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comments2.xml" ContentType="application/vnd.openxmlformats-officedocument.spreadsheetml.comments+xml"/>
  <Override PartName="/xl/drawings/drawing6.xml" ContentType="application/vnd.openxmlformats-officedocument.drawing+xml"/>
  <Override PartName="/xl/comments3.xml" ContentType="application/vnd.openxmlformats-officedocument.spreadsheetml.comments+xml"/>
  <Override PartName="/xl/drawings/drawing7.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730"/>
  <workbookPr showInkAnnotation="0" codeName="ThisWorkbook" autoCompressPictures="0"/>
  <mc:AlternateContent xmlns:mc="http://schemas.openxmlformats.org/markup-compatibility/2006">
    <mc:Choice Requires="x15">
      <x15ac:absPath xmlns:x15ac="http://schemas.microsoft.com/office/spreadsheetml/2010/11/ac" url="Y:\03. VENDOR FILES\CMRT REPORTING\"/>
    </mc:Choice>
  </mc:AlternateContent>
  <xr:revisionPtr revIDLastSave="0" documentId="8_{6CB7F62C-ACF5-48E0-BBDF-55A0E1A6536E}" xr6:coauthVersionLast="36" xr6:coauthVersionMax="36" xr10:uidLastSave="{00000000-0000-0000-0000-000000000000}"/>
  <workbookProtection workbookPassword="E31B" lockStructure="1"/>
  <bookViews>
    <workbookView xWindow="0" yWindow="0" windowWidth="28800" windowHeight="11925" tabRatio="789" activeTab="1" xr2:uid="{00000000-000D-0000-FFFF-FFFF00000000}"/>
  </bookViews>
  <sheets>
    <sheet name="Revision" sheetId="1" r:id="rId1"/>
    <sheet name="Instructions" sheetId="2" r:id="rId2"/>
    <sheet name="Definitions" sheetId="3" r:id="rId3"/>
    <sheet name="Declaration" sheetId="4" r:id="rId4"/>
    <sheet name="Smelter List" sheetId="5" r:id="rId5"/>
    <sheet name="Checker" sheetId="6" r:id="rId6"/>
    <sheet name="Product List" sheetId="7" r:id="rId7"/>
    <sheet name="Smelter Look-up" sheetId="8" r:id="rId8"/>
    <sheet name="L" sheetId="9" state="hidden" r:id="rId9"/>
    <sheet name="C" sheetId="10" state="hidden" r:id="rId10"/>
    <sheet name="SorP" sheetId="11" state="hidden" r:id="rId11"/>
  </sheets>
  <definedNames>
    <definedName name="_xlnm._FilterDatabase" localSheetId="9" hidden="1">'C'!$A$1:$B$1</definedName>
    <definedName name="_xlnm._FilterDatabase" localSheetId="5" hidden="1">Checker!$B$3:$C$67</definedName>
    <definedName name="_xlnm._FilterDatabase" localSheetId="4" hidden="1">'Smelter List'!$A$4:$Q$4</definedName>
    <definedName name="_xlnm._FilterDatabase" localSheetId="7" hidden="1">'Smelter Look-up'!$A$4:$I$587</definedName>
    <definedName name="_xlnm._FilterDatabase" localSheetId="10" hidden="1">SorP!$A$1:$B$6231</definedName>
    <definedName name="CL" comment="CountryList">'C'!$B$2:$B$250</definedName>
    <definedName name="LN" comment="language list for dropdown">L!$D$1:$M$1</definedName>
    <definedName name="Metal" comment="metal list for dropdown" localSheetId="4">'Smelter List'!$W$3:$Z$3</definedName>
    <definedName name="MetalSmelter">'Smelter Look-up'!#REF!</definedName>
    <definedName name="_xlnm.Print_Area" localSheetId="3">Declaration!$A$1:$L$88</definedName>
    <definedName name="_xlnm.Print_Titles" localSheetId="3">Declaration!$1:$6</definedName>
    <definedName name="_xlnm.Print_Titles" localSheetId="6">'Product List'!$5:$5</definedName>
    <definedName name="_xlnm.Print_Titles" localSheetId="4">'Smelter List'!$4:$4</definedName>
    <definedName name="SL" comment="Selected Lanruage">Declaration!$P$3</definedName>
    <definedName name="SmelterID">'Smelter Look-up'!#REF!</definedName>
    <definedName name="SmelterIdetifiedForMetal">'Smelter List'!$B$5:$B$2493</definedName>
    <definedName name="SN" comment="smelter list for dropdown">OFFSET('Smelter Look-up'!$B$4,MATCH(!$B1,'Smelter Look-up'!$A:$A,0)-4,0,COUNTIF('Smelter Look-up'!$A:$A,!$B1),1)</definedName>
    <definedName name="Z_51531B83_BDD7_4890_A744_04812A317369_.wvu.Cols" localSheetId="5" hidden="1">Checker!$E:$M</definedName>
    <definedName name="Z_51531B83_BDD7_4890_A744_04812A317369_.wvu.Cols" localSheetId="3" hidden="1">Declaration!$L:$W</definedName>
    <definedName name="Z_51531B83_BDD7_4890_A744_04812A317369_.wvu.Cols" localSheetId="4" hidden="1">'Smelter List'!$R:$AM</definedName>
    <definedName name="Z_51531B83_BDD7_4890_A744_04812A317369_.wvu.Cols" localSheetId="7" hidden="1">'Smelter Look-up'!#REF!</definedName>
    <definedName name="Z_51531B83_BDD7_4890_A744_04812A317369_.wvu.FilterData" localSheetId="9" hidden="1">'C'!$A$1:$B$1</definedName>
    <definedName name="Z_51531B83_BDD7_4890_A744_04812A317369_.wvu.FilterData" localSheetId="5" hidden="1">Checker!$B$3:$C$67</definedName>
    <definedName name="Z_51531B83_BDD7_4890_A744_04812A317369_.wvu.FilterData" localSheetId="4" hidden="1">'Smelter List'!$A$4:$AM$4</definedName>
    <definedName name="Z_51531B83_BDD7_4890_A744_04812A317369_.wvu.FilterData" localSheetId="7" hidden="1">'Smelter Look-up'!$E$4:$F$584</definedName>
    <definedName name="Z_51531B83_BDD7_4890_A744_04812A317369_.wvu.FilterData" localSheetId="10" hidden="1">SorP!$A$1:$B$6231</definedName>
    <definedName name="Z_51531B83_BDD7_4890_A744_04812A317369_.wvu.PrintArea" localSheetId="3" hidden="1">Declaration!$A$1:$L$88</definedName>
    <definedName name="Z_51531B83_BDD7_4890_A744_04812A317369_.wvu.PrintTitles" localSheetId="3" hidden="1">Declaration!$1:$6</definedName>
    <definedName name="Z_51531B83_BDD7_4890_A744_04812A317369_.wvu.PrintTitles" localSheetId="6" hidden="1">'Product List'!$5:$5</definedName>
    <definedName name="Z_51531B83_BDD7_4890_A744_04812A317369_.wvu.PrintTitles" localSheetId="4" hidden="1">'Smelter List'!$4:$4</definedName>
    <definedName name="Z_51531B83_BDD7_4890_A744_04812A317369_.wvu.Rows" localSheetId="5" hidden="1">Checker!$57:$57</definedName>
    <definedName name="Z_51531B83_BDD7_4890_A744_04812A317369_.wvu.Rows" localSheetId="3" hidden="1">Declaration!$90:$105</definedName>
    <definedName name="Z_81CF54B1_70AB_4A68_BB72_21925B5D4874_.wvu.Cols" localSheetId="3" hidden="1">Declaration!$M:$U</definedName>
    <definedName name="Z_81CF54B1_70AB_4A68_BB72_21925B5D4874_.wvu.Cols" localSheetId="2" hidden="1">Definitions!#REF!</definedName>
    <definedName name="Z_81CF54B1_70AB_4A68_BB72_21925B5D4874_.wvu.Cols" localSheetId="1" hidden="1">Instructions!#REF!</definedName>
    <definedName name="Z_81CF54B1_70AB_4A68_BB72_21925B5D4874_.wvu.Cols" localSheetId="4" hidden="1">'Smelter List'!$V:$Y</definedName>
  </definedNames>
  <calcPr calcId="191029"/>
  <customWorkbookViews>
    <customWorkbookView name="Connors, Jared M - Personal View" guid="{81CF54B1-70AB-4A68-BB72-21925B5D4874}" mergeInterval="0" personalView="1" maximized="1" xWindow="1" yWindow="1" windowWidth="1436" windowHeight="673" tabRatio="675" activeSheetId="4"/>
    <customWorkbookView name="Gavin Wu - Personal View" guid="{51531B83-BDD7-4890-A744-04812A317369}" mergeInterval="0" personalView="1" xWindow="52" yWindow="68" windowWidth="1395" windowHeight="726" tabRatio="789" activeSheetId="9"/>
  </customWorkbookViews>
  <extLst>
    <ext xmlns:xcalcf="http://schemas.microsoft.com/office/spreadsheetml/2018/calcfeatures" uri="{B58B0392-4F1F-4190-BB64-5DF3571DCE5F}">
      <xcalcf:calcFeatures>
        <xcalcf:feature name="microsoft.com:RD"/>
      </xcalcf:calcFeatures>
    </ext>
    <ext xmlns:mx="http://schemas.microsoft.com/office/mac/excel/2008/main" uri="{7523E5D3-25F3-A5E0-1632-64F254C22452}">
      <mx:ArchID Flags="2"/>
    </ext>
  </extLst>
</workbook>
</file>

<file path=xl/calcChain.xml><?xml version="1.0" encoding="utf-8"?>
<calcChain xmlns="http://schemas.openxmlformats.org/spreadsheetml/2006/main">
  <c r="K5" i="8" l="1"/>
  <c r="K585" i="8"/>
  <c r="K584" i="8"/>
  <c r="K583" i="8"/>
  <c r="K582" i="8"/>
  <c r="K581" i="8"/>
  <c r="K580" i="8"/>
  <c r="K579" i="8"/>
  <c r="K578" i="8"/>
  <c r="K577" i="8"/>
  <c r="K576" i="8"/>
  <c r="K575" i="8"/>
  <c r="K574" i="8"/>
  <c r="K573" i="8"/>
  <c r="K572" i="8"/>
  <c r="K571" i="8"/>
  <c r="K570" i="8"/>
  <c r="K569" i="8"/>
  <c r="K568" i="8"/>
  <c r="K567" i="8"/>
  <c r="K566" i="8"/>
  <c r="K565" i="8"/>
  <c r="K564" i="8"/>
  <c r="K563" i="8"/>
  <c r="K562" i="8"/>
  <c r="K561" i="8"/>
  <c r="K560" i="8"/>
  <c r="K559" i="8"/>
  <c r="K558" i="8"/>
  <c r="K557" i="8"/>
  <c r="K556" i="8"/>
  <c r="K555" i="8"/>
  <c r="K554" i="8"/>
  <c r="K553" i="8"/>
  <c r="K552" i="8"/>
  <c r="K551" i="8"/>
  <c r="K550" i="8"/>
  <c r="K549" i="8"/>
  <c r="K548" i="8"/>
  <c r="K547" i="8"/>
  <c r="K546" i="8"/>
  <c r="K545" i="8"/>
  <c r="K544" i="8"/>
  <c r="K543" i="8"/>
  <c r="K542" i="8"/>
  <c r="K541" i="8"/>
  <c r="K540" i="8"/>
  <c r="K539" i="8"/>
  <c r="K538" i="8"/>
  <c r="K537" i="8"/>
  <c r="K536" i="8"/>
  <c r="K535" i="8"/>
  <c r="K534" i="8"/>
  <c r="K533" i="8"/>
  <c r="K532" i="8"/>
  <c r="K531" i="8"/>
  <c r="K530" i="8"/>
  <c r="K529" i="8"/>
  <c r="K528" i="8"/>
  <c r="K527" i="8"/>
  <c r="K526" i="8"/>
  <c r="K525" i="8"/>
  <c r="K524" i="8"/>
  <c r="K523" i="8"/>
  <c r="K522" i="8"/>
  <c r="K521" i="8"/>
  <c r="K520" i="8"/>
  <c r="K519" i="8"/>
  <c r="K518" i="8"/>
  <c r="K517" i="8"/>
  <c r="K516" i="8"/>
  <c r="K515" i="8"/>
  <c r="K514" i="8"/>
  <c r="K513" i="8"/>
  <c r="K512" i="8"/>
  <c r="K511" i="8"/>
  <c r="K510" i="8"/>
  <c r="K509" i="8"/>
  <c r="K508" i="8"/>
  <c r="K507" i="8"/>
  <c r="K506" i="8"/>
  <c r="K505" i="8"/>
  <c r="K504" i="8"/>
  <c r="K503" i="8"/>
  <c r="K502" i="8"/>
  <c r="K501" i="8"/>
  <c r="K500" i="8"/>
  <c r="K499" i="8"/>
  <c r="K498" i="8"/>
  <c r="K497" i="8"/>
  <c r="K496" i="8"/>
  <c r="K495" i="8"/>
  <c r="K494" i="8"/>
  <c r="K493" i="8"/>
  <c r="K492" i="8"/>
  <c r="K491" i="8"/>
  <c r="K490" i="8"/>
  <c r="K489" i="8"/>
  <c r="K488" i="8"/>
  <c r="K487" i="8"/>
  <c r="K486" i="8"/>
  <c r="K485" i="8"/>
  <c r="K484" i="8"/>
  <c r="K483" i="8"/>
  <c r="K482" i="8"/>
  <c r="K481" i="8"/>
  <c r="K480" i="8"/>
  <c r="K479" i="8"/>
  <c r="K478" i="8"/>
  <c r="K477" i="8"/>
  <c r="K476" i="8"/>
  <c r="K475" i="8"/>
  <c r="K474" i="8"/>
  <c r="K473" i="8"/>
  <c r="K472" i="8"/>
  <c r="K471" i="8"/>
  <c r="K470" i="8"/>
  <c r="K469" i="8"/>
  <c r="K468" i="8"/>
  <c r="K467" i="8"/>
  <c r="K466" i="8"/>
  <c r="K465" i="8"/>
  <c r="K464" i="8"/>
  <c r="K463" i="8"/>
  <c r="K462" i="8"/>
  <c r="K461" i="8"/>
  <c r="K460" i="8"/>
  <c r="K459" i="8"/>
  <c r="K458" i="8"/>
  <c r="K457" i="8"/>
  <c r="K456" i="8"/>
  <c r="K455" i="8"/>
  <c r="K454" i="8"/>
  <c r="K453" i="8"/>
  <c r="K452" i="8"/>
  <c r="K451" i="8"/>
  <c r="K450" i="8"/>
  <c r="K449" i="8"/>
  <c r="K448" i="8"/>
  <c r="K447" i="8"/>
  <c r="K446" i="8"/>
  <c r="K445" i="8"/>
  <c r="K444" i="8"/>
  <c r="K443" i="8"/>
  <c r="K442" i="8"/>
  <c r="K441" i="8"/>
  <c r="K440" i="8"/>
  <c r="K439" i="8"/>
  <c r="K438" i="8"/>
  <c r="K437" i="8"/>
  <c r="K436" i="8"/>
  <c r="K435" i="8"/>
  <c r="K434" i="8"/>
  <c r="K433" i="8"/>
  <c r="K432" i="8"/>
  <c r="K431" i="8"/>
  <c r="K430" i="8"/>
  <c r="K429" i="8"/>
  <c r="K428" i="8"/>
  <c r="K427" i="8"/>
  <c r="K426" i="8"/>
  <c r="K425" i="8"/>
  <c r="K424" i="8"/>
  <c r="K423" i="8"/>
  <c r="K422" i="8"/>
  <c r="K421" i="8"/>
  <c r="K420" i="8"/>
  <c r="K419" i="8"/>
  <c r="K418" i="8"/>
  <c r="K417" i="8"/>
  <c r="K416" i="8"/>
  <c r="K415" i="8"/>
  <c r="K414" i="8"/>
  <c r="K413" i="8"/>
  <c r="K412" i="8"/>
  <c r="K411" i="8"/>
  <c r="K410" i="8"/>
  <c r="K409" i="8"/>
  <c r="K408" i="8"/>
  <c r="K407" i="8"/>
  <c r="K406" i="8"/>
  <c r="K405" i="8"/>
  <c r="K404" i="8"/>
  <c r="K403" i="8"/>
  <c r="K402" i="8"/>
  <c r="K401" i="8"/>
  <c r="K400" i="8"/>
  <c r="K399" i="8"/>
  <c r="K398" i="8"/>
  <c r="K397" i="8"/>
  <c r="K396" i="8"/>
  <c r="K395" i="8"/>
  <c r="K394" i="8"/>
  <c r="K393" i="8"/>
  <c r="K392" i="8"/>
  <c r="K391" i="8"/>
  <c r="K390" i="8"/>
  <c r="K389" i="8"/>
  <c r="K388" i="8"/>
  <c r="K387" i="8"/>
  <c r="K386" i="8"/>
  <c r="K385" i="8"/>
  <c r="K384" i="8"/>
  <c r="K383" i="8"/>
  <c r="K382" i="8"/>
  <c r="K381" i="8"/>
  <c r="K380" i="8"/>
  <c r="K379" i="8"/>
  <c r="K378" i="8"/>
  <c r="K377" i="8"/>
  <c r="K376" i="8"/>
  <c r="K375" i="8"/>
  <c r="K374" i="8"/>
  <c r="K373" i="8"/>
  <c r="K372" i="8"/>
  <c r="K371" i="8"/>
  <c r="K370" i="8"/>
  <c r="K369" i="8"/>
  <c r="K368" i="8"/>
  <c r="K367" i="8"/>
  <c r="K366" i="8"/>
  <c r="K365" i="8"/>
  <c r="K364" i="8"/>
  <c r="K363" i="8"/>
  <c r="K362" i="8"/>
  <c r="K361" i="8"/>
  <c r="K360" i="8"/>
  <c r="K359" i="8"/>
  <c r="K358" i="8"/>
  <c r="K357" i="8"/>
  <c r="K356" i="8"/>
  <c r="K355" i="8"/>
  <c r="K354" i="8"/>
  <c r="K353" i="8"/>
  <c r="K352" i="8"/>
  <c r="K351" i="8"/>
  <c r="K350" i="8"/>
  <c r="K349" i="8"/>
  <c r="K348" i="8"/>
  <c r="K347" i="8"/>
  <c r="K346" i="8"/>
  <c r="K345" i="8"/>
  <c r="K344" i="8"/>
  <c r="K343" i="8"/>
  <c r="K342" i="8"/>
  <c r="K341" i="8"/>
  <c r="K340" i="8"/>
  <c r="K339" i="8"/>
  <c r="K338" i="8"/>
  <c r="K337" i="8"/>
  <c r="K336" i="8"/>
  <c r="K335" i="8"/>
  <c r="K334" i="8"/>
  <c r="K333" i="8"/>
  <c r="K332" i="8"/>
  <c r="K331" i="8"/>
  <c r="K330" i="8"/>
  <c r="K329" i="8"/>
  <c r="K328" i="8"/>
  <c r="K327" i="8"/>
  <c r="K326" i="8"/>
  <c r="K325" i="8"/>
  <c r="K324" i="8"/>
  <c r="K323" i="8"/>
  <c r="K322" i="8"/>
  <c r="K321" i="8"/>
  <c r="K320" i="8"/>
  <c r="K319" i="8"/>
  <c r="K318" i="8"/>
  <c r="K317" i="8"/>
  <c r="K316" i="8"/>
  <c r="K315" i="8"/>
  <c r="K314" i="8"/>
  <c r="K313" i="8"/>
  <c r="K312" i="8"/>
  <c r="K311" i="8"/>
  <c r="K310" i="8"/>
  <c r="K309" i="8"/>
  <c r="K308" i="8"/>
  <c r="K307" i="8"/>
  <c r="K306" i="8"/>
  <c r="K305" i="8"/>
  <c r="K304" i="8"/>
  <c r="K303" i="8"/>
  <c r="K302" i="8"/>
  <c r="K301" i="8"/>
  <c r="K300" i="8"/>
  <c r="K299" i="8"/>
  <c r="K298" i="8"/>
  <c r="K297" i="8"/>
  <c r="K296" i="8"/>
  <c r="K295" i="8"/>
  <c r="K294" i="8"/>
  <c r="K293" i="8"/>
  <c r="K292" i="8"/>
  <c r="K291" i="8"/>
  <c r="K290" i="8"/>
  <c r="K289" i="8"/>
  <c r="K288" i="8"/>
  <c r="K287" i="8"/>
  <c r="K286" i="8"/>
  <c r="K285" i="8"/>
  <c r="K284" i="8"/>
  <c r="K283" i="8"/>
  <c r="K282" i="8"/>
  <c r="K281" i="8"/>
  <c r="K280" i="8"/>
  <c r="K279" i="8"/>
  <c r="K278" i="8"/>
  <c r="K277" i="8"/>
  <c r="K276" i="8"/>
  <c r="K275" i="8"/>
  <c r="K274" i="8"/>
  <c r="K273" i="8"/>
  <c r="K272" i="8"/>
  <c r="K271" i="8"/>
  <c r="K270" i="8"/>
  <c r="K269" i="8"/>
  <c r="K268" i="8"/>
  <c r="K267" i="8"/>
  <c r="K266" i="8"/>
  <c r="K265" i="8"/>
  <c r="K264" i="8"/>
  <c r="K263" i="8"/>
  <c r="K262" i="8"/>
  <c r="K261" i="8"/>
  <c r="K260" i="8"/>
  <c r="K259" i="8"/>
  <c r="K258" i="8"/>
  <c r="K257" i="8"/>
  <c r="K256" i="8"/>
  <c r="K255" i="8"/>
  <c r="K254" i="8"/>
  <c r="K253" i="8"/>
  <c r="K252" i="8"/>
  <c r="K251" i="8"/>
  <c r="K250" i="8"/>
  <c r="K249" i="8"/>
  <c r="K248" i="8"/>
  <c r="K247" i="8"/>
  <c r="K246" i="8"/>
  <c r="K245" i="8"/>
  <c r="K244" i="8"/>
  <c r="K243" i="8"/>
  <c r="K242" i="8"/>
  <c r="K241" i="8"/>
  <c r="K240" i="8"/>
  <c r="K239" i="8"/>
  <c r="K238" i="8"/>
  <c r="K237" i="8"/>
  <c r="K236" i="8"/>
  <c r="K235" i="8"/>
  <c r="K234" i="8"/>
  <c r="K233" i="8"/>
  <c r="K232" i="8"/>
  <c r="K231" i="8"/>
  <c r="K230" i="8"/>
  <c r="K229" i="8"/>
  <c r="K228" i="8"/>
  <c r="K227" i="8"/>
  <c r="K226" i="8"/>
  <c r="K225" i="8"/>
  <c r="K224" i="8"/>
  <c r="K223" i="8"/>
  <c r="K222" i="8"/>
  <c r="K221" i="8"/>
  <c r="K220" i="8"/>
  <c r="K219" i="8"/>
  <c r="K218" i="8"/>
  <c r="K217" i="8"/>
  <c r="K216" i="8"/>
  <c r="K215" i="8"/>
  <c r="K214" i="8"/>
  <c r="K213" i="8"/>
  <c r="K212" i="8"/>
  <c r="K211" i="8"/>
  <c r="K210" i="8"/>
  <c r="K209" i="8"/>
  <c r="K208" i="8"/>
  <c r="K207" i="8"/>
  <c r="K206" i="8"/>
  <c r="K205" i="8"/>
  <c r="K204" i="8"/>
  <c r="K203" i="8"/>
  <c r="K202" i="8"/>
  <c r="K201" i="8"/>
  <c r="K200" i="8"/>
  <c r="K199" i="8"/>
  <c r="K198" i="8"/>
  <c r="K197" i="8"/>
  <c r="K196" i="8"/>
  <c r="K195" i="8"/>
  <c r="K194" i="8"/>
  <c r="K193" i="8"/>
  <c r="K192" i="8"/>
  <c r="K191" i="8"/>
  <c r="K190" i="8"/>
  <c r="K189" i="8"/>
  <c r="K188" i="8"/>
  <c r="K187" i="8"/>
  <c r="K186" i="8"/>
  <c r="K185" i="8"/>
  <c r="K184" i="8"/>
  <c r="K183" i="8"/>
  <c r="K182" i="8"/>
  <c r="K181" i="8"/>
  <c r="K180" i="8"/>
  <c r="K179" i="8"/>
  <c r="K178" i="8"/>
  <c r="K177" i="8"/>
  <c r="K176" i="8"/>
  <c r="K175" i="8"/>
  <c r="K174" i="8"/>
  <c r="K173" i="8"/>
  <c r="K172" i="8"/>
  <c r="K171" i="8"/>
  <c r="K170" i="8"/>
  <c r="K169" i="8"/>
  <c r="K168" i="8"/>
  <c r="K167" i="8"/>
  <c r="K166" i="8"/>
  <c r="K165" i="8"/>
  <c r="K164" i="8"/>
  <c r="K163" i="8"/>
  <c r="K162" i="8"/>
  <c r="K161" i="8"/>
  <c r="K160" i="8"/>
  <c r="K159" i="8"/>
  <c r="K158" i="8"/>
  <c r="K157" i="8"/>
  <c r="K156" i="8"/>
  <c r="K155" i="8"/>
  <c r="K154" i="8"/>
  <c r="K153" i="8"/>
  <c r="K152" i="8"/>
  <c r="K151" i="8"/>
  <c r="K150" i="8"/>
  <c r="K149" i="8"/>
  <c r="K148" i="8"/>
  <c r="K147" i="8"/>
  <c r="K146" i="8"/>
  <c r="K145" i="8"/>
  <c r="K144" i="8"/>
  <c r="K143" i="8"/>
  <c r="K142" i="8"/>
  <c r="K141" i="8"/>
  <c r="K140" i="8"/>
  <c r="K139" i="8"/>
  <c r="K138" i="8"/>
  <c r="K137" i="8"/>
  <c r="K136" i="8"/>
  <c r="K135" i="8"/>
  <c r="K134" i="8"/>
  <c r="K133" i="8"/>
  <c r="K132" i="8"/>
  <c r="K131" i="8"/>
  <c r="K130" i="8"/>
  <c r="K129" i="8"/>
  <c r="K128" i="8"/>
  <c r="K127" i="8"/>
  <c r="K126" i="8"/>
  <c r="K125" i="8"/>
  <c r="K124" i="8"/>
  <c r="K123" i="8"/>
  <c r="K122" i="8"/>
  <c r="K121" i="8"/>
  <c r="K120" i="8"/>
  <c r="K119" i="8"/>
  <c r="K118" i="8"/>
  <c r="K117" i="8"/>
  <c r="K116" i="8"/>
  <c r="K115" i="8"/>
  <c r="K114" i="8"/>
  <c r="K113" i="8"/>
  <c r="K112" i="8"/>
  <c r="K111" i="8"/>
  <c r="K110" i="8"/>
  <c r="K109" i="8"/>
  <c r="K108" i="8"/>
  <c r="K107" i="8"/>
  <c r="K106" i="8"/>
  <c r="K105" i="8"/>
  <c r="K104" i="8"/>
  <c r="K103" i="8"/>
  <c r="K102" i="8"/>
  <c r="K101" i="8"/>
  <c r="K100" i="8"/>
  <c r="K99" i="8"/>
  <c r="K98" i="8"/>
  <c r="K97" i="8"/>
  <c r="K96" i="8"/>
  <c r="K95" i="8"/>
  <c r="K94" i="8"/>
  <c r="K93" i="8"/>
  <c r="K92" i="8"/>
  <c r="K91" i="8"/>
  <c r="K90" i="8"/>
  <c r="K89" i="8"/>
  <c r="K88" i="8"/>
  <c r="K87" i="8"/>
  <c r="K86" i="8"/>
  <c r="K85" i="8"/>
  <c r="K84" i="8"/>
  <c r="K83" i="8"/>
  <c r="K82" i="8"/>
  <c r="K81" i="8"/>
  <c r="K80" i="8"/>
  <c r="K79" i="8"/>
  <c r="K78" i="8"/>
  <c r="K77" i="8"/>
  <c r="K76" i="8"/>
  <c r="K75" i="8"/>
  <c r="K74" i="8"/>
  <c r="K73" i="8"/>
  <c r="K72" i="8"/>
  <c r="K71" i="8"/>
  <c r="K70" i="8"/>
  <c r="K69" i="8"/>
  <c r="K68" i="8"/>
  <c r="K67" i="8"/>
  <c r="K66" i="8"/>
  <c r="K65" i="8"/>
  <c r="K64" i="8"/>
  <c r="K63" i="8"/>
  <c r="K62" i="8"/>
  <c r="K61" i="8"/>
  <c r="K60" i="8"/>
  <c r="K59" i="8"/>
  <c r="K58" i="8"/>
  <c r="K57" i="8"/>
  <c r="K56" i="8"/>
  <c r="K55" i="8"/>
  <c r="K54" i="8"/>
  <c r="K53" i="8"/>
  <c r="K52" i="8"/>
  <c r="K51" i="8"/>
  <c r="K50" i="8"/>
  <c r="K49" i="8"/>
  <c r="K48" i="8"/>
  <c r="K47" i="8"/>
  <c r="K46" i="8"/>
  <c r="K45" i="8"/>
  <c r="K44" i="8"/>
  <c r="K43" i="8"/>
  <c r="K42" i="8"/>
  <c r="K41" i="8"/>
  <c r="K40" i="8"/>
  <c r="K39" i="8"/>
  <c r="K38" i="8"/>
  <c r="K37" i="8"/>
  <c r="K36" i="8"/>
  <c r="K35" i="8"/>
  <c r="K34" i="8"/>
  <c r="K33" i="8"/>
  <c r="K32" i="8"/>
  <c r="K31" i="8"/>
  <c r="K30" i="8"/>
  <c r="K29" i="8"/>
  <c r="K28" i="8"/>
  <c r="K27" i="8"/>
  <c r="K26" i="8"/>
  <c r="K25" i="8"/>
  <c r="K24" i="8"/>
  <c r="K23" i="8"/>
  <c r="K22" i="8"/>
  <c r="K21" i="8"/>
  <c r="K20" i="8"/>
  <c r="K19" i="8"/>
  <c r="K18" i="8"/>
  <c r="K17" i="8"/>
  <c r="K16" i="8"/>
  <c r="K15" i="8"/>
  <c r="K14" i="8"/>
  <c r="K13" i="8"/>
  <c r="K12" i="8"/>
  <c r="K11" i="8"/>
  <c r="K10" i="8"/>
  <c r="K9" i="8"/>
  <c r="K8" i="8"/>
  <c r="K7" i="8"/>
  <c r="K6" i="8"/>
  <c r="J6" i="8"/>
  <c r="J7" i="8"/>
  <c r="J8" i="8"/>
  <c r="J9" i="8"/>
  <c r="J10" i="8"/>
  <c r="J11" i="8"/>
  <c r="J12" i="8"/>
  <c r="J13" i="8"/>
  <c r="J14" i="8"/>
  <c r="J15" i="8"/>
  <c r="J16" i="8"/>
  <c r="J17" i="8"/>
  <c r="J18" i="8"/>
  <c r="J19" i="8"/>
  <c r="J20" i="8"/>
  <c r="J21" i="8"/>
  <c r="J22" i="8"/>
  <c r="J23" i="8"/>
  <c r="J24" i="8"/>
  <c r="J25" i="8"/>
  <c r="J26" i="8"/>
  <c r="J27" i="8"/>
  <c r="J28" i="8"/>
  <c r="J29" i="8"/>
  <c r="J30" i="8"/>
  <c r="J31" i="8"/>
  <c r="J32" i="8"/>
  <c r="J33" i="8"/>
  <c r="J34" i="8"/>
  <c r="J35" i="8"/>
  <c r="J36" i="8"/>
  <c r="J37" i="8"/>
  <c r="J38" i="8"/>
  <c r="J39" i="8"/>
  <c r="J40" i="8"/>
  <c r="J41" i="8"/>
  <c r="J42" i="8"/>
  <c r="J43" i="8"/>
  <c r="J44" i="8"/>
  <c r="J45" i="8"/>
  <c r="J46" i="8"/>
  <c r="J47" i="8"/>
  <c r="J48" i="8"/>
  <c r="J49" i="8"/>
  <c r="J50" i="8"/>
  <c r="J51" i="8"/>
  <c r="J52" i="8"/>
  <c r="J53" i="8"/>
  <c r="J54" i="8"/>
  <c r="J55" i="8"/>
  <c r="J56" i="8"/>
  <c r="J57" i="8"/>
  <c r="J58" i="8"/>
  <c r="J59" i="8"/>
  <c r="J60" i="8"/>
  <c r="J61" i="8"/>
  <c r="J62" i="8"/>
  <c r="J63" i="8"/>
  <c r="J64" i="8"/>
  <c r="J65" i="8"/>
  <c r="J66" i="8"/>
  <c r="J67" i="8"/>
  <c r="J68" i="8"/>
  <c r="J69" i="8"/>
  <c r="J70" i="8"/>
  <c r="J71" i="8"/>
  <c r="J72" i="8"/>
  <c r="J73" i="8"/>
  <c r="J74" i="8"/>
  <c r="J75" i="8"/>
  <c r="J76" i="8"/>
  <c r="J77" i="8"/>
  <c r="J78" i="8"/>
  <c r="J79" i="8"/>
  <c r="J80" i="8"/>
  <c r="J81" i="8"/>
  <c r="J82" i="8"/>
  <c r="J83" i="8"/>
  <c r="J84" i="8"/>
  <c r="J85" i="8"/>
  <c r="J86" i="8"/>
  <c r="J87" i="8"/>
  <c r="J88" i="8"/>
  <c r="J89" i="8"/>
  <c r="J90" i="8"/>
  <c r="J91" i="8"/>
  <c r="J92" i="8"/>
  <c r="J93" i="8"/>
  <c r="J94" i="8"/>
  <c r="J95" i="8"/>
  <c r="J96" i="8"/>
  <c r="J97" i="8"/>
  <c r="J98" i="8"/>
  <c r="J99" i="8"/>
  <c r="J100" i="8"/>
  <c r="J101" i="8"/>
  <c r="J102" i="8"/>
  <c r="J103" i="8"/>
  <c r="J104" i="8"/>
  <c r="J105" i="8"/>
  <c r="J106" i="8"/>
  <c r="J107" i="8"/>
  <c r="J108" i="8"/>
  <c r="J109" i="8"/>
  <c r="J110" i="8"/>
  <c r="J111" i="8"/>
  <c r="J112" i="8"/>
  <c r="J113" i="8"/>
  <c r="J114" i="8"/>
  <c r="J115" i="8"/>
  <c r="J116" i="8"/>
  <c r="J117" i="8"/>
  <c r="J118" i="8"/>
  <c r="J119" i="8"/>
  <c r="J120" i="8"/>
  <c r="J121" i="8"/>
  <c r="J122" i="8"/>
  <c r="J123" i="8"/>
  <c r="J124" i="8"/>
  <c r="J125" i="8"/>
  <c r="J126" i="8"/>
  <c r="J127" i="8"/>
  <c r="J128" i="8"/>
  <c r="J129" i="8"/>
  <c r="J130" i="8"/>
  <c r="J131" i="8"/>
  <c r="J132" i="8"/>
  <c r="J133" i="8"/>
  <c r="J134" i="8"/>
  <c r="J135" i="8"/>
  <c r="J136" i="8"/>
  <c r="J137" i="8"/>
  <c r="J138" i="8"/>
  <c r="J139" i="8"/>
  <c r="J140" i="8"/>
  <c r="J141" i="8"/>
  <c r="J142" i="8"/>
  <c r="J143" i="8"/>
  <c r="J144" i="8"/>
  <c r="J145" i="8"/>
  <c r="J146" i="8"/>
  <c r="J147" i="8"/>
  <c r="J148" i="8"/>
  <c r="J149" i="8"/>
  <c r="J150" i="8"/>
  <c r="J151" i="8"/>
  <c r="J152" i="8"/>
  <c r="J153" i="8"/>
  <c r="J154" i="8"/>
  <c r="J155" i="8"/>
  <c r="J156" i="8"/>
  <c r="J157" i="8"/>
  <c r="J158" i="8"/>
  <c r="J159" i="8"/>
  <c r="J160" i="8"/>
  <c r="J161" i="8"/>
  <c r="J162" i="8"/>
  <c r="J163" i="8"/>
  <c r="J164" i="8"/>
  <c r="J165" i="8"/>
  <c r="J166" i="8"/>
  <c r="J167" i="8"/>
  <c r="J168" i="8"/>
  <c r="J169" i="8"/>
  <c r="J170" i="8"/>
  <c r="J171" i="8"/>
  <c r="J172" i="8"/>
  <c r="J173" i="8"/>
  <c r="J174" i="8"/>
  <c r="J175" i="8"/>
  <c r="J176" i="8"/>
  <c r="J177" i="8"/>
  <c r="J178" i="8"/>
  <c r="J179" i="8"/>
  <c r="J180" i="8"/>
  <c r="J181" i="8"/>
  <c r="J182" i="8"/>
  <c r="J183" i="8"/>
  <c r="J184" i="8"/>
  <c r="J185" i="8"/>
  <c r="J186" i="8"/>
  <c r="J187" i="8"/>
  <c r="J188" i="8"/>
  <c r="J189" i="8"/>
  <c r="J190" i="8"/>
  <c r="J191" i="8"/>
  <c r="J192" i="8"/>
  <c r="J193" i="8"/>
  <c r="J194" i="8"/>
  <c r="J195" i="8"/>
  <c r="J196" i="8"/>
  <c r="J197" i="8"/>
  <c r="J198" i="8"/>
  <c r="J199" i="8"/>
  <c r="J200" i="8"/>
  <c r="J201" i="8"/>
  <c r="J202" i="8"/>
  <c r="J203" i="8"/>
  <c r="J204" i="8"/>
  <c r="J205" i="8"/>
  <c r="J206" i="8"/>
  <c r="J207" i="8"/>
  <c r="J208" i="8"/>
  <c r="J209" i="8"/>
  <c r="J210" i="8"/>
  <c r="J211" i="8"/>
  <c r="J212" i="8"/>
  <c r="J213" i="8"/>
  <c r="J214" i="8"/>
  <c r="J215" i="8"/>
  <c r="J216" i="8"/>
  <c r="J217" i="8"/>
  <c r="J218" i="8"/>
  <c r="J219" i="8"/>
  <c r="J220" i="8"/>
  <c r="J221" i="8"/>
  <c r="J222" i="8"/>
  <c r="J223" i="8"/>
  <c r="J224" i="8"/>
  <c r="J225" i="8"/>
  <c r="J226" i="8"/>
  <c r="J227" i="8"/>
  <c r="J228" i="8"/>
  <c r="J229" i="8"/>
  <c r="J230" i="8"/>
  <c r="J231" i="8"/>
  <c r="J232" i="8"/>
  <c r="J233" i="8"/>
  <c r="J234" i="8"/>
  <c r="J235" i="8"/>
  <c r="J236" i="8"/>
  <c r="J237" i="8"/>
  <c r="J238" i="8"/>
  <c r="J239" i="8"/>
  <c r="J240" i="8"/>
  <c r="J241" i="8"/>
  <c r="J242" i="8"/>
  <c r="J243" i="8"/>
  <c r="J244" i="8"/>
  <c r="J245" i="8"/>
  <c r="J246" i="8"/>
  <c r="J247" i="8"/>
  <c r="J248" i="8"/>
  <c r="J249" i="8"/>
  <c r="J250" i="8"/>
  <c r="J251" i="8"/>
  <c r="J252" i="8"/>
  <c r="J253" i="8"/>
  <c r="J254" i="8"/>
  <c r="J255" i="8"/>
  <c r="J256" i="8"/>
  <c r="J257" i="8"/>
  <c r="J258" i="8"/>
  <c r="J259" i="8"/>
  <c r="J260" i="8"/>
  <c r="J261" i="8"/>
  <c r="J262" i="8"/>
  <c r="J263" i="8"/>
  <c r="J264" i="8"/>
  <c r="J265" i="8"/>
  <c r="J266" i="8"/>
  <c r="J267" i="8"/>
  <c r="J268" i="8"/>
  <c r="J269" i="8"/>
  <c r="J270" i="8"/>
  <c r="J271" i="8"/>
  <c r="J272" i="8"/>
  <c r="J273" i="8"/>
  <c r="J274" i="8"/>
  <c r="J275" i="8"/>
  <c r="J276" i="8"/>
  <c r="J277" i="8"/>
  <c r="J278" i="8"/>
  <c r="J279" i="8"/>
  <c r="J280" i="8"/>
  <c r="J281" i="8"/>
  <c r="J282" i="8"/>
  <c r="J283" i="8"/>
  <c r="J284" i="8"/>
  <c r="J285" i="8"/>
  <c r="J286" i="8"/>
  <c r="J287" i="8"/>
  <c r="J288" i="8"/>
  <c r="J289" i="8"/>
  <c r="J290" i="8"/>
  <c r="J291" i="8"/>
  <c r="J292" i="8"/>
  <c r="J293" i="8"/>
  <c r="J294" i="8"/>
  <c r="J295" i="8"/>
  <c r="J296" i="8"/>
  <c r="J297" i="8"/>
  <c r="J298" i="8"/>
  <c r="J299" i="8"/>
  <c r="J300" i="8"/>
  <c r="J301" i="8"/>
  <c r="J302" i="8"/>
  <c r="J303" i="8"/>
  <c r="J304" i="8"/>
  <c r="J305" i="8"/>
  <c r="J306" i="8"/>
  <c r="J307" i="8"/>
  <c r="J308" i="8"/>
  <c r="J309" i="8"/>
  <c r="J310" i="8"/>
  <c r="J311" i="8"/>
  <c r="J312" i="8"/>
  <c r="J313" i="8"/>
  <c r="J314" i="8"/>
  <c r="J315" i="8"/>
  <c r="J316" i="8"/>
  <c r="J317" i="8"/>
  <c r="J318" i="8"/>
  <c r="J319" i="8"/>
  <c r="J320" i="8"/>
  <c r="J321" i="8"/>
  <c r="J322" i="8"/>
  <c r="J323" i="8"/>
  <c r="J324" i="8"/>
  <c r="J325" i="8"/>
  <c r="J326" i="8"/>
  <c r="J327" i="8"/>
  <c r="J328" i="8"/>
  <c r="J329" i="8"/>
  <c r="J330" i="8"/>
  <c r="J331" i="8"/>
  <c r="J332" i="8"/>
  <c r="J333" i="8"/>
  <c r="J334" i="8"/>
  <c r="J335" i="8"/>
  <c r="J336" i="8"/>
  <c r="J337" i="8"/>
  <c r="J338" i="8"/>
  <c r="J339" i="8"/>
  <c r="J340" i="8"/>
  <c r="J341" i="8"/>
  <c r="J342" i="8"/>
  <c r="J343" i="8"/>
  <c r="J344" i="8"/>
  <c r="J345" i="8"/>
  <c r="J346" i="8"/>
  <c r="J347" i="8"/>
  <c r="J348" i="8"/>
  <c r="J349" i="8"/>
  <c r="J350" i="8"/>
  <c r="J351" i="8"/>
  <c r="J352" i="8"/>
  <c r="J353" i="8"/>
  <c r="J354" i="8"/>
  <c r="J355" i="8"/>
  <c r="J356" i="8"/>
  <c r="J357" i="8"/>
  <c r="J358" i="8"/>
  <c r="J359" i="8"/>
  <c r="J360" i="8"/>
  <c r="J361" i="8"/>
  <c r="J362" i="8"/>
  <c r="J363" i="8"/>
  <c r="J364" i="8"/>
  <c r="J365" i="8"/>
  <c r="J366" i="8"/>
  <c r="J367" i="8"/>
  <c r="J368" i="8"/>
  <c r="J369" i="8"/>
  <c r="J370" i="8"/>
  <c r="J371" i="8"/>
  <c r="J372" i="8"/>
  <c r="J373" i="8"/>
  <c r="J374" i="8"/>
  <c r="J375" i="8"/>
  <c r="J376" i="8"/>
  <c r="J377" i="8"/>
  <c r="J378" i="8"/>
  <c r="J379" i="8"/>
  <c r="J380" i="8"/>
  <c r="J381" i="8"/>
  <c r="J382" i="8"/>
  <c r="J383" i="8"/>
  <c r="J384" i="8"/>
  <c r="J385" i="8"/>
  <c r="J386" i="8"/>
  <c r="J387" i="8"/>
  <c r="J388" i="8"/>
  <c r="J389" i="8"/>
  <c r="J390" i="8"/>
  <c r="J391" i="8"/>
  <c r="J392" i="8"/>
  <c r="J393" i="8"/>
  <c r="J394" i="8"/>
  <c r="J395" i="8"/>
  <c r="J396" i="8"/>
  <c r="J397" i="8"/>
  <c r="J398" i="8"/>
  <c r="J399" i="8"/>
  <c r="J400" i="8"/>
  <c r="J401" i="8"/>
  <c r="J402" i="8"/>
  <c r="J403" i="8"/>
  <c r="J404" i="8"/>
  <c r="J405" i="8"/>
  <c r="J406" i="8"/>
  <c r="J407" i="8"/>
  <c r="J408" i="8"/>
  <c r="J409" i="8"/>
  <c r="J410" i="8"/>
  <c r="J411" i="8"/>
  <c r="J412" i="8"/>
  <c r="J413" i="8"/>
  <c r="J414" i="8"/>
  <c r="J415" i="8"/>
  <c r="J416" i="8"/>
  <c r="J417" i="8"/>
  <c r="J418" i="8"/>
  <c r="J419" i="8"/>
  <c r="J420" i="8"/>
  <c r="J421" i="8"/>
  <c r="J422" i="8"/>
  <c r="J423" i="8"/>
  <c r="J424" i="8"/>
  <c r="J425" i="8"/>
  <c r="J426" i="8"/>
  <c r="J427" i="8"/>
  <c r="J428" i="8"/>
  <c r="J429" i="8"/>
  <c r="J430" i="8"/>
  <c r="J431" i="8"/>
  <c r="J432" i="8"/>
  <c r="J433" i="8"/>
  <c r="J434" i="8"/>
  <c r="J435" i="8"/>
  <c r="J436" i="8"/>
  <c r="J437" i="8"/>
  <c r="J438" i="8"/>
  <c r="J439" i="8"/>
  <c r="J440" i="8"/>
  <c r="J441" i="8"/>
  <c r="J442" i="8"/>
  <c r="J443" i="8"/>
  <c r="J444" i="8"/>
  <c r="J445" i="8"/>
  <c r="J446" i="8"/>
  <c r="J447" i="8"/>
  <c r="J448" i="8"/>
  <c r="J449" i="8"/>
  <c r="J450" i="8"/>
  <c r="J451" i="8"/>
  <c r="J452" i="8"/>
  <c r="J453" i="8"/>
  <c r="J454" i="8"/>
  <c r="J455" i="8"/>
  <c r="J456" i="8"/>
  <c r="J457" i="8"/>
  <c r="J458" i="8"/>
  <c r="J459" i="8"/>
  <c r="J460" i="8"/>
  <c r="J461" i="8"/>
  <c r="J462" i="8"/>
  <c r="J463" i="8"/>
  <c r="J464" i="8"/>
  <c r="J465" i="8"/>
  <c r="J466" i="8"/>
  <c r="J467" i="8"/>
  <c r="J468" i="8"/>
  <c r="J469" i="8"/>
  <c r="J470" i="8"/>
  <c r="J471" i="8"/>
  <c r="J472" i="8"/>
  <c r="J473" i="8"/>
  <c r="J474" i="8"/>
  <c r="J475" i="8"/>
  <c r="J476" i="8"/>
  <c r="J477" i="8"/>
  <c r="J478" i="8"/>
  <c r="J479" i="8"/>
  <c r="J480" i="8"/>
  <c r="J481" i="8"/>
  <c r="J482" i="8"/>
  <c r="J483" i="8"/>
  <c r="J484" i="8"/>
  <c r="J485" i="8"/>
  <c r="J486" i="8"/>
  <c r="J487" i="8"/>
  <c r="J488" i="8"/>
  <c r="J489" i="8"/>
  <c r="J490" i="8"/>
  <c r="J491" i="8"/>
  <c r="J492" i="8"/>
  <c r="J493" i="8"/>
  <c r="J494" i="8"/>
  <c r="J495" i="8"/>
  <c r="J496" i="8"/>
  <c r="J497" i="8"/>
  <c r="J498" i="8"/>
  <c r="J499" i="8"/>
  <c r="J500" i="8"/>
  <c r="J501" i="8"/>
  <c r="J502" i="8"/>
  <c r="J503" i="8"/>
  <c r="J504" i="8"/>
  <c r="J505" i="8"/>
  <c r="J506" i="8"/>
  <c r="J507" i="8"/>
  <c r="J508" i="8"/>
  <c r="J509" i="8"/>
  <c r="J510" i="8"/>
  <c r="J511" i="8"/>
  <c r="J512" i="8"/>
  <c r="J513" i="8"/>
  <c r="J514" i="8"/>
  <c r="J515" i="8"/>
  <c r="J516" i="8"/>
  <c r="J517" i="8"/>
  <c r="J518" i="8"/>
  <c r="J519" i="8"/>
  <c r="J520" i="8"/>
  <c r="J521" i="8"/>
  <c r="J522" i="8"/>
  <c r="J523" i="8"/>
  <c r="J524" i="8"/>
  <c r="J525" i="8"/>
  <c r="J526" i="8"/>
  <c r="J527" i="8"/>
  <c r="J528" i="8"/>
  <c r="J529" i="8"/>
  <c r="J530" i="8"/>
  <c r="J531" i="8"/>
  <c r="J532" i="8"/>
  <c r="J533" i="8"/>
  <c r="J534" i="8"/>
  <c r="J535" i="8"/>
  <c r="J536" i="8"/>
  <c r="J537" i="8"/>
  <c r="J538" i="8"/>
  <c r="J539" i="8"/>
  <c r="J540" i="8"/>
  <c r="J541" i="8"/>
  <c r="J542" i="8"/>
  <c r="J543" i="8"/>
  <c r="J544" i="8"/>
  <c r="J545" i="8"/>
  <c r="J546" i="8"/>
  <c r="J547" i="8"/>
  <c r="J548" i="8"/>
  <c r="J549" i="8"/>
  <c r="J550" i="8"/>
  <c r="J551" i="8"/>
  <c r="J552" i="8"/>
  <c r="J553" i="8"/>
  <c r="J554" i="8"/>
  <c r="J555" i="8"/>
  <c r="J556" i="8"/>
  <c r="J557" i="8"/>
  <c r="J558" i="8"/>
  <c r="J559" i="8"/>
  <c r="J560" i="8"/>
  <c r="J561" i="8"/>
  <c r="J562" i="8"/>
  <c r="J563" i="8"/>
  <c r="J564" i="8"/>
  <c r="J565" i="8"/>
  <c r="J566" i="8"/>
  <c r="J567" i="8"/>
  <c r="J568" i="8"/>
  <c r="J569" i="8"/>
  <c r="J570" i="8"/>
  <c r="J571" i="8"/>
  <c r="J572" i="8"/>
  <c r="J573" i="8"/>
  <c r="J574" i="8"/>
  <c r="J575" i="8"/>
  <c r="J576" i="8"/>
  <c r="J577" i="8"/>
  <c r="J578" i="8"/>
  <c r="J579" i="8"/>
  <c r="J580" i="8"/>
  <c r="J581" i="8"/>
  <c r="J582" i="8"/>
  <c r="J583" i="8"/>
  <c r="J584" i="8"/>
  <c r="J585" i="8"/>
  <c r="B11" i="5" l="1"/>
  <c r="C11" i="5"/>
  <c r="B5" i="5"/>
  <c r="C5" i="5"/>
  <c r="B14" i="5"/>
  <c r="C14" i="5"/>
  <c r="B6" i="5"/>
  <c r="C6" i="5"/>
  <c r="B7" i="5"/>
  <c r="C7" i="5"/>
  <c r="B8" i="5"/>
  <c r="C8" i="5"/>
  <c r="B9" i="5"/>
  <c r="C9" i="5"/>
  <c r="B10" i="5"/>
  <c r="C10" i="5"/>
  <c r="B587" i="5" l="1"/>
  <c r="B588" i="5"/>
  <c r="B589" i="5"/>
  <c r="B590" i="5"/>
  <c r="B591" i="5"/>
  <c r="B592" i="5"/>
  <c r="B593" i="5"/>
  <c r="B594" i="5"/>
  <c r="B595" i="5"/>
  <c r="B596" i="5"/>
  <c r="B597" i="5"/>
  <c r="B598" i="5"/>
  <c r="J5" i="8"/>
  <c r="C514" i="5" l="1"/>
  <c r="B514" i="5"/>
  <c r="C513" i="5"/>
  <c r="V513" i="5" s="1"/>
  <c r="J513" i="5" s="1"/>
  <c r="B513" i="5"/>
  <c r="S513" i="5" s="1"/>
  <c r="C348" i="5"/>
  <c r="V348" i="5" s="1"/>
  <c r="B348" i="5"/>
  <c r="S348" i="5" s="1"/>
  <c r="C347" i="5"/>
  <c r="B347" i="5"/>
  <c r="T347" i="5" s="1"/>
  <c r="C285" i="5"/>
  <c r="B285" i="5"/>
  <c r="S285" i="5" s="1"/>
  <c r="C284" i="5"/>
  <c r="V284" i="5" s="1"/>
  <c r="B284" i="5"/>
  <c r="F513" i="5" l="1"/>
  <c r="H284" i="5"/>
  <c r="R284" i="5"/>
  <c r="G284" i="5"/>
  <c r="T285" i="5"/>
  <c r="AB285" i="5"/>
  <c r="AB347" i="5"/>
  <c r="T348" i="5"/>
  <c r="AB348" i="5"/>
  <c r="S347" i="5"/>
  <c r="T514" i="5"/>
  <c r="S514" i="5"/>
  <c r="T513" i="5"/>
  <c r="AB513" i="5"/>
  <c r="R348" i="5"/>
  <c r="I348" i="5"/>
  <c r="E348" i="5"/>
  <c r="X348" i="5" s="1"/>
  <c r="F348" i="5"/>
  <c r="J348" i="5"/>
  <c r="H348" i="5"/>
  <c r="T284" i="5"/>
  <c r="S284" i="5"/>
  <c r="AB284" i="5"/>
  <c r="V347" i="5"/>
  <c r="I284" i="5"/>
  <c r="E284" i="5"/>
  <c r="X284" i="5" s="1"/>
  <c r="J284" i="5"/>
  <c r="F284" i="5"/>
  <c r="V285" i="5"/>
  <c r="G348" i="5"/>
  <c r="V514" i="5"/>
  <c r="G514" i="5" s="1"/>
  <c r="AB514" i="5"/>
  <c r="R513" i="5"/>
  <c r="I513" i="5"/>
  <c r="E513" i="5"/>
  <c r="X513" i="5" s="1"/>
  <c r="H513" i="5"/>
  <c r="G513" i="5"/>
  <c r="B586" i="5"/>
  <c r="C586" i="5"/>
  <c r="V586" i="5" s="1"/>
  <c r="J586" i="5" s="1"/>
  <c r="S587" i="5"/>
  <c r="C587" i="5"/>
  <c r="C588" i="5"/>
  <c r="V588" i="5" s="1"/>
  <c r="S589" i="5"/>
  <c r="C589" i="5"/>
  <c r="C590" i="5"/>
  <c r="V590" i="5" s="1"/>
  <c r="T591" i="5"/>
  <c r="C591" i="5"/>
  <c r="C592" i="5"/>
  <c r="V592" i="5" s="1"/>
  <c r="T593" i="5"/>
  <c r="C593" i="5"/>
  <c r="C594" i="5"/>
  <c r="V594" i="5" s="1"/>
  <c r="S595" i="5"/>
  <c r="C595" i="5"/>
  <c r="C596" i="5"/>
  <c r="V596" i="5" s="1"/>
  <c r="F596" i="5" s="1"/>
  <c r="T597" i="5"/>
  <c r="C597" i="5"/>
  <c r="C598" i="5"/>
  <c r="V598" i="5" s="1"/>
  <c r="B599" i="5"/>
  <c r="T599" i="5" s="1"/>
  <c r="C599" i="5"/>
  <c r="B600" i="5"/>
  <c r="C600" i="5"/>
  <c r="V600" i="5" s="1"/>
  <c r="B601" i="5"/>
  <c r="S601" i="5" s="1"/>
  <c r="C601" i="5"/>
  <c r="B602" i="5"/>
  <c r="C602" i="5"/>
  <c r="V602" i="5" s="1"/>
  <c r="B603" i="5"/>
  <c r="T603" i="5" s="1"/>
  <c r="C603" i="5"/>
  <c r="B604" i="5"/>
  <c r="C604" i="5"/>
  <c r="V604" i="5" s="1"/>
  <c r="B605" i="5"/>
  <c r="S605" i="5" s="1"/>
  <c r="C605" i="5"/>
  <c r="B606" i="5"/>
  <c r="C606" i="5"/>
  <c r="V606" i="5" s="1"/>
  <c r="B607" i="5"/>
  <c r="S607" i="5" s="1"/>
  <c r="C607" i="5"/>
  <c r="B608" i="5"/>
  <c r="C608" i="5"/>
  <c r="V608" i="5" s="1"/>
  <c r="B609" i="5"/>
  <c r="T609" i="5" s="1"/>
  <c r="C609" i="5"/>
  <c r="B610" i="5"/>
  <c r="C610" i="5"/>
  <c r="V610" i="5" s="1"/>
  <c r="B611" i="5"/>
  <c r="T611" i="5" s="1"/>
  <c r="C611" i="5"/>
  <c r="B612" i="5"/>
  <c r="C612" i="5"/>
  <c r="V612" i="5" s="1"/>
  <c r="B613" i="5"/>
  <c r="S613" i="5" s="1"/>
  <c r="C613" i="5"/>
  <c r="B614" i="5"/>
  <c r="C614" i="5"/>
  <c r="V614" i="5" s="1"/>
  <c r="B615" i="5"/>
  <c r="T615" i="5" s="1"/>
  <c r="C615" i="5"/>
  <c r="B616" i="5"/>
  <c r="C616" i="5"/>
  <c r="V616" i="5" s="1"/>
  <c r="B617" i="5"/>
  <c r="T617" i="5" s="1"/>
  <c r="C617" i="5"/>
  <c r="B618" i="5"/>
  <c r="C618" i="5"/>
  <c r="V618" i="5" s="1"/>
  <c r="B619" i="5"/>
  <c r="T619" i="5" s="1"/>
  <c r="C619" i="5"/>
  <c r="B620" i="5"/>
  <c r="C620" i="5"/>
  <c r="V620" i="5" s="1"/>
  <c r="B621" i="5"/>
  <c r="T621" i="5" s="1"/>
  <c r="C621" i="5"/>
  <c r="B622" i="5"/>
  <c r="T622" i="5" s="1"/>
  <c r="C622" i="5"/>
  <c r="B623" i="5"/>
  <c r="T623" i="5" s="1"/>
  <c r="C623" i="5"/>
  <c r="V623" i="5" s="1"/>
  <c r="B624" i="5"/>
  <c r="T624" i="5" s="1"/>
  <c r="C624" i="5"/>
  <c r="V624" i="5" s="1"/>
  <c r="B625" i="5"/>
  <c r="T625" i="5" s="1"/>
  <c r="C625" i="5"/>
  <c r="V625" i="5" s="1"/>
  <c r="R625" i="5" s="1"/>
  <c r="B626" i="5"/>
  <c r="T626" i="5" s="1"/>
  <c r="C626" i="5"/>
  <c r="B627" i="5"/>
  <c r="T627" i="5" s="1"/>
  <c r="C627" i="5"/>
  <c r="B628" i="5"/>
  <c r="T628" i="5" s="1"/>
  <c r="C628" i="5"/>
  <c r="V628" i="5" s="1"/>
  <c r="B629" i="5"/>
  <c r="T629" i="5" s="1"/>
  <c r="C629" i="5"/>
  <c r="V629" i="5" s="1"/>
  <c r="R629" i="5" s="1"/>
  <c r="B630" i="5"/>
  <c r="T630" i="5" s="1"/>
  <c r="C630" i="5"/>
  <c r="B631" i="5"/>
  <c r="T631" i="5" s="1"/>
  <c r="C631" i="5"/>
  <c r="V631" i="5" s="1"/>
  <c r="B632" i="5"/>
  <c r="T632" i="5" s="1"/>
  <c r="C632" i="5"/>
  <c r="V632" i="5" s="1"/>
  <c r="B633" i="5"/>
  <c r="T633" i="5" s="1"/>
  <c r="C633" i="5"/>
  <c r="V633" i="5" s="1"/>
  <c r="R633" i="5" s="1"/>
  <c r="B634" i="5"/>
  <c r="T634" i="5" s="1"/>
  <c r="C634" i="5"/>
  <c r="B635" i="5"/>
  <c r="T635" i="5" s="1"/>
  <c r="C635" i="5"/>
  <c r="V635" i="5" s="1"/>
  <c r="R635" i="5" s="1"/>
  <c r="B636" i="5"/>
  <c r="T636" i="5" s="1"/>
  <c r="C636" i="5"/>
  <c r="V636" i="5" s="1"/>
  <c r="F636" i="5" s="1"/>
  <c r="B637" i="5"/>
  <c r="T637" i="5" s="1"/>
  <c r="C637" i="5"/>
  <c r="V637" i="5" s="1"/>
  <c r="R637" i="5" s="1"/>
  <c r="B638" i="5"/>
  <c r="T638" i="5" s="1"/>
  <c r="C638" i="5"/>
  <c r="B639" i="5"/>
  <c r="T639" i="5" s="1"/>
  <c r="C639" i="5"/>
  <c r="V639" i="5" s="1"/>
  <c r="B640" i="5"/>
  <c r="T640" i="5" s="1"/>
  <c r="C640" i="5"/>
  <c r="V640" i="5" s="1"/>
  <c r="B641" i="5"/>
  <c r="T641" i="5" s="1"/>
  <c r="C641" i="5"/>
  <c r="V641" i="5" s="1"/>
  <c r="R641" i="5" s="1"/>
  <c r="B642" i="5"/>
  <c r="T642" i="5" s="1"/>
  <c r="C642" i="5"/>
  <c r="V642" i="5" s="1"/>
  <c r="E642" i="5" s="1"/>
  <c r="B643" i="5"/>
  <c r="T643" i="5" s="1"/>
  <c r="C643" i="5"/>
  <c r="V643" i="5" s="1"/>
  <c r="B644" i="5"/>
  <c r="S644" i="5" s="1"/>
  <c r="C644" i="5"/>
  <c r="V644" i="5" s="1"/>
  <c r="G644" i="5" s="1"/>
  <c r="B645" i="5"/>
  <c r="T645" i="5" s="1"/>
  <c r="C645" i="5"/>
  <c r="V645" i="5" s="1"/>
  <c r="B646" i="5"/>
  <c r="S646" i="5" s="1"/>
  <c r="C646" i="5"/>
  <c r="V646" i="5" s="1"/>
  <c r="G646" i="5" s="1"/>
  <c r="B647" i="5"/>
  <c r="T647" i="5" s="1"/>
  <c r="C647" i="5"/>
  <c r="V647" i="5" s="1"/>
  <c r="B648" i="5"/>
  <c r="S648" i="5" s="1"/>
  <c r="C648" i="5"/>
  <c r="V648" i="5" s="1"/>
  <c r="G648" i="5" s="1"/>
  <c r="B649" i="5"/>
  <c r="T649" i="5" s="1"/>
  <c r="C649" i="5"/>
  <c r="V649" i="5" s="1"/>
  <c r="B650" i="5"/>
  <c r="S650" i="5" s="1"/>
  <c r="C650" i="5"/>
  <c r="V650" i="5" s="1"/>
  <c r="G650" i="5" s="1"/>
  <c r="B651" i="5"/>
  <c r="T651" i="5" s="1"/>
  <c r="C651" i="5"/>
  <c r="V651" i="5" s="1"/>
  <c r="B652" i="5"/>
  <c r="S652" i="5" s="1"/>
  <c r="C652" i="5"/>
  <c r="V652" i="5" s="1"/>
  <c r="G652" i="5" s="1"/>
  <c r="B653" i="5"/>
  <c r="T653" i="5" s="1"/>
  <c r="C653" i="5"/>
  <c r="V653" i="5" s="1"/>
  <c r="B654" i="5"/>
  <c r="S654" i="5" s="1"/>
  <c r="C654" i="5"/>
  <c r="V654" i="5" s="1"/>
  <c r="G654" i="5" s="1"/>
  <c r="B655" i="5"/>
  <c r="T655" i="5" s="1"/>
  <c r="C655" i="5"/>
  <c r="V655" i="5" s="1"/>
  <c r="B656" i="5"/>
  <c r="S656" i="5" s="1"/>
  <c r="C656" i="5"/>
  <c r="V656" i="5" s="1"/>
  <c r="G656" i="5" s="1"/>
  <c r="B657" i="5"/>
  <c r="T657" i="5" s="1"/>
  <c r="C657" i="5"/>
  <c r="V657" i="5" s="1"/>
  <c r="B658" i="5"/>
  <c r="S658" i="5" s="1"/>
  <c r="C658" i="5"/>
  <c r="V658" i="5" s="1"/>
  <c r="G658" i="5" s="1"/>
  <c r="B659" i="5"/>
  <c r="T659" i="5" s="1"/>
  <c r="C659" i="5"/>
  <c r="AB638" i="5" l="1"/>
  <c r="S653" i="5"/>
  <c r="T587" i="5"/>
  <c r="S627" i="5"/>
  <c r="T650" i="5"/>
  <c r="AB627" i="5"/>
  <c r="T658" i="5"/>
  <c r="AB630" i="5"/>
  <c r="S619" i="5"/>
  <c r="S599" i="5"/>
  <c r="S635" i="5"/>
  <c r="AB622" i="5"/>
  <c r="T605" i="5"/>
  <c r="S657" i="5"/>
  <c r="S649" i="5"/>
  <c r="S642" i="5"/>
  <c r="S639" i="5"/>
  <c r="S634" i="5"/>
  <c r="S631" i="5"/>
  <c r="S626" i="5"/>
  <c r="S623" i="5"/>
  <c r="S611" i="5"/>
  <c r="S593" i="5"/>
  <c r="T654" i="5"/>
  <c r="T648" i="5"/>
  <c r="S641" i="5"/>
  <c r="S633" i="5"/>
  <c r="S625" i="5"/>
  <c r="S617" i="5"/>
  <c r="S597" i="5"/>
  <c r="V627" i="5"/>
  <c r="R627" i="5" s="1"/>
  <c r="AB631" i="5"/>
  <c r="AB623" i="5"/>
  <c r="AB635" i="5"/>
  <c r="AB639" i="5"/>
  <c r="T613" i="5"/>
  <c r="T607" i="5"/>
  <c r="S659" i="5"/>
  <c r="S655" i="5"/>
  <c r="S651" i="5"/>
  <c r="AB645" i="5"/>
  <c r="T656" i="5"/>
  <c r="T652" i="5"/>
  <c r="S647" i="5"/>
  <c r="T646" i="5"/>
  <c r="S645" i="5"/>
  <c r="T644" i="5"/>
  <c r="S643" i="5"/>
  <c r="S638" i="5"/>
  <c r="S637" i="5"/>
  <c r="AB634" i="5"/>
  <c r="S630" i="5"/>
  <c r="S629" i="5"/>
  <c r="AB626" i="5"/>
  <c r="S622" i="5"/>
  <c r="S621" i="5"/>
  <c r="S615" i="5"/>
  <c r="S609" i="5"/>
  <c r="S603" i="5"/>
  <c r="S591" i="5"/>
  <c r="T601" i="5"/>
  <c r="T595" i="5"/>
  <c r="T589" i="5"/>
  <c r="AB643" i="5"/>
  <c r="R639" i="5"/>
  <c r="F639" i="5"/>
  <c r="H639" i="5"/>
  <c r="J639" i="5"/>
  <c r="E639" i="5"/>
  <c r="X639" i="5" s="1"/>
  <c r="R631" i="5"/>
  <c r="F631" i="5"/>
  <c r="H631" i="5"/>
  <c r="J631" i="5"/>
  <c r="E631" i="5"/>
  <c r="X631" i="5" s="1"/>
  <c r="R623" i="5"/>
  <c r="F623" i="5"/>
  <c r="H623" i="5"/>
  <c r="J623" i="5"/>
  <c r="E623" i="5"/>
  <c r="X623" i="5" s="1"/>
  <c r="H635" i="5"/>
  <c r="F635" i="5"/>
  <c r="AB653" i="5"/>
  <c r="AB651" i="5"/>
  <c r="E635" i="5"/>
  <c r="X635" i="5" s="1"/>
  <c r="AB657" i="5"/>
  <c r="G642" i="5"/>
  <c r="J635" i="5"/>
  <c r="I347" i="5"/>
  <c r="E347" i="5"/>
  <c r="X347" i="5" s="1"/>
  <c r="R347" i="5"/>
  <c r="F347" i="5"/>
  <c r="H347" i="5"/>
  <c r="J347" i="5"/>
  <c r="R285" i="5"/>
  <c r="H285" i="5"/>
  <c r="I285" i="5"/>
  <c r="F285" i="5"/>
  <c r="J285" i="5"/>
  <c r="E285" i="5"/>
  <c r="X285" i="5" s="1"/>
  <c r="G347" i="5"/>
  <c r="I514" i="5"/>
  <c r="E514" i="5"/>
  <c r="X514" i="5" s="1"/>
  <c r="R514" i="5"/>
  <c r="J514" i="5"/>
  <c r="F514" i="5"/>
  <c r="H514" i="5"/>
  <c r="G285" i="5"/>
  <c r="E655" i="5"/>
  <c r="X655" i="5" s="1"/>
  <c r="I655" i="5"/>
  <c r="F655" i="5"/>
  <c r="J655" i="5"/>
  <c r="R655" i="5"/>
  <c r="H655" i="5"/>
  <c r="E653" i="5"/>
  <c r="X653" i="5" s="1"/>
  <c r="I653" i="5"/>
  <c r="H653" i="5"/>
  <c r="F653" i="5"/>
  <c r="J653" i="5"/>
  <c r="R653" i="5"/>
  <c r="E651" i="5"/>
  <c r="X651" i="5" s="1"/>
  <c r="I651" i="5"/>
  <c r="F651" i="5"/>
  <c r="J651" i="5"/>
  <c r="R651" i="5"/>
  <c r="H651" i="5"/>
  <c r="E657" i="5"/>
  <c r="X657" i="5" s="1"/>
  <c r="I657" i="5"/>
  <c r="F657" i="5"/>
  <c r="J657" i="5"/>
  <c r="R657" i="5"/>
  <c r="H657" i="5"/>
  <c r="E647" i="5"/>
  <c r="X647" i="5" s="1"/>
  <c r="I647" i="5"/>
  <c r="F647" i="5"/>
  <c r="J647" i="5"/>
  <c r="R647" i="5"/>
  <c r="H647" i="5"/>
  <c r="E645" i="5"/>
  <c r="X645" i="5" s="1"/>
  <c r="I645" i="5"/>
  <c r="F645" i="5"/>
  <c r="J645" i="5"/>
  <c r="R645" i="5"/>
  <c r="H645" i="5"/>
  <c r="E643" i="5"/>
  <c r="X643" i="5" s="1"/>
  <c r="I643" i="5"/>
  <c r="F643" i="5"/>
  <c r="J643" i="5"/>
  <c r="R643" i="5"/>
  <c r="H643" i="5"/>
  <c r="E649" i="5"/>
  <c r="X649" i="5" s="1"/>
  <c r="I649" i="5"/>
  <c r="F649" i="5"/>
  <c r="J649" i="5"/>
  <c r="R649" i="5"/>
  <c r="H649" i="5"/>
  <c r="AB659" i="5"/>
  <c r="J658" i="5"/>
  <c r="F658" i="5"/>
  <c r="J656" i="5"/>
  <c r="F656" i="5"/>
  <c r="AB655" i="5"/>
  <c r="J654" i="5"/>
  <c r="F654" i="5"/>
  <c r="J652" i="5"/>
  <c r="F652" i="5"/>
  <c r="J650" i="5"/>
  <c r="F650" i="5"/>
  <c r="AB649" i="5"/>
  <c r="J648" i="5"/>
  <c r="F648" i="5"/>
  <c r="AB647" i="5"/>
  <c r="J646" i="5"/>
  <c r="J644" i="5"/>
  <c r="F644" i="5"/>
  <c r="J642" i="5"/>
  <c r="F642" i="5"/>
  <c r="I641" i="5"/>
  <c r="G641" i="5"/>
  <c r="E640" i="5"/>
  <c r="X640" i="5" s="1"/>
  <c r="I640" i="5"/>
  <c r="H640" i="5"/>
  <c r="I637" i="5"/>
  <c r="G637" i="5"/>
  <c r="H636" i="5"/>
  <c r="I633" i="5"/>
  <c r="G633" i="5"/>
  <c r="E632" i="5"/>
  <c r="X632" i="5" s="1"/>
  <c r="I632" i="5"/>
  <c r="H632" i="5"/>
  <c r="I629" i="5"/>
  <c r="G629" i="5"/>
  <c r="E628" i="5"/>
  <c r="X628" i="5" s="1"/>
  <c r="I628" i="5"/>
  <c r="H628" i="5"/>
  <c r="I625" i="5"/>
  <c r="G625" i="5"/>
  <c r="E624" i="5"/>
  <c r="X624" i="5" s="1"/>
  <c r="I624" i="5"/>
  <c r="H624" i="5"/>
  <c r="H620" i="5"/>
  <c r="E620" i="5"/>
  <c r="X620" i="5" s="1"/>
  <c r="I620" i="5"/>
  <c r="F620" i="5"/>
  <c r="H618" i="5"/>
  <c r="E618" i="5"/>
  <c r="X618" i="5" s="1"/>
  <c r="I618" i="5"/>
  <c r="F618" i="5"/>
  <c r="H616" i="5"/>
  <c r="E616" i="5"/>
  <c r="X616" i="5" s="1"/>
  <c r="I616" i="5"/>
  <c r="F616" i="5"/>
  <c r="H614" i="5"/>
  <c r="E614" i="5"/>
  <c r="X614" i="5" s="1"/>
  <c r="I614" i="5"/>
  <c r="F614" i="5"/>
  <c r="H612" i="5"/>
  <c r="E612" i="5"/>
  <c r="X612" i="5" s="1"/>
  <c r="I612" i="5"/>
  <c r="F612" i="5"/>
  <c r="H610" i="5"/>
  <c r="E610" i="5"/>
  <c r="X610" i="5" s="1"/>
  <c r="I610" i="5"/>
  <c r="F610" i="5"/>
  <c r="H608" i="5"/>
  <c r="E608" i="5"/>
  <c r="X608" i="5" s="1"/>
  <c r="I608" i="5"/>
  <c r="F608" i="5"/>
  <c r="H606" i="5"/>
  <c r="E606" i="5"/>
  <c r="X606" i="5" s="1"/>
  <c r="I606" i="5"/>
  <c r="F606" i="5"/>
  <c r="H604" i="5"/>
  <c r="E604" i="5"/>
  <c r="X604" i="5" s="1"/>
  <c r="I604" i="5"/>
  <c r="H602" i="5"/>
  <c r="E602" i="5"/>
  <c r="X602" i="5" s="1"/>
  <c r="I602" i="5"/>
  <c r="F602" i="5"/>
  <c r="H600" i="5"/>
  <c r="E600" i="5"/>
  <c r="X600" i="5" s="1"/>
  <c r="I600" i="5"/>
  <c r="H598" i="5"/>
  <c r="E598" i="5"/>
  <c r="X598" i="5" s="1"/>
  <c r="I598" i="5"/>
  <c r="F598" i="5"/>
  <c r="H596" i="5"/>
  <c r="E596" i="5"/>
  <c r="X596" i="5" s="1"/>
  <c r="I596" i="5"/>
  <c r="H594" i="5"/>
  <c r="E594" i="5"/>
  <c r="X594" i="5" s="1"/>
  <c r="I594" i="5"/>
  <c r="F594" i="5"/>
  <c r="H592" i="5"/>
  <c r="E592" i="5"/>
  <c r="X592" i="5" s="1"/>
  <c r="I592" i="5"/>
  <c r="F592" i="5"/>
  <c r="H590" i="5"/>
  <c r="E590" i="5"/>
  <c r="X590" i="5" s="1"/>
  <c r="I590" i="5"/>
  <c r="F590" i="5"/>
  <c r="H588" i="5"/>
  <c r="E588" i="5"/>
  <c r="X588" i="5" s="1"/>
  <c r="I588" i="5"/>
  <c r="F588" i="5"/>
  <c r="F586" i="5"/>
  <c r="I658" i="5"/>
  <c r="E658" i="5"/>
  <c r="X658" i="5" s="1"/>
  <c r="G657" i="5"/>
  <c r="I656" i="5"/>
  <c r="E656" i="5"/>
  <c r="X656" i="5" s="1"/>
  <c r="G655" i="5"/>
  <c r="I654" i="5"/>
  <c r="E654" i="5"/>
  <c r="X654" i="5" s="1"/>
  <c r="G653" i="5"/>
  <c r="I652" i="5"/>
  <c r="E652" i="5"/>
  <c r="X652" i="5" s="1"/>
  <c r="G651" i="5"/>
  <c r="I650" i="5"/>
  <c r="E650" i="5"/>
  <c r="X650" i="5" s="1"/>
  <c r="G649" i="5"/>
  <c r="I648" i="5"/>
  <c r="E648" i="5"/>
  <c r="X648" i="5" s="1"/>
  <c r="G647" i="5"/>
  <c r="I646" i="5"/>
  <c r="E646" i="5"/>
  <c r="X646" i="5" s="1"/>
  <c r="G645" i="5"/>
  <c r="I644" i="5"/>
  <c r="E644" i="5"/>
  <c r="X644" i="5" s="1"/>
  <c r="G643" i="5"/>
  <c r="I642" i="5"/>
  <c r="H641" i="5"/>
  <c r="S640" i="5"/>
  <c r="G640" i="5"/>
  <c r="H637" i="5"/>
  <c r="S636" i="5"/>
  <c r="G636" i="5"/>
  <c r="H633" i="5"/>
  <c r="S632" i="5"/>
  <c r="G632" i="5"/>
  <c r="H629" i="5"/>
  <c r="S628" i="5"/>
  <c r="G628" i="5"/>
  <c r="H625" i="5"/>
  <c r="S624" i="5"/>
  <c r="G624" i="5"/>
  <c r="V621" i="5"/>
  <c r="G621" i="5" s="1"/>
  <c r="R620" i="5"/>
  <c r="V619" i="5"/>
  <c r="G619" i="5" s="1"/>
  <c r="R618" i="5"/>
  <c r="V617" i="5"/>
  <c r="G617" i="5" s="1"/>
  <c r="R616" i="5"/>
  <c r="V615" i="5"/>
  <c r="G615" i="5" s="1"/>
  <c r="R614" i="5"/>
  <c r="V613" i="5"/>
  <c r="G613" i="5" s="1"/>
  <c r="R612" i="5"/>
  <c r="V611" i="5"/>
  <c r="G611" i="5" s="1"/>
  <c r="R610" i="5"/>
  <c r="V609" i="5"/>
  <c r="G609" i="5" s="1"/>
  <c r="R608" i="5"/>
  <c r="V607" i="5"/>
  <c r="G607" i="5" s="1"/>
  <c r="R606" i="5"/>
  <c r="V605" i="5"/>
  <c r="G605" i="5" s="1"/>
  <c r="R604" i="5"/>
  <c r="V603" i="5"/>
  <c r="G603" i="5" s="1"/>
  <c r="R602" i="5"/>
  <c r="V601" i="5"/>
  <c r="G601" i="5" s="1"/>
  <c r="R600" i="5"/>
  <c r="V599" i="5"/>
  <c r="G599" i="5" s="1"/>
  <c r="R598" i="5"/>
  <c r="V597" i="5"/>
  <c r="G597" i="5" s="1"/>
  <c r="R596" i="5"/>
  <c r="V595" i="5"/>
  <c r="G595" i="5" s="1"/>
  <c r="R594" i="5"/>
  <c r="V593" i="5"/>
  <c r="G593" i="5" s="1"/>
  <c r="R592" i="5"/>
  <c r="V591" i="5"/>
  <c r="G591" i="5" s="1"/>
  <c r="R590" i="5"/>
  <c r="V589" i="5"/>
  <c r="G589" i="5" s="1"/>
  <c r="R588" i="5"/>
  <c r="V587" i="5"/>
  <c r="G587" i="5" s="1"/>
  <c r="R586" i="5"/>
  <c r="V659" i="5"/>
  <c r="G659" i="5" s="1"/>
  <c r="AB658" i="5"/>
  <c r="H658" i="5"/>
  <c r="AB656" i="5"/>
  <c r="H656" i="5"/>
  <c r="AB654" i="5"/>
  <c r="H654" i="5"/>
  <c r="AB652" i="5"/>
  <c r="H652" i="5"/>
  <c r="AB650" i="5"/>
  <c r="H650" i="5"/>
  <c r="AB648" i="5"/>
  <c r="H648" i="5"/>
  <c r="AB646" i="5"/>
  <c r="H646" i="5"/>
  <c r="AB644" i="5"/>
  <c r="H644" i="5"/>
  <c r="AB642" i="5"/>
  <c r="H642" i="5"/>
  <c r="F641" i="5"/>
  <c r="AB640" i="5"/>
  <c r="R640" i="5"/>
  <c r="F640" i="5"/>
  <c r="I639" i="5"/>
  <c r="G639" i="5"/>
  <c r="V638" i="5"/>
  <c r="G638" i="5" s="1"/>
  <c r="F637" i="5"/>
  <c r="AB636" i="5"/>
  <c r="R636" i="5"/>
  <c r="I635" i="5"/>
  <c r="G635" i="5"/>
  <c r="V634" i="5"/>
  <c r="F633" i="5"/>
  <c r="AB632" i="5"/>
  <c r="R632" i="5"/>
  <c r="F632" i="5"/>
  <c r="I631" i="5"/>
  <c r="G631" i="5"/>
  <c r="V630" i="5"/>
  <c r="F629" i="5"/>
  <c r="AB628" i="5"/>
  <c r="R628" i="5"/>
  <c r="F628" i="5"/>
  <c r="V626" i="5"/>
  <c r="G626" i="5" s="1"/>
  <c r="F625" i="5"/>
  <c r="AB624" i="5"/>
  <c r="R624" i="5"/>
  <c r="F624" i="5"/>
  <c r="I623" i="5"/>
  <c r="G623" i="5"/>
  <c r="V622" i="5"/>
  <c r="G622" i="5" s="1"/>
  <c r="J620" i="5"/>
  <c r="S620" i="5"/>
  <c r="AB620" i="5"/>
  <c r="T620" i="5"/>
  <c r="J618" i="5"/>
  <c r="S618" i="5"/>
  <c r="AB618" i="5"/>
  <c r="T618" i="5"/>
  <c r="J616" i="5"/>
  <c r="S616" i="5"/>
  <c r="AB616" i="5"/>
  <c r="T616" i="5"/>
  <c r="J614" i="5"/>
  <c r="S614" i="5"/>
  <c r="AB614" i="5"/>
  <c r="T614" i="5"/>
  <c r="J612" i="5"/>
  <c r="S612" i="5"/>
  <c r="AB612" i="5"/>
  <c r="T612" i="5"/>
  <c r="J610" i="5"/>
  <c r="S610" i="5"/>
  <c r="AB610" i="5"/>
  <c r="T610" i="5"/>
  <c r="J608" i="5"/>
  <c r="S608" i="5"/>
  <c r="AB608" i="5"/>
  <c r="T608" i="5"/>
  <c r="J606" i="5"/>
  <c r="S606" i="5"/>
  <c r="AB606" i="5"/>
  <c r="T606" i="5"/>
  <c r="J604" i="5"/>
  <c r="S604" i="5"/>
  <c r="AB604" i="5"/>
  <c r="T604" i="5"/>
  <c r="J602" i="5"/>
  <c r="S602" i="5"/>
  <c r="AB602" i="5"/>
  <c r="T602" i="5"/>
  <c r="J600" i="5"/>
  <c r="S600" i="5"/>
  <c r="AB600" i="5"/>
  <c r="T600" i="5"/>
  <c r="J598" i="5"/>
  <c r="S598" i="5"/>
  <c r="AB598" i="5"/>
  <c r="T598" i="5"/>
  <c r="J596" i="5"/>
  <c r="S596" i="5"/>
  <c r="AB596" i="5"/>
  <c r="T596" i="5"/>
  <c r="J594" i="5"/>
  <c r="S594" i="5"/>
  <c r="AB594" i="5"/>
  <c r="T594" i="5"/>
  <c r="J592" i="5"/>
  <c r="S592" i="5"/>
  <c r="AB592" i="5"/>
  <c r="T592" i="5"/>
  <c r="J590" i="5"/>
  <c r="S590" i="5"/>
  <c r="AB590" i="5"/>
  <c r="T590" i="5"/>
  <c r="J588" i="5"/>
  <c r="S588" i="5"/>
  <c r="AB588" i="5"/>
  <c r="T588" i="5"/>
  <c r="S586" i="5"/>
  <c r="AB586" i="5"/>
  <c r="T586" i="5"/>
  <c r="F646" i="5"/>
  <c r="E636" i="5"/>
  <c r="X636" i="5" s="1"/>
  <c r="I636" i="5"/>
  <c r="F604" i="5"/>
  <c r="F600" i="5"/>
  <c r="H586" i="5"/>
  <c r="E586" i="5"/>
  <c r="X586" i="5" s="1"/>
  <c r="I586" i="5"/>
  <c r="R658" i="5"/>
  <c r="R656" i="5"/>
  <c r="R654" i="5"/>
  <c r="R652" i="5"/>
  <c r="R650" i="5"/>
  <c r="R648" i="5"/>
  <c r="R646" i="5"/>
  <c r="R644" i="5"/>
  <c r="X642" i="5"/>
  <c r="R642" i="5"/>
  <c r="AB641" i="5"/>
  <c r="J641" i="5"/>
  <c r="E641" i="5"/>
  <c r="X641" i="5" s="1"/>
  <c r="J640" i="5"/>
  <c r="AB637" i="5"/>
  <c r="J637" i="5"/>
  <c r="E637" i="5"/>
  <c r="X637" i="5" s="1"/>
  <c r="J636" i="5"/>
  <c r="AB633" i="5"/>
  <c r="J633" i="5"/>
  <c r="E633" i="5"/>
  <c r="X633" i="5" s="1"/>
  <c r="J632" i="5"/>
  <c r="AB629" i="5"/>
  <c r="J629" i="5"/>
  <c r="E629" i="5"/>
  <c r="X629" i="5" s="1"/>
  <c r="J628" i="5"/>
  <c r="AB625" i="5"/>
  <c r="J625" i="5"/>
  <c r="E625" i="5"/>
  <c r="X625" i="5" s="1"/>
  <c r="J624" i="5"/>
  <c r="AB621" i="5"/>
  <c r="G620" i="5"/>
  <c r="AB619" i="5"/>
  <c r="G618" i="5"/>
  <c r="AB617" i="5"/>
  <c r="G616" i="5"/>
  <c r="AB615" i="5"/>
  <c r="G614" i="5"/>
  <c r="AB613" i="5"/>
  <c r="G612" i="5"/>
  <c r="AB611" i="5"/>
  <c r="G610" i="5"/>
  <c r="AB609" i="5"/>
  <c r="G608" i="5"/>
  <c r="AB607" i="5"/>
  <c r="G606" i="5"/>
  <c r="AB605" i="5"/>
  <c r="G604" i="5"/>
  <c r="AB603" i="5"/>
  <c r="G602" i="5"/>
  <c r="AB601" i="5"/>
  <c r="G600" i="5"/>
  <c r="AB599" i="5"/>
  <c r="G598" i="5"/>
  <c r="AB597" i="5"/>
  <c r="G596" i="5"/>
  <c r="AB595" i="5"/>
  <c r="G594" i="5"/>
  <c r="AB593" i="5"/>
  <c r="G592" i="5"/>
  <c r="AB591" i="5"/>
  <c r="G590" i="5"/>
  <c r="AB589" i="5"/>
  <c r="G588" i="5"/>
  <c r="AB587" i="5"/>
  <c r="G586" i="5"/>
  <c r="J627" i="5" l="1"/>
  <c r="E627" i="5"/>
  <c r="X627" i="5" s="1"/>
  <c r="F627" i="5"/>
  <c r="G627" i="5"/>
  <c r="I627" i="5"/>
  <c r="H627" i="5"/>
  <c r="E638" i="5"/>
  <c r="X638" i="5" s="1"/>
  <c r="I638" i="5"/>
  <c r="H638" i="5"/>
  <c r="J638" i="5"/>
  <c r="F638" i="5"/>
  <c r="R638" i="5"/>
  <c r="E622" i="5"/>
  <c r="X622" i="5" s="1"/>
  <c r="I622" i="5"/>
  <c r="H622" i="5"/>
  <c r="J622" i="5"/>
  <c r="F622" i="5"/>
  <c r="R622" i="5"/>
  <c r="E626" i="5"/>
  <c r="X626" i="5" s="1"/>
  <c r="I626" i="5"/>
  <c r="H626" i="5"/>
  <c r="J626" i="5"/>
  <c r="F626" i="5"/>
  <c r="R626" i="5"/>
  <c r="E630" i="5"/>
  <c r="X630" i="5" s="1"/>
  <c r="I630" i="5"/>
  <c r="H630" i="5"/>
  <c r="J630" i="5"/>
  <c r="F630" i="5"/>
  <c r="R630" i="5"/>
  <c r="E634" i="5"/>
  <c r="X634" i="5" s="1"/>
  <c r="I634" i="5"/>
  <c r="H634" i="5"/>
  <c r="J634" i="5"/>
  <c r="F634" i="5"/>
  <c r="R634" i="5"/>
  <c r="G630" i="5"/>
  <c r="E659" i="5"/>
  <c r="X659" i="5" s="1"/>
  <c r="I659" i="5"/>
  <c r="F659" i="5"/>
  <c r="J659" i="5"/>
  <c r="R659" i="5"/>
  <c r="H659" i="5"/>
  <c r="F587" i="5"/>
  <c r="J587" i="5"/>
  <c r="R587" i="5"/>
  <c r="H587" i="5"/>
  <c r="I587" i="5"/>
  <c r="E587" i="5"/>
  <c r="X587" i="5" s="1"/>
  <c r="F589" i="5"/>
  <c r="J589" i="5"/>
  <c r="R589" i="5"/>
  <c r="H589" i="5"/>
  <c r="I589" i="5"/>
  <c r="E589" i="5"/>
  <c r="X589" i="5" s="1"/>
  <c r="F591" i="5"/>
  <c r="J591" i="5"/>
  <c r="R591" i="5"/>
  <c r="H591" i="5"/>
  <c r="I591" i="5"/>
  <c r="E591" i="5"/>
  <c r="X591" i="5" s="1"/>
  <c r="F593" i="5"/>
  <c r="J593" i="5"/>
  <c r="R593" i="5"/>
  <c r="H593" i="5"/>
  <c r="I593" i="5"/>
  <c r="E593" i="5"/>
  <c r="X593" i="5" s="1"/>
  <c r="F595" i="5"/>
  <c r="J595" i="5"/>
  <c r="R595" i="5"/>
  <c r="H595" i="5"/>
  <c r="I595" i="5"/>
  <c r="E595" i="5"/>
  <c r="X595" i="5" s="1"/>
  <c r="F597" i="5"/>
  <c r="J597" i="5"/>
  <c r="R597" i="5"/>
  <c r="H597" i="5"/>
  <c r="I597" i="5"/>
  <c r="E597" i="5"/>
  <c r="X597" i="5" s="1"/>
  <c r="F599" i="5"/>
  <c r="J599" i="5"/>
  <c r="R599" i="5"/>
  <c r="H599" i="5"/>
  <c r="E599" i="5"/>
  <c r="X599" i="5" s="1"/>
  <c r="I599" i="5"/>
  <c r="F601" i="5"/>
  <c r="J601" i="5"/>
  <c r="R601" i="5"/>
  <c r="H601" i="5"/>
  <c r="E601" i="5"/>
  <c r="X601" i="5" s="1"/>
  <c r="I601" i="5"/>
  <c r="F603" i="5"/>
  <c r="J603" i="5"/>
  <c r="R603" i="5"/>
  <c r="H603" i="5"/>
  <c r="I603" i="5"/>
  <c r="E603" i="5"/>
  <c r="X603" i="5" s="1"/>
  <c r="F605" i="5"/>
  <c r="J605" i="5"/>
  <c r="R605" i="5"/>
  <c r="H605" i="5"/>
  <c r="E605" i="5"/>
  <c r="X605" i="5" s="1"/>
  <c r="I605" i="5"/>
  <c r="F607" i="5"/>
  <c r="J607" i="5"/>
  <c r="R607" i="5"/>
  <c r="H607" i="5"/>
  <c r="I607" i="5"/>
  <c r="E607" i="5"/>
  <c r="X607" i="5" s="1"/>
  <c r="F609" i="5"/>
  <c r="J609" i="5"/>
  <c r="R609" i="5"/>
  <c r="H609" i="5"/>
  <c r="I609" i="5"/>
  <c r="E609" i="5"/>
  <c r="X609" i="5" s="1"/>
  <c r="F611" i="5"/>
  <c r="J611" i="5"/>
  <c r="R611" i="5"/>
  <c r="H611" i="5"/>
  <c r="I611" i="5"/>
  <c r="E611" i="5"/>
  <c r="X611" i="5" s="1"/>
  <c r="F613" i="5"/>
  <c r="J613" i="5"/>
  <c r="R613" i="5"/>
  <c r="H613" i="5"/>
  <c r="I613" i="5"/>
  <c r="E613" i="5"/>
  <c r="X613" i="5" s="1"/>
  <c r="F615" i="5"/>
  <c r="J615" i="5"/>
  <c r="R615" i="5"/>
  <c r="H615" i="5"/>
  <c r="I615" i="5"/>
  <c r="E615" i="5"/>
  <c r="X615" i="5" s="1"/>
  <c r="F617" i="5"/>
  <c r="J617" i="5"/>
  <c r="R617" i="5"/>
  <c r="H617" i="5"/>
  <c r="I617" i="5"/>
  <c r="E617" i="5"/>
  <c r="X617" i="5" s="1"/>
  <c r="F619" i="5"/>
  <c r="J619" i="5"/>
  <c r="R619" i="5"/>
  <c r="H619" i="5"/>
  <c r="I619" i="5"/>
  <c r="E619" i="5"/>
  <c r="X619" i="5" s="1"/>
  <c r="F621" i="5"/>
  <c r="J621" i="5"/>
  <c r="R621" i="5"/>
  <c r="H621" i="5"/>
  <c r="I621" i="5"/>
  <c r="E621" i="5"/>
  <c r="X621" i="5" s="1"/>
  <c r="G634" i="5"/>
  <c r="B17" i="6"/>
  <c r="B22" i="6" l="1"/>
  <c r="B42" i="6" s="1"/>
  <c r="B32" i="6" l="1"/>
  <c r="B47" i="6"/>
  <c r="B37" i="6"/>
  <c r="B27" i="6"/>
  <c r="S2494" i="5" l="1"/>
  <c r="T2494" i="5"/>
  <c r="C660" i="5"/>
  <c r="C661" i="5"/>
  <c r="C662" i="5"/>
  <c r="C663" i="5"/>
  <c r="C664" i="5"/>
  <c r="C665" i="5"/>
  <c r="V665" i="5" s="1"/>
  <c r="C666" i="5"/>
  <c r="C667" i="5"/>
  <c r="C668" i="5"/>
  <c r="C669" i="5"/>
  <c r="C670" i="5"/>
  <c r="C671" i="5"/>
  <c r="V671" i="5" s="1"/>
  <c r="C672" i="5"/>
  <c r="V672" i="5" s="1"/>
  <c r="C673" i="5"/>
  <c r="V673" i="5" s="1"/>
  <c r="C674" i="5"/>
  <c r="V674" i="5" s="1"/>
  <c r="C675" i="5"/>
  <c r="V675" i="5" s="1"/>
  <c r="C676" i="5"/>
  <c r="C677" i="5"/>
  <c r="V677" i="5" s="1"/>
  <c r="C678" i="5"/>
  <c r="V678" i="5" s="1"/>
  <c r="C679" i="5"/>
  <c r="V679" i="5" s="1"/>
  <c r="C680" i="5"/>
  <c r="C681" i="5"/>
  <c r="V681" i="5" s="1"/>
  <c r="C682" i="5"/>
  <c r="V682" i="5" s="1"/>
  <c r="C683" i="5"/>
  <c r="C684" i="5"/>
  <c r="C685" i="5"/>
  <c r="V685" i="5" s="1"/>
  <c r="C686" i="5"/>
  <c r="C687" i="5"/>
  <c r="C688" i="5"/>
  <c r="C689" i="5"/>
  <c r="C690" i="5"/>
  <c r="V690" i="5" s="1"/>
  <c r="C691" i="5"/>
  <c r="C692" i="5"/>
  <c r="C693" i="5"/>
  <c r="V693" i="5" s="1"/>
  <c r="C694" i="5"/>
  <c r="V694" i="5" s="1"/>
  <c r="C695" i="5"/>
  <c r="C696" i="5"/>
  <c r="V696" i="5" s="1"/>
  <c r="C697" i="5"/>
  <c r="V697" i="5" s="1"/>
  <c r="C698" i="5"/>
  <c r="V698" i="5" s="1"/>
  <c r="C699" i="5"/>
  <c r="V699" i="5" s="1"/>
  <c r="C700" i="5"/>
  <c r="C701" i="5"/>
  <c r="V701" i="5" s="1"/>
  <c r="C702" i="5"/>
  <c r="C703" i="5"/>
  <c r="V703" i="5" s="1"/>
  <c r="C704" i="5"/>
  <c r="V704" i="5" s="1"/>
  <c r="C705" i="5"/>
  <c r="V705" i="5" s="1"/>
  <c r="C706" i="5"/>
  <c r="V706" i="5" s="1"/>
  <c r="C707" i="5"/>
  <c r="C708" i="5"/>
  <c r="C709" i="5"/>
  <c r="V709" i="5" s="1"/>
  <c r="C710" i="5"/>
  <c r="V710" i="5" s="1"/>
  <c r="C711" i="5"/>
  <c r="V711" i="5" s="1"/>
  <c r="C712" i="5"/>
  <c r="C713" i="5"/>
  <c r="V713" i="5" s="1"/>
  <c r="C714" i="5"/>
  <c r="V714" i="5" s="1"/>
  <c r="C715" i="5"/>
  <c r="C716" i="5"/>
  <c r="V716" i="5" s="1"/>
  <c r="C717" i="5"/>
  <c r="V717" i="5" s="1"/>
  <c r="C718" i="5"/>
  <c r="V718" i="5" s="1"/>
  <c r="C719" i="5"/>
  <c r="C720" i="5"/>
  <c r="C721" i="5"/>
  <c r="V721" i="5" s="1"/>
  <c r="C722" i="5"/>
  <c r="V722" i="5" s="1"/>
  <c r="C723" i="5"/>
  <c r="V723" i="5" s="1"/>
  <c r="C724" i="5"/>
  <c r="V724" i="5" s="1"/>
  <c r="C725" i="5"/>
  <c r="V725" i="5" s="1"/>
  <c r="C726" i="5"/>
  <c r="V726" i="5" s="1"/>
  <c r="C727" i="5"/>
  <c r="V727" i="5" s="1"/>
  <c r="C728" i="5"/>
  <c r="C729" i="5"/>
  <c r="V729" i="5" s="1"/>
  <c r="C730" i="5"/>
  <c r="V730" i="5" s="1"/>
  <c r="C731" i="5"/>
  <c r="V731" i="5" s="1"/>
  <c r="C732" i="5"/>
  <c r="C733" i="5"/>
  <c r="V733" i="5" s="1"/>
  <c r="C734" i="5"/>
  <c r="V734" i="5" s="1"/>
  <c r="C735" i="5"/>
  <c r="V735" i="5" s="1"/>
  <c r="C736" i="5"/>
  <c r="C737" i="5"/>
  <c r="V737" i="5" s="1"/>
  <c r="C738" i="5"/>
  <c r="V738" i="5" s="1"/>
  <c r="C739" i="5"/>
  <c r="V739" i="5" s="1"/>
  <c r="C740" i="5"/>
  <c r="C741" i="5"/>
  <c r="V741" i="5" s="1"/>
  <c r="C742" i="5"/>
  <c r="V742" i="5" s="1"/>
  <c r="C743" i="5"/>
  <c r="C744" i="5"/>
  <c r="C745" i="5"/>
  <c r="V745" i="5" s="1"/>
  <c r="C746" i="5"/>
  <c r="C747" i="5"/>
  <c r="V747" i="5" s="1"/>
  <c r="C748" i="5"/>
  <c r="V748" i="5" s="1"/>
  <c r="C749" i="5"/>
  <c r="V749" i="5" s="1"/>
  <c r="C750" i="5"/>
  <c r="V750" i="5" s="1"/>
  <c r="C751" i="5"/>
  <c r="V751" i="5" s="1"/>
  <c r="C752" i="5"/>
  <c r="C753" i="5"/>
  <c r="V753" i="5" s="1"/>
  <c r="C754" i="5"/>
  <c r="C755" i="5"/>
  <c r="V755" i="5" s="1"/>
  <c r="C756" i="5"/>
  <c r="C757" i="5"/>
  <c r="V757" i="5" s="1"/>
  <c r="C758" i="5"/>
  <c r="C759" i="5"/>
  <c r="C760" i="5"/>
  <c r="C761" i="5"/>
  <c r="C762" i="5"/>
  <c r="V762" i="5" s="1"/>
  <c r="C763" i="5"/>
  <c r="C764" i="5"/>
  <c r="C765" i="5"/>
  <c r="V765" i="5" s="1"/>
  <c r="C766" i="5"/>
  <c r="V766" i="5" s="1"/>
  <c r="C767" i="5"/>
  <c r="V767" i="5" s="1"/>
  <c r="C768" i="5"/>
  <c r="C769" i="5"/>
  <c r="V769" i="5" s="1"/>
  <c r="C770" i="5"/>
  <c r="C771" i="5"/>
  <c r="C772" i="5"/>
  <c r="V772" i="5" s="1"/>
  <c r="C773" i="5"/>
  <c r="V773" i="5" s="1"/>
  <c r="C774" i="5"/>
  <c r="C775" i="5"/>
  <c r="V775" i="5" s="1"/>
  <c r="C776" i="5"/>
  <c r="C777" i="5"/>
  <c r="C778" i="5"/>
  <c r="C779" i="5"/>
  <c r="C780" i="5"/>
  <c r="V780" i="5" s="1"/>
  <c r="C781" i="5"/>
  <c r="V781" i="5" s="1"/>
  <c r="C782" i="5"/>
  <c r="V782" i="5" s="1"/>
  <c r="C783" i="5"/>
  <c r="C784" i="5"/>
  <c r="V784" i="5" s="1"/>
  <c r="C785" i="5"/>
  <c r="V785" i="5" s="1"/>
  <c r="C786" i="5"/>
  <c r="C787" i="5"/>
  <c r="C788" i="5"/>
  <c r="C789" i="5"/>
  <c r="V789" i="5" s="1"/>
  <c r="C790" i="5"/>
  <c r="V790" i="5" s="1"/>
  <c r="C791" i="5"/>
  <c r="V791" i="5" s="1"/>
  <c r="C792" i="5"/>
  <c r="V792" i="5" s="1"/>
  <c r="C793" i="5"/>
  <c r="C794" i="5"/>
  <c r="V794" i="5" s="1"/>
  <c r="C795" i="5"/>
  <c r="C796" i="5"/>
  <c r="C797" i="5"/>
  <c r="V797" i="5" s="1"/>
  <c r="C798" i="5"/>
  <c r="V798" i="5" s="1"/>
  <c r="C799" i="5"/>
  <c r="C800" i="5"/>
  <c r="C801" i="5"/>
  <c r="C802" i="5"/>
  <c r="V802" i="5" s="1"/>
  <c r="C803" i="5"/>
  <c r="V803" i="5" s="1"/>
  <c r="C804" i="5"/>
  <c r="V804" i="5" s="1"/>
  <c r="C805" i="5"/>
  <c r="V805" i="5" s="1"/>
  <c r="C806" i="5"/>
  <c r="V806" i="5" s="1"/>
  <c r="C807" i="5"/>
  <c r="C808" i="5"/>
  <c r="C809" i="5"/>
  <c r="V809" i="5" s="1"/>
  <c r="C810" i="5"/>
  <c r="V810" i="5" s="1"/>
  <c r="C811" i="5"/>
  <c r="C812" i="5"/>
  <c r="C813" i="5"/>
  <c r="V813" i="5" s="1"/>
  <c r="C814" i="5"/>
  <c r="V814" i="5" s="1"/>
  <c r="C815" i="5"/>
  <c r="C816" i="5"/>
  <c r="C817" i="5"/>
  <c r="C818" i="5"/>
  <c r="C819" i="5"/>
  <c r="C820" i="5"/>
  <c r="C821" i="5"/>
  <c r="C822" i="5"/>
  <c r="V822" i="5" s="1"/>
  <c r="C823" i="5"/>
  <c r="C824" i="5"/>
  <c r="C825" i="5"/>
  <c r="C826" i="5"/>
  <c r="C827" i="5"/>
  <c r="C828" i="5"/>
  <c r="V828" i="5" s="1"/>
  <c r="C829" i="5"/>
  <c r="V829" i="5" s="1"/>
  <c r="C830" i="5"/>
  <c r="C831" i="5"/>
  <c r="C832" i="5"/>
  <c r="C833" i="5"/>
  <c r="V833" i="5" s="1"/>
  <c r="C834" i="5"/>
  <c r="C835" i="5"/>
  <c r="C836" i="5"/>
  <c r="V836" i="5" s="1"/>
  <c r="C837" i="5"/>
  <c r="V837" i="5" s="1"/>
  <c r="C838" i="5"/>
  <c r="V838" i="5" s="1"/>
  <c r="C839" i="5"/>
  <c r="C840" i="5"/>
  <c r="V840" i="5" s="1"/>
  <c r="C841" i="5"/>
  <c r="V841" i="5" s="1"/>
  <c r="C842" i="5"/>
  <c r="C843" i="5"/>
  <c r="V843" i="5" s="1"/>
  <c r="C844" i="5"/>
  <c r="V844" i="5" s="1"/>
  <c r="C845" i="5"/>
  <c r="V845" i="5" s="1"/>
  <c r="C846" i="5"/>
  <c r="V846" i="5" s="1"/>
  <c r="C847" i="5"/>
  <c r="C848" i="5"/>
  <c r="C849" i="5"/>
  <c r="V849" i="5" s="1"/>
  <c r="C850" i="5"/>
  <c r="V850" i="5" s="1"/>
  <c r="C851" i="5"/>
  <c r="C852" i="5"/>
  <c r="C853" i="5"/>
  <c r="V853" i="5" s="1"/>
  <c r="C854" i="5"/>
  <c r="V854" i="5" s="1"/>
  <c r="C855" i="5"/>
  <c r="V855" i="5" s="1"/>
  <c r="C856" i="5"/>
  <c r="C857" i="5"/>
  <c r="V857" i="5" s="1"/>
  <c r="C858" i="5"/>
  <c r="V858" i="5" s="1"/>
  <c r="C859" i="5"/>
  <c r="C860" i="5"/>
  <c r="C861" i="5"/>
  <c r="V861" i="5" s="1"/>
  <c r="C862" i="5"/>
  <c r="V862" i="5" s="1"/>
  <c r="C863" i="5"/>
  <c r="V863" i="5" s="1"/>
  <c r="C864" i="5"/>
  <c r="V864" i="5" s="1"/>
  <c r="C865" i="5"/>
  <c r="V865" i="5" s="1"/>
  <c r="C866" i="5"/>
  <c r="V866" i="5" s="1"/>
  <c r="C867" i="5"/>
  <c r="C868" i="5"/>
  <c r="C869" i="5"/>
  <c r="V869" i="5" s="1"/>
  <c r="C870" i="5"/>
  <c r="V870" i="5" s="1"/>
  <c r="C871" i="5"/>
  <c r="C872" i="5"/>
  <c r="C873" i="5"/>
  <c r="C874" i="5"/>
  <c r="V874" i="5" s="1"/>
  <c r="C875" i="5"/>
  <c r="C876" i="5"/>
  <c r="C877" i="5"/>
  <c r="V877" i="5" s="1"/>
  <c r="C878" i="5"/>
  <c r="C879" i="5"/>
  <c r="V879" i="5" s="1"/>
  <c r="C880" i="5"/>
  <c r="V880" i="5" s="1"/>
  <c r="C881" i="5"/>
  <c r="C882" i="5"/>
  <c r="V882" i="5" s="1"/>
  <c r="C883" i="5"/>
  <c r="C884" i="5"/>
  <c r="V884" i="5" s="1"/>
  <c r="C885" i="5"/>
  <c r="V885" i="5" s="1"/>
  <c r="C886" i="5"/>
  <c r="C887" i="5"/>
  <c r="C888" i="5"/>
  <c r="C889" i="5"/>
  <c r="V889" i="5" s="1"/>
  <c r="C890" i="5"/>
  <c r="V890" i="5" s="1"/>
  <c r="C891" i="5"/>
  <c r="C892" i="5"/>
  <c r="C893" i="5"/>
  <c r="V893" i="5" s="1"/>
  <c r="C894" i="5"/>
  <c r="C895" i="5"/>
  <c r="C896" i="5"/>
  <c r="C897" i="5"/>
  <c r="V897" i="5" s="1"/>
  <c r="C898" i="5"/>
  <c r="C899" i="5"/>
  <c r="C900" i="5"/>
  <c r="V900" i="5" s="1"/>
  <c r="C901" i="5"/>
  <c r="V901" i="5" s="1"/>
  <c r="C902" i="5"/>
  <c r="C903" i="5"/>
  <c r="C904" i="5"/>
  <c r="C905" i="5"/>
  <c r="V905" i="5" s="1"/>
  <c r="C906" i="5"/>
  <c r="V906" i="5" s="1"/>
  <c r="C907" i="5"/>
  <c r="C908" i="5"/>
  <c r="C909" i="5"/>
  <c r="V909" i="5" s="1"/>
  <c r="C910" i="5"/>
  <c r="V910" i="5" s="1"/>
  <c r="C911" i="5"/>
  <c r="C912" i="5"/>
  <c r="C913" i="5"/>
  <c r="V913" i="5" s="1"/>
  <c r="C914" i="5"/>
  <c r="V914" i="5" s="1"/>
  <c r="C915" i="5"/>
  <c r="C916" i="5"/>
  <c r="C917" i="5"/>
  <c r="V917" i="5" s="1"/>
  <c r="C918" i="5"/>
  <c r="V918" i="5" s="1"/>
  <c r="C919" i="5"/>
  <c r="V919" i="5" s="1"/>
  <c r="C920" i="5"/>
  <c r="C921" i="5"/>
  <c r="C922" i="5"/>
  <c r="C923" i="5"/>
  <c r="C924" i="5"/>
  <c r="V924" i="5" s="1"/>
  <c r="C925" i="5"/>
  <c r="C926" i="5"/>
  <c r="V926" i="5" s="1"/>
  <c r="C927" i="5"/>
  <c r="C928" i="5"/>
  <c r="C929" i="5"/>
  <c r="C930" i="5"/>
  <c r="C931" i="5"/>
  <c r="V931" i="5" s="1"/>
  <c r="C932" i="5"/>
  <c r="C933" i="5"/>
  <c r="C934" i="5"/>
  <c r="V934" i="5" s="1"/>
  <c r="C935" i="5"/>
  <c r="C936" i="5"/>
  <c r="C937" i="5"/>
  <c r="V937" i="5" s="1"/>
  <c r="C938" i="5"/>
  <c r="V938" i="5" s="1"/>
  <c r="C939" i="5"/>
  <c r="C940" i="5"/>
  <c r="C941" i="5"/>
  <c r="C942" i="5"/>
  <c r="V942" i="5" s="1"/>
  <c r="C943" i="5"/>
  <c r="C944" i="5"/>
  <c r="C945" i="5"/>
  <c r="C946" i="5"/>
  <c r="C947" i="5"/>
  <c r="C948" i="5"/>
  <c r="C949" i="5"/>
  <c r="V949" i="5" s="1"/>
  <c r="C950" i="5"/>
  <c r="C951" i="5"/>
  <c r="C952" i="5"/>
  <c r="C953" i="5"/>
  <c r="V953" i="5" s="1"/>
  <c r="C954" i="5"/>
  <c r="V954" i="5" s="1"/>
  <c r="C955" i="5"/>
  <c r="C956" i="5"/>
  <c r="V956" i="5" s="1"/>
  <c r="C957" i="5"/>
  <c r="C958" i="5"/>
  <c r="V958" i="5" s="1"/>
  <c r="C959" i="5"/>
  <c r="C960" i="5"/>
  <c r="V960" i="5" s="1"/>
  <c r="C961" i="5"/>
  <c r="C962" i="5"/>
  <c r="V962" i="5" s="1"/>
  <c r="C963" i="5"/>
  <c r="C964" i="5"/>
  <c r="C965" i="5"/>
  <c r="V965" i="5" s="1"/>
  <c r="C966" i="5"/>
  <c r="C967" i="5"/>
  <c r="V967" i="5" s="1"/>
  <c r="C968" i="5"/>
  <c r="C969" i="5"/>
  <c r="V969" i="5" s="1"/>
  <c r="C970" i="5"/>
  <c r="C971" i="5"/>
  <c r="V971" i="5" s="1"/>
  <c r="C972" i="5"/>
  <c r="C973" i="5"/>
  <c r="V973" i="5" s="1"/>
  <c r="C974" i="5"/>
  <c r="V974" i="5" s="1"/>
  <c r="C975" i="5"/>
  <c r="V975" i="5" s="1"/>
  <c r="C976" i="5"/>
  <c r="V976" i="5" s="1"/>
  <c r="C977" i="5"/>
  <c r="V977" i="5" s="1"/>
  <c r="C978" i="5"/>
  <c r="V978" i="5" s="1"/>
  <c r="C979" i="5"/>
  <c r="C980" i="5"/>
  <c r="C981" i="5"/>
  <c r="C982" i="5"/>
  <c r="V982" i="5" s="1"/>
  <c r="C983" i="5"/>
  <c r="V983" i="5" s="1"/>
  <c r="C984" i="5"/>
  <c r="C985" i="5"/>
  <c r="V985" i="5" s="1"/>
  <c r="C986" i="5"/>
  <c r="V986" i="5" s="1"/>
  <c r="C987" i="5"/>
  <c r="C988" i="5"/>
  <c r="C989" i="5"/>
  <c r="V989" i="5" s="1"/>
  <c r="C990" i="5"/>
  <c r="V990" i="5" s="1"/>
  <c r="C991" i="5"/>
  <c r="C992" i="5"/>
  <c r="C993" i="5"/>
  <c r="V993" i="5" s="1"/>
  <c r="C994" i="5"/>
  <c r="V994" i="5" s="1"/>
  <c r="C995" i="5"/>
  <c r="V995" i="5" s="1"/>
  <c r="C996" i="5"/>
  <c r="C997" i="5"/>
  <c r="V997" i="5" s="1"/>
  <c r="C998" i="5"/>
  <c r="C999" i="5"/>
  <c r="C1000" i="5"/>
  <c r="V1000" i="5" s="1"/>
  <c r="C1001" i="5"/>
  <c r="V1001" i="5" s="1"/>
  <c r="C1002" i="5"/>
  <c r="V1002" i="5" s="1"/>
  <c r="C1003" i="5"/>
  <c r="C1004" i="5"/>
  <c r="C1005" i="5"/>
  <c r="V1005" i="5" s="1"/>
  <c r="C1006" i="5"/>
  <c r="V1006" i="5" s="1"/>
  <c r="C1007" i="5"/>
  <c r="C1008" i="5"/>
  <c r="C1009" i="5"/>
  <c r="V1009" i="5" s="1"/>
  <c r="C1010" i="5"/>
  <c r="V1010" i="5" s="1"/>
  <c r="C1011" i="5"/>
  <c r="C1012" i="5"/>
  <c r="C1013" i="5"/>
  <c r="V1013" i="5" s="1"/>
  <c r="C1014" i="5"/>
  <c r="V1014" i="5" s="1"/>
  <c r="C1015" i="5"/>
  <c r="C1016" i="5"/>
  <c r="C1017" i="5"/>
  <c r="V1017" i="5" s="1"/>
  <c r="C1018" i="5"/>
  <c r="V1018" i="5" s="1"/>
  <c r="C1019" i="5"/>
  <c r="V1019" i="5" s="1"/>
  <c r="J1019" i="5" s="1"/>
  <c r="C1020" i="5"/>
  <c r="V1020" i="5" s="1"/>
  <c r="H1020" i="5" s="1"/>
  <c r="C1021" i="5"/>
  <c r="C1022" i="5"/>
  <c r="V1022" i="5" s="1"/>
  <c r="C1023" i="5"/>
  <c r="V1023" i="5" s="1"/>
  <c r="H1023" i="5" s="1"/>
  <c r="C1024" i="5"/>
  <c r="V1024" i="5" s="1"/>
  <c r="C1025" i="5"/>
  <c r="V1025" i="5" s="1"/>
  <c r="C1026" i="5"/>
  <c r="V1026" i="5" s="1"/>
  <c r="C1027" i="5"/>
  <c r="C1028" i="5"/>
  <c r="V1028" i="5" s="1"/>
  <c r="C1029" i="5"/>
  <c r="V1029" i="5" s="1"/>
  <c r="C1030" i="5"/>
  <c r="V1030" i="5" s="1"/>
  <c r="C1031" i="5"/>
  <c r="V1031" i="5" s="1"/>
  <c r="I1031" i="5" s="1"/>
  <c r="C1032" i="5"/>
  <c r="V1032" i="5" s="1"/>
  <c r="H1032" i="5" s="1"/>
  <c r="C1033" i="5"/>
  <c r="C1034" i="5"/>
  <c r="V1034" i="5" s="1"/>
  <c r="C1035" i="5"/>
  <c r="V1035" i="5" s="1"/>
  <c r="J1035" i="5" s="1"/>
  <c r="C1036" i="5"/>
  <c r="V1036" i="5" s="1"/>
  <c r="F1036" i="5" s="1"/>
  <c r="C1037" i="5"/>
  <c r="V1037" i="5" s="1"/>
  <c r="C1038" i="5"/>
  <c r="V1038" i="5" s="1"/>
  <c r="C1039" i="5"/>
  <c r="V1039" i="5" s="1"/>
  <c r="R1039" i="5" s="1"/>
  <c r="C1040" i="5"/>
  <c r="V1040" i="5" s="1"/>
  <c r="C1041" i="5"/>
  <c r="V1041" i="5" s="1"/>
  <c r="C1042" i="5"/>
  <c r="V1042" i="5" s="1"/>
  <c r="C1043" i="5"/>
  <c r="C1044" i="5"/>
  <c r="V1044" i="5" s="1"/>
  <c r="R1044" i="5" s="1"/>
  <c r="C1045" i="5"/>
  <c r="V1045" i="5" s="1"/>
  <c r="C1046" i="5"/>
  <c r="C1047" i="5"/>
  <c r="V1047" i="5" s="1"/>
  <c r="G1047" i="5" s="1"/>
  <c r="C1048" i="5"/>
  <c r="V1048" i="5" s="1"/>
  <c r="C1049" i="5"/>
  <c r="V1049" i="5" s="1"/>
  <c r="C1050" i="5"/>
  <c r="V1050" i="5" s="1"/>
  <c r="C1051" i="5"/>
  <c r="C1052" i="5"/>
  <c r="C1053" i="5"/>
  <c r="V1053" i="5" s="1"/>
  <c r="C1054" i="5"/>
  <c r="V1054" i="5" s="1"/>
  <c r="C1055" i="5"/>
  <c r="V1055" i="5" s="1"/>
  <c r="E1055" i="5" s="1"/>
  <c r="X1055" i="5" s="1"/>
  <c r="C1056" i="5"/>
  <c r="V1056" i="5" s="1"/>
  <c r="C1057" i="5"/>
  <c r="C1058" i="5"/>
  <c r="V1058" i="5" s="1"/>
  <c r="C1059" i="5"/>
  <c r="V1059" i="5" s="1"/>
  <c r="C1060" i="5"/>
  <c r="V1060" i="5" s="1"/>
  <c r="G1060" i="5" s="1"/>
  <c r="C1061" i="5"/>
  <c r="V1061" i="5" s="1"/>
  <c r="C1062" i="5"/>
  <c r="V1062" i="5" s="1"/>
  <c r="C1063" i="5"/>
  <c r="V1063" i="5" s="1"/>
  <c r="F1063" i="5" s="1"/>
  <c r="C1064" i="5"/>
  <c r="V1064" i="5" s="1"/>
  <c r="C1065" i="5"/>
  <c r="C1066" i="5"/>
  <c r="V1066" i="5" s="1"/>
  <c r="C1067" i="5"/>
  <c r="C1068" i="5"/>
  <c r="V1068" i="5" s="1"/>
  <c r="H1068" i="5" s="1"/>
  <c r="C1069" i="5"/>
  <c r="V1069" i="5" s="1"/>
  <c r="C1070" i="5"/>
  <c r="V1070" i="5" s="1"/>
  <c r="I1070" i="5" s="1"/>
  <c r="C1071" i="5"/>
  <c r="V1071" i="5" s="1"/>
  <c r="C1072" i="5"/>
  <c r="C1073" i="5"/>
  <c r="C1074" i="5"/>
  <c r="V1074" i="5" s="1"/>
  <c r="C1075" i="5"/>
  <c r="V1075" i="5" s="1"/>
  <c r="C1076" i="5"/>
  <c r="V1076" i="5" s="1"/>
  <c r="C1077" i="5"/>
  <c r="V1077" i="5" s="1"/>
  <c r="C1078" i="5"/>
  <c r="V1078" i="5" s="1"/>
  <c r="C1079" i="5"/>
  <c r="V1079" i="5" s="1"/>
  <c r="I1079" i="5" s="1"/>
  <c r="C1080" i="5"/>
  <c r="V1080" i="5" s="1"/>
  <c r="C1081" i="5"/>
  <c r="V1081" i="5" s="1"/>
  <c r="H1081" i="5" s="1"/>
  <c r="C1082" i="5"/>
  <c r="V1082" i="5" s="1"/>
  <c r="C1083" i="5"/>
  <c r="C1084" i="5"/>
  <c r="C1085" i="5"/>
  <c r="V1085" i="5" s="1"/>
  <c r="C1086" i="5"/>
  <c r="V1086" i="5" s="1"/>
  <c r="C1087" i="5"/>
  <c r="V1087" i="5" s="1"/>
  <c r="I1087" i="5" s="1"/>
  <c r="C1088" i="5"/>
  <c r="V1088" i="5" s="1"/>
  <c r="J1088" i="5" s="1"/>
  <c r="C1089" i="5"/>
  <c r="C1090" i="5"/>
  <c r="C1091" i="5"/>
  <c r="V1091" i="5" s="1"/>
  <c r="F1091" i="5" s="1"/>
  <c r="C1092" i="5"/>
  <c r="V1092" i="5" s="1"/>
  <c r="I1092" i="5" s="1"/>
  <c r="C1093" i="5"/>
  <c r="V1093" i="5" s="1"/>
  <c r="C1094" i="5"/>
  <c r="V1094" i="5" s="1"/>
  <c r="C1095" i="5"/>
  <c r="V1095" i="5" s="1"/>
  <c r="C1096" i="5"/>
  <c r="V1096" i="5" s="1"/>
  <c r="C1097" i="5"/>
  <c r="V1097" i="5" s="1"/>
  <c r="C1098" i="5"/>
  <c r="V1098" i="5" s="1"/>
  <c r="C1099" i="5"/>
  <c r="C1100" i="5"/>
  <c r="V1100" i="5" s="1"/>
  <c r="C1101" i="5"/>
  <c r="V1101" i="5" s="1"/>
  <c r="C1102" i="5"/>
  <c r="V1102" i="5" s="1"/>
  <c r="C1103" i="5"/>
  <c r="V1103" i="5" s="1"/>
  <c r="F1103" i="5" s="1"/>
  <c r="C1104" i="5"/>
  <c r="V1104" i="5" s="1"/>
  <c r="C1105" i="5"/>
  <c r="V1105" i="5" s="1"/>
  <c r="C1106" i="5"/>
  <c r="V1106" i="5" s="1"/>
  <c r="R1106" i="5" s="1"/>
  <c r="C1107" i="5"/>
  <c r="C1108" i="5"/>
  <c r="V1108" i="5" s="1"/>
  <c r="C1109" i="5"/>
  <c r="V1109" i="5" s="1"/>
  <c r="C1110" i="5"/>
  <c r="V1110" i="5" s="1"/>
  <c r="E1110" i="5" s="1"/>
  <c r="X1110" i="5" s="1"/>
  <c r="C1111" i="5"/>
  <c r="V1111" i="5" s="1"/>
  <c r="I1111" i="5" s="1"/>
  <c r="C1112" i="5"/>
  <c r="V1112" i="5" s="1"/>
  <c r="C1113" i="5"/>
  <c r="V1113" i="5" s="1"/>
  <c r="C1114" i="5"/>
  <c r="V1114" i="5" s="1"/>
  <c r="C1115" i="5"/>
  <c r="C1116" i="5"/>
  <c r="V1116" i="5" s="1"/>
  <c r="F1116" i="5" s="1"/>
  <c r="C1117" i="5"/>
  <c r="V1117" i="5" s="1"/>
  <c r="C1118" i="5"/>
  <c r="V1118" i="5" s="1"/>
  <c r="C1119" i="5"/>
  <c r="V1119" i="5" s="1"/>
  <c r="C1120" i="5"/>
  <c r="V1120" i="5" s="1"/>
  <c r="C1121" i="5"/>
  <c r="C1122" i="5"/>
  <c r="V1122" i="5" s="1"/>
  <c r="C1123" i="5"/>
  <c r="C1124" i="5"/>
  <c r="V1124" i="5" s="1"/>
  <c r="C1125" i="5"/>
  <c r="V1125" i="5" s="1"/>
  <c r="C1126" i="5"/>
  <c r="V1126" i="5" s="1"/>
  <c r="C1127" i="5"/>
  <c r="V1127" i="5" s="1"/>
  <c r="G1127" i="5" s="1"/>
  <c r="C1128" i="5"/>
  <c r="C1129" i="5"/>
  <c r="V1129" i="5" s="1"/>
  <c r="C1130" i="5"/>
  <c r="C1131" i="5"/>
  <c r="C1132" i="5"/>
  <c r="V1132" i="5" s="1"/>
  <c r="F1132" i="5" s="1"/>
  <c r="C1133" i="5"/>
  <c r="V1133" i="5" s="1"/>
  <c r="C1134" i="5"/>
  <c r="V1134" i="5" s="1"/>
  <c r="C1135" i="5"/>
  <c r="V1135" i="5" s="1"/>
  <c r="E1135" i="5" s="1"/>
  <c r="X1135" i="5" s="1"/>
  <c r="C1136" i="5"/>
  <c r="V1136" i="5" s="1"/>
  <c r="C1137" i="5"/>
  <c r="C1138" i="5"/>
  <c r="V1138" i="5" s="1"/>
  <c r="C1139" i="5"/>
  <c r="C1140" i="5"/>
  <c r="V1140" i="5" s="1"/>
  <c r="R1140" i="5" s="1"/>
  <c r="C1141" i="5"/>
  <c r="C1142" i="5"/>
  <c r="V1142" i="5" s="1"/>
  <c r="C1143" i="5"/>
  <c r="V1143" i="5" s="1"/>
  <c r="C1144" i="5"/>
  <c r="V1144" i="5" s="1"/>
  <c r="G1144" i="5" s="1"/>
  <c r="C1145" i="5"/>
  <c r="V1145" i="5" s="1"/>
  <c r="C1146" i="5"/>
  <c r="V1146" i="5" s="1"/>
  <c r="C1147" i="5"/>
  <c r="V1147" i="5" s="1"/>
  <c r="C1148" i="5"/>
  <c r="V1148" i="5" s="1"/>
  <c r="C1149" i="5"/>
  <c r="C1150" i="5"/>
  <c r="C1151" i="5"/>
  <c r="V1151" i="5" s="1"/>
  <c r="E1151" i="5" s="1"/>
  <c r="X1151" i="5" s="1"/>
  <c r="C1152" i="5"/>
  <c r="V1152" i="5" s="1"/>
  <c r="C1153" i="5"/>
  <c r="V1153" i="5" s="1"/>
  <c r="C1154" i="5"/>
  <c r="V1154" i="5" s="1"/>
  <c r="C1155" i="5"/>
  <c r="V1155" i="5" s="1"/>
  <c r="C1156" i="5"/>
  <c r="V1156" i="5" s="1"/>
  <c r="H1156" i="5" s="1"/>
  <c r="C1157" i="5"/>
  <c r="V1157" i="5" s="1"/>
  <c r="C1158" i="5"/>
  <c r="V1158" i="5" s="1"/>
  <c r="C1159" i="5"/>
  <c r="V1159" i="5" s="1"/>
  <c r="E1159" i="5" s="1"/>
  <c r="X1159" i="5" s="1"/>
  <c r="C1160" i="5"/>
  <c r="V1160" i="5" s="1"/>
  <c r="C1161" i="5"/>
  <c r="V1161" i="5" s="1"/>
  <c r="C1162" i="5"/>
  <c r="V1162" i="5" s="1"/>
  <c r="C1163" i="5"/>
  <c r="C1164" i="5"/>
  <c r="V1164" i="5" s="1"/>
  <c r="I1164" i="5" s="1"/>
  <c r="C1165" i="5"/>
  <c r="V1165" i="5" s="1"/>
  <c r="C1166" i="5"/>
  <c r="V1166" i="5" s="1"/>
  <c r="C1167" i="5"/>
  <c r="V1167" i="5" s="1"/>
  <c r="I1167" i="5" s="1"/>
  <c r="C1168" i="5"/>
  <c r="V1168" i="5" s="1"/>
  <c r="C1169" i="5"/>
  <c r="C1170" i="5"/>
  <c r="V1170" i="5" s="1"/>
  <c r="C1171" i="5"/>
  <c r="V1171" i="5" s="1"/>
  <c r="C1172" i="5"/>
  <c r="V1172" i="5" s="1"/>
  <c r="C1173" i="5"/>
  <c r="V1173" i="5" s="1"/>
  <c r="C1174" i="5"/>
  <c r="C1175" i="5"/>
  <c r="C1176" i="5"/>
  <c r="V1176" i="5" s="1"/>
  <c r="C1177" i="5"/>
  <c r="V1177" i="5" s="1"/>
  <c r="C1178" i="5"/>
  <c r="V1178" i="5" s="1"/>
  <c r="F1178" i="5" s="1"/>
  <c r="C1179" i="5"/>
  <c r="V1179" i="5" s="1"/>
  <c r="G1179" i="5" s="1"/>
  <c r="C1180" i="5"/>
  <c r="V1180" i="5" s="1"/>
  <c r="C1181" i="5"/>
  <c r="V1181" i="5" s="1"/>
  <c r="C1182" i="5"/>
  <c r="V1182" i="5" s="1"/>
  <c r="C1183" i="5"/>
  <c r="V1183" i="5" s="1"/>
  <c r="E1183" i="5" s="1"/>
  <c r="X1183" i="5" s="1"/>
  <c r="C1184" i="5"/>
  <c r="C1185" i="5"/>
  <c r="V1185" i="5" s="1"/>
  <c r="C1186" i="5"/>
  <c r="V1186" i="5" s="1"/>
  <c r="C1187" i="5"/>
  <c r="V1187" i="5" s="1"/>
  <c r="C1188" i="5"/>
  <c r="V1188" i="5" s="1"/>
  <c r="R1188" i="5" s="1"/>
  <c r="C1189" i="5"/>
  <c r="V1189" i="5" s="1"/>
  <c r="C1190" i="5"/>
  <c r="V1190" i="5" s="1"/>
  <c r="C1191" i="5"/>
  <c r="V1191" i="5" s="1"/>
  <c r="H1191" i="5" s="1"/>
  <c r="C1192" i="5"/>
  <c r="V1192" i="5" s="1"/>
  <c r="C1193" i="5"/>
  <c r="C1194" i="5"/>
  <c r="V1194" i="5" s="1"/>
  <c r="C1195" i="5"/>
  <c r="V1195" i="5" s="1"/>
  <c r="C1196" i="5"/>
  <c r="V1196" i="5" s="1"/>
  <c r="H1196" i="5" s="1"/>
  <c r="C1197" i="5"/>
  <c r="V1197" i="5" s="1"/>
  <c r="C1198" i="5"/>
  <c r="V1198" i="5" s="1"/>
  <c r="J1198" i="5" s="1"/>
  <c r="C1199" i="5"/>
  <c r="V1199" i="5" s="1"/>
  <c r="H1199" i="5" s="1"/>
  <c r="C1200" i="5"/>
  <c r="V1200" i="5" s="1"/>
  <c r="C1201" i="5"/>
  <c r="C1202" i="5"/>
  <c r="V1202" i="5" s="1"/>
  <c r="C1203" i="5"/>
  <c r="C1204" i="5"/>
  <c r="V1204" i="5" s="1"/>
  <c r="E1204" i="5" s="1"/>
  <c r="X1204" i="5" s="1"/>
  <c r="C1205" i="5"/>
  <c r="V1205" i="5" s="1"/>
  <c r="C1206" i="5"/>
  <c r="V1206" i="5" s="1"/>
  <c r="C1207" i="5"/>
  <c r="V1207" i="5" s="1"/>
  <c r="R1207" i="5" s="1"/>
  <c r="C1208" i="5"/>
  <c r="V1208" i="5" s="1"/>
  <c r="C1209" i="5"/>
  <c r="V1209" i="5" s="1"/>
  <c r="C1210" i="5"/>
  <c r="C1211" i="5"/>
  <c r="C1212" i="5"/>
  <c r="C1213" i="5"/>
  <c r="V1213" i="5" s="1"/>
  <c r="C1214" i="5"/>
  <c r="V1214" i="5" s="1"/>
  <c r="C1215" i="5"/>
  <c r="V1215" i="5" s="1"/>
  <c r="G1215" i="5" s="1"/>
  <c r="C1216" i="5"/>
  <c r="V1216" i="5" s="1"/>
  <c r="C1217" i="5"/>
  <c r="C1218" i="5"/>
  <c r="V1218" i="5" s="1"/>
  <c r="C1219" i="5"/>
  <c r="C1220" i="5"/>
  <c r="V1220" i="5" s="1"/>
  <c r="C1221" i="5"/>
  <c r="V1221" i="5" s="1"/>
  <c r="C1222" i="5"/>
  <c r="V1222" i="5" s="1"/>
  <c r="C1223" i="5"/>
  <c r="V1223" i="5" s="1"/>
  <c r="C1224" i="5"/>
  <c r="V1224" i="5" s="1"/>
  <c r="C1225" i="5"/>
  <c r="V1225" i="5" s="1"/>
  <c r="C1226" i="5"/>
  <c r="V1226" i="5" s="1"/>
  <c r="C1227" i="5"/>
  <c r="C1228" i="5"/>
  <c r="V1228" i="5" s="1"/>
  <c r="C1229" i="5"/>
  <c r="C1230" i="5"/>
  <c r="C1231" i="5"/>
  <c r="V1231" i="5" s="1"/>
  <c r="H1231" i="5" s="1"/>
  <c r="C1232" i="5"/>
  <c r="V1232" i="5" s="1"/>
  <c r="C1233" i="5"/>
  <c r="V1233" i="5" s="1"/>
  <c r="C1234" i="5"/>
  <c r="V1234" i="5" s="1"/>
  <c r="G1234" i="5" s="1"/>
  <c r="C1235" i="5"/>
  <c r="V1235" i="5" s="1"/>
  <c r="J1235" i="5" s="1"/>
  <c r="C1236" i="5"/>
  <c r="V1236" i="5" s="1"/>
  <c r="R1236" i="5" s="1"/>
  <c r="C1237" i="5"/>
  <c r="V1237" i="5" s="1"/>
  <c r="C1238" i="5"/>
  <c r="C1239" i="5"/>
  <c r="V1239" i="5" s="1"/>
  <c r="I1239" i="5" s="1"/>
  <c r="C1240" i="5"/>
  <c r="C1241" i="5"/>
  <c r="V1241" i="5" s="1"/>
  <c r="C1242" i="5"/>
  <c r="V1242" i="5" s="1"/>
  <c r="C1243" i="5"/>
  <c r="C1244" i="5"/>
  <c r="C1245" i="5"/>
  <c r="V1245" i="5" s="1"/>
  <c r="C1246" i="5"/>
  <c r="V1246" i="5" s="1"/>
  <c r="C1247" i="5"/>
  <c r="V1247" i="5" s="1"/>
  <c r="E1247" i="5" s="1"/>
  <c r="X1247" i="5" s="1"/>
  <c r="C1248" i="5"/>
  <c r="V1248" i="5" s="1"/>
  <c r="C1249" i="5"/>
  <c r="V1249" i="5" s="1"/>
  <c r="C1250" i="5"/>
  <c r="V1250" i="5" s="1"/>
  <c r="C1251" i="5"/>
  <c r="V1251" i="5" s="1"/>
  <c r="C1252" i="5"/>
  <c r="V1252" i="5" s="1"/>
  <c r="H1252" i="5" s="1"/>
  <c r="C1253" i="5"/>
  <c r="V1253" i="5" s="1"/>
  <c r="C1254" i="5"/>
  <c r="V1254" i="5" s="1"/>
  <c r="C1255" i="5"/>
  <c r="V1255" i="5" s="1"/>
  <c r="J1255" i="5" s="1"/>
  <c r="C1256" i="5"/>
  <c r="V1256" i="5" s="1"/>
  <c r="C1257" i="5"/>
  <c r="C1258" i="5"/>
  <c r="V1258" i="5" s="1"/>
  <c r="C1259" i="5"/>
  <c r="C1260" i="5"/>
  <c r="V1260" i="5" s="1"/>
  <c r="H1260" i="5" s="1"/>
  <c r="C1261" i="5"/>
  <c r="V1261" i="5" s="1"/>
  <c r="C1262" i="5"/>
  <c r="V1262" i="5" s="1"/>
  <c r="C1263" i="5"/>
  <c r="V1263" i="5" s="1"/>
  <c r="F1263" i="5" s="1"/>
  <c r="C1264" i="5"/>
  <c r="V1264" i="5" s="1"/>
  <c r="C1265" i="5"/>
  <c r="V1265" i="5" s="1"/>
  <c r="C1266" i="5"/>
  <c r="V1266" i="5" s="1"/>
  <c r="C1267" i="5"/>
  <c r="C1268" i="5"/>
  <c r="V1268" i="5" s="1"/>
  <c r="H1268" i="5" s="1"/>
  <c r="C1269" i="5"/>
  <c r="V1269" i="5" s="1"/>
  <c r="C1270" i="5"/>
  <c r="V1270" i="5" s="1"/>
  <c r="C1271" i="5"/>
  <c r="V1271" i="5" s="1"/>
  <c r="R1271" i="5" s="1"/>
  <c r="C1272" i="5"/>
  <c r="C1273" i="5"/>
  <c r="V1273" i="5" s="1"/>
  <c r="C1274" i="5"/>
  <c r="C1275" i="5"/>
  <c r="C1276" i="5"/>
  <c r="V1276" i="5" s="1"/>
  <c r="C1277" i="5"/>
  <c r="V1277" i="5" s="1"/>
  <c r="C1278" i="5"/>
  <c r="C1279" i="5"/>
  <c r="V1279" i="5" s="1"/>
  <c r="C1280" i="5"/>
  <c r="V1280" i="5" s="1"/>
  <c r="C1281" i="5"/>
  <c r="C1282" i="5"/>
  <c r="V1282" i="5" s="1"/>
  <c r="C1283" i="5"/>
  <c r="V1283" i="5" s="1"/>
  <c r="C1284" i="5"/>
  <c r="V1284" i="5" s="1"/>
  <c r="C1285" i="5"/>
  <c r="V1285" i="5" s="1"/>
  <c r="C1286" i="5"/>
  <c r="V1286" i="5" s="1"/>
  <c r="C1287" i="5"/>
  <c r="V1287" i="5" s="1"/>
  <c r="C1288" i="5"/>
  <c r="V1288" i="5" s="1"/>
  <c r="C1289" i="5"/>
  <c r="V1289" i="5" s="1"/>
  <c r="C1290" i="5"/>
  <c r="V1290" i="5" s="1"/>
  <c r="C1291" i="5"/>
  <c r="V1291" i="5" s="1"/>
  <c r="C1292" i="5"/>
  <c r="V1292" i="5" s="1"/>
  <c r="C1293" i="5"/>
  <c r="V1293" i="5" s="1"/>
  <c r="C1294" i="5"/>
  <c r="V1294" i="5" s="1"/>
  <c r="C1295" i="5"/>
  <c r="V1295" i="5" s="1"/>
  <c r="C1296" i="5"/>
  <c r="V1296" i="5" s="1"/>
  <c r="C1297" i="5"/>
  <c r="V1297" i="5" s="1"/>
  <c r="C1298" i="5"/>
  <c r="V1298" i="5" s="1"/>
  <c r="C1299" i="5"/>
  <c r="V1299" i="5" s="1"/>
  <c r="C1300" i="5"/>
  <c r="V1300" i="5" s="1"/>
  <c r="C1301" i="5"/>
  <c r="V1301" i="5" s="1"/>
  <c r="C1302" i="5"/>
  <c r="C1303" i="5"/>
  <c r="C1304" i="5"/>
  <c r="V1304" i="5" s="1"/>
  <c r="C1305" i="5"/>
  <c r="V1305" i="5" s="1"/>
  <c r="C1306" i="5"/>
  <c r="V1306" i="5" s="1"/>
  <c r="C1307" i="5"/>
  <c r="C1308" i="5"/>
  <c r="C1309" i="5"/>
  <c r="V1309" i="5" s="1"/>
  <c r="C1310" i="5"/>
  <c r="V1310" i="5" s="1"/>
  <c r="C1311" i="5"/>
  <c r="V1311" i="5" s="1"/>
  <c r="E1311" i="5" s="1"/>
  <c r="X1311" i="5" s="1"/>
  <c r="C1312" i="5"/>
  <c r="V1312" i="5" s="1"/>
  <c r="C1313" i="5"/>
  <c r="V1313" i="5" s="1"/>
  <c r="C1314" i="5"/>
  <c r="V1314" i="5" s="1"/>
  <c r="C1315" i="5"/>
  <c r="V1315" i="5" s="1"/>
  <c r="C1316" i="5"/>
  <c r="V1316" i="5" s="1"/>
  <c r="J1316" i="5" s="1"/>
  <c r="C1317" i="5"/>
  <c r="V1317" i="5" s="1"/>
  <c r="C1318" i="5"/>
  <c r="V1318" i="5" s="1"/>
  <c r="G1318" i="5" s="1"/>
  <c r="C1319" i="5"/>
  <c r="C1320" i="5"/>
  <c r="C1321" i="5"/>
  <c r="V1321" i="5" s="1"/>
  <c r="C1322" i="5"/>
  <c r="C1323" i="5"/>
  <c r="V1323" i="5" s="1"/>
  <c r="C1324" i="5"/>
  <c r="V1324" i="5" s="1"/>
  <c r="R1324" i="5" s="1"/>
  <c r="C1325" i="5"/>
  <c r="V1325" i="5" s="1"/>
  <c r="C1326" i="5"/>
  <c r="V1326" i="5" s="1"/>
  <c r="J1326" i="5" s="1"/>
  <c r="C1327" i="5"/>
  <c r="V1327" i="5" s="1"/>
  <c r="C1328" i="5"/>
  <c r="V1328" i="5" s="1"/>
  <c r="C1329" i="5"/>
  <c r="V1329" i="5" s="1"/>
  <c r="C1330" i="5"/>
  <c r="V1330" i="5" s="1"/>
  <c r="F1330" i="5" s="1"/>
  <c r="C1331" i="5"/>
  <c r="C1332" i="5"/>
  <c r="V1332" i="5" s="1"/>
  <c r="C1333" i="5"/>
  <c r="V1333" i="5" s="1"/>
  <c r="C1334" i="5"/>
  <c r="V1334" i="5" s="1"/>
  <c r="F1334" i="5" s="1"/>
  <c r="C1335" i="5"/>
  <c r="V1335" i="5" s="1"/>
  <c r="J1335" i="5" s="1"/>
  <c r="C1336" i="5"/>
  <c r="C1337" i="5"/>
  <c r="V1337" i="5" s="1"/>
  <c r="C1338" i="5"/>
  <c r="V1338" i="5" s="1"/>
  <c r="C1339" i="5"/>
  <c r="C1340" i="5"/>
  <c r="V1340" i="5" s="1"/>
  <c r="F1340" i="5" s="1"/>
  <c r="C1341" i="5"/>
  <c r="V1341" i="5" s="1"/>
  <c r="C1342" i="5"/>
  <c r="V1342" i="5" s="1"/>
  <c r="C1343" i="5"/>
  <c r="V1343" i="5" s="1"/>
  <c r="F1343" i="5" s="1"/>
  <c r="C1344" i="5"/>
  <c r="V1344" i="5" s="1"/>
  <c r="C1345" i="5"/>
  <c r="V1345" i="5" s="1"/>
  <c r="C1346" i="5"/>
  <c r="V1346" i="5" s="1"/>
  <c r="C1347" i="5"/>
  <c r="C1348" i="5"/>
  <c r="V1348" i="5" s="1"/>
  <c r="F1348" i="5" s="1"/>
  <c r="C1349" i="5"/>
  <c r="V1349" i="5" s="1"/>
  <c r="C1350" i="5"/>
  <c r="C1351" i="5"/>
  <c r="V1351" i="5" s="1"/>
  <c r="I1351" i="5" s="1"/>
  <c r="C1352" i="5"/>
  <c r="V1352" i="5" s="1"/>
  <c r="C1353" i="5"/>
  <c r="C1354" i="5"/>
  <c r="V1354" i="5" s="1"/>
  <c r="C1355" i="5"/>
  <c r="V1355" i="5" s="1"/>
  <c r="R1355" i="5" s="1"/>
  <c r="C1356" i="5"/>
  <c r="V1356" i="5" s="1"/>
  <c r="C1357" i="5"/>
  <c r="V1357" i="5" s="1"/>
  <c r="C1358" i="5"/>
  <c r="C1359" i="5"/>
  <c r="C1360" i="5"/>
  <c r="V1360" i="5" s="1"/>
  <c r="J1360" i="5" s="1"/>
  <c r="C1361" i="5"/>
  <c r="V1361" i="5" s="1"/>
  <c r="C1362" i="5"/>
  <c r="V1362" i="5" s="1"/>
  <c r="J1362" i="5" s="1"/>
  <c r="C1363" i="5"/>
  <c r="C1364" i="5"/>
  <c r="V1364" i="5" s="1"/>
  <c r="C1365" i="5"/>
  <c r="V1365" i="5" s="1"/>
  <c r="C1366" i="5"/>
  <c r="V1366" i="5" s="1"/>
  <c r="C1367" i="5"/>
  <c r="C1368" i="5"/>
  <c r="V1368" i="5" s="1"/>
  <c r="I1368" i="5" s="1"/>
  <c r="C1369" i="5"/>
  <c r="V1369" i="5" s="1"/>
  <c r="C1370" i="5"/>
  <c r="V1370" i="5" s="1"/>
  <c r="C1371" i="5"/>
  <c r="C1372" i="5"/>
  <c r="V1372" i="5" s="1"/>
  <c r="H1372" i="5" s="1"/>
  <c r="C1373" i="5"/>
  <c r="V1373" i="5" s="1"/>
  <c r="C1374" i="5"/>
  <c r="V1374" i="5" s="1"/>
  <c r="C1375" i="5"/>
  <c r="V1375" i="5" s="1"/>
  <c r="C1376" i="5"/>
  <c r="V1376" i="5" s="1"/>
  <c r="C1377" i="5"/>
  <c r="V1377" i="5" s="1"/>
  <c r="C1378" i="5"/>
  <c r="V1378" i="5" s="1"/>
  <c r="C1379" i="5"/>
  <c r="V1379" i="5" s="1"/>
  <c r="C1380" i="5"/>
  <c r="V1380" i="5" s="1"/>
  <c r="R1380" i="5" s="1"/>
  <c r="C1381" i="5"/>
  <c r="V1381" i="5" s="1"/>
  <c r="C1382" i="5"/>
  <c r="V1382" i="5" s="1"/>
  <c r="C1383" i="5"/>
  <c r="C1384" i="5"/>
  <c r="V1384" i="5" s="1"/>
  <c r="H1384" i="5" s="1"/>
  <c r="C1385" i="5"/>
  <c r="V1385" i="5" s="1"/>
  <c r="C1386" i="5"/>
  <c r="V1386" i="5" s="1"/>
  <c r="C1387" i="5"/>
  <c r="C1388" i="5"/>
  <c r="V1388" i="5" s="1"/>
  <c r="C1389" i="5"/>
  <c r="V1389" i="5" s="1"/>
  <c r="C1390" i="5"/>
  <c r="C1391" i="5"/>
  <c r="C1392" i="5"/>
  <c r="V1392" i="5" s="1"/>
  <c r="I1392" i="5" s="1"/>
  <c r="C1393" i="5"/>
  <c r="V1393" i="5" s="1"/>
  <c r="C1394" i="5"/>
  <c r="V1394" i="5" s="1"/>
  <c r="C1395" i="5"/>
  <c r="C1396" i="5"/>
  <c r="V1396" i="5" s="1"/>
  <c r="C1397" i="5"/>
  <c r="V1397" i="5" s="1"/>
  <c r="C1398" i="5"/>
  <c r="V1398" i="5" s="1"/>
  <c r="R1398" i="5" s="1"/>
  <c r="C1399" i="5"/>
  <c r="C1400" i="5"/>
  <c r="V1400" i="5" s="1"/>
  <c r="C1401" i="5"/>
  <c r="V1401" i="5" s="1"/>
  <c r="C1402" i="5"/>
  <c r="C1403" i="5"/>
  <c r="V1403" i="5" s="1"/>
  <c r="C1404" i="5"/>
  <c r="V1404" i="5" s="1"/>
  <c r="F1404" i="5" s="1"/>
  <c r="C1405" i="5"/>
  <c r="V1405" i="5" s="1"/>
  <c r="C1406" i="5"/>
  <c r="C1407" i="5"/>
  <c r="V1407" i="5" s="1"/>
  <c r="C1408" i="5"/>
  <c r="V1408" i="5" s="1"/>
  <c r="I1408" i="5" s="1"/>
  <c r="C1409" i="5"/>
  <c r="V1409" i="5" s="1"/>
  <c r="C1410" i="5"/>
  <c r="V1410" i="5" s="1"/>
  <c r="C1411" i="5"/>
  <c r="V1411" i="5" s="1"/>
  <c r="C1412" i="5"/>
  <c r="V1412" i="5" s="1"/>
  <c r="F1412" i="5" s="1"/>
  <c r="C1413" i="5"/>
  <c r="V1413" i="5" s="1"/>
  <c r="C1414" i="5"/>
  <c r="C1415" i="5"/>
  <c r="V1415" i="5" s="1"/>
  <c r="C1416" i="5"/>
  <c r="V1416" i="5" s="1"/>
  <c r="H1416" i="5" s="1"/>
  <c r="C1417" i="5"/>
  <c r="C1418" i="5"/>
  <c r="V1418" i="5" s="1"/>
  <c r="C1419" i="5"/>
  <c r="C1420" i="5"/>
  <c r="V1420" i="5" s="1"/>
  <c r="F1420" i="5" s="1"/>
  <c r="C1421" i="5"/>
  <c r="V1421" i="5" s="1"/>
  <c r="C1422" i="5"/>
  <c r="V1422" i="5" s="1"/>
  <c r="C1423" i="5"/>
  <c r="V1423" i="5" s="1"/>
  <c r="C1424" i="5"/>
  <c r="V1424" i="5" s="1"/>
  <c r="R1424" i="5" s="1"/>
  <c r="C1425" i="5"/>
  <c r="V1425" i="5" s="1"/>
  <c r="C1426" i="5"/>
  <c r="V1426" i="5" s="1"/>
  <c r="C1427" i="5"/>
  <c r="V1427" i="5" s="1"/>
  <c r="C1428" i="5"/>
  <c r="V1428" i="5" s="1"/>
  <c r="F1428" i="5" s="1"/>
  <c r="C1429" i="5"/>
  <c r="V1429" i="5" s="1"/>
  <c r="C1430" i="5"/>
  <c r="C1431" i="5"/>
  <c r="V1431" i="5" s="1"/>
  <c r="C1432" i="5"/>
  <c r="V1432" i="5" s="1"/>
  <c r="H1432" i="5" s="1"/>
  <c r="C1433" i="5"/>
  <c r="V1433" i="5" s="1"/>
  <c r="C1434" i="5"/>
  <c r="V1434" i="5" s="1"/>
  <c r="C1435" i="5"/>
  <c r="V1435" i="5" s="1"/>
  <c r="C1436" i="5"/>
  <c r="V1436" i="5" s="1"/>
  <c r="J1436" i="5" s="1"/>
  <c r="C1437" i="5"/>
  <c r="V1437" i="5" s="1"/>
  <c r="C1438" i="5"/>
  <c r="V1438" i="5" s="1"/>
  <c r="C1439" i="5"/>
  <c r="V1439" i="5" s="1"/>
  <c r="C1440" i="5"/>
  <c r="V1440" i="5" s="1"/>
  <c r="C1441" i="5"/>
  <c r="V1441" i="5" s="1"/>
  <c r="C1442" i="5"/>
  <c r="C1443" i="5"/>
  <c r="C1444" i="5"/>
  <c r="C1445" i="5"/>
  <c r="V1445" i="5" s="1"/>
  <c r="C1446" i="5"/>
  <c r="V1446" i="5" s="1"/>
  <c r="C1447" i="5"/>
  <c r="C1448" i="5"/>
  <c r="C1449" i="5"/>
  <c r="C1450" i="5"/>
  <c r="V1450" i="5" s="1"/>
  <c r="C1451" i="5"/>
  <c r="V1451" i="5" s="1"/>
  <c r="C1452" i="5"/>
  <c r="C1453" i="5"/>
  <c r="V1453" i="5" s="1"/>
  <c r="C1454" i="5"/>
  <c r="V1454" i="5" s="1"/>
  <c r="C1455" i="5"/>
  <c r="V1455" i="5" s="1"/>
  <c r="C1456" i="5"/>
  <c r="V1456" i="5" s="1"/>
  <c r="C1457" i="5"/>
  <c r="V1457" i="5" s="1"/>
  <c r="C1458" i="5"/>
  <c r="V1458" i="5" s="1"/>
  <c r="C1459" i="5"/>
  <c r="V1459" i="5" s="1"/>
  <c r="C1460" i="5"/>
  <c r="V1460" i="5" s="1"/>
  <c r="C1461" i="5"/>
  <c r="V1461" i="5" s="1"/>
  <c r="C1462" i="5"/>
  <c r="V1462" i="5" s="1"/>
  <c r="C1463" i="5"/>
  <c r="C1464" i="5"/>
  <c r="V1464" i="5" s="1"/>
  <c r="C1465" i="5"/>
  <c r="V1465" i="5" s="1"/>
  <c r="C1466" i="5"/>
  <c r="C1467" i="5"/>
  <c r="V1467" i="5" s="1"/>
  <c r="C1468" i="5"/>
  <c r="V1468" i="5" s="1"/>
  <c r="C1469" i="5"/>
  <c r="C1470" i="5"/>
  <c r="C1471" i="5"/>
  <c r="V1471" i="5" s="1"/>
  <c r="E1471" i="5" s="1"/>
  <c r="X1471" i="5" s="1"/>
  <c r="C1472" i="5"/>
  <c r="V1472" i="5" s="1"/>
  <c r="C1473" i="5"/>
  <c r="V1473" i="5" s="1"/>
  <c r="C1474" i="5"/>
  <c r="V1474" i="5" s="1"/>
  <c r="C1475" i="5"/>
  <c r="C1476" i="5"/>
  <c r="V1476" i="5" s="1"/>
  <c r="C1477" i="5"/>
  <c r="V1477" i="5" s="1"/>
  <c r="C1478" i="5"/>
  <c r="V1478" i="5" s="1"/>
  <c r="C1479" i="5"/>
  <c r="V1479" i="5" s="1"/>
  <c r="C1480" i="5"/>
  <c r="V1480" i="5" s="1"/>
  <c r="C1481" i="5"/>
  <c r="V1481" i="5" s="1"/>
  <c r="C1482" i="5"/>
  <c r="V1482" i="5" s="1"/>
  <c r="C1483" i="5"/>
  <c r="V1483" i="5" s="1"/>
  <c r="C1484" i="5"/>
  <c r="V1484" i="5" s="1"/>
  <c r="E1484" i="5" s="1"/>
  <c r="X1484" i="5" s="1"/>
  <c r="C1485" i="5"/>
  <c r="V1485" i="5" s="1"/>
  <c r="C1486" i="5"/>
  <c r="V1486" i="5" s="1"/>
  <c r="C1487" i="5"/>
  <c r="C1488" i="5"/>
  <c r="V1488" i="5" s="1"/>
  <c r="C1489" i="5"/>
  <c r="V1489" i="5" s="1"/>
  <c r="C1490" i="5"/>
  <c r="C1491" i="5"/>
  <c r="C1492" i="5"/>
  <c r="V1492" i="5" s="1"/>
  <c r="C1493" i="5"/>
  <c r="V1493" i="5" s="1"/>
  <c r="C1494" i="5"/>
  <c r="V1494" i="5" s="1"/>
  <c r="C1495" i="5"/>
  <c r="C1496" i="5"/>
  <c r="V1496" i="5" s="1"/>
  <c r="C1497" i="5"/>
  <c r="V1497" i="5" s="1"/>
  <c r="C1498" i="5"/>
  <c r="V1498" i="5" s="1"/>
  <c r="C1499" i="5"/>
  <c r="V1499" i="5" s="1"/>
  <c r="C1500" i="5"/>
  <c r="V1500" i="5" s="1"/>
  <c r="C1501" i="5"/>
  <c r="V1501" i="5" s="1"/>
  <c r="C1502" i="5"/>
  <c r="V1502" i="5" s="1"/>
  <c r="C1503" i="5"/>
  <c r="V1503" i="5" s="1"/>
  <c r="H1503" i="5" s="1"/>
  <c r="C1504" i="5"/>
  <c r="V1504" i="5" s="1"/>
  <c r="C1505" i="5"/>
  <c r="C1506" i="5"/>
  <c r="C1507" i="5"/>
  <c r="C1508" i="5"/>
  <c r="V1508" i="5" s="1"/>
  <c r="C1509" i="5"/>
  <c r="V1509" i="5" s="1"/>
  <c r="C1510" i="5"/>
  <c r="V1510" i="5" s="1"/>
  <c r="C1511" i="5"/>
  <c r="V1511" i="5" s="1"/>
  <c r="C1512" i="5"/>
  <c r="V1512" i="5" s="1"/>
  <c r="C1513" i="5"/>
  <c r="V1513" i="5" s="1"/>
  <c r="C1514" i="5"/>
  <c r="V1514" i="5" s="1"/>
  <c r="C1515" i="5"/>
  <c r="V1515" i="5" s="1"/>
  <c r="C1516" i="5"/>
  <c r="V1516" i="5" s="1"/>
  <c r="F1516" i="5" s="1"/>
  <c r="C1517" i="5"/>
  <c r="V1517" i="5" s="1"/>
  <c r="C1518" i="5"/>
  <c r="C1519" i="5"/>
  <c r="C1520" i="5"/>
  <c r="V1520" i="5" s="1"/>
  <c r="C1521" i="5"/>
  <c r="C1522" i="5"/>
  <c r="V1522" i="5" s="1"/>
  <c r="C1523" i="5"/>
  <c r="C1524" i="5"/>
  <c r="C1525" i="5"/>
  <c r="V1525" i="5" s="1"/>
  <c r="C1526" i="5"/>
  <c r="C1527" i="5"/>
  <c r="V1527" i="5" s="1"/>
  <c r="C1528" i="5"/>
  <c r="V1528" i="5" s="1"/>
  <c r="C1529" i="5"/>
  <c r="V1529" i="5" s="1"/>
  <c r="C1530" i="5"/>
  <c r="V1530" i="5" s="1"/>
  <c r="C1531" i="5"/>
  <c r="C1532" i="5"/>
  <c r="V1532" i="5" s="1"/>
  <c r="C1533" i="5"/>
  <c r="V1533" i="5" s="1"/>
  <c r="C1534" i="5"/>
  <c r="V1534" i="5" s="1"/>
  <c r="C1535" i="5"/>
  <c r="C1536" i="5"/>
  <c r="V1536" i="5" s="1"/>
  <c r="C1537" i="5"/>
  <c r="V1537" i="5" s="1"/>
  <c r="C1538" i="5"/>
  <c r="V1538" i="5" s="1"/>
  <c r="C1539" i="5"/>
  <c r="V1539" i="5" s="1"/>
  <c r="C1540" i="5"/>
  <c r="V1540" i="5" s="1"/>
  <c r="C1541" i="5"/>
  <c r="V1541" i="5" s="1"/>
  <c r="C1542" i="5"/>
  <c r="V1542" i="5" s="1"/>
  <c r="C1543" i="5"/>
  <c r="V1543" i="5" s="1"/>
  <c r="C1544" i="5"/>
  <c r="V1544" i="5" s="1"/>
  <c r="C1545" i="5"/>
  <c r="C1546" i="5"/>
  <c r="V1546" i="5" s="1"/>
  <c r="C1547" i="5"/>
  <c r="V1547" i="5" s="1"/>
  <c r="C1548" i="5"/>
  <c r="V1548" i="5" s="1"/>
  <c r="F1548" i="5" s="1"/>
  <c r="C1549" i="5"/>
  <c r="V1549" i="5" s="1"/>
  <c r="C1550" i="5"/>
  <c r="V1550" i="5" s="1"/>
  <c r="C1551" i="5"/>
  <c r="V1551" i="5" s="1"/>
  <c r="C1552" i="5"/>
  <c r="V1552" i="5" s="1"/>
  <c r="C1553" i="5"/>
  <c r="C1554" i="5"/>
  <c r="V1554" i="5" s="1"/>
  <c r="C1555" i="5"/>
  <c r="C1556" i="5"/>
  <c r="C1557" i="5"/>
  <c r="C1558" i="5"/>
  <c r="C1559" i="5"/>
  <c r="C1560" i="5"/>
  <c r="V1560" i="5" s="1"/>
  <c r="C1561" i="5"/>
  <c r="V1561" i="5" s="1"/>
  <c r="C1562" i="5"/>
  <c r="V1562" i="5" s="1"/>
  <c r="C1563" i="5"/>
  <c r="V1563" i="5" s="1"/>
  <c r="C1564" i="5"/>
  <c r="C1565" i="5"/>
  <c r="V1565" i="5" s="1"/>
  <c r="C1566" i="5"/>
  <c r="C1567" i="5"/>
  <c r="V1567" i="5" s="1"/>
  <c r="H1567" i="5" s="1"/>
  <c r="C1568" i="5"/>
  <c r="V1568" i="5" s="1"/>
  <c r="C1569" i="5"/>
  <c r="V1569" i="5" s="1"/>
  <c r="C1570" i="5"/>
  <c r="V1570" i="5" s="1"/>
  <c r="C1571" i="5"/>
  <c r="C1572" i="5"/>
  <c r="V1572" i="5" s="1"/>
  <c r="E1572" i="5" s="1"/>
  <c r="X1572" i="5" s="1"/>
  <c r="C1573" i="5"/>
  <c r="V1573" i="5" s="1"/>
  <c r="C1574" i="5"/>
  <c r="C1575" i="5"/>
  <c r="V1575" i="5" s="1"/>
  <c r="C1576" i="5"/>
  <c r="V1576" i="5" s="1"/>
  <c r="C1577" i="5"/>
  <c r="V1577" i="5" s="1"/>
  <c r="C1578" i="5"/>
  <c r="C1579" i="5"/>
  <c r="V1579" i="5" s="1"/>
  <c r="C1580" i="5"/>
  <c r="V1580" i="5" s="1"/>
  <c r="E1580" i="5" s="1"/>
  <c r="X1580" i="5" s="1"/>
  <c r="C1581" i="5"/>
  <c r="V1581" i="5" s="1"/>
  <c r="C1582" i="5"/>
  <c r="V1582" i="5" s="1"/>
  <c r="C1583" i="5"/>
  <c r="C1584" i="5"/>
  <c r="C1585" i="5"/>
  <c r="C1586" i="5"/>
  <c r="V1586" i="5" s="1"/>
  <c r="C1587" i="5"/>
  <c r="V1587" i="5" s="1"/>
  <c r="C1588" i="5"/>
  <c r="V1588" i="5" s="1"/>
  <c r="C1589" i="5"/>
  <c r="V1589" i="5" s="1"/>
  <c r="C1590" i="5"/>
  <c r="C1591" i="5"/>
  <c r="V1591" i="5" s="1"/>
  <c r="C1592" i="5"/>
  <c r="V1592" i="5" s="1"/>
  <c r="C1593" i="5"/>
  <c r="V1593" i="5" s="1"/>
  <c r="C1594" i="5"/>
  <c r="V1594" i="5" s="1"/>
  <c r="C1595" i="5"/>
  <c r="V1595" i="5" s="1"/>
  <c r="C1596" i="5"/>
  <c r="C1597" i="5"/>
  <c r="V1597" i="5" s="1"/>
  <c r="C1598" i="5"/>
  <c r="V1598" i="5" s="1"/>
  <c r="C1599" i="5"/>
  <c r="V1599" i="5" s="1"/>
  <c r="G1599" i="5" s="1"/>
  <c r="C1600" i="5"/>
  <c r="V1600" i="5" s="1"/>
  <c r="C1601" i="5"/>
  <c r="V1601" i="5" s="1"/>
  <c r="C1602" i="5"/>
  <c r="V1602" i="5" s="1"/>
  <c r="C1603" i="5"/>
  <c r="V1603" i="5" s="1"/>
  <c r="C1604" i="5"/>
  <c r="V1604" i="5" s="1"/>
  <c r="C1605" i="5"/>
  <c r="C1606" i="5"/>
  <c r="V1606" i="5" s="1"/>
  <c r="I1606" i="5" s="1"/>
  <c r="C1607" i="5"/>
  <c r="V1607" i="5" s="1"/>
  <c r="C1608" i="5"/>
  <c r="V1608" i="5" s="1"/>
  <c r="C1609" i="5"/>
  <c r="V1609" i="5" s="1"/>
  <c r="C1610" i="5"/>
  <c r="V1610" i="5" s="1"/>
  <c r="C1611" i="5"/>
  <c r="V1611" i="5" s="1"/>
  <c r="C1612" i="5"/>
  <c r="V1612" i="5" s="1"/>
  <c r="I1612" i="5" s="1"/>
  <c r="C1613" i="5"/>
  <c r="C1614" i="5"/>
  <c r="V1614" i="5" s="1"/>
  <c r="C1615" i="5"/>
  <c r="V1615" i="5" s="1"/>
  <c r="C1616" i="5"/>
  <c r="V1616" i="5" s="1"/>
  <c r="C1617" i="5"/>
  <c r="C1618" i="5"/>
  <c r="V1618" i="5" s="1"/>
  <c r="C1619" i="5"/>
  <c r="V1619" i="5" s="1"/>
  <c r="C1620" i="5"/>
  <c r="V1620" i="5" s="1"/>
  <c r="C1621" i="5"/>
  <c r="C1622" i="5"/>
  <c r="V1622" i="5" s="1"/>
  <c r="C1623" i="5"/>
  <c r="V1623" i="5" s="1"/>
  <c r="C1624" i="5"/>
  <c r="C1625" i="5"/>
  <c r="V1625" i="5" s="1"/>
  <c r="C1626" i="5"/>
  <c r="V1626" i="5" s="1"/>
  <c r="C1627" i="5"/>
  <c r="V1627" i="5" s="1"/>
  <c r="C1628" i="5"/>
  <c r="V1628" i="5" s="1"/>
  <c r="C1629" i="5"/>
  <c r="V1629" i="5" s="1"/>
  <c r="C1630" i="5"/>
  <c r="V1630" i="5" s="1"/>
  <c r="E1630" i="5" s="1"/>
  <c r="X1630" i="5" s="1"/>
  <c r="C1631" i="5"/>
  <c r="V1631" i="5" s="1"/>
  <c r="C1632" i="5"/>
  <c r="V1632" i="5" s="1"/>
  <c r="C1633" i="5"/>
  <c r="C1634" i="5"/>
  <c r="V1634" i="5" s="1"/>
  <c r="C1635" i="5"/>
  <c r="V1635" i="5" s="1"/>
  <c r="C1636" i="5"/>
  <c r="V1636" i="5" s="1"/>
  <c r="C1637" i="5"/>
  <c r="C1638" i="5"/>
  <c r="C1639" i="5"/>
  <c r="C1640" i="5"/>
  <c r="V1640" i="5" s="1"/>
  <c r="C1641" i="5"/>
  <c r="V1641" i="5" s="1"/>
  <c r="C1642" i="5"/>
  <c r="C1643" i="5"/>
  <c r="C1644" i="5"/>
  <c r="V1644" i="5" s="1"/>
  <c r="C1645" i="5"/>
  <c r="V1645" i="5" s="1"/>
  <c r="C1646" i="5"/>
  <c r="V1646" i="5" s="1"/>
  <c r="C1647" i="5"/>
  <c r="C1648" i="5"/>
  <c r="V1648" i="5" s="1"/>
  <c r="C1649" i="5"/>
  <c r="V1649" i="5" s="1"/>
  <c r="C1650" i="5"/>
  <c r="V1650" i="5" s="1"/>
  <c r="C1651" i="5"/>
  <c r="V1651" i="5" s="1"/>
  <c r="C1652" i="5"/>
  <c r="V1652" i="5" s="1"/>
  <c r="C1653" i="5"/>
  <c r="V1653" i="5" s="1"/>
  <c r="C1654" i="5"/>
  <c r="V1654" i="5" s="1"/>
  <c r="I1654" i="5" s="1"/>
  <c r="C1655" i="5"/>
  <c r="V1655" i="5" s="1"/>
  <c r="C1656" i="5"/>
  <c r="V1656" i="5" s="1"/>
  <c r="C1657" i="5"/>
  <c r="V1657" i="5" s="1"/>
  <c r="C1658" i="5"/>
  <c r="V1658" i="5" s="1"/>
  <c r="C1659" i="5"/>
  <c r="V1659" i="5" s="1"/>
  <c r="C1660" i="5"/>
  <c r="V1660" i="5" s="1"/>
  <c r="C1661" i="5"/>
  <c r="V1661" i="5" s="1"/>
  <c r="C1662" i="5"/>
  <c r="V1662" i="5" s="1"/>
  <c r="C1663" i="5"/>
  <c r="C1664" i="5"/>
  <c r="V1664" i="5" s="1"/>
  <c r="C1665" i="5"/>
  <c r="V1665" i="5" s="1"/>
  <c r="C1666" i="5"/>
  <c r="C1667" i="5"/>
  <c r="V1667" i="5" s="1"/>
  <c r="C1668" i="5"/>
  <c r="C1669" i="5"/>
  <c r="V1669" i="5" s="1"/>
  <c r="C1670" i="5"/>
  <c r="V1670" i="5" s="1"/>
  <c r="C1671" i="5"/>
  <c r="V1671" i="5" s="1"/>
  <c r="C1672" i="5"/>
  <c r="C1673" i="5"/>
  <c r="V1673" i="5" s="1"/>
  <c r="C1674" i="5"/>
  <c r="V1674" i="5" s="1"/>
  <c r="C1675" i="5"/>
  <c r="V1675" i="5" s="1"/>
  <c r="C1676" i="5"/>
  <c r="V1676" i="5" s="1"/>
  <c r="C1677" i="5"/>
  <c r="V1677" i="5" s="1"/>
  <c r="C1678" i="5"/>
  <c r="V1678" i="5" s="1"/>
  <c r="C1679" i="5"/>
  <c r="V1679" i="5" s="1"/>
  <c r="C1680" i="5"/>
  <c r="V1680" i="5" s="1"/>
  <c r="C1681" i="5"/>
  <c r="V1681" i="5" s="1"/>
  <c r="C1682" i="5"/>
  <c r="V1682" i="5" s="1"/>
  <c r="C1683" i="5"/>
  <c r="V1683" i="5" s="1"/>
  <c r="C1684" i="5"/>
  <c r="C1685" i="5"/>
  <c r="V1685" i="5" s="1"/>
  <c r="C1686" i="5"/>
  <c r="V1686" i="5" s="1"/>
  <c r="C1687" i="5"/>
  <c r="V1687" i="5" s="1"/>
  <c r="C1688" i="5"/>
  <c r="V1688" i="5" s="1"/>
  <c r="C1689" i="5"/>
  <c r="V1689" i="5" s="1"/>
  <c r="C1690" i="5"/>
  <c r="V1690" i="5" s="1"/>
  <c r="C1691" i="5"/>
  <c r="V1691" i="5" s="1"/>
  <c r="C1692" i="5"/>
  <c r="C1693" i="5"/>
  <c r="V1693" i="5" s="1"/>
  <c r="C1694" i="5"/>
  <c r="V1694" i="5" s="1"/>
  <c r="C1695" i="5"/>
  <c r="C1696" i="5"/>
  <c r="C1697" i="5"/>
  <c r="V1697" i="5" s="1"/>
  <c r="C1698" i="5"/>
  <c r="V1698" i="5" s="1"/>
  <c r="C1699" i="5"/>
  <c r="V1699" i="5" s="1"/>
  <c r="C1700" i="5"/>
  <c r="C1701" i="5"/>
  <c r="V1701" i="5" s="1"/>
  <c r="C1702" i="5"/>
  <c r="V1702" i="5" s="1"/>
  <c r="C1703" i="5"/>
  <c r="V1703" i="5" s="1"/>
  <c r="C1704" i="5"/>
  <c r="C1705" i="5"/>
  <c r="V1705" i="5" s="1"/>
  <c r="C1706" i="5"/>
  <c r="V1706" i="5" s="1"/>
  <c r="C1707" i="5"/>
  <c r="V1707" i="5" s="1"/>
  <c r="C1708" i="5"/>
  <c r="V1708" i="5" s="1"/>
  <c r="E1708" i="5" s="1"/>
  <c r="X1708" i="5" s="1"/>
  <c r="C1709" i="5"/>
  <c r="C1710" i="5"/>
  <c r="C1711" i="5"/>
  <c r="V1711" i="5" s="1"/>
  <c r="C1712" i="5"/>
  <c r="V1712" i="5" s="1"/>
  <c r="C1713" i="5"/>
  <c r="C1714" i="5"/>
  <c r="V1714" i="5" s="1"/>
  <c r="C1715" i="5"/>
  <c r="C1716" i="5"/>
  <c r="V1716" i="5" s="1"/>
  <c r="C1717" i="5"/>
  <c r="V1717" i="5" s="1"/>
  <c r="C1718" i="5"/>
  <c r="V1718" i="5" s="1"/>
  <c r="C1719" i="5"/>
  <c r="V1719" i="5" s="1"/>
  <c r="C1720" i="5"/>
  <c r="V1720" i="5" s="1"/>
  <c r="C1721" i="5"/>
  <c r="V1721" i="5" s="1"/>
  <c r="C1722" i="5"/>
  <c r="V1722" i="5" s="1"/>
  <c r="C1723" i="5"/>
  <c r="C1724" i="5"/>
  <c r="V1724" i="5" s="1"/>
  <c r="C1725" i="5"/>
  <c r="V1725" i="5" s="1"/>
  <c r="C1726" i="5"/>
  <c r="V1726" i="5" s="1"/>
  <c r="C1727" i="5"/>
  <c r="V1727" i="5" s="1"/>
  <c r="C1728" i="5"/>
  <c r="C1729" i="5"/>
  <c r="C1730" i="5"/>
  <c r="V1730" i="5" s="1"/>
  <c r="C1731" i="5"/>
  <c r="V1731" i="5" s="1"/>
  <c r="C1732" i="5"/>
  <c r="V1732" i="5" s="1"/>
  <c r="C1733" i="5"/>
  <c r="V1733" i="5" s="1"/>
  <c r="C1734" i="5"/>
  <c r="V1734" i="5" s="1"/>
  <c r="C1735" i="5"/>
  <c r="C1736" i="5"/>
  <c r="V1736" i="5" s="1"/>
  <c r="C1737" i="5"/>
  <c r="C1738" i="5"/>
  <c r="C1739" i="5"/>
  <c r="C1740" i="5"/>
  <c r="V1740" i="5" s="1"/>
  <c r="C1741" i="5"/>
  <c r="V1741" i="5" s="1"/>
  <c r="C1742" i="5"/>
  <c r="C1743" i="5"/>
  <c r="C1744" i="5"/>
  <c r="V1744" i="5" s="1"/>
  <c r="C1745" i="5"/>
  <c r="V1745" i="5" s="1"/>
  <c r="C1746" i="5"/>
  <c r="C1747" i="5"/>
  <c r="C1748" i="5"/>
  <c r="V1748" i="5" s="1"/>
  <c r="E1748" i="5" s="1"/>
  <c r="X1748" i="5" s="1"/>
  <c r="C1749" i="5"/>
  <c r="V1749" i="5" s="1"/>
  <c r="C1750" i="5"/>
  <c r="C1751" i="5"/>
  <c r="V1751" i="5" s="1"/>
  <c r="C1752" i="5"/>
  <c r="C1753" i="5"/>
  <c r="V1753" i="5" s="1"/>
  <c r="C1754" i="5"/>
  <c r="V1754" i="5" s="1"/>
  <c r="C1755" i="5"/>
  <c r="C1756" i="5"/>
  <c r="V1756" i="5" s="1"/>
  <c r="C1757" i="5"/>
  <c r="V1757" i="5" s="1"/>
  <c r="C1758" i="5"/>
  <c r="V1758" i="5" s="1"/>
  <c r="C1759" i="5"/>
  <c r="V1759" i="5" s="1"/>
  <c r="G1759" i="5" s="1"/>
  <c r="C1760" i="5"/>
  <c r="C1761" i="5"/>
  <c r="V1761" i="5" s="1"/>
  <c r="C1762" i="5"/>
  <c r="V1762" i="5" s="1"/>
  <c r="C1763" i="5"/>
  <c r="V1763" i="5" s="1"/>
  <c r="C1764" i="5"/>
  <c r="V1764" i="5" s="1"/>
  <c r="C1765" i="5"/>
  <c r="C1766" i="5"/>
  <c r="V1766" i="5" s="1"/>
  <c r="C1767" i="5"/>
  <c r="V1767" i="5" s="1"/>
  <c r="C1768" i="5"/>
  <c r="V1768" i="5" s="1"/>
  <c r="C1769" i="5"/>
  <c r="V1769" i="5" s="1"/>
  <c r="C1770" i="5"/>
  <c r="V1770" i="5" s="1"/>
  <c r="C1771" i="5"/>
  <c r="V1771" i="5" s="1"/>
  <c r="C1772" i="5"/>
  <c r="V1772" i="5" s="1"/>
  <c r="J1772" i="5" s="1"/>
  <c r="C1773" i="5"/>
  <c r="V1773" i="5" s="1"/>
  <c r="C1774" i="5"/>
  <c r="V1774" i="5" s="1"/>
  <c r="C1775" i="5"/>
  <c r="V1775" i="5" s="1"/>
  <c r="C1776" i="5"/>
  <c r="C1777" i="5"/>
  <c r="V1777" i="5" s="1"/>
  <c r="C1778" i="5"/>
  <c r="V1778" i="5" s="1"/>
  <c r="R1778" i="5" s="1"/>
  <c r="C1779" i="5"/>
  <c r="V1779" i="5" s="1"/>
  <c r="C1780" i="5"/>
  <c r="V1780" i="5" s="1"/>
  <c r="C1781" i="5"/>
  <c r="V1781" i="5" s="1"/>
  <c r="C1782" i="5"/>
  <c r="V1782" i="5" s="1"/>
  <c r="C1783" i="5"/>
  <c r="V1783" i="5" s="1"/>
  <c r="C1784" i="5"/>
  <c r="V1784" i="5" s="1"/>
  <c r="C1785" i="5"/>
  <c r="V1785" i="5" s="1"/>
  <c r="C1786" i="5"/>
  <c r="V1786" i="5" s="1"/>
  <c r="C1787" i="5"/>
  <c r="V1787" i="5" s="1"/>
  <c r="C1788" i="5"/>
  <c r="C1789" i="5"/>
  <c r="V1789" i="5" s="1"/>
  <c r="C1790" i="5"/>
  <c r="C1791" i="5"/>
  <c r="V1791" i="5" s="1"/>
  <c r="R1791" i="5" s="1"/>
  <c r="C1792" i="5"/>
  <c r="V1792" i="5" s="1"/>
  <c r="C1793" i="5"/>
  <c r="C1794" i="5"/>
  <c r="V1794" i="5" s="1"/>
  <c r="C1795" i="5"/>
  <c r="V1795" i="5" s="1"/>
  <c r="C1796" i="5"/>
  <c r="C1797" i="5"/>
  <c r="V1797" i="5" s="1"/>
  <c r="C1798" i="5"/>
  <c r="V1798" i="5" s="1"/>
  <c r="C1799" i="5"/>
  <c r="C1800" i="5"/>
  <c r="V1800" i="5" s="1"/>
  <c r="C1801" i="5"/>
  <c r="V1801" i="5" s="1"/>
  <c r="C1802" i="5"/>
  <c r="V1802" i="5" s="1"/>
  <c r="C1803" i="5"/>
  <c r="V1803" i="5" s="1"/>
  <c r="C1804" i="5"/>
  <c r="C1805" i="5"/>
  <c r="V1805" i="5" s="1"/>
  <c r="C1806" i="5"/>
  <c r="V1806" i="5" s="1"/>
  <c r="C1807" i="5"/>
  <c r="C1808" i="5"/>
  <c r="V1808" i="5" s="1"/>
  <c r="C1809" i="5"/>
  <c r="V1809" i="5" s="1"/>
  <c r="C1810" i="5"/>
  <c r="V1810" i="5" s="1"/>
  <c r="C1811" i="5"/>
  <c r="C1812" i="5"/>
  <c r="V1812" i="5" s="1"/>
  <c r="C1813" i="5"/>
  <c r="V1813" i="5" s="1"/>
  <c r="C1814" i="5"/>
  <c r="V1814" i="5" s="1"/>
  <c r="C1815" i="5"/>
  <c r="V1815" i="5" s="1"/>
  <c r="C1816" i="5"/>
  <c r="V1816" i="5" s="1"/>
  <c r="C1817" i="5"/>
  <c r="V1817" i="5" s="1"/>
  <c r="C1818" i="5"/>
  <c r="V1818" i="5" s="1"/>
  <c r="C1819" i="5"/>
  <c r="C1820" i="5"/>
  <c r="V1820" i="5" s="1"/>
  <c r="C1821" i="5"/>
  <c r="V1821" i="5" s="1"/>
  <c r="C1822" i="5"/>
  <c r="V1822" i="5" s="1"/>
  <c r="C1823" i="5"/>
  <c r="V1823" i="5" s="1"/>
  <c r="C1824" i="5"/>
  <c r="V1824" i="5" s="1"/>
  <c r="C1825" i="5"/>
  <c r="V1825" i="5" s="1"/>
  <c r="C1826" i="5"/>
  <c r="C1827" i="5"/>
  <c r="V1827" i="5" s="1"/>
  <c r="C1828" i="5"/>
  <c r="V1828" i="5" s="1"/>
  <c r="C1829" i="5"/>
  <c r="V1829" i="5" s="1"/>
  <c r="C1830" i="5"/>
  <c r="V1830" i="5" s="1"/>
  <c r="C1831" i="5"/>
  <c r="V1831" i="5" s="1"/>
  <c r="F1831" i="5" s="1"/>
  <c r="C1832" i="5"/>
  <c r="V1832" i="5" s="1"/>
  <c r="C1833" i="5"/>
  <c r="V1833" i="5" s="1"/>
  <c r="C1834" i="5"/>
  <c r="V1834" i="5" s="1"/>
  <c r="C1835" i="5"/>
  <c r="V1835" i="5" s="1"/>
  <c r="C1836" i="5"/>
  <c r="V1836" i="5" s="1"/>
  <c r="C1837" i="5"/>
  <c r="V1837" i="5" s="1"/>
  <c r="C1838" i="5"/>
  <c r="C1839" i="5"/>
  <c r="V1839" i="5" s="1"/>
  <c r="C1840" i="5"/>
  <c r="V1840" i="5" s="1"/>
  <c r="C1841" i="5"/>
  <c r="V1841" i="5" s="1"/>
  <c r="C1842" i="5"/>
  <c r="V1842" i="5" s="1"/>
  <c r="C1843" i="5"/>
  <c r="C1844" i="5"/>
  <c r="C1845" i="5"/>
  <c r="V1845" i="5" s="1"/>
  <c r="C1846" i="5"/>
  <c r="V1846" i="5" s="1"/>
  <c r="C1847" i="5"/>
  <c r="C1848" i="5"/>
  <c r="V1848" i="5" s="1"/>
  <c r="H1848" i="5" s="1"/>
  <c r="C1849" i="5"/>
  <c r="V1849" i="5" s="1"/>
  <c r="C1850" i="5"/>
  <c r="V1850" i="5" s="1"/>
  <c r="C1851" i="5"/>
  <c r="V1851" i="5" s="1"/>
  <c r="C1852" i="5"/>
  <c r="V1852" i="5" s="1"/>
  <c r="J1852" i="5" s="1"/>
  <c r="C1853" i="5"/>
  <c r="C1854" i="5"/>
  <c r="V1854" i="5" s="1"/>
  <c r="C1855" i="5"/>
  <c r="V1855" i="5" s="1"/>
  <c r="C1856" i="5"/>
  <c r="V1856" i="5" s="1"/>
  <c r="C1857" i="5"/>
  <c r="V1857" i="5" s="1"/>
  <c r="C1858" i="5"/>
  <c r="V1858" i="5" s="1"/>
  <c r="C1859" i="5"/>
  <c r="C1860" i="5"/>
  <c r="C1861" i="5"/>
  <c r="V1861" i="5" s="1"/>
  <c r="C1862" i="5"/>
  <c r="V1862" i="5" s="1"/>
  <c r="C1863" i="5"/>
  <c r="V1863" i="5" s="1"/>
  <c r="C1864" i="5"/>
  <c r="V1864" i="5" s="1"/>
  <c r="J1864" i="5" s="1"/>
  <c r="C1865" i="5"/>
  <c r="V1865" i="5" s="1"/>
  <c r="C1866" i="5"/>
  <c r="C1867" i="5"/>
  <c r="V1867" i="5" s="1"/>
  <c r="C1868" i="5"/>
  <c r="C1869" i="5"/>
  <c r="V1869" i="5" s="1"/>
  <c r="C1870" i="5"/>
  <c r="V1870" i="5" s="1"/>
  <c r="C1871" i="5"/>
  <c r="C1872" i="5"/>
  <c r="V1872" i="5" s="1"/>
  <c r="F1872" i="5" s="1"/>
  <c r="C1873" i="5"/>
  <c r="V1873" i="5" s="1"/>
  <c r="C1874" i="5"/>
  <c r="V1874" i="5" s="1"/>
  <c r="C1875" i="5"/>
  <c r="V1875" i="5" s="1"/>
  <c r="C1876" i="5"/>
  <c r="V1876" i="5" s="1"/>
  <c r="R1876" i="5" s="1"/>
  <c r="C1877" i="5"/>
  <c r="C1878" i="5"/>
  <c r="C1879" i="5"/>
  <c r="V1879" i="5" s="1"/>
  <c r="I1879" i="5" s="1"/>
  <c r="C1880" i="5"/>
  <c r="V1880" i="5" s="1"/>
  <c r="C1881" i="5"/>
  <c r="V1881" i="5" s="1"/>
  <c r="C1882" i="5"/>
  <c r="V1882" i="5" s="1"/>
  <c r="C1883" i="5"/>
  <c r="C1884" i="5"/>
  <c r="V1884" i="5" s="1"/>
  <c r="C1885" i="5"/>
  <c r="V1885" i="5" s="1"/>
  <c r="C1886" i="5"/>
  <c r="V1886" i="5" s="1"/>
  <c r="C1887" i="5"/>
  <c r="V1887" i="5" s="1"/>
  <c r="C1888" i="5"/>
  <c r="V1888" i="5" s="1"/>
  <c r="C1889" i="5"/>
  <c r="C1890" i="5"/>
  <c r="V1890" i="5" s="1"/>
  <c r="C1891" i="5"/>
  <c r="V1891" i="5" s="1"/>
  <c r="C1892" i="5"/>
  <c r="V1892" i="5" s="1"/>
  <c r="C1893" i="5"/>
  <c r="C1894" i="5"/>
  <c r="V1894" i="5" s="1"/>
  <c r="C1895" i="5"/>
  <c r="V1895" i="5" s="1"/>
  <c r="F1895" i="5" s="1"/>
  <c r="C1896" i="5"/>
  <c r="V1896" i="5" s="1"/>
  <c r="C1897" i="5"/>
  <c r="V1897" i="5" s="1"/>
  <c r="C1898" i="5"/>
  <c r="V1898" i="5" s="1"/>
  <c r="C1899" i="5"/>
  <c r="C1900" i="5"/>
  <c r="V1900" i="5" s="1"/>
  <c r="C1901" i="5"/>
  <c r="V1901" i="5" s="1"/>
  <c r="C1902" i="5"/>
  <c r="V1902" i="5" s="1"/>
  <c r="C1903" i="5"/>
  <c r="V1903" i="5" s="1"/>
  <c r="C1904" i="5"/>
  <c r="V1904" i="5" s="1"/>
  <c r="R1904" i="5" s="1"/>
  <c r="C1905" i="5"/>
  <c r="V1905" i="5" s="1"/>
  <c r="C1906" i="5"/>
  <c r="V1906" i="5" s="1"/>
  <c r="C1907" i="5"/>
  <c r="C1908" i="5"/>
  <c r="C1909" i="5"/>
  <c r="V1909" i="5" s="1"/>
  <c r="C1910" i="5"/>
  <c r="V1910" i="5" s="1"/>
  <c r="C1911" i="5"/>
  <c r="V1911" i="5" s="1"/>
  <c r="C1912" i="5"/>
  <c r="V1912" i="5" s="1"/>
  <c r="R1912" i="5" s="1"/>
  <c r="C1913" i="5"/>
  <c r="C1914" i="5"/>
  <c r="V1914" i="5" s="1"/>
  <c r="C1915" i="5"/>
  <c r="V1915" i="5" s="1"/>
  <c r="H1915" i="5" s="1"/>
  <c r="C1916" i="5"/>
  <c r="C1917" i="5"/>
  <c r="V1917" i="5" s="1"/>
  <c r="C1918" i="5"/>
  <c r="V1918" i="5" s="1"/>
  <c r="C1919" i="5"/>
  <c r="V1919" i="5" s="1"/>
  <c r="G1919" i="5" s="1"/>
  <c r="C1920" i="5"/>
  <c r="C1921" i="5"/>
  <c r="V1921" i="5" s="1"/>
  <c r="C1922" i="5"/>
  <c r="C1923" i="5"/>
  <c r="V1923" i="5" s="1"/>
  <c r="C1924" i="5"/>
  <c r="V1924" i="5" s="1"/>
  <c r="C1925" i="5"/>
  <c r="V1925" i="5" s="1"/>
  <c r="C1926" i="5"/>
  <c r="C1927" i="5"/>
  <c r="V1927" i="5" s="1"/>
  <c r="C1928" i="5"/>
  <c r="V1928" i="5" s="1"/>
  <c r="C1929" i="5"/>
  <c r="C1930" i="5"/>
  <c r="V1930" i="5" s="1"/>
  <c r="C1931" i="5"/>
  <c r="V1931" i="5" s="1"/>
  <c r="C1932" i="5"/>
  <c r="V1932" i="5" s="1"/>
  <c r="C1933" i="5"/>
  <c r="V1933" i="5" s="1"/>
  <c r="C1934" i="5"/>
  <c r="V1934" i="5" s="1"/>
  <c r="C1935" i="5"/>
  <c r="V1935" i="5" s="1"/>
  <c r="C1936" i="5"/>
  <c r="V1936" i="5" s="1"/>
  <c r="F1936" i="5" s="1"/>
  <c r="C1937" i="5"/>
  <c r="V1937" i="5" s="1"/>
  <c r="C1938" i="5"/>
  <c r="V1938" i="5" s="1"/>
  <c r="C1939" i="5"/>
  <c r="V1939" i="5" s="1"/>
  <c r="E1939" i="5" s="1"/>
  <c r="X1939" i="5" s="1"/>
  <c r="C1940" i="5"/>
  <c r="C1941" i="5"/>
  <c r="V1941" i="5" s="1"/>
  <c r="C1942" i="5"/>
  <c r="V1942" i="5" s="1"/>
  <c r="C1943" i="5"/>
  <c r="V1943" i="5" s="1"/>
  <c r="G1943" i="5" s="1"/>
  <c r="C1944" i="5"/>
  <c r="V1944" i="5" s="1"/>
  <c r="C1945" i="5"/>
  <c r="V1945" i="5" s="1"/>
  <c r="C1946" i="5"/>
  <c r="V1946" i="5" s="1"/>
  <c r="C1947" i="5"/>
  <c r="V1947" i="5" s="1"/>
  <c r="C1948" i="5"/>
  <c r="V1948" i="5" s="1"/>
  <c r="C1949" i="5"/>
  <c r="V1949" i="5" s="1"/>
  <c r="C1950" i="5"/>
  <c r="V1950" i="5" s="1"/>
  <c r="C1951" i="5"/>
  <c r="V1951" i="5" s="1"/>
  <c r="C1952" i="5"/>
  <c r="C1953" i="5"/>
  <c r="V1953" i="5" s="1"/>
  <c r="C1954" i="5"/>
  <c r="V1954" i="5" s="1"/>
  <c r="C1955" i="5"/>
  <c r="V1955" i="5" s="1"/>
  <c r="C1956" i="5"/>
  <c r="C1957" i="5"/>
  <c r="C1958" i="5"/>
  <c r="C1959" i="5"/>
  <c r="V1959" i="5" s="1"/>
  <c r="C1960" i="5"/>
  <c r="V1960" i="5" s="1"/>
  <c r="I1960" i="5" s="1"/>
  <c r="C1961" i="5"/>
  <c r="V1961" i="5" s="1"/>
  <c r="C1962" i="5"/>
  <c r="C1963" i="5"/>
  <c r="V1963" i="5" s="1"/>
  <c r="C1964" i="5"/>
  <c r="V1964" i="5" s="1"/>
  <c r="C1965" i="5"/>
  <c r="C1966" i="5"/>
  <c r="C1967" i="5"/>
  <c r="C1968" i="5"/>
  <c r="V1968" i="5" s="1"/>
  <c r="E1968" i="5" s="1"/>
  <c r="X1968" i="5" s="1"/>
  <c r="C1969" i="5"/>
  <c r="V1969" i="5" s="1"/>
  <c r="C1970" i="5"/>
  <c r="V1970" i="5" s="1"/>
  <c r="C1971" i="5"/>
  <c r="V1971" i="5" s="1"/>
  <c r="C1972" i="5"/>
  <c r="V1972" i="5" s="1"/>
  <c r="C1973" i="5"/>
  <c r="V1973" i="5" s="1"/>
  <c r="C1974" i="5"/>
  <c r="V1974" i="5" s="1"/>
  <c r="C1975" i="5"/>
  <c r="C1976" i="5"/>
  <c r="V1976" i="5" s="1"/>
  <c r="J1976" i="5" s="1"/>
  <c r="C1977" i="5"/>
  <c r="C1978" i="5"/>
  <c r="V1978" i="5" s="1"/>
  <c r="C1979" i="5"/>
  <c r="V1979" i="5" s="1"/>
  <c r="G1979" i="5" s="1"/>
  <c r="C1980" i="5"/>
  <c r="V1980" i="5" s="1"/>
  <c r="R1980" i="5" s="1"/>
  <c r="C1981" i="5"/>
  <c r="V1981" i="5" s="1"/>
  <c r="C1982" i="5"/>
  <c r="V1982" i="5" s="1"/>
  <c r="C1983" i="5"/>
  <c r="V1983" i="5" s="1"/>
  <c r="I1983" i="5" s="1"/>
  <c r="C1984" i="5"/>
  <c r="V1984" i="5" s="1"/>
  <c r="C1985" i="5"/>
  <c r="V1985" i="5" s="1"/>
  <c r="C1986" i="5"/>
  <c r="C1987" i="5"/>
  <c r="V1987" i="5" s="1"/>
  <c r="C1988" i="5"/>
  <c r="V1988" i="5" s="1"/>
  <c r="C1989" i="5"/>
  <c r="V1989" i="5" s="1"/>
  <c r="C1990" i="5"/>
  <c r="V1990" i="5" s="1"/>
  <c r="C1991" i="5"/>
  <c r="V1991" i="5" s="1"/>
  <c r="C1992" i="5"/>
  <c r="V1992" i="5" s="1"/>
  <c r="R1992" i="5" s="1"/>
  <c r="C1993" i="5"/>
  <c r="C1994" i="5"/>
  <c r="V1994" i="5" s="1"/>
  <c r="C1995" i="5"/>
  <c r="V1995" i="5" s="1"/>
  <c r="I1995" i="5" s="1"/>
  <c r="C1996" i="5"/>
  <c r="V1996" i="5" s="1"/>
  <c r="C1997" i="5"/>
  <c r="V1997" i="5" s="1"/>
  <c r="C1998" i="5"/>
  <c r="V1998" i="5" s="1"/>
  <c r="C1999" i="5"/>
  <c r="C2000" i="5"/>
  <c r="C2001" i="5"/>
  <c r="V2001" i="5" s="1"/>
  <c r="C2002" i="5"/>
  <c r="V2002" i="5" s="1"/>
  <c r="C2003" i="5"/>
  <c r="V2003" i="5" s="1"/>
  <c r="C2004" i="5"/>
  <c r="C2005" i="5"/>
  <c r="V2005" i="5" s="1"/>
  <c r="C2006" i="5"/>
  <c r="C2007" i="5"/>
  <c r="V2007" i="5" s="1"/>
  <c r="J2007" i="5" s="1"/>
  <c r="C2008" i="5"/>
  <c r="V2008" i="5" s="1"/>
  <c r="C2009" i="5"/>
  <c r="V2009" i="5" s="1"/>
  <c r="C2010" i="5"/>
  <c r="V2010" i="5" s="1"/>
  <c r="C2011" i="5"/>
  <c r="C2012" i="5"/>
  <c r="V2012" i="5" s="1"/>
  <c r="C2013" i="5"/>
  <c r="V2013" i="5" s="1"/>
  <c r="C2014" i="5"/>
  <c r="V2014" i="5" s="1"/>
  <c r="H2014" i="5" s="1"/>
  <c r="C2015" i="5"/>
  <c r="V2015" i="5" s="1"/>
  <c r="C2016" i="5"/>
  <c r="V2016" i="5" s="1"/>
  <c r="C2017" i="5"/>
  <c r="V2017" i="5" s="1"/>
  <c r="C2018" i="5"/>
  <c r="V2018" i="5" s="1"/>
  <c r="E2018" i="5" s="1"/>
  <c r="X2018" i="5" s="1"/>
  <c r="C2019" i="5"/>
  <c r="C2020" i="5"/>
  <c r="V2020" i="5" s="1"/>
  <c r="C2021" i="5"/>
  <c r="V2021" i="5" s="1"/>
  <c r="C2022" i="5"/>
  <c r="V2022" i="5" s="1"/>
  <c r="H2022" i="5" s="1"/>
  <c r="C2023" i="5"/>
  <c r="C2024" i="5"/>
  <c r="V2024" i="5" s="1"/>
  <c r="F2024" i="5" s="1"/>
  <c r="C2025" i="5"/>
  <c r="C2026" i="5"/>
  <c r="V2026" i="5" s="1"/>
  <c r="G2026" i="5" s="1"/>
  <c r="C2027" i="5"/>
  <c r="C2028" i="5"/>
  <c r="V2028" i="5" s="1"/>
  <c r="C2029" i="5"/>
  <c r="C2030" i="5"/>
  <c r="V2030" i="5" s="1"/>
  <c r="J2030" i="5" s="1"/>
  <c r="C2031" i="5"/>
  <c r="V2031" i="5" s="1"/>
  <c r="C2032" i="5"/>
  <c r="V2032" i="5" s="1"/>
  <c r="C2033" i="5"/>
  <c r="C2034" i="5"/>
  <c r="V2034" i="5" s="1"/>
  <c r="E2034" i="5" s="1"/>
  <c r="X2034" i="5" s="1"/>
  <c r="C2035" i="5"/>
  <c r="V2035" i="5" s="1"/>
  <c r="C2036" i="5"/>
  <c r="C2037" i="5"/>
  <c r="V2037" i="5" s="1"/>
  <c r="C2038" i="5"/>
  <c r="V2038" i="5" s="1"/>
  <c r="G2038" i="5" s="1"/>
  <c r="C2039" i="5"/>
  <c r="C2040" i="5"/>
  <c r="V2040" i="5" s="1"/>
  <c r="C2041" i="5"/>
  <c r="V2041" i="5" s="1"/>
  <c r="C2042" i="5"/>
  <c r="V2042" i="5" s="1"/>
  <c r="I2042" i="5" s="1"/>
  <c r="C2043" i="5"/>
  <c r="V2043" i="5" s="1"/>
  <c r="F2043" i="5" s="1"/>
  <c r="C2044" i="5"/>
  <c r="V2044" i="5" s="1"/>
  <c r="C2045" i="5"/>
  <c r="V2045" i="5" s="1"/>
  <c r="C2046" i="5"/>
  <c r="V2046" i="5" s="1"/>
  <c r="C2047" i="5"/>
  <c r="V2047" i="5" s="1"/>
  <c r="C2048" i="5"/>
  <c r="V2048" i="5" s="1"/>
  <c r="C2049" i="5"/>
  <c r="V2049" i="5" s="1"/>
  <c r="C2050" i="5"/>
  <c r="V2050" i="5" s="1"/>
  <c r="I2050" i="5" s="1"/>
  <c r="C2051" i="5"/>
  <c r="V2051" i="5" s="1"/>
  <c r="C2052" i="5"/>
  <c r="C2053" i="5"/>
  <c r="C2054" i="5"/>
  <c r="V2054" i="5" s="1"/>
  <c r="G2054" i="5" s="1"/>
  <c r="C2055" i="5"/>
  <c r="V2055" i="5" s="1"/>
  <c r="C2056" i="5"/>
  <c r="V2056" i="5" s="1"/>
  <c r="C2057" i="5"/>
  <c r="V2057" i="5" s="1"/>
  <c r="C2058" i="5"/>
  <c r="V2058" i="5" s="1"/>
  <c r="I2058" i="5" s="1"/>
  <c r="C2059" i="5"/>
  <c r="V2059" i="5" s="1"/>
  <c r="I2059" i="5" s="1"/>
  <c r="C2060" i="5"/>
  <c r="C2061" i="5"/>
  <c r="C2062" i="5"/>
  <c r="V2062" i="5" s="1"/>
  <c r="F2062" i="5" s="1"/>
  <c r="C2063" i="5"/>
  <c r="C2064" i="5"/>
  <c r="V2064" i="5" s="1"/>
  <c r="I2064" i="5" s="1"/>
  <c r="C2065" i="5"/>
  <c r="V2065" i="5" s="1"/>
  <c r="C2066" i="5"/>
  <c r="V2066" i="5" s="1"/>
  <c r="E2066" i="5" s="1"/>
  <c r="X2066" i="5" s="1"/>
  <c r="C2067" i="5"/>
  <c r="V2067" i="5" s="1"/>
  <c r="F2067" i="5" s="1"/>
  <c r="C2068" i="5"/>
  <c r="V2068" i="5" s="1"/>
  <c r="C2069" i="5"/>
  <c r="V2069" i="5" s="1"/>
  <c r="C2070" i="5"/>
  <c r="V2070" i="5" s="1"/>
  <c r="E2070" i="5" s="1"/>
  <c r="X2070" i="5" s="1"/>
  <c r="C2071" i="5"/>
  <c r="V2071" i="5" s="1"/>
  <c r="C2072" i="5"/>
  <c r="V2072" i="5" s="1"/>
  <c r="C2073" i="5"/>
  <c r="C2074" i="5"/>
  <c r="V2074" i="5" s="1"/>
  <c r="C2075" i="5"/>
  <c r="C2076" i="5"/>
  <c r="C2077" i="5"/>
  <c r="V2077" i="5" s="1"/>
  <c r="C2078" i="5"/>
  <c r="V2078" i="5" s="1"/>
  <c r="R2078" i="5" s="1"/>
  <c r="C2079" i="5"/>
  <c r="V2079" i="5" s="1"/>
  <c r="C2080" i="5"/>
  <c r="V2080" i="5" s="1"/>
  <c r="C2081" i="5"/>
  <c r="V2081" i="5" s="1"/>
  <c r="C2082" i="5"/>
  <c r="V2082" i="5" s="1"/>
  <c r="H2082" i="5" s="1"/>
  <c r="C2083" i="5"/>
  <c r="V2083" i="5" s="1"/>
  <c r="C2084" i="5"/>
  <c r="V2084" i="5" s="1"/>
  <c r="C2085" i="5"/>
  <c r="V2085" i="5" s="1"/>
  <c r="C2086" i="5"/>
  <c r="V2086" i="5" s="1"/>
  <c r="R2086" i="5" s="1"/>
  <c r="C2087" i="5"/>
  <c r="V2087" i="5" s="1"/>
  <c r="C2088" i="5"/>
  <c r="V2088" i="5" s="1"/>
  <c r="R2088" i="5" s="1"/>
  <c r="C2089" i="5"/>
  <c r="V2089" i="5" s="1"/>
  <c r="C2090" i="5"/>
  <c r="V2090" i="5" s="1"/>
  <c r="H2090" i="5" s="1"/>
  <c r="C2091" i="5"/>
  <c r="V2091" i="5" s="1"/>
  <c r="C2092" i="5"/>
  <c r="V2092" i="5" s="1"/>
  <c r="C2093" i="5"/>
  <c r="V2093" i="5" s="1"/>
  <c r="C2094" i="5"/>
  <c r="V2094" i="5" s="1"/>
  <c r="G2094" i="5" s="1"/>
  <c r="C2095" i="5"/>
  <c r="V2095" i="5" s="1"/>
  <c r="C2096" i="5"/>
  <c r="C2097" i="5"/>
  <c r="C2098" i="5"/>
  <c r="V2098" i="5" s="1"/>
  <c r="G2098" i="5" s="1"/>
  <c r="C2099" i="5"/>
  <c r="V2099" i="5" s="1"/>
  <c r="C2100" i="5"/>
  <c r="V2100" i="5" s="1"/>
  <c r="C2101" i="5"/>
  <c r="V2101" i="5" s="1"/>
  <c r="C2102" i="5"/>
  <c r="V2102" i="5" s="1"/>
  <c r="G2102" i="5" s="1"/>
  <c r="C2103" i="5"/>
  <c r="C2104" i="5"/>
  <c r="C2105" i="5"/>
  <c r="V2105" i="5" s="1"/>
  <c r="C2106" i="5"/>
  <c r="V2106" i="5" s="1"/>
  <c r="C2107" i="5"/>
  <c r="V2107" i="5" s="1"/>
  <c r="C2108" i="5"/>
  <c r="V2108" i="5" s="1"/>
  <c r="C2109" i="5"/>
  <c r="V2109" i="5" s="1"/>
  <c r="C2110" i="5"/>
  <c r="C2111" i="5"/>
  <c r="V2111" i="5" s="1"/>
  <c r="F2111" i="5" s="1"/>
  <c r="C2112" i="5"/>
  <c r="C2113" i="5"/>
  <c r="V2113" i="5" s="1"/>
  <c r="C2114" i="5"/>
  <c r="V2114" i="5" s="1"/>
  <c r="E2114" i="5" s="1"/>
  <c r="X2114" i="5" s="1"/>
  <c r="C2115" i="5"/>
  <c r="V2115" i="5" s="1"/>
  <c r="C2116" i="5"/>
  <c r="C2117" i="5"/>
  <c r="V2117" i="5" s="1"/>
  <c r="C2118" i="5"/>
  <c r="V2118" i="5" s="1"/>
  <c r="G2118" i="5" s="1"/>
  <c r="C2119" i="5"/>
  <c r="V2119" i="5" s="1"/>
  <c r="C2120" i="5"/>
  <c r="V2120" i="5" s="1"/>
  <c r="C2121" i="5"/>
  <c r="V2121" i="5" s="1"/>
  <c r="C2122" i="5"/>
  <c r="V2122" i="5" s="1"/>
  <c r="G2122" i="5" s="1"/>
  <c r="C2123" i="5"/>
  <c r="V2123" i="5" s="1"/>
  <c r="G2123" i="5" s="1"/>
  <c r="C2124" i="5"/>
  <c r="V2124" i="5" s="1"/>
  <c r="C2125" i="5"/>
  <c r="V2125" i="5" s="1"/>
  <c r="C2126" i="5"/>
  <c r="V2126" i="5" s="1"/>
  <c r="G2126" i="5" s="1"/>
  <c r="C2127" i="5"/>
  <c r="C2128" i="5"/>
  <c r="V2128" i="5" s="1"/>
  <c r="R2128" i="5" s="1"/>
  <c r="C2129" i="5"/>
  <c r="V2129" i="5" s="1"/>
  <c r="C2130" i="5"/>
  <c r="V2130" i="5" s="1"/>
  <c r="I2130" i="5" s="1"/>
  <c r="C2131" i="5"/>
  <c r="V2131" i="5" s="1"/>
  <c r="I2131" i="5" s="1"/>
  <c r="C2132" i="5"/>
  <c r="C2133" i="5"/>
  <c r="V2133" i="5" s="1"/>
  <c r="C2134" i="5"/>
  <c r="V2134" i="5" s="1"/>
  <c r="I2134" i="5" s="1"/>
  <c r="C2135" i="5"/>
  <c r="V2135" i="5" s="1"/>
  <c r="C2136" i="5"/>
  <c r="V2136" i="5" s="1"/>
  <c r="C2137" i="5"/>
  <c r="V2137" i="5" s="1"/>
  <c r="C2138" i="5"/>
  <c r="V2138" i="5" s="1"/>
  <c r="C2139" i="5"/>
  <c r="C2140" i="5"/>
  <c r="V2140" i="5" s="1"/>
  <c r="C2141" i="5"/>
  <c r="C2142" i="5"/>
  <c r="V2142" i="5" s="1"/>
  <c r="C2143" i="5"/>
  <c r="C2144" i="5"/>
  <c r="V2144" i="5" s="1"/>
  <c r="C2145" i="5"/>
  <c r="C2146" i="5"/>
  <c r="V2146" i="5" s="1"/>
  <c r="F2146" i="5" s="1"/>
  <c r="C2147" i="5"/>
  <c r="V2147" i="5" s="1"/>
  <c r="C2148" i="5"/>
  <c r="V2148" i="5" s="1"/>
  <c r="C2149" i="5"/>
  <c r="V2149" i="5" s="1"/>
  <c r="C2150" i="5"/>
  <c r="V2150" i="5" s="1"/>
  <c r="H2150" i="5" s="1"/>
  <c r="C2151" i="5"/>
  <c r="V2151" i="5" s="1"/>
  <c r="C2152" i="5"/>
  <c r="V2152" i="5" s="1"/>
  <c r="E2152" i="5" s="1"/>
  <c r="X2152" i="5" s="1"/>
  <c r="C2153" i="5"/>
  <c r="V2153" i="5" s="1"/>
  <c r="C2154" i="5"/>
  <c r="V2154" i="5" s="1"/>
  <c r="H2154" i="5" s="1"/>
  <c r="C2155" i="5"/>
  <c r="V2155" i="5" s="1"/>
  <c r="C2156" i="5"/>
  <c r="V2156" i="5" s="1"/>
  <c r="C2157" i="5"/>
  <c r="V2157" i="5" s="1"/>
  <c r="C2158" i="5"/>
  <c r="V2158" i="5" s="1"/>
  <c r="E2158" i="5" s="1"/>
  <c r="X2158" i="5" s="1"/>
  <c r="C2159" i="5"/>
  <c r="V2159" i="5" s="1"/>
  <c r="C2160" i="5"/>
  <c r="V2160" i="5" s="1"/>
  <c r="C2161" i="5"/>
  <c r="V2161" i="5" s="1"/>
  <c r="C2162" i="5"/>
  <c r="V2162" i="5" s="1"/>
  <c r="F2162" i="5" s="1"/>
  <c r="C2163" i="5"/>
  <c r="V2163" i="5" s="1"/>
  <c r="C2164" i="5"/>
  <c r="C2165" i="5"/>
  <c r="V2165" i="5" s="1"/>
  <c r="C2166" i="5"/>
  <c r="V2166" i="5" s="1"/>
  <c r="R2166" i="5" s="1"/>
  <c r="C2167" i="5"/>
  <c r="C2168" i="5"/>
  <c r="V2168" i="5" s="1"/>
  <c r="F2168" i="5" s="1"/>
  <c r="C2169" i="5"/>
  <c r="V2169" i="5" s="1"/>
  <c r="C2170" i="5"/>
  <c r="V2170" i="5" s="1"/>
  <c r="C2171" i="5"/>
  <c r="V2171" i="5" s="1"/>
  <c r="C2172" i="5"/>
  <c r="C2173" i="5"/>
  <c r="V2173" i="5" s="1"/>
  <c r="C2174" i="5"/>
  <c r="V2174" i="5" s="1"/>
  <c r="C2175" i="5"/>
  <c r="V2175" i="5" s="1"/>
  <c r="C2176" i="5"/>
  <c r="V2176" i="5" s="1"/>
  <c r="C2177" i="5"/>
  <c r="V2177" i="5" s="1"/>
  <c r="C2178" i="5"/>
  <c r="V2178" i="5" s="1"/>
  <c r="F2178" i="5" s="1"/>
  <c r="C2179" i="5"/>
  <c r="C2180" i="5"/>
  <c r="C2181" i="5"/>
  <c r="V2181" i="5" s="1"/>
  <c r="C2182" i="5"/>
  <c r="V2182" i="5" s="1"/>
  <c r="R2182" i="5" s="1"/>
  <c r="C2183" i="5"/>
  <c r="V2183" i="5" s="1"/>
  <c r="C2184" i="5"/>
  <c r="C2185" i="5"/>
  <c r="V2185" i="5" s="1"/>
  <c r="C2186" i="5"/>
  <c r="V2186" i="5" s="1"/>
  <c r="C2187" i="5"/>
  <c r="V2187" i="5" s="1"/>
  <c r="G2187" i="5" s="1"/>
  <c r="C2188" i="5"/>
  <c r="V2188" i="5" s="1"/>
  <c r="C2189" i="5"/>
  <c r="C2190" i="5"/>
  <c r="V2190" i="5" s="1"/>
  <c r="J2190" i="5" s="1"/>
  <c r="C2191" i="5"/>
  <c r="V2191" i="5" s="1"/>
  <c r="C2192" i="5"/>
  <c r="C2193" i="5"/>
  <c r="C2194" i="5"/>
  <c r="V2194" i="5" s="1"/>
  <c r="E2194" i="5" s="1"/>
  <c r="X2194" i="5" s="1"/>
  <c r="C2195" i="5"/>
  <c r="C2196" i="5"/>
  <c r="V2196" i="5" s="1"/>
  <c r="C2197" i="5"/>
  <c r="C2198" i="5"/>
  <c r="V2198" i="5" s="1"/>
  <c r="G2198" i="5" s="1"/>
  <c r="C2199" i="5"/>
  <c r="V2199" i="5" s="1"/>
  <c r="C2200" i="5"/>
  <c r="C2201" i="5"/>
  <c r="C2202" i="5"/>
  <c r="V2202" i="5" s="1"/>
  <c r="C2203" i="5"/>
  <c r="V2203" i="5" s="1"/>
  <c r="C2204" i="5"/>
  <c r="V2204" i="5" s="1"/>
  <c r="J2204" i="5" s="1"/>
  <c r="C2205" i="5"/>
  <c r="V2205" i="5" s="1"/>
  <c r="C2206" i="5"/>
  <c r="V2206" i="5" s="1"/>
  <c r="C2207" i="5"/>
  <c r="C2208" i="5"/>
  <c r="V2208" i="5" s="1"/>
  <c r="C2209" i="5"/>
  <c r="V2209" i="5" s="1"/>
  <c r="C2210" i="5"/>
  <c r="V2210" i="5" s="1"/>
  <c r="J2210" i="5" s="1"/>
  <c r="C2211" i="5"/>
  <c r="V2211" i="5" s="1"/>
  <c r="C2212" i="5"/>
  <c r="C2213" i="5"/>
  <c r="C2214" i="5"/>
  <c r="V2214" i="5" s="1"/>
  <c r="C2215" i="5"/>
  <c r="V2215" i="5" s="1"/>
  <c r="J2215" i="5" s="1"/>
  <c r="C2216" i="5"/>
  <c r="V2216" i="5" s="1"/>
  <c r="C2217" i="5"/>
  <c r="C2218" i="5"/>
  <c r="V2218" i="5" s="1"/>
  <c r="J2218" i="5" s="1"/>
  <c r="C2219" i="5"/>
  <c r="C2220" i="5"/>
  <c r="V2220" i="5" s="1"/>
  <c r="C2221" i="5"/>
  <c r="C2222" i="5"/>
  <c r="V2222" i="5" s="1"/>
  <c r="J2222" i="5" s="1"/>
  <c r="C2223" i="5"/>
  <c r="C2224" i="5"/>
  <c r="V2224" i="5" s="1"/>
  <c r="C2225" i="5"/>
  <c r="V2225" i="5" s="1"/>
  <c r="C2226" i="5"/>
  <c r="V2226" i="5" s="1"/>
  <c r="I2226" i="5" s="1"/>
  <c r="C2227" i="5"/>
  <c r="V2227" i="5" s="1"/>
  <c r="C2228" i="5"/>
  <c r="C2229" i="5"/>
  <c r="V2229" i="5" s="1"/>
  <c r="C2230" i="5"/>
  <c r="V2230" i="5" s="1"/>
  <c r="E2230" i="5" s="1"/>
  <c r="X2230" i="5" s="1"/>
  <c r="C2231" i="5"/>
  <c r="V2231" i="5" s="1"/>
  <c r="C2232" i="5"/>
  <c r="C2233" i="5"/>
  <c r="C2234" i="5"/>
  <c r="V2234" i="5" s="1"/>
  <c r="H2234" i="5" s="1"/>
  <c r="C2235" i="5"/>
  <c r="V2235" i="5" s="1"/>
  <c r="I2235" i="5" s="1"/>
  <c r="C2236" i="5"/>
  <c r="V2236" i="5" s="1"/>
  <c r="C2237" i="5"/>
  <c r="V2237" i="5" s="1"/>
  <c r="C2238" i="5"/>
  <c r="V2238" i="5" s="1"/>
  <c r="C2239" i="5"/>
  <c r="V2239" i="5" s="1"/>
  <c r="C2240" i="5"/>
  <c r="V2240" i="5" s="1"/>
  <c r="R2240" i="5" s="1"/>
  <c r="C2241" i="5"/>
  <c r="V2241" i="5" s="1"/>
  <c r="C2242" i="5"/>
  <c r="V2242" i="5" s="1"/>
  <c r="C2243" i="5"/>
  <c r="C2244" i="5"/>
  <c r="V2244" i="5" s="1"/>
  <c r="C2245" i="5"/>
  <c r="C2246" i="5"/>
  <c r="V2246" i="5" s="1"/>
  <c r="I2246" i="5" s="1"/>
  <c r="C2247" i="5"/>
  <c r="V2247" i="5" s="1"/>
  <c r="C2248" i="5"/>
  <c r="V2248" i="5" s="1"/>
  <c r="R2248" i="5" s="1"/>
  <c r="C2249" i="5"/>
  <c r="V2249" i="5" s="1"/>
  <c r="C2250" i="5"/>
  <c r="V2250" i="5" s="1"/>
  <c r="C2251" i="5"/>
  <c r="V2251" i="5" s="1"/>
  <c r="C2252" i="5"/>
  <c r="V2252" i="5" s="1"/>
  <c r="C2253" i="5"/>
  <c r="C2254" i="5"/>
  <c r="V2254" i="5" s="1"/>
  <c r="H2254" i="5" s="1"/>
  <c r="C2255" i="5"/>
  <c r="V2255" i="5" s="1"/>
  <c r="C2256" i="5"/>
  <c r="V2256" i="5" s="1"/>
  <c r="C2257" i="5"/>
  <c r="C2258" i="5"/>
  <c r="V2258" i="5" s="1"/>
  <c r="C2259" i="5"/>
  <c r="V2259" i="5" s="1"/>
  <c r="C2260" i="5"/>
  <c r="C2261" i="5"/>
  <c r="V2261" i="5" s="1"/>
  <c r="C2262" i="5"/>
  <c r="V2262" i="5" s="1"/>
  <c r="J2262" i="5" s="1"/>
  <c r="C2263" i="5"/>
  <c r="V2263" i="5" s="1"/>
  <c r="C2264" i="5"/>
  <c r="V2264" i="5" s="1"/>
  <c r="C2265" i="5"/>
  <c r="V2265" i="5" s="1"/>
  <c r="C2266" i="5"/>
  <c r="V2266" i="5" s="1"/>
  <c r="C2267" i="5"/>
  <c r="C2268" i="5"/>
  <c r="V2268" i="5" s="1"/>
  <c r="H2268" i="5" s="1"/>
  <c r="C2269" i="5"/>
  <c r="V2269" i="5" s="1"/>
  <c r="C2270" i="5"/>
  <c r="V2270" i="5" s="1"/>
  <c r="G2270" i="5" s="1"/>
  <c r="C2271" i="5"/>
  <c r="V2271" i="5" s="1"/>
  <c r="C2272" i="5"/>
  <c r="V2272" i="5" s="1"/>
  <c r="H2272" i="5" s="1"/>
  <c r="C2273" i="5"/>
  <c r="C2274" i="5"/>
  <c r="C2275" i="5"/>
  <c r="C2276" i="5"/>
  <c r="V2276" i="5" s="1"/>
  <c r="C2277" i="5"/>
  <c r="V2277" i="5" s="1"/>
  <c r="C2278" i="5"/>
  <c r="V2278" i="5" s="1"/>
  <c r="J2278" i="5" s="1"/>
  <c r="C2279" i="5"/>
  <c r="V2279" i="5" s="1"/>
  <c r="I2279" i="5" s="1"/>
  <c r="C2280" i="5"/>
  <c r="V2280" i="5" s="1"/>
  <c r="C2281" i="5"/>
  <c r="V2281" i="5" s="1"/>
  <c r="C2282" i="5"/>
  <c r="V2282" i="5" s="1"/>
  <c r="H2282" i="5" s="1"/>
  <c r="C2283" i="5"/>
  <c r="V2283" i="5" s="1"/>
  <c r="C2284" i="5"/>
  <c r="V2284" i="5" s="1"/>
  <c r="C2285" i="5"/>
  <c r="V2285" i="5" s="1"/>
  <c r="C2286" i="5"/>
  <c r="V2286" i="5" s="1"/>
  <c r="G2286" i="5" s="1"/>
  <c r="C2287" i="5"/>
  <c r="V2287" i="5" s="1"/>
  <c r="C2288" i="5"/>
  <c r="V2288" i="5" s="1"/>
  <c r="C2289" i="5"/>
  <c r="V2289" i="5" s="1"/>
  <c r="C2290" i="5"/>
  <c r="V2290" i="5" s="1"/>
  <c r="C2291" i="5"/>
  <c r="C2292" i="5"/>
  <c r="C2293" i="5"/>
  <c r="V2293" i="5" s="1"/>
  <c r="C2294" i="5"/>
  <c r="V2294" i="5" s="1"/>
  <c r="C2295" i="5"/>
  <c r="V2295" i="5" s="1"/>
  <c r="C2296" i="5"/>
  <c r="C2297" i="5"/>
  <c r="C2298" i="5"/>
  <c r="V2298" i="5" s="1"/>
  <c r="C2299" i="5"/>
  <c r="V2299" i="5" s="1"/>
  <c r="C2300" i="5"/>
  <c r="V2300" i="5" s="1"/>
  <c r="H2300" i="5" s="1"/>
  <c r="C2301" i="5"/>
  <c r="V2301" i="5" s="1"/>
  <c r="C2302" i="5"/>
  <c r="V2302" i="5" s="1"/>
  <c r="G2302" i="5" s="1"/>
  <c r="C2303" i="5"/>
  <c r="V2303" i="5" s="1"/>
  <c r="C2304" i="5"/>
  <c r="V2304" i="5" s="1"/>
  <c r="F2304" i="5" s="1"/>
  <c r="C2305" i="5"/>
  <c r="C2306" i="5"/>
  <c r="V2306" i="5" s="1"/>
  <c r="C2307" i="5"/>
  <c r="C2308" i="5"/>
  <c r="V2308" i="5" s="1"/>
  <c r="C2309" i="5"/>
  <c r="C2310" i="5"/>
  <c r="V2310" i="5" s="1"/>
  <c r="J2310" i="5" s="1"/>
  <c r="C2311" i="5"/>
  <c r="V2311" i="5" s="1"/>
  <c r="C2312" i="5"/>
  <c r="V2312" i="5" s="1"/>
  <c r="C2313" i="5"/>
  <c r="V2313" i="5" s="1"/>
  <c r="C2314" i="5"/>
  <c r="V2314" i="5" s="1"/>
  <c r="C2315" i="5"/>
  <c r="V2315" i="5" s="1"/>
  <c r="J2315" i="5" s="1"/>
  <c r="C2316" i="5"/>
  <c r="V2316" i="5" s="1"/>
  <c r="H2316" i="5" s="1"/>
  <c r="C2317" i="5"/>
  <c r="V2317" i="5" s="1"/>
  <c r="C2318" i="5"/>
  <c r="V2318" i="5" s="1"/>
  <c r="H2318" i="5" s="1"/>
  <c r="C2319" i="5"/>
  <c r="V2319" i="5" s="1"/>
  <c r="C2320" i="5"/>
  <c r="C2321" i="5"/>
  <c r="C2322" i="5"/>
  <c r="V2322" i="5" s="1"/>
  <c r="R2322" i="5" s="1"/>
  <c r="C2323" i="5"/>
  <c r="V2323" i="5" s="1"/>
  <c r="C2324" i="5"/>
  <c r="C2325" i="5"/>
  <c r="V2325" i="5" s="1"/>
  <c r="C2326" i="5"/>
  <c r="V2326" i="5" s="1"/>
  <c r="J2326" i="5" s="1"/>
  <c r="C2327" i="5"/>
  <c r="V2327" i="5" s="1"/>
  <c r="C2328" i="5"/>
  <c r="C2329" i="5"/>
  <c r="V2329" i="5" s="1"/>
  <c r="C2330" i="5"/>
  <c r="V2330" i="5" s="1"/>
  <c r="J2330" i="5" s="1"/>
  <c r="C2331" i="5"/>
  <c r="V2331" i="5" s="1"/>
  <c r="C2332" i="5"/>
  <c r="V2332" i="5" s="1"/>
  <c r="C2333" i="5"/>
  <c r="V2333" i="5" s="1"/>
  <c r="C2334" i="5"/>
  <c r="C2335" i="5"/>
  <c r="V2335" i="5" s="1"/>
  <c r="C2336" i="5"/>
  <c r="V2336" i="5" s="1"/>
  <c r="F2336" i="5" s="1"/>
  <c r="C2337" i="5"/>
  <c r="V2337" i="5" s="1"/>
  <c r="C2338" i="5"/>
  <c r="V2338" i="5" s="1"/>
  <c r="C2339" i="5"/>
  <c r="V2339" i="5" s="1"/>
  <c r="C2340" i="5"/>
  <c r="V2340" i="5" s="1"/>
  <c r="E2340" i="5" s="1"/>
  <c r="X2340" i="5" s="1"/>
  <c r="C2341" i="5"/>
  <c r="V2341" i="5" s="1"/>
  <c r="C2342" i="5"/>
  <c r="V2342" i="5" s="1"/>
  <c r="E2342" i="5" s="1"/>
  <c r="X2342" i="5" s="1"/>
  <c r="C2343" i="5"/>
  <c r="V2343" i="5" s="1"/>
  <c r="C2344" i="5"/>
  <c r="V2344" i="5" s="1"/>
  <c r="C2345" i="5"/>
  <c r="V2345" i="5" s="1"/>
  <c r="C2346" i="5"/>
  <c r="V2346" i="5" s="1"/>
  <c r="E2346" i="5" s="1"/>
  <c r="X2346" i="5" s="1"/>
  <c r="C2347" i="5"/>
  <c r="C2348" i="5"/>
  <c r="C2349" i="5"/>
  <c r="V2349" i="5" s="1"/>
  <c r="C2350" i="5"/>
  <c r="C2351" i="5"/>
  <c r="V2351" i="5" s="1"/>
  <c r="C2352" i="5"/>
  <c r="V2352" i="5" s="1"/>
  <c r="C2353" i="5"/>
  <c r="V2353" i="5" s="1"/>
  <c r="C2354" i="5"/>
  <c r="V2354" i="5" s="1"/>
  <c r="C2355" i="5"/>
  <c r="C2356" i="5"/>
  <c r="V2356" i="5" s="1"/>
  <c r="I2356" i="5" s="1"/>
  <c r="C2357" i="5"/>
  <c r="C2358" i="5"/>
  <c r="V2358" i="5" s="1"/>
  <c r="F2358" i="5" s="1"/>
  <c r="C2359" i="5"/>
  <c r="V2359" i="5" s="1"/>
  <c r="C2360" i="5"/>
  <c r="V2360" i="5" s="1"/>
  <c r="F2360" i="5" s="1"/>
  <c r="C2361" i="5"/>
  <c r="C2362" i="5"/>
  <c r="V2362" i="5" s="1"/>
  <c r="C2363" i="5"/>
  <c r="V2363" i="5" s="1"/>
  <c r="F2363" i="5" s="1"/>
  <c r="C2364" i="5"/>
  <c r="V2364" i="5" s="1"/>
  <c r="E2364" i="5" s="1"/>
  <c r="X2364" i="5" s="1"/>
  <c r="C2365" i="5"/>
  <c r="V2365" i="5" s="1"/>
  <c r="C2366" i="5"/>
  <c r="V2366" i="5" s="1"/>
  <c r="R2366" i="5" s="1"/>
  <c r="C2367" i="5"/>
  <c r="C2368" i="5"/>
  <c r="C2369" i="5"/>
  <c r="V2369" i="5" s="1"/>
  <c r="C2370" i="5"/>
  <c r="V2370" i="5" s="1"/>
  <c r="R2370" i="5" s="1"/>
  <c r="C2371" i="5"/>
  <c r="V2371" i="5" s="1"/>
  <c r="C2372" i="5"/>
  <c r="C2373" i="5"/>
  <c r="V2373" i="5" s="1"/>
  <c r="C2374" i="5"/>
  <c r="V2374" i="5" s="1"/>
  <c r="J2374" i="5" s="1"/>
  <c r="C2375" i="5"/>
  <c r="V2375" i="5" s="1"/>
  <c r="C2376" i="5"/>
  <c r="V2376" i="5" s="1"/>
  <c r="H2376" i="5" s="1"/>
  <c r="C2377" i="5"/>
  <c r="V2377" i="5" s="1"/>
  <c r="C2378" i="5"/>
  <c r="V2378" i="5" s="1"/>
  <c r="F2378" i="5" s="1"/>
  <c r="C2379" i="5"/>
  <c r="V2379" i="5" s="1"/>
  <c r="C2380" i="5"/>
  <c r="V2380" i="5" s="1"/>
  <c r="R2380" i="5" s="1"/>
  <c r="C2381" i="5"/>
  <c r="V2381" i="5" s="1"/>
  <c r="C2382" i="5"/>
  <c r="V2382" i="5" s="1"/>
  <c r="E2382" i="5" s="1"/>
  <c r="X2382" i="5" s="1"/>
  <c r="C2383" i="5"/>
  <c r="C2384" i="5"/>
  <c r="V2384" i="5" s="1"/>
  <c r="C2385" i="5"/>
  <c r="V2385" i="5" s="1"/>
  <c r="C2386" i="5"/>
  <c r="V2386" i="5" s="1"/>
  <c r="F2386" i="5" s="1"/>
  <c r="C2387" i="5"/>
  <c r="V2387" i="5" s="1"/>
  <c r="C2388" i="5"/>
  <c r="V2388" i="5" s="1"/>
  <c r="C2389" i="5"/>
  <c r="V2389" i="5" s="1"/>
  <c r="C2390" i="5"/>
  <c r="V2390" i="5" s="1"/>
  <c r="C2391" i="5"/>
  <c r="V2391" i="5" s="1"/>
  <c r="H2391" i="5" s="1"/>
  <c r="C2392" i="5"/>
  <c r="V2392" i="5" s="1"/>
  <c r="C2393" i="5"/>
  <c r="V2393" i="5" s="1"/>
  <c r="C2394" i="5"/>
  <c r="V2394" i="5" s="1"/>
  <c r="I2394" i="5" s="1"/>
  <c r="C2395" i="5"/>
  <c r="V2395" i="5" s="1"/>
  <c r="C2396" i="5"/>
  <c r="V2396" i="5" s="1"/>
  <c r="H2396" i="5" s="1"/>
  <c r="C2397" i="5"/>
  <c r="V2397" i="5" s="1"/>
  <c r="C2398" i="5"/>
  <c r="V2398" i="5" s="1"/>
  <c r="J2398" i="5" s="1"/>
  <c r="C2399" i="5"/>
  <c r="C2400" i="5"/>
  <c r="V2400" i="5" s="1"/>
  <c r="C2401" i="5"/>
  <c r="V2401" i="5" s="1"/>
  <c r="C2402" i="5"/>
  <c r="V2402" i="5" s="1"/>
  <c r="I2402" i="5" s="1"/>
  <c r="C2403" i="5"/>
  <c r="V2403" i="5" s="1"/>
  <c r="C2404" i="5"/>
  <c r="V2404" i="5" s="1"/>
  <c r="C2405" i="5"/>
  <c r="C2406" i="5"/>
  <c r="V2406" i="5" s="1"/>
  <c r="G2406" i="5" s="1"/>
  <c r="C2407" i="5"/>
  <c r="V2407" i="5" s="1"/>
  <c r="C2408" i="5"/>
  <c r="V2408" i="5" s="1"/>
  <c r="C2409" i="5"/>
  <c r="C2410" i="5"/>
  <c r="V2410" i="5" s="1"/>
  <c r="F2410" i="5" s="1"/>
  <c r="C2411" i="5"/>
  <c r="C2412" i="5"/>
  <c r="V2412" i="5" s="1"/>
  <c r="C2413" i="5"/>
  <c r="V2413" i="5" s="1"/>
  <c r="C2414" i="5"/>
  <c r="V2414" i="5" s="1"/>
  <c r="G2414" i="5" s="1"/>
  <c r="C2415" i="5"/>
  <c r="V2415" i="5" s="1"/>
  <c r="C2416" i="5"/>
  <c r="V2416" i="5" s="1"/>
  <c r="F2416" i="5" s="1"/>
  <c r="C2417" i="5"/>
  <c r="C2418" i="5"/>
  <c r="V2418" i="5" s="1"/>
  <c r="F2418" i="5" s="1"/>
  <c r="C2419" i="5"/>
  <c r="C2420" i="5"/>
  <c r="V2420" i="5" s="1"/>
  <c r="E2420" i="5" s="1"/>
  <c r="X2420" i="5" s="1"/>
  <c r="C2421" i="5"/>
  <c r="C2422" i="5"/>
  <c r="V2422" i="5" s="1"/>
  <c r="G2422" i="5" s="1"/>
  <c r="C2423" i="5"/>
  <c r="V2423" i="5" s="1"/>
  <c r="C2424" i="5"/>
  <c r="V2424" i="5" s="1"/>
  <c r="C2425" i="5"/>
  <c r="C2426" i="5"/>
  <c r="V2426" i="5" s="1"/>
  <c r="I2426" i="5" s="1"/>
  <c r="C2427" i="5"/>
  <c r="V2427" i="5" s="1"/>
  <c r="C2428" i="5"/>
  <c r="V2428" i="5" s="1"/>
  <c r="I2428" i="5" s="1"/>
  <c r="C2429" i="5"/>
  <c r="V2429" i="5" s="1"/>
  <c r="C2430" i="5"/>
  <c r="V2430" i="5" s="1"/>
  <c r="G2430" i="5" s="1"/>
  <c r="C2431" i="5"/>
  <c r="V2431" i="5" s="1"/>
  <c r="G2431" i="5" s="1"/>
  <c r="C2432" i="5"/>
  <c r="V2432" i="5" s="1"/>
  <c r="C2433" i="5"/>
  <c r="C2434" i="5"/>
  <c r="V2434" i="5" s="1"/>
  <c r="H2434" i="5" s="1"/>
  <c r="C2435" i="5"/>
  <c r="V2435" i="5" s="1"/>
  <c r="C2436" i="5"/>
  <c r="V2436" i="5" s="1"/>
  <c r="H2436" i="5" s="1"/>
  <c r="C2437" i="5"/>
  <c r="V2437" i="5" s="1"/>
  <c r="C2438" i="5"/>
  <c r="V2438" i="5" s="1"/>
  <c r="E2438" i="5" s="1"/>
  <c r="X2438" i="5" s="1"/>
  <c r="C2439" i="5"/>
  <c r="V2439" i="5" s="1"/>
  <c r="C2440" i="5"/>
  <c r="V2440" i="5" s="1"/>
  <c r="C2441" i="5"/>
  <c r="C2442" i="5"/>
  <c r="V2442" i="5" s="1"/>
  <c r="J2442" i="5" s="1"/>
  <c r="C2443" i="5"/>
  <c r="V2443" i="5" s="1"/>
  <c r="R2443" i="5" s="1"/>
  <c r="C2444" i="5"/>
  <c r="V2444" i="5" s="1"/>
  <c r="C2445" i="5"/>
  <c r="V2445" i="5" s="1"/>
  <c r="C2446" i="5"/>
  <c r="V2446" i="5" s="1"/>
  <c r="C2447" i="5"/>
  <c r="V2447" i="5" s="1"/>
  <c r="C2448" i="5"/>
  <c r="V2448" i="5" s="1"/>
  <c r="R2448" i="5" s="1"/>
  <c r="C2449" i="5"/>
  <c r="V2449" i="5" s="1"/>
  <c r="C2450" i="5"/>
  <c r="V2450" i="5" s="1"/>
  <c r="C2451" i="5"/>
  <c r="V2451" i="5" s="1"/>
  <c r="C2452" i="5"/>
  <c r="C2453" i="5"/>
  <c r="V2453" i="5" s="1"/>
  <c r="C2454" i="5"/>
  <c r="V2454" i="5" s="1"/>
  <c r="J2454" i="5" s="1"/>
  <c r="C2455" i="5"/>
  <c r="V2455" i="5" s="1"/>
  <c r="C2456" i="5"/>
  <c r="V2456" i="5" s="1"/>
  <c r="R2456" i="5" s="1"/>
  <c r="C2457" i="5"/>
  <c r="V2457" i="5" s="1"/>
  <c r="C2458" i="5"/>
  <c r="V2458" i="5" s="1"/>
  <c r="I2458" i="5" s="1"/>
  <c r="C2459" i="5"/>
  <c r="C2460" i="5"/>
  <c r="V2460" i="5" s="1"/>
  <c r="J2460" i="5" s="1"/>
  <c r="C2461" i="5"/>
  <c r="V2461" i="5" s="1"/>
  <c r="C2462" i="5"/>
  <c r="V2462" i="5" s="1"/>
  <c r="C2463" i="5"/>
  <c r="V2463" i="5" s="1"/>
  <c r="C2464" i="5"/>
  <c r="V2464" i="5" s="1"/>
  <c r="C2465" i="5"/>
  <c r="V2465" i="5" s="1"/>
  <c r="C2466" i="5"/>
  <c r="V2466" i="5" s="1"/>
  <c r="C2467" i="5"/>
  <c r="V2467" i="5" s="1"/>
  <c r="C2468" i="5"/>
  <c r="V2468" i="5" s="1"/>
  <c r="C2469" i="5"/>
  <c r="C2470" i="5"/>
  <c r="V2470" i="5" s="1"/>
  <c r="E2470" i="5" s="1"/>
  <c r="X2470" i="5" s="1"/>
  <c r="C2471" i="5"/>
  <c r="V2471" i="5" s="1"/>
  <c r="I2471" i="5" s="1"/>
  <c r="C2472" i="5"/>
  <c r="V2472" i="5" s="1"/>
  <c r="C2473" i="5"/>
  <c r="V2473" i="5" s="1"/>
  <c r="C2474" i="5"/>
  <c r="V2474" i="5" s="1"/>
  <c r="E2474" i="5" s="1"/>
  <c r="X2474" i="5" s="1"/>
  <c r="C2475" i="5"/>
  <c r="V2475" i="5" s="1"/>
  <c r="C2476" i="5"/>
  <c r="V2476" i="5" s="1"/>
  <c r="I2476" i="5" s="1"/>
  <c r="C2477" i="5"/>
  <c r="C2478" i="5"/>
  <c r="V2478" i="5" s="1"/>
  <c r="C2479" i="5"/>
  <c r="V2479" i="5" s="1"/>
  <c r="C2480" i="5"/>
  <c r="C2481" i="5"/>
  <c r="V2481" i="5" s="1"/>
  <c r="C2482" i="5"/>
  <c r="C2483" i="5"/>
  <c r="C2484" i="5"/>
  <c r="V2484" i="5" s="1"/>
  <c r="C2485" i="5"/>
  <c r="V2485" i="5" s="1"/>
  <c r="C2486" i="5"/>
  <c r="V2486" i="5" s="1"/>
  <c r="C2487" i="5"/>
  <c r="V2487" i="5" s="1"/>
  <c r="C2488" i="5"/>
  <c r="V2488" i="5" s="1"/>
  <c r="J2488" i="5" s="1"/>
  <c r="C2489" i="5"/>
  <c r="V2489" i="5" s="1"/>
  <c r="C2490" i="5"/>
  <c r="V2490" i="5" s="1"/>
  <c r="C2491" i="5"/>
  <c r="C2492" i="5"/>
  <c r="V2492" i="5" s="1"/>
  <c r="C2493" i="5"/>
  <c r="B15" i="6"/>
  <c r="B660" i="5"/>
  <c r="B661" i="5"/>
  <c r="B662" i="5"/>
  <c r="B663" i="5"/>
  <c r="B664" i="5"/>
  <c r="B665" i="5"/>
  <c r="B666" i="5"/>
  <c r="B667" i="5"/>
  <c r="B668" i="5"/>
  <c r="B669" i="5"/>
  <c r="B670" i="5"/>
  <c r="B671" i="5"/>
  <c r="B672" i="5"/>
  <c r="B673" i="5"/>
  <c r="B674" i="5"/>
  <c r="B675" i="5"/>
  <c r="B676" i="5"/>
  <c r="B677" i="5"/>
  <c r="B678" i="5"/>
  <c r="B679" i="5"/>
  <c r="B680" i="5"/>
  <c r="B681" i="5"/>
  <c r="B682" i="5"/>
  <c r="B683" i="5"/>
  <c r="B684" i="5"/>
  <c r="B685" i="5"/>
  <c r="B686" i="5"/>
  <c r="B687" i="5"/>
  <c r="B688" i="5"/>
  <c r="B689" i="5"/>
  <c r="B690" i="5"/>
  <c r="B691" i="5"/>
  <c r="B692" i="5"/>
  <c r="B693" i="5"/>
  <c r="B694" i="5"/>
  <c r="B695" i="5"/>
  <c r="B696" i="5"/>
  <c r="B697" i="5"/>
  <c r="B698" i="5"/>
  <c r="B699" i="5"/>
  <c r="B700" i="5"/>
  <c r="B701" i="5"/>
  <c r="B702" i="5"/>
  <c r="B703" i="5"/>
  <c r="B704" i="5"/>
  <c r="B705" i="5"/>
  <c r="B706" i="5"/>
  <c r="B707" i="5"/>
  <c r="B708" i="5"/>
  <c r="B709" i="5"/>
  <c r="B710" i="5"/>
  <c r="B711" i="5"/>
  <c r="B712" i="5"/>
  <c r="B713" i="5"/>
  <c r="B714" i="5"/>
  <c r="B715" i="5"/>
  <c r="B716" i="5"/>
  <c r="B717" i="5"/>
  <c r="B718" i="5"/>
  <c r="B719" i="5"/>
  <c r="B720" i="5"/>
  <c r="B721" i="5"/>
  <c r="B722" i="5"/>
  <c r="B723" i="5"/>
  <c r="B724" i="5"/>
  <c r="B725" i="5"/>
  <c r="B726" i="5"/>
  <c r="B727" i="5"/>
  <c r="B728" i="5"/>
  <c r="B729" i="5"/>
  <c r="B730" i="5"/>
  <c r="B731" i="5"/>
  <c r="B732" i="5"/>
  <c r="B733" i="5"/>
  <c r="B734" i="5"/>
  <c r="B735" i="5"/>
  <c r="B736" i="5"/>
  <c r="B737" i="5"/>
  <c r="B738" i="5"/>
  <c r="B739" i="5"/>
  <c r="B740" i="5"/>
  <c r="B741" i="5"/>
  <c r="B742" i="5"/>
  <c r="B743" i="5"/>
  <c r="B744" i="5"/>
  <c r="B745" i="5"/>
  <c r="B746" i="5"/>
  <c r="B747" i="5"/>
  <c r="B748" i="5"/>
  <c r="B749" i="5"/>
  <c r="B750" i="5"/>
  <c r="B751" i="5"/>
  <c r="B752" i="5"/>
  <c r="B753" i="5"/>
  <c r="B754" i="5"/>
  <c r="B755" i="5"/>
  <c r="B756" i="5"/>
  <c r="B757" i="5"/>
  <c r="B758" i="5"/>
  <c r="B759" i="5"/>
  <c r="B760" i="5"/>
  <c r="B761" i="5"/>
  <c r="B762" i="5"/>
  <c r="B763" i="5"/>
  <c r="B764" i="5"/>
  <c r="B765" i="5"/>
  <c r="B766" i="5"/>
  <c r="B767" i="5"/>
  <c r="B768" i="5"/>
  <c r="B769" i="5"/>
  <c r="B770" i="5"/>
  <c r="B771" i="5"/>
  <c r="B772" i="5"/>
  <c r="B773" i="5"/>
  <c r="B774" i="5"/>
  <c r="B775" i="5"/>
  <c r="B776" i="5"/>
  <c r="B777" i="5"/>
  <c r="B778" i="5"/>
  <c r="B779" i="5"/>
  <c r="B780" i="5"/>
  <c r="B781" i="5"/>
  <c r="B782" i="5"/>
  <c r="B783" i="5"/>
  <c r="B784" i="5"/>
  <c r="B785" i="5"/>
  <c r="B786" i="5"/>
  <c r="B787" i="5"/>
  <c r="B788" i="5"/>
  <c r="B789" i="5"/>
  <c r="B790" i="5"/>
  <c r="B791" i="5"/>
  <c r="B792" i="5"/>
  <c r="B793" i="5"/>
  <c r="B794" i="5"/>
  <c r="B795" i="5"/>
  <c r="B796" i="5"/>
  <c r="B797" i="5"/>
  <c r="B798" i="5"/>
  <c r="B799" i="5"/>
  <c r="B800" i="5"/>
  <c r="B801" i="5"/>
  <c r="B802" i="5"/>
  <c r="B803" i="5"/>
  <c r="B804" i="5"/>
  <c r="B805" i="5"/>
  <c r="B806" i="5"/>
  <c r="B807" i="5"/>
  <c r="B808" i="5"/>
  <c r="B809" i="5"/>
  <c r="B810" i="5"/>
  <c r="B811" i="5"/>
  <c r="B812" i="5"/>
  <c r="B813" i="5"/>
  <c r="B814" i="5"/>
  <c r="B815" i="5"/>
  <c r="B816" i="5"/>
  <c r="B817" i="5"/>
  <c r="B818" i="5"/>
  <c r="B819" i="5"/>
  <c r="B820" i="5"/>
  <c r="B821" i="5"/>
  <c r="B822" i="5"/>
  <c r="B823" i="5"/>
  <c r="B824" i="5"/>
  <c r="B825" i="5"/>
  <c r="B826" i="5"/>
  <c r="B827" i="5"/>
  <c r="B828" i="5"/>
  <c r="B829" i="5"/>
  <c r="B830" i="5"/>
  <c r="B831" i="5"/>
  <c r="B832" i="5"/>
  <c r="B833" i="5"/>
  <c r="B834" i="5"/>
  <c r="B835" i="5"/>
  <c r="B836" i="5"/>
  <c r="B837" i="5"/>
  <c r="B838" i="5"/>
  <c r="B839" i="5"/>
  <c r="B840" i="5"/>
  <c r="B841" i="5"/>
  <c r="B842" i="5"/>
  <c r="B843" i="5"/>
  <c r="B844" i="5"/>
  <c r="B845" i="5"/>
  <c r="B846" i="5"/>
  <c r="B847" i="5"/>
  <c r="B848" i="5"/>
  <c r="B849" i="5"/>
  <c r="B850" i="5"/>
  <c r="B851" i="5"/>
  <c r="B852" i="5"/>
  <c r="B853" i="5"/>
  <c r="B854" i="5"/>
  <c r="B855" i="5"/>
  <c r="B856" i="5"/>
  <c r="B857" i="5"/>
  <c r="B858" i="5"/>
  <c r="B859" i="5"/>
  <c r="B860" i="5"/>
  <c r="B861" i="5"/>
  <c r="B862" i="5"/>
  <c r="B863" i="5"/>
  <c r="B864" i="5"/>
  <c r="B865" i="5"/>
  <c r="B866" i="5"/>
  <c r="B867" i="5"/>
  <c r="B868" i="5"/>
  <c r="B869" i="5"/>
  <c r="B870" i="5"/>
  <c r="B871" i="5"/>
  <c r="B872" i="5"/>
  <c r="B873" i="5"/>
  <c r="B874" i="5"/>
  <c r="B875" i="5"/>
  <c r="B876" i="5"/>
  <c r="B877" i="5"/>
  <c r="B878" i="5"/>
  <c r="B879" i="5"/>
  <c r="B880" i="5"/>
  <c r="B881" i="5"/>
  <c r="B882" i="5"/>
  <c r="B883" i="5"/>
  <c r="B884" i="5"/>
  <c r="B885" i="5"/>
  <c r="B886" i="5"/>
  <c r="B887" i="5"/>
  <c r="B888" i="5"/>
  <c r="B889" i="5"/>
  <c r="B890" i="5"/>
  <c r="B891" i="5"/>
  <c r="B892" i="5"/>
  <c r="B893" i="5"/>
  <c r="B894" i="5"/>
  <c r="B895" i="5"/>
  <c r="B896" i="5"/>
  <c r="B897" i="5"/>
  <c r="B898" i="5"/>
  <c r="B899" i="5"/>
  <c r="B900" i="5"/>
  <c r="B901" i="5"/>
  <c r="B902" i="5"/>
  <c r="B903" i="5"/>
  <c r="B904" i="5"/>
  <c r="B905" i="5"/>
  <c r="B906" i="5"/>
  <c r="B907" i="5"/>
  <c r="B908" i="5"/>
  <c r="B909" i="5"/>
  <c r="B910" i="5"/>
  <c r="B911" i="5"/>
  <c r="B912" i="5"/>
  <c r="B913" i="5"/>
  <c r="B914" i="5"/>
  <c r="B915" i="5"/>
  <c r="B916" i="5"/>
  <c r="B917" i="5"/>
  <c r="B918" i="5"/>
  <c r="B919" i="5"/>
  <c r="B920" i="5"/>
  <c r="B921" i="5"/>
  <c r="B922" i="5"/>
  <c r="B923" i="5"/>
  <c r="B924" i="5"/>
  <c r="B925" i="5"/>
  <c r="B926" i="5"/>
  <c r="B927" i="5"/>
  <c r="B928" i="5"/>
  <c r="B929" i="5"/>
  <c r="B930" i="5"/>
  <c r="B931" i="5"/>
  <c r="B932" i="5"/>
  <c r="B933" i="5"/>
  <c r="B934" i="5"/>
  <c r="B935" i="5"/>
  <c r="B936" i="5"/>
  <c r="B937" i="5"/>
  <c r="B938" i="5"/>
  <c r="B939" i="5"/>
  <c r="B940" i="5"/>
  <c r="B941" i="5"/>
  <c r="B942" i="5"/>
  <c r="B943" i="5"/>
  <c r="B944" i="5"/>
  <c r="B945" i="5"/>
  <c r="B946" i="5"/>
  <c r="B947" i="5"/>
  <c r="B948" i="5"/>
  <c r="B949" i="5"/>
  <c r="B950" i="5"/>
  <c r="B951" i="5"/>
  <c r="B952" i="5"/>
  <c r="B953" i="5"/>
  <c r="B954" i="5"/>
  <c r="B955" i="5"/>
  <c r="B956" i="5"/>
  <c r="B957" i="5"/>
  <c r="B958" i="5"/>
  <c r="B959" i="5"/>
  <c r="B960" i="5"/>
  <c r="B961" i="5"/>
  <c r="B962" i="5"/>
  <c r="B963" i="5"/>
  <c r="B964" i="5"/>
  <c r="B965" i="5"/>
  <c r="B966" i="5"/>
  <c r="B967" i="5"/>
  <c r="B968" i="5"/>
  <c r="B969" i="5"/>
  <c r="B970" i="5"/>
  <c r="B971" i="5"/>
  <c r="B972" i="5"/>
  <c r="B973" i="5"/>
  <c r="B974" i="5"/>
  <c r="B975" i="5"/>
  <c r="B976" i="5"/>
  <c r="B977" i="5"/>
  <c r="B978" i="5"/>
  <c r="B979" i="5"/>
  <c r="B980" i="5"/>
  <c r="B981" i="5"/>
  <c r="B982" i="5"/>
  <c r="B983" i="5"/>
  <c r="B984" i="5"/>
  <c r="B985" i="5"/>
  <c r="B986" i="5"/>
  <c r="B987" i="5"/>
  <c r="B988" i="5"/>
  <c r="B989" i="5"/>
  <c r="B990" i="5"/>
  <c r="B991" i="5"/>
  <c r="B992" i="5"/>
  <c r="B993" i="5"/>
  <c r="B994" i="5"/>
  <c r="B995" i="5"/>
  <c r="B996" i="5"/>
  <c r="B997" i="5"/>
  <c r="B998" i="5"/>
  <c r="B999" i="5"/>
  <c r="B1000" i="5"/>
  <c r="B1001" i="5"/>
  <c r="B1002" i="5"/>
  <c r="B1003" i="5"/>
  <c r="B1004" i="5"/>
  <c r="B1005" i="5"/>
  <c r="B1006" i="5"/>
  <c r="B1007" i="5"/>
  <c r="B1008" i="5"/>
  <c r="B1009" i="5"/>
  <c r="B1010" i="5"/>
  <c r="B1011" i="5"/>
  <c r="B1012" i="5"/>
  <c r="B1013" i="5"/>
  <c r="B1014" i="5"/>
  <c r="B1015" i="5"/>
  <c r="B1016" i="5"/>
  <c r="B1017" i="5"/>
  <c r="B1018" i="5"/>
  <c r="B1019" i="5"/>
  <c r="B1020" i="5"/>
  <c r="B1021" i="5"/>
  <c r="B1022" i="5"/>
  <c r="B1023" i="5"/>
  <c r="B1024" i="5"/>
  <c r="B1025" i="5"/>
  <c r="B1026" i="5"/>
  <c r="B1027" i="5"/>
  <c r="B1028" i="5"/>
  <c r="B1029" i="5"/>
  <c r="B1030" i="5"/>
  <c r="B1031" i="5"/>
  <c r="B1032" i="5"/>
  <c r="B1033" i="5"/>
  <c r="B1034" i="5"/>
  <c r="B1035" i="5"/>
  <c r="B1036" i="5"/>
  <c r="B1037" i="5"/>
  <c r="B1038" i="5"/>
  <c r="B1039" i="5"/>
  <c r="B1040" i="5"/>
  <c r="B1041" i="5"/>
  <c r="B1042" i="5"/>
  <c r="B1043" i="5"/>
  <c r="B1044" i="5"/>
  <c r="B1045" i="5"/>
  <c r="B1046" i="5"/>
  <c r="B1047" i="5"/>
  <c r="B1048" i="5"/>
  <c r="B1049" i="5"/>
  <c r="B1050" i="5"/>
  <c r="B1051" i="5"/>
  <c r="B1052" i="5"/>
  <c r="B1053" i="5"/>
  <c r="B1054" i="5"/>
  <c r="B1055" i="5"/>
  <c r="B1056" i="5"/>
  <c r="B1057" i="5"/>
  <c r="B1058" i="5"/>
  <c r="B1059" i="5"/>
  <c r="B1060" i="5"/>
  <c r="B1061" i="5"/>
  <c r="B1062" i="5"/>
  <c r="B1063" i="5"/>
  <c r="B1064" i="5"/>
  <c r="B1065" i="5"/>
  <c r="B1066" i="5"/>
  <c r="B1067" i="5"/>
  <c r="B1068" i="5"/>
  <c r="B1069" i="5"/>
  <c r="B1070" i="5"/>
  <c r="B1071" i="5"/>
  <c r="B1072" i="5"/>
  <c r="B1073" i="5"/>
  <c r="B1074" i="5"/>
  <c r="B1075" i="5"/>
  <c r="B1076" i="5"/>
  <c r="B1077" i="5"/>
  <c r="B1078" i="5"/>
  <c r="B1079" i="5"/>
  <c r="B1080" i="5"/>
  <c r="B1081" i="5"/>
  <c r="B1082" i="5"/>
  <c r="B1083" i="5"/>
  <c r="B1084" i="5"/>
  <c r="B1085" i="5"/>
  <c r="B1086" i="5"/>
  <c r="B1087" i="5"/>
  <c r="B1088" i="5"/>
  <c r="B1089" i="5"/>
  <c r="B1090" i="5"/>
  <c r="B1091" i="5"/>
  <c r="B1092" i="5"/>
  <c r="B1093" i="5"/>
  <c r="B1094" i="5"/>
  <c r="B1095" i="5"/>
  <c r="B1096" i="5"/>
  <c r="B1097" i="5"/>
  <c r="B1098" i="5"/>
  <c r="B1099" i="5"/>
  <c r="B1100" i="5"/>
  <c r="B1101" i="5"/>
  <c r="B1102" i="5"/>
  <c r="B1103" i="5"/>
  <c r="B1104" i="5"/>
  <c r="B1105" i="5"/>
  <c r="B1106" i="5"/>
  <c r="B1107" i="5"/>
  <c r="B1108" i="5"/>
  <c r="B1109" i="5"/>
  <c r="B1110" i="5"/>
  <c r="B1111" i="5"/>
  <c r="B1112" i="5"/>
  <c r="B1113" i="5"/>
  <c r="B1114" i="5"/>
  <c r="B1115" i="5"/>
  <c r="B1116" i="5"/>
  <c r="B1117" i="5"/>
  <c r="B1118" i="5"/>
  <c r="B1119" i="5"/>
  <c r="B1120" i="5"/>
  <c r="B1121" i="5"/>
  <c r="B1122" i="5"/>
  <c r="B1123" i="5"/>
  <c r="B1124" i="5"/>
  <c r="B1125" i="5"/>
  <c r="B1126" i="5"/>
  <c r="B1127" i="5"/>
  <c r="B1128" i="5"/>
  <c r="B1129" i="5"/>
  <c r="B1130" i="5"/>
  <c r="B1131" i="5"/>
  <c r="B1132" i="5"/>
  <c r="B1133" i="5"/>
  <c r="B1134" i="5"/>
  <c r="B1135" i="5"/>
  <c r="B1136" i="5"/>
  <c r="B1137" i="5"/>
  <c r="B1138" i="5"/>
  <c r="B1139" i="5"/>
  <c r="B1140" i="5"/>
  <c r="B1141" i="5"/>
  <c r="B1142" i="5"/>
  <c r="B1143" i="5"/>
  <c r="B1144" i="5"/>
  <c r="B1145" i="5"/>
  <c r="B1146" i="5"/>
  <c r="B1147" i="5"/>
  <c r="B1148" i="5"/>
  <c r="B1149" i="5"/>
  <c r="B1150" i="5"/>
  <c r="B1151" i="5"/>
  <c r="B1152" i="5"/>
  <c r="B1153" i="5"/>
  <c r="B1154" i="5"/>
  <c r="B1155" i="5"/>
  <c r="B1156" i="5"/>
  <c r="B1157" i="5"/>
  <c r="B1158" i="5"/>
  <c r="B1159" i="5"/>
  <c r="B1160" i="5"/>
  <c r="B1161" i="5"/>
  <c r="B1162" i="5"/>
  <c r="B1163" i="5"/>
  <c r="B1164" i="5"/>
  <c r="B1165" i="5"/>
  <c r="B1166" i="5"/>
  <c r="B1167" i="5"/>
  <c r="B1168" i="5"/>
  <c r="B1169" i="5"/>
  <c r="B1170" i="5"/>
  <c r="B1171" i="5"/>
  <c r="B1172" i="5"/>
  <c r="B1173" i="5"/>
  <c r="B1174" i="5"/>
  <c r="B1175" i="5"/>
  <c r="B1176" i="5"/>
  <c r="B1177" i="5"/>
  <c r="B1178" i="5"/>
  <c r="B1179" i="5"/>
  <c r="B1180" i="5"/>
  <c r="B1181" i="5"/>
  <c r="B1182" i="5"/>
  <c r="B1183" i="5"/>
  <c r="B1184" i="5"/>
  <c r="B1185" i="5"/>
  <c r="B1186" i="5"/>
  <c r="B1187" i="5"/>
  <c r="B1188" i="5"/>
  <c r="B1189" i="5"/>
  <c r="B1190" i="5"/>
  <c r="B1191" i="5"/>
  <c r="B1192" i="5"/>
  <c r="B1193" i="5"/>
  <c r="B1194" i="5"/>
  <c r="B1195" i="5"/>
  <c r="B1196" i="5"/>
  <c r="B1197" i="5"/>
  <c r="B1198" i="5"/>
  <c r="B1199" i="5"/>
  <c r="B1200" i="5"/>
  <c r="B1201" i="5"/>
  <c r="B1202" i="5"/>
  <c r="B1203" i="5"/>
  <c r="B1204" i="5"/>
  <c r="B1205" i="5"/>
  <c r="B1206" i="5"/>
  <c r="B1207" i="5"/>
  <c r="B1208" i="5"/>
  <c r="B1209" i="5"/>
  <c r="B1210" i="5"/>
  <c r="B1211" i="5"/>
  <c r="B1212" i="5"/>
  <c r="B1213" i="5"/>
  <c r="B1214" i="5"/>
  <c r="B1215" i="5"/>
  <c r="B1216" i="5"/>
  <c r="B1217" i="5"/>
  <c r="B1218" i="5"/>
  <c r="B1219" i="5"/>
  <c r="B1220" i="5"/>
  <c r="B1221" i="5"/>
  <c r="B1222" i="5"/>
  <c r="B1223" i="5"/>
  <c r="B1224" i="5"/>
  <c r="B1225" i="5"/>
  <c r="B1226" i="5"/>
  <c r="B1227" i="5"/>
  <c r="B1228" i="5"/>
  <c r="B1229" i="5"/>
  <c r="B1230" i="5"/>
  <c r="B1231" i="5"/>
  <c r="B1232" i="5"/>
  <c r="B1233" i="5"/>
  <c r="B1234" i="5"/>
  <c r="B1235" i="5"/>
  <c r="B1236" i="5"/>
  <c r="B1237" i="5"/>
  <c r="B1238" i="5"/>
  <c r="B1239" i="5"/>
  <c r="B1240" i="5"/>
  <c r="B1241" i="5"/>
  <c r="B1242" i="5"/>
  <c r="B1243" i="5"/>
  <c r="B1244" i="5"/>
  <c r="B1245" i="5"/>
  <c r="B1246" i="5"/>
  <c r="B1247" i="5"/>
  <c r="B1248" i="5"/>
  <c r="B1249" i="5"/>
  <c r="B1250" i="5"/>
  <c r="B1251" i="5"/>
  <c r="B1252" i="5"/>
  <c r="B1253" i="5"/>
  <c r="B1254" i="5"/>
  <c r="B1255" i="5"/>
  <c r="B1256" i="5"/>
  <c r="B1257" i="5"/>
  <c r="B1258" i="5"/>
  <c r="B1259" i="5"/>
  <c r="B1260" i="5"/>
  <c r="B1261" i="5"/>
  <c r="B1262" i="5"/>
  <c r="B1263" i="5"/>
  <c r="B1264" i="5"/>
  <c r="B1265" i="5"/>
  <c r="B1266" i="5"/>
  <c r="B1267" i="5"/>
  <c r="B1268" i="5"/>
  <c r="B1269" i="5"/>
  <c r="B1270" i="5"/>
  <c r="B1271" i="5"/>
  <c r="B1272" i="5"/>
  <c r="B1273" i="5"/>
  <c r="B1274" i="5"/>
  <c r="B1275" i="5"/>
  <c r="B1276" i="5"/>
  <c r="B1277" i="5"/>
  <c r="B1278" i="5"/>
  <c r="B1279" i="5"/>
  <c r="B1280" i="5"/>
  <c r="B1281" i="5"/>
  <c r="B1282" i="5"/>
  <c r="B1283" i="5"/>
  <c r="B1284" i="5"/>
  <c r="B1285" i="5"/>
  <c r="B1286" i="5"/>
  <c r="B1287" i="5"/>
  <c r="B1288" i="5"/>
  <c r="B1289" i="5"/>
  <c r="B1290" i="5"/>
  <c r="B1291" i="5"/>
  <c r="B1292" i="5"/>
  <c r="B1293" i="5"/>
  <c r="B1294" i="5"/>
  <c r="B1295" i="5"/>
  <c r="B1296" i="5"/>
  <c r="B1297" i="5"/>
  <c r="B1298" i="5"/>
  <c r="B1299" i="5"/>
  <c r="B1300" i="5"/>
  <c r="B1301" i="5"/>
  <c r="B1302" i="5"/>
  <c r="B1303" i="5"/>
  <c r="B1304" i="5"/>
  <c r="B1305" i="5"/>
  <c r="B1306" i="5"/>
  <c r="B1307" i="5"/>
  <c r="B1308" i="5"/>
  <c r="B1309" i="5"/>
  <c r="B1310" i="5"/>
  <c r="B1311" i="5"/>
  <c r="B1312" i="5"/>
  <c r="B1313" i="5"/>
  <c r="B1314" i="5"/>
  <c r="B1315" i="5"/>
  <c r="B1316" i="5"/>
  <c r="B1317" i="5"/>
  <c r="B1318" i="5"/>
  <c r="B1319" i="5"/>
  <c r="B1320" i="5"/>
  <c r="B1321" i="5"/>
  <c r="B1322" i="5"/>
  <c r="B1323" i="5"/>
  <c r="B1324" i="5"/>
  <c r="B1325" i="5"/>
  <c r="B1326" i="5"/>
  <c r="B1327" i="5"/>
  <c r="B1328" i="5"/>
  <c r="B1329" i="5"/>
  <c r="B1330" i="5"/>
  <c r="B1331" i="5"/>
  <c r="B1332" i="5"/>
  <c r="B1333" i="5"/>
  <c r="B1334" i="5"/>
  <c r="B1335" i="5"/>
  <c r="B1336" i="5"/>
  <c r="B1337" i="5"/>
  <c r="B1338" i="5"/>
  <c r="B1339" i="5"/>
  <c r="B1340" i="5"/>
  <c r="B1341" i="5"/>
  <c r="B1342" i="5"/>
  <c r="B1343" i="5"/>
  <c r="B1344" i="5"/>
  <c r="B1345" i="5"/>
  <c r="B1346" i="5"/>
  <c r="B1347" i="5"/>
  <c r="B1348" i="5"/>
  <c r="B1349" i="5"/>
  <c r="B1350" i="5"/>
  <c r="B1351" i="5"/>
  <c r="B1352" i="5"/>
  <c r="B1353" i="5"/>
  <c r="B1354" i="5"/>
  <c r="B1355" i="5"/>
  <c r="B1356" i="5"/>
  <c r="B1357" i="5"/>
  <c r="B1358" i="5"/>
  <c r="B1359" i="5"/>
  <c r="B1360" i="5"/>
  <c r="B1361" i="5"/>
  <c r="B1362" i="5"/>
  <c r="B1363" i="5"/>
  <c r="B1364" i="5"/>
  <c r="B1365" i="5"/>
  <c r="B1366" i="5"/>
  <c r="B1367" i="5"/>
  <c r="B1368" i="5"/>
  <c r="B1369" i="5"/>
  <c r="B1370" i="5"/>
  <c r="B1371" i="5"/>
  <c r="B1372" i="5"/>
  <c r="B1373" i="5"/>
  <c r="B1374" i="5"/>
  <c r="B1375" i="5"/>
  <c r="B1376" i="5"/>
  <c r="B1377" i="5"/>
  <c r="B1378" i="5"/>
  <c r="B1379" i="5"/>
  <c r="B1380" i="5"/>
  <c r="B1381" i="5"/>
  <c r="B1382" i="5"/>
  <c r="B1383" i="5"/>
  <c r="B1384" i="5"/>
  <c r="B1385" i="5"/>
  <c r="B1386" i="5"/>
  <c r="B1387" i="5"/>
  <c r="B1388" i="5"/>
  <c r="B1389" i="5"/>
  <c r="B1390" i="5"/>
  <c r="B1391" i="5"/>
  <c r="B1392" i="5"/>
  <c r="B1393" i="5"/>
  <c r="B1394" i="5"/>
  <c r="B1395" i="5"/>
  <c r="B1396" i="5"/>
  <c r="B1397" i="5"/>
  <c r="B1398" i="5"/>
  <c r="B1399" i="5"/>
  <c r="B1400" i="5"/>
  <c r="B1401" i="5"/>
  <c r="B1402" i="5"/>
  <c r="B1403" i="5"/>
  <c r="B1404" i="5"/>
  <c r="B1405" i="5"/>
  <c r="B1406" i="5"/>
  <c r="B1407" i="5"/>
  <c r="B1408" i="5"/>
  <c r="B1409" i="5"/>
  <c r="B1410" i="5"/>
  <c r="B1411" i="5"/>
  <c r="B1412" i="5"/>
  <c r="B1413" i="5"/>
  <c r="B1414" i="5"/>
  <c r="B1415" i="5"/>
  <c r="B1416" i="5"/>
  <c r="B1417" i="5"/>
  <c r="B1418" i="5"/>
  <c r="B1419" i="5"/>
  <c r="B1420" i="5"/>
  <c r="B1421" i="5"/>
  <c r="B1422" i="5"/>
  <c r="B1423" i="5"/>
  <c r="B1424" i="5"/>
  <c r="B1425" i="5"/>
  <c r="B1426" i="5"/>
  <c r="B1427" i="5"/>
  <c r="B1428" i="5"/>
  <c r="B1429" i="5"/>
  <c r="B1430" i="5"/>
  <c r="B1431" i="5"/>
  <c r="B1432" i="5"/>
  <c r="B1433" i="5"/>
  <c r="B1434" i="5"/>
  <c r="B1435" i="5"/>
  <c r="B1436" i="5"/>
  <c r="B1437" i="5"/>
  <c r="B1438" i="5"/>
  <c r="B1439" i="5"/>
  <c r="B1440" i="5"/>
  <c r="B1441" i="5"/>
  <c r="B1442" i="5"/>
  <c r="B1443" i="5"/>
  <c r="B1444" i="5"/>
  <c r="B1445" i="5"/>
  <c r="B1446" i="5"/>
  <c r="B1447" i="5"/>
  <c r="B1448" i="5"/>
  <c r="B1449" i="5"/>
  <c r="B1450" i="5"/>
  <c r="B1451" i="5"/>
  <c r="B1452" i="5"/>
  <c r="B1453" i="5"/>
  <c r="B1454" i="5"/>
  <c r="B1455" i="5"/>
  <c r="B1456" i="5"/>
  <c r="B1457" i="5"/>
  <c r="B1458" i="5"/>
  <c r="B1459" i="5"/>
  <c r="B1460" i="5"/>
  <c r="B1461" i="5"/>
  <c r="B1462" i="5"/>
  <c r="B1463" i="5"/>
  <c r="B1464" i="5"/>
  <c r="B1465" i="5"/>
  <c r="B1466" i="5"/>
  <c r="B1467" i="5"/>
  <c r="B1468" i="5"/>
  <c r="B1469" i="5"/>
  <c r="B1470" i="5"/>
  <c r="B1471" i="5"/>
  <c r="B1472" i="5"/>
  <c r="B1473" i="5"/>
  <c r="B1474" i="5"/>
  <c r="B1475" i="5"/>
  <c r="B1476" i="5"/>
  <c r="B1477" i="5"/>
  <c r="B1478" i="5"/>
  <c r="B1479" i="5"/>
  <c r="B1480" i="5"/>
  <c r="B1481" i="5"/>
  <c r="B1482" i="5"/>
  <c r="B1483" i="5"/>
  <c r="B1484" i="5"/>
  <c r="B1485" i="5"/>
  <c r="B1486" i="5"/>
  <c r="B1487" i="5"/>
  <c r="B1488" i="5"/>
  <c r="B1489" i="5"/>
  <c r="B1490" i="5"/>
  <c r="B1491" i="5"/>
  <c r="B1492" i="5"/>
  <c r="B1493" i="5"/>
  <c r="B1494" i="5"/>
  <c r="B1495" i="5"/>
  <c r="B1496" i="5"/>
  <c r="B1497" i="5"/>
  <c r="B1498" i="5"/>
  <c r="B1499" i="5"/>
  <c r="B1500" i="5"/>
  <c r="B1501" i="5"/>
  <c r="B1502" i="5"/>
  <c r="B1503" i="5"/>
  <c r="B1504" i="5"/>
  <c r="B1505" i="5"/>
  <c r="B1506" i="5"/>
  <c r="B1507" i="5"/>
  <c r="B1508" i="5"/>
  <c r="B1509" i="5"/>
  <c r="B1510" i="5"/>
  <c r="B1511" i="5"/>
  <c r="B1512" i="5"/>
  <c r="B1513" i="5"/>
  <c r="B1514" i="5"/>
  <c r="B1515" i="5"/>
  <c r="B1516" i="5"/>
  <c r="B1517" i="5"/>
  <c r="B1518" i="5"/>
  <c r="B1519" i="5"/>
  <c r="B1520" i="5"/>
  <c r="B1521" i="5"/>
  <c r="B1522" i="5"/>
  <c r="B1523" i="5"/>
  <c r="B1524" i="5"/>
  <c r="B1525" i="5"/>
  <c r="B1526" i="5"/>
  <c r="B1527" i="5"/>
  <c r="B1528" i="5"/>
  <c r="B1529" i="5"/>
  <c r="B1530" i="5"/>
  <c r="B1531" i="5"/>
  <c r="B1532" i="5"/>
  <c r="B1533" i="5"/>
  <c r="B1534" i="5"/>
  <c r="B1535" i="5"/>
  <c r="B1536" i="5"/>
  <c r="B1537" i="5"/>
  <c r="B1538" i="5"/>
  <c r="B1539" i="5"/>
  <c r="B1540" i="5"/>
  <c r="B1541" i="5"/>
  <c r="B1542" i="5"/>
  <c r="B1543" i="5"/>
  <c r="B1544" i="5"/>
  <c r="B1545" i="5"/>
  <c r="B1546" i="5"/>
  <c r="B1547" i="5"/>
  <c r="B1548" i="5"/>
  <c r="B1549" i="5"/>
  <c r="B1550" i="5"/>
  <c r="B1551" i="5"/>
  <c r="B1552" i="5"/>
  <c r="B1553" i="5"/>
  <c r="B1554" i="5"/>
  <c r="B1555" i="5"/>
  <c r="B1556" i="5"/>
  <c r="B1557" i="5"/>
  <c r="B1558" i="5"/>
  <c r="B1559" i="5"/>
  <c r="B1560" i="5"/>
  <c r="B1561" i="5"/>
  <c r="B1562" i="5"/>
  <c r="B1563" i="5"/>
  <c r="B1564" i="5"/>
  <c r="B1565" i="5"/>
  <c r="B1566" i="5"/>
  <c r="B1567" i="5"/>
  <c r="B1568" i="5"/>
  <c r="B1569" i="5"/>
  <c r="B1570" i="5"/>
  <c r="B1571" i="5"/>
  <c r="B1572" i="5"/>
  <c r="B1573" i="5"/>
  <c r="B1574" i="5"/>
  <c r="B1575" i="5"/>
  <c r="B1576" i="5"/>
  <c r="B1577" i="5"/>
  <c r="B1578" i="5"/>
  <c r="B1579" i="5"/>
  <c r="B1580" i="5"/>
  <c r="B1581" i="5"/>
  <c r="B1582" i="5"/>
  <c r="B1583" i="5"/>
  <c r="B1584" i="5"/>
  <c r="B1585" i="5"/>
  <c r="B1586" i="5"/>
  <c r="B1587" i="5"/>
  <c r="B1588" i="5"/>
  <c r="B1589" i="5"/>
  <c r="B1590" i="5"/>
  <c r="B1591" i="5"/>
  <c r="B1592" i="5"/>
  <c r="B1593" i="5"/>
  <c r="B1594" i="5"/>
  <c r="B1595" i="5"/>
  <c r="B1596" i="5"/>
  <c r="B1597" i="5"/>
  <c r="B1598" i="5"/>
  <c r="B1599" i="5"/>
  <c r="B1600" i="5"/>
  <c r="B1601" i="5"/>
  <c r="B1602" i="5"/>
  <c r="B1603" i="5"/>
  <c r="B1604" i="5"/>
  <c r="B1605" i="5"/>
  <c r="B1606" i="5"/>
  <c r="B1607" i="5"/>
  <c r="B1608" i="5"/>
  <c r="B1609" i="5"/>
  <c r="B1610" i="5"/>
  <c r="B1611" i="5"/>
  <c r="B1612" i="5"/>
  <c r="B1613" i="5"/>
  <c r="B1614" i="5"/>
  <c r="B1615" i="5"/>
  <c r="B1616" i="5"/>
  <c r="B1617" i="5"/>
  <c r="B1618" i="5"/>
  <c r="B1619" i="5"/>
  <c r="B1620" i="5"/>
  <c r="B1621" i="5"/>
  <c r="B1622" i="5"/>
  <c r="B1623" i="5"/>
  <c r="B1624" i="5"/>
  <c r="B1625" i="5"/>
  <c r="B1626" i="5"/>
  <c r="B1627" i="5"/>
  <c r="B1628" i="5"/>
  <c r="B1629" i="5"/>
  <c r="B1630" i="5"/>
  <c r="B1631" i="5"/>
  <c r="B1632" i="5"/>
  <c r="B1633" i="5"/>
  <c r="B1634" i="5"/>
  <c r="B1635" i="5"/>
  <c r="B1636" i="5"/>
  <c r="B1637" i="5"/>
  <c r="B1638" i="5"/>
  <c r="B1639" i="5"/>
  <c r="B1640" i="5"/>
  <c r="B1641" i="5"/>
  <c r="B1642" i="5"/>
  <c r="B1643" i="5"/>
  <c r="B1644" i="5"/>
  <c r="B1645" i="5"/>
  <c r="B1646" i="5"/>
  <c r="B1647" i="5"/>
  <c r="B1648" i="5"/>
  <c r="B1649" i="5"/>
  <c r="B1650" i="5"/>
  <c r="B1651" i="5"/>
  <c r="B1652" i="5"/>
  <c r="B1653" i="5"/>
  <c r="B1654" i="5"/>
  <c r="B1655" i="5"/>
  <c r="B1656" i="5"/>
  <c r="B1657" i="5"/>
  <c r="B1658" i="5"/>
  <c r="B1659" i="5"/>
  <c r="B1660" i="5"/>
  <c r="B1661" i="5"/>
  <c r="B1662" i="5"/>
  <c r="B1663" i="5"/>
  <c r="B1664" i="5"/>
  <c r="B1665" i="5"/>
  <c r="B1666" i="5"/>
  <c r="B1667" i="5"/>
  <c r="B1668" i="5"/>
  <c r="B1669" i="5"/>
  <c r="B1670" i="5"/>
  <c r="B1671" i="5"/>
  <c r="B1672" i="5"/>
  <c r="B1673" i="5"/>
  <c r="B1674" i="5"/>
  <c r="B1675" i="5"/>
  <c r="B1676" i="5"/>
  <c r="B1677" i="5"/>
  <c r="B1678" i="5"/>
  <c r="B1679" i="5"/>
  <c r="B1680" i="5"/>
  <c r="B1681" i="5"/>
  <c r="B1682" i="5"/>
  <c r="B1683" i="5"/>
  <c r="B1684" i="5"/>
  <c r="B1685" i="5"/>
  <c r="B1686" i="5"/>
  <c r="B1687" i="5"/>
  <c r="B1688" i="5"/>
  <c r="B1689" i="5"/>
  <c r="B1690" i="5"/>
  <c r="B1691" i="5"/>
  <c r="B1692" i="5"/>
  <c r="B1693" i="5"/>
  <c r="B1694" i="5"/>
  <c r="B1695" i="5"/>
  <c r="B1696" i="5"/>
  <c r="B1697" i="5"/>
  <c r="B1698" i="5"/>
  <c r="B1699" i="5"/>
  <c r="B1700" i="5"/>
  <c r="B1701" i="5"/>
  <c r="B1702" i="5"/>
  <c r="B1703" i="5"/>
  <c r="B1704" i="5"/>
  <c r="B1705" i="5"/>
  <c r="B1706" i="5"/>
  <c r="B1707" i="5"/>
  <c r="B1708" i="5"/>
  <c r="B1709" i="5"/>
  <c r="B1710" i="5"/>
  <c r="B1711" i="5"/>
  <c r="B1712" i="5"/>
  <c r="B1713" i="5"/>
  <c r="B1714" i="5"/>
  <c r="B1715" i="5"/>
  <c r="B1716" i="5"/>
  <c r="B1717" i="5"/>
  <c r="B1718" i="5"/>
  <c r="B1719" i="5"/>
  <c r="B1720" i="5"/>
  <c r="B1721" i="5"/>
  <c r="B1722" i="5"/>
  <c r="B1723" i="5"/>
  <c r="B1724" i="5"/>
  <c r="B1725" i="5"/>
  <c r="B1726" i="5"/>
  <c r="B1727" i="5"/>
  <c r="B1728" i="5"/>
  <c r="B1729" i="5"/>
  <c r="B1730" i="5"/>
  <c r="B1731" i="5"/>
  <c r="B1732" i="5"/>
  <c r="B1733" i="5"/>
  <c r="B1734" i="5"/>
  <c r="B1735" i="5"/>
  <c r="B1736" i="5"/>
  <c r="B1737" i="5"/>
  <c r="B1738" i="5"/>
  <c r="B1739" i="5"/>
  <c r="B1740" i="5"/>
  <c r="B1741" i="5"/>
  <c r="B1742" i="5"/>
  <c r="B1743" i="5"/>
  <c r="B1744" i="5"/>
  <c r="B1745" i="5"/>
  <c r="B1746" i="5"/>
  <c r="B1747" i="5"/>
  <c r="B1748" i="5"/>
  <c r="B1749" i="5"/>
  <c r="B1750" i="5"/>
  <c r="B1751" i="5"/>
  <c r="B1752" i="5"/>
  <c r="B1753" i="5"/>
  <c r="B1754" i="5"/>
  <c r="B1755" i="5"/>
  <c r="B1756" i="5"/>
  <c r="B1757" i="5"/>
  <c r="B1758" i="5"/>
  <c r="B1759" i="5"/>
  <c r="B1760" i="5"/>
  <c r="B1761" i="5"/>
  <c r="B1762" i="5"/>
  <c r="B1763" i="5"/>
  <c r="B1764" i="5"/>
  <c r="B1765" i="5"/>
  <c r="B1766" i="5"/>
  <c r="B1767" i="5"/>
  <c r="B1768" i="5"/>
  <c r="B1769" i="5"/>
  <c r="B1770" i="5"/>
  <c r="B1771" i="5"/>
  <c r="B1772" i="5"/>
  <c r="B1773" i="5"/>
  <c r="B1774" i="5"/>
  <c r="B1775" i="5"/>
  <c r="B1776" i="5"/>
  <c r="B1777" i="5"/>
  <c r="B1778" i="5"/>
  <c r="B1779" i="5"/>
  <c r="B1780" i="5"/>
  <c r="B1781" i="5"/>
  <c r="B1782" i="5"/>
  <c r="B1783" i="5"/>
  <c r="B1784" i="5"/>
  <c r="B1785" i="5"/>
  <c r="B1786" i="5"/>
  <c r="B1787" i="5"/>
  <c r="B1788" i="5"/>
  <c r="B1789" i="5"/>
  <c r="B1790" i="5"/>
  <c r="B1791" i="5"/>
  <c r="B1792" i="5"/>
  <c r="B1793" i="5"/>
  <c r="B1794" i="5"/>
  <c r="B1795" i="5"/>
  <c r="B1796" i="5"/>
  <c r="B1797" i="5"/>
  <c r="B1798" i="5"/>
  <c r="B1799" i="5"/>
  <c r="B1800" i="5"/>
  <c r="B1801" i="5"/>
  <c r="B1802" i="5"/>
  <c r="B1803" i="5"/>
  <c r="B1804" i="5"/>
  <c r="B1805" i="5"/>
  <c r="B1806" i="5"/>
  <c r="B1807" i="5"/>
  <c r="B1808" i="5"/>
  <c r="B1809" i="5"/>
  <c r="B1810" i="5"/>
  <c r="B1811" i="5"/>
  <c r="B1812" i="5"/>
  <c r="B1813" i="5"/>
  <c r="B1814" i="5"/>
  <c r="B1815" i="5"/>
  <c r="B1816" i="5"/>
  <c r="B1817" i="5"/>
  <c r="B1818" i="5"/>
  <c r="B1819" i="5"/>
  <c r="B1820" i="5"/>
  <c r="B1821" i="5"/>
  <c r="B1822" i="5"/>
  <c r="B1823" i="5"/>
  <c r="B1824" i="5"/>
  <c r="B1825" i="5"/>
  <c r="B1826" i="5"/>
  <c r="B1827" i="5"/>
  <c r="B1828" i="5"/>
  <c r="B1829" i="5"/>
  <c r="B1830" i="5"/>
  <c r="B1831" i="5"/>
  <c r="B1832" i="5"/>
  <c r="B1833" i="5"/>
  <c r="B1834" i="5"/>
  <c r="B1835" i="5"/>
  <c r="B1836" i="5"/>
  <c r="B1837" i="5"/>
  <c r="B1838" i="5"/>
  <c r="B1839" i="5"/>
  <c r="B1840" i="5"/>
  <c r="B1841" i="5"/>
  <c r="B1842" i="5"/>
  <c r="B1843" i="5"/>
  <c r="B1844" i="5"/>
  <c r="B1845" i="5"/>
  <c r="B1846" i="5"/>
  <c r="B1847" i="5"/>
  <c r="B1848" i="5"/>
  <c r="B1849" i="5"/>
  <c r="B1850" i="5"/>
  <c r="B1851" i="5"/>
  <c r="B1852" i="5"/>
  <c r="B1853" i="5"/>
  <c r="B1854" i="5"/>
  <c r="B1855" i="5"/>
  <c r="B1856" i="5"/>
  <c r="B1857" i="5"/>
  <c r="B1858" i="5"/>
  <c r="B1859" i="5"/>
  <c r="B1860" i="5"/>
  <c r="B1861" i="5"/>
  <c r="B1862" i="5"/>
  <c r="B1863" i="5"/>
  <c r="B1864" i="5"/>
  <c r="B1865" i="5"/>
  <c r="B1866" i="5"/>
  <c r="B1867" i="5"/>
  <c r="B1868" i="5"/>
  <c r="B1869" i="5"/>
  <c r="B1870" i="5"/>
  <c r="B1871" i="5"/>
  <c r="B1872" i="5"/>
  <c r="B1873" i="5"/>
  <c r="B1874" i="5"/>
  <c r="B1875" i="5"/>
  <c r="B1876" i="5"/>
  <c r="B1877" i="5"/>
  <c r="B1878" i="5"/>
  <c r="B1879" i="5"/>
  <c r="B1880" i="5"/>
  <c r="B1881" i="5"/>
  <c r="B1882" i="5"/>
  <c r="B1883" i="5"/>
  <c r="B1884" i="5"/>
  <c r="B1885" i="5"/>
  <c r="B1886" i="5"/>
  <c r="B1887" i="5"/>
  <c r="B1888" i="5"/>
  <c r="B1889" i="5"/>
  <c r="B1890" i="5"/>
  <c r="B1891" i="5"/>
  <c r="B1892" i="5"/>
  <c r="B1893" i="5"/>
  <c r="B1894" i="5"/>
  <c r="B1895" i="5"/>
  <c r="B1896" i="5"/>
  <c r="B1897" i="5"/>
  <c r="B1898" i="5"/>
  <c r="B1899" i="5"/>
  <c r="B1900" i="5"/>
  <c r="B1901" i="5"/>
  <c r="B1902" i="5"/>
  <c r="B1903" i="5"/>
  <c r="B1904" i="5"/>
  <c r="B1905" i="5"/>
  <c r="B1906" i="5"/>
  <c r="B1907" i="5"/>
  <c r="B1908" i="5"/>
  <c r="B1909" i="5"/>
  <c r="B1910" i="5"/>
  <c r="B1911" i="5"/>
  <c r="B1912" i="5"/>
  <c r="B1913" i="5"/>
  <c r="B1914" i="5"/>
  <c r="B1915" i="5"/>
  <c r="B1916" i="5"/>
  <c r="B1917" i="5"/>
  <c r="B1918" i="5"/>
  <c r="B1919" i="5"/>
  <c r="B1920" i="5"/>
  <c r="B1921" i="5"/>
  <c r="B1922" i="5"/>
  <c r="B1923" i="5"/>
  <c r="B1924" i="5"/>
  <c r="B1925" i="5"/>
  <c r="B1926" i="5"/>
  <c r="B1927" i="5"/>
  <c r="B1928" i="5"/>
  <c r="B1929" i="5"/>
  <c r="B1930" i="5"/>
  <c r="B1931" i="5"/>
  <c r="B1932" i="5"/>
  <c r="B1933" i="5"/>
  <c r="B1934" i="5"/>
  <c r="B1935" i="5"/>
  <c r="B1936" i="5"/>
  <c r="B1937" i="5"/>
  <c r="B1938" i="5"/>
  <c r="B1939" i="5"/>
  <c r="B1940" i="5"/>
  <c r="B1941" i="5"/>
  <c r="B1942" i="5"/>
  <c r="B1943" i="5"/>
  <c r="B1944" i="5"/>
  <c r="B1945" i="5"/>
  <c r="B1946" i="5"/>
  <c r="B1947" i="5"/>
  <c r="B1948" i="5"/>
  <c r="B1949" i="5"/>
  <c r="B1950" i="5"/>
  <c r="B1951" i="5"/>
  <c r="B1952" i="5"/>
  <c r="B1953" i="5"/>
  <c r="B1954" i="5"/>
  <c r="B1955" i="5"/>
  <c r="B1956" i="5"/>
  <c r="B1957" i="5"/>
  <c r="B1958" i="5"/>
  <c r="B1959" i="5"/>
  <c r="B1960" i="5"/>
  <c r="B1961" i="5"/>
  <c r="B1962" i="5"/>
  <c r="B1963" i="5"/>
  <c r="B1964" i="5"/>
  <c r="B1965" i="5"/>
  <c r="B1966" i="5"/>
  <c r="B1967" i="5"/>
  <c r="B1968" i="5"/>
  <c r="B1969" i="5"/>
  <c r="B1970" i="5"/>
  <c r="B1971" i="5"/>
  <c r="B1972" i="5"/>
  <c r="B1973" i="5"/>
  <c r="B1974" i="5"/>
  <c r="B1975" i="5"/>
  <c r="B1976" i="5"/>
  <c r="B1977" i="5"/>
  <c r="B1978" i="5"/>
  <c r="B1979" i="5"/>
  <c r="B1980" i="5"/>
  <c r="B1981" i="5"/>
  <c r="B1982" i="5"/>
  <c r="B1983" i="5"/>
  <c r="B1984" i="5"/>
  <c r="B1985" i="5"/>
  <c r="B1986" i="5"/>
  <c r="B1987" i="5"/>
  <c r="B1988" i="5"/>
  <c r="B1989" i="5"/>
  <c r="B1990" i="5"/>
  <c r="B1991" i="5"/>
  <c r="B1992" i="5"/>
  <c r="B1993" i="5"/>
  <c r="B1994" i="5"/>
  <c r="B1995" i="5"/>
  <c r="B1996" i="5"/>
  <c r="B1997" i="5"/>
  <c r="B1998" i="5"/>
  <c r="B1999" i="5"/>
  <c r="B2000" i="5"/>
  <c r="B2001" i="5"/>
  <c r="B2002" i="5"/>
  <c r="B2003" i="5"/>
  <c r="B2004" i="5"/>
  <c r="B2005" i="5"/>
  <c r="B2006" i="5"/>
  <c r="B2007" i="5"/>
  <c r="B2008" i="5"/>
  <c r="B2009" i="5"/>
  <c r="B2010" i="5"/>
  <c r="B2011" i="5"/>
  <c r="B2012" i="5"/>
  <c r="B2013" i="5"/>
  <c r="B2014" i="5"/>
  <c r="B2015" i="5"/>
  <c r="B2016" i="5"/>
  <c r="B2017" i="5"/>
  <c r="B2018" i="5"/>
  <c r="B2019" i="5"/>
  <c r="B2020" i="5"/>
  <c r="B2021" i="5"/>
  <c r="B2022" i="5"/>
  <c r="B2023" i="5"/>
  <c r="B2024" i="5"/>
  <c r="B2025" i="5"/>
  <c r="B2026" i="5"/>
  <c r="B2027" i="5"/>
  <c r="B2028" i="5"/>
  <c r="B2029" i="5"/>
  <c r="B2030" i="5"/>
  <c r="B2031" i="5"/>
  <c r="B2032" i="5"/>
  <c r="B2033" i="5"/>
  <c r="B2034" i="5"/>
  <c r="B2035" i="5"/>
  <c r="B2036" i="5"/>
  <c r="B2037" i="5"/>
  <c r="B2038" i="5"/>
  <c r="B2039" i="5"/>
  <c r="B2040" i="5"/>
  <c r="B2041" i="5"/>
  <c r="B2042" i="5"/>
  <c r="B2043" i="5"/>
  <c r="B2044" i="5"/>
  <c r="B2045" i="5"/>
  <c r="B2046" i="5"/>
  <c r="B2047" i="5"/>
  <c r="B2048" i="5"/>
  <c r="B2049" i="5"/>
  <c r="B2050" i="5"/>
  <c r="B2051" i="5"/>
  <c r="B2052" i="5"/>
  <c r="B2053" i="5"/>
  <c r="B2054" i="5"/>
  <c r="B2055" i="5"/>
  <c r="B2056" i="5"/>
  <c r="B2057" i="5"/>
  <c r="B2058" i="5"/>
  <c r="B2059" i="5"/>
  <c r="B2060" i="5"/>
  <c r="B2061" i="5"/>
  <c r="B2062" i="5"/>
  <c r="B2063" i="5"/>
  <c r="B2064" i="5"/>
  <c r="B2065" i="5"/>
  <c r="B2066" i="5"/>
  <c r="B2067" i="5"/>
  <c r="B2068" i="5"/>
  <c r="B2069" i="5"/>
  <c r="B2070" i="5"/>
  <c r="B2071" i="5"/>
  <c r="B2072" i="5"/>
  <c r="B2073" i="5"/>
  <c r="B2074" i="5"/>
  <c r="B2075" i="5"/>
  <c r="B2076" i="5"/>
  <c r="B2077" i="5"/>
  <c r="B2078" i="5"/>
  <c r="B2079" i="5"/>
  <c r="B2080" i="5"/>
  <c r="B2081" i="5"/>
  <c r="B2082" i="5"/>
  <c r="B2083" i="5"/>
  <c r="B2084" i="5"/>
  <c r="B2085" i="5"/>
  <c r="B2086" i="5"/>
  <c r="B2087" i="5"/>
  <c r="B2088" i="5"/>
  <c r="B2089" i="5"/>
  <c r="B2090" i="5"/>
  <c r="B2091" i="5"/>
  <c r="B2092" i="5"/>
  <c r="B2093" i="5"/>
  <c r="B2094" i="5"/>
  <c r="B2095" i="5"/>
  <c r="B2096" i="5"/>
  <c r="B2097" i="5"/>
  <c r="B2098" i="5"/>
  <c r="B2099" i="5"/>
  <c r="B2100" i="5"/>
  <c r="B2101" i="5"/>
  <c r="B2102" i="5"/>
  <c r="B2103" i="5"/>
  <c r="B2104" i="5"/>
  <c r="B2105" i="5"/>
  <c r="B2106" i="5"/>
  <c r="B2107" i="5"/>
  <c r="B2108" i="5"/>
  <c r="B2109" i="5"/>
  <c r="B2110" i="5"/>
  <c r="B2111" i="5"/>
  <c r="B2112" i="5"/>
  <c r="B2113" i="5"/>
  <c r="B2114" i="5"/>
  <c r="B2115" i="5"/>
  <c r="B2116" i="5"/>
  <c r="B2117" i="5"/>
  <c r="B2118" i="5"/>
  <c r="B2119" i="5"/>
  <c r="B2120" i="5"/>
  <c r="B2121" i="5"/>
  <c r="B2122" i="5"/>
  <c r="B2123" i="5"/>
  <c r="B2124" i="5"/>
  <c r="B2125" i="5"/>
  <c r="B2126" i="5"/>
  <c r="B2127" i="5"/>
  <c r="B2128" i="5"/>
  <c r="B2129" i="5"/>
  <c r="B2130" i="5"/>
  <c r="B2131" i="5"/>
  <c r="B2132" i="5"/>
  <c r="B2133" i="5"/>
  <c r="B2134" i="5"/>
  <c r="B2135" i="5"/>
  <c r="B2136" i="5"/>
  <c r="B2137" i="5"/>
  <c r="B2138" i="5"/>
  <c r="B2139" i="5"/>
  <c r="B2140" i="5"/>
  <c r="B2141" i="5"/>
  <c r="B2142" i="5"/>
  <c r="B2143" i="5"/>
  <c r="B2144" i="5"/>
  <c r="B2145" i="5"/>
  <c r="B2146" i="5"/>
  <c r="B2147" i="5"/>
  <c r="B2148" i="5"/>
  <c r="B2149" i="5"/>
  <c r="B2150" i="5"/>
  <c r="B2151" i="5"/>
  <c r="B2152" i="5"/>
  <c r="B2153" i="5"/>
  <c r="B2154" i="5"/>
  <c r="B2155" i="5"/>
  <c r="B2156" i="5"/>
  <c r="B2157" i="5"/>
  <c r="B2158" i="5"/>
  <c r="B2159" i="5"/>
  <c r="B2160" i="5"/>
  <c r="B2161" i="5"/>
  <c r="B2162" i="5"/>
  <c r="B2163" i="5"/>
  <c r="B2164" i="5"/>
  <c r="B2165" i="5"/>
  <c r="B2166" i="5"/>
  <c r="B2167" i="5"/>
  <c r="B2168" i="5"/>
  <c r="B2169" i="5"/>
  <c r="B2170" i="5"/>
  <c r="B2171" i="5"/>
  <c r="B2172" i="5"/>
  <c r="B2173" i="5"/>
  <c r="B2174" i="5"/>
  <c r="B2175" i="5"/>
  <c r="B2176" i="5"/>
  <c r="B2177" i="5"/>
  <c r="B2178" i="5"/>
  <c r="B2179" i="5"/>
  <c r="B2180" i="5"/>
  <c r="B2181" i="5"/>
  <c r="B2182" i="5"/>
  <c r="B2183" i="5"/>
  <c r="B2184" i="5"/>
  <c r="B2185" i="5"/>
  <c r="B2186" i="5"/>
  <c r="B2187" i="5"/>
  <c r="B2188" i="5"/>
  <c r="B2189" i="5"/>
  <c r="B2190" i="5"/>
  <c r="B2191" i="5"/>
  <c r="B2192" i="5"/>
  <c r="B2193" i="5"/>
  <c r="B2194" i="5"/>
  <c r="B2195" i="5"/>
  <c r="B2196" i="5"/>
  <c r="B2197" i="5"/>
  <c r="B2198" i="5"/>
  <c r="B2199" i="5"/>
  <c r="B2200" i="5"/>
  <c r="B2201" i="5"/>
  <c r="B2202" i="5"/>
  <c r="B2203" i="5"/>
  <c r="B2204" i="5"/>
  <c r="B2205" i="5"/>
  <c r="B2206" i="5"/>
  <c r="B2207" i="5"/>
  <c r="B2208" i="5"/>
  <c r="B2209" i="5"/>
  <c r="B2210" i="5"/>
  <c r="B2211" i="5"/>
  <c r="B2212" i="5"/>
  <c r="B2213" i="5"/>
  <c r="B2214" i="5"/>
  <c r="B2215" i="5"/>
  <c r="B2216" i="5"/>
  <c r="B2217" i="5"/>
  <c r="B2218" i="5"/>
  <c r="B2219" i="5"/>
  <c r="B2220" i="5"/>
  <c r="B2221" i="5"/>
  <c r="B2222" i="5"/>
  <c r="B2223" i="5"/>
  <c r="B2224" i="5"/>
  <c r="B2225" i="5"/>
  <c r="B2226" i="5"/>
  <c r="B2227" i="5"/>
  <c r="B2228" i="5"/>
  <c r="B2229" i="5"/>
  <c r="B2230" i="5"/>
  <c r="B2231" i="5"/>
  <c r="B2232" i="5"/>
  <c r="B2233" i="5"/>
  <c r="B2234" i="5"/>
  <c r="B2235" i="5"/>
  <c r="B2236" i="5"/>
  <c r="B2237" i="5"/>
  <c r="B2238" i="5"/>
  <c r="B2239" i="5"/>
  <c r="B2240" i="5"/>
  <c r="B2241" i="5"/>
  <c r="B2242" i="5"/>
  <c r="B2243" i="5"/>
  <c r="B2244" i="5"/>
  <c r="B2245" i="5"/>
  <c r="B2246" i="5"/>
  <c r="B2247" i="5"/>
  <c r="B2248" i="5"/>
  <c r="B2249" i="5"/>
  <c r="B2250" i="5"/>
  <c r="B2251" i="5"/>
  <c r="B2252" i="5"/>
  <c r="B2253" i="5"/>
  <c r="B2254" i="5"/>
  <c r="B2255" i="5"/>
  <c r="B2256" i="5"/>
  <c r="B2257" i="5"/>
  <c r="B2258" i="5"/>
  <c r="B2259" i="5"/>
  <c r="B2260" i="5"/>
  <c r="B2261" i="5"/>
  <c r="B2262" i="5"/>
  <c r="B2263" i="5"/>
  <c r="B2264" i="5"/>
  <c r="B2265" i="5"/>
  <c r="B2266" i="5"/>
  <c r="B2267" i="5"/>
  <c r="B2268" i="5"/>
  <c r="B2269" i="5"/>
  <c r="B2270" i="5"/>
  <c r="B2271" i="5"/>
  <c r="B2272" i="5"/>
  <c r="B2273" i="5"/>
  <c r="B2274" i="5"/>
  <c r="B2275" i="5"/>
  <c r="B2276" i="5"/>
  <c r="B2277" i="5"/>
  <c r="B2278" i="5"/>
  <c r="B2279" i="5"/>
  <c r="B2280" i="5"/>
  <c r="B2281" i="5"/>
  <c r="B2282" i="5"/>
  <c r="B2283" i="5"/>
  <c r="B2284" i="5"/>
  <c r="B2285" i="5"/>
  <c r="B2286" i="5"/>
  <c r="B2287" i="5"/>
  <c r="B2288" i="5"/>
  <c r="B2289" i="5"/>
  <c r="B2290" i="5"/>
  <c r="B2291" i="5"/>
  <c r="B2292" i="5"/>
  <c r="B2293" i="5"/>
  <c r="B2294" i="5"/>
  <c r="B2295" i="5"/>
  <c r="B2296" i="5"/>
  <c r="B2297" i="5"/>
  <c r="B2298" i="5"/>
  <c r="B2299" i="5"/>
  <c r="B2300" i="5"/>
  <c r="B2301" i="5"/>
  <c r="B2302" i="5"/>
  <c r="B2303" i="5"/>
  <c r="B2304" i="5"/>
  <c r="B2305" i="5"/>
  <c r="B2306" i="5"/>
  <c r="B2307" i="5"/>
  <c r="B2308" i="5"/>
  <c r="B2309" i="5"/>
  <c r="B2310" i="5"/>
  <c r="B2311" i="5"/>
  <c r="B2312" i="5"/>
  <c r="B2313" i="5"/>
  <c r="B2314" i="5"/>
  <c r="B2315" i="5"/>
  <c r="B2316" i="5"/>
  <c r="B2317" i="5"/>
  <c r="B2318" i="5"/>
  <c r="B2319" i="5"/>
  <c r="B2320" i="5"/>
  <c r="B2321" i="5"/>
  <c r="B2322" i="5"/>
  <c r="B2323" i="5"/>
  <c r="B2324" i="5"/>
  <c r="B2325" i="5"/>
  <c r="B2326" i="5"/>
  <c r="B2327" i="5"/>
  <c r="B2328" i="5"/>
  <c r="B2329" i="5"/>
  <c r="B2330" i="5"/>
  <c r="B2331" i="5"/>
  <c r="B2332" i="5"/>
  <c r="B2333" i="5"/>
  <c r="B2334" i="5"/>
  <c r="B2335" i="5"/>
  <c r="B2336" i="5"/>
  <c r="B2337" i="5"/>
  <c r="B2338" i="5"/>
  <c r="B2339" i="5"/>
  <c r="B2340" i="5"/>
  <c r="B2341" i="5"/>
  <c r="B2342" i="5"/>
  <c r="B2343" i="5"/>
  <c r="B2344" i="5"/>
  <c r="B2345" i="5"/>
  <c r="B2346" i="5"/>
  <c r="B2347" i="5"/>
  <c r="B2348" i="5"/>
  <c r="B2349" i="5"/>
  <c r="B2350" i="5"/>
  <c r="B2351" i="5"/>
  <c r="B2352" i="5"/>
  <c r="B2353" i="5"/>
  <c r="B2354" i="5"/>
  <c r="B2355" i="5"/>
  <c r="B2356" i="5"/>
  <c r="B2357" i="5"/>
  <c r="B2358" i="5"/>
  <c r="B2359" i="5"/>
  <c r="B2360" i="5"/>
  <c r="B2361" i="5"/>
  <c r="B2362" i="5"/>
  <c r="B2363" i="5"/>
  <c r="B2364" i="5"/>
  <c r="B2365" i="5"/>
  <c r="B2366" i="5"/>
  <c r="B2367" i="5"/>
  <c r="B2368" i="5"/>
  <c r="B2369" i="5"/>
  <c r="B2370" i="5"/>
  <c r="B2371" i="5"/>
  <c r="B2372" i="5"/>
  <c r="B2373" i="5"/>
  <c r="B2374" i="5"/>
  <c r="B2375" i="5"/>
  <c r="B2376" i="5"/>
  <c r="B2377" i="5"/>
  <c r="B2378" i="5"/>
  <c r="B2379" i="5"/>
  <c r="B2380" i="5"/>
  <c r="B2381" i="5"/>
  <c r="B2382" i="5"/>
  <c r="B2383" i="5"/>
  <c r="B2384" i="5"/>
  <c r="B2385" i="5"/>
  <c r="B2386" i="5"/>
  <c r="B2387" i="5"/>
  <c r="B2388" i="5"/>
  <c r="B2389" i="5"/>
  <c r="B2390" i="5"/>
  <c r="B2391" i="5"/>
  <c r="B2392" i="5"/>
  <c r="B2393" i="5"/>
  <c r="B2394" i="5"/>
  <c r="B2395" i="5"/>
  <c r="B2396" i="5"/>
  <c r="B2397" i="5"/>
  <c r="B2398" i="5"/>
  <c r="B2399" i="5"/>
  <c r="B2400" i="5"/>
  <c r="B2401" i="5"/>
  <c r="B2402" i="5"/>
  <c r="B2403" i="5"/>
  <c r="B2404" i="5"/>
  <c r="B2405" i="5"/>
  <c r="B2406" i="5"/>
  <c r="B2407" i="5"/>
  <c r="B2408" i="5"/>
  <c r="B2409" i="5"/>
  <c r="B2410" i="5"/>
  <c r="B2411" i="5"/>
  <c r="B2412" i="5"/>
  <c r="B2413" i="5"/>
  <c r="B2414" i="5"/>
  <c r="B2415" i="5"/>
  <c r="B2416" i="5"/>
  <c r="B2417" i="5"/>
  <c r="B2418" i="5"/>
  <c r="B2419" i="5"/>
  <c r="B2420" i="5"/>
  <c r="B2421" i="5"/>
  <c r="B2422" i="5"/>
  <c r="B2423" i="5"/>
  <c r="B2424" i="5"/>
  <c r="B2425" i="5"/>
  <c r="B2426" i="5"/>
  <c r="B2427" i="5"/>
  <c r="B2428" i="5"/>
  <c r="B2429" i="5"/>
  <c r="B2430" i="5"/>
  <c r="B2431" i="5"/>
  <c r="B2432" i="5"/>
  <c r="B2433" i="5"/>
  <c r="B2434" i="5"/>
  <c r="B2435" i="5"/>
  <c r="B2436" i="5"/>
  <c r="B2437" i="5"/>
  <c r="B2438" i="5"/>
  <c r="B2439" i="5"/>
  <c r="B2440" i="5"/>
  <c r="B2441" i="5"/>
  <c r="B2442" i="5"/>
  <c r="B2443" i="5"/>
  <c r="B2444" i="5"/>
  <c r="B2445" i="5"/>
  <c r="B2446" i="5"/>
  <c r="B2447" i="5"/>
  <c r="B2448" i="5"/>
  <c r="B2449" i="5"/>
  <c r="B2450" i="5"/>
  <c r="B2451" i="5"/>
  <c r="B2452" i="5"/>
  <c r="B2453" i="5"/>
  <c r="B2454" i="5"/>
  <c r="B2455" i="5"/>
  <c r="B2456" i="5"/>
  <c r="B2457" i="5"/>
  <c r="B2458" i="5"/>
  <c r="B2459" i="5"/>
  <c r="B2460" i="5"/>
  <c r="B2461" i="5"/>
  <c r="B2462" i="5"/>
  <c r="B2463" i="5"/>
  <c r="B2464" i="5"/>
  <c r="B2465" i="5"/>
  <c r="B2466" i="5"/>
  <c r="B2467" i="5"/>
  <c r="B2468" i="5"/>
  <c r="B2469" i="5"/>
  <c r="B2470" i="5"/>
  <c r="B2471" i="5"/>
  <c r="B2472" i="5"/>
  <c r="B2473" i="5"/>
  <c r="B2474" i="5"/>
  <c r="B2475" i="5"/>
  <c r="B2476" i="5"/>
  <c r="B2477" i="5"/>
  <c r="B2478" i="5"/>
  <c r="B2479" i="5"/>
  <c r="B2480" i="5"/>
  <c r="B2481" i="5"/>
  <c r="B2482" i="5"/>
  <c r="B2483" i="5"/>
  <c r="B2484" i="5"/>
  <c r="B2485" i="5"/>
  <c r="B2486" i="5"/>
  <c r="B2487" i="5"/>
  <c r="B2488" i="5"/>
  <c r="B2489" i="5"/>
  <c r="B2490" i="5"/>
  <c r="B2491" i="5"/>
  <c r="B2492" i="5"/>
  <c r="B2493" i="5"/>
  <c r="A34" i="9"/>
  <c r="A32" i="9"/>
  <c r="A31" i="9"/>
  <c r="P3" i="4"/>
  <c r="A30" i="9"/>
  <c r="A29" i="9"/>
  <c r="A28" i="9"/>
  <c r="P41" i="4"/>
  <c r="P40" i="4"/>
  <c r="P39" i="4"/>
  <c r="P38" i="4"/>
  <c r="P37" i="4"/>
  <c r="Q37" i="4" s="1"/>
  <c r="P31" i="4"/>
  <c r="Q31" i="4" s="1"/>
  <c r="P35" i="4"/>
  <c r="P34" i="4"/>
  <c r="P33" i="4"/>
  <c r="P32" i="4"/>
  <c r="P29" i="4"/>
  <c r="P28" i="4"/>
  <c r="P27" i="4"/>
  <c r="P26" i="4"/>
  <c r="A230" i="9"/>
  <c r="A229" i="9"/>
  <c r="A228" i="9"/>
  <c r="A185" i="9"/>
  <c r="A186" i="9"/>
  <c r="A187" i="9"/>
  <c r="A188" i="9"/>
  <c r="A189" i="9"/>
  <c r="A190" i="9"/>
  <c r="A191" i="9"/>
  <c r="A192" i="9"/>
  <c r="A193" i="9"/>
  <c r="A194" i="9"/>
  <c r="A195" i="9"/>
  <c r="A196" i="9"/>
  <c r="A43" i="9"/>
  <c r="A42" i="9"/>
  <c r="A225" i="9"/>
  <c r="A64" i="9"/>
  <c r="A49" i="9"/>
  <c r="A305" i="9"/>
  <c r="A304" i="9"/>
  <c r="A303" i="9"/>
  <c r="A302" i="9"/>
  <c r="A301" i="9"/>
  <c r="A300" i="9"/>
  <c r="A299" i="9"/>
  <c r="A298" i="9"/>
  <c r="A297" i="9"/>
  <c r="A240" i="9"/>
  <c r="A239" i="9"/>
  <c r="A238" i="9"/>
  <c r="A236" i="9"/>
  <c r="A235" i="9"/>
  <c r="A234" i="9"/>
  <c r="A233" i="9"/>
  <c r="A232" i="9"/>
  <c r="A231" i="9"/>
  <c r="A227" i="9"/>
  <c r="A226" i="9"/>
  <c r="A224" i="9"/>
  <c r="A223" i="9"/>
  <c r="A222" i="9"/>
  <c r="A221" i="9"/>
  <c r="A220" i="9"/>
  <c r="A219" i="9"/>
  <c r="A218" i="9"/>
  <c r="A217" i="9"/>
  <c r="A216" i="9"/>
  <c r="A215" i="9"/>
  <c r="A214" i="9"/>
  <c r="A213" i="9"/>
  <c r="A212" i="9"/>
  <c r="A211" i="9"/>
  <c r="A210" i="9"/>
  <c r="A209" i="9"/>
  <c r="A207" i="9"/>
  <c r="A206" i="9"/>
  <c r="A205" i="9"/>
  <c r="A204" i="9"/>
  <c r="A203" i="9"/>
  <c r="A202" i="9"/>
  <c r="A201" i="9"/>
  <c r="A200" i="9"/>
  <c r="A199" i="9"/>
  <c r="A198" i="9"/>
  <c r="A197" i="9"/>
  <c r="A184" i="9"/>
  <c r="A183" i="9"/>
  <c r="A182" i="9"/>
  <c r="A181" i="9"/>
  <c r="A180" i="9"/>
  <c r="A179" i="9"/>
  <c r="A178" i="9"/>
  <c r="A177" i="9"/>
  <c r="A176" i="9"/>
  <c r="A175" i="9"/>
  <c r="A174" i="9"/>
  <c r="A173" i="9"/>
  <c r="A172" i="9"/>
  <c r="A171" i="9"/>
  <c r="A170" i="9"/>
  <c r="A169" i="9"/>
  <c r="A168" i="9"/>
  <c r="A167" i="9"/>
  <c r="A166" i="9"/>
  <c r="A165" i="9"/>
  <c r="A164" i="9"/>
  <c r="A163" i="9"/>
  <c r="A162" i="9"/>
  <c r="A161" i="9"/>
  <c r="A160" i="9"/>
  <c r="A159" i="9"/>
  <c r="A158" i="9"/>
  <c r="A157" i="9"/>
  <c r="A156" i="9"/>
  <c r="A155" i="9"/>
  <c r="A154" i="9"/>
  <c r="A153" i="9"/>
  <c r="A152" i="9"/>
  <c r="A151" i="9"/>
  <c r="A150" i="9"/>
  <c r="A149" i="9"/>
  <c r="A148" i="9"/>
  <c r="A147" i="9"/>
  <c r="A146" i="9"/>
  <c r="A145" i="9"/>
  <c r="A144" i="9"/>
  <c r="A143" i="9"/>
  <c r="A142" i="9"/>
  <c r="A141" i="9"/>
  <c r="A140" i="9"/>
  <c r="A139" i="9"/>
  <c r="A138" i="9"/>
  <c r="A137" i="9"/>
  <c r="A136" i="9"/>
  <c r="A135" i="9"/>
  <c r="A134" i="9"/>
  <c r="A133" i="9"/>
  <c r="A132" i="9"/>
  <c r="A131" i="9"/>
  <c r="A130" i="9"/>
  <c r="A129" i="9"/>
  <c r="A128" i="9"/>
  <c r="A127" i="9"/>
  <c r="A126" i="9"/>
  <c r="A125" i="9"/>
  <c r="A124" i="9"/>
  <c r="A123" i="9"/>
  <c r="A122" i="9"/>
  <c r="A121" i="9"/>
  <c r="A120" i="9"/>
  <c r="A119" i="9"/>
  <c r="A118" i="9"/>
  <c r="A117" i="9"/>
  <c r="A116" i="9"/>
  <c r="A115" i="9"/>
  <c r="A114" i="9"/>
  <c r="A113" i="9"/>
  <c r="A112" i="9"/>
  <c r="A111" i="9"/>
  <c r="A110" i="9"/>
  <c r="A109" i="9"/>
  <c r="A108" i="9"/>
  <c r="A107" i="9"/>
  <c r="A106" i="9"/>
  <c r="A105" i="9"/>
  <c r="A104" i="9"/>
  <c r="A103" i="9"/>
  <c r="A102" i="9"/>
  <c r="A101" i="9"/>
  <c r="A100" i="9"/>
  <c r="A99" i="9"/>
  <c r="A98" i="9"/>
  <c r="A97" i="9"/>
  <c r="A96" i="9"/>
  <c r="A95" i="9"/>
  <c r="A94" i="9"/>
  <c r="A93" i="9"/>
  <c r="A92" i="9"/>
  <c r="A91" i="9"/>
  <c r="A90" i="9"/>
  <c r="A89" i="9"/>
  <c r="A88" i="9"/>
  <c r="A87" i="9"/>
  <c r="A86" i="9"/>
  <c r="A85" i="9"/>
  <c r="A84" i="9"/>
  <c r="A83" i="9"/>
  <c r="A82" i="9"/>
  <c r="A81" i="9"/>
  <c r="A80" i="9"/>
  <c r="A79" i="9"/>
  <c r="A78" i="9"/>
  <c r="A77" i="9"/>
  <c r="A76" i="9"/>
  <c r="A75" i="9"/>
  <c r="A74" i="9"/>
  <c r="A73" i="9"/>
  <c r="A72" i="9"/>
  <c r="A71" i="9"/>
  <c r="A70" i="9"/>
  <c r="A69" i="9"/>
  <c r="A68" i="9"/>
  <c r="A67" i="9"/>
  <c r="A66" i="9"/>
  <c r="A65" i="9"/>
  <c r="A63" i="9"/>
  <c r="A62" i="9"/>
  <c r="A61" i="9"/>
  <c r="A60" i="9"/>
  <c r="A59" i="9"/>
  <c r="A58" i="9"/>
  <c r="A57" i="9"/>
  <c r="A56" i="9"/>
  <c r="A55" i="9"/>
  <c r="A54" i="9"/>
  <c r="A53" i="9"/>
  <c r="A52" i="9"/>
  <c r="A51" i="9"/>
  <c r="A50" i="9"/>
  <c r="A47" i="9"/>
  <c r="A46" i="9"/>
  <c r="A45" i="9"/>
  <c r="A44" i="9"/>
  <c r="A41" i="9"/>
  <c r="A40" i="9"/>
  <c r="A39" i="9"/>
  <c r="A38" i="9"/>
  <c r="A37" i="9"/>
  <c r="A36" i="9"/>
  <c r="A35" i="9"/>
  <c r="A33" i="9"/>
  <c r="A27" i="9"/>
  <c r="A26" i="9"/>
  <c r="A25" i="9"/>
  <c r="A24" i="9"/>
  <c r="A23" i="9"/>
  <c r="A22" i="9"/>
  <c r="A21" i="9"/>
  <c r="A20" i="9"/>
  <c r="A19" i="9"/>
  <c r="A18" i="9"/>
  <c r="A17" i="9"/>
  <c r="A16" i="9"/>
  <c r="A15" i="9"/>
  <c r="A14" i="9"/>
  <c r="A13" i="9"/>
  <c r="A12" i="9"/>
  <c r="A11" i="9"/>
  <c r="A10" i="9"/>
  <c r="A9" i="9"/>
  <c r="A8" i="9"/>
  <c r="A7" i="9"/>
  <c r="A6" i="9"/>
  <c r="A5" i="9"/>
  <c r="A4" i="9"/>
  <c r="A3" i="9"/>
  <c r="A2" i="9"/>
  <c r="AB2494" i="5"/>
  <c r="B16" i="6"/>
  <c r="D11" i="4"/>
  <c r="B4" i="6"/>
  <c r="G4" i="6" s="1"/>
  <c r="H4" i="6" s="1"/>
  <c r="B5" i="6"/>
  <c r="G5" i="6" s="1"/>
  <c r="H5" i="6" s="1"/>
  <c r="B18" i="6"/>
  <c r="B51" i="6"/>
  <c r="G51" i="6" s="1"/>
  <c r="B52" i="6"/>
  <c r="G52" i="6" s="1"/>
  <c r="B6" i="6"/>
  <c r="G6" i="6" s="1"/>
  <c r="B9" i="6"/>
  <c r="G9" i="6" s="1"/>
  <c r="H9" i="6" s="1"/>
  <c r="B8" i="6"/>
  <c r="G8" i="6" s="1"/>
  <c r="H8" i="6" s="1"/>
  <c r="B7" i="6"/>
  <c r="G7" i="6" s="1"/>
  <c r="H7" i="6" s="1"/>
  <c r="B13" i="6"/>
  <c r="G13" i="6" s="1"/>
  <c r="H13" i="6" s="1"/>
  <c r="B12" i="6"/>
  <c r="G12" i="6" s="1"/>
  <c r="H12" i="6" s="1"/>
  <c r="G61" i="6"/>
  <c r="B61" i="6" s="1"/>
  <c r="B11" i="6"/>
  <c r="G11" i="6"/>
  <c r="H11" i="6" s="1"/>
  <c r="B10" i="6"/>
  <c r="G10" i="6"/>
  <c r="H10" i="6" s="1"/>
  <c r="A5" i="4"/>
  <c r="B60" i="6"/>
  <c r="G60" i="6" s="1"/>
  <c r="B59" i="6"/>
  <c r="G59" i="6" s="1"/>
  <c r="B58" i="6"/>
  <c r="G58" i="6"/>
  <c r="B56" i="6"/>
  <c r="G56" i="6" s="1"/>
  <c r="B55" i="6"/>
  <c r="G55" i="6"/>
  <c r="B54" i="6"/>
  <c r="G54" i="6" s="1"/>
  <c r="B53" i="6"/>
  <c r="G53" i="6"/>
  <c r="B50" i="6"/>
  <c r="G50" i="6" s="1"/>
  <c r="H14" i="6"/>
  <c r="H61" i="4"/>
  <c r="B86" i="4"/>
  <c r="F23" i="6"/>
  <c r="B23" i="6" l="1"/>
  <c r="B48" i="6" s="1"/>
  <c r="B38" i="6"/>
  <c r="J16" i="6"/>
  <c r="I16" i="6"/>
  <c r="V2110" i="5"/>
  <c r="G2110" i="5" s="1"/>
  <c r="AB2482" i="5"/>
  <c r="AB2478" i="5"/>
  <c r="AB2466" i="5"/>
  <c r="AB2462" i="5"/>
  <c r="AB2458" i="5"/>
  <c r="AB2454" i="5"/>
  <c r="AB2450" i="5"/>
  <c r="AB2446" i="5"/>
  <c r="AB2442" i="5"/>
  <c r="AB2438" i="5"/>
  <c r="AB2434" i="5"/>
  <c r="AB2430" i="5"/>
  <c r="AB2426" i="5"/>
  <c r="AB2422" i="5"/>
  <c r="AB2418" i="5"/>
  <c r="AB2414" i="5"/>
  <c r="AB2410" i="5"/>
  <c r="AB2406" i="5"/>
  <c r="AB2402" i="5"/>
  <c r="AB2398" i="5"/>
  <c r="AB2394" i="5"/>
  <c r="AB2390" i="5"/>
  <c r="AB2386" i="5"/>
  <c r="AB2382" i="5"/>
  <c r="AB2378" i="5"/>
  <c r="AB2374" i="5"/>
  <c r="AB2370" i="5"/>
  <c r="AB2366" i="5"/>
  <c r="AB2362" i="5"/>
  <c r="AB2354" i="5"/>
  <c r="AB2350" i="5"/>
  <c r="AB2338" i="5"/>
  <c r="AB2334" i="5"/>
  <c r="AB2330" i="5"/>
  <c r="AB2326" i="5"/>
  <c r="AB2322" i="5"/>
  <c r="AB2318" i="5"/>
  <c r="AB2314" i="5"/>
  <c r="AB2310" i="5"/>
  <c r="AB2306" i="5"/>
  <c r="AB2302" i="5"/>
  <c r="AB2298" i="5"/>
  <c r="AB2294" i="5"/>
  <c r="AB2290" i="5"/>
  <c r="AB2286" i="5"/>
  <c r="AB2282" i="5"/>
  <c r="AB2278" i="5"/>
  <c r="AB2274" i="5"/>
  <c r="AB2270" i="5"/>
  <c r="AB2266" i="5"/>
  <c r="AB2262" i="5"/>
  <c r="AB2258" i="5"/>
  <c r="AB2254" i="5"/>
  <c r="AB2250" i="5"/>
  <c r="AB2246" i="5"/>
  <c r="AB2242" i="5"/>
  <c r="AB2238" i="5"/>
  <c r="AB2234" i="5"/>
  <c r="AB2230" i="5"/>
  <c r="AB2226" i="5"/>
  <c r="AB2222" i="5"/>
  <c r="AB2218" i="5"/>
  <c r="AB2214" i="5"/>
  <c r="AB2210" i="5"/>
  <c r="AB2198" i="5"/>
  <c r="AB2194" i="5"/>
  <c r="AB2190" i="5"/>
  <c r="AB2186" i="5"/>
  <c r="AB2182" i="5"/>
  <c r="AB2178" i="5"/>
  <c r="AB2174" i="5"/>
  <c r="AB2170" i="5"/>
  <c r="AB2166" i="5"/>
  <c r="AB2162" i="5"/>
  <c r="AB2158" i="5"/>
  <c r="AB2154" i="5"/>
  <c r="AB2150" i="5"/>
  <c r="AB2146" i="5"/>
  <c r="AB2138" i="5"/>
  <c r="AB2134" i="5"/>
  <c r="AB2130" i="5"/>
  <c r="AB2126" i="5"/>
  <c r="AB2122" i="5"/>
  <c r="AB2118" i="5"/>
  <c r="AB2114" i="5"/>
  <c r="AB2110" i="5"/>
  <c r="AB2106" i="5"/>
  <c r="AB2102" i="5"/>
  <c r="AB2094" i="5"/>
  <c r="AB2086" i="5"/>
  <c r="AB2078" i="5"/>
  <c r="AB2066" i="5"/>
  <c r="AB2058" i="5"/>
  <c r="AB2034" i="5"/>
  <c r="AB2014" i="5"/>
  <c r="AB1986" i="5"/>
  <c r="AB1970" i="5"/>
  <c r="AB1946" i="5"/>
  <c r="AB1938" i="5"/>
  <c r="AB1922" i="5"/>
  <c r="AB1906" i="5"/>
  <c r="AB1890" i="5"/>
  <c r="AB1882" i="5"/>
  <c r="AB1858" i="5"/>
  <c r="AB1834" i="5"/>
  <c r="AB1826" i="5"/>
  <c r="AB1778" i="5"/>
  <c r="AB1762" i="5"/>
  <c r="AB1730" i="5"/>
  <c r="AB1722" i="5"/>
  <c r="AB1714" i="5"/>
  <c r="AB1690" i="5"/>
  <c r="AB1658" i="5"/>
  <c r="AB1642" i="5"/>
  <c r="AB1626" i="5"/>
  <c r="AB1606" i="5"/>
  <c r="AB1602" i="5"/>
  <c r="AB1578" i="5"/>
  <c r="AB1554" i="5"/>
  <c r="AB1538" i="5"/>
  <c r="AB1498" i="5"/>
  <c r="AB1474" i="5"/>
  <c r="AB1458" i="5"/>
  <c r="AB1450" i="5"/>
  <c r="AB1442" i="5"/>
  <c r="AB1402" i="5"/>
  <c r="AB1370" i="5"/>
  <c r="AB1334" i="5"/>
  <c r="AB1330" i="5"/>
  <c r="AB1274" i="5"/>
  <c r="AB1234" i="5"/>
  <c r="AB1106" i="5"/>
  <c r="AB1066" i="5"/>
  <c r="AB1018" i="5"/>
  <c r="AB958" i="5"/>
  <c r="AB2098" i="5"/>
  <c r="AB2090" i="5"/>
  <c r="AB2082" i="5"/>
  <c r="AB2074" i="5"/>
  <c r="AB2070" i="5"/>
  <c r="AB2062" i="5"/>
  <c r="AB2054" i="5"/>
  <c r="AB2050" i="5"/>
  <c r="AB2042" i="5"/>
  <c r="AB2038" i="5"/>
  <c r="AB2030" i="5"/>
  <c r="AB2026" i="5"/>
  <c r="AB2022" i="5"/>
  <c r="AB2018" i="5"/>
  <c r="AB2010" i="5"/>
  <c r="AB2002" i="5"/>
  <c r="AB1994" i="5"/>
  <c r="AB1978" i="5"/>
  <c r="AB1962" i="5"/>
  <c r="AB1954" i="5"/>
  <c r="AB1930" i="5"/>
  <c r="AB1914" i="5"/>
  <c r="AB1898" i="5"/>
  <c r="AB1874" i="5"/>
  <c r="AB1866" i="5"/>
  <c r="AB1850" i="5"/>
  <c r="AB1842" i="5"/>
  <c r="AB1818" i="5"/>
  <c r="AB1810" i="5"/>
  <c r="AB1794" i="5"/>
  <c r="AB1786" i="5"/>
  <c r="AB1782" i="5"/>
  <c r="AB1758" i="5"/>
  <c r="AB1754" i="5"/>
  <c r="AB1738" i="5"/>
  <c r="AB1706" i="5"/>
  <c r="AB1698" i="5"/>
  <c r="AB1674" i="5"/>
  <c r="AB1666" i="5"/>
  <c r="AB1654" i="5"/>
  <c r="AB1650" i="5"/>
  <c r="AB1634" i="5"/>
  <c r="AB1630" i="5"/>
  <c r="AB1618" i="5"/>
  <c r="AB1610" i="5"/>
  <c r="AB1594" i="5"/>
  <c r="AB1586" i="5"/>
  <c r="AB1570" i="5"/>
  <c r="AB1562" i="5"/>
  <c r="AB1546" i="5"/>
  <c r="AB1530" i="5"/>
  <c r="AB1522" i="5"/>
  <c r="AB1514" i="5"/>
  <c r="AB1506" i="5"/>
  <c r="AB1482" i="5"/>
  <c r="AB1478" i="5"/>
  <c r="AB1466" i="5"/>
  <c r="AB1434" i="5"/>
  <c r="AB1418" i="5"/>
  <c r="AB1398" i="5"/>
  <c r="AB1386" i="5"/>
  <c r="AB1374" i="5"/>
  <c r="AB1362" i="5"/>
  <c r="AB1338" i="5"/>
  <c r="AB1326" i="5"/>
  <c r="AB1318" i="5"/>
  <c r="AB1254" i="5"/>
  <c r="AB1210" i="5"/>
  <c r="AB1198" i="5"/>
  <c r="AB1194" i="5"/>
  <c r="AB1178" i="5"/>
  <c r="AB1166" i="5"/>
  <c r="AB1146" i="5"/>
  <c r="AB1110" i="5"/>
  <c r="AB1082" i="5"/>
  <c r="AB1070" i="5"/>
  <c r="AB802" i="5"/>
  <c r="AB730" i="5"/>
  <c r="AB726" i="5"/>
  <c r="AB718" i="5"/>
  <c r="G1124" i="5"/>
  <c r="G1300" i="5"/>
  <c r="G1400" i="5"/>
  <c r="G1148" i="5"/>
  <c r="AB1035" i="5"/>
  <c r="AB1575" i="5"/>
  <c r="AB1351" i="5"/>
  <c r="AB1343" i="5"/>
  <c r="AB1327" i="5"/>
  <c r="AB1291" i="5"/>
  <c r="AB1279" i="5"/>
  <c r="AB1255" i="5"/>
  <c r="AB1223" i="5"/>
  <c r="AB1215" i="5"/>
  <c r="AB1199" i="5"/>
  <c r="AB1191" i="5"/>
  <c r="AB1183" i="5"/>
  <c r="AB1167" i="5"/>
  <c r="AB1147" i="5"/>
  <c r="AB1135" i="5"/>
  <c r="AB1127" i="5"/>
  <c r="AB1119" i="5"/>
  <c r="AB1103" i="5"/>
  <c r="AB1095" i="5"/>
  <c r="AB1087" i="5"/>
  <c r="AB1079" i="5"/>
  <c r="AB1071" i="5"/>
  <c r="AB1063" i="5"/>
  <c r="AB1047" i="5"/>
  <c r="AB1039" i="5"/>
  <c r="AB1023" i="5"/>
  <c r="G1076" i="5"/>
  <c r="G1924" i="5"/>
  <c r="G2388" i="5"/>
  <c r="B21" i="6"/>
  <c r="B31" i="6" s="1"/>
  <c r="F21" i="6"/>
  <c r="B20" i="6"/>
  <c r="B35" i="6" s="1"/>
  <c r="G23" i="6"/>
  <c r="H23" i="6" s="1"/>
  <c r="D23" i="6" s="1"/>
  <c r="F20" i="6"/>
  <c r="F22" i="6"/>
  <c r="G22" i="6"/>
  <c r="G18" i="6"/>
  <c r="H18" i="6" s="1"/>
  <c r="G16" i="6"/>
  <c r="H16" i="6" s="1"/>
  <c r="D16" i="6" s="1"/>
  <c r="AB1273" i="5"/>
  <c r="A45" i="2"/>
  <c r="A11" i="2"/>
  <c r="J28" i="6"/>
  <c r="V1303" i="5"/>
  <c r="J1303" i="5" s="1"/>
  <c r="AB1303" i="5"/>
  <c r="V1175" i="5"/>
  <c r="I1175" i="5" s="1"/>
  <c r="AB1175" i="5"/>
  <c r="A34" i="2"/>
  <c r="A42" i="2"/>
  <c r="V1447" i="5"/>
  <c r="R1447" i="5" s="1"/>
  <c r="AB1447" i="5"/>
  <c r="V1347" i="5"/>
  <c r="I1347" i="5" s="1"/>
  <c r="AB1347" i="5"/>
  <c r="V1319" i="5"/>
  <c r="H1319" i="5" s="1"/>
  <c r="V1307" i="5"/>
  <c r="E1307" i="5" s="1"/>
  <c r="X1307" i="5" s="1"/>
  <c r="AB1307" i="5"/>
  <c r="B75" i="4"/>
  <c r="A54" i="6" s="1"/>
  <c r="AB1263" i="5"/>
  <c r="AB1319" i="5"/>
  <c r="AB1239" i="5"/>
  <c r="G2107" i="5"/>
  <c r="B4" i="3"/>
  <c r="A46" i="2"/>
  <c r="A6" i="2"/>
  <c r="G4" i="5"/>
  <c r="I27" i="6"/>
  <c r="A58" i="2"/>
  <c r="J63" i="6"/>
  <c r="J58" i="6"/>
  <c r="B16" i="4"/>
  <c r="A8" i="6" s="1"/>
  <c r="A48" i="2"/>
  <c r="A10" i="2"/>
  <c r="AB1295" i="5"/>
  <c r="AB1247" i="5"/>
  <c r="AB1335" i="5"/>
  <c r="AB1543" i="5"/>
  <c r="AB1671" i="5"/>
  <c r="J31" i="6"/>
  <c r="C7" i="3"/>
  <c r="A24" i="2"/>
  <c r="A14" i="2"/>
  <c r="A16" i="2"/>
  <c r="B41" i="4"/>
  <c r="A28" i="6" s="1"/>
  <c r="B77" i="4"/>
  <c r="A55" i="6" s="1"/>
  <c r="A62" i="2"/>
  <c r="I45" i="6"/>
  <c r="J40" i="6"/>
  <c r="I65" i="6"/>
  <c r="I68" i="4"/>
  <c r="H68" i="4"/>
  <c r="B85" i="4"/>
  <c r="A60" i="6" s="1"/>
  <c r="AB1759" i="5"/>
  <c r="A2" i="2"/>
  <c r="I35" i="6"/>
  <c r="A1" i="7"/>
  <c r="D3" i="6"/>
  <c r="A26" i="2"/>
  <c r="I48" i="6"/>
  <c r="A41" i="2"/>
  <c r="B19" i="4"/>
  <c r="A32" i="2"/>
  <c r="C8" i="3"/>
  <c r="A39" i="2"/>
  <c r="B14" i="4"/>
  <c r="A12" i="2"/>
  <c r="J60" i="6"/>
  <c r="J20" i="6"/>
  <c r="A23" i="2"/>
  <c r="J65" i="6"/>
  <c r="B2" i="3"/>
  <c r="J6" i="6"/>
  <c r="C4" i="3"/>
  <c r="A8" i="2"/>
  <c r="J18" i="6"/>
  <c r="B4" i="4"/>
  <c r="A49" i="2"/>
  <c r="A64" i="2"/>
  <c r="A30" i="2"/>
  <c r="A61" i="2"/>
  <c r="A55" i="2"/>
  <c r="A70" i="2"/>
  <c r="F4" i="8"/>
  <c r="A9" i="2"/>
  <c r="A21" i="2"/>
  <c r="B9" i="4"/>
  <c r="A5" i="6" s="1"/>
  <c r="A17" i="2"/>
  <c r="AB2471" i="5"/>
  <c r="AB2455" i="5"/>
  <c r="AB2443" i="5"/>
  <c r="AB2423" i="5"/>
  <c r="AB2407" i="5"/>
  <c r="AB2391" i="5"/>
  <c r="AB2387" i="5"/>
  <c r="AB2379" i="5"/>
  <c r="AB2363" i="5"/>
  <c r="AB2343" i="5"/>
  <c r="AB2327" i="5"/>
  <c r="AB2315" i="5"/>
  <c r="AB2279" i="5"/>
  <c r="AB2259" i="5"/>
  <c r="AB2235" i="5"/>
  <c r="AB2215" i="5"/>
  <c r="AB2199" i="5"/>
  <c r="AB2187" i="5"/>
  <c r="AB2151" i="5"/>
  <c r="AB2135" i="5"/>
  <c r="AB2131" i="5"/>
  <c r="AB2123" i="5"/>
  <c r="AB2107" i="5"/>
  <c r="AB2087" i="5"/>
  <c r="AB2071" i="5"/>
  <c r="AB2067" i="5"/>
  <c r="AB2059" i="5"/>
  <c r="AB2007" i="5"/>
  <c r="AB2003" i="5"/>
  <c r="AB1995" i="5"/>
  <c r="AB1979" i="5"/>
  <c r="AB1959" i="5"/>
  <c r="AB1943" i="5"/>
  <c r="AB1939" i="5"/>
  <c r="AB1235" i="5"/>
  <c r="AB1231" i="5"/>
  <c r="AB1207" i="5"/>
  <c r="AB1151" i="5"/>
  <c r="G2208" i="5"/>
  <c r="AB2480" i="5"/>
  <c r="AB2476" i="5"/>
  <c r="AB2464" i="5"/>
  <c r="AB2460" i="5"/>
  <c r="AB2448" i="5"/>
  <c r="AB2444" i="5"/>
  <c r="AB1915" i="5"/>
  <c r="AB1895" i="5"/>
  <c r="AB1879" i="5"/>
  <c r="AB1875" i="5"/>
  <c r="AB1867" i="5"/>
  <c r="AB1851" i="5"/>
  <c r="AB1831" i="5"/>
  <c r="AB1791" i="5"/>
  <c r="AB1727" i="5"/>
  <c r="AB1703" i="5"/>
  <c r="AB1631" i="5"/>
  <c r="AB1607" i="5"/>
  <c r="AB1599" i="5"/>
  <c r="AB1567" i="5"/>
  <c r="AB1503" i="5"/>
  <c r="AB1479" i="5"/>
  <c r="AB1471" i="5"/>
  <c r="AB1439" i="5"/>
  <c r="AB1415" i="5"/>
  <c r="AB1375" i="5"/>
  <c r="AB1355" i="5"/>
  <c r="AB1311" i="5"/>
  <c r="AB1287" i="5"/>
  <c r="AB1271" i="5"/>
  <c r="AB1179" i="5"/>
  <c r="AB1163" i="5"/>
  <c r="AB1159" i="5"/>
  <c r="AB1143" i="5"/>
  <c r="AB1139" i="5"/>
  <c r="AB1111" i="5"/>
  <c r="AB1099" i="5"/>
  <c r="AB1091" i="5"/>
  <c r="AB1083" i="5"/>
  <c r="AB1075" i="5"/>
  <c r="AB1059" i="5"/>
  <c r="AB1055" i="5"/>
  <c r="AB1031" i="5"/>
  <c r="AB1019" i="5"/>
  <c r="AB959" i="5"/>
  <c r="AB2432" i="5"/>
  <c r="AB2428" i="5"/>
  <c r="AB2416" i="5"/>
  <c r="AB2412" i="5"/>
  <c r="AB2400" i="5"/>
  <c r="AB2396" i="5"/>
  <c r="AB2384" i="5"/>
  <c r="AB2380" i="5"/>
  <c r="AB2368" i="5"/>
  <c r="AB2364" i="5"/>
  <c r="AB2356" i="5"/>
  <c r="AB2352" i="5"/>
  <c r="AB2348" i="5"/>
  <c r="AB2336" i="5"/>
  <c r="AB2332" i="5"/>
  <c r="AB2324" i="5"/>
  <c r="AB2320" i="5"/>
  <c r="AB2316" i="5"/>
  <c r="AB2304" i="5"/>
  <c r="AB2300" i="5"/>
  <c r="AB2296" i="5"/>
  <c r="AB2292" i="5"/>
  <c r="AB2288" i="5"/>
  <c r="AB2284" i="5"/>
  <c r="AB2272" i="5"/>
  <c r="AB2268" i="5"/>
  <c r="AB2256" i="5"/>
  <c r="AB2252" i="5"/>
  <c r="AB2248" i="5"/>
  <c r="AB2240" i="5"/>
  <c r="AB2236" i="5"/>
  <c r="AB2232" i="5"/>
  <c r="AB2228" i="5"/>
  <c r="AB2224" i="5"/>
  <c r="AB2220" i="5"/>
  <c r="AB2212" i="5"/>
  <c r="AB2208" i="5"/>
  <c r="AB2204" i="5"/>
  <c r="AB2196" i="5"/>
  <c r="AB2192" i="5"/>
  <c r="AB2176" i="5"/>
  <c r="AB2172" i="5"/>
  <c r="AB2168" i="5"/>
  <c r="AB2164" i="5"/>
  <c r="AB2156" i="5"/>
  <c r="AB2152" i="5"/>
  <c r="AB2148" i="5"/>
  <c r="AB2140" i="5"/>
  <c r="AB2132" i="5"/>
  <c r="AB2124" i="5"/>
  <c r="AB2120" i="5"/>
  <c r="AB2108" i="5"/>
  <c r="AB2104" i="5"/>
  <c r="AB2100" i="5"/>
  <c r="AB2092" i="5"/>
  <c r="AB2088" i="5"/>
  <c r="AB2076" i="5"/>
  <c r="AB2060" i="5"/>
  <c r="AB2044" i="5"/>
  <c r="AB2036" i="5"/>
  <c r="AB2028" i="5"/>
  <c r="AB2024" i="5"/>
  <c r="AB2020" i="5"/>
  <c r="AB2012" i="5"/>
  <c r="AB2000" i="5"/>
  <c r="AB1992" i="5"/>
  <c r="AB1988" i="5"/>
  <c r="AB1980" i="5"/>
  <c r="AB1976" i="5"/>
  <c r="AB1968" i="5"/>
  <c r="AB1956" i="5"/>
  <c r="AB1948" i="5"/>
  <c r="AB1936" i="5"/>
  <c r="AB1928" i="5"/>
  <c r="AB1924" i="5"/>
  <c r="AB1916" i="5"/>
  <c r="AB1904" i="5"/>
  <c r="AB1892" i="5"/>
  <c r="AB1884" i="5"/>
  <c r="AB1876" i="5"/>
  <c r="AB1864" i="5"/>
  <c r="AB1860" i="5"/>
  <c r="AB1852" i="5"/>
  <c r="AB1848" i="5"/>
  <c r="AB1840" i="5"/>
  <c r="AB1836" i="5"/>
  <c r="AB1828" i="5"/>
  <c r="AB1820" i="5"/>
  <c r="AB1796" i="5"/>
  <c r="AB1788" i="5"/>
  <c r="AB1772" i="5"/>
  <c r="AB1756" i="5"/>
  <c r="AB1748" i="5"/>
  <c r="AB1732" i="5"/>
  <c r="AB1724" i="5"/>
  <c r="AB1708" i="5"/>
  <c r="AB1700" i="5"/>
  <c r="AB1692" i="5"/>
  <c r="AB1668" i="5"/>
  <c r="AB1660" i="5"/>
  <c r="AB1636" i="5"/>
  <c r="AB1628" i="5"/>
  <c r="AB1620" i="5"/>
  <c r="AB1612" i="5"/>
  <c r="AB1604" i="5"/>
  <c r="AB1596" i="5"/>
  <c r="AB1580" i="5"/>
  <c r="AB1572" i="5"/>
  <c r="AB1564" i="5"/>
  <c r="AB1548" i="5"/>
  <c r="AB1540" i="5"/>
  <c r="AB1532" i="5"/>
  <c r="AB1508" i="5"/>
  <c r="AB1500" i="5"/>
  <c r="AB1484" i="5"/>
  <c r="AB1476" i="5"/>
  <c r="AB1468" i="5"/>
  <c r="AB1444" i="5"/>
  <c r="AB1436" i="5"/>
  <c r="AB1432" i="5"/>
  <c r="AB1428" i="5"/>
  <c r="AB1424" i="5"/>
  <c r="AB1420" i="5"/>
  <c r="AB1416" i="5"/>
  <c r="AB1412" i="5"/>
  <c r="AB1408" i="5"/>
  <c r="AB1404" i="5"/>
  <c r="AB1400" i="5"/>
  <c r="AB1396" i="5"/>
  <c r="AB1392" i="5"/>
  <c r="AB1388" i="5"/>
  <c r="AB1384" i="5"/>
  <c r="AB1380" i="5"/>
  <c r="AB1376" i="5"/>
  <c r="AB1372" i="5"/>
  <c r="AB1368" i="5"/>
  <c r="AB1364" i="5"/>
  <c r="AB1360" i="5"/>
  <c r="AB1356" i="5"/>
  <c r="AB1340" i="5"/>
  <c r="AB1332" i="5"/>
  <c r="AB1324" i="5"/>
  <c r="AB1292" i="5"/>
  <c r="AB1276" i="5"/>
  <c r="AB1268" i="5"/>
  <c r="AB1260" i="5"/>
  <c r="AB1228" i="5"/>
  <c r="AB1204" i="5"/>
  <c r="AB1196" i="5"/>
  <c r="AB1164" i="5"/>
  <c r="AB1160" i="5"/>
  <c r="AB1148" i="5"/>
  <c r="AB1144" i="5"/>
  <c r="AB1140" i="5"/>
  <c r="AB1132" i="5"/>
  <c r="AB1116" i="5"/>
  <c r="AB1100" i="5"/>
  <c r="AB1088" i="5"/>
  <c r="AB1076" i="5"/>
  <c r="AB1068" i="5"/>
  <c r="AB1036" i="5"/>
  <c r="AB1020" i="5"/>
  <c r="AB864" i="5"/>
  <c r="AB840" i="5"/>
  <c r="AB824" i="5"/>
  <c r="B49" i="4"/>
  <c r="A34" i="6" s="1"/>
  <c r="B81" i="4"/>
  <c r="A58" i="6" s="1"/>
  <c r="B71" i="4"/>
  <c r="A51" i="6" s="1"/>
  <c r="B79" i="4"/>
  <c r="A56" i="6" s="1"/>
  <c r="J10" i="6"/>
  <c r="C10" i="6" s="1"/>
  <c r="I4" i="5"/>
  <c r="I21" i="6"/>
  <c r="C21" i="3"/>
  <c r="N4" i="5"/>
  <c r="J47" i="6"/>
  <c r="I31" i="6"/>
  <c r="J30" i="6"/>
  <c r="I59" i="6"/>
  <c r="C22" i="3"/>
  <c r="I17" i="6"/>
  <c r="J15" i="6"/>
  <c r="J43" i="6"/>
  <c r="I26" i="6"/>
  <c r="I47" i="6"/>
  <c r="G4" i="8"/>
  <c r="B40" i="4"/>
  <c r="B58" i="4" s="1"/>
  <c r="A42" i="6" s="1"/>
  <c r="I66" i="6"/>
  <c r="C20" i="3"/>
  <c r="C24" i="3"/>
  <c r="I28" i="6"/>
  <c r="A1" i="8"/>
  <c r="G25" i="4"/>
  <c r="G43" i="4" s="1"/>
  <c r="I54" i="6"/>
  <c r="J25" i="6"/>
  <c r="J23" i="6"/>
  <c r="C30" i="3"/>
  <c r="I41" i="6"/>
  <c r="B73" i="4"/>
  <c r="A53" i="6" s="1"/>
  <c r="J11" i="6"/>
  <c r="C11" i="6" s="1"/>
  <c r="D4" i="8"/>
  <c r="B8" i="4"/>
  <c r="A4" i="6" s="1"/>
  <c r="C29" i="3"/>
  <c r="G3" i="5"/>
  <c r="A1" i="6"/>
  <c r="I9" i="6"/>
  <c r="K4" i="5"/>
  <c r="Q4" i="5"/>
  <c r="D4" i="5"/>
  <c r="J41" i="6"/>
  <c r="J52" i="6"/>
  <c r="J55" i="6"/>
  <c r="C3" i="6"/>
  <c r="J8" i="6"/>
  <c r="C8" i="6" s="1"/>
  <c r="H4" i="5"/>
  <c r="J4" i="5"/>
  <c r="C14" i="3"/>
  <c r="I50" i="6"/>
  <c r="I32" i="6"/>
  <c r="B13" i="4"/>
  <c r="C18" i="3"/>
  <c r="J9" i="6"/>
  <c r="C9" i="6" s="1"/>
  <c r="J61" i="6"/>
  <c r="I15" i="6"/>
  <c r="D1" i="6"/>
  <c r="I18" i="6"/>
  <c r="B55" i="4"/>
  <c r="A39" i="6" s="1"/>
  <c r="B43" i="4"/>
  <c r="A29" i="6" s="1"/>
  <c r="B61" i="4"/>
  <c r="A44" i="6" s="1"/>
  <c r="J59" i="6"/>
  <c r="C15" i="3"/>
  <c r="J2" i="5"/>
  <c r="C19" i="3"/>
  <c r="B1001" i="7"/>
  <c r="B67" i="4"/>
  <c r="C4" i="5"/>
  <c r="I30" i="6"/>
  <c r="A75" i="2"/>
  <c r="P4" i="5"/>
  <c r="B10" i="4"/>
  <c r="A6" i="6" s="1"/>
  <c r="J32" i="6"/>
  <c r="C16" i="3"/>
  <c r="C23" i="3"/>
  <c r="I40" i="6"/>
  <c r="J36" i="6"/>
  <c r="I4" i="6"/>
  <c r="A4" i="8"/>
  <c r="A87" i="4"/>
  <c r="I58" i="6"/>
  <c r="B27" i="4"/>
  <c r="B33" i="4" s="1"/>
  <c r="A21" i="6" s="1"/>
  <c r="C6" i="3"/>
  <c r="J7" i="6"/>
  <c r="C7" i="6" s="1"/>
  <c r="I4" i="4"/>
  <c r="B3" i="5"/>
  <c r="J50" i="6"/>
  <c r="C17" i="3"/>
  <c r="C3" i="3"/>
  <c r="C9" i="3"/>
  <c r="A38" i="2"/>
  <c r="B5" i="3"/>
  <c r="B9" i="3"/>
  <c r="B13" i="3"/>
  <c r="B17" i="3"/>
  <c r="B21" i="3"/>
  <c r="B25" i="3"/>
  <c r="B29" i="3"/>
  <c r="B10" i="3"/>
  <c r="B14" i="3"/>
  <c r="B18" i="3"/>
  <c r="B26" i="3"/>
  <c r="B11" i="3"/>
  <c r="B19" i="3"/>
  <c r="B27" i="3"/>
  <c r="B6" i="3"/>
  <c r="B7" i="3"/>
  <c r="B8" i="3"/>
  <c r="B12" i="3"/>
  <c r="B16" i="3"/>
  <c r="B20" i="3"/>
  <c r="B24" i="3"/>
  <c r="B28" i="3"/>
  <c r="B22" i="3"/>
  <c r="B30" i="3"/>
  <c r="B15" i="3"/>
  <c r="B23" i="3"/>
  <c r="V2493" i="5"/>
  <c r="E2493" i="5" s="1"/>
  <c r="X2493" i="5" s="1"/>
  <c r="V2477" i="5"/>
  <c r="V2469" i="5"/>
  <c r="G2469" i="5" s="1"/>
  <c r="V2441" i="5"/>
  <c r="R2441" i="5" s="1"/>
  <c r="V2433" i="5"/>
  <c r="F2433" i="5" s="1"/>
  <c r="V2425" i="5"/>
  <c r="I2425" i="5" s="1"/>
  <c r="V2421" i="5"/>
  <c r="J2421" i="5" s="1"/>
  <c r="V2417" i="5"/>
  <c r="V2409" i="5"/>
  <c r="G2409" i="5" s="1"/>
  <c r="V2405" i="5"/>
  <c r="F2405" i="5" s="1"/>
  <c r="V2361" i="5"/>
  <c r="V2357" i="5"/>
  <c r="F2357" i="5" s="1"/>
  <c r="V2321" i="5"/>
  <c r="F2321" i="5" s="1"/>
  <c r="V2309" i="5"/>
  <c r="H2309" i="5" s="1"/>
  <c r="V2305" i="5"/>
  <c r="V2297" i="5"/>
  <c r="I2297" i="5" s="1"/>
  <c r="V2273" i="5"/>
  <c r="J2273" i="5" s="1"/>
  <c r="V2257" i="5"/>
  <c r="J2257" i="5" s="1"/>
  <c r="V2253" i="5"/>
  <c r="V2245" i="5"/>
  <c r="F2245" i="5" s="1"/>
  <c r="V2233" i="5"/>
  <c r="J2233" i="5" s="1"/>
  <c r="V2221" i="5"/>
  <c r="E2221" i="5" s="1"/>
  <c r="X2221" i="5" s="1"/>
  <c r="V2217" i="5"/>
  <c r="E2217" i="5" s="1"/>
  <c r="X2217" i="5" s="1"/>
  <c r="V2213" i="5"/>
  <c r="J2213" i="5" s="1"/>
  <c r="V2201" i="5"/>
  <c r="R2201" i="5" s="1"/>
  <c r="V2197" i="5"/>
  <c r="E2197" i="5" s="1"/>
  <c r="X2197" i="5" s="1"/>
  <c r="V2193" i="5"/>
  <c r="I2193" i="5" s="1"/>
  <c r="V2189" i="5"/>
  <c r="H2189" i="5" s="1"/>
  <c r="V2145" i="5"/>
  <c r="R2145" i="5" s="1"/>
  <c r="V2141" i="5"/>
  <c r="H2141" i="5" s="1"/>
  <c r="V2097" i="5"/>
  <c r="V2073" i="5"/>
  <c r="V2061" i="5"/>
  <c r="F2061" i="5" s="1"/>
  <c r="V2053" i="5"/>
  <c r="R2053" i="5" s="1"/>
  <c r="V2033" i="5"/>
  <c r="V2029" i="5"/>
  <c r="F2029" i="5" s="1"/>
  <c r="V2025" i="5"/>
  <c r="I2025" i="5" s="1"/>
  <c r="V1993" i="5"/>
  <c r="V1977" i="5"/>
  <c r="J1977" i="5" s="1"/>
  <c r="V1965" i="5"/>
  <c r="G1965" i="5" s="1"/>
  <c r="V1957" i="5"/>
  <c r="R1957" i="5" s="1"/>
  <c r="V1929" i="5"/>
  <c r="G1929" i="5" s="1"/>
  <c r="V1913" i="5"/>
  <c r="R1913" i="5" s="1"/>
  <c r="V1893" i="5"/>
  <c r="G1893" i="5" s="1"/>
  <c r="V1889" i="5"/>
  <c r="E1889" i="5" s="1"/>
  <c r="X1889" i="5" s="1"/>
  <c r="V1877" i="5"/>
  <c r="E1877" i="5" s="1"/>
  <c r="X1877" i="5" s="1"/>
  <c r="V1853" i="5"/>
  <c r="V1793" i="5"/>
  <c r="V1765" i="5"/>
  <c r="R1765" i="5" s="1"/>
  <c r="V1737" i="5"/>
  <c r="V1729" i="5"/>
  <c r="G1729" i="5" s="1"/>
  <c r="V1713" i="5"/>
  <c r="V1709" i="5"/>
  <c r="G1709" i="5" s="1"/>
  <c r="V1637" i="5"/>
  <c r="H1637" i="5" s="1"/>
  <c r="V1633" i="5"/>
  <c r="J1633" i="5" s="1"/>
  <c r="V1621" i="5"/>
  <c r="H1621" i="5" s="1"/>
  <c r="V1617" i="5"/>
  <c r="F1617" i="5" s="1"/>
  <c r="V1613" i="5"/>
  <c r="V1605" i="5"/>
  <c r="V1585" i="5"/>
  <c r="J1585" i="5" s="1"/>
  <c r="V1557" i="5"/>
  <c r="V1553" i="5"/>
  <c r="E1553" i="5" s="1"/>
  <c r="X1553" i="5" s="1"/>
  <c r="V1545" i="5"/>
  <c r="E1545" i="5" s="1"/>
  <c r="X1545" i="5" s="1"/>
  <c r="V1521" i="5"/>
  <c r="G1521" i="5" s="1"/>
  <c r="V1505" i="5"/>
  <c r="J1505" i="5" s="1"/>
  <c r="V1469" i="5"/>
  <c r="F1469" i="5" s="1"/>
  <c r="V1449" i="5"/>
  <c r="V1417" i="5"/>
  <c r="V1353" i="5"/>
  <c r="H1353" i="5" s="1"/>
  <c r="V1281" i="5"/>
  <c r="V1257" i="5"/>
  <c r="V1229" i="5"/>
  <c r="J1229" i="5" s="1"/>
  <c r="V1217" i="5"/>
  <c r="E1217" i="5" s="1"/>
  <c r="X1217" i="5" s="1"/>
  <c r="V1201" i="5"/>
  <c r="J1201" i="5" s="1"/>
  <c r="V1193" i="5"/>
  <c r="V1169" i="5"/>
  <c r="F1169" i="5" s="1"/>
  <c r="V1149" i="5"/>
  <c r="H1149" i="5" s="1"/>
  <c r="V1141" i="5"/>
  <c r="H1141" i="5" s="1"/>
  <c r="V1137" i="5"/>
  <c r="V1121" i="5"/>
  <c r="H1121" i="5" s="1"/>
  <c r="V1089" i="5"/>
  <c r="I1089" i="5" s="1"/>
  <c r="V1073" i="5"/>
  <c r="R1073" i="5" s="1"/>
  <c r="V1065" i="5"/>
  <c r="V1057" i="5"/>
  <c r="H1057" i="5" s="1"/>
  <c r="V1033" i="5"/>
  <c r="I1033" i="5" s="1"/>
  <c r="V1021" i="5"/>
  <c r="J1021" i="5" s="1"/>
  <c r="V981" i="5"/>
  <c r="V961" i="5"/>
  <c r="V957" i="5"/>
  <c r="F957" i="5" s="1"/>
  <c r="V945" i="5"/>
  <c r="E945" i="5" s="1"/>
  <c r="X945" i="5" s="1"/>
  <c r="V941" i="5"/>
  <c r="I941" i="5" s="1"/>
  <c r="V933" i="5"/>
  <c r="I933" i="5" s="1"/>
  <c r="V929" i="5"/>
  <c r="E929" i="5" s="1"/>
  <c r="X929" i="5" s="1"/>
  <c r="V925" i="5"/>
  <c r="F925" i="5" s="1"/>
  <c r="V921" i="5"/>
  <c r="J921" i="5" s="1"/>
  <c r="V881" i="5"/>
  <c r="G881" i="5" s="1"/>
  <c r="V873" i="5"/>
  <c r="F873" i="5" s="1"/>
  <c r="V825" i="5"/>
  <c r="G825" i="5" s="1"/>
  <c r="V821" i="5"/>
  <c r="V817" i="5"/>
  <c r="R817" i="5" s="1"/>
  <c r="V801" i="5"/>
  <c r="F801" i="5" s="1"/>
  <c r="V793" i="5"/>
  <c r="J793" i="5" s="1"/>
  <c r="V777" i="5"/>
  <c r="V761" i="5"/>
  <c r="G761" i="5" s="1"/>
  <c r="V689" i="5"/>
  <c r="V669" i="5"/>
  <c r="E669" i="5" s="1"/>
  <c r="X669" i="5" s="1"/>
  <c r="V661" i="5"/>
  <c r="V2480" i="5"/>
  <c r="V2452" i="5"/>
  <c r="H2452" i="5" s="1"/>
  <c r="V2372" i="5"/>
  <c r="H2372" i="5" s="1"/>
  <c r="V2368" i="5"/>
  <c r="V2348" i="5"/>
  <c r="V2328" i="5"/>
  <c r="V2324" i="5"/>
  <c r="V2320" i="5"/>
  <c r="F2320" i="5" s="1"/>
  <c r="V2296" i="5"/>
  <c r="V2292" i="5"/>
  <c r="V2260" i="5"/>
  <c r="I2260" i="5" s="1"/>
  <c r="V2232" i="5"/>
  <c r="J2232" i="5" s="1"/>
  <c r="V2228" i="5"/>
  <c r="V2212" i="5"/>
  <c r="V2200" i="5"/>
  <c r="J2200" i="5" s="1"/>
  <c r="V2192" i="5"/>
  <c r="V2184" i="5"/>
  <c r="V2180" i="5"/>
  <c r="F2180" i="5" s="1"/>
  <c r="V2172" i="5"/>
  <c r="V2164" i="5"/>
  <c r="I2164" i="5" s="1"/>
  <c r="V2132" i="5"/>
  <c r="V2116" i="5"/>
  <c r="E2116" i="5" s="1"/>
  <c r="X2116" i="5" s="1"/>
  <c r="V2112" i="5"/>
  <c r="G2112" i="5" s="1"/>
  <c r="V2104" i="5"/>
  <c r="E2104" i="5" s="1"/>
  <c r="X2104" i="5" s="1"/>
  <c r="V2096" i="5"/>
  <c r="F2096" i="5" s="1"/>
  <c r="V2076" i="5"/>
  <c r="H2076" i="5" s="1"/>
  <c r="V2060" i="5"/>
  <c r="J2060" i="5" s="1"/>
  <c r="V2052" i="5"/>
  <c r="V2036" i="5"/>
  <c r="V2004" i="5"/>
  <c r="V2000" i="5"/>
  <c r="F2000" i="5" s="1"/>
  <c r="V1956" i="5"/>
  <c r="V1952" i="5"/>
  <c r="R1952" i="5" s="1"/>
  <c r="V1940" i="5"/>
  <c r="F1940" i="5" s="1"/>
  <c r="V1920" i="5"/>
  <c r="F1920" i="5" s="1"/>
  <c r="V1916" i="5"/>
  <c r="V1908" i="5"/>
  <c r="F1908" i="5" s="1"/>
  <c r="V1868" i="5"/>
  <c r="E1868" i="5" s="1"/>
  <c r="X1868" i="5" s="1"/>
  <c r="V1860" i="5"/>
  <c r="I1860" i="5" s="1"/>
  <c r="V1844" i="5"/>
  <c r="I1844" i="5" s="1"/>
  <c r="V1804" i="5"/>
  <c r="F1804" i="5" s="1"/>
  <c r="V1796" i="5"/>
  <c r="V1788" i="5"/>
  <c r="H1788" i="5" s="1"/>
  <c r="V1776" i="5"/>
  <c r="V1760" i="5"/>
  <c r="J1760" i="5" s="1"/>
  <c r="V1752" i="5"/>
  <c r="V1728" i="5"/>
  <c r="R1728" i="5" s="1"/>
  <c r="V1704" i="5"/>
  <c r="R1704" i="5" s="1"/>
  <c r="V1700" i="5"/>
  <c r="V1696" i="5"/>
  <c r="R1696" i="5" s="1"/>
  <c r="V1692" i="5"/>
  <c r="G1692" i="5" s="1"/>
  <c r="V1684" i="5"/>
  <c r="H1684" i="5" s="1"/>
  <c r="V1672" i="5"/>
  <c r="E1672" i="5" s="1"/>
  <c r="X1672" i="5" s="1"/>
  <c r="V1668" i="5"/>
  <c r="H1668" i="5" s="1"/>
  <c r="V1624" i="5"/>
  <c r="G1624" i="5" s="1"/>
  <c r="V1596" i="5"/>
  <c r="V1584" i="5"/>
  <c r="V1564" i="5"/>
  <c r="V1556" i="5"/>
  <c r="G1556" i="5" s="1"/>
  <c r="V1524" i="5"/>
  <c r="V1452" i="5"/>
  <c r="H1452" i="5" s="1"/>
  <c r="V1448" i="5"/>
  <c r="V1444" i="5"/>
  <c r="I1444" i="5" s="1"/>
  <c r="V1336" i="5"/>
  <c r="V1320" i="5"/>
  <c r="V1308" i="5"/>
  <c r="V1272" i="5"/>
  <c r="J1272" i="5" s="1"/>
  <c r="V1244" i="5"/>
  <c r="V1240" i="5"/>
  <c r="V1212" i="5"/>
  <c r="R1212" i="5" s="1"/>
  <c r="V1184" i="5"/>
  <c r="V1128" i="5"/>
  <c r="V1084" i="5"/>
  <c r="G1084" i="5" s="1"/>
  <c r="V1072" i="5"/>
  <c r="V1052" i="5"/>
  <c r="V1016" i="5"/>
  <c r="J1016" i="5" s="1"/>
  <c r="V1012" i="5"/>
  <c r="G1012" i="5" s="1"/>
  <c r="V1008" i="5"/>
  <c r="V1004" i="5"/>
  <c r="J1004" i="5" s="1"/>
  <c r="V996" i="5"/>
  <c r="F996" i="5" s="1"/>
  <c r="V992" i="5"/>
  <c r="I992" i="5" s="1"/>
  <c r="V988" i="5"/>
  <c r="V984" i="5"/>
  <c r="R984" i="5" s="1"/>
  <c r="V980" i="5"/>
  <c r="V972" i="5"/>
  <c r="V968" i="5"/>
  <c r="R968" i="5" s="1"/>
  <c r="V964" i="5"/>
  <c r="R964" i="5" s="1"/>
  <c r="V952" i="5"/>
  <c r="V948" i="5"/>
  <c r="H948" i="5" s="1"/>
  <c r="V944" i="5"/>
  <c r="V940" i="5"/>
  <c r="E940" i="5" s="1"/>
  <c r="X940" i="5" s="1"/>
  <c r="V936" i="5"/>
  <c r="I936" i="5" s="1"/>
  <c r="V932" i="5"/>
  <c r="F932" i="5" s="1"/>
  <c r="V928" i="5"/>
  <c r="V920" i="5"/>
  <c r="F920" i="5" s="1"/>
  <c r="V916" i="5"/>
  <c r="G916" i="5" s="1"/>
  <c r="V912" i="5"/>
  <c r="R912" i="5" s="1"/>
  <c r="V908" i="5"/>
  <c r="I908" i="5" s="1"/>
  <c r="V904" i="5"/>
  <c r="H904" i="5" s="1"/>
  <c r="V896" i="5"/>
  <c r="V892" i="5"/>
  <c r="V888" i="5"/>
  <c r="V876" i="5"/>
  <c r="J876" i="5" s="1"/>
  <c r="V872" i="5"/>
  <c r="V868" i="5"/>
  <c r="V860" i="5"/>
  <c r="I860" i="5" s="1"/>
  <c r="V856" i="5"/>
  <c r="G856" i="5" s="1"/>
  <c r="V852" i="5"/>
  <c r="H852" i="5" s="1"/>
  <c r="V848" i="5"/>
  <c r="E848" i="5" s="1"/>
  <c r="X848" i="5" s="1"/>
  <c r="V832" i="5"/>
  <c r="I832" i="5" s="1"/>
  <c r="V824" i="5"/>
  <c r="G824" i="5" s="1"/>
  <c r="V820" i="5"/>
  <c r="V816" i="5"/>
  <c r="H816" i="5" s="1"/>
  <c r="V812" i="5"/>
  <c r="V808" i="5"/>
  <c r="E808" i="5" s="1"/>
  <c r="X808" i="5" s="1"/>
  <c r="V800" i="5"/>
  <c r="V796" i="5"/>
  <c r="I796" i="5" s="1"/>
  <c r="V788" i="5"/>
  <c r="V776" i="5"/>
  <c r="R776" i="5" s="1"/>
  <c r="V768" i="5"/>
  <c r="J768" i="5" s="1"/>
  <c r="V764" i="5"/>
  <c r="H764" i="5" s="1"/>
  <c r="V760" i="5"/>
  <c r="V756" i="5"/>
  <c r="R756" i="5" s="1"/>
  <c r="V752" i="5"/>
  <c r="H752" i="5" s="1"/>
  <c r="V744" i="5"/>
  <c r="R744" i="5" s="1"/>
  <c r="V740" i="5"/>
  <c r="V736" i="5"/>
  <c r="F736" i="5" s="1"/>
  <c r="V732" i="5"/>
  <c r="I732" i="5" s="1"/>
  <c r="V728" i="5"/>
  <c r="E728" i="5" s="1"/>
  <c r="X728" i="5" s="1"/>
  <c r="V720" i="5"/>
  <c r="V712" i="5"/>
  <c r="I712" i="5" s="1"/>
  <c r="V708" i="5"/>
  <c r="F708" i="5" s="1"/>
  <c r="V700" i="5"/>
  <c r="V692" i="5"/>
  <c r="V688" i="5"/>
  <c r="E688" i="5" s="1"/>
  <c r="X688" i="5" s="1"/>
  <c r="V684" i="5"/>
  <c r="V680" i="5"/>
  <c r="I680" i="5" s="1"/>
  <c r="V676" i="5"/>
  <c r="V668" i="5"/>
  <c r="E668" i="5" s="1"/>
  <c r="X668" i="5" s="1"/>
  <c r="V664" i="5"/>
  <c r="V660" i="5"/>
  <c r="F660" i="5" s="1"/>
  <c r="V2491" i="5"/>
  <c r="H2491" i="5" s="1"/>
  <c r="V2483" i="5"/>
  <c r="J2483" i="5" s="1"/>
  <c r="V2459" i="5"/>
  <c r="V2419" i="5"/>
  <c r="V2411" i="5"/>
  <c r="I2411" i="5" s="1"/>
  <c r="V2399" i="5"/>
  <c r="E2399" i="5" s="1"/>
  <c r="X2399" i="5" s="1"/>
  <c r="V2383" i="5"/>
  <c r="V2367" i="5"/>
  <c r="V2355" i="5"/>
  <c r="R2355" i="5" s="1"/>
  <c r="V2347" i="5"/>
  <c r="H2347" i="5" s="1"/>
  <c r="V2307" i="5"/>
  <c r="V2291" i="5"/>
  <c r="V2275" i="5"/>
  <c r="E2275" i="5" s="1"/>
  <c r="X2275" i="5" s="1"/>
  <c r="V2267" i="5"/>
  <c r="V2243" i="5"/>
  <c r="V2223" i="5"/>
  <c r="R2223" i="5" s="1"/>
  <c r="V2219" i="5"/>
  <c r="V2207" i="5"/>
  <c r="V2195" i="5"/>
  <c r="V2179" i="5"/>
  <c r="V2167" i="5"/>
  <c r="G2167" i="5" s="1"/>
  <c r="V2143" i="5"/>
  <c r="J2143" i="5" s="1"/>
  <c r="V2139" i="5"/>
  <c r="V2127" i="5"/>
  <c r="V2103" i="5"/>
  <c r="G2103" i="5" s="1"/>
  <c r="V2075" i="5"/>
  <c r="H2075" i="5" s="1"/>
  <c r="V2063" i="5"/>
  <c r="G2063" i="5" s="1"/>
  <c r="V2039" i="5"/>
  <c r="G2039" i="5" s="1"/>
  <c r="V2027" i="5"/>
  <c r="G2027" i="5" s="1"/>
  <c r="V2023" i="5"/>
  <c r="I2023" i="5" s="1"/>
  <c r="V2019" i="5"/>
  <c r="V2011" i="5"/>
  <c r="V1999" i="5"/>
  <c r="V1975" i="5"/>
  <c r="E1975" i="5" s="1"/>
  <c r="X1975" i="5" s="1"/>
  <c r="V1967" i="5"/>
  <c r="V1907" i="5"/>
  <c r="H1907" i="5" s="1"/>
  <c r="V1899" i="5"/>
  <c r="J1899" i="5" s="1"/>
  <c r="V1883" i="5"/>
  <c r="V1871" i="5"/>
  <c r="V1859" i="5"/>
  <c r="V1847" i="5"/>
  <c r="I1847" i="5" s="1"/>
  <c r="V1843" i="5"/>
  <c r="J1843" i="5" s="1"/>
  <c r="V1819" i="5"/>
  <c r="V1811" i="5"/>
  <c r="V1807" i="5"/>
  <c r="R1807" i="5" s="1"/>
  <c r="V1799" i="5"/>
  <c r="V1755" i="5"/>
  <c r="V1747" i="5"/>
  <c r="V1743" i="5"/>
  <c r="V1739" i="5"/>
  <c r="I1739" i="5" s="1"/>
  <c r="V1735" i="5"/>
  <c r="I1735" i="5" s="1"/>
  <c r="V1723" i="5"/>
  <c r="E1723" i="5" s="1"/>
  <c r="X1723" i="5" s="1"/>
  <c r="V1715" i="5"/>
  <c r="V1695" i="5"/>
  <c r="V1663" i="5"/>
  <c r="V1647" i="5"/>
  <c r="R1647" i="5" s="1"/>
  <c r="V1643" i="5"/>
  <c r="V1639" i="5"/>
  <c r="V1583" i="5"/>
  <c r="G1583" i="5" s="1"/>
  <c r="V1571" i="5"/>
  <c r="V1559" i="5"/>
  <c r="V1555" i="5"/>
  <c r="V1535" i="5"/>
  <c r="V1531" i="5"/>
  <c r="H1531" i="5" s="1"/>
  <c r="V1523" i="5"/>
  <c r="F1523" i="5" s="1"/>
  <c r="V1519" i="5"/>
  <c r="H1519" i="5" s="1"/>
  <c r="V1507" i="5"/>
  <c r="F1507" i="5" s="1"/>
  <c r="V1495" i="5"/>
  <c r="V1491" i="5"/>
  <c r="E1491" i="5" s="1"/>
  <c r="X1491" i="5" s="1"/>
  <c r="V1487" i="5"/>
  <c r="V1475" i="5"/>
  <c r="E1475" i="5" s="1"/>
  <c r="X1475" i="5" s="1"/>
  <c r="V1463" i="5"/>
  <c r="V1443" i="5"/>
  <c r="G1443" i="5" s="1"/>
  <c r="V1419" i="5"/>
  <c r="V1399" i="5"/>
  <c r="V1395" i="5"/>
  <c r="V1391" i="5"/>
  <c r="H1391" i="5" s="1"/>
  <c r="V1387" i="5"/>
  <c r="V1383" i="5"/>
  <c r="V1371" i="5"/>
  <c r="I1371" i="5" s="1"/>
  <c r="V1367" i="5"/>
  <c r="F1367" i="5" s="1"/>
  <c r="V1363" i="5"/>
  <c r="V1359" i="5"/>
  <c r="V1339" i="5"/>
  <c r="E1339" i="5" s="1"/>
  <c r="X1339" i="5" s="1"/>
  <c r="V1331" i="5"/>
  <c r="E1331" i="5" s="1"/>
  <c r="X1331" i="5" s="1"/>
  <c r="V1275" i="5"/>
  <c r="V1267" i="5"/>
  <c r="G1267" i="5" s="1"/>
  <c r="V1259" i="5"/>
  <c r="G1259" i="5" s="1"/>
  <c r="V1243" i="5"/>
  <c r="G1243" i="5" s="1"/>
  <c r="V1227" i="5"/>
  <c r="G1227" i="5" s="1"/>
  <c r="V1219" i="5"/>
  <c r="V1211" i="5"/>
  <c r="I1211" i="5" s="1"/>
  <c r="V1203" i="5"/>
  <c r="I1203" i="5" s="1"/>
  <c r="V1163" i="5"/>
  <c r="V1139" i="5"/>
  <c r="F1139" i="5" s="1"/>
  <c r="V1131" i="5"/>
  <c r="V1123" i="5"/>
  <c r="F1123" i="5" s="1"/>
  <c r="V1115" i="5"/>
  <c r="I1115" i="5" s="1"/>
  <c r="V1107" i="5"/>
  <c r="H1107" i="5" s="1"/>
  <c r="V1099" i="5"/>
  <c r="V1083" i="5"/>
  <c r="I1083" i="5" s="1"/>
  <c r="V1067" i="5"/>
  <c r="I1067" i="5" s="1"/>
  <c r="V1051" i="5"/>
  <c r="V1043" i="5"/>
  <c r="V1027" i="5"/>
  <c r="R1027" i="5" s="1"/>
  <c r="V1015" i="5"/>
  <c r="F1015" i="5" s="1"/>
  <c r="V1011" i="5"/>
  <c r="V1007" i="5"/>
  <c r="E1007" i="5" s="1"/>
  <c r="X1007" i="5" s="1"/>
  <c r="V1003" i="5"/>
  <c r="V999" i="5"/>
  <c r="G999" i="5" s="1"/>
  <c r="V991" i="5"/>
  <c r="V987" i="5"/>
  <c r="V979" i="5"/>
  <c r="G979" i="5" s="1"/>
  <c r="V963" i="5"/>
  <c r="V959" i="5"/>
  <c r="V955" i="5"/>
  <c r="F955" i="5" s="1"/>
  <c r="V951" i="5"/>
  <c r="F951" i="5" s="1"/>
  <c r="V947" i="5"/>
  <c r="H947" i="5" s="1"/>
  <c r="V943" i="5"/>
  <c r="G943" i="5" s="1"/>
  <c r="V939" i="5"/>
  <c r="J939" i="5" s="1"/>
  <c r="V935" i="5"/>
  <c r="I935" i="5" s="1"/>
  <c r="V927" i="5"/>
  <c r="V923" i="5"/>
  <c r="E923" i="5" s="1"/>
  <c r="X923" i="5" s="1"/>
  <c r="V915" i="5"/>
  <c r="G915" i="5" s="1"/>
  <c r="V911" i="5"/>
  <c r="G911" i="5" s="1"/>
  <c r="V907" i="5"/>
  <c r="I907" i="5" s="1"/>
  <c r="V903" i="5"/>
  <c r="V899" i="5"/>
  <c r="G899" i="5" s="1"/>
  <c r="V895" i="5"/>
  <c r="I895" i="5" s="1"/>
  <c r="V891" i="5"/>
  <c r="J891" i="5" s="1"/>
  <c r="V887" i="5"/>
  <c r="V883" i="5"/>
  <c r="V875" i="5"/>
  <c r="R875" i="5" s="1"/>
  <c r="V871" i="5"/>
  <c r="J871" i="5" s="1"/>
  <c r="V867" i="5"/>
  <c r="R867" i="5" s="1"/>
  <c r="V859" i="5"/>
  <c r="G859" i="5" s="1"/>
  <c r="V851" i="5"/>
  <c r="V847" i="5"/>
  <c r="H847" i="5" s="1"/>
  <c r="V839" i="5"/>
  <c r="V835" i="5"/>
  <c r="G835" i="5" s="1"/>
  <c r="V831" i="5"/>
  <c r="V827" i="5"/>
  <c r="V823" i="5"/>
  <c r="F823" i="5" s="1"/>
  <c r="V819" i="5"/>
  <c r="J819" i="5" s="1"/>
  <c r="V815" i="5"/>
  <c r="G815" i="5" s="1"/>
  <c r="V811" i="5"/>
  <c r="V807" i="5"/>
  <c r="E807" i="5" s="1"/>
  <c r="X807" i="5" s="1"/>
  <c r="V799" i="5"/>
  <c r="I799" i="5" s="1"/>
  <c r="V795" i="5"/>
  <c r="V787" i="5"/>
  <c r="V783" i="5"/>
  <c r="V779" i="5"/>
  <c r="G779" i="5" s="1"/>
  <c r="V771" i="5"/>
  <c r="V763" i="5"/>
  <c r="H763" i="5" s="1"/>
  <c r="V759" i="5"/>
  <c r="V743" i="5"/>
  <c r="J743" i="5" s="1"/>
  <c r="V719" i="5"/>
  <c r="V715" i="5"/>
  <c r="V707" i="5"/>
  <c r="V695" i="5"/>
  <c r="H695" i="5" s="1"/>
  <c r="V691" i="5"/>
  <c r="H691" i="5" s="1"/>
  <c r="V687" i="5"/>
  <c r="J687" i="5" s="1"/>
  <c r="V683" i="5"/>
  <c r="I683" i="5" s="1"/>
  <c r="V667" i="5"/>
  <c r="V663" i="5"/>
  <c r="V2482" i="5"/>
  <c r="J2482" i="5" s="1"/>
  <c r="V2350" i="5"/>
  <c r="F2350" i="5" s="1"/>
  <c r="V2334" i="5"/>
  <c r="V2274" i="5"/>
  <c r="V2006" i="5"/>
  <c r="V1986" i="5"/>
  <c r="I1986" i="5" s="1"/>
  <c r="V1966" i="5"/>
  <c r="G1966" i="5" s="1"/>
  <c r="V1962" i="5"/>
  <c r="V1958" i="5"/>
  <c r="R1958" i="5" s="1"/>
  <c r="V1926" i="5"/>
  <c r="R1926" i="5" s="1"/>
  <c r="V1922" i="5"/>
  <c r="V1878" i="5"/>
  <c r="F1878" i="5" s="1"/>
  <c r="V1866" i="5"/>
  <c r="F1866" i="5" s="1"/>
  <c r="V1838" i="5"/>
  <c r="G1838" i="5" s="1"/>
  <c r="V1826" i="5"/>
  <c r="V1790" i="5"/>
  <c r="V1750" i="5"/>
  <c r="I1750" i="5" s="1"/>
  <c r="V1746" i="5"/>
  <c r="I1746" i="5" s="1"/>
  <c r="V1742" i="5"/>
  <c r="H1742" i="5" s="1"/>
  <c r="V1738" i="5"/>
  <c r="G1738" i="5" s="1"/>
  <c r="V1710" i="5"/>
  <c r="G1710" i="5" s="1"/>
  <c r="V1666" i="5"/>
  <c r="F1666" i="5" s="1"/>
  <c r="V1642" i="5"/>
  <c r="V1638" i="5"/>
  <c r="V1590" i="5"/>
  <c r="V1578" i="5"/>
  <c r="J1578" i="5" s="1"/>
  <c r="V1574" i="5"/>
  <c r="I1574" i="5" s="1"/>
  <c r="V1566" i="5"/>
  <c r="V1558" i="5"/>
  <c r="V1526" i="5"/>
  <c r="I1526" i="5" s="1"/>
  <c r="V1518" i="5"/>
  <c r="R1518" i="5" s="1"/>
  <c r="V1506" i="5"/>
  <c r="I1506" i="5" s="1"/>
  <c r="V1490" i="5"/>
  <c r="V1470" i="5"/>
  <c r="I1470" i="5" s="1"/>
  <c r="V1466" i="5"/>
  <c r="J1466" i="5" s="1"/>
  <c r="V1442" i="5"/>
  <c r="V1430" i="5"/>
  <c r="V1414" i="5"/>
  <c r="F1414" i="5" s="1"/>
  <c r="V1406" i="5"/>
  <c r="F1406" i="5" s="1"/>
  <c r="V1402" i="5"/>
  <c r="V1390" i="5"/>
  <c r="G1390" i="5" s="1"/>
  <c r="V1358" i="5"/>
  <c r="F1358" i="5" s="1"/>
  <c r="V1350" i="5"/>
  <c r="V1322" i="5"/>
  <c r="V1302" i="5"/>
  <c r="H1302" i="5" s="1"/>
  <c r="V1278" i="5"/>
  <c r="J1278" i="5" s="1"/>
  <c r="V1274" i="5"/>
  <c r="E1274" i="5" s="1"/>
  <c r="X1274" i="5" s="1"/>
  <c r="V1238" i="5"/>
  <c r="F1238" i="5" s="1"/>
  <c r="V1230" i="5"/>
  <c r="V1210" i="5"/>
  <c r="G1210" i="5" s="1"/>
  <c r="V1174" i="5"/>
  <c r="V1150" i="5"/>
  <c r="V1130" i="5"/>
  <c r="H1130" i="5" s="1"/>
  <c r="V1090" i="5"/>
  <c r="G1090" i="5" s="1"/>
  <c r="V1046" i="5"/>
  <c r="E1046" i="5" s="1"/>
  <c r="X1046" i="5" s="1"/>
  <c r="V998" i="5"/>
  <c r="V970" i="5"/>
  <c r="V966" i="5"/>
  <c r="H966" i="5" s="1"/>
  <c r="V950" i="5"/>
  <c r="I950" i="5" s="1"/>
  <c r="V946" i="5"/>
  <c r="E946" i="5" s="1"/>
  <c r="X946" i="5" s="1"/>
  <c r="V930" i="5"/>
  <c r="H930" i="5" s="1"/>
  <c r="V922" i="5"/>
  <c r="H922" i="5" s="1"/>
  <c r="V902" i="5"/>
  <c r="V898" i="5"/>
  <c r="V894" i="5"/>
  <c r="V886" i="5"/>
  <c r="R886" i="5" s="1"/>
  <c r="V878" i="5"/>
  <c r="V842" i="5"/>
  <c r="V834" i="5"/>
  <c r="F834" i="5" s="1"/>
  <c r="V830" i="5"/>
  <c r="F830" i="5" s="1"/>
  <c r="V826" i="5"/>
  <c r="H826" i="5" s="1"/>
  <c r="V818" i="5"/>
  <c r="V786" i="5"/>
  <c r="J786" i="5" s="1"/>
  <c r="V778" i="5"/>
  <c r="J778" i="5" s="1"/>
  <c r="V774" i="5"/>
  <c r="G774" i="5" s="1"/>
  <c r="V770" i="5"/>
  <c r="J770" i="5" s="1"/>
  <c r="V758" i="5"/>
  <c r="V754" i="5"/>
  <c r="F754" i="5" s="1"/>
  <c r="V746" i="5"/>
  <c r="I746" i="5" s="1"/>
  <c r="V702" i="5"/>
  <c r="V686" i="5"/>
  <c r="V670" i="5"/>
  <c r="R670" i="5" s="1"/>
  <c r="V666" i="5"/>
  <c r="I666" i="5" s="1"/>
  <c r="V662" i="5"/>
  <c r="AB2413" i="5"/>
  <c r="I2098" i="5"/>
  <c r="R2034" i="5"/>
  <c r="AB2157" i="5"/>
  <c r="AB2077" i="5"/>
  <c r="AB1885" i="5"/>
  <c r="AB1789" i="5"/>
  <c r="AB1781" i="5"/>
  <c r="AB1693" i="5"/>
  <c r="AB1661" i="5"/>
  <c r="AB1657" i="5"/>
  <c r="AB1625" i="5"/>
  <c r="AB1589" i="5"/>
  <c r="AB1533" i="5"/>
  <c r="AB1529" i="5"/>
  <c r="AB1497" i="5"/>
  <c r="AB1493" i="5"/>
  <c r="AB1441" i="5"/>
  <c r="AB1437" i="5"/>
  <c r="AB1405" i="5"/>
  <c r="AB1401" i="5"/>
  <c r="AB1369" i="5"/>
  <c r="AB1345" i="5"/>
  <c r="AB1337" i="5"/>
  <c r="AB1297" i="5"/>
  <c r="AB1253" i="5"/>
  <c r="AB1213" i="5"/>
  <c r="AB1181" i="5"/>
  <c r="AB1145" i="5"/>
  <c r="AB1081" i="5"/>
  <c r="AB1069" i="5"/>
  <c r="AB1053" i="5"/>
  <c r="AB1017" i="5"/>
  <c r="R1263" i="5"/>
  <c r="R2388" i="5"/>
  <c r="G1879" i="5"/>
  <c r="F1879" i="5"/>
  <c r="J1879" i="5"/>
  <c r="H2388" i="5"/>
  <c r="R1879" i="5"/>
  <c r="F2428" i="5"/>
  <c r="G2310" i="5"/>
  <c r="I2162" i="5"/>
  <c r="R1580" i="5"/>
  <c r="I2114" i="5"/>
  <c r="J2098" i="5"/>
  <c r="G1207" i="5"/>
  <c r="R1548" i="5"/>
  <c r="H2146" i="5"/>
  <c r="F2050" i="5"/>
  <c r="E2456" i="5"/>
  <c r="X2456" i="5" s="1"/>
  <c r="E1140" i="5"/>
  <c r="X1140" i="5" s="1"/>
  <c r="E2146" i="5"/>
  <c r="X2146" i="5" s="1"/>
  <c r="H2066" i="5"/>
  <c r="I2198" i="5"/>
  <c r="I2388" i="5"/>
  <c r="J1079" i="5"/>
  <c r="R1516" i="5"/>
  <c r="I1848" i="5"/>
  <c r="R2230" i="5"/>
  <c r="E2130" i="5"/>
  <c r="X2130" i="5" s="1"/>
  <c r="E2082" i="5"/>
  <c r="X2082" i="5" s="1"/>
  <c r="I2034" i="5"/>
  <c r="G1079" i="5"/>
  <c r="I1876" i="5"/>
  <c r="F1020" i="5"/>
  <c r="G1360" i="5"/>
  <c r="G2162" i="5"/>
  <c r="E2162" i="5"/>
  <c r="X2162" i="5" s="1"/>
  <c r="G2146" i="5"/>
  <c r="G2130" i="5"/>
  <c r="F2114" i="5"/>
  <c r="G2114" i="5"/>
  <c r="E2098" i="5"/>
  <c r="X2098" i="5" s="1"/>
  <c r="F2082" i="5"/>
  <c r="R2066" i="5"/>
  <c r="G2066" i="5"/>
  <c r="E2050" i="5"/>
  <c r="X2050" i="5" s="1"/>
  <c r="G2034" i="5"/>
  <c r="I1207" i="5"/>
  <c r="R1156" i="5"/>
  <c r="I2018" i="5"/>
  <c r="J2240" i="5"/>
  <c r="J2162" i="5"/>
  <c r="R2162" i="5"/>
  <c r="R2146" i="5"/>
  <c r="F2130" i="5"/>
  <c r="J2114" i="5"/>
  <c r="R2098" i="5"/>
  <c r="H2098" i="5"/>
  <c r="R2082" i="5"/>
  <c r="I2066" i="5"/>
  <c r="J2050" i="5"/>
  <c r="G2050" i="5"/>
  <c r="F2034" i="5"/>
  <c r="J1207" i="5"/>
  <c r="I2438" i="5"/>
  <c r="G2426" i="5"/>
  <c r="R2018" i="5"/>
  <c r="I1335" i="5"/>
  <c r="I1980" i="5"/>
  <c r="H1392" i="5"/>
  <c r="J2304" i="5"/>
  <c r="H2162" i="5"/>
  <c r="J2146" i="5"/>
  <c r="J2130" i="5"/>
  <c r="H2130" i="5"/>
  <c r="H2114" i="5"/>
  <c r="F2098" i="5"/>
  <c r="J2082" i="5"/>
  <c r="I2082" i="5"/>
  <c r="J2066" i="5"/>
  <c r="R2050" i="5"/>
  <c r="H2034" i="5"/>
  <c r="J2034" i="5"/>
  <c r="F1156" i="5"/>
  <c r="J2018" i="5"/>
  <c r="F2388" i="5"/>
  <c r="F1207" i="5"/>
  <c r="I1236" i="5"/>
  <c r="R1848" i="5"/>
  <c r="I1340" i="5"/>
  <c r="I1179" i="5"/>
  <c r="G2479" i="5"/>
  <c r="R2479" i="5"/>
  <c r="E2479" i="5"/>
  <c r="X2479" i="5" s="1"/>
  <c r="H2479" i="5"/>
  <c r="J2479" i="5"/>
  <c r="I2479" i="5"/>
  <c r="F2479" i="5"/>
  <c r="R2467" i="5"/>
  <c r="G2467" i="5"/>
  <c r="I2467" i="5"/>
  <c r="E2467" i="5"/>
  <c r="X2467" i="5" s="1"/>
  <c r="F2467" i="5"/>
  <c r="J2467" i="5"/>
  <c r="J2451" i="5"/>
  <c r="I2451" i="5"/>
  <c r="F2451" i="5"/>
  <c r="E2451" i="5"/>
  <c r="X2451" i="5" s="1"/>
  <c r="R2451" i="5"/>
  <c r="H2451" i="5"/>
  <c r="G2451" i="5"/>
  <c r="E2435" i="5"/>
  <c r="X2435" i="5" s="1"/>
  <c r="J2435" i="5"/>
  <c r="H2435" i="5"/>
  <c r="R2435" i="5"/>
  <c r="I2435" i="5"/>
  <c r="G2435" i="5"/>
  <c r="F2435" i="5"/>
  <c r="R2423" i="5"/>
  <c r="F2423" i="5"/>
  <c r="G2423" i="5"/>
  <c r="E2423" i="5"/>
  <c r="X2423" i="5" s="1"/>
  <c r="J2423" i="5"/>
  <c r="I2423" i="5"/>
  <c r="I2415" i="5"/>
  <c r="J2415" i="5"/>
  <c r="E2415" i="5"/>
  <c r="X2415" i="5" s="1"/>
  <c r="G2415" i="5"/>
  <c r="F2415" i="5"/>
  <c r="R2415" i="5"/>
  <c r="H2415" i="5"/>
  <c r="R2403" i="5"/>
  <c r="J2403" i="5"/>
  <c r="E2403" i="5"/>
  <c r="X2403" i="5" s="1"/>
  <c r="G2403" i="5"/>
  <c r="I2403" i="5"/>
  <c r="H2403" i="5"/>
  <c r="F2403" i="5"/>
  <c r="J2395" i="5"/>
  <c r="G2395" i="5"/>
  <c r="R2395" i="5"/>
  <c r="I2395" i="5"/>
  <c r="H2395" i="5"/>
  <c r="E2395" i="5"/>
  <c r="X2395" i="5" s="1"/>
  <c r="F2395" i="5"/>
  <c r="E2371" i="5"/>
  <c r="X2371" i="5" s="1"/>
  <c r="H2371" i="5"/>
  <c r="J2371" i="5"/>
  <c r="F2371" i="5"/>
  <c r="I2371" i="5"/>
  <c r="R2371" i="5"/>
  <c r="R2359" i="5"/>
  <c r="E2359" i="5"/>
  <c r="X2359" i="5" s="1"/>
  <c r="H2359" i="5"/>
  <c r="I2359" i="5"/>
  <c r="J2359" i="5"/>
  <c r="G2359" i="5"/>
  <c r="E2351" i="5"/>
  <c r="X2351" i="5" s="1"/>
  <c r="F2351" i="5"/>
  <c r="R2351" i="5"/>
  <c r="G2351" i="5"/>
  <c r="I2351" i="5"/>
  <c r="J2351" i="5"/>
  <c r="H2351" i="5"/>
  <c r="H2335" i="5"/>
  <c r="R2335" i="5"/>
  <c r="E2335" i="5"/>
  <c r="X2335" i="5" s="1"/>
  <c r="G2335" i="5"/>
  <c r="F2335" i="5"/>
  <c r="J2335" i="5"/>
  <c r="J2319" i="5"/>
  <c r="I2319" i="5"/>
  <c r="G2319" i="5"/>
  <c r="R2319" i="5"/>
  <c r="F2319" i="5"/>
  <c r="H2319" i="5"/>
  <c r="E2319" i="5"/>
  <c r="X2319" i="5" s="1"/>
  <c r="F2299" i="5"/>
  <c r="R2299" i="5"/>
  <c r="J2299" i="5"/>
  <c r="G2299" i="5"/>
  <c r="E2287" i="5"/>
  <c r="X2287" i="5" s="1"/>
  <c r="G2287" i="5"/>
  <c r="F2287" i="5"/>
  <c r="H2287" i="5"/>
  <c r="I2287" i="5"/>
  <c r="R2287" i="5"/>
  <c r="H2247" i="5"/>
  <c r="E2247" i="5"/>
  <c r="X2247" i="5" s="1"/>
  <c r="J2247" i="5"/>
  <c r="F2247" i="5"/>
  <c r="R2247" i="5"/>
  <c r="F2227" i="5"/>
  <c r="E2227" i="5"/>
  <c r="X2227" i="5" s="1"/>
  <c r="J2227" i="5"/>
  <c r="I2227" i="5"/>
  <c r="R2227" i="5"/>
  <c r="I2211" i="5"/>
  <c r="F2211" i="5"/>
  <c r="G2211" i="5"/>
  <c r="H2211" i="5"/>
  <c r="R2211" i="5"/>
  <c r="J2211" i="5"/>
  <c r="E2211" i="5"/>
  <c r="X2211" i="5" s="1"/>
  <c r="G2183" i="5"/>
  <c r="H2183" i="5"/>
  <c r="J2183" i="5"/>
  <c r="I2183" i="5"/>
  <c r="F2183" i="5"/>
  <c r="E2183" i="5"/>
  <c r="X2183" i="5" s="1"/>
  <c r="R2183" i="5"/>
  <c r="G2159" i="5"/>
  <c r="I2159" i="5"/>
  <c r="F2159" i="5"/>
  <c r="J2159" i="5"/>
  <c r="E2159" i="5"/>
  <c r="X2159" i="5" s="1"/>
  <c r="H2159" i="5"/>
  <c r="J2135" i="5"/>
  <c r="G2135" i="5"/>
  <c r="E2135" i="5"/>
  <c r="X2135" i="5" s="1"/>
  <c r="R2135" i="5"/>
  <c r="R2091" i="5"/>
  <c r="I2091" i="5"/>
  <c r="J2091" i="5"/>
  <c r="F2091" i="5"/>
  <c r="E2091" i="5"/>
  <c r="X2091" i="5" s="1"/>
  <c r="H2091" i="5"/>
  <c r="G2091" i="5"/>
  <c r="G2079" i="5"/>
  <c r="I2079" i="5"/>
  <c r="R2079" i="5"/>
  <c r="F2079" i="5"/>
  <c r="J2079" i="5"/>
  <c r="H2079" i="5"/>
  <c r="E2079" i="5"/>
  <c r="X2079" i="5" s="1"/>
  <c r="H2071" i="5"/>
  <c r="G2071" i="5"/>
  <c r="E2071" i="5"/>
  <c r="X2071" i="5" s="1"/>
  <c r="R2071" i="5"/>
  <c r="I2071" i="5"/>
  <c r="J2071" i="5"/>
  <c r="F2071" i="5"/>
  <c r="R2055" i="5"/>
  <c r="E2055" i="5"/>
  <c r="X2055" i="5" s="1"/>
  <c r="H2055" i="5"/>
  <c r="G2055" i="5"/>
  <c r="J2055" i="5"/>
  <c r="F2055" i="5"/>
  <c r="G2035" i="5"/>
  <c r="I2035" i="5"/>
  <c r="J2035" i="5"/>
  <c r="H2035" i="5"/>
  <c r="R2035" i="5"/>
  <c r="F2035" i="5"/>
  <c r="E2035" i="5"/>
  <c r="X2035" i="5" s="1"/>
  <c r="R1987" i="5"/>
  <c r="I1987" i="5"/>
  <c r="H1987" i="5"/>
  <c r="G1987" i="5"/>
  <c r="F1987" i="5"/>
  <c r="G1963" i="5"/>
  <c r="J1963" i="5"/>
  <c r="H1963" i="5"/>
  <c r="R1963" i="5"/>
  <c r="E1963" i="5"/>
  <c r="X1963" i="5" s="1"/>
  <c r="I1963" i="5"/>
  <c r="F1963" i="5"/>
  <c r="F1951" i="5"/>
  <c r="J1951" i="5"/>
  <c r="G1951" i="5"/>
  <c r="H1951" i="5"/>
  <c r="R1951" i="5"/>
  <c r="E1951" i="5"/>
  <c r="X1951" i="5" s="1"/>
  <c r="G1935" i="5"/>
  <c r="F1935" i="5"/>
  <c r="E1935" i="5"/>
  <c r="X1935" i="5" s="1"/>
  <c r="J1935" i="5"/>
  <c r="I1935" i="5"/>
  <c r="R1935" i="5"/>
  <c r="H1935" i="5"/>
  <c r="I1927" i="5"/>
  <c r="H1927" i="5"/>
  <c r="J1927" i="5"/>
  <c r="E1927" i="5"/>
  <c r="X1927" i="5" s="1"/>
  <c r="F1927" i="5"/>
  <c r="G1927" i="5"/>
  <c r="E1911" i="5"/>
  <c r="X1911" i="5" s="1"/>
  <c r="G1911" i="5"/>
  <c r="H1911" i="5"/>
  <c r="R1911" i="5"/>
  <c r="J1911" i="5"/>
  <c r="I1911" i="5"/>
  <c r="I1903" i="5"/>
  <c r="J1903" i="5"/>
  <c r="E1903" i="5"/>
  <c r="X1903" i="5" s="1"/>
  <c r="H1903" i="5"/>
  <c r="R1903" i="5"/>
  <c r="G1903" i="5"/>
  <c r="F1903" i="5"/>
  <c r="E1887" i="5"/>
  <c r="X1887" i="5" s="1"/>
  <c r="F1887" i="5"/>
  <c r="G1887" i="5"/>
  <c r="J1887" i="5"/>
  <c r="H1887" i="5"/>
  <c r="R1887" i="5"/>
  <c r="I1887" i="5"/>
  <c r="H1855" i="5"/>
  <c r="R1855" i="5"/>
  <c r="J1855" i="5"/>
  <c r="G1855" i="5"/>
  <c r="F1855" i="5"/>
  <c r="I1855" i="5"/>
  <c r="E1855" i="5"/>
  <c r="X1855" i="5" s="1"/>
  <c r="E1839" i="5"/>
  <c r="X1839" i="5" s="1"/>
  <c r="J1839" i="5"/>
  <c r="H1839" i="5"/>
  <c r="I1839" i="5"/>
  <c r="R1839" i="5"/>
  <c r="G1839" i="5"/>
  <c r="F1823" i="5"/>
  <c r="J1823" i="5"/>
  <c r="H1823" i="5"/>
  <c r="I1823" i="5"/>
  <c r="G1823" i="5"/>
  <c r="E1823" i="5"/>
  <c r="X1823" i="5" s="1"/>
  <c r="F1815" i="5"/>
  <c r="E1815" i="5"/>
  <c r="X1815" i="5" s="1"/>
  <c r="R1815" i="5"/>
  <c r="J1815" i="5"/>
  <c r="H1815" i="5"/>
  <c r="G1815" i="5"/>
  <c r="I1815" i="5"/>
  <c r="I1803" i="5"/>
  <c r="G1803" i="5"/>
  <c r="E1803" i="5"/>
  <c r="X1803" i="5" s="1"/>
  <c r="R1803" i="5"/>
  <c r="J1803" i="5"/>
  <c r="E1795" i="5"/>
  <c r="X1795" i="5" s="1"/>
  <c r="J1795" i="5"/>
  <c r="G1795" i="5"/>
  <c r="R1795" i="5"/>
  <c r="H1795" i="5"/>
  <c r="F1795" i="5"/>
  <c r="I1795" i="5"/>
  <c r="F1779" i="5"/>
  <c r="R1779" i="5"/>
  <c r="E1779" i="5"/>
  <c r="X1779" i="5" s="1"/>
  <c r="H1779" i="5"/>
  <c r="G1779" i="5"/>
  <c r="I1779" i="5"/>
  <c r="I1767" i="5"/>
  <c r="E1767" i="5"/>
  <c r="X1767" i="5" s="1"/>
  <c r="J1767" i="5"/>
  <c r="R1767" i="5"/>
  <c r="H1767" i="5"/>
  <c r="G1767" i="5"/>
  <c r="F1751" i="5"/>
  <c r="G1751" i="5"/>
  <c r="J1751" i="5"/>
  <c r="E1751" i="5"/>
  <c r="X1751" i="5" s="1"/>
  <c r="H1751" i="5"/>
  <c r="H1731" i="5"/>
  <c r="I1731" i="5"/>
  <c r="E1731" i="5"/>
  <c r="X1731" i="5" s="1"/>
  <c r="R1731" i="5"/>
  <c r="J1731" i="5"/>
  <c r="J1707" i="5"/>
  <c r="E1707" i="5"/>
  <c r="X1707" i="5" s="1"/>
  <c r="H1707" i="5"/>
  <c r="F1707" i="5"/>
  <c r="F1691" i="5"/>
  <c r="H1691" i="5"/>
  <c r="I1691" i="5"/>
  <c r="R1691" i="5"/>
  <c r="E1691" i="5"/>
  <c r="X1691" i="5" s="1"/>
  <c r="J1691" i="5"/>
  <c r="G1691" i="5"/>
  <c r="J1683" i="5"/>
  <c r="E1683" i="5"/>
  <c r="X1683" i="5" s="1"/>
  <c r="H1683" i="5"/>
  <c r="F1683" i="5"/>
  <c r="H1675" i="5"/>
  <c r="G1675" i="5"/>
  <c r="I1675" i="5"/>
  <c r="E1675" i="5"/>
  <c r="X1675" i="5" s="1"/>
  <c r="R1675" i="5"/>
  <c r="H1659" i="5"/>
  <c r="F1659" i="5"/>
  <c r="G1659" i="5"/>
  <c r="E1659" i="5"/>
  <c r="X1659" i="5" s="1"/>
  <c r="I1659" i="5"/>
  <c r="R1659" i="5"/>
  <c r="I1651" i="5"/>
  <c r="G1651" i="5"/>
  <c r="J1651" i="5"/>
  <c r="E1651" i="5"/>
  <c r="X1651" i="5" s="1"/>
  <c r="H1651" i="5"/>
  <c r="F1651" i="5"/>
  <c r="R1651" i="5"/>
  <c r="H1635" i="5"/>
  <c r="G1635" i="5"/>
  <c r="J1635" i="5"/>
  <c r="F1635" i="5"/>
  <c r="R1635" i="5"/>
  <c r="E1635" i="5"/>
  <c r="X1635" i="5" s="1"/>
  <c r="I1635" i="5"/>
  <c r="R1623" i="5"/>
  <c r="F1623" i="5"/>
  <c r="J1623" i="5"/>
  <c r="H1623" i="5"/>
  <c r="E1623" i="5"/>
  <c r="X1623" i="5" s="1"/>
  <c r="H1615" i="5"/>
  <c r="E1615" i="5"/>
  <c r="X1615" i="5" s="1"/>
  <c r="J1615" i="5"/>
  <c r="I1615" i="5"/>
  <c r="G1615" i="5"/>
  <c r="F1615" i="5"/>
  <c r="R1615" i="5"/>
  <c r="R1603" i="5"/>
  <c r="J1603" i="5"/>
  <c r="I1603" i="5"/>
  <c r="H1603" i="5"/>
  <c r="F1603" i="5"/>
  <c r="H1587" i="5"/>
  <c r="J1587" i="5"/>
  <c r="I1587" i="5"/>
  <c r="R1587" i="5"/>
  <c r="E1587" i="5"/>
  <c r="X1587" i="5" s="1"/>
  <c r="G1587" i="5"/>
  <c r="F1587" i="5"/>
  <c r="H1579" i="5"/>
  <c r="E1579" i="5"/>
  <c r="X1579" i="5" s="1"/>
  <c r="F1579" i="5"/>
  <c r="J1579" i="5"/>
  <c r="R1579" i="5"/>
  <c r="I1563" i="5"/>
  <c r="H1563" i="5"/>
  <c r="G1563" i="5"/>
  <c r="J1563" i="5"/>
  <c r="E1551" i="5"/>
  <c r="X1551" i="5" s="1"/>
  <c r="R1551" i="5"/>
  <c r="G1551" i="5"/>
  <c r="J1551" i="5"/>
  <c r="I1551" i="5"/>
  <c r="H1551" i="5"/>
  <c r="F1551" i="5"/>
  <c r="G1539" i="5"/>
  <c r="J1539" i="5"/>
  <c r="E1539" i="5"/>
  <c r="X1539" i="5" s="1"/>
  <c r="H1539" i="5"/>
  <c r="I1527" i="5"/>
  <c r="G1527" i="5"/>
  <c r="R1527" i="5"/>
  <c r="F1527" i="5"/>
  <c r="J1527" i="5"/>
  <c r="E1455" i="5"/>
  <c r="X1455" i="5" s="1"/>
  <c r="G1455" i="5"/>
  <c r="R1455" i="5"/>
  <c r="F1455" i="5"/>
  <c r="I1455" i="5"/>
  <c r="H1455" i="5"/>
  <c r="J1431" i="5"/>
  <c r="G1431" i="5"/>
  <c r="R1431" i="5"/>
  <c r="E1431" i="5"/>
  <c r="X1431" i="5" s="1"/>
  <c r="H1431" i="5"/>
  <c r="I1431" i="5"/>
  <c r="F1431" i="5"/>
  <c r="J1423" i="5"/>
  <c r="G1423" i="5"/>
  <c r="E1423" i="5"/>
  <c r="X1423" i="5" s="1"/>
  <c r="F1423" i="5"/>
  <c r="R1423" i="5"/>
  <c r="I1423" i="5"/>
  <c r="H1403" i="5"/>
  <c r="F1403" i="5"/>
  <c r="J1403" i="5"/>
  <c r="G1403" i="5"/>
  <c r="R1403" i="5"/>
  <c r="J1659" i="5"/>
  <c r="H1803" i="5"/>
  <c r="G1707" i="5"/>
  <c r="I2247" i="5"/>
  <c r="F2359" i="5"/>
  <c r="E1527" i="5"/>
  <c r="X1527" i="5" s="1"/>
  <c r="F1563" i="5"/>
  <c r="I1579" i="5"/>
  <c r="I1683" i="5"/>
  <c r="F1731" i="5"/>
  <c r="R1751" i="5"/>
  <c r="J1779" i="5"/>
  <c r="R1823" i="5"/>
  <c r="I2335" i="5"/>
  <c r="H1423" i="5"/>
  <c r="F1675" i="5"/>
  <c r="F1839" i="5"/>
  <c r="E1403" i="5"/>
  <c r="X1403" i="5" s="1"/>
  <c r="G2487" i="5"/>
  <c r="I2487" i="5"/>
  <c r="J2487" i="5"/>
  <c r="H2487" i="5"/>
  <c r="F2487" i="5"/>
  <c r="E2487" i="5"/>
  <c r="X2487" i="5" s="1"/>
  <c r="R2487" i="5"/>
  <c r="E2475" i="5"/>
  <c r="X2475" i="5" s="1"/>
  <c r="J2475" i="5"/>
  <c r="I2475" i="5"/>
  <c r="R2475" i="5"/>
  <c r="G2475" i="5"/>
  <c r="F2475" i="5"/>
  <c r="H2475" i="5"/>
  <c r="G2463" i="5"/>
  <c r="R2463" i="5"/>
  <c r="H2463" i="5"/>
  <c r="E2463" i="5"/>
  <c r="X2463" i="5" s="1"/>
  <c r="F2463" i="5"/>
  <c r="I2463" i="5"/>
  <c r="J2463" i="5"/>
  <c r="F2447" i="5"/>
  <c r="E2447" i="5"/>
  <c r="X2447" i="5" s="1"/>
  <c r="H2447" i="5"/>
  <c r="I2447" i="5"/>
  <c r="G2447" i="5"/>
  <c r="R2447" i="5"/>
  <c r="J2447" i="5"/>
  <c r="R2439" i="5"/>
  <c r="G2439" i="5"/>
  <c r="J2439" i="5"/>
  <c r="H2439" i="5"/>
  <c r="F2439" i="5"/>
  <c r="E2439" i="5"/>
  <c r="X2439" i="5" s="1"/>
  <c r="I2439" i="5"/>
  <c r="F2427" i="5"/>
  <c r="G2427" i="5"/>
  <c r="R2427" i="5"/>
  <c r="J2427" i="5"/>
  <c r="H2427" i="5"/>
  <c r="I2427" i="5"/>
  <c r="E2427" i="5"/>
  <c r="X2427" i="5" s="1"/>
  <c r="H2375" i="5"/>
  <c r="F2375" i="5"/>
  <c r="I2375" i="5"/>
  <c r="J2375" i="5"/>
  <c r="E2375" i="5"/>
  <c r="X2375" i="5" s="1"/>
  <c r="G2375" i="5"/>
  <c r="R2375" i="5"/>
  <c r="G2339" i="5"/>
  <c r="F2339" i="5"/>
  <c r="H2339" i="5"/>
  <c r="R2339" i="5"/>
  <c r="E2339" i="5"/>
  <c r="X2339" i="5" s="1"/>
  <c r="I2339" i="5"/>
  <c r="I2331" i="5"/>
  <c r="H2331" i="5"/>
  <c r="J2331" i="5"/>
  <c r="G2331" i="5"/>
  <c r="E2331" i="5"/>
  <c r="X2331" i="5" s="1"/>
  <c r="R2331" i="5"/>
  <c r="J2323" i="5"/>
  <c r="H2323" i="5"/>
  <c r="G2323" i="5"/>
  <c r="E2323" i="5"/>
  <c r="X2323" i="5" s="1"/>
  <c r="R2323" i="5"/>
  <c r="F2323" i="5"/>
  <c r="I2323" i="5"/>
  <c r="F2311" i="5"/>
  <c r="E2311" i="5"/>
  <c r="X2311" i="5" s="1"/>
  <c r="I2311" i="5"/>
  <c r="J2311" i="5"/>
  <c r="H2311" i="5"/>
  <c r="R2311" i="5"/>
  <c r="G2311" i="5"/>
  <c r="R2295" i="5"/>
  <c r="J2295" i="5"/>
  <c r="E2295" i="5"/>
  <c r="X2295" i="5" s="1"/>
  <c r="H2295" i="5"/>
  <c r="G2295" i="5"/>
  <c r="I2295" i="5"/>
  <c r="F2295" i="5"/>
  <c r="E2283" i="5"/>
  <c r="X2283" i="5" s="1"/>
  <c r="R2283" i="5"/>
  <c r="G2283" i="5"/>
  <c r="F2283" i="5"/>
  <c r="J2283" i="5"/>
  <c r="I2283" i="5"/>
  <c r="H2283" i="5"/>
  <c r="R2271" i="5"/>
  <c r="I2271" i="5"/>
  <c r="H2271" i="5"/>
  <c r="J2271" i="5"/>
  <c r="G2271" i="5"/>
  <c r="F2271" i="5"/>
  <c r="E2271" i="5"/>
  <c r="X2271" i="5" s="1"/>
  <c r="E2263" i="5"/>
  <c r="X2263" i="5" s="1"/>
  <c r="I2263" i="5"/>
  <c r="R2263" i="5"/>
  <c r="G2263" i="5"/>
  <c r="J2263" i="5"/>
  <c r="H2263" i="5"/>
  <c r="F2263" i="5"/>
  <c r="H2251" i="5"/>
  <c r="E2251" i="5"/>
  <c r="X2251" i="5" s="1"/>
  <c r="I2251" i="5"/>
  <c r="J2251" i="5"/>
  <c r="R2251" i="5"/>
  <c r="G2251" i="5"/>
  <c r="H2231" i="5"/>
  <c r="E2231" i="5"/>
  <c r="X2231" i="5" s="1"/>
  <c r="J2231" i="5"/>
  <c r="R2231" i="5"/>
  <c r="I2231" i="5"/>
  <c r="G2231" i="5"/>
  <c r="F2231" i="5"/>
  <c r="I2191" i="5"/>
  <c r="E2191" i="5"/>
  <c r="X2191" i="5" s="1"/>
  <c r="R2191" i="5"/>
  <c r="F2191" i="5"/>
  <c r="J2191" i="5"/>
  <c r="H2191" i="5"/>
  <c r="G2191" i="5"/>
  <c r="J2171" i="5"/>
  <c r="R2171" i="5"/>
  <c r="E2171" i="5"/>
  <c r="X2171" i="5" s="1"/>
  <c r="G2171" i="5"/>
  <c r="H2171" i="5"/>
  <c r="F2171" i="5"/>
  <c r="I2171" i="5"/>
  <c r="J2163" i="5"/>
  <c r="F2163" i="5"/>
  <c r="H2163" i="5"/>
  <c r="E2163" i="5"/>
  <c r="X2163" i="5" s="1"/>
  <c r="I2163" i="5"/>
  <c r="R2163" i="5"/>
  <c r="G2163" i="5"/>
  <c r="R2155" i="5"/>
  <c r="E2155" i="5"/>
  <c r="X2155" i="5" s="1"/>
  <c r="J2155" i="5"/>
  <c r="H2155" i="5"/>
  <c r="G2155" i="5"/>
  <c r="I2155" i="5"/>
  <c r="F2155" i="5"/>
  <c r="G2147" i="5"/>
  <c r="R2147" i="5"/>
  <c r="E2147" i="5"/>
  <c r="X2147" i="5" s="1"/>
  <c r="I2147" i="5"/>
  <c r="H2147" i="5"/>
  <c r="F2147" i="5"/>
  <c r="G2119" i="5"/>
  <c r="J2119" i="5"/>
  <c r="F2119" i="5"/>
  <c r="E2119" i="5"/>
  <c r="X2119" i="5" s="1"/>
  <c r="R2119" i="5"/>
  <c r="I2119" i="5"/>
  <c r="G2099" i="5"/>
  <c r="R2099" i="5"/>
  <c r="F2099" i="5"/>
  <c r="J2099" i="5"/>
  <c r="E2099" i="5"/>
  <c r="X2099" i="5" s="1"/>
  <c r="I2099" i="5"/>
  <c r="R2095" i="5"/>
  <c r="J2095" i="5"/>
  <c r="H2095" i="5"/>
  <c r="E2095" i="5"/>
  <c r="X2095" i="5" s="1"/>
  <c r="I2095" i="5"/>
  <c r="G2095" i="5"/>
  <c r="F2095" i="5"/>
  <c r="J2083" i="5"/>
  <c r="E2083" i="5"/>
  <c r="X2083" i="5" s="1"/>
  <c r="F2083" i="5"/>
  <c r="H2083" i="5"/>
  <c r="I2083" i="5"/>
  <c r="E2051" i="5"/>
  <c r="X2051" i="5" s="1"/>
  <c r="J2051" i="5"/>
  <c r="F2051" i="5"/>
  <c r="R2051" i="5"/>
  <c r="H2051" i="5"/>
  <c r="I2051" i="5"/>
  <c r="H2031" i="5"/>
  <c r="I2031" i="5"/>
  <c r="F2031" i="5"/>
  <c r="G2031" i="5"/>
  <c r="E2031" i="5"/>
  <c r="X2031" i="5" s="1"/>
  <c r="J2031" i="5"/>
  <c r="R2031" i="5"/>
  <c r="G2015" i="5"/>
  <c r="I2015" i="5"/>
  <c r="J2015" i="5"/>
  <c r="H2015" i="5"/>
  <c r="R2015" i="5"/>
  <c r="F2015" i="5"/>
  <c r="E2015" i="5"/>
  <c r="X2015" i="5" s="1"/>
  <c r="H1991" i="5"/>
  <c r="F1991" i="5"/>
  <c r="J1991" i="5"/>
  <c r="R1991" i="5"/>
  <c r="R1955" i="5"/>
  <c r="E1955" i="5"/>
  <c r="X1955" i="5" s="1"/>
  <c r="F1955" i="5"/>
  <c r="J1955" i="5"/>
  <c r="G1955" i="5"/>
  <c r="I1955" i="5"/>
  <c r="H1955" i="5"/>
  <c r="E1947" i="5"/>
  <c r="X1947" i="5" s="1"/>
  <c r="H1947" i="5"/>
  <c r="G1947" i="5"/>
  <c r="I1947" i="5"/>
  <c r="R1947" i="5"/>
  <c r="F1947" i="5"/>
  <c r="J1947" i="5"/>
  <c r="H1931" i="5"/>
  <c r="J1931" i="5"/>
  <c r="F1931" i="5"/>
  <c r="G1931" i="5"/>
  <c r="E1931" i="5"/>
  <c r="X1931" i="5" s="1"/>
  <c r="I1931" i="5"/>
  <c r="R1923" i="5"/>
  <c r="H1923" i="5"/>
  <c r="E1923" i="5"/>
  <c r="X1923" i="5" s="1"/>
  <c r="I1923" i="5"/>
  <c r="F1923" i="5"/>
  <c r="J1923" i="5"/>
  <c r="R1891" i="5"/>
  <c r="F1891" i="5"/>
  <c r="J1891" i="5"/>
  <c r="E1891" i="5"/>
  <c r="X1891" i="5" s="1"/>
  <c r="H1891" i="5"/>
  <c r="G1891" i="5"/>
  <c r="I1891" i="5"/>
  <c r="F1863" i="5"/>
  <c r="G1863" i="5"/>
  <c r="J1863" i="5"/>
  <c r="I1863" i="5"/>
  <c r="E1863" i="5"/>
  <c r="X1863" i="5" s="1"/>
  <c r="R1863" i="5"/>
  <c r="H1863" i="5"/>
  <c r="H1835" i="5"/>
  <c r="E1835" i="5"/>
  <c r="X1835" i="5" s="1"/>
  <c r="G1835" i="5"/>
  <c r="R1835" i="5"/>
  <c r="I1835" i="5"/>
  <c r="J1835" i="5"/>
  <c r="F1835" i="5"/>
  <c r="F1827" i="5"/>
  <c r="I1827" i="5"/>
  <c r="H1827" i="5"/>
  <c r="R1827" i="5"/>
  <c r="E1827" i="5"/>
  <c r="X1827" i="5" s="1"/>
  <c r="G1827" i="5"/>
  <c r="H1787" i="5"/>
  <c r="G1787" i="5"/>
  <c r="R1787" i="5"/>
  <c r="J1787" i="5"/>
  <c r="F1787" i="5"/>
  <c r="I1787" i="5"/>
  <c r="E1787" i="5"/>
  <c r="X1787" i="5" s="1"/>
  <c r="I1775" i="5"/>
  <c r="G1775" i="5"/>
  <c r="F1775" i="5"/>
  <c r="R1775" i="5"/>
  <c r="J1775" i="5"/>
  <c r="E1775" i="5"/>
  <c r="X1775" i="5" s="1"/>
  <c r="H1775" i="5"/>
  <c r="I1771" i="5"/>
  <c r="J1771" i="5"/>
  <c r="G1771" i="5"/>
  <c r="H1771" i="5"/>
  <c r="E1771" i="5"/>
  <c r="X1771" i="5" s="1"/>
  <c r="F1771" i="5"/>
  <c r="R1771" i="5"/>
  <c r="R1763" i="5"/>
  <c r="I1763" i="5"/>
  <c r="E1763" i="5"/>
  <c r="X1763" i="5" s="1"/>
  <c r="J1763" i="5"/>
  <c r="F1763" i="5"/>
  <c r="G1763" i="5"/>
  <c r="H1763" i="5"/>
  <c r="G1719" i="5"/>
  <c r="J1719" i="5"/>
  <c r="R1719" i="5"/>
  <c r="E1719" i="5"/>
  <c r="X1719" i="5" s="1"/>
  <c r="I1719" i="5"/>
  <c r="H1719" i="5"/>
  <c r="F1719" i="5"/>
  <c r="J1711" i="5"/>
  <c r="F1711" i="5"/>
  <c r="I1711" i="5"/>
  <c r="E1711" i="5"/>
  <c r="X1711" i="5" s="1"/>
  <c r="R1711" i="5"/>
  <c r="G1711" i="5"/>
  <c r="R1687" i="5"/>
  <c r="E1687" i="5"/>
  <c r="X1687" i="5" s="1"/>
  <c r="H1687" i="5"/>
  <c r="G1687" i="5"/>
  <c r="F1687" i="5"/>
  <c r="I1687" i="5"/>
  <c r="R1679" i="5"/>
  <c r="E1679" i="5"/>
  <c r="X1679" i="5" s="1"/>
  <c r="I1679" i="5"/>
  <c r="H1679" i="5"/>
  <c r="F1679" i="5"/>
  <c r="G1679" i="5"/>
  <c r="J1679" i="5"/>
  <c r="E1667" i="5"/>
  <c r="X1667" i="5" s="1"/>
  <c r="F1667" i="5"/>
  <c r="H1667" i="5"/>
  <c r="I1667" i="5"/>
  <c r="J1667" i="5"/>
  <c r="G1667" i="5"/>
  <c r="R1667" i="5"/>
  <c r="J1655" i="5"/>
  <c r="I1655" i="5"/>
  <c r="H1655" i="5"/>
  <c r="G1655" i="5"/>
  <c r="E1655" i="5"/>
  <c r="X1655" i="5" s="1"/>
  <c r="R1655" i="5"/>
  <c r="F1655" i="5"/>
  <c r="I1631" i="5"/>
  <c r="H1631" i="5"/>
  <c r="F1627" i="5"/>
  <c r="R1627" i="5"/>
  <c r="I1627" i="5"/>
  <c r="J1627" i="5"/>
  <c r="H1627" i="5"/>
  <c r="J1619" i="5"/>
  <c r="I1619" i="5"/>
  <c r="H1619" i="5"/>
  <c r="R1619" i="5"/>
  <c r="F1619" i="5"/>
  <c r="E1619" i="5"/>
  <c r="X1619" i="5" s="1"/>
  <c r="J1611" i="5"/>
  <c r="R1611" i="5"/>
  <c r="F1611" i="5"/>
  <c r="G1611" i="5"/>
  <c r="H1611" i="5"/>
  <c r="I1611" i="5"/>
  <c r="E1595" i="5"/>
  <c r="X1595" i="5" s="1"/>
  <c r="R1595" i="5"/>
  <c r="H1595" i="5"/>
  <c r="J1595" i="5"/>
  <c r="G1595" i="5"/>
  <c r="F1595" i="5"/>
  <c r="E1591" i="5"/>
  <c r="X1591" i="5" s="1"/>
  <c r="F1591" i="5"/>
  <c r="J1591" i="5"/>
  <c r="G1591" i="5"/>
  <c r="I1591" i="5"/>
  <c r="H1591" i="5"/>
  <c r="R1591" i="5"/>
  <c r="F1547" i="5"/>
  <c r="R1547" i="5"/>
  <c r="I1547" i="5"/>
  <c r="J1547" i="5"/>
  <c r="E1547" i="5"/>
  <c r="X1547" i="5" s="1"/>
  <c r="H1547" i="5"/>
  <c r="G1547" i="5"/>
  <c r="R1511" i="5"/>
  <c r="I1511" i="5"/>
  <c r="F1511" i="5"/>
  <c r="J1511" i="5"/>
  <c r="H1511" i="5"/>
  <c r="E1511" i="5"/>
  <c r="X1511" i="5" s="1"/>
  <c r="G1511" i="5"/>
  <c r="I1499" i="5"/>
  <c r="R1499" i="5"/>
  <c r="H1499" i="5"/>
  <c r="F1499" i="5"/>
  <c r="G1499" i="5"/>
  <c r="E1499" i="5"/>
  <c r="X1499" i="5" s="1"/>
  <c r="I1483" i="5"/>
  <c r="J1483" i="5"/>
  <c r="F1483" i="5"/>
  <c r="E1483" i="5"/>
  <c r="X1483" i="5" s="1"/>
  <c r="R1483" i="5"/>
  <c r="H1483" i="5"/>
  <c r="H1467" i="5"/>
  <c r="G1467" i="5"/>
  <c r="J1467" i="5"/>
  <c r="I1467" i="5"/>
  <c r="R1467" i="5"/>
  <c r="E1467" i="5"/>
  <c r="X1467" i="5" s="1"/>
  <c r="F1467" i="5"/>
  <c r="J1451" i="5"/>
  <c r="R1451" i="5"/>
  <c r="E1451" i="5"/>
  <c r="X1451" i="5" s="1"/>
  <c r="G1451" i="5"/>
  <c r="F1451" i="5"/>
  <c r="H1451" i="5"/>
  <c r="I1451" i="5"/>
  <c r="E1435" i="5"/>
  <c r="X1435" i="5" s="1"/>
  <c r="R1435" i="5"/>
  <c r="F1435" i="5"/>
  <c r="I1435" i="5"/>
  <c r="H1435" i="5"/>
  <c r="J1435" i="5"/>
  <c r="G1435" i="5"/>
  <c r="F1427" i="5"/>
  <c r="J1427" i="5"/>
  <c r="H1427" i="5"/>
  <c r="G1427" i="5"/>
  <c r="I1427" i="5"/>
  <c r="E1427" i="5"/>
  <c r="X1427" i="5" s="1"/>
  <c r="R1427" i="5"/>
  <c r="G1407" i="5"/>
  <c r="J1407" i="5"/>
  <c r="R1407" i="5"/>
  <c r="H1407" i="5"/>
  <c r="I1407" i="5"/>
  <c r="F1407" i="5"/>
  <c r="E1407" i="5"/>
  <c r="X1407" i="5" s="1"/>
  <c r="H2135" i="5"/>
  <c r="R2159" i="5"/>
  <c r="I2135" i="5"/>
  <c r="F2135" i="5"/>
  <c r="I1595" i="5"/>
  <c r="F2331" i="5"/>
  <c r="G1991" i="5"/>
  <c r="I2299" i="5"/>
  <c r="G1483" i="5"/>
  <c r="R1563" i="5"/>
  <c r="F2251" i="5"/>
  <c r="J1499" i="5"/>
  <c r="I1403" i="5"/>
  <c r="H2423" i="5"/>
  <c r="F1911" i="5"/>
  <c r="J2339" i="5"/>
  <c r="R1927" i="5"/>
  <c r="H2099" i="5"/>
  <c r="J2147" i="5"/>
  <c r="I1623" i="5"/>
  <c r="G1623" i="5"/>
  <c r="H1527" i="5"/>
  <c r="R1539" i="5"/>
  <c r="E1563" i="5"/>
  <c r="X1563" i="5" s="1"/>
  <c r="R1683" i="5"/>
  <c r="G1731" i="5"/>
  <c r="I1751" i="5"/>
  <c r="F1803" i="5"/>
  <c r="J1827" i="5"/>
  <c r="R1931" i="5"/>
  <c r="I2055" i="5"/>
  <c r="J2287" i="5"/>
  <c r="E1611" i="5"/>
  <c r="X1611" i="5" s="1"/>
  <c r="H2119" i="5"/>
  <c r="J1455" i="5"/>
  <c r="E1603" i="5"/>
  <c r="X1603" i="5" s="1"/>
  <c r="H1711" i="5"/>
  <c r="I1951" i="5"/>
  <c r="H2467" i="5"/>
  <c r="J1675" i="5"/>
  <c r="J1687" i="5"/>
  <c r="J1987" i="5"/>
  <c r="G1315" i="5"/>
  <c r="I1315" i="5"/>
  <c r="F1315" i="5"/>
  <c r="H1315" i="5"/>
  <c r="J1315" i="5"/>
  <c r="J995" i="5"/>
  <c r="G995" i="5"/>
  <c r="H995" i="5"/>
  <c r="F995" i="5"/>
  <c r="G975" i="5"/>
  <c r="J975" i="5"/>
  <c r="R975" i="5"/>
  <c r="I975" i="5"/>
  <c r="F975" i="5"/>
  <c r="I967" i="5"/>
  <c r="J967" i="5"/>
  <c r="F967" i="5"/>
  <c r="E967" i="5"/>
  <c r="X967" i="5" s="1"/>
  <c r="G967" i="5"/>
  <c r="I995" i="5"/>
  <c r="H975" i="5"/>
  <c r="R1315" i="5"/>
  <c r="E995" i="5"/>
  <c r="X995" i="5" s="1"/>
  <c r="R1323" i="5"/>
  <c r="E1323" i="5"/>
  <c r="X1323" i="5" s="1"/>
  <c r="J1323" i="5"/>
  <c r="H1323" i="5"/>
  <c r="G1323" i="5"/>
  <c r="F1323" i="5"/>
  <c r="I1323" i="5"/>
  <c r="J1195" i="5"/>
  <c r="I1195" i="5"/>
  <c r="R1195" i="5"/>
  <c r="H1195" i="5"/>
  <c r="G1195" i="5"/>
  <c r="F1171" i="5"/>
  <c r="R1171" i="5"/>
  <c r="J1171" i="5"/>
  <c r="H1171" i="5"/>
  <c r="E1171" i="5"/>
  <c r="X1171" i="5" s="1"/>
  <c r="G1171" i="5"/>
  <c r="I1171" i="5"/>
  <c r="F1155" i="5"/>
  <c r="J1155" i="5"/>
  <c r="R1155" i="5"/>
  <c r="E1155" i="5"/>
  <c r="X1155" i="5" s="1"/>
  <c r="H1155" i="5"/>
  <c r="I1155" i="5"/>
  <c r="F1075" i="5"/>
  <c r="I1075" i="5"/>
  <c r="G1075" i="5"/>
  <c r="H1075" i="5"/>
  <c r="R1075" i="5"/>
  <c r="E1075" i="5"/>
  <c r="X1075" i="5" s="1"/>
  <c r="R931" i="5"/>
  <c r="E931" i="5"/>
  <c r="X931" i="5" s="1"/>
  <c r="F931" i="5"/>
  <c r="H931" i="5"/>
  <c r="I931" i="5"/>
  <c r="G931" i="5"/>
  <c r="R919" i="5"/>
  <c r="G919" i="5"/>
  <c r="H919" i="5"/>
  <c r="I919" i="5"/>
  <c r="J919" i="5"/>
  <c r="F919" i="5"/>
  <c r="E919" i="5"/>
  <c r="X919" i="5" s="1"/>
  <c r="G863" i="5"/>
  <c r="E863" i="5"/>
  <c r="X863" i="5" s="1"/>
  <c r="I863" i="5"/>
  <c r="H863" i="5"/>
  <c r="F863" i="5"/>
  <c r="J863" i="5"/>
  <c r="R803" i="5"/>
  <c r="G803" i="5"/>
  <c r="E803" i="5"/>
  <c r="X803" i="5" s="1"/>
  <c r="F803" i="5"/>
  <c r="H803" i="5"/>
  <c r="I803" i="5"/>
  <c r="G775" i="5"/>
  <c r="R775" i="5"/>
  <c r="E775" i="5"/>
  <c r="X775" i="5" s="1"/>
  <c r="F775" i="5"/>
  <c r="J775" i="5"/>
  <c r="I775" i="5"/>
  <c r="E767" i="5"/>
  <c r="X767" i="5" s="1"/>
  <c r="H767" i="5"/>
  <c r="G767" i="5"/>
  <c r="J767" i="5"/>
  <c r="F767" i="5"/>
  <c r="H755" i="5"/>
  <c r="I755" i="5"/>
  <c r="F755" i="5"/>
  <c r="R755" i="5"/>
  <c r="J755" i="5"/>
  <c r="E755" i="5"/>
  <c r="X755" i="5" s="1"/>
  <c r="G755" i="5"/>
  <c r="I735" i="5"/>
  <c r="F735" i="5"/>
  <c r="H735" i="5"/>
  <c r="E735" i="5"/>
  <c r="X735" i="5" s="1"/>
  <c r="J735" i="5"/>
  <c r="G735" i="5"/>
  <c r="J731" i="5"/>
  <c r="H731" i="5"/>
  <c r="E731" i="5"/>
  <c r="X731" i="5" s="1"/>
  <c r="F731" i="5"/>
  <c r="R731" i="5"/>
  <c r="I731" i="5"/>
  <c r="F727" i="5"/>
  <c r="H727" i="5"/>
  <c r="J727" i="5"/>
  <c r="R727" i="5"/>
  <c r="E727" i="5"/>
  <c r="X727" i="5" s="1"/>
  <c r="G727" i="5"/>
  <c r="I727" i="5"/>
  <c r="G723" i="5"/>
  <c r="F723" i="5"/>
  <c r="H723" i="5"/>
  <c r="E723" i="5"/>
  <c r="X723" i="5" s="1"/>
  <c r="I723" i="5"/>
  <c r="R723" i="5"/>
  <c r="J723" i="5"/>
  <c r="H711" i="5"/>
  <c r="F711" i="5"/>
  <c r="E711" i="5"/>
  <c r="X711" i="5" s="1"/>
  <c r="I711" i="5"/>
  <c r="J711" i="5"/>
  <c r="R711" i="5"/>
  <c r="I703" i="5"/>
  <c r="G703" i="5"/>
  <c r="E703" i="5"/>
  <c r="X703" i="5" s="1"/>
  <c r="F703" i="5"/>
  <c r="G671" i="5"/>
  <c r="J671" i="5"/>
  <c r="I671" i="5"/>
  <c r="E671" i="5"/>
  <c r="X671" i="5" s="1"/>
  <c r="H671" i="5"/>
  <c r="F671" i="5"/>
  <c r="R671" i="5"/>
  <c r="E975" i="5"/>
  <c r="X975" i="5" s="1"/>
  <c r="H967" i="5"/>
  <c r="G711" i="5"/>
  <c r="H775" i="5"/>
  <c r="R735" i="5"/>
  <c r="J803" i="5"/>
  <c r="G731" i="5"/>
  <c r="R863" i="5"/>
  <c r="R995" i="5"/>
  <c r="R967" i="5"/>
  <c r="R703" i="5"/>
  <c r="J931" i="5"/>
  <c r="J1075" i="5"/>
  <c r="E1315" i="5"/>
  <c r="X1315" i="5" s="1"/>
  <c r="F1110" i="5"/>
  <c r="I1110" i="5"/>
  <c r="F1876" i="5"/>
  <c r="H2038" i="5"/>
  <c r="J2318" i="5"/>
  <c r="G1876" i="5"/>
  <c r="R1198" i="5"/>
  <c r="J1196" i="5"/>
  <c r="H2198" i="5"/>
  <c r="R2382" i="5"/>
  <c r="H1876" i="5"/>
  <c r="E2038" i="5"/>
  <c r="X2038" i="5" s="1"/>
  <c r="I2248" i="5"/>
  <c r="J1110" i="5"/>
  <c r="H1980" i="5"/>
  <c r="I2126" i="5"/>
  <c r="J2150" i="5"/>
  <c r="E2414" i="5"/>
  <c r="X2414" i="5" s="1"/>
  <c r="J2428" i="5"/>
  <c r="G2366" i="5"/>
  <c r="I1904" i="5"/>
  <c r="F1070" i="5"/>
  <c r="J1599" i="5"/>
  <c r="I1100" i="5"/>
  <c r="F1100" i="5"/>
  <c r="J1364" i="5"/>
  <c r="G1364" i="5"/>
  <c r="R1396" i="5"/>
  <c r="I1396" i="5"/>
  <c r="H2170" i="5"/>
  <c r="I2170" i="5"/>
  <c r="R2170" i="5"/>
  <c r="J2186" i="5"/>
  <c r="G2186" i="5"/>
  <c r="I2186" i="5"/>
  <c r="E2202" i="5"/>
  <c r="X2202" i="5" s="1"/>
  <c r="R2202" i="5"/>
  <c r="H2202" i="5"/>
  <c r="H2290" i="5"/>
  <c r="I2290" i="5"/>
  <c r="I2306" i="5"/>
  <c r="F2306" i="5"/>
  <c r="H2306" i="5"/>
  <c r="E2322" i="5"/>
  <c r="X2322" i="5" s="1"/>
  <c r="J2322" i="5"/>
  <c r="G2322" i="5"/>
  <c r="F2176" i="5"/>
  <c r="R2176" i="5"/>
  <c r="G2176" i="5"/>
  <c r="J2176" i="5"/>
  <c r="J2256" i="5"/>
  <c r="F2256" i="5"/>
  <c r="F2424" i="5"/>
  <c r="I2424" i="5"/>
  <c r="R2424" i="5"/>
  <c r="J2424" i="5"/>
  <c r="G2424" i="5"/>
  <c r="R2252" i="5"/>
  <c r="H2252" i="5"/>
  <c r="F2308" i="5"/>
  <c r="J2308" i="5"/>
  <c r="R2308" i="5"/>
  <c r="J2412" i="5"/>
  <c r="R2412" i="5"/>
  <c r="G1276" i="5"/>
  <c r="J1276" i="5"/>
  <c r="F1276" i="5"/>
  <c r="I1948" i="5"/>
  <c r="H1948" i="5"/>
  <c r="G1948" i="5"/>
  <c r="E1948" i="5"/>
  <c r="X1948" i="5" s="1"/>
  <c r="H1194" i="5"/>
  <c r="I1194" i="5"/>
  <c r="G1671" i="5"/>
  <c r="H1671" i="5"/>
  <c r="H2407" i="5"/>
  <c r="F2407" i="5"/>
  <c r="E2123" i="5"/>
  <c r="X2123" i="5" s="1"/>
  <c r="F2123" i="5"/>
  <c r="J2123" i="5"/>
  <c r="H2151" i="5"/>
  <c r="G2151" i="5"/>
  <c r="J2151" i="5"/>
  <c r="R1254" i="5"/>
  <c r="I1254" i="5"/>
  <c r="H1620" i="5"/>
  <c r="I1620" i="5"/>
  <c r="G2202" i="5"/>
  <c r="G2407" i="5"/>
  <c r="E2176" i="5"/>
  <c r="X2176" i="5" s="1"/>
  <c r="R2186" i="5"/>
  <c r="E2424" i="5"/>
  <c r="X2424" i="5" s="1"/>
  <c r="E1194" i="5"/>
  <c r="X1194" i="5" s="1"/>
  <c r="E1428" i="5"/>
  <c r="X1428" i="5" s="1"/>
  <c r="G2290" i="5"/>
  <c r="G1100" i="5"/>
  <c r="G1620" i="5"/>
  <c r="J1943" i="5"/>
  <c r="R2123" i="5"/>
  <c r="I2123" i="5"/>
  <c r="F2460" i="5"/>
  <c r="R2302" i="5"/>
  <c r="H1110" i="5"/>
  <c r="E1872" i="5"/>
  <c r="X1872" i="5" s="1"/>
  <c r="H2126" i="5"/>
  <c r="F2488" i="5"/>
  <c r="F2254" i="5"/>
  <c r="R2430" i="5"/>
  <c r="F2094" i="5"/>
  <c r="R2398" i="5"/>
  <c r="F2366" i="5"/>
  <c r="G1020" i="5"/>
  <c r="H2131" i="5"/>
  <c r="I1979" i="5"/>
  <c r="E1876" i="5"/>
  <c r="X1876" i="5" s="1"/>
  <c r="E1081" i="5"/>
  <c r="X1081" i="5" s="1"/>
  <c r="H2062" i="5"/>
  <c r="R2460" i="5"/>
  <c r="J2414" i="5"/>
  <c r="I2286" i="5"/>
  <c r="F2022" i="5"/>
  <c r="E2398" i="5"/>
  <c r="X2398" i="5" s="1"/>
  <c r="I2222" i="5"/>
  <c r="R1748" i="5"/>
  <c r="E2131" i="5"/>
  <c r="X2131" i="5" s="1"/>
  <c r="I1334" i="5"/>
  <c r="J1876" i="5"/>
  <c r="R1484" i="5"/>
  <c r="R1151" i="5"/>
  <c r="G2007" i="5"/>
  <c r="F2376" i="5"/>
  <c r="G1070" i="5"/>
  <c r="J2474" i="5"/>
  <c r="H2235" i="5"/>
  <c r="F1471" i="5"/>
  <c r="F2064" i="5"/>
  <c r="J1740" i="5"/>
  <c r="R1740" i="5"/>
  <c r="I1716" i="5"/>
  <c r="R1716" i="5"/>
  <c r="I1296" i="5"/>
  <c r="E1296" i="5"/>
  <c r="X1296" i="5" s="1"/>
  <c r="G956" i="5"/>
  <c r="R956" i="5"/>
  <c r="E900" i="5"/>
  <c r="X900" i="5" s="1"/>
  <c r="F900" i="5"/>
  <c r="H780" i="5"/>
  <c r="R780" i="5"/>
  <c r="G672" i="5"/>
  <c r="F672" i="5"/>
  <c r="J2234" i="5"/>
  <c r="F2252" i="5"/>
  <c r="I1432" i="5"/>
  <c r="H2424" i="5"/>
  <c r="J2388" i="5"/>
  <c r="E2388" i="5"/>
  <c r="X2388" i="5" s="1"/>
  <c r="I2107" i="5"/>
  <c r="H1879" i="5"/>
  <c r="I1548" i="5"/>
  <c r="E1879" i="5"/>
  <c r="X1879" i="5" s="1"/>
  <c r="R2363" i="5"/>
  <c r="H2123" i="5"/>
  <c r="G1548" i="5"/>
  <c r="R1234" i="5"/>
  <c r="H1070" i="5"/>
  <c r="H1039" i="5"/>
  <c r="E2407" i="5"/>
  <c r="X2407" i="5" s="1"/>
  <c r="H1296" i="5"/>
  <c r="F1023" i="5"/>
  <c r="H2471" i="5"/>
  <c r="H2007" i="5"/>
  <c r="J1234" i="5"/>
  <c r="R2235" i="5"/>
  <c r="J2282" i="5"/>
  <c r="J1151" i="5"/>
  <c r="J1252" i="5"/>
  <c r="J1231" i="5"/>
  <c r="R2406" i="5"/>
  <c r="I2230" i="5"/>
  <c r="I2146" i="5"/>
  <c r="R2130" i="5"/>
  <c r="R2114" i="5"/>
  <c r="G2082" i="5"/>
  <c r="F2066" i="5"/>
  <c r="H2050" i="5"/>
  <c r="H1300" i="5"/>
  <c r="F2158" i="5"/>
  <c r="H2378" i="5"/>
  <c r="G1239" i="5"/>
  <c r="H1335" i="5"/>
  <c r="H1116" i="5"/>
  <c r="G1848" i="5"/>
  <c r="J1936" i="5"/>
  <c r="H2363" i="5"/>
  <c r="E2363" i="5"/>
  <c r="X2363" i="5" s="1"/>
  <c r="I1326" i="5"/>
  <c r="H1340" i="5"/>
  <c r="E1070" i="5"/>
  <c r="X1070" i="5" s="1"/>
  <c r="R1070" i="5"/>
  <c r="E2235" i="5"/>
  <c r="X2235" i="5" s="1"/>
  <c r="I1151" i="5"/>
  <c r="R1063" i="5"/>
  <c r="E1039" i="5"/>
  <c r="X1039" i="5" s="1"/>
  <c r="G1471" i="5"/>
  <c r="F2300" i="5"/>
  <c r="H2474" i="5"/>
  <c r="F1231" i="5"/>
  <c r="H2374" i="5"/>
  <c r="E1196" i="5"/>
  <c r="X1196" i="5" s="1"/>
  <c r="R1420" i="5"/>
  <c r="R1116" i="5"/>
  <c r="E1340" i="5"/>
  <c r="X1340" i="5" s="1"/>
  <c r="R1471" i="5"/>
  <c r="R1340" i="5"/>
  <c r="J1471" i="5"/>
  <c r="J2471" i="5"/>
  <c r="J1070" i="5"/>
  <c r="J1236" i="5"/>
  <c r="J1332" i="5"/>
  <c r="G1332" i="5"/>
  <c r="F1332" i="5"/>
  <c r="R1228" i="5"/>
  <c r="F1228" i="5"/>
  <c r="I1228" i="5"/>
  <c r="R2214" i="5"/>
  <c r="E2214" i="5"/>
  <c r="X2214" i="5" s="1"/>
  <c r="I2214" i="5"/>
  <c r="J2422" i="5"/>
  <c r="E2422" i="5"/>
  <c r="X2422" i="5" s="1"/>
  <c r="F2408" i="5"/>
  <c r="I2408" i="5"/>
  <c r="F2196" i="5"/>
  <c r="I2196" i="5"/>
  <c r="H2196" i="5"/>
  <c r="G2196" i="5"/>
  <c r="G2136" i="5"/>
  <c r="F2136" i="5"/>
  <c r="F2124" i="5"/>
  <c r="J2124" i="5"/>
  <c r="H2124" i="5"/>
  <c r="G2124" i="5"/>
  <c r="I2124" i="5"/>
  <c r="R2124" i="5"/>
  <c r="J2108" i="5"/>
  <c r="I2108" i="5"/>
  <c r="H2108" i="5"/>
  <c r="E2108" i="5"/>
  <c r="X2108" i="5" s="1"/>
  <c r="E2100" i="5"/>
  <c r="X2100" i="5" s="1"/>
  <c r="I2100" i="5"/>
  <c r="R2100" i="5"/>
  <c r="H2100" i="5"/>
  <c r="G2246" i="5"/>
  <c r="H2190" i="5"/>
  <c r="R2438" i="5"/>
  <c r="I2070" i="5"/>
  <c r="G2100" i="5"/>
  <c r="G1199" i="5"/>
  <c r="I2400" i="5"/>
  <c r="H2400" i="5"/>
  <c r="E1332" i="5"/>
  <c r="X1332" i="5" s="1"/>
  <c r="E2406" i="5"/>
  <c r="X2406" i="5" s="1"/>
  <c r="H2476" i="5"/>
  <c r="H1924" i="5"/>
  <c r="R2178" i="5"/>
  <c r="J2196" i="5"/>
  <c r="F2100" i="5"/>
  <c r="F1273" i="5"/>
  <c r="G1273" i="5"/>
  <c r="I1273" i="5"/>
  <c r="E2250" i="5"/>
  <c r="X2250" i="5" s="1"/>
  <c r="F2250" i="5"/>
  <c r="E2266" i="5"/>
  <c r="X2266" i="5" s="1"/>
  <c r="J2266" i="5"/>
  <c r="F2240" i="5"/>
  <c r="E2240" i="5"/>
  <c r="X2240" i="5" s="1"/>
  <c r="H2304" i="5"/>
  <c r="E2304" i="5"/>
  <c r="X2304" i="5" s="1"/>
  <c r="I2464" i="5"/>
  <c r="F2464" i="5"/>
  <c r="E2236" i="5"/>
  <c r="X2236" i="5" s="1"/>
  <c r="F2236" i="5"/>
  <c r="R2196" i="5"/>
  <c r="E1376" i="5"/>
  <c r="X1376" i="5" s="1"/>
  <c r="F1376" i="5"/>
  <c r="I1172" i="5"/>
  <c r="R1172" i="5"/>
  <c r="R1356" i="5"/>
  <c r="I1356" i="5"/>
  <c r="E2102" i="5"/>
  <c r="X2102" i="5" s="1"/>
  <c r="F2102" i="5"/>
  <c r="I2174" i="5"/>
  <c r="E2174" i="5"/>
  <c r="X2174" i="5" s="1"/>
  <c r="E2294" i="5"/>
  <c r="X2294" i="5" s="1"/>
  <c r="R2294" i="5"/>
  <c r="G2294" i="5"/>
  <c r="G2390" i="5"/>
  <c r="R2390" i="5"/>
  <c r="I2144" i="5"/>
  <c r="G2144" i="5"/>
  <c r="R2032" i="5"/>
  <c r="H2032" i="5"/>
  <c r="G2032" i="5"/>
  <c r="E2032" i="5"/>
  <c r="X2032" i="5" s="1"/>
  <c r="E1852" i="5"/>
  <c r="X1852" i="5" s="1"/>
  <c r="F2278" i="5"/>
  <c r="H1228" i="5"/>
  <c r="E2246" i="5"/>
  <c r="X2246" i="5" s="1"/>
  <c r="E2196" i="5"/>
  <c r="X2196" i="5" s="1"/>
  <c r="J2100" i="5"/>
  <c r="G2298" i="5"/>
  <c r="E2298" i="5"/>
  <c r="X2298" i="5" s="1"/>
  <c r="G2314" i="5"/>
  <c r="H2314" i="5"/>
  <c r="H2352" i="5"/>
  <c r="R2352" i="5"/>
  <c r="F2284" i="5"/>
  <c r="E2284" i="5"/>
  <c r="X2284" i="5" s="1"/>
  <c r="H2332" i="5"/>
  <c r="G2332" i="5"/>
  <c r="J2484" i="5"/>
  <c r="E2484" i="5"/>
  <c r="X2484" i="5" s="1"/>
  <c r="F2462" i="5"/>
  <c r="H2462" i="5"/>
  <c r="J2486" i="5"/>
  <c r="H2486" i="5"/>
  <c r="E2124" i="5"/>
  <c r="X2124" i="5" s="1"/>
  <c r="G2108" i="5"/>
  <c r="E2016" i="5"/>
  <c r="X2016" i="5" s="1"/>
  <c r="I2016" i="5"/>
  <c r="J2016" i="5"/>
  <c r="R1988" i="5"/>
  <c r="F1988" i="5"/>
  <c r="I1988" i="5"/>
  <c r="R1972" i="5"/>
  <c r="F1972" i="5"/>
  <c r="E1972" i="5"/>
  <c r="X1972" i="5" s="1"/>
  <c r="G1932" i="5"/>
  <c r="H1932" i="5"/>
  <c r="J1932" i="5"/>
  <c r="R1900" i="5"/>
  <c r="F1900" i="5"/>
  <c r="R1888" i="5"/>
  <c r="I1888" i="5"/>
  <c r="J1888" i="5"/>
  <c r="E1888" i="5"/>
  <c r="X1888" i="5" s="1"/>
  <c r="F1888" i="5"/>
  <c r="G1888" i="5"/>
  <c r="H1816" i="5"/>
  <c r="R1816" i="5"/>
  <c r="G1808" i="5"/>
  <c r="J1808" i="5"/>
  <c r="E1780" i="5"/>
  <c r="X1780" i="5" s="1"/>
  <c r="H1780" i="5"/>
  <c r="I1780" i="5"/>
  <c r="E1736" i="5"/>
  <c r="X1736" i="5" s="1"/>
  <c r="G1736" i="5"/>
  <c r="H1732" i="5"/>
  <c r="F1732" i="5"/>
  <c r="I1732" i="5"/>
  <c r="J1732" i="5"/>
  <c r="E1732" i="5"/>
  <c r="X1732" i="5" s="1"/>
  <c r="F1724" i="5"/>
  <c r="E1724" i="5"/>
  <c r="X1724" i="5" s="1"/>
  <c r="G1724" i="5"/>
  <c r="G1712" i="5"/>
  <c r="F1712" i="5"/>
  <c r="R1664" i="5"/>
  <c r="I1664" i="5"/>
  <c r="J1608" i="5"/>
  <c r="H1608" i="5"/>
  <c r="I1608" i="5"/>
  <c r="G1600" i="5"/>
  <c r="F1600" i="5"/>
  <c r="J1600" i="5"/>
  <c r="I1560" i="5"/>
  <c r="R1560" i="5"/>
  <c r="I1552" i="5"/>
  <c r="H1552" i="5"/>
  <c r="R1552" i="5"/>
  <c r="F1552" i="5"/>
  <c r="G1532" i="5"/>
  <c r="E1532" i="5"/>
  <c r="X1532" i="5" s="1"/>
  <c r="H1532" i="5"/>
  <c r="J1504" i="5"/>
  <c r="F1504" i="5"/>
  <c r="I1504" i="5"/>
  <c r="H1504" i="5"/>
  <c r="R1504" i="5"/>
  <c r="I1496" i="5"/>
  <c r="R1496" i="5"/>
  <c r="J1496" i="5"/>
  <c r="E1496" i="5"/>
  <c r="X1496" i="5" s="1"/>
  <c r="G1488" i="5"/>
  <c r="H1488" i="5"/>
  <c r="R1488" i="5"/>
  <c r="J1488" i="5"/>
  <c r="F1488" i="5"/>
  <c r="E1488" i="5"/>
  <c r="X1488" i="5" s="1"/>
  <c r="I1488" i="5"/>
  <c r="I1476" i="5"/>
  <c r="H1476" i="5"/>
  <c r="G1476" i="5"/>
  <c r="J1476" i="5"/>
  <c r="E1476" i="5"/>
  <c r="X1476" i="5" s="1"/>
  <c r="F1476" i="5"/>
  <c r="R1476" i="5"/>
  <c r="H1460" i="5"/>
  <c r="F1460" i="5"/>
  <c r="G1460" i="5"/>
  <c r="E1460" i="5"/>
  <c r="X1460" i="5" s="1"/>
  <c r="J1460" i="5"/>
  <c r="R1460" i="5"/>
  <c r="I1460" i="5"/>
  <c r="H1352" i="5"/>
  <c r="F1352" i="5"/>
  <c r="I1352" i="5"/>
  <c r="E1352" i="5"/>
  <c r="X1352" i="5" s="1"/>
  <c r="J1352" i="5"/>
  <c r="R1352" i="5"/>
  <c r="R1328" i="5"/>
  <c r="H1328" i="5"/>
  <c r="F1328" i="5"/>
  <c r="E1328" i="5"/>
  <c r="X1328" i="5" s="1"/>
  <c r="G1328" i="5"/>
  <c r="I1328" i="5"/>
  <c r="J1328" i="5"/>
  <c r="F1312" i="5"/>
  <c r="R1312" i="5"/>
  <c r="H1312" i="5"/>
  <c r="E1312" i="5"/>
  <c r="X1312" i="5" s="1"/>
  <c r="G1312" i="5"/>
  <c r="J1312" i="5"/>
  <c r="I1312" i="5"/>
  <c r="G1280" i="5"/>
  <c r="E1280" i="5"/>
  <c r="X1280" i="5" s="1"/>
  <c r="I1280" i="5"/>
  <c r="F1280" i="5"/>
  <c r="R1280" i="5"/>
  <c r="H1280" i="5"/>
  <c r="I1248" i="5"/>
  <c r="R1248" i="5"/>
  <c r="F1248" i="5"/>
  <c r="E1248" i="5"/>
  <c r="X1248" i="5" s="1"/>
  <c r="H1248" i="5"/>
  <c r="J1248" i="5"/>
  <c r="J1224" i="5"/>
  <c r="R1224" i="5"/>
  <c r="F1224" i="5"/>
  <c r="I1224" i="5"/>
  <c r="E1224" i="5"/>
  <c r="X1224" i="5" s="1"/>
  <c r="H1224" i="5"/>
  <c r="G1224" i="5"/>
  <c r="E1180" i="5"/>
  <c r="X1180" i="5" s="1"/>
  <c r="H1180" i="5"/>
  <c r="I1180" i="5"/>
  <c r="F1180" i="5"/>
  <c r="G1152" i="5"/>
  <c r="E1152" i="5"/>
  <c r="X1152" i="5" s="1"/>
  <c r="F1152" i="5"/>
  <c r="J1152" i="5"/>
  <c r="I1152" i="5"/>
  <c r="R1152" i="5"/>
  <c r="H1152" i="5"/>
  <c r="G1104" i="5"/>
  <c r="R1104" i="5"/>
  <c r="F1104" i="5"/>
  <c r="E1104" i="5"/>
  <c r="X1104" i="5" s="1"/>
  <c r="H1104" i="5"/>
  <c r="J1104" i="5"/>
  <c r="I1104" i="5"/>
  <c r="F1096" i="5"/>
  <c r="E1096" i="5"/>
  <c r="X1096" i="5" s="1"/>
  <c r="J1096" i="5"/>
  <c r="G1096" i="5"/>
  <c r="R1096" i="5"/>
  <c r="I1096" i="5"/>
  <c r="H1096" i="5"/>
  <c r="F1064" i="5"/>
  <c r="I1064" i="5"/>
  <c r="H1064" i="5"/>
  <c r="J1064" i="5"/>
  <c r="E1064" i="5"/>
  <c r="X1064" i="5" s="1"/>
  <c r="R1024" i="5"/>
  <c r="F1024" i="5"/>
  <c r="G1024" i="5"/>
  <c r="H1024" i="5"/>
  <c r="E1024" i="5"/>
  <c r="X1024" i="5" s="1"/>
  <c r="I1024" i="5"/>
  <c r="J1024" i="5"/>
  <c r="H976" i="5"/>
  <c r="R976" i="5"/>
  <c r="J976" i="5"/>
  <c r="E976" i="5"/>
  <c r="X976" i="5" s="1"/>
  <c r="F976" i="5"/>
  <c r="G976" i="5"/>
  <c r="R960" i="5"/>
  <c r="J960" i="5"/>
  <c r="H960" i="5"/>
  <c r="E960" i="5"/>
  <c r="X960" i="5" s="1"/>
  <c r="G960" i="5"/>
  <c r="J924" i="5"/>
  <c r="F924" i="5"/>
  <c r="I924" i="5"/>
  <c r="H924" i="5"/>
  <c r="R924" i="5"/>
  <c r="E924" i="5"/>
  <c r="X924" i="5" s="1"/>
  <c r="G924" i="5"/>
  <c r="R900" i="5"/>
  <c r="H900" i="5"/>
  <c r="I900" i="5"/>
  <c r="G900" i="5"/>
  <c r="J900" i="5"/>
  <c r="H884" i="5"/>
  <c r="G884" i="5"/>
  <c r="R884" i="5"/>
  <c r="J884" i="5"/>
  <c r="I884" i="5"/>
  <c r="F884" i="5"/>
  <c r="H844" i="5"/>
  <c r="G844" i="5"/>
  <c r="I844" i="5"/>
  <c r="R844" i="5"/>
  <c r="E844" i="5"/>
  <c r="X844" i="5" s="1"/>
  <c r="J844" i="5"/>
  <c r="R836" i="5"/>
  <c r="H836" i="5"/>
  <c r="I836" i="5"/>
  <c r="J836" i="5"/>
  <c r="F836" i="5"/>
  <c r="F828" i="5"/>
  <c r="H828" i="5"/>
  <c r="R828" i="5"/>
  <c r="E828" i="5"/>
  <c r="X828" i="5" s="1"/>
  <c r="G828" i="5"/>
  <c r="I828" i="5"/>
  <c r="J828" i="5"/>
  <c r="E792" i="5"/>
  <c r="X792" i="5" s="1"/>
  <c r="F792" i="5"/>
  <c r="J792" i="5"/>
  <c r="R792" i="5"/>
  <c r="H792" i="5"/>
  <c r="R784" i="5"/>
  <c r="I784" i="5"/>
  <c r="G784" i="5"/>
  <c r="J784" i="5"/>
  <c r="F784" i="5"/>
  <c r="I748" i="5"/>
  <c r="F748" i="5"/>
  <c r="J748" i="5"/>
  <c r="R748" i="5"/>
  <c r="F724" i="5"/>
  <c r="H724" i="5"/>
  <c r="I724" i="5"/>
  <c r="J724" i="5"/>
  <c r="R724" i="5"/>
  <c r="G724" i="5"/>
  <c r="E724" i="5"/>
  <c r="X724" i="5" s="1"/>
  <c r="J716" i="5"/>
  <c r="F716" i="5"/>
  <c r="E716" i="5"/>
  <c r="X716" i="5" s="1"/>
  <c r="H716" i="5"/>
  <c r="R716" i="5"/>
  <c r="G716" i="5"/>
  <c r="I716" i="5"/>
  <c r="R704" i="5"/>
  <c r="G704" i="5"/>
  <c r="F704" i="5"/>
  <c r="I704" i="5"/>
  <c r="E704" i="5"/>
  <c r="X704" i="5" s="1"/>
  <c r="G1900" i="5"/>
  <c r="E1900" i="5"/>
  <c r="X1900" i="5" s="1"/>
  <c r="G1296" i="5"/>
  <c r="I1532" i="5"/>
  <c r="J1180" i="5"/>
  <c r="G1064" i="5"/>
  <c r="H748" i="5"/>
  <c r="F780" i="5"/>
  <c r="G792" i="5"/>
  <c r="H704" i="5"/>
  <c r="J704" i="5"/>
  <c r="G748" i="5"/>
  <c r="E784" i="5"/>
  <c r="X784" i="5" s="1"/>
  <c r="F844" i="5"/>
  <c r="E884" i="5"/>
  <c r="X884" i="5" s="1"/>
  <c r="I976" i="5"/>
  <c r="I960" i="5"/>
  <c r="R2012" i="5"/>
  <c r="F2012" i="5"/>
  <c r="J2012" i="5"/>
  <c r="H1996" i="5"/>
  <c r="R1996" i="5"/>
  <c r="R1984" i="5"/>
  <c r="J1984" i="5"/>
  <c r="I1984" i="5"/>
  <c r="J1964" i="5"/>
  <c r="I1964" i="5"/>
  <c r="I1944" i="5"/>
  <c r="F1944" i="5"/>
  <c r="I1892" i="5"/>
  <c r="H1892" i="5"/>
  <c r="F1892" i="5"/>
  <c r="E1892" i="5"/>
  <c r="X1892" i="5" s="1"/>
  <c r="J1892" i="5"/>
  <c r="R1892" i="5"/>
  <c r="I1824" i="5"/>
  <c r="G1824" i="5"/>
  <c r="H1824" i="5"/>
  <c r="G1812" i="5"/>
  <c r="I1812" i="5"/>
  <c r="J1800" i="5"/>
  <c r="F1800" i="5"/>
  <c r="R1800" i="5"/>
  <c r="H1800" i="5"/>
  <c r="I1800" i="5"/>
  <c r="G1800" i="5"/>
  <c r="R1784" i="5"/>
  <c r="H1784" i="5"/>
  <c r="F1784" i="5"/>
  <c r="G1784" i="5"/>
  <c r="G1768" i="5"/>
  <c r="R1768" i="5"/>
  <c r="J1768" i="5"/>
  <c r="I1768" i="5"/>
  <c r="E1768" i="5"/>
  <c r="X1768" i="5" s="1"/>
  <c r="H1768" i="5"/>
  <c r="F1768" i="5"/>
  <c r="G1716" i="5"/>
  <c r="H1716" i="5"/>
  <c r="H1688" i="5"/>
  <c r="G1688" i="5"/>
  <c r="E1688" i="5"/>
  <c r="X1688" i="5" s="1"/>
  <c r="E1676" i="5"/>
  <c r="X1676" i="5" s="1"/>
  <c r="R1676" i="5"/>
  <c r="F1660" i="5"/>
  <c r="G1660" i="5"/>
  <c r="I1660" i="5"/>
  <c r="E1652" i="5"/>
  <c r="X1652" i="5" s="1"/>
  <c r="R1652" i="5"/>
  <c r="J1652" i="5"/>
  <c r="H1652" i="5"/>
  <c r="E1648" i="5"/>
  <c r="X1648" i="5" s="1"/>
  <c r="H1648" i="5"/>
  <c r="R1648" i="5"/>
  <c r="J1648" i="5"/>
  <c r="F1648" i="5"/>
  <c r="I1648" i="5"/>
  <c r="G1616" i="5"/>
  <c r="H1616" i="5"/>
  <c r="R1616" i="5"/>
  <c r="J1616" i="5"/>
  <c r="R1604" i="5"/>
  <c r="H1604" i="5"/>
  <c r="E1604" i="5"/>
  <c r="X1604" i="5" s="1"/>
  <c r="J1604" i="5"/>
  <c r="J1576" i="5"/>
  <c r="E1576" i="5"/>
  <c r="X1576" i="5" s="1"/>
  <c r="G1536" i="5"/>
  <c r="F1536" i="5"/>
  <c r="E1536" i="5"/>
  <c r="X1536" i="5" s="1"/>
  <c r="J1536" i="5"/>
  <c r="G1528" i="5"/>
  <c r="I1528" i="5"/>
  <c r="F1528" i="5"/>
  <c r="H1528" i="5"/>
  <c r="I1520" i="5"/>
  <c r="R1520" i="5"/>
  <c r="G1520" i="5"/>
  <c r="H1520" i="5"/>
  <c r="F1520" i="5"/>
  <c r="E1520" i="5"/>
  <c r="X1520" i="5" s="1"/>
  <c r="J1520" i="5"/>
  <c r="E1512" i="5"/>
  <c r="X1512" i="5" s="1"/>
  <c r="F1512" i="5"/>
  <c r="G1512" i="5"/>
  <c r="J1512" i="5"/>
  <c r="R1512" i="5"/>
  <c r="I1492" i="5"/>
  <c r="E1492" i="5"/>
  <c r="X1492" i="5" s="1"/>
  <c r="R1492" i="5"/>
  <c r="J1492" i="5"/>
  <c r="F1492" i="5"/>
  <c r="I1480" i="5"/>
  <c r="H1480" i="5"/>
  <c r="G1480" i="5"/>
  <c r="J1480" i="5"/>
  <c r="R1480" i="5"/>
  <c r="G1472" i="5"/>
  <c r="E1472" i="5"/>
  <c r="X1472" i="5" s="1"/>
  <c r="R1472" i="5"/>
  <c r="I1472" i="5"/>
  <c r="F1472" i="5"/>
  <c r="H1472" i="5"/>
  <c r="J1472" i="5"/>
  <c r="J1344" i="5"/>
  <c r="G1344" i="5"/>
  <c r="F1344" i="5"/>
  <c r="G1304" i="5"/>
  <c r="F1304" i="5"/>
  <c r="E1304" i="5"/>
  <c r="X1304" i="5" s="1"/>
  <c r="R1304" i="5"/>
  <c r="J1304" i="5"/>
  <c r="H1304" i="5"/>
  <c r="I1288" i="5"/>
  <c r="H1288" i="5"/>
  <c r="G1288" i="5"/>
  <c r="R1288" i="5"/>
  <c r="F1288" i="5"/>
  <c r="G1232" i="5"/>
  <c r="I1232" i="5"/>
  <c r="H1232" i="5"/>
  <c r="R1232" i="5"/>
  <c r="F1232" i="5"/>
  <c r="E1232" i="5"/>
  <c r="X1232" i="5" s="1"/>
  <c r="J1232" i="5"/>
  <c r="F1216" i="5"/>
  <c r="I1216" i="5"/>
  <c r="G1216" i="5"/>
  <c r="H1216" i="5"/>
  <c r="E1216" i="5"/>
  <c r="X1216" i="5" s="1"/>
  <c r="J1216" i="5"/>
  <c r="R1216" i="5"/>
  <c r="J1200" i="5"/>
  <c r="G1200" i="5"/>
  <c r="I1200" i="5"/>
  <c r="F1200" i="5"/>
  <c r="E1200" i="5"/>
  <c r="X1200" i="5" s="1"/>
  <c r="H1200" i="5"/>
  <c r="R1200" i="5"/>
  <c r="E1176" i="5"/>
  <c r="X1176" i="5" s="1"/>
  <c r="G1176" i="5"/>
  <c r="H1176" i="5"/>
  <c r="J1176" i="5"/>
  <c r="R1176" i="5"/>
  <c r="I1176" i="5"/>
  <c r="F1176" i="5"/>
  <c r="I1168" i="5"/>
  <c r="R1168" i="5"/>
  <c r="H1168" i="5"/>
  <c r="R1120" i="5"/>
  <c r="G1120" i="5"/>
  <c r="F1120" i="5"/>
  <c r="H1120" i="5"/>
  <c r="E1120" i="5"/>
  <c r="X1120" i="5" s="1"/>
  <c r="I1120" i="5"/>
  <c r="J1120" i="5"/>
  <c r="H1112" i="5"/>
  <c r="R1112" i="5"/>
  <c r="J1112" i="5"/>
  <c r="E1112" i="5"/>
  <c r="X1112" i="5" s="1"/>
  <c r="G1112" i="5"/>
  <c r="F1112" i="5"/>
  <c r="I1112" i="5"/>
  <c r="F1056" i="5"/>
  <c r="I1056" i="5"/>
  <c r="H1056" i="5"/>
  <c r="R1056" i="5"/>
  <c r="E1056" i="5"/>
  <c r="X1056" i="5" s="1"/>
  <c r="J1056" i="5"/>
  <c r="G1056" i="5"/>
  <c r="I1000" i="5"/>
  <c r="G1000" i="5"/>
  <c r="E1000" i="5"/>
  <c r="X1000" i="5" s="1"/>
  <c r="H1000" i="5"/>
  <c r="F1000" i="5"/>
  <c r="R1000" i="5"/>
  <c r="E956" i="5"/>
  <c r="X956" i="5" s="1"/>
  <c r="H956" i="5"/>
  <c r="F956" i="5"/>
  <c r="J956" i="5"/>
  <c r="G880" i="5"/>
  <c r="F880" i="5"/>
  <c r="I880" i="5"/>
  <c r="H880" i="5"/>
  <c r="J880" i="5"/>
  <c r="E880" i="5"/>
  <c r="X880" i="5" s="1"/>
  <c r="I840" i="5"/>
  <c r="G840" i="5"/>
  <c r="F840" i="5"/>
  <c r="R840" i="5"/>
  <c r="J840" i="5"/>
  <c r="E840" i="5"/>
  <c r="X840" i="5" s="1"/>
  <c r="H840" i="5"/>
  <c r="J804" i="5"/>
  <c r="F804" i="5"/>
  <c r="I804" i="5"/>
  <c r="E804" i="5"/>
  <c r="X804" i="5" s="1"/>
  <c r="H804" i="5"/>
  <c r="E780" i="5"/>
  <c r="X780" i="5" s="1"/>
  <c r="J780" i="5"/>
  <c r="I780" i="5"/>
  <c r="G780" i="5"/>
  <c r="H772" i="5"/>
  <c r="G772" i="5"/>
  <c r="J772" i="5"/>
  <c r="F772" i="5"/>
  <c r="I772" i="5"/>
  <c r="R772" i="5"/>
  <c r="R672" i="5"/>
  <c r="H672" i="5"/>
  <c r="I672" i="5"/>
  <c r="J1900" i="5"/>
  <c r="F1532" i="5"/>
  <c r="G1248" i="5"/>
  <c r="R1064" i="5"/>
  <c r="R1180" i="5"/>
  <c r="F960" i="5"/>
  <c r="E836" i="5"/>
  <c r="X836" i="5" s="1"/>
  <c r="J672" i="5"/>
  <c r="J1000" i="5"/>
  <c r="R804" i="5"/>
  <c r="E672" i="5"/>
  <c r="X672" i="5" s="1"/>
  <c r="E748" i="5"/>
  <c r="X748" i="5" s="1"/>
  <c r="E772" i="5"/>
  <c r="X772" i="5" s="1"/>
  <c r="H784" i="5"/>
  <c r="I792" i="5"/>
  <c r="G836" i="5"/>
  <c r="R880" i="5"/>
  <c r="I956" i="5"/>
  <c r="G1352" i="5"/>
  <c r="G804" i="5"/>
  <c r="E1800" i="5"/>
  <c r="X1800" i="5" s="1"/>
  <c r="H1888" i="5"/>
  <c r="E1504" i="5"/>
  <c r="X1504" i="5" s="1"/>
  <c r="I1304" i="5"/>
  <c r="J1280" i="5"/>
  <c r="F1996" i="5"/>
  <c r="G1964" i="5"/>
  <c r="G1504" i="5"/>
  <c r="J1812" i="5"/>
  <c r="G1984" i="5"/>
  <c r="G1988" i="5"/>
  <c r="G1576" i="5"/>
  <c r="F1400" i="5"/>
  <c r="I1400" i="5"/>
  <c r="F1179" i="5"/>
  <c r="J1179" i="5"/>
  <c r="J1091" i="5"/>
  <c r="H1091" i="5"/>
  <c r="I1091" i="5"/>
  <c r="E1234" i="5"/>
  <c r="X1234" i="5" s="1"/>
  <c r="H1234" i="5"/>
  <c r="I1234" i="5"/>
  <c r="R1318" i="5"/>
  <c r="I1318" i="5"/>
  <c r="J1318" i="5"/>
  <c r="F1318" i="5"/>
  <c r="I2152" i="5"/>
  <c r="J2152" i="5"/>
  <c r="I1782" i="5"/>
  <c r="H1782" i="5"/>
  <c r="E1915" i="5"/>
  <c r="X1915" i="5" s="1"/>
  <c r="G1915" i="5"/>
  <c r="I1943" i="5"/>
  <c r="E1943" i="5"/>
  <c r="X1943" i="5" s="1"/>
  <c r="G1959" i="5"/>
  <c r="I1959" i="5"/>
  <c r="E2199" i="5"/>
  <c r="X2199" i="5" s="1"/>
  <c r="H2199" i="5"/>
  <c r="G1980" i="5"/>
  <c r="J1980" i="5"/>
  <c r="F1980" i="5"/>
  <c r="J2248" i="5"/>
  <c r="E2248" i="5"/>
  <c r="X2248" i="5" s="1"/>
  <c r="F2248" i="5"/>
  <c r="G2248" i="5"/>
  <c r="G2131" i="5"/>
  <c r="J2131" i="5"/>
  <c r="I1398" i="5"/>
  <c r="H1398" i="5"/>
  <c r="G1088" i="5"/>
  <c r="R1088" i="5"/>
  <c r="E1198" i="5"/>
  <c r="X1198" i="5" s="1"/>
  <c r="F1198" i="5"/>
  <c r="G1254" i="5"/>
  <c r="J1254" i="5"/>
  <c r="F1254" i="5"/>
  <c r="E1254" i="5"/>
  <c r="X1254" i="5" s="1"/>
  <c r="H1254" i="5"/>
  <c r="I1355" i="5"/>
  <c r="G1355" i="5"/>
  <c r="J1355" i="5"/>
  <c r="E1355" i="5"/>
  <c r="X1355" i="5" s="1"/>
  <c r="R1620" i="5"/>
  <c r="F1620" i="5"/>
  <c r="E1620" i="5"/>
  <c r="X1620" i="5" s="1"/>
  <c r="R1851" i="5"/>
  <c r="I1851" i="5"/>
  <c r="G1580" i="5"/>
  <c r="H1580" i="5"/>
  <c r="F1867" i="5"/>
  <c r="I1867" i="5"/>
  <c r="G2376" i="5"/>
  <c r="E2376" i="5"/>
  <c r="X2376" i="5" s="1"/>
  <c r="I2376" i="5"/>
  <c r="J2376" i="5"/>
  <c r="R2376" i="5"/>
  <c r="H1295" i="5"/>
  <c r="F1295" i="5"/>
  <c r="F1124" i="5"/>
  <c r="R1124" i="5"/>
  <c r="G1432" i="5"/>
  <c r="E1432" i="5"/>
  <c r="X1432" i="5" s="1"/>
  <c r="F2402" i="5"/>
  <c r="I1196" i="5"/>
  <c r="G2282" i="5"/>
  <c r="E2282" i="5"/>
  <c r="X2282" i="5" s="1"/>
  <c r="I2054" i="5"/>
  <c r="J2054" i="5"/>
  <c r="F2086" i="5"/>
  <c r="I2086" i="5"/>
  <c r="I2374" i="5"/>
  <c r="F2374" i="5"/>
  <c r="R1103" i="5"/>
  <c r="H1103" i="5"/>
  <c r="F1252" i="5"/>
  <c r="I1252" i="5"/>
  <c r="R1368" i="5"/>
  <c r="G1368" i="5"/>
  <c r="R1252" i="5"/>
  <c r="E1063" i="5"/>
  <c r="X1063" i="5" s="1"/>
  <c r="R1167" i="5"/>
  <c r="F1368" i="5"/>
  <c r="J1124" i="5"/>
  <c r="I1295" i="5"/>
  <c r="E1103" i="5"/>
  <c r="X1103" i="5" s="1"/>
  <c r="E1400" i="5"/>
  <c r="X1400" i="5" s="1"/>
  <c r="J1368" i="5"/>
  <c r="F1055" i="5"/>
  <c r="H2248" i="5"/>
  <c r="H1318" i="5"/>
  <c r="E1091" i="5"/>
  <c r="X1091" i="5" s="1"/>
  <c r="J1620" i="5"/>
  <c r="H1867" i="5"/>
  <c r="I1088" i="5"/>
  <c r="E1980" i="5"/>
  <c r="X1980" i="5" s="1"/>
  <c r="F1234" i="5"/>
  <c r="G2380" i="5"/>
  <c r="I2240" i="5"/>
  <c r="R2208" i="5"/>
  <c r="R2386" i="5"/>
  <c r="I1332" i="5"/>
  <c r="G1252" i="5"/>
  <c r="E1252" i="5"/>
  <c r="X1252" i="5" s="1"/>
  <c r="H1124" i="5"/>
  <c r="E1124" i="5"/>
  <c r="X1124" i="5" s="1"/>
  <c r="G1295" i="5"/>
  <c r="I1231" i="5"/>
  <c r="J1167" i="5"/>
  <c r="I1103" i="5"/>
  <c r="R2358" i="5"/>
  <c r="J2364" i="5"/>
  <c r="H2464" i="5"/>
  <c r="I2304" i="5"/>
  <c r="R2272" i="5"/>
  <c r="R2218" i="5"/>
  <c r="G1228" i="5"/>
  <c r="J1432" i="5"/>
  <c r="F1432" i="5"/>
  <c r="R1400" i="5"/>
  <c r="H1400" i="5"/>
  <c r="H1368" i="5"/>
  <c r="E1368" i="5"/>
  <c r="X1368" i="5" s="1"/>
  <c r="F1196" i="5"/>
  <c r="R1196" i="5"/>
  <c r="J1356" i="5"/>
  <c r="R1091" i="5"/>
  <c r="E1179" i="5"/>
  <c r="X1179" i="5" s="1"/>
  <c r="H1179" i="5"/>
  <c r="J1851" i="5"/>
  <c r="J1995" i="5"/>
  <c r="I2199" i="5"/>
  <c r="H1654" i="5"/>
  <c r="R2151" i="5"/>
  <c r="G2016" i="5"/>
  <c r="R2016" i="5"/>
  <c r="H2016" i="5"/>
  <c r="F2016" i="5"/>
  <c r="I2012" i="5"/>
  <c r="G2012" i="5"/>
  <c r="H2012" i="5"/>
  <c r="E2012" i="5"/>
  <c r="X2012" i="5" s="1"/>
  <c r="J1996" i="5"/>
  <c r="E1996" i="5"/>
  <c r="X1996" i="5" s="1"/>
  <c r="I1996" i="5"/>
  <c r="G1996" i="5"/>
  <c r="H1988" i="5"/>
  <c r="J1988" i="5"/>
  <c r="E1988" i="5"/>
  <c r="X1988" i="5" s="1"/>
  <c r="E1964" i="5"/>
  <c r="X1964" i="5" s="1"/>
  <c r="R1964" i="5"/>
  <c r="R1944" i="5"/>
  <c r="J1944" i="5"/>
  <c r="I1932" i="5"/>
  <c r="F1932" i="5"/>
  <c r="R1932" i="5"/>
  <c r="E1932" i="5"/>
  <c r="X1932" i="5" s="1"/>
  <c r="J1856" i="5"/>
  <c r="I1856" i="5"/>
  <c r="G1856" i="5"/>
  <c r="E1824" i="5"/>
  <c r="X1824" i="5" s="1"/>
  <c r="R1824" i="5"/>
  <c r="J1824" i="5"/>
  <c r="I1808" i="5"/>
  <c r="R1808" i="5"/>
  <c r="I1784" i="5"/>
  <c r="E1784" i="5"/>
  <c r="X1784" i="5" s="1"/>
  <c r="J1784" i="5"/>
  <c r="J1780" i="5"/>
  <c r="G1780" i="5"/>
  <c r="F1780" i="5"/>
  <c r="R1780" i="5"/>
  <c r="E1764" i="5"/>
  <c r="X1764" i="5" s="1"/>
  <c r="F1764" i="5"/>
  <c r="R1764" i="5"/>
  <c r="E1740" i="5"/>
  <c r="X1740" i="5" s="1"/>
  <c r="F1740" i="5"/>
  <c r="R1736" i="5"/>
  <c r="H1736" i="5"/>
  <c r="I1724" i="5"/>
  <c r="J1724" i="5"/>
  <c r="H1724" i="5"/>
  <c r="R1724" i="5"/>
  <c r="J1716" i="5"/>
  <c r="F1716" i="5"/>
  <c r="E1716" i="5"/>
  <c r="X1716" i="5" s="1"/>
  <c r="F2412" i="5"/>
  <c r="H2240" i="5"/>
  <c r="I2418" i="5"/>
  <c r="J1087" i="5"/>
  <c r="H1273" i="5"/>
  <c r="H1332" i="5"/>
  <c r="I1124" i="5"/>
  <c r="E1295" i="5"/>
  <c r="X1295" i="5" s="1"/>
  <c r="R1231" i="5"/>
  <c r="G1167" i="5"/>
  <c r="R2486" i="5"/>
  <c r="R2304" i="5"/>
  <c r="H2250" i="5"/>
  <c r="E1228" i="5"/>
  <c r="X1228" i="5" s="1"/>
  <c r="F2342" i="5"/>
  <c r="R2484" i="5"/>
  <c r="R2426" i="5"/>
  <c r="I2378" i="5"/>
  <c r="R1924" i="5"/>
  <c r="R1432" i="5"/>
  <c r="J1400" i="5"/>
  <c r="G1196" i="5"/>
  <c r="E1255" i="5"/>
  <c r="X1255" i="5" s="1"/>
  <c r="I1915" i="5"/>
  <c r="G1091" i="5"/>
  <c r="R1179" i="5"/>
  <c r="R2199" i="5"/>
  <c r="R1536" i="5"/>
  <c r="J1664" i="5"/>
  <c r="G1608" i="5"/>
  <c r="E1608" i="5"/>
  <c r="X1608" i="5" s="1"/>
  <c r="F1616" i="5"/>
  <c r="R1528" i="5"/>
  <c r="J1528" i="5"/>
  <c r="I1512" i="5"/>
  <c r="H1512" i="5"/>
  <c r="F1664" i="5"/>
  <c r="E1616" i="5"/>
  <c r="X1616" i="5" s="1"/>
  <c r="G1664" i="5"/>
  <c r="R1608" i="5"/>
  <c r="R1344" i="5"/>
  <c r="E1288" i="5"/>
  <c r="X1288" i="5" s="1"/>
  <c r="I1344" i="5"/>
  <c r="E1344" i="5"/>
  <c r="X1344" i="5" s="1"/>
  <c r="H1344" i="5"/>
  <c r="J1288" i="5"/>
  <c r="E1600" i="5"/>
  <c r="X1600" i="5" s="1"/>
  <c r="G1604" i="5"/>
  <c r="G1168" i="5"/>
  <c r="G1180" i="5"/>
  <c r="G1496" i="5"/>
  <c r="G1492" i="5"/>
  <c r="J1532" i="5"/>
  <c r="H1492" i="5"/>
  <c r="H1536" i="5"/>
  <c r="J1552" i="5"/>
  <c r="E1552" i="5"/>
  <c r="X1552" i="5" s="1"/>
  <c r="F1576" i="5"/>
  <c r="F1496" i="5"/>
  <c r="F1608" i="5"/>
  <c r="H1664" i="5"/>
  <c r="I1616" i="5"/>
  <c r="G1648" i="5"/>
  <c r="E1528" i="5"/>
  <c r="X1528" i="5" s="1"/>
  <c r="I1652" i="5"/>
  <c r="F1652" i="5"/>
  <c r="R1660" i="5"/>
  <c r="E1660" i="5"/>
  <c r="X1660" i="5" s="1"/>
  <c r="J1660" i="5"/>
  <c r="H1660" i="5"/>
  <c r="G1652" i="5"/>
  <c r="R1600" i="5"/>
  <c r="R1532" i="5"/>
  <c r="I1604" i="5"/>
  <c r="F1604" i="5"/>
  <c r="F1168" i="5"/>
  <c r="H1496" i="5"/>
  <c r="F1296" i="5"/>
  <c r="I1536" i="5"/>
  <c r="G1552" i="5"/>
  <c r="H1164" i="5"/>
  <c r="R1164" i="5"/>
  <c r="J1164" i="5"/>
  <c r="F1164" i="5"/>
  <c r="I1279" i="5"/>
  <c r="J1279" i="5"/>
  <c r="G2210" i="5"/>
  <c r="R2210" i="5"/>
  <c r="R2242" i="5"/>
  <c r="I2242" i="5"/>
  <c r="I2258" i="5"/>
  <c r="F2258" i="5"/>
  <c r="G2258" i="5"/>
  <c r="I2346" i="5"/>
  <c r="H2346" i="5"/>
  <c r="H2370" i="5"/>
  <c r="I2370" i="5"/>
  <c r="J2370" i="5"/>
  <c r="F2434" i="5"/>
  <c r="E2434" i="5"/>
  <c r="X2434" i="5" s="1"/>
  <c r="I2434" i="5"/>
  <c r="H2450" i="5"/>
  <c r="G2450" i="5"/>
  <c r="E2336" i="5"/>
  <c r="X2336" i="5" s="1"/>
  <c r="R2336" i="5"/>
  <c r="H2384" i="5"/>
  <c r="E2384" i="5"/>
  <c r="X2384" i="5" s="1"/>
  <c r="H2432" i="5"/>
  <c r="J2432" i="5"/>
  <c r="E2204" i="5"/>
  <c r="X2204" i="5" s="1"/>
  <c r="H2204" i="5"/>
  <c r="I2204" i="5"/>
  <c r="I2268" i="5"/>
  <c r="R2268" i="5"/>
  <c r="G2436" i="5"/>
  <c r="F2436" i="5"/>
  <c r="J2436" i="5"/>
  <c r="J2468" i="5"/>
  <c r="I2468" i="5"/>
  <c r="R1268" i="5"/>
  <c r="F1268" i="5"/>
  <c r="G1268" i="5"/>
  <c r="G2454" i="5"/>
  <c r="F2454" i="5"/>
  <c r="I2454" i="5"/>
  <c r="I2470" i="5"/>
  <c r="R2470" i="5"/>
  <c r="H1896" i="5"/>
  <c r="R1896" i="5"/>
  <c r="J2344" i="5"/>
  <c r="E2344" i="5"/>
  <c r="X2344" i="5" s="1"/>
  <c r="F1939" i="5"/>
  <c r="G1939" i="5"/>
  <c r="R1939" i="5"/>
  <c r="R1928" i="5"/>
  <c r="F1928" i="5"/>
  <c r="R2020" i="5"/>
  <c r="F2020" i="5"/>
  <c r="F2387" i="5"/>
  <c r="R2387" i="5"/>
  <c r="E2454" i="5"/>
  <c r="X2454" i="5" s="1"/>
  <c r="R2436" i="5"/>
  <c r="F2380" i="5"/>
  <c r="J2268" i="5"/>
  <c r="F2268" i="5"/>
  <c r="H2488" i="5"/>
  <c r="I2208" i="5"/>
  <c r="J2434" i="5"/>
  <c r="G2418" i="5"/>
  <c r="G2402" i="5"/>
  <c r="J2386" i="5"/>
  <c r="E2370" i="5"/>
  <c r="X2370" i="5" s="1"/>
  <c r="R2364" i="5"/>
  <c r="E2432" i="5"/>
  <c r="X2432" i="5" s="1"/>
  <c r="H2336" i="5"/>
  <c r="F2272" i="5"/>
  <c r="G2342" i="5"/>
  <c r="R2204" i="5"/>
  <c r="R2450" i="5"/>
  <c r="R2346" i="5"/>
  <c r="G2242" i="5"/>
  <c r="I1404" i="5"/>
  <c r="F1671" i="5"/>
  <c r="R1960" i="5"/>
  <c r="R1772" i="5"/>
  <c r="G1287" i="5"/>
  <c r="I1287" i="5"/>
  <c r="R1132" i="5"/>
  <c r="G1132" i="5"/>
  <c r="I1132" i="5"/>
  <c r="R1376" i="5"/>
  <c r="H1376" i="5"/>
  <c r="I1376" i="5"/>
  <c r="J1408" i="5"/>
  <c r="R1408" i="5"/>
  <c r="H1111" i="5"/>
  <c r="J1111" i="5"/>
  <c r="F1143" i="5"/>
  <c r="J1143" i="5"/>
  <c r="I1143" i="5"/>
  <c r="E1143" i="5"/>
  <c r="X1143" i="5" s="1"/>
  <c r="H1143" i="5"/>
  <c r="F1271" i="5"/>
  <c r="E1271" i="5"/>
  <c r="X1271" i="5" s="1"/>
  <c r="J1204" i="5"/>
  <c r="F1204" i="5"/>
  <c r="E2074" i="5"/>
  <c r="X2074" i="5" s="1"/>
  <c r="F2074" i="5"/>
  <c r="E2106" i="5"/>
  <c r="X2106" i="5" s="1"/>
  <c r="R2106" i="5"/>
  <c r="I2106" i="5"/>
  <c r="G2154" i="5"/>
  <c r="R2154" i="5"/>
  <c r="G1017" i="5"/>
  <c r="R1017" i="5"/>
  <c r="R1145" i="5"/>
  <c r="G1145" i="5"/>
  <c r="E1145" i="5"/>
  <c r="X1145" i="5" s="1"/>
  <c r="G1292" i="5"/>
  <c r="H1292" i="5"/>
  <c r="F1380" i="5"/>
  <c r="I1380" i="5"/>
  <c r="G1852" i="5"/>
  <c r="R1852" i="5"/>
  <c r="H2178" i="5"/>
  <c r="G2178" i="5"/>
  <c r="H2194" i="5"/>
  <c r="J2194" i="5"/>
  <c r="F2298" i="5"/>
  <c r="J2298" i="5"/>
  <c r="R2314" i="5"/>
  <c r="I2314" i="5"/>
  <c r="J2314" i="5"/>
  <c r="R2330" i="5"/>
  <c r="H2330" i="5"/>
  <c r="I2474" i="5"/>
  <c r="R2474" i="5"/>
  <c r="H2224" i="5"/>
  <c r="G2224" i="5"/>
  <c r="H2288" i="5"/>
  <c r="F2288" i="5"/>
  <c r="I2288" i="5"/>
  <c r="F2352" i="5"/>
  <c r="G2352" i="5"/>
  <c r="J2400" i="5"/>
  <c r="R2400" i="5"/>
  <c r="F2448" i="5"/>
  <c r="G2448" i="5"/>
  <c r="G2220" i="5"/>
  <c r="F2220" i="5"/>
  <c r="I2284" i="5"/>
  <c r="J2284" i="5"/>
  <c r="G2284" i="5"/>
  <c r="E2332" i="5"/>
  <c r="X2332" i="5" s="1"/>
  <c r="F2332" i="5"/>
  <c r="R2396" i="5"/>
  <c r="J2396" i="5"/>
  <c r="G2444" i="5"/>
  <c r="E2444" i="5"/>
  <c r="X2444" i="5" s="1"/>
  <c r="G2476" i="5"/>
  <c r="E2476" i="5"/>
  <c r="X2476" i="5" s="1"/>
  <c r="J2476" i="5"/>
  <c r="R2014" i="5"/>
  <c r="I2014" i="5"/>
  <c r="E2030" i="5"/>
  <c r="X2030" i="5" s="1"/>
  <c r="R2030" i="5"/>
  <c r="H2054" i="5"/>
  <c r="R2054" i="5"/>
  <c r="E2054" i="5"/>
  <c r="X2054" i="5" s="1"/>
  <c r="G2070" i="5"/>
  <c r="F2070" i="5"/>
  <c r="J2070" i="5"/>
  <c r="H2102" i="5"/>
  <c r="J2102" i="5"/>
  <c r="I2118" i="5"/>
  <c r="F2118" i="5"/>
  <c r="J2118" i="5"/>
  <c r="R2134" i="5"/>
  <c r="J2134" i="5"/>
  <c r="G2158" i="5"/>
  <c r="H2158" i="5"/>
  <c r="I2158" i="5"/>
  <c r="R2158" i="5"/>
  <c r="G2174" i="5"/>
  <c r="H2174" i="5"/>
  <c r="R2190" i="5"/>
  <c r="I2190" i="5"/>
  <c r="G2214" i="5"/>
  <c r="F2214" i="5"/>
  <c r="H2230" i="5"/>
  <c r="F2230" i="5"/>
  <c r="R2246" i="5"/>
  <c r="F2246" i="5"/>
  <c r="J2246" i="5"/>
  <c r="I2262" i="5"/>
  <c r="R2262" i="5"/>
  <c r="F2262" i="5"/>
  <c r="H2278" i="5"/>
  <c r="G2278" i="5"/>
  <c r="H2294" i="5"/>
  <c r="I2294" i="5"/>
  <c r="E2310" i="5"/>
  <c r="X2310" i="5" s="1"/>
  <c r="F2310" i="5"/>
  <c r="I2326" i="5"/>
  <c r="H2326" i="5"/>
  <c r="F2326" i="5"/>
  <c r="E2390" i="5"/>
  <c r="X2390" i="5" s="1"/>
  <c r="J2390" i="5"/>
  <c r="J2406" i="5"/>
  <c r="F2406" i="5"/>
  <c r="I2422" i="5"/>
  <c r="R2422" i="5"/>
  <c r="G2438" i="5"/>
  <c r="F2438" i="5"/>
  <c r="F1597" i="5"/>
  <c r="J1597" i="5"/>
  <c r="E1473" i="5"/>
  <c r="X1473" i="5" s="1"/>
  <c r="I1473" i="5"/>
  <c r="H2454" i="5"/>
  <c r="H2422" i="5"/>
  <c r="G2326" i="5"/>
  <c r="H2310" i="5"/>
  <c r="J2294" i="5"/>
  <c r="I2102" i="5"/>
  <c r="H2030" i="5"/>
  <c r="E2014" i="5"/>
  <c r="X2014" i="5" s="1"/>
  <c r="E2436" i="5"/>
  <c r="X2436" i="5" s="1"/>
  <c r="H2380" i="5"/>
  <c r="J2380" i="5"/>
  <c r="E2268" i="5"/>
  <c r="X2268" i="5" s="1"/>
  <c r="J2220" i="5"/>
  <c r="F2400" i="5"/>
  <c r="G2400" i="5"/>
  <c r="I2352" i="5"/>
  <c r="J2352" i="5"/>
  <c r="E2208" i="5"/>
  <c r="X2208" i="5" s="1"/>
  <c r="G2474" i="5"/>
  <c r="R2434" i="5"/>
  <c r="J2418" i="5"/>
  <c r="H2402" i="5"/>
  <c r="E2386" i="5"/>
  <c r="X2386" i="5" s="1"/>
  <c r="F2370" i="5"/>
  <c r="I2298" i="5"/>
  <c r="H2298" i="5"/>
  <c r="R2282" i="5"/>
  <c r="H1852" i="5"/>
  <c r="I1852" i="5"/>
  <c r="R1292" i="5"/>
  <c r="G1236" i="5"/>
  <c r="G1408" i="5"/>
  <c r="J1376" i="5"/>
  <c r="I2406" i="5"/>
  <c r="H2390" i="5"/>
  <c r="F2390" i="5"/>
  <c r="R2374" i="5"/>
  <c r="R2278" i="5"/>
  <c r="I2278" i="5"/>
  <c r="J2230" i="5"/>
  <c r="H2214" i="5"/>
  <c r="E2190" i="5"/>
  <c r="X2190" i="5" s="1"/>
  <c r="F2190" i="5"/>
  <c r="G2086" i="5"/>
  <c r="E2086" i="5"/>
  <c r="X2086" i="5" s="1"/>
  <c r="R2476" i="5"/>
  <c r="H2364" i="5"/>
  <c r="R2332" i="5"/>
  <c r="I2432" i="5"/>
  <c r="J2336" i="5"/>
  <c r="I2272" i="5"/>
  <c r="G1412" i="5"/>
  <c r="J1380" i="5"/>
  <c r="G1036" i="5"/>
  <c r="H2438" i="5"/>
  <c r="J2342" i="5"/>
  <c r="J2174" i="5"/>
  <c r="F2174" i="5"/>
  <c r="H2134" i="5"/>
  <c r="H2070" i="5"/>
  <c r="H2284" i="5"/>
  <c r="G2384" i="5"/>
  <c r="R2224" i="5"/>
  <c r="E2258" i="5"/>
  <c r="X2258" i="5" s="1"/>
  <c r="F1145" i="5"/>
  <c r="I1204" i="5"/>
  <c r="R2326" i="5"/>
  <c r="H2262" i="5"/>
  <c r="H2246" i="5"/>
  <c r="R2468" i="5"/>
  <c r="I2316" i="5"/>
  <c r="I2450" i="5"/>
  <c r="F2330" i="5"/>
  <c r="E2314" i="5"/>
  <c r="X2314" i="5" s="1"/>
  <c r="J2226" i="5"/>
  <c r="R2194" i="5"/>
  <c r="J2178" i="5"/>
  <c r="R1372" i="5"/>
  <c r="R1055" i="5"/>
  <c r="H1992" i="5"/>
  <c r="R2454" i="5"/>
  <c r="F2422" i="5"/>
  <c r="R2310" i="5"/>
  <c r="I2310" i="5"/>
  <c r="F2294" i="5"/>
  <c r="R2102" i="5"/>
  <c r="F2030" i="5"/>
  <c r="I2436" i="5"/>
  <c r="E2380" i="5"/>
  <c r="X2380" i="5" s="1"/>
  <c r="I2380" i="5"/>
  <c r="G2268" i="5"/>
  <c r="I2488" i="5"/>
  <c r="E2400" i="5"/>
  <c r="X2400" i="5" s="1"/>
  <c r="E2352" i="5"/>
  <c r="X2352" i="5" s="1"/>
  <c r="J2208" i="5"/>
  <c r="F2474" i="5"/>
  <c r="G2434" i="5"/>
  <c r="E2418" i="5"/>
  <c r="X2418" i="5" s="1"/>
  <c r="J2402" i="5"/>
  <c r="I2386" i="5"/>
  <c r="G2370" i="5"/>
  <c r="R2298" i="5"/>
  <c r="F2282" i="5"/>
  <c r="I2282" i="5"/>
  <c r="F1852" i="5"/>
  <c r="J1292" i="5"/>
  <c r="H1017" i="5"/>
  <c r="E1236" i="5"/>
  <c r="X1236" i="5" s="1"/>
  <c r="E1111" i="5"/>
  <c r="X1111" i="5" s="1"/>
  <c r="F1408" i="5"/>
  <c r="G1376" i="5"/>
  <c r="H2406" i="5"/>
  <c r="I2390" i="5"/>
  <c r="G2374" i="5"/>
  <c r="E2374" i="5"/>
  <c r="X2374" i="5" s="1"/>
  <c r="E2278" i="5"/>
  <c r="X2278" i="5" s="1"/>
  <c r="G2230" i="5"/>
  <c r="J2214" i="5"/>
  <c r="G2190" i="5"/>
  <c r="H2086" i="5"/>
  <c r="J2086" i="5"/>
  <c r="F2476" i="5"/>
  <c r="G2364" i="5"/>
  <c r="J2332" i="5"/>
  <c r="I2332" i="5"/>
  <c r="G2336" i="5"/>
  <c r="I2336" i="5"/>
  <c r="E2272" i="5"/>
  <c r="X2272" i="5" s="1"/>
  <c r="E1036" i="5"/>
  <c r="X1036" i="5" s="1"/>
  <c r="J2438" i="5"/>
  <c r="R2342" i="5"/>
  <c r="G2262" i="5"/>
  <c r="R2174" i="5"/>
  <c r="J2158" i="5"/>
  <c r="G2134" i="5"/>
  <c r="R2070" i="5"/>
  <c r="E1268" i="5"/>
  <c r="X1268" i="5" s="1"/>
  <c r="R2284" i="5"/>
  <c r="F2384" i="5"/>
  <c r="H2258" i="5"/>
  <c r="R1204" i="5"/>
  <c r="H1132" i="5"/>
  <c r="J2470" i="5"/>
  <c r="E2326" i="5"/>
  <c r="X2326" i="5" s="1"/>
  <c r="E2262" i="5"/>
  <c r="X2262" i="5" s="1"/>
  <c r="F2054" i="5"/>
  <c r="F2468" i="5"/>
  <c r="G2316" i="5"/>
  <c r="J2450" i="5"/>
  <c r="E2330" i="5"/>
  <c r="X2330" i="5" s="1"/>
  <c r="F2314" i="5"/>
  <c r="R2226" i="5"/>
  <c r="I2194" i="5"/>
  <c r="I1436" i="5"/>
  <c r="E1287" i="5"/>
  <c r="X1287" i="5" s="1"/>
  <c r="J1671" i="5"/>
  <c r="G1416" i="5"/>
  <c r="E1416" i="5"/>
  <c r="X1416" i="5" s="1"/>
  <c r="H1172" i="5"/>
  <c r="E1172" i="5"/>
  <c r="X1172" i="5" s="1"/>
  <c r="E1356" i="5"/>
  <c r="X1356" i="5" s="1"/>
  <c r="H1356" i="5"/>
  <c r="F1356" i="5"/>
  <c r="F1388" i="5"/>
  <c r="J1388" i="5"/>
  <c r="H2362" i="5"/>
  <c r="G2362" i="5"/>
  <c r="F2394" i="5"/>
  <c r="J2394" i="5"/>
  <c r="G2442" i="5"/>
  <c r="R2442" i="5"/>
  <c r="F2340" i="5"/>
  <c r="H2340" i="5"/>
  <c r="I2412" i="5"/>
  <c r="E2300" i="5"/>
  <c r="X2300" i="5" s="1"/>
  <c r="G2240" i="5"/>
  <c r="R2266" i="5"/>
  <c r="F1087" i="5"/>
  <c r="J1273" i="5"/>
  <c r="R1332" i="5"/>
  <c r="G2358" i="5"/>
  <c r="G2304" i="5"/>
  <c r="F2458" i="5"/>
  <c r="G2234" i="5"/>
  <c r="J1228" i="5"/>
  <c r="J2410" i="5"/>
  <c r="R2362" i="5"/>
  <c r="G1356" i="5"/>
  <c r="I1047" i="5"/>
  <c r="R1108" i="5"/>
  <c r="J1108" i="5"/>
  <c r="H1079" i="5"/>
  <c r="F1079" i="5"/>
  <c r="E1335" i="5"/>
  <c r="X1335" i="5" s="1"/>
  <c r="G1335" i="5"/>
  <c r="R1335" i="5"/>
  <c r="G2018" i="5"/>
  <c r="H2018" i="5"/>
  <c r="F2018" i="5"/>
  <c r="I1580" i="5"/>
  <c r="J1473" i="5"/>
  <c r="J1220" i="5"/>
  <c r="R1220" i="5"/>
  <c r="E1132" i="5"/>
  <c r="X1132" i="5" s="1"/>
  <c r="J1132" i="5"/>
  <c r="H1408" i="5"/>
  <c r="E1408" i="5"/>
  <c r="X1408" i="5" s="1"/>
  <c r="H1236" i="5"/>
  <c r="F1236" i="5"/>
  <c r="H1271" i="5"/>
  <c r="I1271" i="5"/>
  <c r="H1204" i="5"/>
  <c r="G1204" i="5"/>
  <c r="R2042" i="5"/>
  <c r="E2042" i="5"/>
  <c r="X2042" i="5" s="1"/>
  <c r="G2138" i="5"/>
  <c r="I2138" i="5"/>
  <c r="J1036" i="5"/>
  <c r="I1036" i="5"/>
  <c r="G1372" i="5"/>
  <c r="F1372" i="5"/>
  <c r="J1404" i="5"/>
  <c r="R1404" i="5"/>
  <c r="R1436" i="5"/>
  <c r="G1436" i="5"/>
  <c r="E2226" i="5"/>
  <c r="X2226" i="5" s="1"/>
  <c r="G2226" i="5"/>
  <c r="E2242" i="5"/>
  <c r="X2242" i="5" s="1"/>
  <c r="F2242" i="5"/>
  <c r="R2258" i="5"/>
  <c r="J2258" i="5"/>
  <c r="J2346" i="5"/>
  <c r="F2346" i="5"/>
  <c r="G2346" i="5"/>
  <c r="G2386" i="5"/>
  <c r="H2386" i="5"/>
  <c r="R2402" i="5"/>
  <c r="E2402" i="5"/>
  <c r="X2402" i="5" s="1"/>
  <c r="H2418" i="5"/>
  <c r="R2418" i="5"/>
  <c r="H2208" i="5"/>
  <c r="F2208" i="5"/>
  <c r="J2272" i="5"/>
  <c r="G2272" i="5"/>
  <c r="G2488" i="5"/>
  <c r="E2488" i="5"/>
  <c r="X2488" i="5" s="1"/>
  <c r="R2488" i="5"/>
  <c r="R2316" i="5"/>
  <c r="E2316" i="5"/>
  <c r="X2316" i="5" s="1"/>
  <c r="I2364" i="5"/>
  <c r="F2364" i="5"/>
  <c r="H2342" i="5"/>
  <c r="I2342" i="5"/>
  <c r="R1333" i="5"/>
  <c r="H1333" i="5"/>
  <c r="E1373" i="5"/>
  <c r="X1373" i="5" s="1"/>
  <c r="J1373" i="5"/>
  <c r="G1317" i="5"/>
  <c r="H1317" i="5"/>
  <c r="E1185" i="5"/>
  <c r="X1185" i="5" s="1"/>
  <c r="H1185" i="5"/>
  <c r="R1049" i="5"/>
  <c r="H1049" i="5"/>
  <c r="R677" i="5"/>
  <c r="G677" i="5"/>
  <c r="G1111" i="5"/>
  <c r="G2024" i="5"/>
  <c r="H2024" i="5"/>
  <c r="H1758" i="5"/>
  <c r="I1758" i="5"/>
  <c r="R2067" i="5"/>
  <c r="J2067" i="5"/>
  <c r="E2067" i="5"/>
  <c r="X2067" i="5" s="1"/>
  <c r="F1976" i="5"/>
  <c r="I1976" i="5"/>
  <c r="G2128" i="5"/>
  <c r="F2128" i="5"/>
  <c r="I2128" i="5"/>
  <c r="G1330" i="5"/>
  <c r="I1330" i="5"/>
  <c r="H1330" i="5"/>
  <c r="R1671" i="5"/>
  <c r="I1671" i="5"/>
  <c r="J1330" i="5"/>
  <c r="E2024" i="5"/>
  <c r="X2024" i="5" s="1"/>
  <c r="I1928" i="5"/>
  <c r="H1976" i="5"/>
  <c r="E1896" i="5"/>
  <c r="X1896" i="5" s="1"/>
  <c r="E2017" i="5"/>
  <c r="X2017" i="5" s="1"/>
  <c r="H2017" i="5"/>
  <c r="E1949" i="5"/>
  <c r="X1949" i="5" s="1"/>
  <c r="I1949" i="5"/>
  <c r="E1653" i="5"/>
  <c r="X1653" i="5" s="1"/>
  <c r="G1653" i="5"/>
  <c r="I1629" i="5"/>
  <c r="G1629" i="5"/>
  <c r="H1565" i="5"/>
  <c r="R1565" i="5"/>
  <c r="R1413" i="5"/>
  <c r="F1413" i="5"/>
  <c r="H1013" i="5"/>
  <c r="E1013" i="5"/>
  <c r="X1013" i="5" s="1"/>
  <c r="F1005" i="5"/>
  <c r="J1005" i="5"/>
  <c r="J953" i="5"/>
  <c r="G953" i="5"/>
  <c r="J885" i="5"/>
  <c r="G885" i="5"/>
  <c r="J833" i="5"/>
  <c r="I833" i="5"/>
  <c r="I757" i="5"/>
  <c r="R757" i="5"/>
  <c r="H2279" i="5"/>
  <c r="F1772" i="5"/>
  <c r="G1772" i="5"/>
  <c r="G1960" i="5"/>
  <c r="E1960" i="5"/>
  <c r="X1960" i="5" s="1"/>
  <c r="H1960" i="5"/>
  <c r="G2344" i="5"/>
  <c r="I2344" i="5"/>
  <c r="G1928" i="5"/>
  <c r="E1928" i="5"/>
  <c r="X1928" i="5" s="1"/>
  <c r="H2047" i="5"/>
  <c r="G2047" i="5"/>
  <c r="R1522" i="5"/>
  <c r="I1522" i="5"/>
  <c r="J1384" i="5"/>
  <c r="H1188" i="5"/>
  <c r="I2020" i="5"/>
  <c r="G1758" i="5"/>
  <c r="F2344" i="5"/>
  <c r="I2024" i="5"/>
  <c r="H1148" i="5"/>
  <c r="J2128" i="5"/>
  <c r="H1928" i="5"/>
  <c r="J1960" i="5"/>
  <c r="I1050" i="5"/>
  <c r="F1050" i="5"/>
  <c r="R1612" i="5"/>
  <c r="E1612" i="5"/>
  <c r="X1612" i="5" s="1"/>
  <c r="R2465" i="5"/>
  <c r="J2465" i="5"/>
  <c r="I2453" i="5"/>
  <c r="J2453" i="5"/>
  <c r="H2389" i="5"/>
  <c r="J2389" i="5"/>
  <c r="H2412" i="5"/>
  <c r="G2412" i="5"/>
  <c r="J2300" i="5"/>
  <c r="E2486" i="5"/>
  <c r="X2486" i="5" s="1"/>
  <c r="H2358" i="5"/>
  <c r="R2464" i="5"/>
  <c r="J2462" i="5"/>
  <c r="I2484" i="5"/>
  <c r="I1384" i="5"/>
  <c r="F1060" i="5"/>
  <c r="E1330" i="5"/>
  <c r="X1330" i="5" s="1"/>
  <c r="G1976" i="5"/>
  <c r="I2067" i="5"/>
  <c r="F1758" i="5"/>
  <c r="R2024" i="5"/>
  <c r="F1148" i="5"/>
  <c r="H1939" i="5"/>
  <c r="E2128" i="5"/>
  <c r="X2128" i="5" s="1"/>
  <c r="H1772" i="5"/>
  <c r="F2279" i="5"/>
  <c r="E1050" i="5"/>
  <c r="X1050" i="5" s="1"/>
  <c r="E1772" i="5"/>
  <c r="X1772" i="5" s="1"/>
  <c r="E1976" i="5"/>
  <c r="X1976" i="5" s="1"/>
  <c r="F1896" i="5"/>
  <c r="E2412" i="5"/>
  <c r="X2412" i="5" s="1"/>
  <c r="G2340" i="5"/>
  <c r="R1316" i="5"/>
  <c r="E1060" i="5"/>
  <c r="X1060" i="5" s="1"/>
  <c r="R1330" i="5"/>
  <c r="E2020" i="5"/>
  <c r="X2020" i="5" s="1"/>
  <c r="G2067" i="5"/>
  <c r="E1758" i="5"/>
  <c r="X1758" i="5" s="1"/>
  <c r="J2024" i="5"/>
  <c r="G1896" i="5"/>
  <c r="R1148" i="5"/>
  <c r="J1503" i="5"/>
  <c r="I1503" i="5"/>
  <c r="E1671" i="5"/>
  <c r="X1671" i="5" s="1"/>
  <c r="E1106" i="5"/>
  <c r="X1106" i="5" s="1"/>
  <c r="H2128" i="5"/>
  <c r="J1928" i="5"/>
  <c r="F1960" i="5"/>
  <c r="R1976" i="5"/>
  <c r="I1772" i="5"/>
  <c r="R1503" i="5"/>
  <c r="F1031" i="5"/>
  <c r="J1031" i="5"/>
  <c r="G1092" i="5"/>
  <c r="J1092" i="5"/>
  <c r="J1287" i="5"/>
  <c r="H1287" i="5"/>
  <c r="R1287" i="5"/>
  <c r="I1348" i="5"/>
  <c r="H1348" i="5"/>
  <c r="R1111" i="5"/>
  <c r="F1111" i="5"/>
  <c r="R1143" i="5"/>
  <c r="G1143" i="5"/>
  <c r="G1271" i="5"/>
  <c r="J1271" i="5"/>
  <c r="R2026" i="5"/>
  <c r="H2026" i="5"/>
  <c r="R2058" i="5"/>
  <c r="J2058" i="5"/>
  <c r="J2090" i="5"/>
  <c r="R2090" i="5"/>
  <c r="R2122" i="5"/>
  <c r="I2122" i="5"/>
  <c r="G1164" i="5"/>
  <c r="E1164" i="5"/>
  <c r="X1164" i="5" s="1"/>
  <c r="H2210" i="5"/>
  <c r="F2210" i="5"/>
  <c r="H2226" i="5"/>
  <c r="F2226" i="5"/>
  <c r="G1172" i="5"/>
  <c r="H1995" i="5"/>
  <c r="J1840" i="5"/>
  <c r="I1840" i="5"/>
  <c r="H1840" i="5"/>
  <c r="E1840" i="5"/>
  <c r="X1840" i="5" s="1"/>
  <c r="E2040" i="5"/>
  <c r="X2040" i="5" s="1"/>
  <c r="R2040" i="5"/>
  <c r="I2040" i="5"/>
  <c r="H2040" i="5"/>
  <c r="E1478" i="5"/>
  <c r="X1478" i="5" s="1"/>
  <c r="I1478" i="5"/>
  <c r="R1478" i="5"/>
  <c r="G1478" i="5"/>
  <c r="J1478" i="5"/>
  <c r="H2327" i="5"/>
  <c r="F2327" i="5"/>
  <c r="I2327" i="5"/>
  <c r="I1836" i="5"/>
  <c r="H1836" i="5"/>
  <c r="G1836" i="5"/>
  <c r="F1836" i="5"/>
  <c r="R1836" i="5"/>
  <c r="E1836" i="5"/>
  <c r="X1836" i="5" s="1"/>
  <c r="J2379" i="5"/>
  <c r="E2379" i="5"/>
  <c r="X2379" i="5" s="1"/>
  <c r="I2379" i="5"/>
  <c r="G2379" i="5"/>
  <c r="H2379" i="5"/>
  <c r="R2379" i="5"/>
  <c r="G1636" i="5"/>
  <c r="F1636" i="5"/>
  <c r="J1636" i="5"/>
  <c r="E1636" i="5"/>
  <c r="X1636" i="5" s="1"/>
  <c r="H1636" i="5"/>
  <c r="R1636" i="5"/>
  <c r="J1836" i="5"/>
  <c r="G1840" i="5"/>
  <c r="I1636" i="5"/>
  <c r="F2379" i="5"/>
  <c r="G1572" i="5"/>
  <c r="J1572" i="5"/>
  <c r="F1572" i="5"/>
  <c r="R1572" i="5"/>
  <c r="I1572" i="5"/>
  <c r="H1572" i="5"/>
  <c r="J2088" i="5"/>
  <c r="G2088" i="5"/>
  <c r="E2088" i="5"/>
  <c r="X2088" i="5" s="1"/>
  <c r="I2088" i="5"/>
  <c r="F2088" i="5"/>
  <c r="E1912" i="5"/>
  <c r="X1912" i="5" s="1"/>
  <c r="F1912" i="5"/>
  <c r="J1912" i="5"/>
  <c r="G2168" i="5"/>
  <c r="E2168" i="5"/>
  <c r="X2168" i="5" s="1"/>
  <c r="J2168" i="5"/>
  <c r="R2168" i="5"/>
  <c r="I2168" i="5"/>
  <c r="H2303" i="5"/>
  <c r="R2303" i="5"/>
  <c r="F2303" i="5"/>
  <c r="I2303" i="5"/>
  <c r="R2003" i="5"/>
  <c r="F2003" i="5"/>
  <c r="I2003" i="5"/>
  <c r="F1019" i="5"/>
  <c r="I1019" i="5"/>
  <c r="H1019" i="5"/>
  <c r="G1019" i="5"/>
  <c r="R1019" i="5"/>
  <c r="E1019" i="5"/>
  <c r="X1019" i="5" s="1"/>
  <c r="H1178" i="5"/>
  <c r="R1178" i="5"/>
  <c r="I1178" i="5"/>
  <c r="H1875" i="5"/>
  <c r="F1875" i="5"/>
  <c r="R1875" i="5"/>
  <c r="G1875" i="5"/>
  <c r="J1875" i="5"/>
  <c r="F2148" i="5"/>
  <c r="J2148" i="5"/>
  <c r="E2148" i="5"/>
  <c r="X2148" i="5" s="1"/>
  <c r="H1415" i="5"/>
  <c r="G1415" i="5"/>
  <c r="F1415" i="5"/>
  <c r="R1415" i="5"/>
  <c r="I1415" i="5"/>
  <c r="J1415" i="5"/>
  <c r="H2088" i="5"/>
  <c r="E1415" i="5"/>
  <c r="X1415" i="5" s="1"/>
  <c r="G1968" i="5"/>
  <c r="I1968" i="5"/>
  <c r="F1968" i="5"/>
  <c r="H1968" i="5"/>
  <c r="J1968" i="5"/>
  <c r="R1968" i="5"/>
  <c r="R1439" i="5"/>
  <c r="E1439" i="5"/>
  <c r="X1439" i="5" s="1"/>
  <c r="H1439" i="5"/>
  <c r="I1567" i="5"/>
  <c r="G1567" i="5"/>
  <c r="J1567" i="5"/>
  <c r="I2087" i="5"/>
  <c r="F2087" i="5"/>
  <c r="H2087" i="5"/>
  <c r="J2443" i="5"/>
  <c r="E2443" i="5"/>
  <c r="X2443" i="5" s="1"/>
  <c r="F2259" i="5"/>
  <c r="J2259" i="5"/>
  <c r="I2259" i="5"/>
  <c r="I2239" i="5"/>
  <c r="R2239" i="5"/>
  <c r="J2239" i="5"/>
  <c r="G2239" i="5"/>
  <c r="H1703" i="5"/>
  <c r="F1703" i="5"/>
  <c r="I1703" i="5"/>
  <c r="R1703" i="5"/>
  <c r="J1703" i="5"/>
  <c r="H1059" i="5"/>
  <c r="G1059" i="5"/>
  <c r="I1059" i="5"/>
  <c r="J1059" i="5"/>
  <c r="F1059" i="5"/>
  <c r="E1059" i="5"/>
  <c r="X1059" i="5" s="1"/>
  <c r="I1708" i="5"/>
  <c r="R1059" i="5"/>
  <c r="R2259" i="5"/>
  <c r="H2168" i="5"/>
  <c r="F2040" i="5"/>
  <c r="R1375" i="5"/>
  <c r="G1375" i="5"/>
  <c r="F2457" i="5"/>
  <c r="G2457" i="5"/>
  <c r="G2437" i="5"/>
  <c r="H2437" i="5"/>
  <c r="H2429" i="5"/>
  <c r="F2429" i="5"/>
  <c r="R2429" i="5"/>
  <c r="I2353" i="5"/>
  <c r="F2353" i="5"/>
  <c r="H2353" i="5"/>
  <c r="J2353" i="5"/>
  <c r="G2353" i="5"/>
  <c r="H2341" i="5"/>
  <c r="E2341" i="5"/>
  <c r="X2341" i="5" s="1"/>
  <c r="R2341" i="5"/>
  <c r="J2341" i="5"/>
  <c r="G2341" i="5"/>
  <c r="I2341" i="5"/>
  <c r="I2325" i="5"/>
  <c r="J2325" i="5"/>
  <c r="E2325" i="5"/>
  <c r="X2325" i="5" s="1"/>
  <c r="G2317" i="5"/>
  <c r="H2317" i="5"/>
  <c r="E2317" i="5"/>
  <c r="X2317" i="5" s="1"/>
  <c r="I2317" i="5"/>
  <c r="F2317" i="5"/>
  <c r="R2317" i="5"/>
  <c r="R2293" i="5"/>
  <c r="I2293" i="5"/>
  <c r="H2293" i="5"/>
  <c r="G2277" i="5"/>
  <c r="R2277" i="5"/>
  <c r="F2277" i="5"/>
  <c r="F2265" i="5"/>
  <c r="R2265" i="5"/>
  <c r="J2265" i="5"/>
  <c r="I2265" i="5"/>
  <c r="G2265" i="5"/>
  <c r="E2237" i="5"/>
  <c r="X2237" i="5" s="1"/>
  <c r="H2237" i="5"/>
  <c r="J2237" i="5"/>
  <c r="R2237" i="5"/>
  <c r="I2237" i="5"/>
  <c r="J2181" i="5"/>
  <c r="E2181" i="5"/>
  <c r="X2181" i="5" s="1"/>
  <c r="G2181" i="5"/>
  <c r="H2181" i="5"/>
  <c r="R2149" i="5"/>
  <c r="I2149" i="5"/>
  <c r="J2117" i="5"/>
  <c r="I2117" i="5"/>
  <c r="E2117" i="5"/>
  <c r="X2117" i="5" s="1"/>
  <c r="I2101" i="5"/>
  <c r="H2101" i="5"/>
  <c r="J2101" i="5"/>
  <c r="E2101" i="5"/>
  <c r="X2101" i="5" s="1"/>
  <c r="G2101" i="5"/>
  <c r="F2101" i="5"/>
  <c r="H2089" i="5"/>
  <c r="R2089" i="5"/>
  <c r="I2089" i="5"/>
  <c r="E2065" i="5"/>
  <c r="X2065" i="5" s="1"/>
  <c r="G2065" i="5"/>
  <c r="F2065" i="5"/>
  <c r="I2065" i="5"/>
  <c r="J2065" i="5"/>
  <c r="G2057" i="5"/>
  <c r="E2057" i="5"/>
  <c r="X2057" i="5" s="1"/>
  <c r="J2057" i="5"/>
  <c r="F2037" i="5"/>
  <c r="H2037" i="5"/>
  <c r="J2037" i="5"/>
  <c r="G2037" i="5"/>
  <c r="R2037" i="5"/>
  <c r="R2021" i="5"/>
  <c r="H2021" i="5"/>
  <c r="J2021" i="5"/>
  <c r="R1997" i="5"/>
  <c r="G1997" i="5"/>
  <c r="H1997" i="5"/>
  <c r="E1989" i="5"/>
  <c r="X1989" i="5" s="1"/>
  <c r="J1989" i="5"/>
  <c r="I1989" i="5"/>
  <c r="R1989" i="5"/>
  <c r="H1989" i="5"/>
  <c r="G1989" i="5"/>
  <c r="R1973" i="5"/>
  <c r="F1973" i="5"/>
  <c r="H1973" i="5"/>
  <c r="I1973" i="5"/>
  <c r="J1973" i="5"/>
  <c r="E1973" i="5"/>
  <c r="X1973" i="5" s="1"/>
  <c r="G1973" i="5"/>
  <c r="G1969" i="5"/>
  <c r="R1969" i="5"/>
  <c r="I1969" i="5"/>
  <c r="E1969" i="5"/>
  <c r="X1969" i="5" s="1"/>
  <c r="H1969" i="5"/>
  <c r="J1969" i="5"/>
  <c r="R1945" i="5"/>
  <c r="G1945" i="5"/>
  <c r="H1905" i="5"/>
  <c r="J1905" i="5"/>
  <c r="E1905" i="5"/>
  <c r="X1905" i="5" s="1"/>
  <c r="G1905" i="5"/>
  <c r="I1881" i="5"/>
  <c r="G1881" i="5"/>
  <c r="H1881" i="5"/>
  <c r="F1881" i="5"/>
  <c r="I1873" i="5"/>
  <c r="J1873" i="5"/>
  <c r="E1873" i="5"/>
  <c r="X1873" i="5" s="1"/>
  <c r="F1873" i="5"/>
  <c r="R1873" i="5"/>
  <c r="E1845" i="5"/>
  <c r="X1845" i="5" s="1"/>
  <c r="H1845" i="5"/>
  <c r="I1845" i="5"/>
  <c r="G1845" i="5"/>
  <c r="R1845" i="5"/>
  <c r="J1845" i="5"/>
  <c r="R1825" i="5"/>
  <c r="I1825" i="5"/>
  <c r="R1809" i="5"/>
  <c r="E1809" i="5"/>
  <c r="X1809" i="5" s="1"/>
  <c r="H1809" i="5"/>
  <c r="I1809" i="5"/>
  <c r="G1809" i="5"/>
  <c r="R1797" i="5"/>
  <c r="F1797" i="5"/>
  <c r="J1797" i="5"/>
  <c r="H1797" i="5"/>
  <c r="E1797" i="5"/>
  <c r="X1797" i="5" s="1"/>
  <c r="G1797" i="5"/>
  <c r="I1761" i="5"/>
  <c r="G1761" i="5"/>
  <c r="H1761" i="5"/>
  <c r="F1761" i="5"/>
  <c r="R1745" i="5"/>
  <c r="F1745" i="5"/>
  <c r="H1745" i="5"/>
  <c r="E1745" i="5"/>
  <c r="X1745" i="5" s="1"/>
  <c r="J1745" i="5"/>
  <c r="F1725" i="5"/>
  <c r="E1725" i="5"/>
  <c r="X1725" i="5" s="1"/>
  <c r="H1725" i="5"/>
  <c r="J1725" i="5"/>
  <c r="I1725" i="5"/>
  <c r="R1725" i="5"/>
  <c r="F1705" i="5"/>
  <c r="H1705" i="5"/>
  <c r="J1705" i="5"/>
  <c r="E1705" i="5"/>
  <c r="X1705" i="5" s="1"/>
  <c r="F1685" i="5"/>
  <c r="H1685" i="5"/>
  <c r="R1685" i="5"/>
  <c r="J1685" i="5"/>
  <c r="I1685" i="5"/>
  <c r="E1685" i="5"/>
  <c r="X1685" i="5" s="1"/>
  <c r="I1673" i="5"/>
  <c r="H1673" i="5"/>
  <c r="R1673" i="5"/>
  <c r="F1673" i="5"/>
  <c r="E1673" i="5"/>
  <c r="X1673" i="5" s="1"/>
  <c r="R1573" i="5"/>
  <c r="F1573" i="5"/>
  <c r="R1541" i="5"/>
  <c r="E1541" i="5"/>
  <c r="X1541" i="5" s="1"/>
  <c r="J1541" i="5"/>
  <c r="I1541" i="5"/>
  <c r="G1513" i="5"/>
  <c r="J1513" i="5"/>
  <c r="I1513" i="5"/>
  <c r="F1513" i="5"/>
  <c r="I1481" i="5"/>
  <c r="F1481" i="5"/>
  <c r="G1481" i="5"/>
  <c r="G1453" i="5"/>
  <c r="E1453" i="5"/>
  <c r="X1453" i="5" s="1"/>
  <c r="I1389" i="5"/>
  <c r="G1389" i="5"/>
  <c r="I1377" i="5"/>
  <c r="R1377" i="5"/>
  <c r="F1377" i="5"/>
  <c r="G1377" i="5"/>
  <c r="H1377" i="5"/>
  <c r="J1377" i="5"/>
  <c r="J1361" i="5"/>
  <c r="I1361" i="5"/>
  <c r="E1361" i="5"/>
  <c r="X1361" i="5" s="1"/>
  <c r="H1361" i="5"/>
  <c r="I1325" i="5"/>
  <c r="G1325" i="5"/>
  <c r="F1325" i="5"/>
  <c r="R1325" i="5"/>
  <c r="J1325" i="5"/>
  <c r="H1309" i="5"/>
  <c r="R1309" i="5"/>
  <c r="J1309" i="5"/>
  <c r="E1309" i="5"/>
  <c r="X1309" i="5" s="1"/>
  <c r="I1309" i="5"/>
  <c r="F1309" i="5"/>
  <c r="G1309" i="5"/>
  <c r="F1289" i="5"/>
  <c r="R1289" i="5"/>
  <c r="I1289" i="5"/>
  <c r="G1289" i="5"/>
  <c r="J1289" i="5"/>
  <c r="J1265" i="5"/>
  <c r="F1265" i="5"/>
  <c r="I1265" i="5"/>
  <c r="E1265" i="5"/>
  <c r="X1265" i="5" s="1"/>
  <c r="H1265" i="5"/>
  <c r="G1265" i="5"/>
  <c r="R1265" i="5"/>
  <c r="G1245" i="5"/>
  <c r="F1245" i="5"/>
  <c r="J1225" i="5"/>
  <c r="G1225" i="5"/>
  <c r="F1225" i="5"/>
  <c r="R1225" i="5"/>
  <c r="J1205" i="5"/>
  <c r="F1205" i="5"/>
  <c r="I1205" i="5"/>
  <c r="R1205" i="5"/>
  <c r="H1205" i="5"/>
  <c r="G1205" i="5"/>
  <c r="E1205" i="5"/>
  <c r="X1205" i="5" s="1"/>
  <c r="R1173" i="5"/>
  <c r="I1173" i="5"/>
  <c r="J1173" i="5"/>
  <c r="F1173" i="5"/>
  <c r="E1173" i="5"/>
  <c r="X1173" i="5" s="1"/>
  <c r="G1173" i="5"/>
  <c r="E1157" i="5"/>
  <c r="X1157" i="5" s="1"/>
  <c r="F1157" i="5"/>
  <c r="J1157" i="5"/>
  <c r="G1157" i="5"/>
  <c r="I1109" i="5"/>
  <c r="J1109" i="5"/>
  <c r="H1109" i="5"/>
  <c r="F1109" i="5"/>
  <c r="E1109" i="5"/>
  <c r="X1109" i="5" s="1"/>
  <c r="J1105" i="5"/>
  <c r="R1105" i="5"/>
  <c r="E1105" i="5"/>
  <c r="X1105" i="5" s="1"/>
  <c r="G1105" i="5"/>
  <c r="I1105" i="5"/>
  <c r="E1061" i="5"/>
  <c r="X1061" i="5" s="1"/>
  <c r="H1061" i="5"/>
  <c r="R1061" i="5"/>
  <c r="G1061" i="5"/>
  <c r="J1061" i="5"/>
  <c r="I1061" i="5"/>
  <c r="F1061" i="5"/>
  <c r="G1045" i="5"/>
  <c r="H1045" i="5"/>
  <c r="R1045" i="5"/>
  <c r="J1045" i="5"/>
  <c r="F1045" i="5"/>
  <c r="I1045" i="5"/>
  <c r="E1045" i="5"/>
  <c r="X1045" i="5" s="1"/>
  <c r="I1009" i="5"/>
  <c r="J1009" i="5"/>
  <c r="F1009" i="5"/>
  <c r="G1009" i="5"/>
  <c r="E1009" i="5"/>
  <c r="X1009" i="5" s="1"/>
  <c r="H1009" i="5"/>
  <c r="H997" i="5"/>
  <c r="J997" i="5"/>
  <c r="R997" i="5"/>
  <c r="F997" i="5"/>
  <c r="I997" i="5"/>
  <c r="G997" i="5"/>
  <c r="E997" i="5"/>
  <c r="X997" i="5" s="1"/>
  <c r="H965" i="5"/>
  <c r="G965" i="5"/>
  <c r="E965" i="5"/>
  <c r="X965" i="5" s="1"/>
  <c r="R965" i="5"/>
  <c r="I965" i="5"/>
  <c r="F965" i="5"/>
  <c r="E949" i="5"/>
  <c r="X949" i="5" s="1"/>
  <c r="G949" i="5"/>
  <c r="I949" i="5"/>
  <c r="J949" i="5"/>
  <c r="H937" i="5"/>
  <c r="R937" i="5"/>
  <c r="G937" i="5"/>
  <c r="F869" i="5"/>
  <c r="I869" i="5"/>
  <c r="J869" i="5"/>
  <c r="R869" i="5"/>
  <c r="H869" i="5"/>
  <c r="R857" i="5"/>
  <c r="E857" i="5"/>
  <c r="X857" i="5" s="1"/>
  <c r="F857" i="5"/>
  <c r="H857" i="5"/>
  <c r="G857" i="5"/>
  <c r="J857" i="5"/>
  <c r="I845" i="5"/>
  <c r="G845" i="5"/>
  <c r="E845" i="5"/>
  <c r="X845" i="5" s="1"/>
  <c r="J845" i="5"/>
  <c r="F845" i="5"/>
  <c r="R845" i="5"/>
  <c r="I829" i="5"/>
  <c r="J829" i="5"/>
  <c r="H829" i="5"/>
  <c r="R829" i="5"/>
  <c r="F813" i="5"/>
  <c r="R813" i="5"/>
  <c r="E813" i="5"/>
  <c r="X813" i="5" s="1"/>
  <c r="G813" i="5"/>
  <c r="J813" i="5"/>
  <c r="I813" i="5"/>
  <c r="H813" i="5"/>
  <c r="R797" i="5"/>
  <c r="I797" i="5"/>
  <c r="E797" i="5"/>
  <c r="X797" i="5" s="1"/>
  <c r="F797" i="5"/>
  <c r="J785" i="5"/>
  <c r="F785" i="5"/>
  <c r="H785" i="5"/>
  <c r="R785" i="5"/>
  <c r="G785" i="5"/>
  <c r="I765" i="5"/>
  <c r="R765" i="5"/>
  <c r="G765" i="5"/>
  <c r="F765" i="5"/>
  <c r="H765" i="5"/>
  <c r="E765" i="5"/>
  <c r="X765" i="5" s="1"/>
  <c r="J765" i="5"/>
  <c r="R741" i="5"/>
  <c r="G741" i="5"/>
  <c r="F741" i="5"/>
  <c r="E741" i="5"/>
  <c r="X741" i="5" s="1"/>
  <c r="H729" i="5"/>
  <c r="R729" i="5"/>
  <c r="J729" i="5"/>
  <c r="I729" i="5"/>
  <c r="F729" i="5"/>
  <c r="G729" i="5"/>
  <c r="E729" i="5"/>
  <c r="X729" i="5" s="1"/>
  <c r="R717" i="5"/>
  <c r="J717" i="5"/>
  <c r="H717" i="5"/>
  <c r="I717" i="5"/>
  <c r="F717" i="5"/>
  <c r="G701" i="5"/>
  <c r="R701" i="5"/>
  <c r="I701" i="5"/>
  <c r="J701" i="5"/>
  <c r="E701" i="5"/>
  <c r="X701" i="5" s="1"/>
  <c r="H701" i="5"/>
  <c r="F1565" i="5"/>
  <c r="G1825" i="5"/>
  <c r="H1825" i="5"/>
  <c r="J1825" i="5"/>
  <c r="F1653" i="5"/>
  <c r="F1989" i="5"/>
  <c r="R949" i="5"/>
  <c r="F701" i="5"/>
  <c r="R2353" i="5"/>
  <c r="E1761" i="5"/>
  <c r="X1761" i="5" s="1"/>
  <c r="J965" i="5"/>
  <c r="G1565" i="5"/>
  <c r="G717" i="5"/>
  <c r="I785" i="5"/>
  <c r="H949" i="5"/>
  <c r="E1245" i="5"/>
  <c r="X1245" i="5" s="1"/>
  <c r="R2101" i="5"/>
  <c r="J2317" i="5"/>
  <c r="E2353" i="5"/>
  <c r="X2353" i="5" s="1"/>
  <c r="H1413" i="5"/>
  <c r="G1106" i="5"/>
  <c r="J1106" i="5"/>
  <c r="F2489" i="5"/>
  <c r="I2489" i="5"/>
  <c r="G2489" i="5"/>
  <c r="G2481" i="5"/>
  <c r="I2481" i="5"/>
  <c r="J2385" i="5"/>
  <c r="H2385" i="5"/>
  <c r="F2365" i="5"/>
  <c r="H2365" i="5"/>
  <c r="G2365" i="5"/>
  <c r="F2349" i="5"/>
  <c r="R2349" i="5"/>
  <c r="E2349" i="5"/>
  <c r="X2349" i="5" s="1"/>
  <c r="I2349" i="5"/>
  <c r="E2337" i="5"/>
  <c r="X2337" i="5" s="1"/>
  <c r="I2337" i="5"/>
  <c r="J2249" i="5"/>
  <c r="E2249" i="5"/>
  <c r="X2249" i="5" s="1"/>
  <c r="R2249" i="5"/>
  <c r="H2249" i="5"/>
  <c r="F2209" i="5"/>
  <c r="G2209" i="5"/>
  <c r="F2169" i="5"/>
  <c r="E2169" i="5"/>
  <c r="X2169" i="5" s="1"/>
  <c r="I2169" i="5"/>
  <c r="R2169" i="5"/>
  <c r="H2169" i="5"/>
  <c r="G2169" i="5"/>
  <c r="R2153" i="5"/>
  <c r="J2153" i="5"/>
  <c r="F2153" i="5"/>
  <c r="F2113" i="5"/>
  <c r="H2113" i="5"/>
  <c r="E2113" i="5"/>
  <c r="X2113" i="5" s="1"/>
  <c r="G2113" i="5"/>
  <c r="H2081" i="5"/>
  <c r="I2081" i="5"/>
  <c r="G2081" i="5"/>
  <c r="F2005" i="5"/>
  <c r="H2005" i="5"/>
  <c r="I2005" i="5"/>
  <c r="F1981" i="5"/>
  <c r="G1981" i="5"/>
  <c r="H1949" i="5"/>
  <c r="J1949" i="5"/>
  <c r="R1949" i="5"/>
  <c r="F1949" i="5"/>
  <c r="G1925" i="5"/>
  <c r="E1925" i="5"/>
  <c r="X1925" i="5" s="1"/>
  <c r="F1925" i="5"/>
  <c r="H1925" i="5"/>
  <c r="I1925" i="5"/>
  <c r="J1925" i="5"/>
  <c r="G1861" i="5"/>
  <c r="E1861" i="5"/>
  <c r="X1861" i="5" s="1"/>
  <c r="I1861" i="5"/>
  <c r="F1861" i="5"/>
  <c r="R1849" i="5"/>
  <c r="F1849" i="5"/>
  <c r="J1849" i="5"/>
  <c r="H1813" i="5"/>
  <c r="G1813" i="5"/>
  <c r="F1813" i="5"/>
  <c r="E1813" i="5"/>
  <c r="X1813" i="5" s="1"/>
  <c r="R1813" i="5"/>
  <c r="H1801" i="5"/>
  <c r="R1801" i="5"/>
  <c r="J1801" i="5"/>
  <c r="E1801" i="5"/>
  <c r="X1801" i="5" s="1"/>
  <c r="G1801" i="5"/>
  <c r="I1801" i="5"/>
  <c r="R1777" i="5"/>
  <c r="I1777" i="5"/>
  <c r="G1777" i="5"/>
  <c r="H1777" i="5"/>
  <c r="E1777" i="5"/>
  <c r="X1777" i="5" s="1"/>
  <c r="F1777" i="5"/>
  <c r="J1753" i="5"/>
  <c r="F1753" i="5"/>
  <c r="G1753" i="5"/>
  <c r="H1741" i="5"/>
  <c r="G1741" i="5"/>
  <c r="J1741" i="5"/>
  <c r="F1741" i="5"/>
  <c r="R1741" i="5"/>
  <c r="F1733" i="5"/>
  <c r="H1733" i="5"/>
  <c r="R1733" i="5"/>
  <c r="J1733" i="5"/>
  <c r="I1733" i="5"/>
  <c r="I1689" i="5"/>
  <c r="F1689" i="5"/>
  <c r="G1689" i="5"/>
  <c r="H1689" i="5"/>
  <c r="E1689" i="5"/>
  <c r="X1689" i="5" s="1"/>
  <c r="G1677" i="5"/>
  <c r="F1677" i="5"/>
  <c r="I1677" i="5"/>
  <c r="J1677" i="5"/>
  <c r="H1677" i="5"/>
  <c r="E1677" i="5"/>
  <c r="X1677" i="5" s="1"/>
  <c r="J1653" i="5"/>
  <c r="I1653" i="5"/>
  <c r="H1653" i="5"/>
  <c r="R1653" i="5"/>
  <c r="J1629" i="5"/>
  <c r="E1629" i="5"/>
  <c r="X1629" i="5" s="1"/>
  <c r="E1609" i="5"/>
  <c r="X1609" i="5" s="1"/>
  <c r="J1609" i="5"/>
  <c r="R1609" i="5"/>
  <c r="H1485" i="5"/>
  <c r="J1485" i="5"/>
  <c r="E1485" i="5"/>
  <c r="X1485" i="5" s="1"/>
  <c r="J1457" i="5"/>
  <c r="E1457" i="5"/>
  <c r="X1457" i="5" s="1"/>
  <c r="R1445" i="5"/>
  <c r="J1445" i="5"/>
  <c r="J1421" i="5"/>
  <c r="I1421" i="5"/>
  <c r="G1421" i="5"/>
  <c r="I1397" i="5"/>
  <c r="G1397" i="5"/>
  <c r="E1397" i="5"/>
  <c r="X1397" i="5" s="1"/>
  <c r="F1397" i="5"/>
  <c r="F1385" i="5"/>
  <c r="G1385" i="5"/>
  <c r="J1385" i="5"/>
  <c r="G1373" i="5"/>
  <c r="H1373" i="5"/>
  <c r="R1373" i="5"/>
  <c r="F1373" i="5"/>
  <c r="E1329" i="5"/>
  <c r="X1329" i="5" s="1"/>
  <c r="F1329" i="5"/>
  <c r="H1329" i="5"/>
  <c r="I1329" i="5"/>
  <c r="R1329" i="5"/>
  <c r="J1329" i="5"/>
  <c r="G1329" i="5"/>
  <c r="I1317" i="5"/>
  <c r="E1317" i="5"/>
  <c r="X1317" i="5" s="1"/>
  <c r="F1317" i="5"/>
  <c r="R1317" i="5"/>
  <c r="H1285" i="5"/>
  <c r="F1285" i="5"/>
  <c r="G1285" i="5"/>
  <c r="E1285" i="5"/>
  <c r="X1285" i="5" s="1"/>
  <c r="I1285" i="5"/>
  <c r="R1285" i="5"/>
  <c r="J1285" i="5"/>
  <c r="J1261" i="5"/>
  <c r="E1261" i="5"/>
  <c r="X1261" i="5" s="1"/>
  <c r="I1237" i="5"/>
  <c r="H1237" i="5"/>
  <c r="R1237" i="5"/>
  <c r="F1237" i="5"/>
  <c r="G1237" i="5"/>
  <c r="J1237" i="5"/>
  <c r="E1237" i="5"/>
  <c r="X1237" i="5" s="1"/>
  <c r="H1221" i="5"/>
  <c r="J1221" i="5"/>
  <c r="E1221" i="5"/>
  <c r="X1221" i="5" s="1"/>
  <c r="F1221" i="5"/>
  <c r="I1197" i="5"/>
  <c r="F1197" i="5"/>
  <c r="G1197" i="5"/>
  <c r="R1197" i="5"/>
  <c r="H1197" i="5"/>
  <c r="J1197" i="5"/>
  <c r="G1177" i="5"/>
  <c r="H1177" i="5"/>
  <c r="I1177" i="5"/>
  <c r="J1177" i="5"/>
  <c r="E1177" i="5"/>
  <c r="X1177" i="5" s="1"/>
  <c r="R1177" i="5"/>
  <c r="F1177" i="5"/>
  <c r="R1165" i="5"/>
  <c r="J1165" i="5"/>
  <c r="H1165" i="5"/>
  <c r="I1165" i="5"/>
  <c r="F1165" i="5"/>
  <c r="G1165" i="5"/>
  <c r="E1165" i="5"/>
  <c r="X1165" i="5" s="1"/>
  <c r="R1125" i="5"/>
  <c r="H1125" i="5"/>
  <c r="J1125" i="5"/>
  <c r="I1125" i="5"/>
  <c r="F1041" i="5"/>
  <c r="H1041" i="5"/>
  <c r="E1025" i="5"/>
  <c r="X1025" i="5" s="1"/>
  <c r="F1025" i="5"/>
  <c r="R1025" i="5"/>
  <c r="G1025" i="5"/>
  <c r="I1025" i="5"/>
  <c r="H1025" i="5"/>
  <c r="I1005" i="5"/>
  <c r="G1005" i="5"/>
  <c r="R1005" i="5"/>
  <c r="H1005" i="5"/>
  <c r="E1005" i="5"/>
  <c r="X1005" i="5" s="1"/>
  <c r="E989" i="5"/>
  <c r="X989" i="5" s="1"/>
  <c r="R989" i="5"/>
  <c r="H989" i="5"/>
  <c r="J969" i="5"/>
  <c r="I969" i="5"/>
  <c r="F969" i="5"/>
  <c r="R969" i="5"/>
  <c r="E969" i="5"/>
  <c r="X969" i="5" s="1"/>
  <c r="G969" i="5"/>
  <c r="H969" i="5"/>
  <c r="E913" i="5"/>
  <c r="X913" i="5" s="1"/>
  <c r="J913" i="5"/>
  <c r="I913" i="5"/>
  <c r="R913" i="5"/>
  <c r="J905" i="5"/>
  <c r="G905" i="5"/>
  <c r="E905" i="5"/>
  <c r="X905" i="5" s="1"/>
  <c r="I905" i="5"/>
  <c r="F905" i="5"/>
  <c r="H885" i="5"/>
  <c r="E885" i="5"/>
  <c r="X885" i="5" s="1"/>
  <c r="F885" i="5"/>
  <c r="I885" i="5"/>
  <c r="R885" i="5"/>
  <c r="J877" i="5"/>
  <c r="G877" i="5"/>
  <c r="E877" i="5"/>
  <c r="X877" i="5" s="1"/>
  <c r="R877" i="5"/>
  <c r="I877" i="5"/>
  <c r="F861" i="5"/>
  <c r="R861" i="5"/>
  <c r="I861" i="5"/>
  <c r="J861" i="5"/>
  <c r="G861" i="5"/>
  <c r="H861" i="5"/>
  <c r="E861" i="5"/>
  <c r="X861" i="5" s="1"/>
  <c r="E849" i="5"/>
  <c r="X849" i="5" s="1"/>
  <c r="G849" i="5"/>
  <c r="R849" i="5"/>
  <c r="H849" i="5"/>
  <c r="I849" i="5"/>
  <c r="H789" i="5"/>
  <c r="E789" i="5"/>
  <c r="X789" i="5" s="1"/>
  <c r="J789" i="5"/>
  <c r="I773" i="5"/>
  <c r="R773" i="5"/>
  <c r="G773" i="5"/>
  <c r="H773" i="5"/>
  <c r="E773" i="5"/>
  <c r="X773" i="5" s="1"/>
  <c r="J757" i="5"/>
  <c r="F757" i="5"/>
  <c r="H757" i="5"/>
  <c r="G757" i="5"/>
  <c r="F733" i="5"/>
  <c r="R733" i="5"/>
  <c r="H733" i="5"/>
  <c r="J733" i="5"/>
  <c r="E733" i="5"/>
  <c r="X733" i="5" s="1"/>
  <c r="G733" i="5"/>
  <c r="I733" i="5"/>
  <c r="F713" i="5"/>
  <c r="G713" i="5"/>
  <c r="R713" i="5"/>
  <c r="H705" i="5"/>
  <c r="J705" i="5"/>
  <c r="I705" i="5"/>
  <c r="G705" i="5"/>
  <c r="I685" i="5"/>
  <c r="H685" i="5"/>
  <c r="R685" i="5"/>
  <c r="J685" i="5"/>
  <c r="E677" i="5"/>
  <c r="X677" i="5" s="1"/>
  <c r="I677" i="5"/>
  <c r="H677" i="5"/>
  <c r="J677" i="5"/>
  <c r="F677" i="5"/>
  <c r="G665" i="5"/>
  <c r="I665" i="5"/>
  <c r="H665" i="5"/>
  <c r="E665" i="5"/>
  <c r="X665" i="5" s="1"/>
  <c r="G1473" i="5"/>
  <c r="F1105" i="5"/>
  <c r="H1173" i="5"/>
  <c r="E1377" i="5"/>
  <c r="X1377" i="5" s="1"/>
  <c r="H1573" i="5"/>
  <c r="J937" i="5"/>
  <c r="G1445" i="5"/>
  <c r="G685" i="5"/>
  <c r="E757" i="5"/>
  <c r="X757" i="5" s="1"/>
  <c r="F877" i="5"/>
  <c r="R1109" i="5"/>
  <c r="F1125" i="5"/>
  <c r="H1325" i="5"/>
  <c r="H1385" i="5"/>
  <c r="R1629" i="5"/>
  <c r="R1677" i="5"/>
  <c r="I1797" i="5"/>
  <c r="H1873" i="5"/>
  <c r="R2057" i="5"/>
  <c r="E2037" i="5"/>
  <c r="X2037" i="5" s="1"/>
  <c r="G2325" i="5"/>
  <c r="R789" i="5"/>
  <c r="H1453" i="5"/>
  <c r="F829" i="5"/>
  <c r="I1945" i="5"/>
  <c r="R705" i="5"/>
  <c r="H1105" i="5"/>
  <c r="E1733" i="5"/>
  <c r="X1733" i="5" s="1"/>
  <c r="F1801" i="5"/>
  <c r="F1199" i="5"/>
  <c r="R1199" i="5"/>
  <c r="J1327" i="5"/>
  <c r="G1327" i="5"/>
  <c r="R1127" i="5"/>
  <c r="F1127" i="5"/>
  <c r="F1068" i="5"/>
  <c r="E1068" i="5"/>
  <c r="X1068" i="5" s="1"/>
  <c r="E1324" i="5"/>
  <c r="X1324" i="5" s="1"/>
  <c r="J1324" i="5"/>
  <c r="E1047" i="5"/>
  <c r="X1047" i="5" s="1"/>
  <c r="F1047" i="5"/>
  <c r="H1412" i="5"/>
  <c r="E1412" i="5"/>
  <c r="X1412" i="5" s="1"/>
  <c r="I2178" i="5"/>
  <c r="E2178" i="5"/>
  <c r="X2178" i="5" s="1"/>
  <c r="G2194" i="5"/>
  <c r="F2194" i="5"/>
  <c r="I2330" i="5"/>
  <c r="G2330" i="5"/>
  <c r="J2384" i="5"/>
  <c r="I2384" i="5"/>
  <c r="R2384" i="5"/>
  <c r="F2432" i="5"/>
  <c r="G2432" i="5"/>
  <c r="F2204" i="5"/>
  <c r="G2204" i="5"/>
  <c r="F2316" i="5"/>
  <c r="J2316" i="5"/>
  <c r="J1268" i="5"/>
  <c r="I1268" i="5"/>
  <c r="H2470" i="5"/>
  <c r="F2470" i="5"/>
  <c r="G2470" i="5"/>
  <c r="G1050" i="5"/>
  <c r="J1050" i="5"/>
  <c r="G1612" i="5"/>
  <c r="H1612" i="5"/>
  <c r="E2381" i="5"/>
  <c r="X2381" i="5" s="1"/>
  <c r="H2381" i="5"/>
  <c r="I2381" i="5"/>
  <c r="R2369" i="5"/>
  <c r="I2369" i="5"/>
  <c r="F2369" i="5"/>
  <c r="I2345" i="5"/>
  <c r="E2345" i="5"/>
  <c r="X2345" i="5" s="1"/>
  <c r="J2345" i="5"/>
  <c r="G2329" i="5"/>
  <c r="H2329" i="5"/>
  <c r="J2329" i="5"/>
  <c r="J2313" i="5"/>
  <c r="E2313" i="5"/>
  <c r="X2313" i="5" s="1"/>
  <c r="G2313" i="5"/>
  <c r="I2313" i="5"/>
  <c r="R2313" i="5"/>
  <c r="J2229" i="5"/>
  <c r="G2229" i="5"/>
  <c r="F2229" i="5"/>
  <c r="H2229" i="5"/>
  <c r="R2229" i="5"/>
  <c r="E2229" i="5"/>
  <c r="X2229" i="5" s="1"/>
  <c r="E2185" i="5"/>
  <c r="X2185" i="5" s="1"/>
  <c r="H2185" i="5"/>
  <c r="R2137" i="5"/>
  <c r="F2137" i="5"/>
  <c r="H2137" i="5"/>
  <c r="E2137" i="5"/>
  <c r="X2137" i="5" s="1"/>
  <c r="J2137" i="5"/>
  <c r="G2137" i="5"/>
  <c r="R2109" i="5"/>
  <c r="F2109" i="5"/>
  <c r="E2109" i="5"/>
  <c r="X2109" i="5" s="1"/>
  <c r="H2109" i="5"/>
  <c r="I2109" i="5"/>
  <c r="J2109" i="5"/>
  <c r="H2049" i="5"/>
  <c r="E2049" i="5"/>
  <c r="X2049" i="5" s="1"/>
  <c r="G2049" i="5"/>
  <c r="F2049" i="5"/>
  <c r="F2017" i="5"/>
  <c r="J2017" i="5"/>
  <c r="G1953" i="5"/>
  <c r="R1953" i="5"/>
  <c r="I1937" i="5"/>
  <c r="G1937" i="5"/>
  <c r="H1937" i="5"/>
  <c r="E1937" i="5"/>
  <c r="X1937" i="5" s="1"/>
  <c r="H1917" i="5"/>
  <c r="F1917" i="5"/>
  <c r="I1917" i="5"/>
  <c r="R1917" i="5"/>
  <c r="E1917" i="5"/>
  <c r="X1917" i="5" s="1"/>
  <c r="J1917" i="5"/>
  <c r="G1917" i="5"/>
  <c r="R1909" i="5"/>
  <c r="I1909" i="5"/>
  <c r="G1909" i="5"/>
  <c r="I1865" i="5"/>
  <c r="R1865" i="5"/>
  <c r="H1865" i="5"/>
  <c r="G1865" i="5"/>
  <c r="H1841" i="5"/>
  <c r="E1841" i="5"/>
  <c r="X1841" i="5" s="1"/>
  <c r="R1841" i="5"/>
  <c r="J1817" i="5"/>
  <c r="F1817" i="5"/>
  <c r="R1817" i="5"/>
  <c r="E1817" i="5"/>
  <c r="X1817" i="5" s="1"/>
  <c r="H1817" i="5"/>
  <c r="I1817" i="5"/>
  <c r="I1805" i="5"/>
  <c r="J1805" i="5"/>
  <c r="H1805" i="5"/>
  <c r="E1805" i="5"/>
  <c r="X1805" i="5" s="1"/>
  <c r="F1805" i="5"/>
  <c r="R1757" i="5"/>
  <c r="E1757" i="5"/>
  <c r="X1757" i="5" s="1"/>
  <c r="E1749" i="5"/>
  <c r="X1749" i="5" s="1"/>
  <c r="J1749" i="5"/>
  <c r="I1749" i="5"/>
  <c r="H1749" i="5"/>
  <c r="G1749" i="5"/>
  <c r="F1701" i="5"/>
  <c r="E1701" i="5"/>
  <c r="X1701" i="5" s="1"/>
  <c r="H1701" i="5"/>
  <c r="R1701" i="5"/>
  <c r="G1701" i="5"/>
  <c r="F1681" i="5"/>
  <c r="H1681" i="5"/>
  <c r="R1681" i="5"/>
  <c r="G1681" i="5"/>
  <c r="I1681" i="5"/>
  <c r="I1669" i="5"/>
  <c r="E1669" i="5"/>
  <c r="X1669" i="5" s="1"/>
  <c r="H1649" i="5"/>
  <c r="G1649" i="5"/>
  <c r="R1649" i="5"/>
  <c r="F1649" i="5"/>
  <c r="E1649" i="5"/>
  <c r="X1649" i="5" s="1"/>
  <c r="I1649" i="5"/>
  <c r="E1597" i="5"/>
  <c r="X1597" i="5" s="1"/>
  <c r="R1597" i="5"/>
  <c r="I1597" i="5"/>
  <c r="H1597" i="5"/>
  <c r="G1581" i="5"/>
  <c r="E1581" i="5"/>
  <c r="X1581" i="5" s="1"/>
  <c r="R1581" i="5"/>
  <c r="I1581" i="5"/>
  <c r="H1581" i="5"/>
  <c r="R1525" i="5"/>
  <c r="H1525" i="5"/>
  <c r="E1525" i="5"/>
  <c r="X1525" i="5" s="1"/>
  <c r="E1517" i="5"/>
  <c r="X1517" i="5" s="1"/>
  <c r="G1517" i="5"/>
  <c r="H1517" i="5"/>
  <c r="F1517" i="5"/>
  <c r="J1517" i="5"/>
  <c r="I1517" i="5"/>
  <c r="J1425" i="5"/>
  <c r="F1425" i="5"/>
  <c r="E1425" i="5"/>
  <c r="X1425" i="5" s="1"/>
  <c r="G1425" i="5"/>
  <c r="F1393" i="5"/>
  <c r="E1393" i="5"/>
  <c r="X1393" i="5" s="1"/>
  <c r="J1393" i="5"/>
  <c r="I1393" i="5"/>
  <c r="R1393" i="5"/>
  <c r="G1393" i="5"/>
  <c r="H1393" i="5"/>
  <c r="E1333" i="5"/>
  <c r="X1333" i="5" s="1"/>
  <c r="J1333" i="5"/>
  <c r="G1333" i="5"/>
  <c r="R1321" i="5"/>
  <c r="J1321" i="5"/>
  <c r="E1305" i="5"/>
  <c r="X1305" i="5" s="1"/>
  <c r="R1305" i="5"/>
  <c r="H1305" i="5"/>
  <c r="I1305" i="5"/>
  <c r="E1293" i="5"/>
  <c r="X1293" i="5" s="1"/>
  <c r="I1293" i="5"/>
  <c r="R1293" i="5"/>
  <c r="I1185" i="5"/>
  <c r="R1185" i="5"/>
  <c r="F1185" i="5"/>
  <c r="J1185" i="5"/>
  <c r="G1185" i="5"/>
  <c r="G1129" i="5"/>
  <c r="H1129" i="5"/>
  <c r="I1129" i="5"/>
  <c r="J1129" i="5"/>
  <c r="R1129" i="5"/>
  <c r="E1117" i="5"/>
  <c r="X1117" i="5" s="1"/>
  <c r="J1117" i="5"/>
  <c r="J1097" i="5"/>
  <c r="E1097" i="5"/>
  <c r="X1097" i="5" s="1"/>
  <c r="F1097" i="5"/>
  <c r="R1097" i="5"/>
  <c r="J1049" i="5"/>
  <c r="I1049" i="5"/>
  <c r="F1049" i="5"/>
  <c r="E1049" i="5"/>
  <c r="X1049" i="5" s="1"/>
  <c r="G1049" i="5"/>
  <c r="J1037" i="5"/>
  <c r="R1037" i="5"/>
  <c r="F1037" i="5"/>
  <c r="I1037" i="5"/>
  <c r="E1037" i="5"/>
  <c r="X1037" i="5" s="1"/>
  <c r="H1037" i="5"/>
  <c r="G1037" i="5"/>
  <c r="G1013" i="5"/>
  <c r="J1013" i="5"/>
  <c r="G1001" i="5"/>
  <c r="E1001" i="5"/>
  <c r="X1001" i="5" s="1"/>
  <c r="J1001" i="5"/>
  <c r="F1001" i="5"/>
  <c r="H1001" i="5"/>
  <c r="I1001" i="5"/>
  <c r="R1001" i="5"/>
  <c r="R993" i="5"/>
  <c r="F993" i="5"/>
  <c r="G993" i="5"/>
  <c r="I993" i="5"/>
  <c r="F977" i="5"/>
  <c r="I977" i="5"/>
  <c r="I953" i="5"/>
  <c r="F953" i="5"/>
  <c r="E953" i="5"/>
  <c r="X953" i="5" s="1"/>
  <c r="R909" i="5"/>
  <c r="G909" i="5"/>
  <c r="R901" i="5"/>
  <c r="F901" i="5"/>
  <c r="G901" i="5"/>
  <c r="J901" i="5"/>
  <c r="J865" i="5"/>
  <c r="G865" i="5"/>
  <c r="F865" i="5"/>
  <c r="E865" i="5"/>
  <c r="X865" i="5" s="1"/>
  <c r="H865" i="5"/>
  <c r="R865" i="5"/>
  <c r="I853" i="5"/>
  <c r="R853" i="5"/>
  <c r="H853" i="5"/>
  <c r="J837" i="5"/>
  <c r="I837" i="5"/>
  <c r="H837" i="5"/>
  <c r="E833" i="5"/>
  <c r="X833" i="5" s="1"/>
  <c r="F833" i="5"/>
  <c r="H833" i="5"/>
  <c r="R833" i="5"/>
  <c r="G833" i="5"/>
  <c r="E809" i="5"/>
  <c r="X809" i="5" s="1"/>
  <c r="F809" i="5"/>
  <c r="H809" i="5"/>
  <c r="R809" i="5"/>
  <c r="G809" i="5"/>
  <c r="I809" i="5"/>
  <c r="E769" i="5"/>
  <c r="X769" i="5" s="1"/>
  <c r="I769" i="5"/>
  <c r="R769" i="5"/>
  <c r="F769" i="5"/>
  <c r="H769" i="5"/>
  <c r="J769" i="5"/>
  <c r="I737" i="5"/>
  <c r="E737" i="5"/>
  <c r="X737" i="5" s="1"/>
  <c r="H737" i="5"/>
  <c r="R737" i="5"/>
  <c r="F737" i="5"/>
  <c r="G737" i="5"/>
  <c r="F725" i="5"/>
  <c r="I725" i="5"/>
  <c r="R725" i="5"/>
  <c r="J725" i="5"/>
  <c r="H709" i="5"/>
  <c r="G709" i="5"/>
  <c r="R709" i="5"/>
  <c r="E709" i="5"/>
  <c r="X709" i="5" s="1"/>
  <c r="I709" i="5"/>
  <c r="J709" i="5"/>
  <c r="F709" i="5"/>
  <c r="I1106" i="5"/>
  <c r="G1949" i="5"/>
  <c r="G1597" i="5"/>
  <c r="R1050" i="5"/>
  <c r="J1612" i="5"/>
  <c r="H845" i="5"/>
  <c r="J1777" i="5"/>
  <c r="I1373" i="5"/>
  <c r="J809" i="5"/>
  <c r="E1565" i="5"/>
  <c r="X1565" i="5" s="1"/>
  <c r="H1327" i="5"/>
  <c r="H1106" i="5"/>
  <c r="F1106" i="5"/>
  <c r="H1050" i="5"/>
  <c r="F1612" i="5"/>
  <c r="J1681" i="5"/>
  <c r="R1805" i="5"/>
  <c r="E1197" i="5"/>
  <c r="X1197" i="5" s="1"/>
  <c r="J1397" i="5"/>
  <c r="E685" i="5"/>
  <c r="X685" i="5" s="1"/>
  <c r="I857" i="5"/>
  <c r="R1009" i="5"/>
  <c r="E869" i="5"/>
  <c r="X869" i="5" s="1"/>
  <c r="J2185" i="5"/>
  <c r="I901" i="5"/>
  <c r="H1375" i="5"/>
  <c r="R2005" i="5"/>
  <c r="I1705" i="5"/>
  <c r="I1841" i="5"/>
  <c r="J1669" i="5"/>
  <c r="H1981" i="5"/>
  <c r="F685" i="5"/>
  <c r="E717" i="5"/>
  <c r="X717" i="5" s="1"/>
  <c r="E785" i="5"/>
  <c r="X785" i="5" s="1"/>
  <c r="H877" i="5"/>
  <c r="F949" i="5"/>
  <c r="G1109" i="5"/>
  <c r="E1125" i="5"/>
  <c r="X1125" i="5" s="1"/>
  <c r="G1221" i="5"/>
  <c r="J1317" i="5"/>
  <c r="E1325" i="5"/>
  <c r="X1325" i="5" s="1"/>
  <c r="I1385" i="5"/>
  <c r="R1925" i="5"/>
  <c r="F1969" i="5"/>
  <c r="I2137" i="5"/>
  <c r="J2169" i="5"/>
  <c r="I2229" i="5"/>
  <c r="F2341" i="5"/>
  <c r="R1753" i="5"/>
  <c r="J2457" i="5"/>
  <c r="J797" i="5"/>
  <c r="H909" i="5"/>
  <c r="I937" i="5"/>
  <c r="F2293" i="5"/>
  <c r="F989" i="5"/>
  <c r="J737" i="5"/>
  <c r="I865" i="5"/>
  <c r="J1025" i="5"/>
  <c r="E2385" i="5"/>
  <c r="X2385" i="5" s="1"/>
  <c r="R1758" i="5"/>
  <c r="J1758" i="5"/>
  <c r="I1939" i="5"/>
  <c r="J1939" i="5"/>
  <c r="F1503" i="5"/>
  <c r="G1503" i="5"/>
  <c r="H2187" i="5"/>
  <c r="I2187" i="5"/>
  <c r="R2187" i="5"/>
  <c r="J2187" i="5"/>
  <c r="H2067" i="5"/>
  <c r="E1503" i="5"/>
  <c r="X1503" i="5" s="1"/>
  <c r="E2187" i="5"/>
  <c r="X2187" i="5" s="1"/>
  <c r="F1032" i="5"/>
  <c r="E1032" i="5"/>
  <c r="X1032" i="5" s="1"/>
  <c r="G1032" i="5"/>
  <c r="J1032" i="5"/>
  <c r="G1235" i="5"/>
  <c r="E1235" i="5"/>
  <c r="X1235" i="5" s="1"/>
  <c r="R1235" i="5"/>
  <c r="I1235" i="5"/>
  <c r="H1235" i="5"/>
  <c r="F1235" i="5"/>
  <c r="F1374" i="5"/>
  <c r="G1374" i="5"/>
  <c r="I1630" i="5"/>
  <c r="H1630" i="5"/>
  <c r="F1630" i="5"/>
  <c r="J2478" i="5"/>
  <c r="I2478" i="5"/>
  <c r="H2478" i="5"/>
  <c r="R2446" i="5"/>
  <c r="E2446" i="5"/>
  <c r="X2446" i="5" s="1"/>
  <c r="F2446" i="5"/>
  <c r="H2354" i="5"/>
  <c r="I2354" i="5"/>
  <c r="F2338" i="5"/>
  <c r="R2338" i="5"/>
  <c r="F1214" i="5"/>
  <c r="R1214" i="5"/>
  <c r="G722" i="5"/>
  <c r="I722" i="5"/>
  <c r="I1032" i="5"/>
  <c r="H1028" i="5"/>
  <c r="G1028" i="5"/>
  <c r="I1028" i="5"/>
  <c r="R1095" i="5"/>
  <c r="J1095" i="5"/>
  <c r="F1223" i="5"/>
  <c r="H1223" i="5"/>
  <c r="R1284" i="5"/>
  <c r="H1284" i="5"/>
  <c r="J1284" i="5"/>
  <c r="F1183" i="5"/>
  <c r="I1183" i="5"/>
  <c r="F1260" i="5"/>
  <c r="E1260" i="5"/>
  <c r="X1260" i="5" s="1"/>
  <c r="I1260" i="5"/>
  <c r="J1260" i="5"/>
  <c r="I1360" i="5"/>
  <c r="E1360" i="5"/>
  <c r="X1360" i="5" s="1"/>
  <c r="R1360" i="5"/>
  <c r="H1360" i="5"/>
  <c r="E1392" i="5"/>
  <c r="X1392" i="5" s="1"/>
  <c r="J1392" i="5"/>
  <c r="R1392" i="5"/>
  <c r="I1424" i="5"/>
  <c r="F1424" i="5"/>
  <c r="H1424" i="5"/>
  <c r="J1424" i="5"/>
  <c r="R1374" i="5"/>
  <c r="E1424" i="5"/>
  <c r="X1424" i="5" s="1"/>
  <c r="G1392" i="5"/>
  <c r="J2354" i="5"/>
  <c r="G1260" i="5"/>
  <c r="I1374" i="5"/>
  <c r="R1032" i="5"/>
  <c r="E1044" i="5"/>
  <c r="X1044" i="5" s="1"/>
  <c r="I1044" i="5"/>
  <c r="F1076" i="5"/>
  <c r="E1076" i="5"/>
  <c r="X1076" i="5" s="1"/>
  <c r="E1023" i="5"/>
  <c r="X1023" i="5" s="1"/>
  <c r="I1023" i="5"/>
  <c r="G1023" i="5"/>
  <c r="F1151" i="5"/>
  <c r="H1151" i="5"/>
  <c r="J1100" i="5"/>
  <c r="H1100" i="5"/>
  <c r="R1100" i="5"/>
  <c r="G1337" i="5"/>
  <c r="R1337" i="5"/>
  <c r="E1364" i="5"/>
  <c r="X1364" i="5" s="1"/>
  <c r="H1364" i="5"/>
  <c r="R1364" i="5"/>
  <c r="H1396" i="5"/>
  <c r="G1396" i="5"/>
  <c r="E1396" i="5"/>
  <c r="X1396" i="5" s="1"/>
  <c r="R1428" i="5"/>
  <c r="G1428" i="5"/>
  <c r="I1428" i="5"/>
  <c r="E2170" i="5"/>
  <c r="X2170" i="5" s="1"/>
  <c r="F2170" i="5"/>
  <c r="J2170" i="5"/>
  <c r="G2170" i="5"/>
  <c r="E2186" i="5"/>
  <c r="X2186" i="5" s="1"/>
  <c r="F2186" i="5"/>
  <c r="H2186" i="5"/>
  <c r="F2202" i="5"/>
  <c r="I2202" i="5"/>
  <c r="J2202" i="5"/>
  <c r="F2290" i="5"/>
  <c r="J2290" i="5"/>
  <c r="E2290" i="5"/>
  <c r="X2290" i="5" s="1"/>
  <c r="R2290" i="5"/>
  <c r="G2306" i="5"/>
  <c r="J2306" i="5"/>
  <c r="E2306" i="5"/>
  <c r="X2306" i="5" s="1"/>
  <c r="R2306" i="5"/>
  <c r="F2322" i="5"/>
  <c r="I2322" i="5"/>
  <c r="H2322" i="5"/>
  <c r="H2176" i="5"/>
  <c r="I2176" i="5"/>
  <c r="G2256" i="5"/>
  <c r="E2256" i="5"/>
  <c r="X2256" i="5" s="1"/>
  <c r="I2256" i="5"/>
  <c r="H2256" i="5"/>
  <c r="G2360" i="5"/>
  <c r="E2360" i="5"/>
  <c r="X2360" i="5" s="1"/>
  <c r="G2416" i="5"/>
  <c r="E2416" i="5"/>
  <c r="X2416" i="5" s="1"/>
  <c r="E2464" i="5"/>
  <c r="X2464" i="5" s="1"/>
  <c r="G2464" i="5"/>
  <c r="J2464" i="5"/>
  <c r="G2236" i="5"/>
  <c r="R2236" i="5"/>
  <c r="I2236" i="5"/>
  <c r="H2236" i="5"/>
  <c r="J2236" i="5"/>
  <c r="G2300" i="5"/>
  <c r="I2300" i="5"/>
  <c r="R2300" i="5"/>
  <c r="J2340" i="5"/>
  <c r="I2340" i="5"/>
  <c r="R2340" i="5"/>
  <c r="G2484" i="5"/>
  <c r="H2484" i="5"/>
  <c r="F2484" i="5"/>
  <c r="I2358" i="5"/>
  <c r="E2358" i="5"/>
  <c r="X2358" i="5" s="1"/>
  <c r="J2358" i="5"/>
  <c r="G2462" i="5"/>
  <c r="E2462" i="5"/>
  <c r="X2462" i="5" s="1"/>
  <c r="R2462" i="5"/>
  <c r="I2462" i="5"/>
  <c r="I2486" i="5"/>
  <c r="F2486" i="5"/>
  <c r="G2486" i="5"/>
  <c r="H1326" i="5"/>
  <c r="R1326" i="5"/>
  <c r="E1326" i="5"/>
  <c r="X1326" i="5" s="1"/>
  <c r="F1326" i="5"/>
  <c r="G1326" i="5"/>
  <c r="G1398" i="5"/>
  <c r="J1398" i="5"/>
  <c r="E1398" i="5"/>
  <c r="X1398" i="5" s="1"/>
  <c r="F1398" i="5"/>
  <c r="E1864" i="5"/>
  <c r="X1864" i="5" s="1"/>
  <c r="H1864" i="5"/>
  <c r="H2120" i="5"/>
  <c r="I2120" i="5"/>
  <c r="G1160" i="5"/>
  <c r="I1160" i="5"/>
  <c r="R1160" i="5"/>
  <c r="I2466" i="5"/>
  <c r="H2466" i="5"/>
  <c r="E2466" i="5"/>
  <c r="X2466" i="5" s="1"/>
  <c r="H674" i="5"/>
  <c r="J674" i="5"/>
  <c r="G1424" i="5"/>
  <c r="F1392" i="5"/>
  <c r="F1360" i="5"/>
  <c r="J1351" i="5"/>
  <c r="R1260" i="5"/>
  <c r="J1223" i="5"/>
  <c r="J1630" i="5"/>
  <c r="H1160" i="5"/>
  <c r="E1374" i="5"/>
  <c r="X1374" i="5" s="1"/>
  <c r="E1276" i="5"/>
  <c r="X1276" i="5" s="1"/>
  <c r="R1276" i="5"/>
  <c r="I1276" i="5"/>
  <c r="H1276" i="5"/>
  <c r="G2456" i="5"/>
  <c r="F2456" i="5"/>
  <c r="H2456" i="5"/>
  <c r="I2456" i="5"/>
  <c r="J2456" i="5"/>
  <c r="E1548" i="5"/>
  <c r="X1548" i="5" s="1"/>
  <c r="H1548" i="5"/>
  <c r="J1548" i="5"/>
  <c r="J1948" i="5"/>
  <c r="R1948" i="5"/>
  <c r="F1948" i="5"/>
  <c r="R1543" i="5"/>
  <c r="G1543" i="5"/>
  <c r="E1543" i="5"/>
  <c r="X1543" i="5" s="1"/>
  <c r="F1543" i="5"/>
  <c r="H1543" i="5"/>
  <c r="I1543" i="5"/>
  <c r="J1543" i="5"/>
  <c r="H1831" i="5"/>
  <c r="J1831" i="5"/>
  <c r="R1831" i="5"/>
  <c r="I1831" i="5"/>
  <c r="E1831" i="5"/>
  <c r="X1831" i="5" s="1"/>
  <c r="G1831" i="5"/>
  <c r="G1936" i="5"/>
  <c r="E1936" i="5"/>
  <c r="X1936" i="5" s="1"/>
  <c r="I1936" i="5"/>
  <c r="R1936" i="5"/>
  <c r="H1936" i="5"/>
  <c r="G2064" i="5"/>
  <c r="H2064" i="5"/>
  <c r="E2064" i="5"/>
  <c r="X2064" i="5" s="1"/>
  <c r="J2064" i="5"/>
  <c r="R2064" i="5"/>
  <c r="H1727" i="5"/>
  <c r="I1727" i="5"/>
  <c r="J1727" i="5"/>
  <c r="G1727" i="5"/>
  <c r="H2315" i="5"/>
  <c r="R2315" i="5"/>
  <c r="E2315" i="5"/>
  <c r="X2315" i="5" s="1"/>
  <c r="R2471" i="5"/>
  <c r="F2471" i="5"/>
  <c r="E2471" i="5"/>
  <c r="X2471" i="5" s="1"/>
  <c r="F2235" i="5"/>
  <c r="J2235" i="5"/>
  <c r="G2235" i="5"/>
  <c r="F2007" i="5"/>
  <c r="I2007" i="5"/>
  <c r="E2007" i="5"/>
  <c r="X2007" i="5" s="1"/>
  <c r="R2107" i="5"/>
  <c r="E2107" i="5"/>
  <c r="X2107" i="5" s="1"/>
  <c r="H2107" i="5"/>
  <c r="J2107" i="5"/>
  <c r="F2107" i="5"/>
  <c r="F1355" i="5"/>
  <c r="H1355" i="5"/>
  <c r="E1851" i="5"/>
  <c r="X1851" i="5" s="1"/>
  <c r="F1851" i="5"/>
  <c r="H1851" i="5"/>
  <c r="G1851" i="5"/>
  <c r="E1867" i="5"/>
  <c r="X1867" i="5" s="1"/>
  <c r="G1867" i="5"/>
  <c r="R1867" i="5"/>
  <c r="J1867" i="5"/>
  <c r="F1840" i="5"/>
  <c r="R1840" i="5"/>
  <c r="F1439" i="5"/>
  <c r="I1439" i="5"/>
  <c r="G1439" i="5"/>
  <c r="J1439" i="5"/>
  <c r="F1567" i="5"/>
  <c r="E1567" i="5"/>
  <c r="X1567" i="5" s="1"/>
  <c r="R1567" i="5"/>
  <c r="G1912" i="5"/>
  <c r="H1912" i="5"/>
  <c r="I1912" i="5"/>
  <c r="G2040" i="5"/>
  <c r="J2040" i="5"/>
  <c r="E2303" i="5"/>
  <c r="X2303" i="5" s="1"/>
  <c r="G2303" i="5"/>
  <c r="I2443" i="5"/>
  <c r="F2443" i="5"/>
  <c r="G2443" i="5"/>
  <c r="J2003" i="5"/>
  <c r="G2003" i="5"/>
  <c r="H1599" i="5"/>
  <c r="R2407" i="5"/>
  <c r="H2344" i="5"/>
  <c r="F1599" i="5"/>
  <c r="I2151" i="5"/>
  <c r="G1151" i="5"/>
  <c r="I2407" i="5"/>
  <c r="J2407" i="5"/>
  <c r="R2344" i="5"/>
  <c r="F2151" i="5"/>
  <c r="F1994" i="5"/>
  <c r="H1994" i="5"/>
  <c r="R1994" i="5"/>
  <c r="I1994" i="5"/>
  <c r="J1982" i="5"/>
  <c r="F1982" i="5"/>
  <c r="G1982" i="5"/>
  <c r="I1982" i="5"/>
  <c r="H1982" i="5"/>
  <c r="E1982" i="5"/>
  <c r="X1982" i="5" s="1"/>
  <c r="F1970" i="5"/>
  <c r="G1970" i="5"/>
  <c r="H1970" i="5"/>
  <c r="J1970" i="5"/>
  <c r="I1970" i="5"/>
  <c r="R1970" i="5"/>
  <c r="H1942" i="5"/>
  <c r="E1942" i="5"/>
  <c r="X1942" i="5" s="1"/>
  <c r="R1942" i="5"/>
  <c r="J1942" i="5"/>
  <c r="E1930" i="5"/>
  <c r="X1930" i="5" s="1"/>
  <c r="F1930" i="5"/>
  <c r="H1930" i="5"/>
  <c r="J1930" i="5"/>
  <c r="I1930" i="5"/>
  <c r="G1930" i="5"/>
  <c r="R1914" i="5"/>
  <c r="E1914" i="5"/>
  <c r="X1914" i="5" s="1"/>
  <c r="I1914" i="5"/>
  <c r="F1914" i="5"/>
  <c r="G1914" i="5"/>
  <c r="J1914" i="5"/>
  <c r="F1902" i="5"/>
  <c r="I1902" i="5"/>
  <c r="E1902" i="5"/>
  <c r="X1902" i="5" s="1"/>
  <c r="F1886" i="5"/>
  <c r="E1886" i="5"/>
  <c r="X1886" i="5" s="1"/>
  <c r="J1886" i="5"/>
  <c r="R1886" i="5"/>
  <c r="H1886" i="5"/>
  <c r="I1886" i="5"/>
  <c r="R1874" i="5"/>
  <c r="H1874" i="5"/>
  <c r="I1874" i="5"/>
  <c r="E1874" i="5"/>
  <c r="X1874" i="5" s="1"/>
  <c r="G1874" i="5"/>
  <c r="F1874" i="5"/>
  <c r="I1858" i="5"/>
  <c r="R1858" i="5"/>
  <c r="F1858" i="5"/>
  <c r="J1858" i="5"/>
  <c r="E1858" i="5"/>
  <c r="X1858" i="5" s="1"/>
  <c r="H1858" i="5"/>
  <c r="I1842" i="5"/>
  <c r="R1842" i="5"/>
  <c r="F1842" i="5"/>
  <c r="H1842" i="5"/>
  <c r="E1842" i="5"/>
  <c r="X1842" i="5" s="1"/>
  <c r="J1842" i="5"/>
  <c r="G1842" i="5"/>
  <c r="I1830" i="5"/>
  <c r="E1830" i="5"/>
  <c r="X1830" i="5" s="1"/>
  <c r="H1830" i="5"/>
  <c r="F1830" i="5"/>
  <c r="R1830" i="5"/>
  <c r="J1830" i="5"/>
  <c r="F1818" i="5"/>
  <c r="R1818" i="5"/>
  <c r="G1818" i="5"/>
  <c r="J1818" i="5"/>
  <c r="E1818" i="5"/>
  <c r="X1818" i="5" s="1"/>
  <c r="I1818" i="5"/>
  <c r="J1802" i="5"/>
  <c r="H1802" i="5"/>
  <c r="I1802" i="5"/>
  <c r="F1802" i="5"/>
  <c r="R1802" i="5"/>
  <c r="H1786" i="5"/>
  <c r="F1786" i="5"/>
  <c r="G1786" i="5"/>
  <c r="R1786" i="5"/>
  <c r="I1786" i="5"/>
  <c r="E1786" i="5"/>
  <c r="X1786" i="5" s="1"/>
  <c r="J1786" i="5"/>
  <c r="R1762" i="5"/>
  <c r="F1762" i="5"/>
  <c r="J1762" i="5"/>
  <c r="E1762" i="5"/>
  <c r="X1762" i="5" s="1"/>
  <c r="I1734" i="5"/>
  <c r="H1734" i="5"/>
  <c r="E1734" i="5"/>
  <c r="X1734" i="5" s="1"/>
  <c r="J1734" i="5"/>
  <c r="F1734" i="5"/>
  <c r="R1722" i="5"/>
  <c r="I1722" i="5"/>
  <c r="H1722" i="5"/>
  <c r="E1722" i="5"/>
  <c r="X1722" i="5" s="1"/>
  <c r="H1706" i="5"/>
  <c r="R1706" i="5"/>
  <c r="E1706" i="5"/>
  <c r="X1706" i="5" s="1"/>
  <c r="I1706" i="5"/>
  <c r="G1706" i="5"/>
  <c r="F1706" i="5"/>
  <c r="I1690" i="5"/>
  <c r="J1690" i="5"/>
  <c r="H1690" i="5"/>
  <c r="F1690" i="5"/>
  <c r="E1690" i="5"/>
  <c r="X1690" i="5" s="1"/>
  <c r="R1690" i="5"/>
  <c r="E1674" i="5"/>
  <c r="X1674" i="5" s="1"/>
  <c r="H1674" i="5"/>
  <c r="I1674" i="5"/>
  <c r="R1674" i="5"/>
  <c r="G1674" i="5"/>
  <c r="F1674" i="5"/>
  <c r="E1658" i="5"/>
  <c r="X1658" i="5" s="1"/>
  <c r="H1658" i="5"/>
  <c r="F1658" i="5"/>
  <c r="R1658" i="5"/>
  <c r="G1658" i="5"/>
  <c r="J1658" i="5"/>
  <c r="I1658" i="5"/>
  <c r="I1622" i="5"/>
  <c r="F1622" i="5"/>
  <c r="H1622" i="5"/>
  <c r="E1622" i="5"/>
  <c r="X1622" i="5" s="1"/>
  <c r="R1622" i="5"/>
  <c r="F1610" i="5"/>
  <c r="R1610" i="5"/>
  <c r="E1610" i="5"/>
  <c r="X1610" i="5" s="1"/>
  <c r="I1610" i="5"/>
  <c r="F1598" i="5"/>
  <c r="I1598" i="5"/>
  <c r="G1598" i="5"/>
  <c r="H1598" i="5"/>
  <c r="J1598" i="5"/>
  <c r="R1598" i="5"/>
  <c r="E1598" i="5"/>
  <c r="X1598" i="5" s="1"/>
  <c r="H1570" i="5"/>
  <c r="I1570" i="5"/>
  <c r="R1570" i="5"/>
  <c r="J1570" i="5"/>
  <c r="F1570" i="5"/>
  <c r="G1570" i="5"/>
  <c r="H1554" i="5"/>
  <c r="E1554" i="5"/>
  <c r="X1554" i="5" s="1"/>
  <c r="J1554" i="5"/>
  <c r="G1554" i="5"/>
  <c r="I1554" i="5"/>
  <c r="R1554" i="5"/>
  <c r="F1554" i="5"/>
  <c r="J1542" i="5"/>
  <c r="F1542" i="5"/>
  <c r="E1542" i="5"/>
  <c r="X1542" i="5" s="1"/>
  <c r="I1542" i="5"/>
  <c r="E1530" i="5"/>
  <c r="X1530" i="5" s="1"/>
  <c r="H1530" i="5"/>
  <c r="R1530" i="5"/>
  <c r="F1530" i="5"/>
  <c r="G1530" i="5"/>
  <c r="J1530" i="5"/>
  <c r="I1530" i="5"/>
  <c r="F1514" i="5"/>
  <c r="G1514" i="5"/>
  <c r="J1514" i="5"/>
  <c r="E1514" i="5"/>
  <c r="X1514" i="5" s="1"/>
  <c r="H1514" i="5"/>
  <c r="R1514" i="5"/>
  <c r="J1498" i="5"/>
  <c r="R1498" i="5"/>
  <c r="I1498" i="5"/>
  <c r="I1482" i="5"/>
  <c r="R1482" i="5"/>
  <c r="E1482" i="5"/>
  <c r="X1482" i="5" s="1"/>
  <c r="I1462" i="5"/>
  <c r="E1462" i="5"/>
  <c r="X1462" i="5" s="1"/>
  <c r="H1462" i="5"/>
  <c r="F1462" i="5"/>
  <c r="F1450" i="5"/>
  <c r="G1450" i="5"/>
  <c r="I1450" i="5"/>
  <c r="R1450" i="5"/>
  <c r="J1450" i="5"/>
  <c r="E1450" i="5"/>
  <c r="X1450" i="5" s="1"/>
  <c r="I1438" i="5"/>
  <c r="G1438" i="5"/>
  <c r="R1438" i="5"/>
  <c r="E1426" i="5"/>
  <c r="X1426" i="5" s="1"/>
  <c r="F1426" i="5"/>
  <c r="R1426" i="5"/>
  <c r="G1426" i="5"/>
  <c r="H1426" i="5"/>
  <c r="I1426" i="5"/>
  <c r="E1418" i="5"/>
  <c r="X1418" i="5" s="1"/>
  <c r="J1418" i="5"/>
  <c r="H1418" i="5"/>
  <c r="I1418" i="5"/>
  <c r="R1418" i="5"/>
  <c r="F1418" i="5"/>
  <c r="G1418" i="5"/>
  <c r="J1410" i="5"/>
  <c r="H1410" i="5"/>
  <c r="I1410" i="5"/>
  <c r="F1410" i="5"/>
  <c r="E1410" i="5"/>
  <c r="X1410" i="5" s="1"/>
  <c r="G1410" i="5"/>
  <c r="H1394" i="5"/>
  <c r="E1394" i="5"/>
  <c r="X1394" i="5" s="1"/>
  <c r="I1394" i="5"/>
  <c r="F1394" i="5"/>
  <c r="J1394" i="5"/>
  <c r="R1394" i="5"/>
  <c r="I1370" i="5"/>
  <c r="E1370" i="5"/>
  <c r="X1370" i="5" s="1"/>
  <c r="G1370" i="5"/>
  <c r="J1370" i="5"/>
  <c r="H1370" i="5"/>
  <c r="F1370" i="5"/>
  <c r="F1354" i="5"/>
  <c r="R1354" i="5"/>
  <c r="I1354" i="5"/>
  <c r="G1354" i="5"/>
  <c r="F1342" i="5"/>
  <c r="E1342" i="5"/>
  <c r="X1342" i="5" s="1"/>
  <c r="R1342" i="5"/>
  <c r="I1342" i="5"/>
  <c r="J1342" i="5"/>
  <c r="H1342" i="5"/>
  <c r="G1342" i="5"/>
  <c r="I1310" i="5"/>
  <c r="J1310" i="5"/>
  <c r="G1310" i="5"/>
  <c r="F1294" i="5"/>
  <c r="J1294" i="5"/>
  <c r="G1294" i="5"/>
  <c r="I1294" i="5"/>
  <c r="R1294" i="5"/>
  <c r="H1294" i="5"/>
  <c r="E1294" i="5"/>
  <c r="X1294" i="5" s="1"/>
  <c r="H1282" i="5"/>
  <c r="J1282" i="5"/>
  <c r="R1282" i="5"/>
  <c r="E1282" i="5"/>
  <c r="X1282" i="5" s="1"/>
  <c r="I1282" i="5"/>
  <c r="F1282" i="5"/>
  <c r="F1266" i="5"/>
  <c r="R1266" i="5"/>
  <c r="G1266" i="5"/>
  <c r="E1266" i="5"/>
  <c r="X1266" i="5" s="1"/>
  <c r="J1266" i="5"/>
  <c r="I1266" i="5"/>
  <c r="H1266" i="5"/>
  <c r="I1250" i="5"/>
  <c r="R1250" i="5"/>
  <c r="E1250" i="5"/>
  <c r="X1250" i="5" s="1"/>
  <c r="F1250" i="5"/>
  <c r="J1250" i="5"/>
  <c r="G1250" i="5"/>
  <c r="H1250" i="5"/>
  <c r="J1222" i="5"/>
  <c r="R1222" i="5"/>
  <c r="F1222" i="5"/>
  <c r="I1222" i="5"/>
  <c r="H1222" i="5"/>
  <c r="E1222" i="5"/>
  <c r="X1222" i="5" s="1"/>
  <c r="G1222" i="5"/>
  <c r="J1206" i="5"/>
  <c r="F1206" i="5"/>
  <c r="H1206" i="5"/>
  <c r="E1206" i="5"/>
  <c r="X1206" i="5" s="1"/>
  <c r="G1206" i="5"/>
  <c r="F1186" i="5"/>
  <c r="R1186" i="5"/>
  <c r="E1186" i="5"/>
  <c r="X1186" i="5" s="1"/>
  <c r="H1186" i="5"/>
  <c r="I1186" i="5"/>
  <c r="J1186" i="5"/>
  <c r="G1186" i="5"/>
  <c r="F1158" i="5"/>
  <c r="H1158" i="5"/>
  <c r="G1158" i="5"/>
  <c r="R1158" i="5"/>
  <c r="E1158" i="5"/>
  <c r="X1158" i="5" s="1"/>
  <c r="J1158" i="5"/>
  <c r="E1138" i="5"/>
  <c r="X1138" i="5" s="1"/>
  <c r="I1138" i="5"/>
  <c r="R1138" i="5"/>
  <c r="J1138" i="5"/>
  <c r="G1138" i="5"/>
  <c r="H1138" i="5"/>
  <c r="F1138" i="5"/>
  <c r="R1126" i="5"/>
  <c r="G1126" i="5"/>
  <c r="I1126" i="5"/>
  <c r="H1098" i="5"/>
  <c r="R1098" i="5"/>
  <c r="J1098" i="5"/>
  <c r="G1098" i="5"/>
  <c r="R1082" i="5"/>
  <c r="F1082" i="5"/>
  <c r="J1082" i="5"/>
  <c r="H1082" i="5"/>
  <c r="E1082" i="5"/>
  <c r="X1082" i="5" s="1"/>
  <c r="I1082" i="5"/>
  <c r="G1082" i="5"/>
  <c r="F1054" i="5"/>
  <c r="H1054" i="5"/>
  <c r="R1054" i="5"/>
  <c r="F1030" i="5"/>
  <c r="R1030" i="5"/>
  <c r="E1030" i="5"/>
  <c r="X1030" i="5" s="1"/>
  <c r="G1030" i="5"/>
  <c r="I1030" i="5"/>
  <c r="J1030" i="5"/>
  <c r="H1030" i="5"/>
  <c r="R1014" i="5"/>
  <c r="F1014" i="5"/>
  <c r="G1014" i="5"/>
  <c r="J1014" i="5"/>
  <c r="H1014" i="5"/>
  <c r="I1002" i="5"/>
  <c r="F1002" i="5"/>
  <c r="E1002" i="5"/>
  <c r="X1002" i="5" s="1"/>
  <c r="H1002" i="5"/>
  <c r="J1002" i="5"/>
  <c r="G1002" i="5"/>
  <c r="R1002" i="5"/>
  <c r="G982" i="5"/>
  <c r="R982" i="5"/>
  <c r="E982" i="5"/>
  <c r="X982" i="5" s="1"/>
  <c r="H982" i="5"/>
  <c r="I982" i="5"/>
  <c r="F982" i="5"/>
  <c r="H958" i="5"/>
  <c r="R958" i="5"/>
  <c r="G958" i="5"/>
  <c r="F958" i="5"/>
  <c r="J958" i="5"/>
  <c r="I958" i="5"/>
  <c r="E958" i="5"/>
  <c r="X958" i="5" s="1"/>
  <c r="R934" i="5"/>
  <c r="J934" i="5"/>
  <c r="E934" i="5"/>
  <c r="X934" i="5" s="1"/>
  <c r="I934" i="5"/>
  <c r="F934" i="5"/>
  <c r="E918" i="5"/>
  <c r="X918" i="5" s="1"/>
  <c r="G918" i="5"/>
  <c r="I918" i="5"/>
  <c r="J918" i="5"/>
  <c r="F918" i="5"/>
  <c r="R918" i="5"/>
  <c r="H918" i="5"/>
  <c r="R906" i="5"/>
  <c r="G906" i="5"/>
  <c r="E906" i="5"/>
  <c r="X906" i="5" s="1"/>
  <c r="J906" i="5"/>
  <c r="H906" i="5"/>
  <c r="I906" i="5"/>
  <c r="F906" i="5"/>
  <c r="R890" i="5"/>
  <c r="H890" i="5"/>
  <c r="F890" i="5"/>
  <c r="E890" i="5"/>
  <c r="X890" i="5" s="1"/>
  <c r="I890" i="5"/>
  <c r="G890" i="5"/>
  <c r="J890" i="5"/>
  <c r="F862" i="5"/>
  <c r="I862" i="5"/>
  <c r="G862" i="5"/>
  <c r="E862" i="5"/>
  <c r="X862" i="5" s="1"/>
  <c r="R862" i="5"/>
  <c r="H862" i="5"/>
  <c r="J862" i="5"/>
  <c r="H850" i="5"/>
  <c r="E850" i="5"/>
  <c r="X850" i="5" s="1"/>
  <c r="G850" i="5"/>
  <c r="R850" i="5"/>
  <c r="I850" i="5"/>
  <c r="F850" i="5"/>
  <c r="J850" i="5"/>
  <c r="E838" i="5"/>
  <c r="X838" i="5" s="1"/>
  <c r="F838" i="5"/>
  <c r="J838" i="5"/>
  <c r="R838" i="5"/>
  <c r="G838" i="5"/>
  <c r="H838" i="5"/>
  <c r="I838" i="5"/>
  <c r="I822" i="5"/>
  <c r="H822" i="5"/>
  <c r="F822" i="5"/>
  <c r="G822" i="5"/>
  <c r="E822" i="5"/>
  <c r="X822" i="5" s="1"/>
  <c r="R822" i="5"/>
  <c r="J822" i="5"/>
  <c r="J810" i="5"/>
  <c r="R810" i="5"/>
  <c r="F810" i="5"/>
  <c r="G810" i="5"/>
  <c r="E810" i="5"/>
  <c r="X810" i="5" s="1"/>
  <c r="H810" i="5"/>
  <c r="E794" i="5"/>
  <c r="X794" i="5" s="1"/>
  <c r="J794" i="5"/>
  <c r="G794" i="5"/>
  <c r="H794" i="5"/>
  <c r="R794" i="5"/>
  <c r="F782" i="5"/>
  <c r="R782" i="5"/>
  <c r="I782" i="5"/>
  <c r="E782" i="5"/>
  <c r="X782" i="5" s="1"/>
  <c r="G782" i="5"/>
  <c r="J782" i="5"/>
  <c r="H782" i="5"/>
  <c r="I762" i="5"/>
  <c r="F762" i="5"/>
  <c r="E762" i="5"/>
  <c r="X762" i="5" s="1"/>
  <c r="G762" i="5"/>
  <c r="R762" i="5"/>
  <c r="H762" i="5"/>
  <c r="J762" i="5"/>
  <c r="R738" i="5"/>
  <c r="E738" i="5"/>
  <c r="X738" i="5" s="1"/>
  <c r="G738" i="5"/>
  <c r="F738" i="5"/>
  <c r="I738" i="5"/>
  <c r="H738" i="5"/>
  <c r="J738" i="5"/>
  <c r="E734" i="5"/>
  <c r="X734" i="5" s="1"/>
  <c r="I734" i="5"/>
  <c r="G734" i="5"/>
  <c r="H734" i="5"/>
  <c r="J734" i="5"/>
  <c r="F734" i="5"/>
  <c r="E726" i="5"/>
  <c r="X726" i="5" s="1"/>
  <c r="H726" i="5"/>
  <c r="G726" i="5"/>
  <c r="F726" i="5"/>
  <c r="J726" i="5"/>
  <c r="I726" i="5"/>
  <c r="R726" i="5"/>
  <c r="H714" i="5"/>
  <c r="J714" i="5"/>
  <c r="I714" i="5"/>
  <c r="G714" i="5"/>
  <c r="E714" i="5"/>
  <c r="X714" i="5" s="1"/>
  <c r="R714" i="5"/>
  <c r="I706" i="5"/>
  <c r="F706" i="5"/>
  <c r="R706" i="5"/>
  <c r="J706" i="5"/>
  <c r="E706" i="5"/>
  <c r="X706" i="5" s="1"/>
  <c r="E694" i="5"/>
  <c r="X694" i="5" s="1"/>
  <c r="I694" i="5"/>
  <c r="G694" i="5"/>
  <c r="R694" i="5"/>
  <c r="H694" i="5"/>
  <c r="J694" i="5"/>
  <c r="I682" i="5"/>
  <c r="J682" i="5"/>
  <c r="G682" i="5"/>
  <c r="H682" i="5"/>
  <c r="E682" i="5"/>
  <c r="X682" i="5" s="1"/>
  <c r="F682" i="5"/>
  <c r="R682" i="5"/>
  <c r="G674" i="5"/>
  <c r="F674" i="5"/>
  <c r="E674" i="5"/>
  <c r="X674" i="5" s="1"/>
  <c r="I674" i="5"/>
  <c r="R674" i="5"/>
  <c r="R2354" i="5"/>
  <c r="R2466" i="5"/>
  <c r="J2446" i="5"/>
  <c r="F1239" i="5"/>
  <c r="G1542" i="5"/>
  <c r="I1158" i="5"/>
  <c r="G1886" i="5"/>
  <c r="H1762" i="5"/>
  <c r="E1014" i="5"/>
  <c r="X1014" i="5" s="1"/>
  <c r="H934" i="5"/>
  <c r="H706" i="5"/>
  <c r="J982" i="5"/>
  <c r="G1610" i="5"/>
  <c r="H1610" i="5"/>
  <c r="I810" i="5"/>
  <c r="I1762" i="5"/>
  <c r="E1570" i="5"/>
  <c r="X1570" i="5" s="1"/>
  <c r="J1610" i="5"/>
  <c r="R1410" i="5"/>
  <c r="G706" i="5"/>
  <c r="J1874" i="5"/>
  <c r="J2010" i="5"/>
  <c r="G2010" i="5"/>
  <c r="E2010" i="5"/>
  <c r="X2010" i="5" s="1"/>
  <c r="R2010" i="5"/>
  <c r="I2010" i="5"/>
  <c r="F2010" i="5"/>
  <c r="H2010" i="5"/>
  <c r="J1990" i="5"/>
  <c r="F1990" i="5"/>
  <c r="H1990" i="5"/>
  <c r="E1990" i="5"/>
  <c r="X1990" i="5" s="1"/>
  <c r="R1990" i="5"/>
  <c r="R1978" i="5"/>
  <c r="J1978" i="5"/>
  <c r="F1978" i="5"/>
  <c r="E1978" i="5"/>
  <c r="X1978" i="5" s="1"/>
  <c r="H1978" i="5"/>
  <c r="I1978" i="5"/>
  <c r="E1950" i="5"/>
  <c r="X1950" i="5" s="1"/>
  <c r="F1950" i="5"/>
  <c r="J1950" i="5"/>
  <c r="I1950" i="5"/>
  <c r="F1938" i="5"/>
  <c r="J1938" i="5"/>
  <c r="H1938" i="5"/>
  <c r="I1938" i="5"/>
  <c r="E1938" i="5"/>
  <c r="X1938" i="5" s="1"/>
  <c r="R1938" i="5"/>
  <c r="G1938" i="5"/>
  <c r="R1906" i="5"/>
  <c r="F1906" i="5"/>
  <c r="J1906" i="5"/>
  <c r="G1906" i="5"/>
  <c r="I1906" i="5"/>
  <c r="H1906" i="5"/>
  <c r="E1906" i="5"/>
  <c r="X1906" i="5" s="1"/>
  <c r="I1894" i="5"/>
  <c r="H1894" i="5"/>
  <c r="G1894" i="5"/>
  <c r="R1882" i="5"/>
  <c r="E1882" i="5"/>
  <c r="X1882" i="5" s="1"/>
  <c r="H1882" i="5"/>
  <c r="G1882" i="5"/>
  <c r="F1882" i="5"/>
  <c r="J1882" i="5"/>
  <c r="I1882" i="5"/>
  <c r="H1854" i="5"/>
  <c r="R1854" i="5"/>
  <c r="F1854" i="5"/>
  <c r="E1854" i="5"/>
  <c r="X1854" i="5" s="1"/>
  <c r="J1854" i="5"/>
  <c r="I1834" i="5"/>
  <c r="G1834" i="5"/>
  <c r="R1834" i="5"/>
  <c r="F1834" i="5"/>
  <c r="J1834" i="5"/>
  <c r="H1834" i="5"/>
  <c r="E1834" i="5"/>
  <c r="X1834" i="5" s="1"/>
  <c r="I1814" i="5"/>
  <c r="H1814" i="5"/>
  <c r="J1814" i="5"/>
  <c r="F1814" i="5"/>
  <c r="E1794" i="5"/>
  <c r="X1794" i="5" s="1"/>
  <c r="F1794" i="5"/>
  <c r="R1794" i="5"/>
  <c r="J1794" i="5"/>
  <c r="I1794" i="5"/>
  <c r="H1794" i="5"/>
  <c r="R1774" i="5"/>
  <c r="E1774" i="5"/>
  <c r="X1774" i="5" s="1"/>
  <c r="G1774" i="5"/>
  <c r="F1774" i="5"/>
  <c r="I1766" i="5"/>
  <c r="F1766" i="5"/>
  <c r="R1766" i="5"/>
  <c r="E1766" i="5"/>
  <c r="X1766" i="5" s="1"/>
  <c r="H1766" i="5"/>
  <c r="R1730" i="5"/>
  <c r="I1730" i="5"/>
  <c r="H1730" i="5"/>
  <c r="E1730" i="5"/>
  <c r="X1730" i="5" s="1"/>
  <c r="F1730" i="5"/>
  <c r="J1730" i="5"/>
  <c r="J1718" i="5"/>
  <c r="I1718" i="5"/>
  <c r="H1718" i="5"/>
  <c r="G1718" i="5"/>
  <c r="R1718" i="5"/>
  <c r="F1718" i="5"/>
  <c r="E1698" i="5"/>
  <c r="X1698" i="5" s="1"/>
  <c r="I1698" i="5"/>
  <c r="H1698" i="5"/>
  <c r="J1698" i="5"/>
  <c r="G1698" i="5"/>
  <c r="F1698" i="5"/>
  <c r="R1698" i="5"/>
  <c r="R1686" i="5"/>
  <c r="G1686" i="5"/>
  <c r="J1686" i="5"/>
  <c r="H1686" i="5"/>
  <c r="G1646" i="5"/>
  <c r="F1646" i="5"/>
  <c r="I1646" i="5"/>
  <c r="J1646" i="5"/>
  <c r="H1646" i="5"/>
  <c r="R1634" i="5"/>
  <c r="H1634" i="5"/>
  <c r="F1634" i="5"/>
  <c r="I1634" i="5"/>
  <c r="J1634" i="5"/>
  <c r="G1634" i="5"/>
  <c r="E1634" i="5"/>
  <c r="X1634" i="5" s="1"/>
  <c r="R1618" i="5"/>
  <c r="G1618" i="5"/>
  <c r="H1618" i="5"/>
  <c r="J1618" i="5"/>
  <c r="E1618" i="5"/>
  <c r="X1618" i="5" s="1"/>
  <c r="I1618" i="5"/>
  <c r="R1594" i="5"/>
  <c r="F1594" i="5"/>
  <c r="E1594" i="5"/>
  <c r="X1594" i="5" s="1"/>
  <c r="I1594" i="5"/>
  <c r="G1594" i="5"/>
  <c r="H1594" i="5"/>
  <c r="G1582" i="5"/>
  <c r="R1582" i="5"/>
  <c r="E1582" i="5"/>
  <c r="X1582" i="5" s="1"/>
  <c r="H1582" i="5"/>
  <c r="J1582" i="5"/>
  <c r="I1582" i="5"/>
  <c r="F1562" i="5"/>
  <c r="E1562" i="5"/>
  <c r="X1562" i="5" s="1"/>
  <c r="J1562" i="5"/>
  <c r="G1562" i="5"/>
  <c r="I1562" i="5"/>
  <c r="H1562" i="5"/>
  <c r="R1562" i="5"/>
  <c r="G1550" i="5"/>
  <c r="F1550" i="5"/>
  <c r="I1550" i="5"/>
  <c r="E1550" i="5"/>
  <c r="X1550" i="5" s="1"/>
  <c r="F1538" i="5"/>
  <c r="R1538" i="5"/>
  <c r="G1538" i="5"/>
  <c r="E1538" i="5"/>
  <c r="X1538" i="5" s="1"/>
  <c r="I1538" i="5"/>
  <c r="F1522" i="5"/>
  <c r="J1522" i="5"/>
  <c r="G1522" i="5"/>
  <c r="E1522" i="5"/>
  <c r="X1522" i="5" s="1"/>
  <c r="H1522" i="5"/>
  <c r="E1510" i="5"/>
  <c r="X1510" i="5" s="1"/>
  <c r="H1510" i="5"/>
  <c r="J1510" i="5"/>
  <c r="G1510" i="5"/>
  <c r="F1510" i="5"/>
  <c r="H1458" i="5"/>
  <c r="R1458" i="5"/>
  <c r="J1458" i="5"/>
  <c r="I1458" i="5"/>
  <c r="G1458" i="5"/>
  <c r="F1458" i="5"/>
  <c r="E1458" i="5"/>
  <c r="X1458" i="5" s="1"/>
  <c r="R1446" i="5"/>
  <c r="H1446" i="5"/>
  <c r="F1446" i="5"/>
  <c r="G1446" i="5"/>
  <c r="I1446" i="5"/>
  <c r="E1446" i="5"/>
  <c r="X1446" i="5" s="1"/>
  <c r="J1446" i="5"/>
  <c r="E1434" i="5"/>
  <c r="X1434" i="5" s="1"/>
  <c r="R1434" i="5"/>
  <c r="G1434" i="5"/>
  <c r="H1434" i="5"/>
  <c r="F1434" i="5"/>
  <c r="J1434" i="5"/>
  <c r="I1434" i="5"/>
  <c r="I1422" i="5"/>
  <c r="R1422" i="5"/>
  <c r="H1422" i="5"/>
  <c r="J1422" i="5"/>
  <c r="F1422" i="5"/>
  <c r="F1378" i="5"/>
  <c r="H1378" i="5"/>
  <c r="J1378" i="5"/>
  <c r="G1378" i="5"/>
  <c r="R1378" i="5"/>
  <c r="I1378" i="5"/>
  <c r="E1378" i="5"/>
  <c r="X1378" i="5" s="1"/>
  <c r="J1346" i="5"/>
  <c r="H1346" i="5"/>
  <c r="G1298" i="5"/>
  <c r="R1298" i="5"/>
  <c r="F1298" i="5"/>
  <c r="J1298" i="5"/>
  <c r="E1298" i="5"/>
  <c r="X1298" i="5" s="1"/>
  <c r="H1298" i="5"/>
  <c r="I1298" i="5"/>
  <c r="H1286" i="5"/>
  <c r="F1286" i="5"/>
  <c r="R1286" i="5"/>
  <c r="G1286" i="5"/>
  <c r="J1286" i="5"/>
  <c r="J1262" i="5"/>
  <c r="G1262" i="5"/>
  <c r="E1262" i="5"/>
  <c r="X1262" i="5" s="1"/>
  <c r="H1214" i="5"/>
  <c r="G1214" i="5"/>
  <c r="J1214" i="5"/>
  <c r="H1190" i="5"/>
  <c r="E1190" i="5"/>
  <c r="X1190" i="5" s="1"/>
  <c r="G1190" i="5"/>
  <c r="R1190" i="5"/>
  <c r="F1154" i="5"/>
  <c r="E1154" i="5"/>
  <c r="X1154" i="5" s="1"/>
  <c r="I1154" i="5"/>
  <c r="H1154" i="5"/>
  <c r="F1134" i="5"/>
  <c r="G1134" i="5"/>
  <c r="J1134" i="5"/>
  <c r="H1134" i="5"/>
  <c r="G1122" i="5"/>
  <c r="J1122" i="5"/>
  <c r="E1122" i="5"/>
  <c r="X1122" i="5" s="1"/>
  <c r="H1122" i="5"/>
  <c r="F1122" i="5"/>
  <c r="I1122" i="5"/>
  <c r="R1122" i="5"/>
  <c r="G1102" i="5"/>
  <c r="J1102" i="5"/>
  <c r="R1102" i="5"/>
  <c r="I1102" i="5"/>
  <c r="E1102" i="5"/>
  <c r="X1102" i="5" s="1"/>
  <c r="J1058" i="5"/>
  <c r="H1058" i="5"/>
  <c r="I1058" i="5"/>
  <c r="F1058" i="5"/>
  <c r="R1058" i="5"/>
  <c r="E1058" i="5"/>
  <c r="X1058" i="5" s="1"/>
  <c r="F1038" i="5"/>
  <c r="G1038" i="5"/>
  <c r="I1038" i="5"/>
  <c r="J1038" i="5"/>
  <c r="H1038" i="5"/>
  <c r="E1038" i="5"/>
  <c r="X1038" i="5" s="1"/>
  <c r="R1038" i="5"/>
  <c r="R1010" i="5"/>
  <c r="I1010" i="5"/>
  <c r="G1010" i="5"/>
  <c r="H1010" i="5"/>
  <c r="E1010" i="5"/>
  <c r="X1010" i="5" s="1"/>
  <c r="F1010" i="5"/>
  <c r="J1010" i="5"/>
  <c r="R978" i="5"/>
  <c r="H978" i="5"/>
  <c r="I978" i="5"/>
  <c r="G978" i="5"/>
  <c r="F978" i="5"/>
  <c r="J978" i="5"/>
  <c r="R938" i="5"/>
  <c r="J938" i="5"/>
  <c r="F938" i="5"/>
  <c r="E938" i="5"/>
  <c r="X938" i="5" s="1"/>
  <c r="G938" i="5"/>
  <c r="H938" i="5"/>
  <c r="R926" i="5"/>
  <c r="G926" i="5"/>
  <c r="J926" i="5"/>
  <c r="H926" i="5"/>
  <c r="F926" i="5"/>
  <c r="I926" i="5"/>
  <c r="H910" i="5"/>
  <c r="I910" i="5"/>
  <c r="R910" i="5"/>
  <c r="F910" i="5"/>
  <c r="G910" i="5"/>
  <c r="J910" i="5"/>
  <c r="E910" i="5"/>
  <c r="X910" i="5" s="1"/>
  <c r="E882" i="5"/>
  <c r="X882" i="5" s="1"/>
  <c r="H882" i="5"/>
  <c r="I882" i="5"/>
  <c r="G882" i="5"/>
  <c r="J882" i="5"/>
  <c r="F882" i="5"/>
  <c r="R882" i="5"/>
  <c r="H870" i="5"/>
  <c r="R870" i="5"/>
  <c r="J870" i="5"/>
  <c r="G870" i="5"/>
  <c r="E870" i="5"/>
  <c r="X870" i="5" s="1"/>
  <c r="I870" i="5"/>
  <c r="J854" i="5"/>
  <c r="H854" i="5"/>
  <c r="F854" i="5"/>
  <c r="E854" i="5"/>
  <c r="X854" i="5" s="1"/>
  <c r="I854" i="5"/>
  <c r="R854" i="5"/>
  <c r="F814" i="5"/>
  <c r="E814" i="5"/>
  <c r="X814" i="5" s="1"/>
  <c r="I814" i="5"/>
  <c r="G814" i="5"/>
  <c r="R814" i="5"/>
  <c r="G798" i="5"/>
  <c r="E798" i="5"/>
  <c r="X798" i="5" s="1"/>
  <c r="F798" i="5"/>
  <c r="I798" i="5"/>
  <c r="H798" i="5"/>
  <c r="J798" i="5"/>
  <c r="R798" i="5"/>
  <c r="I2338" i="5"/>
  <c r="E2338" i="5"/>
  <c r="X2338" i="5" s="1"/>
  <c r="G2466" i="5"/>
  <c r="H1108" i="5"/>
  <c r="F2478" i="5"/>
  <c r="F2354" i="5"/>
  <c r="G1108" i="5"/>
  <c r="I1108" i="5"/>
  <c r="R2478" i="5"/>
  <c r="H2446" i="5"/>
  <c r="F1190" i="5"/>
  <c r="J1438" i="5"/>
  <c r="R1734" i="5"/>
  <c r="F1102" i="5"/>
  <c r="R1646" i="5"/>
  <c r="E1814" i="5"/>
  <c r="X1814" i="5" s="1"/>
  <c r="R1982" i="5"/>
  <c r="J1706" i="5"/>
  <c r="F1618" i="5"/>
  <c r="J1538" i="5"/>
  <c r="E1970" i="5"/>
  <c r="X1970" i="5" s="1"/>
  <c r="G1794" i="5"/>
  <c r="G1978" i="5"/>
  <c r="R734" i="5"/>
  <c r="G934" i="5"/>
  <c r="J1426" i="5"/>
  <c r="H1914" i="5"/>
  <c r="E926" i="5"/>
  <c r="X926" i="5" s="1"/>
  <c r="J1482" i="5"/>
  <c r="H1450" i="5"/>
  <c r="J814" i="5"/>
  <c r="H1818" i="5"/>
  <c r="I1514" i="5"/>
  <c r="I938" i="5"/>
  <c r="F694" i="5"/>
  <c r="G854" i="5"/>
  <c r="G1858" i="5"/>
  <c r="J2490" i="5"/>
  <c r="E2490" i="5"/>
  <c r="X2490" i="5" s="1"/>
  <c r="H2490" i="5"/>
  <c r="R2490" i="5"/>
  <c r="F2490" i="5"/>
  <c r="J2002" i="5"/>
  <c r="G2002" i="5"/>
  <c r="F2002" i="5"/>
  <c r="E2002" i="5"/>
  <c r="X2002" i="5" s="1"/>
  <c r="I2002" i="5"/>
  <c r="H2002" i="5"/>
  <c r="R2002" i="5"/>
  <c r="R1998" i="5"/>
  <c r="F1998" i="5"/>
  <c r="J1998" i="5"/>
  <c r="G1998" i="5"/>
  <c r="I1998" i="5"/>
  <c r="H1998" i="5"/>
  <c r="R1974" i="5"/>
  <c r="J1974" i="5"/>
  <c r="I1974" i="5"/>
  <c r="I1954" i="5"/>
  <c r="E1954" i="5"/>
  <c r="X1954" i="5" s="1"/>
  <c r="R1954" i="5"/>
  <c r="G1954" i="5"/>
  <c r="H1954" i="5"/>
  <c r="F1954" i="5"/>
  <c r="J1954" i="5"/>
  <c r="J1946" i="5"/>
  <c r="I1946" i="5"/>
  <c r="H1946" i="5"/>
  <c r="E1946" i="5"/>
  <c r="X1946" i="5" s="1"/>
  <c r="F1946" i="5"/>
  <c r="R1946" i="5"/>
  <c r="I1934" i="5"/>
  <c r="R1934" i="5"/>
  <c r="J1934" i="5"/>
  <c r="G1934" i="5"/>
  <c r="E1934" i="5"/>
  <c r="X1934" i="5" s="1"/>
  <c r="F1934" i="5"/>
  <c r="F1898" i="5"/>
  <c r="E1898" i="5"/>
  <c r="X1898" i="5" s="1"/>
  <c r="J1898" i="5"/>
  <c r="G1898" i="5"/>
  <c r="H1898" i="5"/>
  <c r="I1898" i="5"/>
  <c r="R1898" i="5"/>
  <c r="H1890" i="5"/>
  <c r="F1890" i="5"/>
  <c r="I1890" i="5"/>
  <c r="R1870" i="5"/>
  <c r="J1870" i="5"/>
  <c r="E1870" i="5"/>
  <c r="X1870" i="5" s="1"/>
  <c r="G1870" i="5"/>
  <c r="I1870" i="5"/>
  <c r="E1862" i="5"/>
  <c r="X1862" i="5" s="1"/>
  <c r="F1862" i="5"/>
  <c r="J1862" i="5"/>
  <c r="R1862" i="5"/>
  <c r="H1862" i="5"/>
  <c r="H1850" i="5"/>
  <c r="J1850" i="5"/>
  <c r="F1850" i="5"/>
  <c r="G1850" i="5"/>
  <c r="E1850" i="5"/>
  <c r="X1850" i="5" s="1"/>
  <c r="R1850" i="5"/>
  <c r="I1850" i="5"/>
  <c r="H1810" i="5"/>
  <c r="G1810" i="5"/>
  <c r="E1810" i="5"/>
  <c r="X1810" i="5" s="1"/>
  <c r="I1810" i="5"/>
  <c r="R1810" i="5"/>
  <c r="F1810" i="5"/>
  <c r="J1810" i="5"/>
  <c r="I1798" i="5"/>
  <c r="R1798" i="5"/>
  <c r="E1798" i="5"/>
  <c r="X1798" i="5" s="1"/>
  <c r="F1770" i="5"/>
  <c r="G1770" i="5"/>
  <c r="J1770" i="5"/>
  <c r="I1770" i="5"/>
  <c r="R1770" i="5"/>
  <c r="H1770" i="5"/>
  <c r="J1754" i="5"/>
  <c r="R1754" i="5"/>
  <c r="F1754" i="5"/>
  <c r="E1754" i="5"/>
  <c r="X1754" i="5" s="1"/>
  <c r="I1754" i="5"/>
  <c r="H1754" i="5"/>
  <c r="G1754" i="5"/>
  <c r="H1726" i="5"/>
  <c r="E1726" i="5"/>
  <c r="X1726" i="5" s="1"/>
  <c r="I1726" i="5"/>
  <c r="J1726" i="5"/>
  <c r="J1714" i="5"/>
  <c r="H1714" i="5"/>
  <c r="G1714" i="5"/>
  <c r="R1714" i="5"/>
  <c r="I1714" i="5"/>
  <c r="E1714" i="5"/>
  <c r="X1714" i="5" s="1"/>
  <c r="F1714" i="5"/>
  <c r="F1694" i="5"/>
  <c r="J1694" i="5"/>
  <c r="E1694" i="5"/>
  <c r="X1694" i="5" s="1"/>
  <c r="G1694" i="5"/>
  <c r="H1694" i="5"/>
  <c r="I1694" i="5"/>
  <c r="H1678" i="5"/>
  <c r="J1678" i="5"/>
  <c r="G1678" i="5"/>
  <c r="I1678" i="5"/>
  <c r="E1662" i="5"/>
  <c r="X1662" i="5" s="1"/>
  <c r="R1662" i="5"/>
  <c r="G1662" i="5"/>
  <c r="I1662" i="5"/>
  <c r="J1662" i="5"/>
  <c r="H1662" i="5"/>
  <c r="F1662" i="5"/>
  <c r="I1650" i="5"/>
  <c r="G1650" i="5"/>
  <c r="J1650" i="5"/>
  <c r="E1650" i="5"/>
  <c r="X1650" i="5" s="1"/>
  <c r="H1650" i="5"/>
  <c r="F1650" i="5"/>
  <c r="R1650" i="5"/>
  <c r="G1626" i="5"/>
  <c r="J1626" i="5"/>
  <c r="I1626" i="5"/>
  <c r="E1626" i="5"/>
  <c r="X1626" i="5" s="1"/>
  <c r="R1626" i="5"/>
  <c r="F1626" i="5"/>
  <c r="H1626" i="5"/>
  <c r="J1614" i="5"/>
  <c r="G1614" i="5"/>
  <c r="R1614" i="5"/>
  <c r="F1614" i="5"/>
  <c r="I1614" i="5"/>
  <c r="H1614" i="5"/>
  <c r="H1602" i="5"/>
  <c r="F1602" i="5"/>
  <c r="J1602" i="5"/>
  <c r="I1602" i="5"/>
  <c r="E1602" i="5"/>
  <c r="X1602" i="5" s="1"/>
  <c r="R1602" i="5"/>
  <c r="E1586" i="5"/>
  <c r="X1586" i="5" s="1"/>
  <c r="R1586" i="5"/>
  <c r="J1586" i="5"/>
  <c r="F1586" i="5"/>
  <c r="G1586" i="5"/>
  <c r="J1546" i="5"/>
  <c r="F1546" i="5"/>
  <c r="E1546" i="5"/>
  <c r="X1546" i="5" s="1"/>
  <c r="R1546" i="5"/>
  <c r="H1546" i="5"/>
  <c r="I1546" i="5"/>
  <c r="G1546" i="5"/>
  <c r="I1534" i="5"/>
  <c r="G1534" i="5"/>
  <c r="F1534" i="5"/>
  <c r="J1534" i="5"/>
  <c r="E1534" i="5"/>
  <c r="X1534" i="5" s="1"/>
  <c r="H1534" i="5"/>
  <c r="R1534" i="5"/>
  <c r="H1486" i="5"/>
  <c r="F1486" i="5"/>
  <c r="E1486" i="5"/>
  <c r="X1486" i="5" s="1"/>
  <c r="R1486" i="5"/>
  <c r="H1474" i="5"/>
  <c r="G1474" i="5"/>
  <c r="E1474" i="5"/>
  <c r="X1474" i="5" s="1"/>
  <c r="R1474" i="5"/>
  <c r="F1474" i="5"/>
  <c r="I1474" i="5"/>
  <c r="J1474" i="5"/>
  <c r="J1454" i="5"/>
  <c r="F1454" i="5"/>
  <c r="E1454" i="5"/>
  <c r="X1454" i="5" s="1"/>
  <c r="R1454" i="5"/>
  <c r="I1454" i="5"/>
  <c r="H1454" i="5"/>
  <c r="I1386" i="5"/>
  <c r="G1386" i="5"/>
  <c r="J1386" i="5"/>
  <c r="H1386" i="5"/>
  <c r="R1386" i="5"/>
  <c r="E1386" i="5"/>
  <c r="X1386" i="5" s="1"/>
  <c r="J1366" i="5"/>
  <c r="I1366" i="5"/>
  <c r="H1366" i="5"/>
  <c r="R1366" i="5"/>
  <c r="F1366" i="5"/>
  <c r="G1366" i="5"/>
  <c r="F1338" i="5"/>
  <c r="I1338" i="5"/>
  <c r="E1338" i="5"/>
  <c r="X1338" i="5" s="1"/>
  <c r="G1338" i="5"/>
  <c r="J1338" i="5"/>
  <c r="R1338" i="5"/>
  <c r="H1338" i="5"/>
  <c r="F1314" i="5"/>
  <c r="J1314" i="5"/>
  <c r="E1314" i="5"/>
  <c r="X1314" i="5" s="1"/>
  <c r="J1290" i="5"/>
  <c r="I1290" i="5"/>
  <c r="H1290" i="5"/>
  <c r="F1290" i="5"/>
  <c r="E1290" i="5"/>
  <c r="X1290" i="5" s="1"/>
  <c r="J1270" i="5"/>
  <c r="G1270" i="5"/>
  <c r="H1270" i="5"/>
  <c r="I1258" i="5"/>
  <c r="F1258" i="5"/>
  <c r="H1258" i="5"/>
  <c r="G1258" i="5"/>
  <c r="E1258" i="5"/>
  <c r="X1258" i="5" s="1"/>
  <c r="J1258" i="5"/>
  <c r="R1258" i="5"/>
  <c r="R1218" i="5"/>
  <c r="J1218" i="5"/>
  <c r="G1218" i="5"/>
  <c r="E1218" i="5"/>
  <c r="X1218" i="5" s="1"/>
  <c r="F1218" i="5"/>
  <c r="I1218" i="5"/>
  <c r="F1182" i="5"/>
  <c r="H1182" i="5"/>
  <c r="R1182" i="5"/>
  <c r="G1182" i="5"/>
  <c r="E1166" i="5"/>
  <c r="X1166" i="5" s="1"/>
  <c r="R1166" i="5"/>
  <c r="H1166" i="5"/>
  <c r="F1166" i="5"/>
  <c r="I1166" i="5"/>
  <c r="J1166" i="5"/>
  <c r="G1166" i="5"/>
  <c r="E1146" i="5"/>
  <c r="X1146" i="5" s="1"/>
  <c r="H1146" i="5"/>
  <c r="R1146" i="5"/>
  <c r="F1146" i="5"/>
  <c r="J1146" i="5"/>
  <c r="I1146" i="5"/>
  <c r="G1146" i="5"/>
  <c r="E1114" i="5"/>
  <c r="X1114" i="5" s="1"/>
  <c r="F1114" i="5"/>
  <c r="R1114" i="5"/>
  <c r="G1094" i="5"/>
  <c r="R1094" i="5"/>
  <c r="J1094" i="5"/>
  <c r="H1094" i="5"/>
  <c r="E1094" i="5"/>
  <c r="X1094" i="5" s="1"/>
  <c r="I1094" i="5"/>
  <c r="F1094" i="5"/>
  <c r="E1074" i="5"/>
  <c r="X1074" i="5" s="1"/>
  <c r="F1074" i="5"/>
  <c r="R1074" i="5"/>
  <c r="G1074" i="5"/>
  <c r="J1074" i="5"/>
  <c r="H1074" i="5"/>
  <c r="I1062" i="5"/>
  <c r="E1062" i="5"/>
  <c r="X1062" i="5" s="1"/>
  <c r="G1062" i="5"/>
  <c r="J1062" i="5"/>
  <c r="F1062" i="5"/>
  <c r="R1062" i="5"/>
  <c r="H1062" i="5"/>
  <c r="G1034" i="5"/>
  <c r="E1034" i="5"/>
  <c r="X1034" i="5" s="1"/>
  <c r="J1034" i="5"/>
  <c r="I1034" i="5"/>
  <c r="H1034" i="5"/>
  <c r="F1034" i="5"/>
  <c r="R1034" i="5"/>
  <c r="H1022" i="5"/>
  <c r="E1022" i="5"/>
  <c r="X1022" i="5" s="1"/>
  <c r="R1022" i="5"/>
  <c r="G1022" i="5"/>
  <c r="I1022" i="5"/>
  <c r="J1022" i="5"/>
  <c r="F1022" i="5"/>
  <c r="E1006" i="5"/>
  <c r="X1006" i="5" s="1"/>
  <c r="H1006" i="5"/>
  <c r="J1006" i="5"/>
  <c r="G1006" i="5"/>
  <c r="R1006" i="5"/>
  <c r="F1006" i="5"/>
  <c r="I1006" i="5"/>
  <c r="E994" i="5"/>
  <c r="X994" i="5" s="1"/>
  <c r="R994" i="5"/>
  <c r="F994" i="5"/>
  <c r="I994" i="5"/>
  <c r="J994" i="5"/>
  <c r="H994" i="5"/>
  <c r="G994" i="5"/>
  <c r="E986" i="5"/>
  <c r="X986" i="5" s="1"/>
  <c r="H986" i="5"/>
  <c r="G986" i="5"/>
  <c r="R986" i="5"/>
  <c r="F986" i="5"/>
  <c r="J986" i="5"/>
  <c r="I986" i="5"/>
  <c r="J974" i="5"/>
  <c r="H974" i="5"/>
  <c r="G974" i="5"/>
  <c r="E974" i="5"/>
  <c r="X974" i="5" s="1"/>
  <c r="R974" i="5"/>
  <c r="F974" i="5"/>
  <c r="I974" i="5"/>
  <c r="G962" i="5"/>
  <c r="R962" i="5"/>
  <c r="I962" i="5"/>
  <c r="F962" i="5"/>
  <c r="H962" i="5"/>
  <c r="J962" i="5"/>
  <c r="E962" i="5"/>
  <c r="X962" i="5" s="1"/>
  <c r="J954" i="5"/>
  <c r="G954" i="5"/>
  <c r="R954" i="5"/>
  <c r="E954" i="5"/>
  <c r="X954" i="5" s="1"/>
  <c r="I954" i="5"/>
  <c r="H954" i="5"/>
  <c r="F954" i="5"/>
  <c r="J942" i="5"/>
  <c r="G942" i="5"/>
  <c r="I942" i="5"/>
  <c r="F942" i="5"/>
  <c r="E942" i="5"/>
  <c r="X942" i="5" s="1"/>
  <c r="R942" i="5"/>
  <c r="H942" i="5"/>
  <c r="F914" i="5"/>
  <c r="R914" i="5"/>
  <c r="E914" i="5"/>
  <c r="X914" i="5" s="1"/>
  <c r="J914" i="5"/>
  <c r="H914" i="5"/>
  <c r="I914" i="5"/>
  <c r="G914" i="5"/>
  <c r="H874" i="5"/>
  <c r="E874" i="5"/>
  <c r="X874" i="5" s="1"/>
  <c r="F874" i="5"/>
  <c r="J874" i="5"/>
  <c r="R874" i="5"/>
  <c r="I874" i="5"/>
  <c r="G874" i="5"/>
  <c r="I866" i="5"/>
  <c r="E866" i="5"/>
  <c r="X866" i="5" s="1"/>
  <c r="G866" i="5"/>
  <c r="H866" i="5"/>
  <c r="F866" i="5"/>
  <c r="J866" i="5"/>
  <c r="R866" i="5"/>
  <c r="F858" i="5"/>
  <c r="E858" i="5"/>
  <c r="X858" i="5" s="1"/>
  <c r="H858" i="5"/>
  <c r="R858" i="5"/>
  <c r="I858" i="5"/>
  <c r="J858" i="5"/>
  <c r="G858" i="5"/>
  <c r="R846" i="5"/>
  <c r="J846" i="5"/>
  <c r="F846" i="5"/>
  <c r="E846" i="5"/>
  <c r="X846" i="5" s="1"/>
  <c r="I846" i="5"/>
  <c r="G846" i="5"/>
  <c r="H846" i="5"/>
  <c r="R806" i="5"/>
  <c r="J806" i="5"/>
  <c r="G806" i="5"/>
  <c r="F806" i="5"/>
  <c r="E806" i="5"/>
  <c r="X806" i="5" s="1"/>
  <c r="H806" i="5"/>
  <c r="I806" i="5"/>
  <c r="G802" i="5"/>
  <c r="I802" i="5"/>
  <c r="J802" i="5"/>
  <c r="R802" i="5"/>
  <c r="H802" i="5"/>
  <c r="E802" i="5"/>
  <c r="X802" i="5" s="1"/>
  <c r="F802" i="5"/>
  <c r="E790" i="5"/>
  <c r="X790" i="5" s="1"/>
  <c r="R790" i="5"/>
  <c r="F790" i="5"/>
  <c r="I790" i="5"/>
  <c r="H790" i="5"/>
  <c r="J790" i="5"/>
  <c r="G790" i="5"/>
  <c r="R766" i="5"/>
  <c r="J766" i="5"/>
  <c r="I766" i="5"/>
  <c r="G766" i="5"/>
  <c r="E766" i="5"/>
  <c r="X766" i="5" s="1"/>
  <c r="F766" i="5"/>
  <c r="H766" i="5"/>
  <c r="J750" i="5"/>
  <c r="I750" i="5"/>
  <c r="R750" i="5"/>
  <c r="F750" i="5"/>
  <c r="E750" i="5"/>
  <c r="X750" i="5" s="1"/>
  <c r="H750" i="5"/>
  <c r="F742" i="5"/>
  <c r="G742" i="5"/>
  <c r="E742" i="5"/>
  <c r="X742" i="5" s="1"/>
  <c r="I742" i="5"/>
  <c r="J742" i="5"/>
  <c r="R742" i="5"/>
  <c r="H742" i="5"/>
  <c r="G730" i="5"/>
  <c r="R730" i="5"/>
  <c r="E730" i="5"/>
  <c r="X730" i="5" s="1"/>
  <c r="F730" i="5"/>
  <c r="I730" i="5"/>
  <c r="J730" i="5"/>
  <c r="H730" i="5"/>
  <c r="H722" i="5"/>
  <c r="J722" i="5"/>
  <c r="F722" i="5"/>
  <c r="R722" i="5"/>
  <c r="E722" i="5"/>
  <c r="X722" i="5" s="1"/>
  <c r="G718" i="5"/>
  <c r="I718" i="5"/>
  <c r="J718" i="5"/>
  <c r="F718" i="5"/>
  <c r="R718" i="5"/>
  <c r="E718" i="5"/>
  <c r="X718" i="5" s="1"/>
  <c r="H718" i="5"/>
  <c r="I710" i="5"/>
  <c r="G710" i="5"/>
  <c r="R710" i="5"/>
  <c r="F710" i="5"/>
  <c r="J710" i="5"/>
  <c r="H710" i="5"/>
  <c r="E710" i="5"/>
  <c r="X710" i="5" s="1"/>
  <c r="J698" i="5"/>
  <c r="F698" i="5"/>
  <c r="E698" i="5"/>
  <c r="X698" i="5" s="1"/>
  <c r="G698" i="5"/>
  <c r="R698" i="5"/>
  <c r="H698" i="5"/>
  <c r="I698" i="5"/>
  <c r="F690" i="5"/>
  <c r="I690" i="5"/>
  <c r="R690" i="5"/>
  <c r="J690" i="5"/>
  <c r="H690" i="5"/>
  <c r="G690" i="5"/>
  <c r="E690" i="5"/>
  <c r="X690" i="5" s="1"/>
  <c r="G2354" i="5"/>
  <c r="E1239" i="5"/>
  <c r="X1239" i="5" s="1"/>
  <c r="E1108" i="5"/>
  <c r="X1108" i="5" s="1"/>
  <c r="G2446" i="5"/>
  <c r="G2338" i="5"/>
  <c r="J2338" i="5"/>
  <c r="J2466" i="5"/>
  <c r="F2466" i="5"/>
  <c r="J1239" i="5"/>
  <c r="G2478" i="5"/>
  <c r="E2354" i="5"/>
  <c r="X2354" i="5" s="1"/>
  <c r="H2338" i="5"/>
  <c r="F1108" i="5"/>
  <c r="E2478" i="5"/>
  <c r="X2478" i="5" s="1"/>
  <c r="I2446" i="5"/>
  <c r="G1394" i="5"/>
  <c r="I1074" i="5"/>
  <c r="E1646" i="5"/>
  <c r="X1646" i="5" s="1"/>
  <c r="E1286" i="5"/>
  <c r="X1286" i="5" s="1"/>
  <c r="I1510" i="5"/>
  <c r="H1102" i="5"/>
  <c r="I1286" i="5"/>
  <c r="G1462" i="5"/>
  <c r="H1550" i="5"/>
  <c r="F1678" i="5"/>
  <c r="R1726" i="5"/>
  <c r="J1774" i="5"/>
  <c r="H1934" i="5"/>
  <c r="E1998" i="5"/>
  <c r="X1998" i="5" s="1"/>
  <c r="F714" i="5"/>
  <c r="G1946" i="5"/>
  <c r="I1586" i="5"/>
  <c r="H814" i="5"/>
  <c r="G1602" i="5"/>
  <c r="F1386" i="5"/>
  <c r="R1930" i="5"/>
  <c r="R1370" i="5"/>
  <c r="H1538" i="5"/>
  <c r="J1594" i="5"/>
  <c r="J1674" i="5"/>
  <c r="F870" i="5"/>
  <c r="I1014" i="5"/>
  <c r="F794" i="5"/>
  <c r="H1586" i="5"/>
  <c r="I794" i="5"/>
  <c r="G750" i="5"/>
  <c r="E978" i="5"/>
  <c r="X978" i="5" s="1"/>
  <c r="G1690" i="5"/>
  <c r="G1762" i="5"/>
  <c r="I2182" i="5"/>
  <c r="H2182" i="5"/>
  <c r="H2270" i="5"/>
  <c r="R2126" i="5"/>
  <c r="R2254" i="5"/>
  <c r="I2430" i="5"/>
  <c r="R2414" i="5"/>
  <c r="J2022" i="5"/>
  <c r="R2428" i="5"/>
  <c r="I2252" i="5"/>
  <c r="E2252" i="5"/>
  <c r="X2252" i="5" s="1"/>
  <c r="I2398" i="5"/>
  <c r="J1148" i="5"/>
  <c r="E1148" i="5"/>
  <c r="X1148" i="5" s="1"/>
  <c r="I1035" i="5"/>
  <c r="H1035" i="5"/>
  <c r="G1607" i="5"/>
  <c r="J1607" i="5"/>
  <c r="I1607" i="5"/>
  <c r="F1607" i="5"/>
  <c r="E1904" i="5"/>
  <c r="X1904" i="5" s="1"/>
  <c r="H1904" i="5"/>
  <c r="F1904" i="5"/>
  <c r="J1904" i="5"/>
  <c r="E1291" i="5"/>
  <c r="X1291" i="5" s="1"/>
  <c r="J1291" i="5"/>
  <c r="H1291" i="5"/>
  <c r="F1291" i="5"/>
  <c r="I1291" i="5"/>
  <c r="G1516" i="5"/>
  <c r="J1516" i="5"/>
  <c r="I1516" i="5"/>
  <c r="E1516" i="5"/>
  <c r="X1516" i="5" s="1"/>
  <c r="H1516" i="5"/>
  <c r="F2152" i="5"/>
  <c r="H2152" i="5"/>
  <c r="H2420" i="5"/>
  <c r="I2420" i="5"/>
  <c r="R2420" i="5"/>
  <c r="G2420" i="5"/>
  <c r="F2420" i="5"/>
  <c r="H1502" i="5"/>
  <c r="I1502" i="5"/>
  <c r="R1502" i="5"/>
  <c r="H1748" i="5"/>
  <c r="I1748" i="5"/>
  <c r="F1748" i="5"/>
  <c r="G1748" i="5"/>
  <c r="J1748" i="5"/>
  <c r="J1782" i="5"/>
  <c r="F1782" i="5"/>
  <c r="G1782" i="5"/>
  <c r="J1915" i="5"/>
  <c r="R1915" i="5"/>
  <c r="J2043" i="5"/>
  <c r="H2043" i="5"/>
  <c r="G1484" i="5"/>
  <c r="F1484" i="5"/>
  <c r="J1484" i="5"/>
  <c r="H1484" i="5"/>
  <c r="J1959" i="5"/>
  <c r="R1959" i="5"/>
  <c r="H1959" i="5"/>
  <c r="F1959" i="5"/>
  <c r="F2059" i="5"/>
  <c r="R2059" i="5"/>
  <c r="G2059" i="5"/>
  <c r="F2343" i="5"/>
  <c r="H2343" i="5"/>
  <c r="J2343" i="5"/>
  <c r="J2455" i="5"/>
  <c r="H2455" i="5"/>
  <c r="F1979" i="5"/>
  <c r="H1979" i="5"/>
  <c r="E1992" i="5"/>
  <c r="X1992" i="5" s="1"/>
  <c r="J1992" i="5"/>
  <c r="J2020" i="5"/>
  <c r="G2020" i="5"/>
  <c r="E1147" i="5"/>
  <c r="X1147" i="5" s="1"/>
  <c r="R1147" i="5"/>
  <c r="F1147" i="5"/>
  <c r="F1848" i="5"/>
  <c r="J1848" i="5"/>
  <c r="E1848" i="5"/>
  <c r="X1848" i="5" s="1"/>
  <c r="I2363" i="5"/>
  <c r="G2363" i="5"/>
  <c r="G1864" i="5"/>
  <c r="F1864" i="5"/>
  <c r="I1864" i="5"/>
  <c r="G2120" i="5"/>
  <c r="J2120" i="5"/>
  <c r="F2120" i="5"/>
  <c r="G1334" i="5"/>
  <c r="J1334" i="5"/>
  <c r="R1334" i="5"/>
  <c r="E1334" i="5"/>
  <c r="X1334" i="5" s="1"/>
  <c r="H1334" i="5"/>
  <c r="J1872" i="5"/>
  <c r="R1872" i="5"/>
  <c r="I1872" i="5"/>
  <c r="H1872" i="5"/>
  <c r="G1872" i="5"/>
  <c r="G1606" i="5"/>
  <c r="F1606" i="5"/>
  <c r="R1606" i="5"/>
  <c r="J1606" i="5"/>
  <c r="G1895" i="5"/>
  <c r="I1895" i="5"/>
  <c r="R1895" i="5"/>
  <c r="J1895" i="5"/>
  <c r="G2404" i="5"/>
  <c r="F2404" i="5"/>
  <c r="H2404" i="5"/>
  <c r="H2078" i="5"/>
  <c r="I2078" i="5"/>
  <c r="E2238" i="5"/>
  <c r="X2238" i="5" s="1"/>
  <c r="R2238" i="5"/>
  <c r="H2308" i="5"/>
  <c r="G2398" i="5"/>
  <c r="J2382" i="5"/>
  <c r="H2366" i="5"/>
  <c r="J2366" i="5"/>
  <c r="F2182" i="5"/>
  <c r="R2270" i="5"/>
  <c r="F2166" i="5"/>
  <c r="J2126" i="5"/>
  <c r="H1140" i="5"/>
  <c r="G2308" i="5"/>
  <c r="I2254" i="5"/>
  <c r="E2150" i="5"/>
  <c r="X2150" i="5" s="1"/>
  <c r="G2062" i="5"/>
  <c r="F2038" i="5"/>
  <c r="G2460" i="5"/>
  <c r="I2460" i="5"/>
  <c r="I2308" i="5"/>
  <c r="R2432" i="5"/>
  <c r="H2430" i="5"/>
  <c r="J2430" i="5"/>
  <c r="I2414" i="5"/>
  <c r="E2318" i="5"/>
  <c r="X2318" i="5" s="1"/>
  <c r="J2302" i="5"/>
  <c r="R2198" i="5"/>
  <c r="R2094" i="5"/>
  <c r="H2094" i="5"/>
  <c r="R2022" i="5"/>
  <c r="G2022" i="5"/>
  <c r="E2428" i="5"/>
  <c r="X2428" i="5" s="1"/>
  <c r="J2252" i="5"/>
  <c r="G2252" i="5"/>
  <c r="R2256" i="5"/>
  <c r="F2398" i="5"/>
  <c r="F2382" i="5"/>
  <c r="I2382" i="5"/>
  <c r="E2366" i="5"/>
  <c r="X2366" i="5" s="1"/>
  <c r="F2238" i="5"/>
  <c r="J2182" i="5"/>
  <c r="G2182" i="5"/>
  <c r="E2078" i="5"/>
  <c r="X2078" i="5" s="1"/>
  <c r="R1864" i="5"/>
  <c r="H2020" i="5"/>
  <c r="F1915" i="5"/>
  <c r="R2152" i="5"/>
  <c r="G2152" i="5"/>
  <c r="E1318" i="5"/>
  <c r="X1318" i="5" s="1"/>
  <c r="I1148" i="5"/>
  <c r="F1502" i="5"/>
  <c r="R1943" i="5"/>
  <c r="R2343" i="5"/>
  <c r="R1607" i="5"/>
  <c r="J2420" i="5"/>
  <c r="J2404" i="5"/>
  <c r="E1606" i="5"/>
  <c r="X1606" i="5" s="1"/>
  <c r="R1979" i="5"/>
  <c r="G1904" i="5"/>
  <c r="J2363" i="5"/>
  <c r="F1992" i="5"/>
  <c r="I1484" i="5"/>
  <c r="J1502" i="5"/>
  <c r="I2391" i="5"/>
  <c r="F1167" i="5"/>
  <c r="E1759" i="5"/>
  <c r="X1759" i="5" s="1"/>
  <c r="G2455" i="5"/>
  <c r="I1372" i="5"/>
  <c r="E1372" i="5"/>
  <c r="X1372" i="5" s="1"/>
  <c r="E1404" i="5"/>
  <c r="X1404" i="5" s="1"/>
  <c r="H1404" i="5"/>
  <c r="E1436" i="5"/>
  <c r="X1436" i="5" s="1"/>
  <c r="F1436" i="5"/>
  <c r="E2210" i="5"/>
  <c r="X2210" i="5" s="1"/>
  <c r="I2210" i="5"/>
  <c r="H2242" i="5"/>
  <c r="J2242" i="5"/>
  <c r="F2450" i="5"/>
  <c r="E2450" i="5"/>
  <c r="X2450" i="5" s="1"/>
  <c r="H2222" i="5"/>
  <c r="E2222" i="5"/>
  <c r="X2222" i="5" s="1"/>
  <c r="G2166" i="5"/>
  <c r="F2126" i="5"/>
  <c r="G2078" i="5"/>
  <c r="G1140" i="5"/>
  <c r="G2150" i="5"/>
  <c r="E2062" i="5"/>
  <c r="X2062" i="5" s="1"/>
  <c r="J2038" i="5"/>
  <c r="R2038" i="5"/>
  <c r="H2460" i="5"/>
  <c r="E2460" i="5"/>
  <c r="X2460" i="5" s="1"/>
  <c r="E2308" i="5"/>
  <c r="X2308" i="5" s="1"/>
  <c r="E2430" i="5"/>
  <c r="X2430" i="5" s="1"/>
  <c r="I2318" i="5"/>
  <c r="E2302" i="5"/>
  <c r="X2302" i="5" s="1"/>
  <c r="F2286" i="5"/>
  <c r="E2198" i="5"/>
  <c r="X2198" i="5" s="1"/>
  <c r="E2094" i="5"/>
  <c r="X2094" i="5" s="1"/>
  <c r="J2094" i="5"/>
  <c r="E2022" i="5"/>
  <c r="X2022" i="5" s="1"/>
  <c r="G2428" i="5"/>
  <c r="F2078" i="5"/>
  <c r="J2270" i="5"/>
  <c r="E2166" i="5"/>
  <c r="X2166" i="5" s="1"/>
  <c r="E2126" i="5"/>
  <c r="X2126" i="5" s="1"/>
  <c r="F1140" i="5"/>
  <c r="I2150" i="5"/>
  <c r="I2062" i="5"/>
  <c r="I2038" i="5"/>
  <c r="F2430" i="5"/>
  <c r="F2414" i="5"/>
  <c r="H2414" i="5"/>
  <c r="F2318" i="5"/>
  <c r="R2286" i="5"/>
  <c r="F2198" i="5"/>
  <c r="J2198" i="5"/>
  <c r="I2094" i="5"/>
  <c r="I2022" i="5"/>
  <c r="H2428" i="5"/>
  <c r="H2398" i="5"/>
  <c r="H2382" i="5"/>
  <c r="G2382" i="5"/>
  <c r="I2366" i="5"/>
  <c r="J2238" i="5"/>
  <c r="E2182" i="5"/>
  <c r="X2182" i="5" s="1"/>
  <c r="J2078" i="5"/>
  <c r="E2059" i="5"/>
  <c r="X2059" i="5" s="1"/>
  <c r="I1147" i="5"/>
  <c r="G1039" i="5"/>
  <c r="I1039" i="5"/>
  <c r="F1039" i="5"/>
  <c r="G1063" i="5"/>
  <c r="J1063" i="5"/>
  <c r="J1119" i="5"/>
  <c r="R1119" i="5"/>
  <c r="J1047" i="5"/>
  <c r="R1047" i="5"/>
  <c r="J1172" i="5"/>
  <c r="F1172" i="5"/>
  <c r="R1215" i="5"/>
  <c r="E1215" i="5"/>
  <c r="X1215" i="5" s="1"/>
  <c r="I1343" i="5"/>
  <c r="R1343" i="5"/>
  <c r="J1343" i="5"/>
  <c r="J1071" i="5"/>
  <c r="R1071" i="5"/>
  <c r="R1135" i="5"/>
  <c r="G1135" i="5"/>
  <c r="I1255" i="5"/>
  <c r="G1255" i="5"/>
  <c r="E2220" i="5"/>
  <c r="X2220" i="5" s="1"/>
  <c r="G2458" i="5"/>
  <c r="H2266" i="5"/>
  <c r="I2266" i="5"/>
  <c r="I1076" i="5"/>
  <c r="H2458" i="5"/>
  <c r="J2250" i="5"/>
  <c r="I2250" i="5"/>
  <c r="I2234" i="5"/>
  <c r="G2218" i="5"/>
  <c r="H2218" i="5"/>
  <c r="E1300" i="5"/>
  <c r="X1300" i="5" s="1"/>
  <c r="J1300" i="5"/>
  <c r="J1044" i="5"/>
  <c r="R2444" i="5"/>
  <c r="I2396" i="5"/>
  <c r="F2396" i="5"/>
  <c r="I2416" i="5"/>
  <c r="I2360" i="5"/>
  <c r="J2360" i="5"/>
  <c r="F2224" i="5"/>
  <c r="I2224" i="5"/>
  <c r="F2442" i="5"/>
  <c r="I2442" i="5"/>
  <c r="J2426" i="5"/>
  <c r="I2410" i="5"/>
  <c r="G2410" i="5"/>
  <c r="G2394" i="5"/>
  <c r="E2394" i="5"/>
  <c r="X2394" i="5" s="1"/>
  <c r="E2378" i="5"/>
  <c r="X2378" i="5" s="1"/>
  <c r="G2378" i="5"/>
  <c r="E2362" i="5"/>
  <c r="X2362" i="5" s="1"/>
  <c r="J1924" i="5"/>
  <c r="E1924" i="5"/>
  <c r="X1924" i="5" s="1"/>
  <c r="F1337" i="5"/>
  <c r="I1416" i="5"/>
  <c r="R1384" i="5"/>
  <c r="F1384" i="5"/>
  <c r="H1324" i="5"/>
  <c r="G1068" i="5"/>
  <c r="I1316" i="5"/>
  <c r="F1316" i="5"/>
  <c r="H1255" i="5"/>
  <c r="J1188" i="5"/>
  <c r="G1188" i="5"/>
  <c r="J1060" i="5"/>
  <c r="H1060" i="5"/>
  <c r="I1327" i="5"/>
  <c r="E1263" i="5"/>
  <c r="X1263" i="5" s="1"/>
  <c r="J1199" i="5"/>
  <c r="H1135" i="5"/>
  <c r="H2448" i="5"/>
  <c r="I2448" i="5"/>
  <c r="E2288" i="5"/>
  <c r="X2288" i="5" s="1"/>
  <c r="R2288" i="5"/>
  <c r="E1420" i="5"/>
  <c r="X1420" i="5" s="1"/>
  <c r="E1388" i="5"/>
  <c r="X1388" i="5" s="1"/>
  <c r="G1388" i="5"/>
  <c r="R1327" i="5"/>
  <c r="E1327" i="5"/>
  <c r="X1327" i="5" s="1"/>
  <c r="H2220" i="5"/>
  <c r="G2266" i="5"/>
  <c r="J1076" i="5"/>
  <c r="H1076" i="5"/>
  <c r="F2234" i="5"/>
  <c r="F1300" i="5"/>
  <c r="R1300" i="5"/>
  <c r="H1044" i="5"/>
  <c r="F2444" i="5"/>
  <c r="H2442" i="5"/>
  <c r="E2410" i="5"/>
  <c r="X2410" i="5" s="1"/>
  <c r="R2394" i="5"/>
  <c r="F2362" i="5"/>
  <c r="F1416" i="5"/>
  <c r="J1416" i="5"/>
  <c r="G1324" i="5"/>
  <c r="I1324" i="5"/>
  <c r="R1068" i="5"/>
  <c r="H1316" i="5"/>
  <c r="I1188" i="5"/>
  <c r="I1060" i="5"/>
  <c r="H1263" i="5"/>
  <c r="J1135" i="5"/>
  <c r="G2288" i="5"/>
  <c r="H1420" i="5"/>
  <c r="J1420" i="5"/>
  <c r="G1071" i="5"/>
  <c r="E1127" i="5"/>
  <c r="X1127" i="5" s="1"/>
  <c r="F1943" i="5"/>
  <c r="H1943" i="5"/>
  <c r="J2059" i="5"/>
  <c r="H2059" i="5"/>
  <c r="R2175" i="5"/>
  <c r="I2175" i="5"/>
  <c r="E2343" i="5"/>
  <c r="X2343" i="5" s="1"/>
  <c r="I2343" i="5"/>
  <c r="E1979" i="5"/>
  <c r="X1979" i="5" s="1"/>
  <c r="J1979" i="5"/>
  <c r="G1992" i="5"/>
  <c r="I1992" i="5"/>
  <c r="F2266" i="5"/>
  <c r="R2458" i="5"/>
  <c r="E2458" i="5"/>
  <c r="X2458" i="5" s="1"/>
  <c r="R2250" i="5"/>
  <c r="E2234" i="5"/>
  <c r="X2234" i="5" s="1"/>
  <c r="E2218" i="5"/>
  <c r="X2218" i="5" s="1"/>
  <c r="I2218" i="5"/>
  <c r="G1044" i="5"/>
  <c r="H2444" i="5"/>
  <c r="G2396" i="5"/>
  <c r="R2416" i="5"/>
  <c r="H2360" i="5"/>
  <c r="E2224" i="5"/>
  <c r="X2224" i="5" s="1"/>
  <c r="J2224" i="5"/>
  <c r="F2426" i="5"/>
  <c r="E2426" i="5"/>
  <c r="X2426" i="5" s="1"/>
  <c r="H2410" i="5"/>
  <c r="H2394" i="5"/>
  <c r="R2378" i="5"/>
  <c r="I2362" i="5"/>
  <c r="F1924" i="5"/>
  <c r="E1337" i="5"/>
  <c r="X1337" i="5" s="1"/>
  <c r="H1337" i="5"/>
  <c r="E1384" i="5"/>
  <c r="X1384" i="5" s="1"/>
  <c r="G1384" i="5"/>
  <c r="I1068" i="5"/>
  <c r="E1316" i="5"/>
  <c r="X1316" i="5" s="1"/>
  <c r="F1255" i="5"/>
  <c r="F1188" i="5"/>
  <c r="R1060" i="5"/>
  <c r="J1263" i="5"/>
  <c r="I1199" i="5"/>
  <c r="E2448" i="5"/>
  <c r="X2448" i="5" s="1"/>
  <c r="I1388" i="5"/>
  <c r="J1247" i="5"/>
  <c r="I2220" i="5"/>
  <c r="R2220" i="5"/>
  <c r="G2250" i="5"/>
  <c r="R1076" i="5"/>
  <c r="J2458" i="5"/>
  <c r="R2234" i="5"/>
  <c r="F2218" i="5"/>
  <c r="I1300" i="5"/>
  <c r="F1044" i="5"/>
  <c r="I2444" i="5"/>
  <c r="J2444" i="5"/>
  <c r="E2396" i="5"/>
  <c r="X2396" i="5" s="1"/>
  <c r="H2416" i="5"/>
  <c r="J2416" i="5"/>
  <c r="R2360" i="5"/>
  <c r="E2442" i="5"/>
  <c r="X2442" i="5" s="1"/>
  <c r="H2426" i="5"/>
  <c r="R2410" i="5"/>
  <c r="J2378" i="5"/>
  <c r="J2362" i="5"/>
  <c r="I1924" i="5"/>
  <c r="J1337" i="5"/>
  <c r="R1416" i="5"/>
  <c r="F1324" i="5"/>
  <c r="J1068" i="5"/>
  <c r="G1316" i="5"/>
  <c r="R1255" i="5"/>
  <c r="E1188" i="5"/>
  <c r="X1188" i="5" s="1"/>
  <c r="F1327" i="5"/>
  <c r="I1263" i="5"/>
  <c r="G1263" i="5"/>
  <c r="E1199" i="5"/>
  <c r="X1199" i="5" s="1"/>
  <c r="F1135" i="5"/>
  <c r="J2448" i="5"/>
  <c r="J2288" i="5"/>
  <c r="I1420" i="5"/>
  <c r="G1420" i="5"/>
  <c r="R1388" i="5"/>
  <c r="F1247" i="5"/>
  <c r="J1127" i="5"/>
  <c r="I1135" i="5"/>
  <c r="E1207" i="5"/>
  <c r="X1207" i="5" s="1"/>
  <c r="H1207" i="5"/>
  <c r="R1081" i="5"/>
  <c r="I1081" i="5"/>
  <c r="R1066" i="5"/>
  <c r="F1066" i="5"/>
  <c r="I1066" i="5"/>
  <c r="H2481" i="5"/>
  <c r="J2481" i="5"/>
  <c r="H2465" i="5"/>
  <c r="I2465" i="5"/>
  <c r="R2457" i="5"/>
  <c r="I2457" i="5"/>
  <c r="F2453" i="5"/>
  <c r="H2453" i="5"/>
  <c r="G2449" i="5"/>
  <c r="F2445" i="5"/>
  <c r="E2445" i="5"/>
  <c r="X2445" i="5" s="1"/>
  <c r="I2445" i="5"/>
  <c r="F2385" i="5"/>
  <c r="I2385" i="5"/>
  <c r="R2373" i="5"/>
  <c r="J2369" i="5"/>
  <c r="H2369" i="5"/>
  <c r="J2365" i="5"/>
  <c r="R2365" i="5"/>
  <c r="R2345" i="5"/>
  <c r="H2345" i="5"/>
  <c r="H2337" i="5"/>
  <c r="F2337" i="5"/>
  <c r="H2333" i="5"/>
  <c r="AB2333" i="5"/>
  <c r="R2329" i="5"/>
  <c r="E2329" i="5"/>
  <c r="X2329" i="5" s="1"/>
  <c r="H2265" i="5"/>
  <c r="E2265" i="5"/>
  <c r="X2265" i="5" s="1"/>
  <c r="R2209" i="5"/>
  <c r="H2209" i="5"/>
  <c r="E2165" i="5"/>
  <c r="X2165" i="5" s="1"/>
  <c r="F2165" i="5"/>
  <c r="G2121" i="5"/>
  <c r="J2113" i="5"/>
  <c r="I2113" i="5"/>
  <c r="E2089" i="5"/>
  <c r="X2089" i="5" s="1"/>
  <c r="F2089" i="5"/>
  <c r="J2089" i="5"/>
  <c r="F2057" i="5"/>
  <c r="H2057" i="5"/>
  <c r="J2049" i="5"/>
  <c r="I2049" i="5"/>
  <c r="G2045" i="5"/>
  <c r="G2041" i="5"/>
  <c r="F1997" i="5"/>
  <c r="E1997" i="5"/>
  <c r="X1997" i="5" s="1"/>
  <c r="J1909" i="5"/>
  <c r="E1909" i="5"/>
  <c r="X1909" i="5" s="1"/>
  <c r="F1905" i="5"/>
  <c r="R1905" i="5"/>
  <c r="G1897" i="5"/>
  <c r="J1881" i="5"/>
  <c r="E1881" i="5"/>
  <c r="X1881" i="5" s="1"/>
  <c r="R1861" i="5"/>
  <c r="J1861" i="5"/>
  <c r="H1753" i="5"/>
  <c r="E1753" i="5"/>
  <c r="X1753" i="5" s="1"/>
  <c r="AB1209" i="5"/>
  <c r="I1209" i="5"/>
  <c r="G1113" i="5"/>
  <c r="G1093" i="5"/>
  <c r="J977" i="5"/>
  <c r="E977" i="5"/>
  <c r="X977" i="5" s="1"/>
  <c r="G805" i="5"/>
  <c r="H713" i="5"/>
  <c r="E713" i="5"/>
  <c r="X713" i="5" s="1"/>
  <c r="E1066" i="5"/>
  <c r="X1066" i="5" s="1"/>
  <c r="J1649" i="5"/>
  <c r="G1673" i="5"/>
  <c r="J1673" i="5"/>
  <c r="E1681" i="5"/>
  <c r="X1681" i="5" s="1"/>
  <c r="G1685" i="5"/>
  <c r="G1725" i="5"/>
  <c r="G1733" i="5"/>
  <c r="I1741" i="5"/>
  <c r="I1745" i="5"/>
  <c r="G1745" i="5"/>
  <c r="F1749" i="5"/>
  <c r="I1753" i="5"/>
  <c r="G1805" i="5"/>
  <c r="J1809" i="5"/>
  <c r="G1817" i="5"/>
  <c r="F1845" i="5"/>
  <c r="H1861" i="5"/>
  <c r="R1881" i="5"/>
  <c r="I1905" i="5"/>
  <c r="H1909" i="5"/>
  <c r="I2037" i="5"/>
  <c r="R2049" i="5"/>
  <c r="I2057" i="5"/>
  <c r="G2089" i="5"/>
  <c r="G2109" i="5"/>
  <c r="R2113" i="5"/>
  <c r="H2149" i="5"/>
  <c r="G2165" i="5"/>
  <c r="I2185" i="5"/>
  <c r="I2329" i="5"/>
  <c r="R2337" i="5"/>
  <c r="F2345" i="5"/>
  <c r="I2365" i="5"/>
  <c r="R2381" i="5"/>
  <c r="R2385" i="5"/>
  <c r="R2445" i="5"/>
  <c r="F2465" i="5"/>
  <c r="G1103" i="5"/>
  <c r="J1103" i="5"/>
  <c r="H1167" i="5"/>
  <c r="E1167" i="5"/>
  <c r="X1167" i="5" s="1"/>
  <c r="E1231" i="5"/>
  <c r="X1231" i="5" s="1"/>
  <c r="G1231" i="5"/>
  <c r="R1295" i="5"/>
  <c r="J1295" i="5"/>
  <c r="G1191" i="5"/>
  <c r="E1191" i="5"/>
  <c r="X1191" i="5" s="1"/>
  <c r="H1239" i="5"/>
  <c r="R1239" i="5"/>
  <c r="I1791" i="5"/>
  <c r="F1791" i="5"/>
  <c r="F1335" i="5"/>
  <c r="G1116" i="5"/>
  <c r="E1116" i="5"/>
  <c r="X1116" i="5" s="1"/>
  <c r="J2165" i="5"/>
  <c r="G2185" i="5"/>
  <c r="E2209" i="5"/>
  <c r="X2209" i="5" s="1"/>
  <c r="G2249" i="5"/>
  <c r="F2329" i="5"/>
  <c r="J2337" i="5"/>
  <c r="G2337" i="5"/>
  <c r="G2345" i="5"/>
  <c r="E2365" i="5"/>
  <c r="X2365" i="5" s="1"/>
  <c r="G2369" i="5"/>
  <c r="E2369" i="5"/>
  <c r="X2369" i="5" s="1"/>
  <c r="F2381" i="5"/>
  <c r="G2385" i="5"/>
  <c r="H2445" i="5"/>
  <c r="G2445" i="5"/>
  <c r="R2453" i="5"/>
  <c r="E2453" i="5"/>
  <c r="X2453" i="5" s="1"/>
  <c r="E2465" i="5"/>
  <c r="X2465" i="5" s="1"/>
  <c r="R2481" i="5"/>
  <c r="F2481" i="5"/>
  <c r="R2489" i="5"/>
  <c r="J2489" i="5"/>
  <c r="R1782" i="5"/>
  <c r="E1782" i="5"/>
  <c r="X1782" i="5" s="1"/>
  <c r="J1178" i="5"/>
  <c r="E1178" i="5"/>
  <c r="X1178" i="5" s="1"/>
  <c r="AB1389" i="5"/>
  <c r="G1362" i="5"/>
  <c r="H1362" i="5"/>
  <c r="J2461" i="5"/>
  <c r="AB2461" i="5"/>
  <c r="AB2397" i="5"/>
  <c r="AB2285" i="5"/>
  <c r="AB2205" i="5"/>
  <c r="G2105" i="5"/>
  <c r="AB2093" i="5"/>
  <c r="AB2013" i="5"/>
  <c r="E2013" i="5"/>
  <c r="X2013" i="5" s="1"/>
  <c r="AB1901" i="5"/>
  <c r="G1901" i="5"/>
  <c r="G1821" i="5"/>
  <c r="AB1821" i="5"/>
  <c r="AB1785" i="5"/>
  <c r="R1785" i="5"/>
  <c r="AB1773" i="5"/>
  <c r="I1773" i="5"/>
  <c r="G1769" i="5"/>
  <c r="AB1721" i="5"/>
  <c r="AB1717" i="5"/>
  <c r="F1717" i="5"/>
  <c r="AB1697" i="5"/>
  <c r="E1645" i="5"/>
  <c r="X1645" i="5" s="1"/>
  <c r="AB1645" i="5"/>
  <c r="AB1601" i="5"/>
  <c r="G1577" i="5"/>
  <c r="AB1569" i="5"/>
  <c r="R1561" i="5"/>
  <c r="AB1561" i="5"/>
  <c r="AB1537" i="5"/>
  <c r="AB1501" i="5"/>
  <c r="F1433" i="5"/>
  <c r="AB1433" i="5"/>
  <c r="AB1429" i="5"/>
  <c r="AB1409" i="5"/>
  <c r="G1341" i="5"/>
  <c r="I1301" i="5"/>
  <c r="AB1301" i="5"/>
  <c r="I1225" i="5"/>
  <c r="H1225" i="5"/>
  <c r="I1221" i="5"/>
  <c r="R1221" i="5"/>
  <c r="R1157" i="5"/>
  <c r="I1157" i="5"/>
  <c r="H1157" i="5"/>
  <c r="AB1153" i="5"/>
  <c r="F1153" i="5"/>
  <c r="J1113" i="5"/>
  <c r="G1101" i="5"/>
  <c r="AB1085" i="5"/>
  <c r="E1085" i="5"/>
  <c r="X1085" i="5" s="1"/>
  <c r="AB1029" i="5"/>
  <c r="J989" i="5"/>
  <c r="I989" i="5"/>
  <c r="I973" i="5"/>
  <c r="R953" i="5"/>
  <c r="H953" i="5"/>
  <c r="F789" i="5"/>
  <c r="I789" i="5"/>
  <c r="I713" i="5"/>
  <c r="J713" i="5"/>
  <c r="G697" i="5"/>
  <c r="AB1353" i="5"/>
  <c r="J2445" i="5"/>
  <c r="G2453" i="5"/>
  <c r="G2465" i="5"/>
  <c r="E2481" i="5"/>
  <c r="X2481" i="5" s="1"/>
  <c r="E1225" i="5"/>
  <c r="X1225" i="5" s="1"/>
  <c r="AB1469" i="5"/>
  <c r="AB1949" i="5"/>
  <c r="AB2141" i="5"/>
  <c r="J1066" i="5"/>
  <c r="J1145" i="5"/>
  <c r="G1213" i="5"/>
  <c r="G1297" i="5"/>
  <c r="AB1473" i="5"/>
  <c r="AB2349" i="5"/>
  <c r="AB2477" i="5"/>
  <c r="G1493" i="5"/>
  <c r="AB1825" i="5"/>
  <c r="G1361" i="5"/>
  <c r="E1885" i="5"/>
  <c r="X1885" i="5" s="1"/>
  <c r="G1609" i="5"/>
  <c r="AB1025" i="5"/>
  <c r="R1705" i="5"/>
  <c r="F1909" i="5"/>
  <c r="H2489" i="5"/>
  <c r="E2489" i="5"/>
  <c r="X2489" i="5" s="1"/>
  <c r="G2485" i="5"/>
  <c r="E2457" i="5"/>
  <c r="X2457" i="5" s="1"/>
  <c r="H2457" i="5"/>
  <c r="G2429" i="5"/>
  <c r="I2429" i="5"/>
  <c r="E2429" i="5"/>
  <c r="X2429" i="5" s="1"/>
  <c r="J2429" i="5"/>
  <c r="G2401" i="5"/>
  <c r="I2389" i="5"/>
  <c r="F2389" i="5"/>
  <c r="R2389" i="5"/>
  <c r="E2389" i="5"/>
  <c r="X2389" i="5" s="1"/>
  <c r="R2325" i="5"/>
  <c r="H2325" i="5"/>
  <c r="F2325" i="5"/>
  <c r="G2293" i="5"/>
  <c r="E2293" i="5"/>
  <c r="X2293" i="5" s="1"/>
  <c r="J2293" i="5"/>
  <c r="G2289" i="5"/>
  <c r="F2281" i="5"/>
  <c r="H2281" i="5"/>
  <c r="G2269" i="5"/>
  <c r="F2249" i="5"/>
  <c r="I2249" i="5"/>
  <c r="G2241" i="5"/>
  <c r="F2185" i="5"/>
  <c r="R2185" i="5"/>
  <c r="G2177" i="5"/>
  <c r="E2153" i="5"/>
  <c r="X2153" i="5" s="1"/>
  <c r="I2153" i="5"/>
  <c r="G2133" i="5"/>
  <c r="G2085" i="5"/>
  <c r="R2081" i="5"/>
  <c r="F2081" i="5"/>
  <c r="E2081" i="5"/>
  <c r="X2081" i="5" s="1"/>
  <c r="I2021" i="5"/>
  <c r="F2021" i="5"/>
  <c r="G2017" i="5"/>
  <c r="I2017" i="5"/>
  <c r="R2017" i="5"/>
  <c r="G2009" i="5"/>
  <c r="G2005" i="5"/>
  <c r="E2005" i="5"/>
  <c r="X2005" i="5" s="1"/>
  <c r="J2005" i="5"/>
  <c r="G1985" i="5"/>
  <c r="R1981" i="5"/>
  <c r="I1981" i="5"/>
  <c r="E1981" i="5"/>
  <c r="X1981" i="5" s="1"/>
  <c r="J1981" i="5"/>
  <c r="I1953" i="5"/>
  <c r="E1953" i="5"/>
  <c r="X1953" i="5" s="1"/>
  <c r="J1953" i="5"/>
  <c r="H1953" i="5"/>
  <c r="J1945" i="5"/>
  <c r="E1945" i="5"/>
  <c r="X1945" i="5" s="1"/>
  <c r="H1945" i="5"/>
  <c r="F1945" i="5"/>
  <c r="G1941" i="5"/>
  <c r="F1865" i="5"/>
  <c r="E1865" i="5"/>
  <c r="X1865" i="5" s="1"/>
  <c r="J1865" i="5"/>
  <c r="G1857" i="5"/>
  <c r="H1849" i="5"/>
  <c r="I1849" i="5"/>
  <c r="E1849" i="5"/>
  <c r="X1849" i="5" s="1"/>
  <c r="G1841" i="5"/>
  <c r="F1841" i="5"/>
  <c r="G1833" i="5"/>
  <c r="G1829" i="5"/>
  <c r="I1813" i="5"/>
  <c r="J1813" i="5"/>
  <c r="J1701" i="5"/>
  <c r="I1701" i="5"/>
  <c r="G1669" i="5"/>
  <c r="H1669" i="5"/>
  <c r="F1669" i="5"/>
  <c r="AB1665" i="5"/>
  <c r="F1609" i="5"/>
  <c r="H1609" i="5"/>
  <c r="G1593" i="5"/>
  <c r="F1581" i="5"/>
  <c r="J1581" i="5"/>
  <c r="E1573" i="5"/>
  <c r="X1573" i="5" s="1"/>
  <c r="J1573" i="5"/>
  <c r="I1573" i="5"/>
  <c r="G1549" i="5"/>
  <c r="H1541" i="5"/>
  <c r="F1541" i="5"/>
  <c r="J1525" i="5"/>
  <c r="I1525" i="5"/>
  <c r="F1525" i="5"/>
  <c r="R1513" i="5"/>
  <c r="E1513" i="5"/>
  <c r="X1513" i="5" s="1"/>
  <c r="G1509" i="5"/>
  <c r="G1489" i="5"/>
  <c r="R1485" i="5"/>
  <c r="I1485" i="5"/>
  <c r="F1485" i="5"/>
  <c r="R1481" i="5"/>
  <c r="H1481" i="5"/>
  <c r="E1481" i="5"/>
  <c r="X1481" i="5" s="1"/>
  <c r="J1481" i="5"/>
  <c r="G1465" i="5"/>
  <c r="R1457" i="5"/>
  <c r="F1457" i="5"/>
  <c r="H1457" i="5"/>
  <c r="I1453" i="5"/>
  <c r="F1453" i="5"/>
  <c r="R1453" i="5"/>
  <c r="J1453" i="5"/>
  <c r="H1445" i="5"/>
  <c r="E1445" i="5"/>
  <c r="X1445" i="5" s="1"/>
  <c r="F1445" i="5"/>
  <c r="I1445" i="5"/>
  <c r="H1425" i="5"/>
  <c r="I1425" i="5"/>
  <c r="E1421" i="5"/>
  <c r="X1421" i="5" s="1"/>
  <c r="H1421" i="5"/>
  <c r="G1413" i="5"/>
  <c r="E1413" i="5"/>
  <c r="X1413" i="5" s="1"/>
  <c r="I1413" i="5"/>
  <c r="H1397" i="5"/>
  <c r="R1397" i="5"/>
  <c r="E1385" i="5"/>
  <c r="X1385" i="5" s="1"/>
  <c r="R1385" i="5"/>
  <c r="G1381" i="5"/>
  <c r="AB1365" i="5"/>
  <c r="G1357" i="5"/>
  <c r="AB1349" i="5"/>
  <c r="F1333" i="5"/>
  <c r="I1333" i="5"/>
  <c r="G1321" i="5"/>
  <c r="H1321" i="5"/>
  <c r="F1321" i="5"/>
  <c r="I1321" i="5"/>
  <c r="E1321" i="5"/>
  <c r="X1321" i="5" s="1"/>
  <c r="F1305" i="5"/>
  <c r="J1305" i="5"/>
  <c r="J1293" i="5"/>
  <c r="H1293" i="5"/>
  <c r="F1293" i="5"/>
  <c r="H1289" i="5"/>
  <c r="E1289" i="5"/>
  <c r="X1289" i="5" s="1"/>
  <c r="G1269" i="5"/>
  <c r="F1261" i="5"/>
  <c r="H1261" i="5"/>
  <c r="R1261" i="5"/>
  <c r="G1249" i="5"/>
  <c r="H1245" i="5"/>
  <c r="R1245" i="5"/>
  <c r="I1245" i="5"/>
  <c r="J1245" i="5"/>
  <c r="R1241" i="5"/>
  <c r="AB1241" i="5"/>
  <c r="G1189" i="5"/>
  <c r="E1129" i="5"/>
  <c r="X1129" i="5" s="1"/>
  <c r="F1129" i="5"/>
  <c r="I1117" i="5"/>
  <c r="R1117" i="5"/>
  <c r="F1117" i="5"/>
  <c r="H1117" i="5"/>
  <c r="R1013" i="5"/>
  <c r="I1013" i="5"/>
  <c r="F1013" i="5"/>
  <c r="E993" i="5"/>
  <c r="X993" i="5" s="1"/>
  <c r="H993" i="5"/>
  <c r="J993" i="5"/>
  <c r="H977" i="5"/>
  <c r="R977" i="5"/>
  <c r="F937" i="5"/>
  <c r="E937" i="5"/>
  <c r="X937" i="5" s="1"/>
  <c r="G917" i="5"/>
  <c r="F913" i="5"/>
  <c r="H913" i="5"/>
  <c r="J909" i="5"/>
  <c r="I909" i="5"/>
  <c r="F909" i="5"/>
  <c r="E909" i="5"/>
  <c r="X909" i="5" s="1"/>
  <c r="R905" i="5"/>
  <c r="H905" i="5"/>
  <c r="G893" i="5"/>
  <c r="G889" i="5"/>
  <c r="G853" i="5"/>
  <c r="E853" i="5"/>
  <c r="X853" i="5" s="1"/>
  <c r="F853" i="5"/>
  <c r="J853" i="5"/>
  <c r="F849" i="5"/>
  <c r="J849" i="5"/>
  <c r="G841" i="5"/>
  <c r="E837" i="5"/>
  <c r="X837" i="5" s="1"/>
  <c r="F837" i="5"/>
  <c r="R837" i="5"/>
  <c r="G829" i="5"/>
  <c r="E829" i="5"/>
  <c r="X829" i="5" s="1"/>
  <c r="G797" i="5"/>
  <c r="H797" i="5"/>
  <c r="G781" i="5"/>
  <c r="J773" i="5"/>
  <c r="F773" i="5"/>
  <c r="G753" i="5"/>
  <c r="H741" i="5"/>
  <c r="J741" i="5"/>
  <c r="I741" i="5"/>
  <c r="G725" i="5"/>
  <c r="H725" i="5"/>
  <c r="E725" i="5"/>
  <c r="X725" i="5" s="1"/>
  <c r="R665" i="5"/>
  <c r="J665" i="5"/>
  <c r="F665" i="5"/>
  <c r="AB1041" i="5"/>
  <c r="AB1097" i="5"/>
  <c r="AB1557" i="5"/>
  <c r="AB1597" i="5"/>
  <c r="AB1629" i="5"/>
  <c r="AB1757" i="5"/>
  <c r="I1997" i="5"/>
  <c r="AB2029" i="5"/>
  <c r="I1609" i="5"/>
  <c r="AB1065" i="5"/>
  <c r="R2413" i="5"/>
  <c r="I1457" i="5"/>
  <c r="E2021" i="5"/>
  <c r="X2021" i="5" s="1"/>
  <c r="J1413" i="5"/>
  <c r="R1425" i="5"/>
  <c r="AB1269" i="5"/>
  <c r="AB2221" i="5"/>
  <c r="AB1565" i="5"/>
  <c r="J1997" i="5"/>
  <c r="F1361" i="5"/>
  <c r="R1361" i="5"/>
  <c r="I1261" i="5"/>
  <c r="R1669" i="5"/>
  <c r="J1841" i="5"/>
  <c r="F1953" i="5"/>
  <c r="E1741" i="5"/>
  <c r="X1741" i="5" s="1"/>
  <c r="G1125" i="5"/>
  <c r="AB1245" i="5"/>
  <c r="AB1237" i="5"/>
  <c r="AB1229" i="5"/>
  <c r="AB1225" i="5"/>
  <c r="AB1217" i="5"/>
  <c r="AB1205" i="5"/>
  <c r="AB1197" i="5"/>
  <c r="AB1189" i="5"/>
  <c r="AB1185" i="5"/>
  <c r="AB1173" i="5"/>
  <c r="AB1169" i="5"/>
  <c r="AB1161" i="5"/>
  <c r="AB1157" i="5"/>
  <c r="AB1149" i="5"/>
  <c r="AB1121" i="5"/>
  <c r="AB1117" i="5"/>
  <c r="AB1093" i="5"/>
  <c r="AB1089" i="5"/>
  <c r="AB1073" i="5"/>
  <c r="AB1061" i="5"/>
  <c r="AB1057" i="5"/>
  <c r="AB1049" i="5"/>
  <c r="AB1045" i="5"/>
  <c r="AB1037" i="5"/>
  <c r="AB1021" i="5"/>
  <c r="AB917" i="5"/>
  <c r="AB913" i="5"/>
  <c r="AB861" i="5"/>
  <c r="AB857" i="5"/>
  <c r="AB853" i="5"/>
  <c r="AB849" i="5"/>
  <c r="AB845" i="5"/>
  <c r="AB841" i="5"/>
  <c r="AB789" i="5"/>
  <c r="AB785" i="5"/>
  <c r="AB781" i="5"/>
  <c r="AB777" i="5"/>
  <c r="AB773" i="5"/>
  <c r="AB769" i="5"/>
  <c r="AB701" i="5"/>
  <c r="AB681" i="5"/>
  <c r="AB677" i="5"/>
  <c r="AB2420" i="5"/>
  <c r="AB2404" i="5"/>
  <c r="AB2388" i="5"/>
  <c r="AB2376" i="5"/>
  <c r="AB2260" i="5"/>
  <c r="AB2128" i="5"/>
  <c r="AB2040" i="5"/>
  <c r="H1436" i="5"/>
  <c r="G1404" i="5"/>
  <c r="H1388" i="5"/>
  <c r="J1372" i="5"/>
  <c r="E1100" i="5"/>
  <c r="X1100" i="5" s="1"/>
  <c r="F2154" i="5"/>
  <c r="J2138" i="5"/>
  <c r="F2122" i="5"/>
  <c r="E2090" i="5"/>
  <c r="X2090" i="5" s="1"/>
  <c r="G2074" i="5"/>
  <c r="E2058" i="5"/>
  <c r="X2058" i="5" s="1"/>
  <c r="H2042" i="5"/>
  <c r="F2026" i="5"/>
  <c r="G1247" i="5"/>
  <c r="F1119" i="5"/>
  <c r="J1055" i="5"/>
  <c r="G1348" i="5"/>
  <c r="E1348" i="5"/>
  <c r="X1348" i="5" s="1"/>
  <c r="H1220" i="5"/>
  <c r="R1092" i="5"/>
  <c r="E1092" i="5"/>
  <c r="X1092" i="5" s="1"/>
  <c r="H1031" i="5"/>
  <c r="F1287" i="5"/>
  <c r="H1247" i="5"/>
  <c r="J1183" i="5"/>
  <c r="H1145" i="5"/>
  <c r="I1055" i="5"/>
  <c r="G1041" i="5"/>
  <c r="F2117" i="5"/>
  <c r="G2117" i="5"/>
  <c r="E2437" i="5"/>
  <c r="X2437" i="5" s="1"/>
  <c r="R2455" i="5"/>
  <c r="I1247" i="5"/>
  <c r="I1119" i="5"/>
  <c r="G1055" i="5"/>
  <c r="R1348" i="5"/>
  <c r="E1220" i="5"/>
  <c r="X1220" i="5" s="1"/>
  <c r="H1159" i="5"/>
  <c r="H1092" i="5"/>
  <c r="F1092" i="5"/>
  <c r="G1031" i="5"/>
  <c r="H1183" i="5"/>
  <c r="R1311" i="5"/>
  <c r="G1183" i="5"/>
  <c r="R1279" i="5"/>
  <c r="F1311" i="5"/>
  <c r="I1145" i="5"/>
  <c r="G1279" i="5"/>
  <c r="E1119" i="5"/>
  <c r="X1119" i="5" s="1"/>
  <c r="R1031" i="5"/>
  <c r="H2117" i="5"/>
  <c r="J1580" i="5"/>
  <c r="G2492" i="5"/>
  <c r="G2392" i="5"/>
  <c r="F2280" i="5"/>
  <c r="G2276" i="5"/>
  <c r="G2216" i="5"/>
  <c r="F2144" i="5"/>
  <c r="E2144" i="5"/>
  <c r="X2144" i="5" s="1"/>
  <c r="H2144" i="5"/>
  <c r="G2140" i="5"/>
  <c r="H2136" i="5"/>
  <c r="J2136" i="5"/>
  <c r="I2136" i="5"/>
  <c r="R2108" i="5"/>
  <c r="F2108" i="5"/>
  <c r="G2084" i="5"/>
  <c r="G2080" i="5"/>
  <c r="G2068" i="5"/>
  <c r="G2048" i="5"/>
  <c r="G2044" i="5"/>
  <c r="I2032" i="5"/>
  <c r="F2032" i="5"/>
  <c r="J2032" i="5"/>
  <c r="G2028" i="5"/>
  <c r="J2154" i="5"/>
  <c r="E2138" i="5"/>
  <c r="X2138" i="5" s="1"/>
  <c r="J2122" i="5"/>
  <c r="J2106" i="5"/>
  <c r="G2090" i="5"/>
  <c r="H2074" i="5"/>
  <c r="G2058" i="5"/>
  <c r="I2026" i="5"/>
  <c r="R1247" i="5"/>
  <c r="G1119" i="5"/>
  <c r="J1348" i="5"/>
  <c r="F1220" i="5"/>
  <c r="R1159" i="5"/>
  <c r="E1031" i="5"/>
  <c r="X1031" i="5" s="1"/>
  <c r="I1311" i="5"/>
  <c r="R1183" i="5"/>
  <c r="J1311" i="5"/>
  <c r="G1311" i="5"/>
  <c r="H1055" i="5"/>
  <c r="H1311" i="5"/>
  <c r="F2187" i="5"/>
  <c r="R2117" i="5"/>
  <c r="F1580" i="5"/>
  <c r="H1606" i="5"/>
  <c r="H1310" i="5"/>
  <c r="R1310" i="5"/>
  <c r="G1306" i="5"/>
  <c r="F1270" i="5"/>
  <c r="I1270" i="5"/>
  <c r="H1262" i="5"/>
  <c r="F1262" i="5"/>
  <c r="F1098" i="5"/>
  <c r="I1098" i="5"/>
  <c r="G1078" i="5"/>
  <c r="E1974" i="5"/>
  <c r="X1974" i="5" s="1"/>
  <c r="G1766" i="5"/>
  <c r="J1766" i="5"/>
  <c r="I1854" i="5"/>
  <c r="E1614" i="5"/>
  <c r="X1614" i="5" s="1"/>
  <c r="F1582" i="5"/>
  <c r="I1862" i="5"/>
  <c r="E1894" i="5"/>
  <c r="X1894" i="5" s="1"/>
  <c r="F1894" i="5"/>
  <c r="E1422" i="5"/>
  <c r="X1422" i="5" s="1"/>
  <c r="R1510" i="5"/>
  <c r="I1942" i="5"/>
  <c r="G1942" i="5"/>
  <c r="R1694" i="5"/>
  <c r="I1206" i="5"/>
  <c r="H1218" i="5"/>
  <c r="R1206" i="5"/>
  <c r="G1854" i="5"/>
  <c r="R1814" i="5"/>
  <c r="R1262" i="5"/>
  <c r="R1270" i="5"/>
  <c r="J1622" i="5"/>
  <c r="H1126" i="5"/>
  <c r="G1814" i="5"/>
  <c r="G1346" i="5"/>
  <c r="G1990" i="5"/>
  <c r="F1870" i="5"/>
  <c r="I1990" i="5"/>
  <c r="R1462" i="5"/>
  <c r="G1730" i="5"/>
  <c r="G1290" i="5"/>
  <c r="R1290" i="5"/>
  <c r="G1154" i="5"/>
  <c r="E1270" i="5"/>
  <c r="X1270" i="5" s="1"/>
  <c r="G1114" i="5"/>
  <c r="I1262" i="5"/>
  <c r="G1282" i="5"/>
  <c r="E1098" i="5"/>
  <c r="X1098" i="5" s="1"/>
  <c r="H1114" i="5"/>
  <c r="E1310" i="5"/>
  <c r="X1310" i="5" s="1"/>
  <c r="J1894" i="5"/>
  <c r="F1942" i="5"/>
  <c r="G1950" i="5"/>
  <c r="R1950" i="5"/>
  <c r="H1950" i="5"/>
  <c r="G1622" i="5"/>
  <c r="G1830" i="5"/>
  <c r="G1862" i="5"/>
  <c r="H1798" i="5"/>
  <c r="F1310" i="5"/>
  <c r="J1462" i="5"/>
  <c r="E1366" i="5"/>
  <c r="X1366" i="5" s="1"/>
  <c r="AB1098" i="5"/>
  <c r="AB1090" i="5"/>
  <c r="AB1030" i="5"/>
  <c r="R678" i="5"/>
  <c r="H678" i="5"/>
  <c r="J678" i="5"/>
  <c r="F678" i="5"/>
  <c r="I678" i="5"/>
  <c r="E678" i="5"/>
  <c r="X678" i="5" s="1"/>
  <c r="G678" i="5"/>
  <c r="R681" i="5"/>
  <c r="H681" i="5"/>
  <c r="G681" i="5"/>
  <c r="F681" i="5"/>
  <c r="E681" i="5"/>
  <c r="X681" i="5" s="1"/>
  <c r="I681" i="5"/>
  <c r="J681" i="5"/>
  <c r="H1256" i="5"/>
  <c r="R1256" i="5"/>
  <c r="E1256" i="5"/>
  <c r="X1256" i="5" s="1"/>
  <c r="F1256" i="5"/>
  <c r="J1256" i="5"/>
  <c r="G1256" i="5"/>
  <c r="I1256" i="5"/>
  <c r="I696" i="5"/>
  <c r="H696" i="5"/>
  <c r="F696" i="5"/>
  <c r="J696" i="5"/>
  <c r="G696" i="5"/>
  <c r="R696" i="5"/>
  <c r="E696" i="5"/>
  <c r="X696" i="5" s="1"/>
  <c r="H2301" i="5"/>
  <c r="R2301" i="5"/>
  <c r="F2301" i="5"/>
  <c r="G2301" i="5"/>
  <c r="J2301" i="5"/>
  <c r="I2301" i="5"/>
  <c r="E2301" i="5"/>
  <c r="X2301" i="5" s="1"/>
  <c r="J699" i="5"/>
  <c r="R699" i="5"/>
  <c r="E699" i="5"/>
  <c r="X699" i="5" s="1"/>
  <c r="I699" i="5"/>
  <c r="F699" i="5"/>
  <c r="G699" i="5"/>
  <c r="H699" i="5"/>
  <c r="I1337" i="5"/>
  <c r="R1273" i="5"/>
  <c r="H1389" i="5"/>
  <c r="J2303" i="5"/>
  <c r="E2120" i="5"/>
  <c r="X2120" i="5" s="1"/>
  <c r="J1374" i="5"/>
  <c r="R1630" i="5"/>
  <c r="H1374" i="5"/>
  <c r="G1630" i="5"/>
  <c r="E1273" i="5"/>
  <c r="X1273" i="5" s="1"/>
  <c r="F1389" i="5"/>
  <c r="F1825" i="5"/>
  <c r="G2471" i="5"/>
  <c r="H1047" i="5"/>
  <c r="E1825" i="5"/>
  <c r="X1825" i="5" s="1"/>
  <c r="G2472" i="5"/>
  <c r="I1539" i="5"/>
  <c r="F1539" i="5"/>
  <c r="G1048" i="5"/>
  <c r="G1040" i="5"/>
  <c r="J1354" i="5"/>
  <c r="H1354" i="5"/>
  <c r="R1346" i="5"/>
  <c r="F1346" i="5"/>
  <c r="G791" i="5"/>
  <c r="G751" i="5"/>
  <c r="G1242" i="5"/>
  <c r="I1214" i="5"/>
  <c r="E1214" i="5"/>
  <c r="X1214" i="5" s="1"/>
  <c r="G1202" i="5"/>
  <c r="I1190" i="5"/>
  <c r="J1190" i="5"/>
  <c r="E1182" i="5"/>
  <c r="X1182" i="5" s="1"/>
  <c r="I1182" i="5"/>
  <c r="J1182" i="5"/>
  <c r="J1154" i="5"/>
  <c r="R1154" i="5"/>
  <c r="G1142" i="5"/>
  <c r="E1134" i="5"/>
  <c r="X1134" i="5" s="1"/>
  <c r="I1134" i="5"/>
  <c r="R1134" i="5"/>
  <c r="F1215" i="5"/>
  <c r="H1343" i="5"/>
  <c r="F1362" i="5"/>
  <c r="E1354" i="5"/>
  <c r="X1354" i="5" s="1"/>
  <c r="I1346" i="5"/>
  <c r="E1346" i="5"/>
  <c r="X1346" i="5" s="1"/>
  <c r="F2313" i="5"/>
  <c r="H2313" i="5"/>
  <c r="J1736" i="5"/>
  <c r="F1736" i="5"/>
  <c r="I1736" i="5"/>
  <c r="E1712" i="5"/>
  <c r="X1712" i="5" s="1"/>
  <c r="I1712" i="5"/>
  <c r="R1712" i="5"/>
  <c r="H1712" i="5"/>
  <c r="J1712" i="5"/>
  <c r="R1688" i="5"/>
  <c r="J1688" i="5"/>
  <c r="G1680" i="5"/>
  <c r="H1600" i="5"/>
  <c r="I1600" i="5"/>
  <c r="G1592" i="5"/>
  <c r="G1588" i="5"/>
  <c r="G1508" i="5"/>
  <c r="G1500" i="5"/>
  <c r="R1296" i="5"/>
  <c r="J1296" i="5"/>
  <c r="G1264" i="5"/>
  <c r="AB1013" i="5"/>
  <c r="AB1009" i="5"/>
  <c r="AB1005" i="5"/>
  <c r="AB981" i="5"/>
  <c r="AB977" i="5"/>
  <c r="AB973" i="5"/>
  <c r="AB969" i="5"/>
  <c r="AB965" i="5"/>
  <c r="AB961" i="5"/>
  <c r="AB957" i="5"/>
  <c r="AB953" i="5"/>
  <c r="AB945" i="5"/>
  <c r="AB941" i="5"/>
  <c r="AB869" i="5"/>
  <c r="AB865" i="5"/>
  <c r="AB1123" i="5"/>
  <c r="AB703" i="5"/>
  <c r="AB1190" i="5"/>
  <c r="AB1186" i="5"/>
  <c r="AB1174" i="5"/>
  <c r="AB1170" i="5"/>
  <c r="AB1162" i="5"/>
  <c r="AB1150" i="5"/>
  <c r="AB1138" i="5"/>
  <c r="AB1134" i="5"/>
  <c r="E2299" i="5"/>
  <c r="X2299" i="5" s="1"/>
  <c r="H2299" i="5"/>
  <c r="F1984" i="5"/>
  <c r="E1984" i="5"/>
  <c r="X1984" i="5" s="1"/>
  <c r="H1984" i="5"/>
  <c r="F1964" i="5"/>
  <c r="H1964" i="5"/>
  <c r="F1937" i="5"/>
  <c r="R1937" i="5"/>
  <c r="R1812" i="5"/>
  <c r="F1812" i="5"/>
  <c r="F1808" i="5"/>
  <c r="H1808" i="5"/>
  <c r="E1808" i="5"/>
  <c r="X1808" i="5" s="1"/>
  <c r="G1641" i="5"/>
  <c r="F1438" i="5"/>
  <c r="E1438" i="5"/>
  <c r="X1438" i="5" s="1"/>
  <c r="H1438" i="5"/>
  <c r="G1277" i="5"/>
  <c r="F1195" i="5"/>
  <c r="E1195" i="5"/>
  <c r="X1195" i="5" s="1"/>
  <c r="G1187" i="5"/>
  <c r="G985" i="5"/>
  <c r="R767" i="5"/>
  <c r="I767" i="5"/>
  <c r="J703" i="5"/>
  <c r="H703" i="5"/>
  <c r="R2408" i="5"/>
  <c r="H2408" i="5"/>
  <c r="H1774" i="5"/>
  <c r="I1774" i="5"/>
  <c r="H1576" i="5"/>
  <c r="I1576" i="5"/>
  <c r="R1576" i="5"/>
  <c r="J1550" i="5"/>
  <c r="R1550" i="5"/>
  <c r="R1542" i="5"/>
  <c r="H1542" i="5"/>
  <c r="F1480" i="5"/>
  <c r="E1480" i="5"/>
  <c r="X1480" i="5" s="1"/>
  <c r="G1464" i="5"/>
  <c r="G1456" i="5"/>
  <c r="G1440" i="5"/>
  <c r="R1314" i="5"/>
  <c r="I1314" i="5"/>
  <c r="F1126" i="5"/>
  <c r="J1126" i="5"/>
  <c r="E1126" i="5"/>
  <c r="X1126" i="5" s="1"/>
  <c r="G1118" i="5"/>
  <c r="G2377" i="5"/>
  <c r="F1688" i="5"/>
  <c r="I1688" i="5"/>
  <c r="R1421" i="5"/>
  <c r="F1421" i="5"/>
  <c r="G1382" i="5"/>
  <c r="G1246" i="5"/>
  <c r="G1226" i="5"/>
  <c r="G1170" i="5"/>
  <c r="AB1137" i="5"/>
  <c r="AB1133" i="5"/>
  <c r="AB1129" i="5"/>
  <c r="AB1502" i="5"/>
  <c r="AB1113" i="5"/>
  <c r="AB1109" i="5"/>
  <c r="AB1105" i="5"/>
  <c r="AB1001" i="5"/>
  <c r="AB997" i="5"/>
  <c r="AB993" i="5"/>
  <c r="AB989" i="5"/>
  <c r="AB985" i="5"/>
  <c r="AB937" i="5"/>
  <c r="AB933" i="5"/>
  <c r="AB909" i="5"/>
  <c r="AB901" i="5"/>
  <c r="AB897" i="5"/>
  <c r="AB889" i="5"/>
  <c r="AB885" i="5"/>
  <c r="AB881" i="5"/>
  <c r="AB877" i="5"/>
  <c r="AB873" i="5"/>
  <c r="AB837" i="5"/>
  <c r="AB833" i="5"/>
  <c r="AB829" i="5"/>
  <c r="AB825" i="5"/>
  <c r="AB821" i="5"/>
  <c r="AB817" i="5"/>
  <c r="AB813" i="5"/>
  <c r="AB809" i="5"/>
  <c r="AB805" i="5"/>
  <c r="AB801" i="5"/>
  <c r="AB797" i="5"/>
  <c r="AB793" i="5"/>
  <c r="AB761" i="5"/>
  <c r="AB757" i="5"/>
  <c r="AB753" i="5"/>
  <c r="AB737" i="5"/>
  <c r="AB733" i="5"/>
  <c r="AB729" i="5"/>
  <c r="AB725" i="5"/>
  <c r="AB721" i="5"/>
  <c r="AB717" i="5"/>
  <c r="AB713" i="5"/>
  <c r="AB697" i="5"/>
  <c r="AB661" i="5"/>
  <c r="AB925" i="5"/>
  <c r="AB921" i="5"/>
  <c r="E1910" i="5"/>
  <c r="X1910" i="5" s="1"/>
  <c r="I1910" i="5"/>
  <c r="G1880" i="5"/>
  <c r="G1832" i="5"/>
  <c r="G1828" i="5"/>
  <c r="I1820" i="5"/>
  <c r="R1761" i="5"/>
  <c r="J1761" i="5"/>
  <c r="F1676" i="5"/>
  <c r="I1676" i="5"/>
  <c r="I1568" i="5"/>
  <c r="J1568" i="5"/>
  <c r="R1568" i="5"/>
  <c r="G1086" i="5"/>
  <c r="E1054" i="5"/>
  <c r="X1054" i="5" s="1"/>
  <c r="J1054" i="5"/>
  <c r="G1042" i="5"/>
  <c r="G1026" i="5"/>
  <c r="E1071" i="5"/>
  <c r="X1071" i="5" s="1"/>
  <c r="F1279" i="5"/>
  <c r="E1987" i="5"/>
  <c r="X1987" i="5" s="1"/>
  <c r="R1517" i="5"/>
  <c r="E1718" i="5"/>
  <c r="X1718" i="5" s="1"/>
  <c r="G1155" i="5"/>
  <c r="G1058" i="5"/>
  <c r="J1937" i="5"/>
  <c r="I1816" i="5"/>
  <c r="E2072" i="5"/>
  <c r="X2072" i="5" s="1"/>
  <c r="G1792" i="5"/>
  <c r="G1756" i="5"/>
  <c r="G1632" i="5"/>
  <c r="G1628" i="5"/>
  <c r="E1560" i="5"/>
  <c r="X1560" i="5" s="1"/>
  <c r="G1560" i="5"/>
  <c r="F1560" i="5"/>
  <c r="J1560" i="5"/>
  <c r="H1560" i="5"/>
  <c r="G1544" i="5"/>
  <c r="G1540" i="5"/>
  <c r="G745" i="5"/>
  <c r="E705" i="5"/>
  <c r="X705" i="5" s="1"/>
  <c r="F705" i="5"/>
  <c r="H1071" i="5"/>
  <c r="G1343" i="5"/>
  <c r="H2443" i="5"/>
  <c r="R2120" i="5"/>
  <c r="J1116" i="5"/>
  <c r="F1824" i="5"/>
  <c r="E1664" i="5"/>
  <c r="X1664" i="5" s="1"/>
  <c r="H1513" i="5"/>
  <c r="R1894" i="5"/>
  <c r="I1054" i="5"/>
  <c r="G1054" i="5"/>
  <c r="E1944" i="5"/>
  <c r="X1944" i="5" s="1"/>
  <c r="AB831" i="5"/>
  <c r="E2156" i="5"/>
  <c r="X2156" i="5" s="1"/>
  <c r="I2156" i="5"/>
  <c r="R2144" i="5"/>
  <c r="J2144" i="5"/>
  <c r="R2136" i="5"/>
  <c r="E2136" i="5"/>
  <c r="X2136" i="5" s="1"/>
  <c r="G2092" i="5"/>
  <c r="G1468" i="5"/>
  <c r="G1314" i="5"/>
  <c r="H1314" i="5"/>
  <c r="J1114" i="5"/>
  <c r="I1114" i="5"/>
  <c r="H901" i="5"/>
  <c r="E901" i="5"/>
  <c r="X901" i="5" s="1"/>
  <c r="G1208" i="5"/>
  <c r="G1192" i="5"/>
  <c r="E1168" i="5"/>
  <c r="X1168" i="5" s="1"/>
  <c r="J1168" i="5"/>
  <c r="G1080" i="5"/>
  <c r="AB1122" i="5"/>
  <c r="AB1118" i="5"/>
  <c r="AB1074" i="5"/>
  <c r="AB1062" i="5"/>
  <c r="AB1050" i="5"/>
  <c r="AB1038" i="5"/>
  <c r="AB1022" i="5"/>
  <c r="AB1621" i="5"/>
  <c r="AB749" i="5"/>
  <c r="AB745" i="5"/>
  <c r="AB741" i="5"/>
  <c r="AB709" i="5"/>
  <c r="AB705" i="5"/>
  <c r="AB693" i="5"/>
  <c r="AB689" i="5"/>
  <c r="AB685" i="5"/>
  <c r="AB673" i="5"/>
  <c r="AB669" i="5"/>
  <c r="AB665" i="5"/>
  <c r="AB2486" i="5"/>
  <c r="AB2474" i="5"/>
  <c r="AB2470" i="5"/>
  <c r="G2255" i="5"/>
  <c r="G1603" i="5"/>
  <c r="AB2358" i="5"/>
  <c r="AB2346" i="5"/>
  <c r="AB2342" i="5"/>
  <c r="AB2206" i="5"/>
  <c r="AB2202" i="5"/>
  <c r="AB2188" i="5"/>
  <c r="AB2142" i="5"/>
  <c r="AB2046" i="5"/>
  <c r="G1284" i="5"/>
  <c r="G1156" i="5"/>
  <c r="R1028" i="5"/>
  <c r="F1351" i="5"/>
  <c r="E1351" i="5"/>
  <c r="X1351" i="5" s="1"/>
  <c r="F1284" i="5"/>
  <c r="E1156" i="5"/>
  <c r="X1156" i="5" s="1"/>
  <c r="J1156" i="5"/>
  <c r="F1028" i="5"/>
  <c r="E1028" i="5"/>
  <c r="X1028" i="5" s="1"/>
  <c r="G1095" i="5"/>
  <c r="G1223" i="5"/>
  <c r="H1351" i="5"/>
  <c r="R1223" i="5"/>
  <c r="I1041" i="5"/>
  <c r="R1041" i="5"/>
  <c r="E1041" i="5"/>
  <c r="X1041" i="5" s="1"/>
  <c r="G1097" i="5"/>
  <c r="I1097" i="5"/>
  <c r="R1291" i="5"/>
  <c r="G1291" i="5"/>
  <c r="J1791" i="5"/>
  <c r="E1791" i="5"/>
  <c r="X1791" i="5" s="1"/>
  <c r="H1791" i="5"/>
  <c r="G1791" i="5"/>
  <c r="H2349" i="5"/>
  <c r="J2349" i="5"/>
  <c r="G2349" i="5"/>
  <c r="R2087" i="5"/>
  <c r="G2087" i="5"/>
  <c r="J2087" i="5"/>
  <c r="G1995" i="5"/>
  <c r="E1995" i="5"/>
  <c r="X1995" i="5" s="1"/>
  <c r="R1995" i="5"/>
  <c r="F1995" i="5"/>
  <c r="J1147" i="5"/>
  <c r="H1147" i="5"/>
  <c r="G1147" i="5"/>
  <c r="G1703" i="5"/>
  <c r="E1703" i="5"/>
  <c r="X1703" i="5" s="1"/>
  <c r="H1895" i="5"/>
  <c r="E1895" i="5"/>
  <c r="X1895" i="5" s="1"/>
  <c r="G1502" i="5"/>
  <c r="E1502" i="5"/>
  <c r="X1502" i="5" s="1"/>
  <c r="E2047" i="5"/>
  <c r="X2047" i="5" s="1"/>
  <c r="R2047" i="5"/>
  <c r="I2047" i="5"/>
  <c r="F2047" i="5"/>
  <c r="H2239" i="5"/>
  <c r="E2239" i="5"/>
  <c r="X2239" i="5" s="1"/>
  <c r="F2239" i="5"/>
  <c r="E1599" i="5"/>
  <c r="X1599" i="5" s="1"/>
  <c r="I1599" i="5"/>
  <c r="R1599" i="5"/>
  <c r="R1351" i="5"/>
  <c r="I1284" i="5"/>
  <c r="E1284" i="5"/>
  <c r="X1284" i="5" s="1"/>
  <c r="I1156" i="5"/>
  <c r="J1028" i="5"/>
  <c r="H1215" i="5"/>
  <c r="I1215" i="5"/>
  <c r="J2047" i="5"/>
  <c r="G1110" i="5"/>
  <c r="R1110" i="5"/>
  <c r="I2181" i="5"/>
  <c r="R2181" i="5"/>
  <c r="F2181" i="5"/>
  <c r="G1351" i="5"/>
  <c r="E1223" i="5"/>
  <c r="X1223" i="5" s="1"/>
  <c r="I1223" i="5"/>
  <c r="J1023" i="5"/>
  <c r="R1023" i="5"/>
  <c r="H1607" i="5"/>
  <c r="E1607" i="5"/>
  <c r="X1607" i="5" s="1"/>
  <c r="I1471" i="5"/>
  <c r="H1471" i="5"/>
  <c r="G2199" i="5"/>
  <c r="F2199" i="5"/>
  <c r="F2315" i="5"/>
  <c r="G2315" i="5"/>
  <c r="I2315" i="5"/>
  <c r="G2327" i="5"/>
  <c r="R2327" i="5"/>
  <c r="E2327" i="5"/>
  <c r="X2327" i="5" s="1"/>
  <c r="J2327" i="5"/>
  <c r="F2437" i="5"/>
  <c r="I2437" i="5"/>
  <c r="R2437" i="5"/>
  <c r="J2437" i="5"/>
  <c r="E2455" i="5"/>
  <c r="X2455" i="5" s="1"/>
  <c r="F2455" i="5"/>
  <c r="I2455" i="5"/>
  <c r="H2003" i="5"/>
  <c r="E2003" i="5"/>
  <c r="X2003" i="5" s="1"/>
  <c r="E1389" i="5"/>
  <c r="X1389" i="5" s="1"/>
  <c r="J1389" i="5"/>
  <c r="R1389" i="5"/>
  <c r="I1875" i="5"/>
  <c r="E1875" i="5"/>
  <c r="X1875" i="5" s="1"/>
  <c r="J2277" i="5"/>
  <c r="J2408" i="5"/>
  <c r="I2281" i="5"/>
  <c r="J2281" i="5"/>
  <c r="H1910" i="5"/>
  <c r="G1732" i="5"/>
  <c r="R1678" i="5"/>
  <c r="I1486" i="5"/>
  <c r="G1740" i="5"/>
  <c r="G2264" i="5"/>
  <c r="G1974" i="5"/>
  <c r="J1910" i="5"/>
  <c r="G1744" i="5"/>
  <c r="G2225" i="5"/>
  <c r="G1933" i="5"/>
  <c r="G1806" i="5"/>
  <c r="E1568" i="5"/>
  <c r="X1568" i="5" s="1"/>
  <c r="G1568" i="5"/>
  <c r="I2277" i="5"/>
  <c r="E2281" i="5"/>
  <c r="X2281" i="5" s="1"/>
  <c r="G2281" i="5"/>
  <c r="E2277" i="5"/>
  <c r="X2277" i="5" s="1"/>
  <c r="I1071" i="5"/>
  <c r="E1343" i="5"/>
  <c r="X1343" i="5" s="1"/>
  <c r="R1749" i="5"/>
  <c r="F1767" i="5"/>
  <c r="F1809" i="5"/>
  <c r="E1991" i="5"/>
  <c r="X1991" i="5" s="1"/>
  <c r="I1991" i="5"/>
  <c r="G2083" i="5"/>
  <c r="G2149" i="5"/>
  <c r="G2153" i="5"/>
  <c r="R2165" i="5"/>
  <c r="I2165" i="5"/>
  <c r="I2209" i="5"/>
  <c r="G2381" i="5"/>
  <c r="AB1770" i="5"/>
  <c r="AB1802" i="5"/>
  <c r="AB1764" i="5"/>
  <c r="I2188" i="5"/>
  <c r="E2046" i="5"/>
  <c r="X2046" i="5" s="1"/>
  <c r="J1486" i="5"/>
  <c r="I1686" i="5"/>
  <c r="E1686" i="5"/>
  <c r="X1686" i="5" s="1"/>
  <c r="G1798" i="5"/>
  <c r="J1890" i="5"/>
  <c r="H1482" i="5"/>
  <c r="F1498" i="5"/>
  <c r="G1482" i="5"/>
  <c r="E1144" i="5"/>
  <c r="X1144" i="5" s="1"/>
  <c r="I1362" i="5"/>
  <c r="H1498" i="5"/>
  <c r="J1722" i="5"/>
  <c r="E1770" i="5"/>
  <c r="X1770" i="5" s="1"/>
  <c r="E1802" i="5"/>
  <c r="X1802" i="5" s="1"/>
  <c r="G1890" i="5"/>
  <c r="E1994" i="5"/>
  <c r="X1994" i="5" s="1"/>
  <c r="I2490" i="5"/>
  <c r="G1627" i="5"/>
  <c r="H1974" i="5"/>
  <c r="R1732" i="5"/>
  <c r="E2408" i="5"/>
  <c r="X2408" i="5" s="1"/>
  <c r="J2081" i="5"/>
  <c r="J1764" i="5"/>
  <c r="R1910" i="5"/>
  <c r="G2408" i="5"/>
  <c r="G1910" i="5"/>
  <c r="G1764" i="5"/>
  <c r="H1568" i="5"/>
  <c r="E1678" i="5"/>
  <c r="X1678" i="5" s="1"/>
  <c r="H2227" i="5"/>
  <c r="G2227" i="5"/>
  <c r="G2069" i="5"/>
  <c r="G2008" i="5"/>
  <c r="H1812" i="5"/>
  <c r="E1812" i="5"/>
  <c r="X1812" i="5" s="1"/>
  <c r="R1707" i="5"/>
  <c r="I1707" i="5"/>
  <c r="R1689" i="5"/>
  <c r="J1689" i="5"/>
  <c r="G1656" i="5"/>
  <c r="R2083" i="5"/>
  <c r="J2149" i="5"/>
  <c r="F2149" i="5"/>
  <c r="H2153" i="5"/>
  <c r="H2165" i="5"/>
  <c r="J2209" i="5"/>
  <c r="J2381" i="5"/>
  <c r="AB1490" i="5"/>
  <c r="AB1682" i="5"/>
  <c r="AB1746" i="5"/>
  <c r="G1994" i="5"/>
  <c r="H1740" i="5"/>
  <c r="F1910" i="5"/>
  <c r="F1974" i="5"/>
  <c r="F1686" i="5"/>
  <c r="F1798" i="5"/>
  <c r="F1722" i="5"/>
  <c r="E1498" i="5"/>
  <c r="X1498" i="5" s="1"/>
  <c r="F1482" i="5"/>
  <c r="J1994" i="5"/>
  <c r="G1722" i="5"/>
  <c r="R1890" i="5"/>
  <c r="E1890" i="5"/>
  <c r="X1890" i="5" s="1"/>
  <c r="G1498" i="5"/>
  <c r="G1802" i="5"/>
  <c r="I1740" i="5"/>
  <c r="G2490" i="5"/>
  <c r="E1627" i="5"/>
  <c r="X1627" i="5" s="1"/>
  <c r="H2277" i="5"/>
  <c r="I1764" i="5"/>
  <c r="R2281" i="5"/>
  <c r="H1764" i="5"/>
  <c r="G2389" i="5"/>
  <c r="G1579" i="5"/>
  <c r="F1568" i="5"/>
  <c r="E2149" i="5"/>
  <c r="X2149" i="5" s="1"/>
  <c r="G1486" i="5"/>
  <c r="J1798" i="5"/>
  <c r="J1972" i="5"/>
  <c r="H1972" i="5"/>
  <c r="J1902" i="5"/>
  <c r="R1902" i="5"/>
  <c r="H1902" i="5"/>
  <c r="G1902" i="5"/>
  <c r="G1720" i="5"/>
  <c r="G1702" i="5"/>
  <c r="J1676" i="5"/>
  <c r="H1676" i="5"/>
  <c r="G1676" i="5"/>
  <c r="G1640" i="5"/>
  <c r="G1162" i="5"/>
  <c r="G747" i="5"/>
  <c r="E1095" i="5"/>
  <c r="X1095" i="5" s="1"/>
  <c r="F1095" i="5"/>
  <c r="H1983" i="5"/>
  <c r="F1983" i="5"/>
  <c r="E1983" i="5"/>
  <c r="X1983" i="5" s="1"/>
  <c r="G1983" i="5"/>
  <c r="E1020" i="5"/>
  <c r="X1020" i="5" s="1"/>
  <c r="J1020" i="5"/>
  <c r="G1631" i="5"/>
  <c r="F1631" i="5"/>
  <c r="R1631" i="5"/>
  <c r="E1631" i="5"/>
  <c r="X1631" i="5" s="1"/>
  <c r="F2270" i="5"/>
  <c r="J2166" i="5"/>
  <c r="I2166" i="5"/>
  <c r="G2030" i="5"/>
  <c r="I2030" i="5"/>
  <c r="F2014" i="5"/>
  <c r="G2014" i="5"/>
  <c r="I1140" i="5"/>
  <c r="R1087" i="5"/>
  <c r="J1081" i="5"/>
  <c r="F1292" i="5"/>
  <c r="J2254" i="5"/>
  <c r="E2254" i="5"/>
  <c r="X2254" i="5" s="1"/>
  <c r="F2150" i="5"/>
  <c r="R2062" i="5"/>
  <c r="J1428" i="5"/>
  <c r="J1412" i="5"/>
  <c r="I1412" i="5"/>
  <c r="J1396" i="5"/>
  <c r="F1396" i="5"/>
  <c r="E1380" i="5"/>
  <c r="X1380" i="5" s="1"/>
  <c r="H1380" i="5"/>
  <c r="I1364" i="5"/>
  <c r="R1036" i="5"/>
  <c r="H1036" i="5"/>
  <c r="G2318" i="5"/>
  <c r="R2318" i="5"/>
  <c r="H2302" i="5"/>
  <c r="I2302" i="5"/>
  <c r="H2286" i="5"/>
  <c r="G2238" i="5"/>
  <c r="F2134" i="5"/>
  <c r="E2134" i="5"/>
  <c r="X2134" i="5" s="1"/>
  <c r="G2468" i="5"/>
  <c r="H2238" i="5"/>
  <c r="G2222" i="5"/>
  <c r="R2222" i="5"/>
  <c r="H2118" i="5"/>
  <c r="E2118" i="5"/>
  <c r="X2118" i="5" s="1"/>
  <c r="H2468" i="5"/>
  <c r="E2468" i="5"/>
  <c r="X2468" i="5" s="1"/>
  <c r="I2154" i="5"/>
  <c r="H2138" i="5"/>
  <c r="F2138" i="5"/>
  <c r="H2122" i="5"/>
  <c r="E2122" i="5"/>
  <c r="X2122" i="5" s="1"/>
  <c r="F2106" i="5"/>
  <c r="G2106" i="5"/>
  <c r="F2090" i="5"/>
  <c r="J2074" i="5"/>
  <c r="I2074" i="5"/>
  <c r="H2058" i="5"/>
  <c r="F2058" i="5"/>
  <c r="G2042" i="5"/>
  <c r="F2042" i="5"/>
  <c r="E2026" i="5"/>
  <c r="X2026" i="5" s="1"/>
  <c r="G1220" i="5"/>
  <c r="I1220" i="5"/>
  <c r="I1198" i="5"/>
  <c r="H1198" i="5"/>
  <c r="J1160" i="5"/>
  <c r="J2387" i="5"/>
  <c r="E2404" i="5"/>
  <c r="X2404" i="5" s="1"/>
  <c r="I2404" i="5"/>
  <c r="F1088" i="5"/>
  <c r="E1088" i="5"/>
  <c r="X1088" i="5" s="1"/>
  <c r="R1020" i="5"/>
  <c r="H2175" i="5"/>
  <c r="J1983" i="5"/>
  <c r="I1063" i="5"/>
  <c r="H1063" i="5"/>
  <c r="E2215" i="5"/>
  <c r="X2215" i="5" s="1"/>
  <c r="G2215" i="5"/>
  <c r="H2215" i="5"/>
  <c r="F2215" i="5"/>
  <c r="R2215" i="5"/>
  <c r="I2215" i="5"/>
  <c r="F2431" i="5"/>
  <c r="E2431" i="5"/>
  <c r="X2431" i="5" s="1"/>
  <c r="I2431" i="5"/>
  <c r="J2431" i="5"/>
  <c r="H2431" i="5"/>
  <c r="R2131" i="5"/>
  <c r="F2131" i="5"/>
  <c r="J1194" i="5"/>
  <c r="R1194" i="5"/>
  <c r="G1194" i="5"/>
  <c r="J1375" i="5"/>
  <c r="F1375" i="5"/>
  <c r="E1375" i="5"/>
  <c r="X1375" i="5" s="1"/>
  <c r="I1375" i="5"/>
  <c r="F1159" i="5"/>
  <c r="J1159" i="5"/>
  <c r="G2356" i="5"/>
  <c r="J2356" i="5"/>
  <c r="E2356" i="5"/>
  <c r="X2356" i="5" s="1"/>
  <c r="H2356" i="5"/>
  <c r="R2356" i="5"/>
  <c r="H1919" i="5"/>
  <c r="E1919" i="5"/>
  <c r="X1919" i="5" s="1"/>
  <c r="E2175" i="5"/>
  <c r="X2175" i="5" s="1"/>
  <c r="G2175" i="5"/>
  <c r="F2175" i="5"/>
  <c r="I2148" i="5"/>
  <c r="R2148" i="5"/>
  <c r="I2270" i="5"/>
  <c r="E2270" i="5"/>
  <c r="X2270" i="5" s="1"/>
  <c r="H2166" i="5"/>
  <c r="J2014" i="5"/>
  <c r="J1140" i="5"/>
  <c r="G1081" i="5"/>
  <c r="E1292" i="5"/>
  <c r="X1292" i="5" s="1"/>
  <c r="I1292" i="5"/>
  <c r="G2254" i="5"/>
  <c r="R2150" i="5"/>
  <c r="J2062" i="5"/>
  <c r="H1428" i="5"/>
  <c r="R1412" i="5"/>
  <c r="G1380" i="5"/>
  <c r="F1364" i="5"/>
  <c r="F2302" i="5"/>
  <c r="E2286" i="5"/>
  <c r="X2286" i="5" s="1"/>
  <c r="J2286" i="5"/>
  <c r="I2238" i="5"/>
  <c r="F2222" i="5"/>
  <c r="R2118" i="5"/>
  <c r="E2154" i="5"/>
  <c r="X2154" i="5" s="1"/>
  <c r="R2138" i="5"/>
  <c r="H2106" i="5"/>
  <c r="I2090" i="5"/>
  <c r="R2074" i="5"/>
  <c r="J2042" i="5"/>
  <c r="J2026" i="5"/>
  <c r="I1159" i="5"/>
  <c r="G1159" i="5"/>
  <c r="H1095" i="5"/>
  <c r="G1198" i="5"/>
  <c r="F1160" i="5"/>
  <c r="E1160" i="5"/>
  <c r="X1160" i="5" s="1"/>
  <c r="G2148" i="5"/>
  <c r="E2259" i="5"/>
  <c r="X2259" i="5" s="1"/>
  <c r="I1095" i="5"/>
  <c r="R2404" i="5"/>
  <c r="H1088" i="5"/>
  <c r="F2356" i="5"/>
  <c r="H2148" i="5"/>
  <c r="I1020" i="5"/>
  <c r="R1983" i="5"/>
  <c r="J2175" i="5"/>
  <c r="F1081" i="5"/>
  <c r="R1919" i="5"/>
  <c r="H1127" i="5"/>
  <c r="I1127" i="5"/>
  <c r="I1017" i="5"/>
  <c r="E1017" i="5"/>
  <c r="X1017" i="5" s="1"/>
  <c r="J1017" i="5"/>
  <c r="J1631" i="5"/>
  <c r="G1035" i="5"/>
  <c r="R1035" i="5"/>
  <c r="F1035" i="5"/>
  <c r="E1035" i="5"/>
  <c r="X1035" i="5" s="1"/>
  <c r="G1340" i="5"/>
  <c r="J1340" i="5"/>
  <c r="F1473" i="5"/>
  <c r="R1473" i="5"/>
  <c r="H1473" i="5"/>
  <c r="H1629" i="5"/>
  <c r="F1629" i="5"/>
  <c r="G1757" i="5"/>
  <c r="H1757" i="5"/>
  <c r="F1757" i="5"/>
  <c r="I1757" i="5"/>
  <c r="J1757" i="5"/>
  <c r="I1896" i="5"/>
  <c r="J1896" i="5"/>
  <c r="H1478" i="5"/>
  <c r="F1478" i="5"/>
  <c r="I1565" i="5"/>
  <c r="J1565" i="5"/>
  <c r="G1708" i="5"/>
  <c r="H1708" i="5"/>
  <c r="F1708" i="5"/>
  <c r="R1708" i="5"/>
  <c r="E1727" i="5"/>
  <c r="X1727" i="5" s="1"/>
  <c r="F1727" i="5"/>
  <c r="R1727" i="5"/>
  <c r="J1759" i="5"/>
  <c r="H1759" i="5"/>
  <c r="F1759" i="5"/>
  <c r="R1759" i="5"/>
  <c r="I1759" i="5"/>
  <c r="E2279" i="5"/>
  <c r="X2279" i="5" s="1"/>
  <c r="G2279" i="5"/>
  <c r="R2279" i="5"/>
  <c r="J2279" i="5"/>
  <c r="G2391" i="5"/>
  <c r="E2391" i="5"/>
  <c r="X2391" i="5" s="1"/>
  <c r="F2391" i="5"/>
  <c r="J2391" i="5"/>
  <c r="R2391" i="5"/>
  <c r="E2111" i="5"/>
  <c r="X2111" i="5" s="1"/>
  <c r="J2111" i="5"/>
  <c r="I2111" i="5"/>
  <c r="R2111" i="5"/>
  <c r="G2111" i="5"/>
  <c r="H2111" i="5"/>
  <c r="I2043" i="5"/>
  <c r="E2043" i="5"/>
  <c r="X2043" i="5" s="1"/>
  <c r="R2043" i="5"/>
  <c r="G2043" i="5"/>
  <c r="G2259" i="5"/>
  <c r="H2259" i="5"/>
  <c r="G1654" i="5"/>
  <c r="R1654" i="5"/>
  <c r="J1654" i="5"/>
  <c r="E1654" i="5"/>
  <c r="X1654" i="5" s="1"/>
  <c r="F1654" i="5"/>
  <c r="I2387" i="5"/>
  <c r="H2387" i="5"/>
  <c r="G2387" i="5"/>
  <c r="G2237" i="5"/>
  <c r="F2237" i="5"/>
  <c r="J2156" i="5"/>
  <c r="G2156" i="5"/>
  <c r="F2156" i="5"/>
  <c r="H2156" i="5"/>
  <c r="R2156" i="5"/>
  <c r="H1900" i="5"/>
  <c r="I1900" i="5"/>
  <c r="H1856" i="5"/>
  <c r="F1856" i="5"/>
  <c r="E1856" i="5"/>
  <c r="X1856" i="5" s="1"/>
  <c r="R1856" i="5"/>
  <c r="F1816" i="5"/>
  <c r="E1816" i="5"/>
  <c r="X1816" i="5" s="1"/>
  <c r="G1816" i="5"/>
  <c r="J1816" i="5"/>
  <c r="G1783" i="5"/>
  <c r="F1778" i="5"/>
  <c r="G1892" i="5"/>
  <c r="H1870" i="5"/>
  <c r="G2440" i="5"/>
  <c r="R2065" i="5"/>
  <c r="H2065" i="5"/>
  <c r="G2056" i="5"/>
  <c r="G1972" i="5"/>
  <c r="I1972" i="5"/>
  <c r="G1884" i="5"/>
  <c r="G1837" i="5"/>
  <c r="F1726" i="5"/>
  <c r="G1726" i="5"/>
  <c r="H1778" i="5"/>
  <c r="G2312" i="5"/>
  <c r="G2125" i="5"/>
  <c r="G1961" i="5"/>
  <c r="G1944" i="5"/>
  <c r="H1944" i="5"/>
  <c r="G1846" i="5"/>
  <c r="G1233" i="5"/>
  <c r="G1305" i="5"/>
  <c r="G1923" i="5"/>
  <c r="G1873" i="5"/>
  <c r="G1734" i="5"/>
  <c r="G990" i="5"/>
  <c r="AB1233" i="5"/>
  <c r="AB949" i="5"/>
  <c r="AB929" i="5"/>
  <c r="AB905" i="5"/>
  <c r="G1869" i="5"/>
  <c r="G1699" i="5"/>
  <c r="G1683" i="5"/>
  <c r="G1525" i="5"/>
  <c r="G1299" i="5"/>
  <c r="G1283" i="5"/>
  <c r="G1251" i="5"/>
  <c r="G675" i="5"/>
  <c r="G1541" i="5"/>
  <c r="G1457" i="5"/>
  <c r="G1293" i="5"/>
  <c r="G789" i="5"/>
  <c r="G769" i="5"/>
  <c r="G1573" i="5"/>
  <c r="G977" i="5"/>
  <c r="G869" i="5"/>
  <c r="G837" i="5"/>
  <c r="J1039" i="5"/>
  <c r="H1279" i="5"/>
  <c r="E1279" i="5"/>
  <c r="X1279" i="5" s="1"/>
  <c r="D12" i="6"/>
  <c r="D9" i="6"/>
  <c r="B83" i="4"/>
  <c r="A59" i="6" s="1"/>
  <c r="B31" i="4"/>
  <c r="A19" i="6" s="1"/>
  <c r="B69" i="4"/>
  <c r="A50" i="6" s="1"/>
  <c r="D10" i="6"/>
  <c r="D13" i="6"/>
  <c r="H1119" i="5"/>
  <c r="R1191" i="5"/>
  <c r="I1191" i="5"/>
  <c r="F1191" i="5"/>
  <c r="E1079" i="5"/>
  <c r="X1079" i="5" s="1"/>
  <c r="R1079" i="5"/>
  <c r="E1087" i="5"/>
  <c r="X1087" i="5" s="1"/>
  <c r="G1087" i="5"/>
  <c r="H1087" i="5"/>
  <c r="D7" i="6"/>
  <c r="D5" i="6"/>
  <c r="J1191" i="5"/>
  <c r="D11" i="6"/>
  <c r="D8" i="6"/>
  <c r="D4" i="6"/>
  <c r="J1708" i="5"/>
  <c r="E2387" i="5"/>
  <c r="X2387" i="5" s="1"/>
  <c r="H1144" i="5"/>
  <c r="E2087" i="5"/>
  <c r="X2087" i="5" s="1"/>
  <c r="I1919" i="5"/>
  <c r="I1116" i="5"/>
  <c r="I1144" i="5"/>
  <c r="R1362" i="5"/>
  <c r="E1362" i="5"/>
  <c r="X1362" i="5" s="1"/>
  <c r="F1919" i="5"/>
  <c r="E1959" i="5"/>
  <c r="X1959" i="5" s="1"/>
  <c r="R2007" i="5"/>
  <c r="E2151" i="5"/>
  <c r="X2151" i="5" s="1"/>
  <c r="J2199" i="5"/>
  <c r="R2431" i="5"/>
  <c r="G1178" i="5"/>
  <c r="F1194" i="5"/>
  <c r="H1066" i="5"/>
  <c r="D18" i="6"/>
  <c r="B17" i="4"/>
  <c r="A9" i="6" s="1"/>
  <c r="I37" i="6"/>
  <c r="I63" i="6"/>
  <c r="B24" i="4"/>
  <c r="C25" i="3"/>
  <c r="A3" i="6"/>
  <c r="A66" i="2"/>
  <c r="B4" i="8"/>
  <c r="J4" i="6"/>
  <c r="C4" i="6" s="1"/>
  <c r="A52" i="2"/>
  <c r="C5" i="3"/>
  <c r="I56" i="6"/>
  <c r="A33" i="2"/>
  <c r="C12" i="3"/>
  <c r="I61" i="6"/>
  <c r="A13" i="2"/>
  <c r="E4" i="8"/>
  <c r="B68" i="4"/>
  <c r="A49" i="6" s="1"/>
  <c r="B29" i="4"/>
  <c r="B39" i="4"/>
  <c r="J13" i="6"/>
  <c r="C13" i="6" s="1"/>
  <c r="A72" i="2"/>
  <c r="B12" i="4"/>
  <c r="A19" i="2"/>
  <c r="I7" i="6"/>
  <c r="B3" i="6"/>
  <c r="I33" i="6"/>
  <c r="B25" i="4"/>
  <c r="A14" i="6" s="1"/>
  <c r="M4" i="5"/>
  <c r="J56" i="6"/>
  <c r="J26" i="6"/>
  <c r="J5" i="6"/>
  <c r="C5" i="6" s="1"/>
  <c r="B5" i="7"/>
  <c r="B18" i="4"/>
  <c r="A10" i="6" s="1"/>
  <c r="B20" i="4"/>
  <c r="A11" i="6" s="1"/>
  <c r="C4" i="8"/>
  <c r="D2" i="4"/>
  <c r="I52" i="6"/>
  <c r="A4" i="5"/>
  <c r="C5" i="7"/>
  <c r="A25" i="2"/>
  <c r="A71" i="2"/>
  <c r="A37" i="2"/>
  <c r="J37" i="6"/>
  <c r="D25" i="4"/>
  <c r="A68" i="2"/>
  <c r="A18" i="2"/>
  <c r="J53" i="6"/>
  <c r="A31" i="2"/>
  <c r="A36" i="2"/>
  <c r="A29" i="2"/>
  <c r="B22" i="4"/>
  <c r="A13" i="6" s="1"/>
  <c r="J42" i="6"/>
  <c r="H4" i="8"/>
  <c r="I12" i="6"/>
  <c r="G17" i="6"/>
  <c r="H17" i="6" s="1"/>
  <c r="F61" i="6"/>
  <c r="F6" i="6"/>
  <c r="H6" i="6" s="1"/>
  <c r="B38" i="4"/>
  <c r="S2491" i="5"/>
  <c r="T2491" i="5"/>
  <c r="AB2491" i="5"/>
  <c r="S2487" i="5"/>
  <c r="T2487" i="5"/>
  <c r="AB2487" i="5"/>
  <c r="S2483" i="5"/>
  <c r="T2483" i="5"/>
  <c r="AB2483" i="5"/>
  <c r="S2479" i="5"/>
  <c r="T2479" i="5"/>
  <c r="AB2479" i="5"/>
  <c r="S2475" i="5"/>
  <c r="T2475" i="5"/>
  <c r="AB2475" i="5"/>
  <c r="S2471" i="5"/>
  <c r="T2471" i="5"/>
  <c r="S2467" i="5"/>
  <c r="T2467" i="5"/>
  <c r="AB2467" i="5"/>
  <c r="S2463" i="5"/>
  <c r="T2463" i="5"/>
  <c r="AB2463" i="5"/>
  <c r="S2459" i="5"/>
  <c r="T2459" i="5"/>
  <c r="AB2459" i="5"/>
  <c r="S2455" i="5"/>
  <c r="T2455" i="5"/>
  <c r="S2451" i="5"/>
  <c r="T2451" i="5"/>
  <c r="AB2451" i="5"/>
  <c r="S2447" i="5"/>
  <c r="T2447" i="5"/>
  <c r="AB2447" i="5"/>
  <c r="S2443" i="5"/>
  <c r="T2443" i="5"/>
  <c r="S2439" i="5"/>
  <c r="T2439" i="5"/>
  <c r="AB2439" i="5"/>
  <c r="S2435" i="5"/>
  <c r="T2435" i="5"/>
  <c r="AB2435" i="5"/>
  <c r="S2431" i="5"/>
  <c r="T2431" i="5"/>
  <c r="AB2431" i="5"/>
  <c r="S2427" i="5"/>
  <c r="T2427" i="5"/>
  <c r="AB2427" i="5"/>
  <c r="S2423" i="5"/>
  <c r="T2423" i="5"/>
  <c r="S2419" i="5"/>
  <c r="T2419" i="5"/>
  <c r="AB2419" i="5"/>
  <c r="S2415" i="5"/>
  <c r="T2415" i="5"/>
  <c r="AB2415" i="5"/>
  <c r="S2411" i="5"/>
  <c r="T2411" i="5"/>
  <c r="AB2411" i="5"/>
  <c r="S2407" i="5"/>
  <c r="T2407" i="5"/>
  <c r="S2403" i="5"/>
  <c r="T2403" i="5"/>
  <c r="AB2403" i="5"/>
  <c r="S2399" i="5"/>
  <c r="T2399" i="5"/>
  <c r="AB2399" i="5"/>
  <c r="S2395" i="5"/>
  <c r="T2395" i="5"/>
  <c r="AB2395" i="5"/>
  <c r="S2391" i="5"/>
  <c r="T2391" i="5"/>
  <c r="S2387" i="5"/>
  <c r="T2387" i="5"/>
  <c r="S2383" i="5"/>
  <c r="T2383" i="5"/>
  <c r="AB2383" i="5"/>
  <c r="S2379" i="5"/>
  <c r="T2379" i="5"/>
  <c r="S2375" i="5"/>
  <c r="T2375" i="5"/>
  <c r="AB2375" i="5"/>
  <c r="S2371" i="5"/>
  <c r="T2371" i="5"/>
  <c r="AB2371" i="5"/>
  <c r="S2367" i="5"/>
  <c r="T2367" i="5"/>
  <c r="AB2367" i="5"/>
  <c r="S2363" i="5"/>
  <c r="T2363" i="5"/>
  <c r="S2359" i="5"/>
  <c r="T2359" i="5"/>
  <c r="AB2359" i="5"/>
  <c r="S2355" i="5"/>
  <c r="T2355" i="5"/>
  <c r="AB2355" i="5"/>
  <c r="S2351" i="5"/>
  <c r="T2351" i="5"/>
  <c r="AB2351" i="5"/>
  <c r="S2347" i="5"/>
  <c r="T2347" i="5"/>
  <c r="AB2347" i="5"/>
  <c r="S2343" i="5"/>
  <c r="T2343" i="5"/>
  <c r="S2339" i="5"/>
  <c r="T2339" i="5"/>
  <c r="AB2339" i="5"/>
  <c r="S2335" i="5"/>
  <c r="T2335" i="5"/>
  <c r="AB2335" i="5"/>
  <c r="S2331" i="5"/>
  <c r="T2331" i="5"/>
  <c r="AB2331" i="5"/>
  <c r="S2327" i="5"/>
  <c r="T2327" i="5"/>
  <c r="S2323" i="5"/>
  <c r="T2323" i="5"/>
  <c r="AB2323" i="5"/>
  <c r="S2319" i="5"/>
  <c r="T2319" i="5"/>
  <c r="AB2319" i="5"/>
  <c r="S2315" i="5"/>
  <c r="T2315" i="5"/>
  <c r="S2311" i="5"/>
  <c r="T2311" i="5"/>
  <c r="AB2311" i="5"/>
  <c r="S2307" i="5"/>
  <c r="T2307" i="5"/>
  <c r="AB2307" i="5"/>
  <c r="S2303" i="5"/>
  <c r="T2303" i="5"/>
  <c r="AB2303" i="5"/>
  <c r="S2299" i="5"/>
  <c r="T2299" i="5"/>
  <c r="AB2299" i="5"/>
  <c r="S2295" i="5"/>
  <c r="T2295" i="5"/>
  <c r="AB2295" i="5"/>
  <c r="S2291" i="5"/>
  <c r="T2291" i="5"/>
  <c r="AB2291" i="5"/>
  <c r="S2287" i="5"/>
  <c r="T2287" i="5"/>
  <c r="AB2287" i="5"/>
  <c r="S2283" i="5"/>
  <c r="T2283" i="5"/>
  <c r="AB2283" i="5"/>
  <c r="S2279" i="5"/>
  <c r="T2279" i="5"/>
  <c r="S2275" i="5"/>
  <c r="T2275" i="5"/>
  <c r="AB2275" i="5"/>
  <c r="S2271" i="5"/>
  <c r="T2271" i="5"/>
  <c r="AB2271" i="5"/>
  <c r="S2267" i="5"/>
  <c r="T2267" i="5"/>
  <c r="AB2267" i="5"/>
  <c r="S2263" i="5"/>
  <c r="T2263" i="5"/>
  <c r="AB2263" i="5"/>
  <c r="S2259" i="5"/>
  <c r="T2259" i="5"/>
  <c r="S2255" i="5"/>
  <c r="T2255" i="5"/>
  <c r="AB2255" i="5"/>
  <c r="S2251" i="5"/>
  <c r="T2251" i="5"/>
  <c r="AB2251" i="5"/>
  <c r="S2247" i="5"/>
  <c r="T2247" i="5"/>
  <c r="AB2247" i="5"/>
  <c r="S2243" i="5"/>
  <c r="T2243" i="5"/>
  <c r="AB2243" i="5"/>
  <c r="S2239" i="5"/>
  <c r="T2239" i="5"/>
  <c r="AB2239" i="5"/>
  <c r="S2235" i="5"/>
  <c r="T2235" i="5"/>
  <c r="S2231" i="5"/>
  <c r="T2231" i="5"/>
  <c r="AB2231" i="5"/>
  <c r="S2227" i="5"/>
  <c r="T2227" i="5"/>
  <c r="AB2227" i="5"/>
  <c r="S2223" i="5"/>
  <c r="T2223" i="5"/>
  <c r="AB2223" i="5"/>
  <c r="S2219" i="5"/>
  <c r="T2219" i="5"/>
  <c r="AB2219" i="5"/>
  <c r="S2215" i="5"/>
  <c r="T2215" i="5"/>
  <c r="S2211" i="5"/>
  <c r="T2211" i="5"/>
  <c r="AB2211" i="5"/>
  <c r="S2207" i="5"/>
  <c r="T2207" i="5"/>
  <c r="AB2207" i="5"/>
  <c r="S2203" i="5"/>
  <c r="T2203" i="5"/>
  <c r="AB2203" i="5"/>
  <c r="S2199" i="5"/>
  <c r="T2199" i="5"/>
  <c r="S2195" i="5"/>
  <c r="T2195" i="5"/>
  <c r="AB2195" i="5"/>
  <c r="S2191" i="5"/>
  <c r="T2191" i="5"/>
  <c r="AB2191" i="5"/>
  <c r="S2187" i="5"/>
  <c r="T2187" i="5"/>
  <c r="S2183" i="5"/>
  <c r="T2183" i="5"/>
  <c r="AB2183" i="5"/>
  <c r="S2179" i="5"/>
  <c r="T2179" i="5"/>
  <c r="AB2179" i="5"/>
  <c r="S2175" i="5"/>
  <c r="T2175" i="5"/>
  <c r="AB2175" i="5"/>
  <c r="S2171" i="5"/>
  <c r="T2171" i="5"/>
  <c r="AB2171" i="5"/>
  <c r="S2167" i="5"/>
  <c r="T2167" i="5"/>
  <c r="AB2167" i="5"/>
  <c r="S2163" i="5"/>
  <c r="T2163" i="5"/>
  <c r="AB2163" i="5"/>
  <c r="S2159" i="5"/>
  <c r="T2159" i="5"/>
  <c r="AB2159" i="5"/>
  <c r="S2155" i="5"/>
  <c r="T2155" i="5"/>
  <c r="AB2155" i="5"/>
  <c r="S2151" i="5"/>
  <c r="T2151" i="5"/>
  <c r="S2147" i="5"/>
  <c r="T2147" i="5"/>
  <c r="AB2147" i="5"/>
  <c r="S2143" i="5"/>
  <c r="T2143" i="5"/>
  <c r="AB2143" i="5"/>
  <c r="S2139" i="5"/>
  <c r="T2139" i="5"/>
  <c r="AB2139" i="5"/>
  <c r="S2135" i="5"/>
  <c r="T2135" i="5"/>
  <c r="S2131" i="5"/>
  <c r="T2131" i="5"/>
  <c r="S2127" i="5"/>
  <c r="T2127" i="5"/>
  <c r="AB2127" i="5"/>
  <c r="S2123" i="5"/>
  <c r="T2123" i="5"/>
  <c r="S2119" i="5"/>
  <c r="T2119" i="5"/>
  <c r="AB2119" i="5"/>
  <c r="S2115" i="5"/>
  <c r="T2115" i="5"/>
  <c r="AB2115" i="5"/>
  <c r="S2111" i="5"/>
  <c r="T2111" i="5"/>
  <c r="AB2111" i="5"/>
  <c r="S2107" i="5"/>
  <c r="T2107" i="5"/>
  <c r="S2103" i="5"/>
  <c r="T2103" i="5"/>
  <c r="AB2103" i="5"/>
  <c r="S2099" i="5"/>
  <c r="T2099" i="5"/>
  <c r="AB2099" i="5"/>
  <c r="S2095" i="5"/>
  <c r="T2095" i="5"/>
  <c r="AB2095" i="5"/>
  <c r="S2091" i="5"/>
  <c r="T2091" i="5"/>
  <c r="AB2091" i="5"/>
  <c r="S2087" i="5"/>
  <c r="T2087" i="5"/>
  <c r="S2083" i="5"/>
  <c r="T2083" i="5"/>
  <c r="AB2083" i="5"/>
  <c r="S2079" i="5"/>
  <c r="T2079" i="5"/>
  <c r="AB2079" i="5"/>
  <c r="S2075" i="5"/>
  <c r="T2075" i="5"/>
  <c r="AB2075" i="5"/>
  <c r="S2071" i="5"/>
  <c r="T2071" i="5"/>
  <c r="S2067" i="5"/>
  <c r="T2067" i="5"/>
  <c r="S2063" i="5"/>
  <c r="T2063" i="5"/>
  <c r="AB2063" i="5"/>
  <c r="S2059" i="5"/>
  <c r="T2059" i="5"/>
  <c r="S2055" i="5"/>
  <c r="T2055" i="5"/>
  <c r="AB2055" i="5"/>
  <c r="S2051" i="5"/>
  <c r="T2051" i="5"/>
  <c r="AB2051" i="5"/>
  <c r="S2047" i="5"/>
  <c r="T2047" i="5"/>
  <c r="AB2047" i="5"/>
  <c r="S2043" i="5"/>
  <c r="T2043" i="5"/>
  <c r="AB2043" i="5"/>
  <c r="S2039" i="5"/>
  <c r="T2039" i="5"/>
  <c r="AB2039" i="5"/>
  <c r="S2035" i="5"/>
  <c r="T2035" i="5"/>
  <c r="AB2035" i="5"/>
  <c r="S2031" i="5"/>
  <c r="T2031" i="5"/>
  <c r="AB2031" i="5"/>
  <c r="S2027" i="5"/>
  <c r="T2027" i="5"/>
  <c r="AB2027" i="5"/>
  <c r="S2023" i="5"/>
  <c r="T2023" i="5"/>
  <c r="AB2023" i="5"/>
  <c r="S2019" i="5"/>
  <c r="T2019" i="5"/>
  <c r="AB2019" i="5"/>
  <c r="S2015" i="5"/>
  <c r="T2015" i="5"/>
  <c r="AB2015" i="5"/>
  <c r="S2011" i="5"/>
  <c r="T2011" i="5"/>
  <c r="AB2011" i="5"/>
  <c r="S2007" i="5"/>
  <c r="T2007" i="5"/>
  <c r="S2003" i="5"/>
  <c r="T2003" i="5"/>
  <c r="S1999" i="5"/>
  <c r="T1999" i="5"/>
  <c r="AB1999" i="5"/>
  <c r="S1995" i="5"/>
  <c r="T1995" i="5"/>
  <c r="S1991" i="5"/>
  <c r="T1991" i="5"/>
  <c r="AB1991" i="5"/>
  <c r="S1987" i="5"/>
  <c r="T1987" i="5"/>
  <c r="AB1987" i="5"/>
  <c r="S1983" i="5"/>
  <c r="T1983" i="5"/>
  <c r="AB1983" i="5"/>
  <c r="S1979" i="5"/>
  <c r="T1979" i="5"/>
  <c r="S1975" i="5"/>
  <c r="T1975" i="5"/>
  <c r="AB1975" i="5"/>
  <c r="S1971" i="5"/>
  <c r="T1971" i="5"/>
  <c r="AB1971" i="5"/>
  <c r="S1967" i="5"/>
  <c r="T1967" i="5"/>
  <c r="AB1967" i="5"/>
  <c r="S1963" i="5"/>
  <c r="T1963" i="5"/>
  <c r="AB1963" i="5"/>
  <c r="S1959" i="5"/>
  <c r="T1959" i="5"/>
  <c r="S1955" i="5"/>
  <c r="T1955" i="5"/>
  <c r="AB1955" i="5"/>
  <c r="S1951" i="5"/>
  <c r="T1951" i="5"/>
  <c r="AB1951" i="5"/>
  <c r="S1947" i="5"/>
  <c r="T1947" i="5"/>
  <c r="AB1947" i="5"/>
  <c r="S1943" i="5"/>
  <c r="T1943" i="5"/>
  <c r="S1939" i="5"/>
  <c r="T1939" i="5"/>
  <c r="S1935" i="5"/>
  <c r="T1935" i="5"/>
  <c r="AB1935" i="5"/>
  <c r="S1931" i="5"/>
  <c r="T1931" i="5"/>
  <c r="AB1931" i="5"/>
  <c r="S1927" i="5"/>
  <c r="T1927" i="5"/>
  <c r="AB1927" i="5"/>
  <c r="S1923" i="5"/>
  <c r="T1923" i="5"/>
  <c r="AB1923" i="5"/>
  <c r="S1919" i="5"/>
  <c r="T1919" i="5"/>
  <c r="AB1919" i="5"/>
  <c r="S1915" i="5"/>
  <c r="T1915" i="5"/>
  <c r="S1911" i="5"/>
  <c r="T1911" i="5"/>
  <c r="AB1911" i="5"/>
  <c r="S1907" i="5"/>
  <c r="T1907" i="5"/>
  <c r="AB1907" i="5"/>
  <c r="S1903" i="5"/>
  <c r="T1903" i="5"/>
  <c r="AB1903" i="5"/>
  <c r="S1899" i="5"/>
  <c r="T1899" i="5"/>
  <c r="AB1899" i="5"/>
  <c r="S1895" i="5"/>
  <c r="T1895" i="5"/>
  <c r="S1891" i="5"/>
  <c r="T1891" i="5"/>
  <c r="AB1891" i="5"/>
  <c r="S1887" i="5"/>
  <c r="T1887" i="5"/>
  <c r="AB1887" i="5"/>
  <c r="S1883" i="5"/>
  <c r="T1883" i="5"/>
  <c r="AB1883" i="5"/>
  <c r="S1879" i="5"/>
  <c r="T1879" i="5"/>
  <c r="S1875" i="5"/>
  <c r="T1875" i="5"/>
  <c r="S1871" i="5"/>
  <c r="T1871" i="5"/>
  <c r="AB1871" i="5"/>
  <c r="S1867" i="5"/>
  <c r="T1867" i="5"/>
  <c r="S1863" i="5"/>
  <c r="T1863" i="5"/>
  <c r="AB1863" i="5"/>
  <c r="S1859" i="5"/>
  <c r="T1859" i="5"/>
  <c r="AB1859" i="5"/>
  <c r="S1855" i="5"/>
  <c r="T1855" i="5"/>
  <c r="AB1855" i="5"/>
  <c r="S1851" i="5"/>
  <c r="T1851" i="5"/>
  <c r="S1847" i="5"/>
  <c r="T1847" i="5"/>
  <c r="AB1847" i="5"/>
  <c r="S1843" i="5"/>
  <c r="T1843" i="5"/>
  <c r="AB1843" i="5"/>
  <c r="S1839" i="5"/>
  <c r="T1839" i="5"/>
  <c r="AB1839" i="5"/>
  <c r="S1835" i="5"/>
  <c r="T1835" i="5"/>
  <c r="AB1835" i="5"/>
  <c r="S1831" i="5"/>
  <c r="T1831" i="5"/>
  <c r="S1827" i="5"/>
  <c r="T1827" i="5"/>
  <c r="AB1827" i="5"/>
  <c r="S1823" i="5"/>
  <c r="T1823" i="5"/>
  <c r="AB1823" i="5"/>
  <c r="S1819" i="5"/>
  <c r="T1819" i="5"/>
  <c r="AB1819" i="5"/>
  <c r="S1815" i="5"/>
  <c r="T1815" i="5"/>
  <c r="AB1815" i="5"/>
  <c r="S1811" i="5"/>
  <c r="T1811" i="5"/>
  <c r="AB1811" i="5"/>
  <c r="S1807" i="5"/>
  <c r="T1807" i="5"/>
  <c r="AB1807" i="5"/>
  <c r="S1803" i="5"/>
  <c r="T1803" i="5"/>
  <c r="AB1803" i="5"/>
  <c r="S1799" i="5"/>
  <c r="T1799" i="5"/>
  <c r="AB1799" i="5"/>
  <c r="S1795" i="5"/>
  <c r="T1795" i="5"/>
  <c r="AB1795" i="5"/>
  <c r="S1791" i="5"/>
  <c r="T1791" i="5"/>
  <c r="S1787" i="5"/>
  <c r="T1787" i="5"/>
  <c r="AB1787" i="5"/>
  <c r="S1783" i="5"/>
  <c r="T1783" i="5"/>
  <c r="AB1783" i="5"/>
  <c r="S1779" i="5"/>
  <c r="T1779" i="5"/>
  <c r="AB1779" i="5"/>
  <c r="S1775" i="5"/>
  <c r="T1775" i="5"/>
  <c r="AB1775" i="5"/>
  <c r="S1771" i="5"/>
  <c r="T1771" i="5"/>
  <c r="AB1771" i="5"/>
  <c r="S1767" i="5"/>
  <c r="T1767" i="5"/>
  <c r="AB1767" i="5"/>
  <c r="S1763" i="5"/>
  <c r="T1763" i="5"/>
  <c r="AB1763" i="5"/>
  <c r="S1759" i="5"/>
  <c r="T1759" i="5"/>
  <c r="S1755" i="5"/>
  <c r="T1755" i="5"/>
  <c r="AB1755" i="5"/>
  <c r="S1751" i="5"/>
  <c r="T1751" i="5"/>
  <c r="AB1751" i="5"/>
  <c r="S1747" i="5"/>
  <c r="T1747" i="5"/>
  <c r="AB1747" i="5"/>
  <c r="S1743" i="5"/>
  <c r="T1743" i="5"/>
  <c r="AB1743" i="5"/>
  <c r="S1739" i="5"/>
  <c r="T1739" i="5"/>
  <c r="AB1739" i="5"/>
  <c r="S1735" i="5"/>
  <c r="T1735" i="5"/>
  <c r="AB1735" i="5"/>
  <c r="S1731" i="5"/>
  <c r="T1731" i="5"/>
  <c r="AB1731" i="5"/>
  <c r="S1727" i="5"/>
  <c r="T1727" i="5"/>
  <c r="S1723" i="5"/>
  <c r="T1723" i="5"/>
  <c r="AB1723" i="5"/>
  <c r="S1719" i="5"/>
  <c r="T1719" i="5"/>
  <c r="AB1719" i="5"/>
  <c r="S1715" i="5"/>
  <c r="T1715" i="5"/>
  <c r="AB1715" i="5"/>
  <c r="S1711" i="5"/>
  <c r="T1711" i="5"/>
  <c r="AB1711" i="5"/>
  <c r="S1707" i="5"/>
  <c r="T1707" i="5"/>
  <c r="AB1707" i="5"/>
  <c r="S1703" i="5"/>
  <c r="T1703" i="5"/>
  <c r="S1699" i="5"/>
  <c r="T1699" i="5"/>
  <c r="AB1699" i="5"/>
  <c r="S1695" i="5"/>
  <c r="T1695" i="5"/>
  <c r="AB1695" i="5"/>
  <c r="S1691" i="5"/>
  <c r="T1691" i="5"/>
  <c r="AB1691" i="5"/>
  <c r="S1687" i="5"/>
  <c r="T1687" i="5"/>
  <c r="AB1687" i="5"/>
  <c r="S1683" i="5"/>
  <c r="T1683" i="5"/>
  <c r="AB1683" i="5"/>
  <c r="S1679" i="5"/>
  <c r="T1679" i="5"/>
  <c r="AB1679" i="5"/>
  <c r="S1675" i="5"/>
  <c r="T1675" i="5"/>
  <c r="AB1675" i="5"/>
  <c r="S1671" i="5"/>
  <c r="T1671" i="5"/>
  <c r="S1667" i="5"/>
  <c r="T1667" i="5"/>
  <c r="AB1667" i="5"/>
  <c r="S1663" i="5"/>
  <c r="T1663" i="5"/>
  <c r="AB1663" i="5"/>
  <c r="S1659" i="5"/>
  <c r="T1659" i="5"/>
  <c r="AB1659" i="5"/>
  <c r="S1655" i="5"/>
  <c r="T1655" i="5"/>
  <c r="AB1655" i="5"/>
  <c r="S1651" i="5"/>
  <c r="T1651" i="5"/>
  <c r="AB1651" i="5"/>
  <c r="S1647" i="5"/>
  <c r="T1647" i="5"/>
  <c r="AB1647" i="5"/>
  <c r="S1643" i="5"/>
  <c r="T1643" i="5"/>
  <c r="AB1643" i="5"/>
  <c r="S1639" i="5"/>
  <c r="T1639" i="5"/>
  <c r="AB1639" i="5"/>
  <c r="S1635" i="5"/>
  <c r="T1635" i="5"/>
  <c r="AB1635" i="5"/>
  <c r="S1631" i="5"/>
  <c r="T1631" i="5"/>
  <c r="S1627" i="5"/>
  <c r="T1627" i="5"/>
  <c r="AB1627" i="5"/>
  <c r="S1623" i="5"/>
  <c r="T1623" i="5"/>
  <c r="AB1623" i="5"/>
  <c r="S1619" i="5"/>
  <c r="T1619" i="5"/>
  <c r="AB1619" i="5"/>
  <c r="S1615" i="5"/>
  <c r="T1615" i="5"/>
  <c r="AB1615" i="5"/>
  <c r="S1611" i="5"/>
  <c r="T1611" i="5"/>
  <c r="AB1611" i="5"/>
  <c r="S1607" i="5"/>
  <c r="T1607" i="5"/>
  <c r="S1603" i="5"/>
  <c r="T1603" i="5"/>
  <c r="AB1603" i="5"/>
  <c r="S1599" i="5"/>
  <c r="T1599" i="5"/>
  <c r="S1595" i="5"/>
  <c r="T1595" i="5"/>
  <c r="AB1595" i="5"/>
  <c r="S1591" i="5"/>
  <c r="T1591" i="5"/>
  <c r="AB1591" i="5"/>
  <c r="S1587" i="5"/>
  <c r="T1587" i="5"/>
  <c r="AB1587" i="5"/>
  <c r="S1583" i="5"/>
  <c r="T1583" i="5"/>
  <c r="AB1583" i="5"/>
  <c r="S1579" i="5"/>
  <c r="T1579" i="5"/>
  <c r="AB1579" i="5"/>
  <c r="S1575" i="5"/>
  <c r="T1575" i="5"/>
  <c r="S1571" i="5"/>
  <c r="T1571" i="5"/>
  <c r="AB1571" i="5"/>
  <c r="S1567" i="5"/>
  <c r="T1567" i="5"/>
  <c r="S1563" i="5"/>
  <c r="T1563" i="5"/>
  <c r="AB1563" i="5"/>
  <c r="S1559" i="5"/>
  <c r="T1559" i="5"/>
  <c r="AB1559" i="5"/>
  <c r="S1555" i="5"/>
  <c r="T1555" i="5"/>
  <c r="AB1555" i="5"/>
  <c r="S1551" i="5"/>
  <c r="T1551" i="5"/>
  <c r="AB1551" i="5"/>
  <c r="S1547" i="5"/>
  <c r="T1547" i="5"/>
  <c r="AB1547" i="5"/>
  <c r="S1543" i="5"/>
  <c r="T1543" i="5"/>
  <c r="S1539" i="5"/>
  <c r="T1539" i="5"/>
  <c r="AB1539" i="5"/>
  <c r="S1535" i="5"/>
  <c r="T1535" i="5"/>
  <c r="AB1535" i="5"/>
  <c r="S1531" i="5"/>
  <c r="T1531" i="5"/>
  <c r="AB1531" i="5"/>
  <c r="S1527" i="5"/>
  <c r="T1527" i="5"/>
  <c r="AB1527" i="5"/>
  <c r="S1523" i="5"/>
  <c r="T1523" i="5"/>
  <c r="AB1523" i="5"/>
  <c r="S1519" i="5"/>
  <c r="T1519" i="5"/>
  <c r="AB1519" i="5"/>
  <c r="S1515" i="5"/>
  <c r="T1515" i="5"/>
  <c r="AB1515" i="5"/>
  <c r="S1511" i="5"/>
  <c r="T1511" i="5"/>
  <c r="AB1511" i="5"/>
  <c r="S1507" i="5"/>
  <c r="T1507" i="5"/>
  <c r="AB1507" i="5"/>
  <c r="S1503" i="5"/>
  <c r="T1503" i="5"/>
  <c r="S1499" i="5"/>
  <c r="T1499" i="5"/>
  <c r="AB1499" i="5"/>
  <c r="S1495" i="5"/>
  <c r="T1495" i="5"/>
  <c r="AB1495" i="5"/>
  <c r="S1491" i="5"/>
  <c r="T1491" i="5"/>
  <c r="AB1491" i="5"/>
  <c r="S1487" i="5"/>
  <c r="T1487" i="5"/>
  <c r="AB1487" i="5"/>
  <c r="S1483" i="5"/>
  <c r="T1483" i="5"/>
  <c r="AB1483" i="5"/>
  <c r="S1479" i="5"/>
  <c r="T1479" i="5"/>
  <c r="S1475" i="5"/>
  <c r="T1475" i="5"/>
  <c r="AB1475" i="5"/>
  <c r="S1471" i="5"/>
  <c r="T1471" i="5"/>
  <c r="S1467" i="5"/>
  <c r="T1467" i="5"/>
  <c r="AB1467" i="5"/>
  <c r="S1463" i="5"/>
  <c r="T1463" i="5"/>
  <c r="AB1463" i="5"/>
  <c r="S1459" i="5"/>
  <c r="T1459" i="5"/>
  <c r="AB1459" i="5"/>
  <c r="S1455" i="5"/>
  <c r="T1455" i="5"/>
  <c r="AB1455" i="5"/>
  <c r="S1451" i="5"/>
  <c r="T1451" i="5"/>
  <c r="AB1451" i="5"/>
  <c r="S1447" i="5"/>
  <c r="T1447" i="5"/>
  <c r="S1443" i="5"/>
  <c r="T1443" i="5"/>
  <c r="AB1443" i="5"/>
  <c r="S1439" i="5"/>
  <c r="T1439" i="5"/>
  <c r="S1435" i="5"/>
  <c r="T1435" i="5"/>
  <c r="AB1435" i="5"/>
  <c r="S1431" i="5"/>
  <c r="T1431" i="5"/>
  <c r="AB1431" i="5"/>
  <c r="S1427" i="5"/>
  <c r="T1427" i="5"/>
  <c r="AB1427" i="5"/>
  <c r="S1423" i="5"/>
  <c r="T1423" i="5"/>
  <c r="AB1423" i="5"/>
  <c r="S1419" i="5"/>
  <c r="T1419" i="5"/>
  <c r="AB1419" i="5"/>
  <c r="S1415" i="5"/>
  <c r="T1415" i="5"/>
  <c r="S1411" i="5"/>
  <c r="T1411" i="5"/>
  <c r="AB1411" i="5"/>
  <c r="S1407" i="5"/>
  <c r="T1407" i="5"/>
  <c r="AB1407" i="5"/>
  <c r="S1403" i="5"/>
  <c r="T1403" i="5"/>
  <c r="AB1403" i="5"/>
  <c r="S1399" i="5"/>
  <c r="T1399" i="5"/>
  <c r="AB1399" i="5"/>
  <c r="S1395" i="5"/>
  <c r="T1395" i="5"/>
  <c r="AB1395" i="5"/>
  <c r="S1391" i="5"/>
  <c r="T1391" i="5"/>
  <c r="AB1391" i="5"/>
  <c r="S1387" i="5"/>
  <c r="T1387" i="5"/>
  <c r="AB1387" i="5"/>
  <c r="S1383" i="5"/>
  <c r="T1383" i="5"/>
  <c r="AB1383" i="5"/>
  <c r="S1379" i="5"/>
  <c r="T1379" i="5"/>
  <c r="AB1379" i="5"/>
  <c r="S1375" i="5"/>
  <c r="T1375" i="5"/>
  <c r="S1371" i="5"/>
  <c r="T1371" i="5"/>
  <c r="AB1371" i="5"/>
  <c r="S1367" i="5"/>
  <c r="T1367" i="5"/>
  <c r="AB1367" i="5"/>
  <c r="S1363" i="5"/>
  <c r="T1363" i="5"/>
  <c r="AB1363" i="5"/>
  <c r="S1359" i="5"/>
  <c r="T1359" i="5"/>
  <c r="AB1359" i="5"/>
  <c r="S1355" i="5"/>
  <c r="T1355" i="5"/>
  <c r="S1351" i="5"/>
  <c r="T1351" i="5"/>
  <c r="S1347" i="5"/>
  <c r="T1347" i="5"/>
  <c r="S1343" i="5"/>
  <c r="T1343" i="5"/>
  <c r="S1339" i="5"/>
  <c r="T1339" i="5"/>
  <c r="AB1339" i="5"/>
  <c r="S1335" i="5"/>
  <c r="T1335" i="5"/>
  <c r="S1331" i="5"/>
  <c r="T1331" i="5"/>
  <c r="AB1331" i="5"/>
  <c r="S1327" i="5"/>
  <c r="T1327" i="5"/>
  <c r="S1323" i="5"/>
  <c r="T1323" i="5"/>
  <c r="AB1323" i="5"/>
  <c r="S1319" i="5"/>
  <c r="T1319" i="5"/>
  <c r="S1315" i="5"/>
  <c r="T1315" i="5"/>
  <c r="AB1315" i="5"/>
  <c r="S1311" i="5"/>
  <c r="T1311" i="5"/>
  <c r="S1307" i="5"/>
  <c r="T1307" i="5"/>
  <c r="S1303" i="5"/>
  <c r="T1303" i="5"/>
  <c r="S1299" i="5"/>
  <c r="T1299" i="5"/>
  <c r="AB1299" i="5"/>
  <c r="S1295" i="5"/>
  <c r="T1295" i="5"/>
  <c r="S1291" i="5"/>
  <c r="T1291" i="5"/>
  <c r="S1287" i="5"/>
  <c r="T1287" i="5"/>
  <c r="S1283" i="5"/>
  <c r="T1283" i="5"/>
  <c r="AB1283" i="5"/>
  <c r="S1279" i="5"/>
  <c r="T1279" i="5"/>
  <c r="S1275" i="5"/>
  <c r="T1275" i="5"/>
  <c r="AB1275" i="5"/>
  <c r="S1271" i="5"/>
  <c r="T1271" i="5"/>
  <c r="S1267" i="5"/>
  <c r="T1267" i="5"/>
  <c r="AB1267" i="5"/>
  <c r="S1263" i="5"/>
  <c r="T1263" i="5"/>
  <c r="S1259" i="5"/>
  <c r="T1259" i="5"/>
  <c r="AB1259" i="5"/>
  <c r="S1255" i="5"/>
  <c r="T1255" i="5"/>
  <c r="S1251" i="5"/>
  <c r="T1251" i="5"/>
  <c r="AB1251" i="5"/>
  <c r="S1247" i="5"/>
  <c r="T1247" i="5"/>
  <c r="S1243" i="5"/>
  <c r="T1243" i="5"/>
  <c r="AB1243" i="5"/>
  <c r="S1239" i="5"/>
  <c r="T1239" i="5"/>
  <c r="S1235" i="5"/>
  <c r="T1235" i="5"/>
  <c r="S1231" i="5"/>
  <c r="T1231" i="5"/>
  <c r="S1227" i="5"/>
  <c r="T1227" i="5"/>
  <c r="AB1227" i="5"/>
  <c r="S1223" i="5"/>
  <c r="T1223" i="5"/>
  <c r="S1219" i="5"/>
  <c r="T1219" i="5"/>
  <c r="AB1219" i="5"/>
  <c r="E1778" i="5"/>
  <c r="X1778" i="5" s="1"/>
  <c r="J1919" i="5"/>
  <c r="J1041" i="5"/>
  <c r="G1778" i="5"/>
  <c r="G2343" i="5"/>
  <c r="I22" i="6"/>
  <c r="A43" i="2"/>
  <c r="E4" i="5"/>
  <c r="A3" i="2"/>
  <c r="A50" i="2"/>
  <c r="F27" i="6"/>
  <c r="I46" i="6"/>
  <c r="J22" i="6"/>
  <c r="A63" i="2"/>
  <c r="A40" i="2"/>
  <c r="I51" i="6"/>
  <c r="I11" i="6"/>
  <c r="A4" i="2"/>
  <c r="A57" i="2"/>
  <c r="I64" i="6"/>
  <c r="B2" i="5"/>
  <c r="I23" i="6"/>
  <c r="A73" i="2"/>
  <c r="J33" i="6"/>
  <c r="A20" i="2"/>
  <c r="B6" i="4"/>
  <c r="F4" i="5"/>
  <c r="L64" i="6"/>
  <c r="L62" i="6"/>
  <c r="I62" i="6"/>
  <c r="J62" i="6"/>
  <c r="L65" i="6"/>
  <c r="L63" i="6"/>
  <c r="S2490" i="5"/>
  <c r="T2490" i="5"/>
  <c r="AB2490" i="5"/>
  <c r="S2486" i="5"/>
  <c r="T2486" i="5"/>
  <c r="S2482" i="5"/>
  <c r="T2482" i="5"/>
  <c r="S2478" i="5"/>
  <c r="T2478" i="5"/>
  <c r="S2474" i="5"/>
  <c r="T2474" i="5"/>
  <c r="S2470" i="5"/>
  <c r="T2470" i="5"/>
  <c r="S2466" i="5"/>
  <c r="T2466" i="5"/>
  <c r="S2462" i="5"/>
  <c r="T2462" i="5"/>
  <c r="S2458" i="5"/>
  <c r="T2458" i="5"/>
  <c r="S2454" i="5"/>
  <c r="T2454" i="5"/>
  <c r="S2450" i="5"/>
  <c r="T2450" i="5"/>
  <c r="S2446" i="5"/>
  <c r="T2446" i="5"/>
  <c r="S2442" i="5"/>
  <c r="T2442" i="5"/>
  <c r="S2438" i="5"/>
  <c r="T2438" i="5"/>
  <c r="S2434" i="5"/>
  <c r="T2434" i="5"/>
  <c r="S2430" i="5"/>
  <c r="T2430" i="5"/>
  <c r="S2426" i="5"/>
  <c r="T2426" i="5"/>
  <c r="S2422" i="5"/>
  <c r="T2422" i="5"/>
  <c r="S2418" i="5"/>
  <c r="T2418" i="5"/>
  <c r="S2414" i="5"/>
  <c r="T2414" i="5"/>
  <c r="S2410" i="5"/>
  <c r="T2410" i="5"/>
  <c r="S2406" i="5"/>
  <c r="T2406" i="5"/>
  <c r="S2402" i="5"/>
  <c r="T2402" i="5"/>
  <c r="S2398" i="5"/>
  <c r="T2398" i="5"/>
  <c r="S2394" i="5"/>
  <c r="T2394" i="5"/>
  <c r="S2390" i="5"/>
  <c r="T2390" i="5"/>
  <c r="S2386" i="5"/>
  <c r="T2386" i="5"/>
  <c r="S2382" i="5"/>
  <c r="T2382" i="5"/>
  <c r="S2378" i="5"/>
  <c r="T2378" i="5"/>
  <c r="S2374" i="5"/>
  <c r="T2374" i="5"/>
  <c r="S2370" i="5"/>
  <c r="T2370" i="5"/>
  <c r="S2366" i="5"/>
  <c r="T2366" i="5"/>
  <c r="S2362" i="5"/>
  <c r="T2362" i="5"/>
  <c r="S2358" i="5"/>
  <c r="T2358" i="5"/>
  <c r="S2354" i="5"/>
  <c r="T2354" i="5"/>
  <c r="S2350" i="5"/>
  <c r="T2350" i="5"/>
  <c r="S2346" i="5"/>
  <c r="T2346" i="5"/>
  <c r="S2342" i="5"/>
  <c r="T2342" i="5"/>
  <c r="S2338" i="5"/>
  <c r="T2338" i="5"/>
  <c r="S2334" i="5"/>
  <c r="T2334" i="5"/>
  <c r="S2330" i="5"/>
  <c r="T2330" i="5"/>
  <c r="S2326" i="5"/>
  <c r="T2326" i="5"/>
  <c r="S2322" i="5"/>
  <c r="T2322" i="5"/>
  <c r="S2318" i="5"/>
  <c r="T2318" i="5"/>
  <c r="S2314" i="5"/>
  <c r="T2314" i="5"/>
  <c r="S2310" i="5"/>
  <c r="T2310" i="5"/>
  <c r="S2306" i="5"/>
  <c r="T2306" i="5"/>
  <c r="S2302" i="5"/>
  <c r="T2302" i="5"/>
  <c r="S2298" i="5"/>
  <c r="T2298" i="5"/>
  <c r="S2294" i="5"/>
  <c r="T2294" i="5"/>
  <c r="S2290" i="5"/>
  <c r="T2290" i="5"/>
  <c r="S2286" i="5"/>
  <c r="T2286" i="5"/>
  <c r="S2282" i="5"/>
  <c r="T2282" i="5"/>
  <c r="S2278" i="5"/>
  <c r="T2278" i="5"/>
  <c r="S2274" i="5"/>
  <c r="T2274" i="5"/>
  <c r="S2270" i="5"/>
  <c r="T2270" i="5"/>
  <c r="S2266" i="5"/>
  <c r="T2266" i="5"/>
  <c r="S2262" i="5"/>
  <c r="T2262" i="5"/>
  <c r="S2258" i="5"/>
  <c r="T2258" i="5"/>
  <c r="S2254" i="5"/>
  <c r="T2254" i="5"/>
  <c r="S2250" i="5"/>
  <c r="T2250" i="5"/>
  <c r="S2246" i="5"/>
  <c r="T2246" i="5"/>
  <c r="S2242" i="5"/>
  <c r="T2242" i="5"/>
  <c r="S2238" i="5"/>
  <c r="T2238" i="5"/>
  <c r="S2234" i="5"/>
  <c r="T2234" i="5"/>
  <c r="S2230" i="5"/>
  <c r="T2230" i="5"/>
  <c r="S2226" i="5"/>
  <c r="T2226" i="5"/>
  <c r="S2222" i="5"/>
  <c r="T2222" i="5"/>
  <c r="S2218" i="5"/>
  <c r="T2218" i="5"/>
  <c r="S2214" i="5"/>
  <c r="T2214" i="5"/>
  <c r="S2210" i="5"/>
  <c r="T2210" i="5"/>
  <c r="S2206" i="5"/>
  <c r="T2206" i="5"/>
  <c r="S2202" i="5"/>
  <c r="T2202" i="5"/>
  <c r="S2198" i="5"/>
  <c r="T2198" i="5"/>
  <c r="S2194" i="5"/>
  <c r="T2194" i="5"/>
  <c r="S2190" i="5"/>
  <c r="T2190" i="5"/>
  <c r="S2186" i="5"/>
  <c r="T2186" i="5"/>
  <c r="S2182" i="5"/>
  <c r="T2182" i="5"/>
  <c r="S2178" i="5"/>
  <c r="T2178" i="5"/>
  <c r="S2174" i="5"/>
  <c r="T2174" i="5"/>
  <c r="S2170" i="5"/>
  <c r="T2170" i="5"/>
  <c r="S2166" i="5"/>
  <c r="T2166" i="5"/>
  <c r="S2162" i="5"/>
  <c r="T2162" i="5"/>
  <c r="S2158" i="5"/>
  <c r="T2158" i="5"/>
  <c r="S2154" i="5"/>
  <c r="T2154" i="5"/>
  <c r="S2150" i="5"/>
  <c r="T2150" i="5"/>
  <c r="S2146" i="5"/>
  <c r="T2146" i="5"/>
  <c r="S2142" i="5"/>
  <c r="T2142" i="5"/>
  <c r="S2138" i="5"/>
  <c r="T2138" i="5"/>
  <c r="S2134" i="5"/>
  <c r="T2134" i="5"/>
  <c r="S2130" i="5"/>
  <c r="T2130" i="5"/>
  <c r="S2126" i="5"/>
  <c r="T2126" i="5"/>
  <c r="S2122" i="5"/>
  <c r="T2122" i="5"/>
  <c r="S2118" i="5"/>
  <c r="T2118" i="5"/>
  <c r="S2114" i="5"/>
  <c r="T2114" i="5"/>
  <c r="S2110" i="5"/>
  <c r="T2110" i="5"/>
  <c r="S2106" i="5"/>
  <c r="T2106" i="5"/>
  <c r="S2102" i="5"/>
  <c r="T2102" i="5"/>
  <c r="S2098" i="5"/>
  <c r="T2098" i="5"/>
  <c r="S2094" i="5"/>
  <c r="T2094" i="5"/>
  <c r="S2090" i="5"/>
  <c r="T2090" i="5"/>
  <c r="S2086" i="5"/>
  <c r="T2086" i="5"/>
  <c r="S2082" i="5"/>
  <c r="T2082" i="5"/>
  <c r="S2078" i="5"/>
  <c r="T2078" i="5"/>
  <c r="S2074" i="5"/>
  <c r="T2074" i="5"/>
  <c r="S2070" i="5"/>
  <c r="T2070" i="5"/>
  <c r="S2066" i="5"/>
  <c r="T2066" i="5"/>
  <c r="S2062" i="5"/>
  <c r="T2062" i="5"/>
  <c r="S2058" i="5"/>
  <c r="T2058" i="5"/>
  <c r="S2054" i="5"/>
  <c r="T2054" i="5"/>
  <c r="S2050" i="5"/>
  <c r="T2050" i="5"/>
  <c r="S2046" i="5"/>
  <c r="T2046" i="5"/>
  <c r="S2042" i="5"/>
  <c r="T2042" i="5"/>
  <c r="S2038" i="5"/>
  <c r="T2038" i="5"/>
  <c r="S2034" i="5"/>
  <c r="T2034" i="5"/>
  <c r="S2030" i="5"/>
  <c r="T2030" i="5"/>
  <c r="S2026" i="5"/>
  <c r="T2026" i="5"/>
  <c r="S2022" i="5"/>
  <c r="T2022" i="5"/>
  <c r="S2018" i="5"/>
  <c r="T2018" i="5"/>
  <c r="S2014" i="5"/>
  <c r="T2014" i="5"/>
  <c r="S2010" i="5"/>
  <c r="T2010" i="5"/>
  <c r="S2006" i="5"/>
  <c r="T2006" i="5"/>
  <c r="AB2006" i="5"/>
  <c r="S2002" i="5"/>
  <c r="T2002" i="5"/>
  <c r="S1998" i="5"/>
  <c r="T1998" i="5"/>
  <c r="AB1998" i="5"/>
  <c r="S1994" i="5"/>
  <c r="T1994" i="5"/>
  <c r="S1990" i="5"/>
  <c r="T1990" i="5"/>
  <c r="AB1990" i="5"/>
  <c r="S1986" i="5"/>
  <c r="T1986" i="5"/>
  <c r="S1982" i="5"/>
  <c r="T1982" i="5"/>
  <c r="AB1982" i="5"/>
  <c r="S1978" i="5"/>
  <c r="T1978" i="5"/>
  <c r="S1974" i="5"/>
  <c r="T1974" i="5"/>
  <c r="AB1974" i="5"/>
  <c r="S1970" i="5"/>
  <c r="T1970" i="5"/>
  <c r="S1966" i="5"/>
  <c r="T1966" i="5"/>
  <c r="AB1966" i="5"/>
  <c r="S1962" i="5"/>
  <c r="T1962" i="5"/>
  <c r="S1958" i="5"/>
  <c r="T1958" i="5"/>
  <c r="AB1958" i="5"/>
  <c r="S1954" i="5"/>
  <c r="T1954" i="5"/>
  <c r="S1950" i="5"/>
  <c r="T1950" i="5"/>
  <c r="AB1950" i="5"/>
  <c r="S1946" i="5"/>
  <c r="T1946" i="5"/>
  <c r="S1942" i="5"/>
  <c r="T1942" i="5"/>
  <c r="AB1942" i="5"/>
  <c r="S1938" i="5"/>
  <c r="T1938" i="5"/>
  <c r="S1934" i="5"/>
  <c r="T1934" i="5"/>
  <c r="AB1934" i="5"/>
  <c r="S1930" i="5"/>
  <c r="T1930" i="5"/>
  <c r="S1926" i="5"/>
  <c r="T1926" i="5"/>
  <c r="AB1926" i="5"/>
  <c r="S1922" i="5"/>
  <c r="T1922" i="5"/>
  <c r="S1918" i="5"/>
  <c r="T1918" i="5"/>
  <c r="AB1918" i="5"/>
  <c r="S1914" i="5"/>
  <c r="T1914" i="5"/>
  <c r="S1910" i="5"/>
  <c r="T1910" i="5"/>
  <c r="AB1910" i="5"/>
  <c r="S1906" i="5"/>
  <c r="T1906" i="5"/>
  <c r="S1902" i="5"/>
  <c r="T1902" i="5"/>
  <c r="AB1902" i="5"/>
  <c r="S1898" i="5"/>
  <c r="T1898" i="5"/>
  <c r="S1894" i="5"/>
  <c r="T1894" i="5"/>
  <c r="AB1894" i="5"/>
  <c r="S1890" i="5"/>
  <c r="T1890" i="5"/>
  <c r="S1886" i="5"/>
  <c r="T1886" i="5"/>
  <c r="AB1886" i="5"/>
  <c r="S1882" i="5"/>
  <c r="T1882" i="5"/>
  <c r="S1878" i="5"/>
  <c r="T1878" i="5"/>
  <c r="AB1878" i="5"/>
  <c r="S1874" i="5"/>
  <c r="T1874" i="5"/>
  <c r="S1870" i="5"/>
  <c r="T1870" i="5"/>
  <c r="AB1870" i="5"/>
  <c r="S1866" i="5"/>
  <c r="T1866" i="5"/>
  <c r="S1862" i="5"/>
  <c r="T1862" i="5"/>
  <c r="AB1862" i="5"/>
  <c r="S1858" i="5"/>
  <c r="T1858" i="5"/>
  <c r="S1854" i="5"/>
  <c r="T1854" i="5"/>
  <c r="AB1854" i="5"/>
  <c r="S1850" i="5"/>
  <c r="T1850" i="5"/>
  <c r="S1846" i="5"/>
  <c r="T1846" i="5"/>
  <c r="AB1846" i="5"/>
  <c r="S1842" i="5"/>
  <c r="T1842" i="5"/>
  <c r="S1838" i="5"/>
  <c r="T1838" i="5"/>
  <c r="AB1838" i="5"/>
  <c r="S1834" i="5"/>
  <c r="T1834" i="5"/>
  <c r="S1830" i="5"/>
  <c r="T1830" i="5"/>
  <c r="AB1830" i="5"/>
  <c r="S1826" i="5"/>
  <c r="T1826" i="5"/>
  <c r="S1822" i="5"/>
  <c r="T1822" i="5"/>
  <c r="AB1822" i="5"/>
  <c r="S1818" i="5"/>
  <c r="T1818" i="5"/>
  <c r="S1814" i="5"/>
  <c r="T1814" i="5"/>
  <c r="AB1814" i="5"/>
  <c r="S1810" i="5"/>
  <c r="T1810" i="5"/>
  <c r="S1806" i="5"/>
  <c r="T1806" i="5"/>
  <c r="AB1806" i="5"/>
  <c r="S1802" i="5"/>
  <c r="T1802" i="5"/>
  <c r="S1798" i="5"/>
  <c r="T1798" i="5"/>
  <c r="AB1798" i="5"/>
  <c r="S1794" i="5"/>
  <c r="T1794" i="5"/>
  <c r="S1790" i="5"/>
  <c r="T1790" i="5"/>
  <c r="AB1790" i="5"/>
  <c r="S1786" i="5"/>
  <c r="T1786" i="5"/>
  <c r="S1782" i="5"/>
  <c r="T1782" i="5"/>
  <c r="S1778" i="5"/>
  <c r="T1778" i="5"/>
  <c r="S1774" i="5"/>
  <c r="T1774" i="5"/>
  <c r="AB1774" i="5"/>
  <c r="S1770" i="5"/>
  <c r="T1770" i="5"/>
  <c r="S1766" i="5"/>
  <c r="T1766" i="5"/>
  <c r="AB1766" i="5"/>
  <c r="S1762" i="5"/>
  <c r="T1762" i="5"/>
  <c r="S1758" i="5"/>
  <c r="T1758" i="5"/>
  <c r="S1754" i="5"/>
  <c r="T1754" i="5"/>
  <c r="S1750" i="5"/>
  <c r="T1750" i="5"/>
  <c r="AB1750" i="5"/>
  <c r="S1746" i="5"/>
  <c r="T1746" i="5"/>
  <c r="S1742" i="5"/>
  <c r="T1742" i="5"/>
  <c r="AB1742" i="5"/>
  <c r="S1738" i="5"/>
  <c r="T1738" i="5"/>
  <c r="S1734" i="5"/>
  <c r="T1734" i="5"/>
  <c r="AB1734" i="5"/>
  <c r="S1730" i="5"/>
  <c r="T1730" i="5"/>
  <c r="S1726" i="5"/>
  <c r="T1726" i="5"/>
  <c r="AB1726" i="5"/>
  <c r="S1722" i="5"/>
  <c r="T1722" i="5"/>
  <c r="S1718" i="5"/>
  <c r="T1718" i="5"/>
  <c r="AB1718" i="5"/>
  <c r="S1714" i="5"/>
  <c r="T1714" i="5"/>
  <c r="S1710" i="5"/>
  <c r="T1710" i="5"/>
  <c r="AB1710" i="5"/>
  <c r="S1706" i="5"/>
  <c r="T1706" i="5"/>
  <c r="S1702" i="5"/>
  <c r="T1702" i="5"/>
  <c r="AB1702" i="5"/>
  <c r="S1698" i="5"/>
  <c r="T1698" i="5"/>
  <c r="S1694" i="5"/>
  <c r="T1694" i="5"/>
  <c r="AB1694" i="5"/>
  <c r="S1690" i="5"/>
  <c r="T1690" i="5"/>
  <c r="S1686" i="5"/>
  <c r="T1686" i="5"/>
  <c r="AB1686" i="5"/>
  <c r="S1682" i="5"/>
  <c r="T1682" i="5"/>
  <c r="S1678" i="5"/>
  <c r="T1678" i="5"/>
  <c r="AB1678" i="5"/>
  <c r="S1674" i="5"/>
  <c r="T1674" i="5"/>
  <c r="S1670" i="5"/>
  <c r="T1670" i="5"/>
  <c r="AB1670" i="5"/>
  <c r="S1666" i="5"/>
  <c r="T1666" i="5"/>
  <c r="S1662" i="5"/>
  <c r="T1662" i="5"/>
  <c r="AB1662" i="5"/>
  <c r="S1658" i="5"/>
  <c r="T1658" i="5"/>
  <c r="S1654" i="5"/>
  <c r="T1654" i="5"/>
  <c r="S1650" i="5"/>
  <c r="T1650" i="5"/>
  <c r="S1646" i="5"/>
  <c r="T1646" i="5"/>
  <c r="AB1646" i="5"/>
  <c r="S1642" i="5"/>
  <c r="T1642" i="5"/>
  <c r="S1638" i="5"/>
  <c r="T1638" i="5"/>
  <c r="AB1638" i="5"/>
  <c r="S1634" i="5"/>
  <c r="T1634" i="5"/>
  <c r="S1630" i="5"/>
  <c r="T1630" i="5"/>
  <c r="S1626" i="5"/>
  <c r="T1626" i="5"/>
  <c r="S1622" i="5"/>
  <c r="T1622" i="5"/>
  <c r="AB1622" i="5"/>
  <c r="S1618" i="5"/>
  <c r="T1618" i="5"/>
  <c r="S1614" i="5"/>
  <c r="T1614" i="5"/>
  <c r="AB1614" i="5"/>
  <c r="S1610" i="5"/>
  <c r="T1610" i="5"/>
  <c r="S1606" i="5"/>
  <c r="T1606" i="5"/>
  <c r="S1602" i="5"/>
  <c r="T1602" i="5"/>
  <c r="S1598" i="5"/>
  <c r="T1598" i="5"/>
  <c r="AB1598" i="5"/>
  <c r="S1594" i="5"/>
  <c r="T1594" i="5"/>
  <c r="S1590" i="5"/>
  <c r="T1590" i="5"/>
  <c r="AB1590" i="5"/>
  <c r="S1586" i="5"/>
  <c r="T1586" i="5"/>
  <c r="S1582" i="5"/>
  <c r="T1582" i="5"/>
  <c r="AB1582" i="5"/>
  <c r="S1578" i="5"/>
  <c r="T1578" i="5"/>
  <c r="S1574" i="5"/>
  <c r="T1574" i="5"/>
  <c r="AB1574" i="5"/>
  <c r="S1570" i="5"/>
  <c r="T1570" i="5"/>
  <c r="S1566" i="5"/>
  <c r="T1566" i="5"/>
  <c r="AB1566" i="5"/>
  <c r="S1562" i="5"/>
  <c r="T1562" i="5"/>
  <c r="S1558" i="5"/>
  <c r="T1558" i="5"/>
  <c r="AB1558" i="5"/>
  <c r="S1554" i="5"/>
  <c r="T1554" i="5"/>
  <c r="S1550" i="5"/>
  <c r="T1550" i="5"/>
  <c r="AB1550" i="5"/>
  <c r="S1546" i="5"/>
  <c r="T1546" i="5"/>
  <c r="S1542" i="5"/>
  <c r="T1542" i="5"/>
  <c r="AB1542" i="5"/>
  <c r="S1538" i="5"/>
  <c r="T1538" i="5"/>
  <c r="S1534" i="5"/>
  <c r="T1534" i="5"/>
  <c r="AB1534" i="5"/>
  <c r="S1530" i="5"/>
  <c r="T1530" i="5"/>
  <c r="S1526" i="5"/>
  <c r="T1526" i="5"/>
  <c r="AB1526" i="5"/>
  <c r="S1522" i="5"/>
  <c r="T1522" i="5"/>
  <c r="S1518" i="5"/>
  <c r="T1518" i="5"/>
  <c r="AB1518" i="5"/>
  <c r="S1514" i="5"/>
  <c r="T1514" i="5"/>
  <c r="S1510" i="5"/>
  <c r="T1510" i="5"/>
  <c r="AB1510" i="5"/>
  <c r="S1506" i="5"/>
  <c r="T1506" i="5"/>
  <c r="S1502" i="5"/>
  <c r="T1502" i="5"/>
  <c r="S1498" i="5"/>
  <c r="T1498" i="5"/>
  <c r="S1494" i="5"/>
  <c r="T1494" i="5"/>
  <c r="AB1494" i="5"/>
  <c r="S1490" i="5"/>
  <c r="T1490" i="5"/>
  <c r="S1486" i="5"/>
  <c r="T1486" i="5"/>
  <c r="AB1486" i="5"/>
  <c r="S1482" i="5"/>
  <c r="T1482" i="5"/>
  <c r="S1478" i="5"/>
  <c r="T1478" i="5"/>
  <c r="S1474" i="5"/>
  <c r="T1474" i="5"/>
  <c r="S1470" i="5"/>
  <c r="T1470" i="5"/>
  <c r="AB1470" i="5"/>
  <c r="S1466" i="5"/>
  <c r="T1466" i="5"/>
  <c r="S1462" i="5"/>
  <c r="T1462" i="5"/>
  <c r="AB1462" i="5"/>
  <c r="S1458" i="5"/>
  <c r="T1458" i="5"/>
  <c r="S1454" i="5"/>
  <c r="T1454" i="5"/>
  <c r="AB1454" i="5"/>
  <c r="S1450" i="5"/>
  <c r="T1450" i="5"/>
  <c r="S1446" i="5"/>
  <c r="T1446" i="5"/>
  <c r="AB1446" i="5"/>
  <c r="S1442" i="5"/>
  <c r="T1442" i="5"/>
  <c r="S1438" i="5"/>
  <c r="T1438" i="5"/>
  <c r="AB1438" i="5"/>
  <c r="S1434" i="5"/>
  <c r="T1434" i="5"/>
  <c r="S1430" i="5"/>
  <c r="T1430" i="5"/>
  <c r="AB1430" i="5"/>
  <c r="S1426" i="5"/>
  <c r="T1426" i="5"/>
  <c r="AB1426" i="5"/>
  <c r="S1422" i="5"/>
  <c r="T1422" i="5"/>
  <c r="AB1422" i="5"/>
  <c r="S1418" i="5"/>
  <c r="T1418" i="5"/>
  <c r="S1414" i="5"/>
  <c r="T1414" i="5"/>
  <c r="AB1414" i="5"/>
  <c r="S1410" i="5"/>
  <c r="T1410" i="5"/>
  <c r="AB1410" i="5"/>
  <c r="S1406" i="5"/>
  <c r="T1406" i="5"/>
  <c r="AB1406" i="5"/>
  <c r="S1402" i="5"/>
  <c r="T1402" i="5"/>
  <c r="S1398" i="5"/>
  <c r="T1398" i="5"/>
  <c r="S1394" i="5"/>
  <c r="T1394" i="5"/>
  <c r="AB1394" i="5"/>
  <c r="S1390" i="5"/>
  <c r="T1390" i="5"/>
  <c r="AB1390" i="5"/>
  <c r="S1386" i="5"/>
  <c r="T1386" i="5"/>
  <c r="S1382" i="5"/>
  <c r="T1382" i="5"/>
  <c r="AB1382" i="5"/>
  <c r="S1378" i="5"/>
  <c r="T1378" i="5"/>
  <c r="AB1378" i="5"/>
  <c r="S1374" i="5"/>
  <c r="T1374" i="5"/>
  <c r="S1370" i="5"/>
  <c r="T1370" i="5"/>
  <c r="S1366" i="5"/>
  <c r="T1366" i="5"/>
  <c r="AB1366" i="5"/>
  <c r="S1362" i="5"/>
  <c r="T1362" i="5"/>
  <c r="S1358" i="5"/>
  <c r="T1358" i="5"/>
  <c r="AB1358" i="5"/>
  <c r="S1354" i="5"/>
  <c r="T1354" i="5"/>
  <c r="AB1354" i="5"/>
  <c r="S1350" i="5"/>
  <c r="T1350" i="5"/>
  <c r="AB1350" i="5"/>
  <c r="S1346" i="5"/>
  <c r="T1346" i="5"/>
  <c r="AB1346" i="5"/>
  <c r="S1342" i="5"/>
  <c r="T1342" i="5"/>
  <c r="AB1342" i="5"/>
  <c r="S1338" i="5"/>
  <c r="T1338" i="5"/>
  <c r="S1334" i="5"/>
  <c r="T1334" i="5"/>
  <c r="S1330" i="5"/>
  <c r="T1330" i="5"/>
  <c r="S1326" i="5"/>
  <c r="T1326" i="5"/>
  <c r="S1322" i="5"/>
  <c r="T1322" i="5"/>
  <c r="AB1322" i="5"/>
  <c r="S1318" i="5"/>
  <c r="T1318" i="5"/>
  <c r="S1314" i="5"/>
  <c r="T1314" i="5"/>
  <c r="AB1314" i="5"/>
  <c r="S1310" i="5"/>
  <c r="T1310" i="5"/>
  <c r="AB1310" i="5"/>
  <c r="S1306" i="5"/>
  <c r="T1306" i="5"/>
  <c r="AB1306" i="5"/>
  <c r="S1302" i="5"/>
  <c r="T1302" i="5"/>
  <c r="AB1302" i="5"/>
  <c r="S1298" i="5"/>
  <c r="T1298" i="5"/>
  <c r="AB1298" i="5"/>
  <c r="S1294" i="5"/>
  <c r="T1294" i="5"/>
  <c r="AB1294" i="5"/>
  <c r="S1290" i="5"/>
  <c r="T1290" i="5"/>
  <c r="AB1290" i="5"/>
  <c r="S1286" i="5"/>
  <c r="T1286" i="5"/>
  <c r="AB1286" i="5"/>
  <c r="S1282" i="5"/>
  <c r="T1282" i="5"/>
  <c r="AB1282" i="5"/>
  <c r="S1278" i="5"/>
  <c r="T1278" i="5"/>
  <c r="AB1278" i="5"/>
  <c r="S1274" i="5"/>
  <c r="T1274" i="5"/>
  <c r="S1270" i="5"/>
  <c r="T1270" i="5"/>
  <c r="AB1270" i="5"/>
  <c r="S1266" i="5"/>
  <c r="T1266" i="5"/>
  <c r="AB1266" i="5"/>
  <c r="S1262" i="5"/>
  <c r="T1262" i="5"/>
  <c r="AB1262" i="5"/>
  <c r="S1258" i="5"/>
  <c r="T1258" i="5"/>
  <c r="AB1258" i="5"/>
  <c r="S1254" i="5"/>
  <c r="T1254" i="5"/>
  <c r="S1250" i="5"/>
  <c r="T1250" i="5"/>
  <c r="AB1250" i="5"/>
  <c r="S1246" i="5"/>
  <c r="T1246" i="5"/>
  <c r="AB1246" i="5"/>
  <c r="S1242" i="5"/>
  <c r="T1242" i="5"/>
  <c r="AB1242" i="5"/>
  <c r="S1238" i="5"/>
  <c r="T1238" i="5"/>
  <c r="AB1238" i="5"/>
  <c r="S1234" i="5"/>
  <c r="T1234" i="5"/>
  <c r="S1230" i="5"/>
  <c r="T1230" i="5"/>
  <c r="AB1230" i="5"/>
  <c r="S1226" i="5"/>
  <c r="T1226" i="5"/>
  <c r="AB1226" i="5"/>
  <c r="S1222" i="5"/>
  <c r="T1222" i="5"/>
  <c r="AB1222" i="5"/>
  <c r="S1218" i="5"/>
  <c r="T1218" i="5"/>
  <c r="AB1218" i="5"/>
  <c r="S1214" i="5"/>
  <c r="T1214" i="5"/>
  <c r="AB1214" i="5"/>
  <c r="S1210" i="5"/>
  <c r="T1210" i="5"/>
  <c r="S1206" i="5"/>
  <c r="T1206" i="5"/>
  <c r="AB1206" i="5"/>
  <c r="S1202" i="5"/>
  <c r="T1202" i="5"/>
  <c r="AB1202" i="5"/>
  <c r="S1198" i="5"/>
  <c r="T1198" i="5"/>
  <c r="S1194" i="5"/>
  <c r="T1194" i="5"/>
  <c r="S2493" i="5"/>
  <c r="T2493" i="5"/>
  <c r="AB2493" i="5"/>
  <c r="S2489" i="5"/>
  <c r="T2489" i="5"/>
  <c r="AB2489" i="5"/>
  <c r="S2485" i="5"/>
  <c r="T2485" i="5"/>
  <c r="AB2485" i="5"/>
  <c r="S2481" i="5"/>
  <c r="T2481" i="5"/>
  <c r="AB2481" i="5"/>
  <c r="S2477" i="5"/>
  <c r="T2477" i="5"/>
  <c r="S2473" i="5"/>
  <c r="T2473" i="5"/>
  <c r="AB2473" i="5"/>
  <c r="S2469" i="5"/>
  <c r="T2469" i="5"/>
  <c r="AB2469" i="5"/>
  <c r="S2465" i="5"/>
  <c r="T2465" i="5"/>
  <c r="AB2465" i="5"/>
  <c r="S2461" i="5"/>
  <c r="T2461" i="5"/>
  <c r="S2457" i="5"/>
  <c r="T2457" i="5"/>
  <c r="AB2457" i="5"/>
  <c r="S2453" i="5"/>
  <c r="T2453" i="5"/>
  <c r="AB2453" i="5"/>
  <c r="S2449" i="5"/>
  <c r="T2449" i="5"/>
  <c r="AB2449" i="5"/>
  <c r="S2445" i="5"/>
  <c r="T2445" i="5"/>
  <c r="AB2445" i="5"/>
  <c r="S2441" i="5"/>
  <c r="T2441" i="5"/>
  <c r="AB2441" i="5"/>
  <c r="S2437" i="5"/>
  <c r="T2437" i="5"/>
  <c r="AB2437" i="5"/>
  <c r="S2433" i="5"/>
  <c r="T2433" i="5"/>
  <c r="AB2433" i="5"/>
  <c r="S2429" i="5"/>
  <c r="T2429" i="5"/>
  <c r="AB2429" i="5"/>
  <c r="S2425" i="5"/>
  <c r="T2425" i="5"/>
  <c r="AB2425" i="5"/>
  <c r="S2421" i="5"/>
  <c r="T2421" i="5"/>
  <c r="AB2421" i="5"/>
  <c r="S2417" i="5"/>
  <c r="T2417" i="5"/>
  <c r="AB2417" i="5"/>
  <c r="S2413" i="5"/>
  <c r="T2413" i="5"/>
  <c r="S2409" i="5"/>
  <c r="T2409" i="5"/>
  <c r="AB2409" i="5"/>
  <c r="S2405" i="5"/>
  <c r="T2405" i="5"/>
  <c r="AB2405" i="5"/>
  <c r="S2401" i="5"/>
  <c r="T2401" i="5"/>
  <c r="AB2401" i="5"/>
  <c r="S2397" i="5"/>
  <c r="T2397" i="5"/>
  <c r="S2393" i="5"/>
  <c r="T2393" i="5"/>
  <c r="AB2393" i="5"/>
  <c r="S2389" i="5"/>
  <c r="T2389" i="5"/>
  <c r="AB2389" i="5"/>
  <c r="S2385" i="5"/>
  <c r="T2385" i="5"/>
  <c r="AB2385" i="5"/>
  <c r="S2381" i="5"/>
  <c r="T2381" i="5"/>
  <c r="AB2381" i="5"/>
  <c r="S2377" i="5"/>
  <c r="T2377" i="5"/>
  <c r="AB2377" i="5"/>
  <c r="S2373" i="5"/>
  <c r="T2373" i="5"/>
  <c r="AB2373" i="5"/>
  <c r="S2369" i="5"/>
  <c r="T2369" i="5"/>
  <c r="AB2369" i="5"/>
  <c r="S2365" i="5"/>
  <c r="T2365" i="5"/>
  <c r="AB2365" i="5"/>
  <c r="S2361" i="5"/>
  <c r="T2361" i="5"/>
  <c r="AB2361" i="5"/>
  <c r="S2357" i="5"/>
  <c r="T2357" i="5"/>
  <c r="AB2357" i="5"/>
  <c r="S2353" i="5"/>
  <c r="T2353" i="5"/>
  <c r="AB2353" i="5"/>
  <c r="S2349" i="5"/>
  <c r="T2349" i="5"/>
  <c r="S2345" i="5"/>
  <c r="T2345" i="5"/>
  <c r="AB2345" i="5"/>
  <c r="S2341" i="5"/>
  <c r="T2341" i="5"/>
  <c r="AB2341" i="5"/>
  <c r="S2337" i="5"/>
  <c r="T2337" i="5"/>
  <c r="AB2337" i="5"/>
  <c r="S2333" i="5"/>
  <c r="T2333" i="5"/>
  <c r="S2329" i="5"/>
  <c r="T2329" i="5"/>
  <c r="AB2329" i="5"/>
  <c r="S2325" i="5"/>
  <c r="T2325" i="5"/>
  <c r="AB2325" i="5"/>
  <c r="S2321" i="5"/>
  <c r="T2321" i="5"/>
  <c r="AB2321" i="5"/>
  <c r="S2317" i="5"/>
  <c r="T2317" i="5"/>
  <c r="AB2317" i="5"/>
  <c r="S2313" i="5"/>
  <c r="T2313" i="5"/>
  <c r="AB2313" i="5"/>
  <c r="S2309" i="5"/>
  <c r="T2309" i="5"/>
  <c r="AB2309" i="5"/>
  <c r="S2305" i="5"/>
  <c r="T2305" i="5"/>
  <c r="AB2305" i="5"/>
  <c r="S2301" i="5"/>
  <c r="T2301" i="5"/>
  <c r="AB2301" i="5"/>
  <c r="S2297" i="5"/>
  <c r="T2297" i="5"/>
  <c r="AB2297" i="5"/>
  <c r="S2293" i="5"/>
  <c r="T2293" i="5"/>
  <c r="AB2293" i="5"/>
  <c r="S2289" i="5"/>
  <c r="T2289" i="5"/>
  <c r="AB2289" i="5"/>
  <c r="S2285" i="5"/>
  <c r="T2285" i="5"/>
  <c r="S2281" i="5"/>
  <c r="T2281" i="5"/>
  <c r="AB2281" i="5"/>
  <c r="S2277" i="5"/>
  <c r="T2277" i="5"/>
  <c r="AB2277" i="5"/>
  <c r="S2273" i="5"/>
  <c r="T2273" i="5"/>
  <c r="AB2273" i="5"/>
  <c r="S2269" i="5"/>
  <c r="T2269" i="5"/>
  <c r="AB2269" i="5"/>
  <c r="S2265" i="5"/>
  <c r="T2265" i="5"/>
  <c r="AB2265" i="5"/>
  <c r="S2261" i="5"/>
  <c r="T2261" i="5"/>
  <c r="AB2261" i="5"/>
  <c r="S2257" i="5"/>
  <c r="T2257" i="5"/>
  <c r="AB2257" i="5"/>
  <c r="S2253" i="5"/>
  <c r="T2253" i="5"/>
  <c r="AB2253" i="5"/>
  <c r="S2249" i="5"/>
  <c r="T2249" i="5"/>
  <c r="AB2249" i="5"/>
  <c r="S2245" i="5"/>
  <c r="T2245" i="5"/>
  <c r="AB2245" i="5"/>
  <c r="S2241" i="5"/>
  <c r="T2241" i="5"/>
  <c r="AB2241" i="5"/>
  <c r="S2237" i="5"/>
  <c r="T2237" i="5"/>
  <c r="AB2237" i="5"/>
  <c r="S2233" i="5"/>
  <c r="T2233" i="5"/>
  <c r="AB2233" i="5"/>
  <c r="S2229" i="5"/>
  <c r="T2229" i="5"/>
  <c r="AB2229" i="5"/>
  <c r="S2225" i="5"/>
  <c r="T2225" i="5"/>
  <c r="AB2225" i="5"/>
  <c r="S2221" i="5"/>
  <c r="T2221" i="5"/>
  <c r="S2217" i="5"/>
  <c r="T2217" i="5"/>
  <c r="AB2217" i="5"/>
  <c r="S2213" i="5"/>
  <c r="T2213" i="5"/>
  <c r="AB2213" i="5"/>
  <c r="S2209" i="5"/>
  <c r="T2209" i="5"/>
  <c r="AB2209" i="5"/>
  <c r="S2205" i="5"/>
  <c r="T2205" i="5"/>
  <c r="S2201" i="5"/>
  <c r="T2201" i="5"/>
  <c r="AB2201" i="5"/>
  <c r="S2197" i="5"/>
  <c r="T2197" i="5"/>
  <c r="AB2197" i="5"/>
  <c r="S2193" i="5"/>
  <c r="T2193" i="5"/>
  <c r="AB2193" i="5"/>
  <c r="S2189" i="5"/>
  <c r="T2189" i="5"/>
  <c r="AB2189" i="5"/>
  <c r="S2185" i="5"/>
  <c r="T2185" i="5"/>
  <c r="AB2185" i="5"/>
  <c r="S2181" i="5"/>
  <c r="T2181" i="5"/>
  <c r="AB2181" i="5"/>
  <c r="S2177" i="5"/>
  <c r="T2177" i="5"/>
  <c r="AB2177" i="5"/>
  <c r="S2173" i="5"/>
  <c r="T2173" i="5"/>
  <c r="AB2173" i="5"/>
  <c r="S2169" i="5"/>
  <c r="T2169" i="5"/>
  <c r="AB2169" i="5"/>
  <c r="S2165" i="5"/>
  <c r="T2165" i="5"/>
  <c r="AB2165" i="5"/>
  <c r="S2161" i="5"/>
  <c r="T2161" i="5"/>
  <c r="AB2161" i="5"/>
  <c r="S2157" i="5"/>
  <c r="T2157" i="5"/>
  <c r="S2153" i="5"/>
  <c r="T2153" i="5"/>
  <c r="AB2153" i="5"/>
  <c r="S2149" i="5"/>
  <c r="T2149" i="5"/>
  <c r="AB2149" i="5"/>
  <c r="S2145" i="5"/>
  <c r="T2145" i="5"/>
  <c r="AB2145" i="5"/>
  <c r="S2141" i="5"/>
  <c r="T2141" i="5"/>
  <c r="S2137" i="5"/>
  <c r="T2137" i="5"/>
  <c r="AB2137" i="5"/>
  <c r="S2133" i="5"/>
  <c r="T2133" i="5"/>
  <c r="AB2133" i="5"/>
  <c r="S2129" i="5"/>
  <c r="T2129" i="5"/>
  <c r="AB2129" i="5"/>
  <c r="S2125" i="5"/>
  <c r="T2125" i="5"/>
  <c r="AB2125" i="5"/>
  <c r="S2121" i="5"/>
  <c r="T2121" i="5"/>
  <c r="AB2121" i="5"/>
  <c r="S2117" i="5"/>
  <c r="T2117" i="5"/>
  <c r="AB2117" i="5"/>
  <c r="S2113" i="5"/>
  <c r="T2113" i="5"/>
  <c r="AB2113" i="5"/>
  <c r="S2109" i="5"/>
  <c r="T2109" i="5"/>
  <c r="AB2109" i="5"/>
  <c r="S2105" i="5"/>
  <c r="T2105" i="5"/>
  <c r="AB2105" i="5"/>
  <c r="S2101" i="5"/>
  <c r="T2101" i="5"/>
  <c r="AB2101" i="5"/>
  <c r="S2097" i="5"/>
  <c r="T2097" i="5"/>
  <c r="AB2097" i="5"/>
  <c r="S2093" i="5"/>
  <c r="T2093" i="5"/>
  <c r="S2089" i="5"/>
  <c r="T2089" i="5"/>
  <c r="AB2089" i="5"/>
  <c r="S2085" i="5"/>
  <c r="T2085" i="5"/>
  <c r="AB2085" i="5"/>
  <c r="S2081" i="5"/>
  <c r="T2081" i="5"/>
  <c r="AB2081" i="5"/>
  <c r="S2077" i="5"/>
  <c r="T2077" i="5"/>
  <c r="S2073" i="5"/>
  <c r="T2073" i="5"/>
  <c r="AB2073" i="5"/>
  <c r="S2069" i="5"/>
  <c r="T2069" i="5"/>
  <c r="AB2069" i="5"/>
  <c r="S2065" i="5"/>
  <c r="T2065" i="5"/>
  <c r="AB2065" i="5"/>
  <c r="S2061" i="5"/>
  <c r="T2061" i="5"/>
  <c r="AB2061" i="5"/>
  <c r="S2057" i="5"/>
  <c r="T2057" i="5"/>
  <c r="AB2057" i="5"/>
  <c r="S2053" i="5"/>
  <c r="T2053" i="5"/>
  <c r="AB2053" i="5"/>
  <c r="S2049" i="5"/>
  <c r="T2049" i="5"/>
  <c r="AB2049" i="5"/>
  <c r="S2045" i="5"/>
  <c r="T2045" i="5"/>
  <c r="AB2045" i="5"/>
  <c r="S2041" i="5"/>
  <c r="T2041" i="5"/>
  <c r="AB2041" i="5"/>
  <c r="S2037" i="5"/>
  <c r="T2037" i="5"/>
  <c r="AB2037" i="5"/>
  <c r="S2033" i="5"/>
  <c r="T2033" i="5"/>
  <c r="AB2033" i="5"/>
  <c r="S2029" i="5"/>
  <c r="T2029" i="5"/>
  <c r="S2025" i="5"/>
  <c r="T2025" i="5"/>
  <c r="AB2025" i="5"/>
  <c r="S2021" i="5"/>
  <c r="T2021" i="5"/>
  <c r="AB2021" i="5"/>
  <c r="S2017" i="5"/>
  <c r="T2017" i="5"/>
  <c r="AB2017" i="5"/>
  <c r="S2013" i="5"/>
  <c r="T2013" i="5"/>
  <c r="S2009" i="5"/>
  <c r="T2009" i="5"/>
  <c r="AB2009" i="5"/>
  <c r="S2005" i="5"/>
  <c r="T2005" i="5"/>
  <c r="AB2005" i="5"/>
  <c r="T2001" i="5"/>
  <c r="S2001" i="5"/>
  <c r="AB2001" i="5"/>
  <c r="S1997" i="5"/>
  <c r="T1997" i="5"/>
  <c r="AB1997" i="5"/>
  <c r="S1993" i="5"/>
  <c r="T1993" i="5"/>
  <c r="AB1993" i="5"/>
  <c r="S1989" i="5"/>
  <c r="T1989" i="5"/>
  <c r="AB1989" i="5"/>
  <c r="S1985" i="5"/>
  <c r="T1985" i="5"/>
  <c r="AB1985" i="5"/>
  <c r="S1981" i="5"/>
  <c r="T1981" i="5"/>
  <c r="AB1981" i="5"/>
  <c r="S1977" i="5"/>
  <c r="T1977" i="5"/>
  <c r="AB1977" i="5"/>
  <c r="S1973" i="5"/>
  <c r="T1973" i="5"/>
  <c r="AB1973" i="5"/>
  <c r="S1969" i="5"/>
  <c r="T1969" i="5"/>
  <c r="AB1969" i="5"/>
  <c r="S1965" i="5"/>
  <c r="T1965" i="5"/>
  <c r="AB1965" i="5"/>
  <c r="S1961" i="5"/>
  <c r="T1961" i="5"/>
  <c r="AB1961" i="5"/>
  <c r="S1957" i="5"/>
  <c r="T1957" i="5"/>
  <c r="AB1957" i="5"/>
  <c r="S1953" i="5"/>
  <c r="T1953" i="5"/>
  <c r="AB1953" i="5"/>
  <c r="S1949" i="5"/>
  <c r="T1949" i="5"/>
  <c r="S1945" i="5"/>
  <c r="T1945" i="5"/>
  <c r="AB1945" i="5"/>
  <c r="S1941" i="5"/>
  <c r="T1941" i="5"/>
  <c r="AB1941" i="5"/>
  <c r="S1937" i="5"/>
  <c r="T1937" i="5"/>
  <c r="AB1937" i="5"/>
  <c r="S1933" i="5"/>
  <c r="T1933" i="5"/>
  <c r="AB1933" i="5"/>
  <c r="S1929" i="5"/>
  <c r="T1929" i="5"/>
  <c r="AB1929" i="5"/>
  <c r="S1925" i="5"/>
  <c r="T1925" i="5"/>
  <c r="AB1925" i="5"/>
  <c r="S1921" i="5"/>
  <c r="T1921" i="5"/>
  <c r="AB1921" i="5"/>
  <c r="S1917" i="5"/>
  <c r="T1917" i="5"/>
  <c r="AB1917" i="5"/>
  <c r="S1913" i="5"/>
  <c r="T1913" i="5"/>
  <c r="AB1913" i="5"/>
  <c r="S1909" i="5"/>
  <c r="T1909" i="5"/>
  <c r="AB1909" i="5"/>
  <c r="S1905" i="5"/>
  <c r="T1905" i="5"/>
  <c r="AB1905" i="5"/>
  <c r="S1901" i="5"/>
  <c r="T1901" i="5"/>
  <c r="S1897" i="5"/>
  <c r="T1897" i="5"/>
  <c r="AB1897" i="5"/>
  <c r="S1893" i="5"/>
  <c r="T1893" i="5"/>
  <c r="AB1893" i="5"/>
  <c r="S1889" i="5"/>
  <c r="T1889" i="5"/>
  <c r="AB1889" i="5"/>
  <c r="S1885" i="5"/>
  <c r="T1885" i="5"/>
  <c r="S1881" i="5"/>
  <c r="T1881" i="5"/>
  <c r="AB1881" i="5"/>
  <c r="S1877" i="5"/>
  <c r="T1877" i="5"/>
  <c r="AB1877" i="5"/>
  <c r="S1873" i="5"/>
  <c r="T1873" i="5"/>
  <c r="AB1873" i="5"/>
  <c r="S1869" i="5"/>
  <c r="T1869" i="5"/>
  <c r="AB1869" i="5"/>
  <c r="S1865" i="5"/>
  <c r="T1865" i="5"/>
  <c r="AB1865" i="5"/>
  <c r="S1861" i="5"/>
  <c r="T1861" i="5"/>
  <c r="AB1861" i="5"/>
  <c r="S1857" i="5"/>
  <c r="T1857" i="5"/>
  <c r="AB1857" i="5"/>
  <c r="S1853" i="5"/>
  <c r="T1853" i="5"/>
  <c r="AB1853" i="5"/>
  <c r="S1849" i="5"/>
  <c r="T1849" i="5"/>
  <c r="AB1849" i="5"/>
  <c r="S1845" i="5"/>
  <c r="T1845" i="5"/>
  <c r="AB1845" i="5"/>
  <c r="S1841" i="5"/>
  <c r="T1841" i="5"/>
  <c r="AB1841" i="5"/>
  <c r="S1837" i="5"/>
  <c r="T1837" i="5"/>
  <c r="AB1837" i="5"/>
  <c r="S1833" i="5"/>
  <c r="T1833" i="5"/>
  <c r="AB1833" i="5"/>
  <c r="S1829" i="5"/>
  <c r="T1829" i="5"/>
  <c r="AB1829" i="5"/>
  <c r="S1825" i="5"/>
  <c r="T1825" i="5"/>
  <c r="S1821" i="5"/>
  <c r="T1821" i="5"/>
  <c r="S1817" i="5"/>
  <c r="T1817" i="5"/>
  <c r="AB1817" i="5"/>
  <c r="S1813" i="5"/>
  <c r="T1813" i="5"/>
  <c r="AB1813" i="5"/>
  <c r="S1809" i="5"/>
  <c r="T1809" i="5"/>
  <c r="AB1809" i="5"/>
  <c r="S1805" i="5"/>
  <c r="T1805" i="5"/>
  <c r="AB1805" i="5"/>
  <c r="S1801" i="5"/>
  <c r="T1801" i="5"/>
  <c r="AB1801" i="5"/>
  <c r="S1797" i="5"/>
  <c r="T1797" i="5"/>
  <c r="AB1797" i="5"/>
  <c r="S1793" i="5"/>
  <c r="T1793" i="5"/>
  <c r="AB1793" i="5"/>
  <c r="S1789" i="5"/>
  <c r="T1789" i="5"/>
  <c r="S1785" i="5"/>
  <c r="T1785" i="5"/>
  <c r="S1781" i="5"/>
  <c r="T1781" i="5"/>
  <c r="S1777" i="5"/>
  <c r="T1777" i="5"/>
  <c r="AB1777" i="5"/>
  <c r="S1773" i="5"/>
  <c r="T1773" i="5"/>
  <c r="S1769" i="5"/>
  <c r="T1769" i="5"/>
  <c r="AB1769" i="5"/>
  <c r="S1765" i="5"/>
  <c r="T1765" i="5"/>
  <c r="AB1765" i="5"/>
  <c r="S1761" i="5"/>
  <c r="T1761" i="5"/>
  <c r="AB1761" i="5"/>
  <c r="S1757" i="5"/>
  <c r="T1757" i="5"/>
  <c r="S1753" i="5"/>
  <c r="T1753" i="5"/>
  <c r="AB1753" i="5"/>
  <c r="S1749" i="5"/>
  <c r="T1749" i="5"/>
  <c r="AB1749" i="5"/>
  <c r="S1745" i="5"/>
  <c r="T1745" i="5"/>
  <c r="AB1745" i="5"/>
  <c r="S1741" i="5"/>
  <c r="T1741" i="5"/>
  <c r="AB1741" i="5"/>
  <c r="S1737" i="5"/>
  <c r="T1737" i="5"/>
  <c r="AB1737" i="5"/>
  <c r="S1733" i="5"/>
  <c r="T1733" i="5"/>
  <c r="AB1733" i="5"/>
  <c r="S1729" i="5"/>
  <c r="T1729" i="5"/>
  <c r="AB1729" i="5"/>
  <c r="S1725" i="5"/>
  <c r="T1725" i="5"/>
  <c r="AB1725" i="5"/>
  <c r="S1721" i="5"/>
  <c r="T1721" i="5"/>
  <c r="S1717" i="5"/>
  <c r="T1717" i="5"/>
  <c r="S1713" i="5"/>
  <c r="T1713" i="5"/>
  <c r="AB1713" i="5"/>
  <c r="S1709" i="5"/>
  <c r="T1709" i="5"/>
  <c r="AB1709" i="5"/>
  <c r="S1705" i="5"/>
  <c r="T1705" i="5"/>
  <c r="AB1705" i="5"/>
  <c r="S1701" i="5"/>
  <c r="T1701" i="5"/>
  <c r="AB1701" i="5"/>
  <c r="S1697" i="5"/>
  <c r="T1697" i="5"/>
  <c r="S1693" i="5"/>
  <c r="T1693" i="5"/>
  <c r="S1689" i="5"/>
  <c r="T1689" i="5"/>
  <c r="AB1689" i="5"/>
  <c r="S1685" i="5"/>
  <c r="T1685" i="5"/>
  <c r="AB1685" i="5"/>
  <c r="S1681" i="5"/>
  <c r="T1681" i="5"/>
  <c r="AB1681" i="5"/>
  <c r="S1677" i="5"/>
  <c r="T1677" i="5"/>
  <c r="AB1677" i="5"/>
  <c r="S1673" i="5"/>
  <c r="T1673" i="5"/>
  <c r="AB1673" i="5"/>
  <c r="S1669" i="5"/>
  <c r="T1669" i="5"/>
  <c r="AB1669" i="5"/>
  <c r="S1665" i="5"/>
  <c r="T1665" i="5"/>
  <c r="S1661" i="5"/>
  <c r="T1661" i="5"/>
  <c r="S1657" i="5"/>
  <c r="T1657" i="5"/>
  <c r="S1653" i="5"/>
  <c r="T1653" i="5"/>
  <c r="AB1653" i="5"/>
  <c r="S1649" i="5"/>
  <c r="T1649" i="5"/>
  <c r="AB1649" i="5"/>
  <c r="S1645" i="5"/>
  <c r="T1645" i="5"/>
  <c r="S1641" i="5"/>
  <c r="T1641" i="5"/>
  <c r="AB1641" i="5"/>
  <c r="S1637" i="5"/>
  <c r="T1637" i="5"/>
  <c r="AB1637" i="5"/>
  <c r="S1633" i="5"/>
  <c r="T1633" i="5"/>
  <c r="AB1633" i="5"/>
  <c r="S1629" i="5"/>
  <c r="T1629" i="5"/>
  <c r="S1625" i="5"/>
  <c r="T1625" i="5"/>
  <c r="S1621" i="5"/>
  <c r="T1621" i="5"/>
  <c r="S1617" i="5"/>
  <c r="T1617" i="5"/>
  <c r="AB1617" i="5"/>
  <c r="S1613" i="5"/>
  <c r="T1613" i="5"/>
  <c r="AB1613" i="5"/>
  <c r="S1609" i="5"/>
  <c r="T1609" i="5"/>
  <c r="AB1609" i="5"/>
  <c r="S1605" i="5"/>
  <c r="T1605" i="5"/>
  <c r="AB1605" i="5"/>
  <c r="S1601" i="5"/>
  <c r="T1601" i="5"/>
  <c r="S1597" i="5"/>
  <c r="T1597" i="5"/>
  <c r="S1593" i="5"/>
  <c r="T1593" i="5"/>
  <c r="AB1593" i="5"/>
  <c r="S1589" i="5"/>
  <c r="T1589" i="5"/>
  <c r="S1585" i="5"/>
  <c r="T1585" i="5"/>
  <c r="AB1585" i="5"/>
  <c r="S1581" i="5"/>
  <c r="T1581" i="5"/>
  <c r="AB1581" i="5"/>
  <c r="S1577" i="5"/>
  <c r="T1577" i="5"/>
  <c r="AB1577" i="5"/>
  <c r="S1573" i="5"/>
  <c r="T1573" i="5"/>
  <c r="AB1573" i="5"/>
  <c r="S1569" i="5"/>
  <c r="T1569" i="5"/>
  <c r="S1565" i="5"/>
  <c r="T1565" i="5"/>
  <c r="S1561" i="5"/>
  <c r="T1561" i="5"/>
  <c r="S1557" i="5"/>
  <c r="T1557" i="5"/>
  <c r="S1553" i="5"/>
  <c r="T1553" i="5"/>
  <c r="AB1553" i="5"/>
  <c r="S1549" i="5"/>
  <c r="T1549" i="5"/>
  <c r="AB1549" i="5"/>
  <c r="S1545" i="5"/>
  <c r="T1545" i="5"/>
  <c r="AB1545" i="5"/>
  <c r="S1541" i="5"/>
  <c r="T1541" i="5"/>
  <c r="AB1541" i="5"/>
  <c r="S1537" i="5"/>
  <c r="T1537" i="5"/>
  <c r="S1533" i="5"/>
  <c r="T1533" i="5"/>
  <c r="S1529" i="5"/>
  <c r="T1529" i="5"/>
  <c r="S1525" i="5"/>
  <c r="T1525" i="5"/>
  <c r="AB1525" i="5"/>
  <c r="S1521" i="5"/>
  <c r="T1521" i="5"/>
  <c r="AB1521" i="5"/>
  <c r="S1517" i="5"/>
  <c r="T1517" i="5"/>
  <c r="AB1517" i="5"/>
  <c r="S1513" i="5"/>
  <c r="T1513" i="5"/>
  <c r="AB1513" i="5"/>
  <c r="S1509" i="5"/>
  <c r="T1509" i="5"/>
  <c r="AB1509" i="5"/>
  <c r="S1505" i="5"/>
  <c r="T1505" i="5"/>
  <c r="AB1505" i="5"/>
  <c r="S1501" i="5"/>
  <c r="T1501" i="5"/>
  <c r="S1497" i="5"/>
  <c r="T1497" i="5"/>
  <c r="S1493" i="5"/>
  <c r="T1493" i="5"/>
  <c r="S1489" i="5"/>
  <c r="T1489" i="5"/>
  <c r="AB1489" i="5"/>
  <c r="S1485" i="5"/>
  <c r="T1485" i="5"/>
  <c r="AB1485" i="5"/>
  <c r="S1481" i="5"/>
  <c r="T1481" i="5"/>
  <c r="AB1481" i="5"/>
  <c r="S1477" i="5"/>
  <c r="T1477" i="5"/>
  <c r="AB1477" i="5"/>
  <c r="S1473" i="5"/>
  <c r="T1473" i="5"/>
  <c r="S1469" i="5"/>
  <c r="T1469" i="5"/>
  <c r="S1465" i="5"/>
  <c r="T1465" i="5"/>
  <c r="AB1465" i="5"/>
  <c r="S1461" i="5"/>
  <c r="T1461" i="5"/>
  <c r="AB1461" i="5"/>
  <c r="S1457" i="5"/>
  <c r="T1457" i="5"/>
  <c r="AB1457" i="5"/>
  <c r="S1453" i="5"/>
  <c r="T1453" i="5"/>
  <c r="AB1453" i="5"/>
  <c r="S1449" i="5"/>
  <c r="T1449" i="5"/>
  <c r="AB1449" i="5"/>
  <c r="S1445" i="5"/>
  <c r="T1445" i="5"/>
  <c r="AB1445" i="5"/>
  <c r="S1441" i="5"/>
  <c r="T1441" i="5"/>
  <c r="S1437" i="5"/>
  <c r="T1437" i="5"/>
  <c r="S1433" i="5"/>
  <c r="T1433" i="5"/>
  <c r="S1429" i="5"/>
  <c r="T1429" i="5"/>
  <c r="S1425" i="5"/>
  <c r="T1425" i="5"/>
  <c r="AB1425" i="5"/>
  <c r="S1421" i="5"/>
  <c r="T1421" i="5"/>
  <c r="AB1421" i="5"/>
  <c r="S1417" i="5"/>
  <c r="T1417" i="5"/>
  <c r="AB1417" i="5"/>
  <c r="S1413" i="5"/>
  <c r="T1413" i="5"/>
  <c r="AB1413" i="5"/>
  <c r="S1409" i="5"/>
  <c r="T1409" i="5"/>
  <c r="S1405" i="5"/>
  <c r="T1405" i="5"/>
  <c r="S1401" i="5"/>
  <c r="T1401" i="5"/>
  <c r="S1397" i="5"/>
  <c r="T1397" i="5"/>
  <c r="AB1397" i="5"/>
  <c r="S1393" i="5"/>
  <c r="T1393" i="5"/>
  <c r="AB1393" i="5"/>
  <c r="S1389" i="5"/>
  <c r="T1389" i="5"/>
  <c r="S1385" i="5"/>
  <c r="T1385" i="5"/>
  <c r="AB1385" i="5"/>
  <c r="S1381" i="5"/>
  <c r="T1381" i="5"/>
  <c r="AB1381" i="5"/>
  <c r="S1377" i="5"/>
  <c r="T1377" i="5"/>
  <c r="AB1377" i="5"/>
  <c r="S1373" i="5"/>
  <c r="T1373" i="5"/>
  <c r="AB1373" i="5"/>
  <c r="S1369" i="5"/>
  <c r="T1369" i="5"/>
  <c r="S1365" i="5"/>
  <c r="T1365" i="5"/>
  <c r="S1361" i="5"/>
  <c r="T1361" i="5"/>
  <c r="AB1361" i="5"/>
  <c r="S1357" i="5"/>
  <c r="T1357" i="5"/>
  <c r="AB1357" i="5"/>
  <c r="S1353" i="5"/>
  <c r="T1353" i="5"/>
  <c r="S1349" i="5"/>
  <c r="T1349" i="5"/>
  <c r="S1345" i="5"/>
  <c r="T1345" i="5"/>
  <c r="S1341" i="5"/>
  <c r="T1341" i="5"/>
  <c r="AB1341" i="5"/>
  <c r="S1337" i="5"/>
  <c r="T1337" i="5"/>
  <c r="S1333" i="5"/>
  <c r="T1333" i="5"/>
  <c r="AB1333" i="5"/>
  <c r="S1329" i="5"/>
  <c r="T1329" i="5"/>
  <c r="AB1329" i="5"/>
  <c r="S1325" i="5"/>
  <c r="T1325" i="5"/>
  <c r="AB1325" i="5"/>
  <c r="S1321" i="5"/>
  <c r="T1321" i="5"/>
  <c r="AB1321" i="5"/>
  <c r="S1317" i="5"/>
  <c r="T1317" i="5"/>
  <c r="AB1317" i="5"/>
  <c r="S1313" i="5"/>
  <c r="T1313" i="5"/>
  <c r="AB1313" i="5"/>
  <c r="S1309" i="5"/>
  <c r="T1309" i="5"/>
  <c r="AB1309" i="5"/>
  <c r="S1305" i="5"/>
  <c r="T1305" i="5"/>
  <c r="AB1305" i="5"/>
  <c r="S1301" i="5"/>
  <c r="T1301" i="5"/>
  <c r="S1297" i="5"/>
  <c r="T1297" i="5"/>
  <c r="S1293" i="5"/>
  <c r="T1293" i="5"/>
  <c r="AB1293" i="5"/>
  <c r="S1289" i="5"/>
  <c r="T1289" i="5"/>
  <c r="AB1289" i="5"/>
  <c r="S1285" i="5"/>
  <c r="T1285" i="5"/>
  <c r="AB1285" i="5"/>
  <c r="S1281" i="5"/>
  <c r="T1281" i="5"/>
  <c r="AB1281" i="5"/>
  <c r="S1277" i="5"/>
  <c r="T1277" i="5"/>
  <c r="AB1277" i="5"/>
  <c r="S1273" i="5"/>
  <c r="T1273" i="5"/>
  <c r="S1269" i="5"/>
  <c r="T1269" i="5"/>
  <c r="S1265" i="5"/>
  <c r="T1265" i="5"/>
  <c r="AB1265" i="5"/>
  <c r="S1261" i="5"/>
  <c r="T1261" i="5"/>
  <c r="AB1261" i="5"/>
  <c r="S1257" i="5"/>
  <c r="T1257" i="5"/>
  <c r="AB1257" i="5"/>
  <c r="S1253" i="5"/>
  <c r="T1253" i="5"/>
  <c r="S1249" i="5"/>
  <c r="T1249" i="5"/>
  <c r="AB1249" i="5"/>
  <c r="F1017" i="5"/>
  <c r="F1071" i="5"/>
  <c r="J1215" i="5"/>
  <c r="I1778" i="5"/>
  <c r="F1144" i="5"/>
  <c r="R1144" i="5"/>
  <c r="G1066" i="5"/>
  <c r="H1097" i="5"/>
  <c r="J1144" i="5"/>
  <c r="J1778" i="5"/>
  <c r="A51" i="2"/>
  <c r="B21" i="4"/>
  <c r="A12" i="6" s="1"/>
  <c r="C26" i="3"/>
  <c r="A7" i="2"/>
  <c r="A59" i="2"/>
  <c r="I42" i="6"/>
  <c r="I53" i="6"/>
  <c r="C13" i="3"/>
  <c r="I20" i="6"/>
  <c r="I38" i="6"/>
  <c r="J54" i="6"/>
  <c r="I25" i="6"/>
  <c r="J35" i="6"/>
  <c r="I43" i="6"/>
  <c r="I36" i="6"/>
  <c r="C28" i="3"/>
  <c r="A60" i="2"/>
  <c r="I5" i="6"/>
  <c r="L4" i="5"/>
  <c r="A27" i="2"/>
  <c r="O4" i="5"/>
  <c r="B3" i="3"/>
  <c r="B26" i="4"/>
  <c r="I10" i="6"/>
  <c r="B28" i="4"/>
  <c r="J17" i="6"/>
  <c r="J45" i="6"/>
  <c r="A65" i="2"/>
  <c r="I60" i="6"/>
  <c r="J27" i="6"/>
  <c r="A54" i="2"/>
  <c r="J46" i="6"/>
  <c r="J21" i="6"/>
  <c r="A15" i="2"/>
  <c r="C11" i="3"/>
  <c r="J12" i="6"/>
  <c r="C12" i="6" s="1"/>
  <c r="B50" i="1"/>
  <c r="B15" i="4"/>
  <c r="A7" i="6" s="1"/>
  <c r="J51" i="6"/>
  <c r="B7" i="4"/>
  <c r="A44" i="2"/>
  <c r="I4" i="8"/>
  <c r="C10" i="3"/>
  <c r="C2" i="3"/>
  <c r="J64" i="6"/>
  <c r="J48" i="6"/>
  <c r="I55" i="6"/>
  <c r="C27" i="3"/>
  <c r="A56" i="2"/>
  <c r="B4" i="5"/>
  <c r="D5" i="7"/>
  <c r="A28" i="2"/>
  <c r="B31" i="3"/>
  <c r="I8" i="6"/>
  <c r="I6" i="6"/>
  <c r="A53" i="2"/>
  <c r="I13" i="6"/>
  <c r="A1" i="2"/>
  <c r="J38" i="6"/>
  <c r="B37" i="4"/>
  <c r="A24" i="6" s="1"/>
  <c r="S2492" i="5"/>
  <c r="T2492" i="5"/>
  <c r="AB2492" i="5"/>
  <c r="S2488" i="5"/>
  <c r="T2488" i="5"/>
  <c r="AB2488" i="5"/>
  <c r="S2484" i="5"/>
  <c r="T2484" i="5"/>
  <c r="AB2484" i="5"/>
  <c r="S2480" i="5"/>
  <c r="T2480" i="5"/>
  <c r="S2476" i="5"/>
  <c r="T2476" i="5"/>
  <c r="S2472" i="5"/>
  <c r="T2472" i="5"/>
  <c r="AB2472" i="5"/>
  <c r="S2468" i="5"/>
  <c r="T2468" i="5"/>
  <c r="AB2468" i="5"/>
  <c r="S2464" i="5"/>
  <c r="T2464" i="5"/>
  <c r="S2460" i="5"/>
  <c r="T2460" i="5"/>
  <c r="S2456" i="5"/>
  <c r="T2456" i="5"/>
  <c r="AB2456" i="5"/>
  <c r="S2452" i="5"/>
  <c r="T2452" i="5"/>
  <c r="AB2452" i="5"/>
  <c r="S2448" i="5"/>
  <c r="T2448" i="5"/>
  <c r="S2444" i="5"/>
  <c r="T2444" i="5"/>
  <c r="S2440" i="5"/>
  <c r="T2440" i="5"/>
  <c r="AB2440" i="5"/>
  <c r="S2436" i="5"/>
  <c r="T2436" i="5"/>
  <c r="AB2436" i="5"/>
  <c r="S2432" i="5"/>
  <c r="T2432" i="5"/>
  <c r="S2428" i="5"/>
  <c r="T2428" i="5"/>
  <c r="S2424" i="5"/>
  <c r="T2424" i="5"/>
  <c r="AB2424" i="5"/>
  <c r="S2420" i="5"/>
  <c r="T2420" i="5"/>
  <c r="S2416" i="5"/>
  <c r="T2416" i="5"/>
  <c r="S2412" i="5"/>
  <c r="T2412" i="5"/>
  <c r="S2408" i="5"/>
  <c r="T2408" i="5"/>
  <c r="AB2408" i="5"/>
  <c r="S2404" i="5"/>
  <c r="T2404" i="5"/>
  <c r="S2400" i="5"/>
  <c r="T2400" i="5"/>
  <c r="S2396" i="5"/>
  <c r="T2396" i="5"/>
  <c r="S2392" i="5"/>
  <c r="T2392" i="5"/>
  <c r="AB2392" i="5"/>
  <c r="S2388" i="5"/>
  <c r="T2388" i="5"/>
  <c r="S2384" i="5"/>
  <c r="T2384" i="5"/>
  <c r="S2380" i="5"/>
  <c r="T2380" i="5"/>
  <c r="S2376" i="5"/>
  <c r="T2376" i="5"/>
  <c r="S2372" i="5"/>
  <c r="T2372" i="5"/>
  <c r="AB2372" i="5"/>
  <c r="S2368" i="5"/>
  <c r="T2368" i="5"/>
  <c r="S2364" i="5"/>
  <c r="T2364" i="5"/>
  <c r="S2360" i="5"/>
  <c r="T2360" i="5"/>
  <c r="AB2360" i="5"/>
  <c r="S2356" i="5"/>
  <c r="T2356" i="5"/>
  <c r="S2352" i="5"/>
  <c r="T2352" i="5"/>
  <c r="S2348" i="5"/>
  <c r="T2348" i="5"/>
  <c r="S2344" i="5"/>
  <c r="T2344" i="5"/>
  <c r="AB2344" i="5"/>
  <c r="S2340" i="5"/>
  <c r="T2340" i="5"/>
  <c r="AB2340" i="5"/>
  <c r="S2336" i="5"/>
  <c r="T2336" i="5"/>
  <c r="S2332" i="5"/>
  <c r="T2332" i="5"/>
  <c r="S2328" i="5"/>
  <c r="T2328" i="5"/>
  <c r="AB2328" i="5"/>
  <c r="S2324" i="5"/>
  <c r="T2324" i="5"/>
  <c r="S2320" i="5"/>
  <c r="T2320" i="5"/>
  <c r="S2316" i="5"/>
  <c r="T2316" i="5"/>
  <c r="S2312" i="5"/>
  <c r="T2312" i="5"/>
  <c r="AB2312" i="5"/>
  <c r="S2308" i="5"/>
  <c r="T2308" i="5"/>
  <c r="AB2308" i="5"/>
  <c r="S2304" i="5"/>
  <c r="T2304" i="5"/>
  <c r="S2300" i="5"/>
  <c r="T2300" i="5"/>
  <c r="S2296" i="5"/>
  <c r="T2296" i="5"/>
  <c r="S2292" i="5"/>
  <c r="T2292" i="5"/>
  <c r="S2288" i="5"/>
  <c r="T2288" i="5"/>
  <c r="S2284" i="5"/>
  <c r="T2284" i="5"/>
  <c r="S2280" i="5"/>
  <c r="T2280" i="5"/>
  <c r="AB2280" i="5"/>
  <c r="S2276" i="5"/>
  <c r="T2276" i="5"/>
  <c r="AB2276" i="5"/>
  <c r="S2272" i="5"/>
  <c r="T2272" i="5"/>
  <c r="S2268" i="5"/>
  <c r="T2268" i="5"/>
  <c r="S2264" i="5"/>
  <c r="T2264" i="5"/>
  <c r="AB2264" i="5"/>
  <c r="S2260" i="5"/>
  <c r="T2260" i="5"/>
  <c r="S2256" i="5"/>
  <c r="T2256" i="5"/>
  <c r="S2252" i="5"/>
  <c r="T2252" i="5"/>
  <c r="S2248" i="5"/>
  <c r="T2248" i="5"/>
  <c r="S2244" i="5"/>
  <c r="T2244" i="5"/>
  <c r="AB2244" i="5"/>
  <c r="S2240" i="5"/>
  <c r="T2240" i="5"/>
  <c r="S2236" i="5"/>
  <c r="T2236" i="5"/>
  <c r="S2232" i="5"/>
  <c r="T2232" i="5"/>
  <c r="S2228" i="5"/>
  <c r="T2228" i="5"/>
  <c r="S2224" i="5"/>
  <c r="T2224" i="5"/>
  <c r="S2220" i="5"/>
  <c r="T2220" i="5"/>
  <c r="S2216" i="5"/>
  <c r="T2216" i="5"/>
  <c r="AB2216" i="5"/>
  <c r="S2212" i="5"/>
  <c r="T2212" i="5"/>
  <c r="S2208" i="5"/>
  <c r="T2208" i="5"/>
  <c r="S2204" i="5"/>
  <c r="T2204" i="5"/>
  <c r="S2200" i="5"/>
  <c r="T2200" i="5"/>
  <c r="AB2200" i="5"/>
  <c r="S2196" i="5"/>
  <c r="T2196" i="5"/>
  <c r="S2192" i="5"/>
  <c r="T2192" i="5"/>
  <c r="S2188" i="5"/>
  <c r="T2188" i="5"/>
  <c r="S2184" i="5"/>
  <c r="T2184" i="5"/>
  <c r="AB2184" i="5"/>
  <c r="S2180" i="5"/>
  <c r="T2180" i="5"/>
  <c r="AB2180" i="5"/>
  <c r="S2176" i="5"/>
  <c r="T2176" i="5"/>
  <c r="S2172" i="5"/>
  <c r="T2172" i="5"/>
  <c r="S2168" i="5"/>
  <c r="T2168" i="5"/>
  <c r="S2164" i="5"/>
  <c r="T2164" i="5"/>
  <c r="S2160" i="5"/>
  <c r="T2160" i="5"/>
  <c r="AB2160" i="5"/>
  <c r="S2156" i="5"/>
  <c r="T2156" i="5"/>
  <c r="S2152" i="5"/>
  <c r="T2152" i="5"/>
  <c r="S2148" i="5"/>
  <c r="T2148" i="5"/>
  <c r="S2144" i="5"/>
  <c r="T2144" i="5"/>
  <c r="AB2144" i="5"/>
  <c r="S2140" i="5"/>
  <c r="T2140" i="5"/>
  <c r="S2136" i="5"/>
  <c r="T2136" i="5"/>
  <c r="AB2136" i="5"/>
  <c r="S2132" i="5"/>
  <c r="T2132" i="5"/>
  <c r="S2128" i="5"/>
  <c r="T2128" i="5"/>
  <c r="S2124" i="5"/>
  <c r="T2124" i="5"/>
  <c r="S2120" i="5"/>
  <c r="T2120" i="5"/>
  <c r="S2116" i="5"/>
  <c r="T2116" i="5"/>
  <c r="AB2116" i="5"/>
  <c r="S2112" i="5"/>
  <c r="T2112" i="5"/>
  <c r="AB2112" i="5"/>
  <c r="S2108" i="5"/>
  <c r="T2108" i="5"/>
  <c r="S2104" i="5"/>
  <c r="T2104" i="5"/>
  <c r="S2100" i="5"/>
  <c r="T2100" i="5"/>
  <c r="S2096" i="5"/>
  <c r="T2096" i="5"/>
  <c r="AB2096" i="5"/>
  <c r="S2092" i="5"/>
  <c r="T2092" i="5"/>
  <c r="S2088" i="5"/>
  <c r="T2088" i="5"/>
  <c r="S2084" i="5"/>
  <c r="T2084" i="5"/>
  <c r="AB2084" i="5"/>
  <c r="S2080" i="5"/>
  <c r="T2080" i="5"/>
  <c r="AB2080" i="5"/>
  <c r="S2076" i="5"/>
  <c r="T2076" i="5"/>
  <c r="S2072" i="5"/>
  <c r="T2072" i="5"/>
  <c r="AB2072" i="5"/>
  <c r="S2068" i="5"/>
  <c r="T2068" i="5"/>
  <c r="AB2068" i="5"/>
  <c r="S2064" i="5"/>
  <c r="T2064" i="5"/>
  <c r="AB2064" i="5"/>
  <c r="S2060" i="5"/>
  <c r="T2060" i="5"/>
  <c r="S2056" i="5"/>
  <c r="T2056" i="5"/>
  <c r="AB2056" i="5"/>
  <c r="S2052" i="5"/>
  <c r="T2052" i="5"/>
  <c r="AB2052" i="5"/>
  <c r="S2048" i="5"/>
  <c r="T2048" i="5"/>
  <c r="AB2048" i="5"/>
  <c r="S2044" i="5"/>
  <c r="T2044" i="5"/>
  <c r="S2040" i="5"/>
  <c r="T2040" i="5"/>
  <c r="S2036" i="5"/>
  <c r="T2036" i="5"/>
  <c r="S2032" i="5"/>
  <c r="T2032" i="5"/>
  <c r="AB2032" i="5"/>
  <c r="S2028" i="5"/>
  <c r="T2028" i="5"/>
  <c r="S2024" i="5"/>
  <c r="T2024" i="5"/>
  <c r="S2020" i="5"/>
  <c r="T2020" i="5"/>
  <c r="S2016" i="5"/>
  <c r="T2016" i="5"/>
  <c r="AB2016" i="5"/>
  <c r="S2012" i="5"/>
  <c r="T2012" i="5"/>
  <c r="S2008" i="5"/>
  <c r="T2008" i="5"/>
  <c r="AB2008" i="5"/>
  <c r="S2004" i="5"/>
  <c r="T2004" i="5"/>
  <c r="AB2004" i="5"/>
  <c r="S2000" i="5"/>
  <c r="T2000" i="5"/>
  <c r="S1996" i="5"/>
  <c r="T1996" i="5"/>
  <c r="AB1996" i="5"/>
  <c r="S1992" i="5"/>
  <c r="T1992" i="5"/>
  <c r="S1988" i="5"/>
  <c r="T1988" i="5"/>
  <c r="S1984" i="5"/>
  <c r="T1984" i="5"/>
  <c r="AB1984" i="5"/>
  <c r="S1980" i="5"/>
  <c r="T1980" i="5"/>
  <c r="S1976" i="5"/>
  <c r="T1976" i="5"/>
  <c r="S1972" i="5"/>
  <c r="T1972" i="5"/>
  <c r="AB1972" i="5"/>
  <c r="S1968" i="5"/>
  <c r="T1968" i="5"/>
  <c r="S1964" i="5"/>
  <c r="T1964" i="5"/>
  <c r="AB1964" i="5"/>
  <c r="S1960" i="5"/>
  <c r="T1960" i="5"/>
  <c r="AB1960" i="5"/>
  <c r="S1956" i="5"/>
  <c r="T1956" i="5"/>
  <c r="S1952" i="5"/>
  <c r="T1952" i="5"/>
  <c r="AB1952" i="5"/>
  <c r="S1948" i="5"/>
  <c r="T1948" i="5"/>
  <c r="S1944" i="5"/>
  <c r="T1944" i="5"/>
  <c r="AB1944" i="5"/>
  <c r="S1940" i="5"/>
  <c r="T1940" i="5"/>
  <c r="AB1940" i="5"/>
  <c r="S1936" i="5"/>
  <c r="T1936" i="5"/>
  <c r="S1932" i="5"/>
  <c r="T1932" i="5"/>
  <c r="AB1932" i="5"/>
  <c r="S1928" i="5"/>
  <c r="T1928" i="5"/>
  <c r="S1924" i="5"/>
  <c r="T1924" i="5"/>
  <c r="S1920" i="5"/>
  <c r="T1920" i="5"/>
  <c r="AB1920" i="5"/>
  <c r="S1916" i="5"/>
  <c r="T1916" i="5"/>
  <c r="S1912" i="5"/>
  <c r="T1912" i="5"/>
  <c r="AB1912" i="5"/>
  <c r="S1908" i="5"/>
  <c r="T1908" i="5"/>
  <c r="AB1908" i="5"/>
  <c r="S1904" i="5"/>
  <c r="T1904" i="5"/>
  <c r="S1900" i="5"/>
  <c r="T1900" i="5"/>
  <c r="AB1900" i="5"/>
  <c r="S1896" i="5"/>
  <c r="T1896" i="5"/>
  <c r="AB1896" i="5"/>
  <c r="S1892" i="5"/>
  <c r="T1892" i="5"/>
  <c r="S1888" i="5"/>
  <c r="T1888" i="5"/>
  <c r="AB1888" i="5"/>
  <c r="S1884" i="5"/>
  <c r="T1884" i="5"/>
  <c r="S1880" i="5"/>
  <c r="T1880" i="5"/>
  <c r="AB1880" i="5"/>
  <c r="S1876" i="5"/>
  <c r="T1876" i="5"/>
  <c r="S1872" i="5"/>
  <c r="T1872" i="5"/>
  <c r="AB1872" i="5"/>
  <c r="S1868" i="5"/>
  <c r="T1868" i="5"/>
  <c r="AB1868" i="5"/>
  <c r="S1864" i="5"/>
  <c r="T1864" i="5"/>
  <c r="S1860" i="5"/>
  <c r="T1860" i="5"/>
  <c r="S1856" i="5"/>
  <c r="T1856" i="5"/>
  <c r="AB1856" i="5"/>
  <c r="S1852" i="5"/>
  <c r="T1852" i="5"/>
  <c r="S1848" i="5"/>
  <c r="T1848" i="5"/>
  <c r="S1844" i="5"/>
  <c r="T1844" i="5"/>
  <c r="AB1844" i="5"/>
  <c r="S1840" i="5"/>
  <c r="T1840" i="5"/>
  <c r="S1836" i="5"/>
  <c r="T1836" i="5"/>
  <c r="S1832" i="5"/>
  <c r="T1832" i="5"/>
  <c r="AB1832" i="5"/>
  <c r="S1828" i="5"/>
  <c r="T1828" i="5"/>
  <c r="S1824" i="5"/>
  <c r="T1824" i="5"/>
  <c r="AB1824" i="5"/>
  <c r="S1820" i="5"/>
  <c r="T1820" i="5"/>
  <c r="S1816" i="5"/>
  <c r="T1816" i="5"/>
  <c r="AB1816" i="5"/>
  <c r="S1812" i="5"/>
  <c r="T1812" i="5"/>
  <c r="AB1812" i="5"/>
  <c r="S1808" i="5"/>
  <c r="T1808" i="5"/>
  <c r="AB1808" i="5"/>
  <c r="S1804" i="5"/>
  <c r="T1804" i="5"/>
  <c r="AB1804" i="5"/>
  <c r="S1800" i="5"/>
  <c r="T1800" i="5"/>
  <c r="AB1800" i="5"/>
  <c r="S1796" i="5"/>
  <c r="T1796" i="5"/>
  <c r="S1792" i="5"/>
  <c r="T1792" i="5"/>
  <c r="AB1792" i="5"/>
  <c r="S1788" i="5"/>
  <c r="T1788" i="5"/>
  <c r="S1784" i="5"/>
  <c r="T1784" i="5"/>
  <c r="AB1784" i="5"/>
  <c r="S1780" i="5"/>
  <c r="T1780" i="5"/>
  <c r="AB1780" i="5"/>
  <c r="S1776" i="5"/>
  <c r="T1776" i="5"/>
  <c r="AB1776" i="5"/>
  <c r="S1772" i="5"/>
  <c r="T1772" i="5"/>
  <c r="S1768" i="5"/>
  <c r="T1768" i="5"/>
  <c r="AB1768" i="5"/>
  <c r="S1764" i="5"/>
  <c r="T1764" i="5"/>
  <c r="S1760" i="5"/>
  <c r="T1760" i="5"/>
  <c r="AB1760" i="5"/>
  <c r="S1756" i="5"/>
  <c r="T1756" i="5"/>
  <c r="S1752" i="5"/>
  <c r="T1752" i="5"/>
  <c r="AB1752" i="5"/>
  <c r="S1748" i="5"/>
  <c r="T1748" i="5"/>
  <c r="S1744" i="5"/>
  <c r="T1744" i="5"/>
  <c r="AB1744" i="5"/>
  <c r="S1740" i="5"/>
  <c r="T1740" i="5"/>
  <c r="AB1740" i="5"/>
  <c r="S1736" i="5"/>
  <c r="T1736" i="5"/>
  <c r="AB1736" i="5"/>
  <c r="S1732" i="5"/>
  <c r="T1732" i="5"/>
  <c r="S1728" i="5"/>
  <c r="T1728" i="5"/>
  <c r="AB1728" i="5"/>
  <c r="S1724" i="5"/>
  <c r="T1724" i="5"/>
  <c r="S1720" i="5"/>
  <c r="T1720" i="5"/>
  <c r="AB1720" i="5"/>
  <c r="S1716" i="5"/>
  <c r="T1716" i="5"/>
  <c r="AB1716" i="5"/>
  <c r="S1712" i="5"/>
  <c r="T1712" i="5"/>
  <c r="AB1712" i="5"/>
  <c r="S1708" i="5"/>
  <c r="T1708" i="5"/>
  <c r="S1704" i="5"/>
  <c r="T1704" i="5"/>
  <c r="AB1704" i="5"/>
  <c r="S1700" i="5"/>
  <c r="T1700" i="5"/>
  <c r="S1696" i="5"/>
  <c r="T1696" i="5"/>
  <c r="AB1696" i="5"/>
  <c r="S1692" i="5"/>
  <c r="T1692" i="5"/>
  <c r="S1688" i="5"/>
  <c r="T1688" i="5"/>
  <c r="AB1688" i="5"/>
  <c r="S1684" i="5"/>
  <c r="T1684" i="5"/>
  <c r="AB1684" i="5"/>
  <c r="S1680" i="5"/>
  <c r="T1680" i="5"/>
  <c r="AB1680" i="5"/>
  <c r="S1676" i="5"/>
  <c r="T1676" i="5"/>
  <c r="AB1676" i="5"/>
  <c r="S1672" i="5"/>
  <c r="T1672" i="5"/>
  <c r="AB1672" i="5"/>
  <c r="S1668" i="5"/>
  <c r="T1668" i="5"/>
  <c r="S1664" i="5"/>
  <c r="T1664" i="5"/>
  <c r="AB1664" i="5"/>
  <c r="S1660" i="5"/>
  <c r="T1660" i="5"/>
  <c r="S1656" i="5"/>
  <c r="T1656" i="5"/>
  <c r="AB1656" i="5"/>
  <c r="S1652" i="5"/>
  <c r="T1652" i="5"/>
  <c r="AB1652" i="5"/>
  <c r="S1648" i="5"/>
  <c r="T1648" i="5"/>
  <c r="AB1648" i="5"/>
  <c r="S1644" i="5"/>
  <c r="T1644" i="5"/>
  <c r="AB1644" i="5"/>
  <c r="S1640" i="5"/>
  <c r="T1640" i="5"/>
  <c r="AB1640" i="5"/>
  <c r="S1636" i="5"/>
  <c r="T1636" i="5"/>
  <c r="S1632" i="5"/>
  <c r="T1632" i="5"/>
  <c r="AB1632" i="5"/>
  <c r="S1628" i="5"/>
  <c r="T1628" i="5"/>
  <c r="S1624" i="5"/>
  <c r="T1624" i="5"/>
  <c r="AB1624" i="5"/>
  <c r="S1620" i="5"/>
  <c r="T1620" i="5"/>
  <c r="S1616" i="5"/>
  <c r="T1616" i="5"/>
  <c r="AB1616" i="5"/>
  <c r="S1612" i="5"/>
  <c r="T1612" i="5"/>
  <c r="S1608" i="5"/>
  <c r="T1608" i="5"/>
  <c r="AB1608" i="5"/>
  <c r="S1604" i="5"/>
  <c r="T1604" i="5"/>
  <c r="S1600" i="5"/>
  <c r="T1600" i="5"/>
  <c r="S1596" i="5"/>
  <c r="T1596" i="5"/>
  <c r="S1592" i="5"/>
  <c r="T1592" i="5"/>
  <c r="S1588" i="5"/>
  <c r="T1588" i="5"/>
  <c r="S1584" i="5"/>
  <c r="T1584" i="5"/>
  <c r="S1580" i="5"/>
  <c r="T1580" i="5"/>
  <c r="S1576" i="5"/>
  <c r="T1576" i="5"/>
  <c r="S1572" i="5"/>
  <c r="T1572" i="5"/>
  <c r="S1568" i="5"/>
  <c r="T1568" i="5"/>
  <c r="S1564" i="5"/>
  <c r="T1564" i="5"/>
  <c r="S1560" i="5"/>
  <c r="T1560" i="5"/>
  <c r="S1556" i="5"/>
  <c r="T1556" i="5"/>
  <c r="S1552" i="5"/>
  <c r="T1552" i="5"/>
  <c r="S1548" i="5"/>
  <c r="T1548" i="5"/>
  <c r="S1544" i="5"/>
  <c r="T1544" i="5"/>
  <c r="S1540" i="5"/>
  <c r="T1540" i="5"/>
  <c r="S1536" i="5"/>
  <c r="T1536" i="5"/>
  <c r="S1532" i="5"/>
  <c r="T1532" i="5"/>
  <c r="S1528" i="5"/>
  <c r="T1528" i="5"/>
  <c r="S1524" i="5"/>
  <c r="T1524" i="5"/>
  <c r="S1520" i="5"/>
  <c r="T1520" i="5"/>
  <c r="S1516" i="5"/>
  <c r="T1516" i="5"/>
  <c r="S1512" i="5"/>
  <c r="T1512" i="5"/>
  <c r="S1508" i="5"/>
  <c r="T1508" i="5"/>
  <c r="S1504" i="5"/>
  <c r="T1504" i="5"/>
  <c r="S1500" i="5"/>
  <c r="T1500" i="5"/>
  <c r="S1496" i="5"/>
  <c r="T1496" i="5"/>
  <c r="S1492" i="5"/>
  <c r="T1492" i="5"/>
  <c r="S1488" i="5"/>
  <c r="T1488" i="5"/>
  <c r="S1484" i="5"/>
  <c r="T1484" i="5"/>
  <c r="S1480" i="5"/>
  <c r="T1480" i="5"/>
  <c r="S1476" i="5"/>
  <c r="T1476" i="5"/>
  <c r="S1472" i="5"/>
  <c r="T1472" i="5"/>
  <c r="S1468" i="5"/>
  <c r="T1468" i="5"/>
  <c r="S1464" i="5"/>
  <c r="T1464" i="5"/>
  <c r="S1460" i="5"/>
  <c r="T1460" i="5"/>
  <c r="S1456" i="5"/>
  <c r="T1456" i="5"/>
  <c r="S1452" i="5"/>
  <c r="T1452" i="5"/>
  <c r="S1448" i="5"/>
  <c r="T1448" i="5"/>
  <c r="S1444" i="5"/>
  <c r="T1444" i="5"/>
  <c r="S1440" i="5"/>
  <c r="T1440" i="5"/>
  <c r="S1436" i="5"/>
  <c r="T1436" i="5"/>
  <c r="S1432" i="5"/>
  <c r="T1432" i="5"/>
  <c r="S1428" i="5"/>
  <c r="T1428" i="5"/>
  <c r="S1424" i="5"/>
  <c r="T1424" i="5"/>
  <c r="S1420" i="5"/>
  <c r="T1420" i="5"/>
  <c r="S1416" i="5"/>
  <c r="T1416" i="5"/>
  <c r="S1412" i="5"/>
  <c r="T1412" i="5"/>
  <c r="S1408" i="5"/>
  <c r="T1408" i="5"/>
  <c r="S1404" i="5"/>
  <c r="T1404" i="5"/>
  <c r="S1400" i="5"/>
  <c r="T1400" i="5"/>
  <c r="S1396" i="5"/>
  <c r="T1396" i="5"/>
  <c r="S1392" i="5"/>
  <c r="T1392" i="5"/>
  <c r="S1388" i="5"/>
  <c r="T1388" i="5"/>
  <c r="S1384" i="5"/>
  <c r="T1384" i="5"/>
  <c r="S1380" i="5"/>
  <c r="T1380" i="5"/>
  <c r="S1376" i="5"/>
  <c r="T1376" i="5"/>
  <c r="S1372" i="5"/>
  <c r="T1372" i="5"/>
  <c r="S1368" i="5"/>
  <c r="T1368" i="5"/>
  <c r="S1364" i="5"/>
  <c r="T1364" i="5"/>
  <c r="S1360" i="5"/>
  <c r="T1360" i="5"/>
  <c r="S1356" i="5"/>
  <c r="T1356" i="5"/>
  <c r="S1352" i="5"/>
  <c r="T1352" i="5"/>
  <c r="AB1352" i="5"/>
  <c r="S1348" i="5"/>
  <c r="T1348" i="5"/>
  <c r="AB1348" i="5"/>
  <c r="S1344" i="5"/>
  <c r="T1344" i="5"/>
  <c r="S1340" i="5"/>
  <c r="T1340" i="5"/>
  <c r="S1336" i="5"/>
  <c r="T1336" i="5"/>
  <c r="S1332" i="5"/>
  <c r="T1332" i="5"/>
  <c r="S1328" i="5"/>
  <c r="T1328" i="5"/>
  <c r="S1324" i="5"/>
  <c r="T1324" i="5"/>
  <c r="S1320" i="5"/>
  <c r="T1320" i="5"/>
  <c r="S1316" i="5"/>
  <c r="T1316" i="5"/>
  <c r="AB1316" i="5"/>
  <c r="S1312" i="5"/>
  <c r="T1312" i="5"/>
  <c r="S1308" i="5"/>
  <c r="T1308" i="5"/>
  <c r="AB1308" i="5"/>
  <c r="S1304" i="5"/>
  <c r="T1304" i="5"/>
  <c r="S1300" i="5"/>
  <c r="T1300" i="5"/>
  <c r="AB1300" i="5"/>
  <c r="S1296" i="5"/>
  <c r="T1296" i="5"/>
  <c r="S1292" i="5"/>
  <c r="T1292" i="5"/>
  <c r="S1288" i="5"/>
  <c r="T1288" i="5"/>
  <c r="S1284" i="5"/>
  <c r="T1284" i="5"/>
  <c r="AB1284" i="5"/>
  <c r="S1280" i="5"/>
  <c r="T1280" i="5"/>
  <c r="S1276" i="5"/>
  <c r="T1276" i="5"/>
  <c r="S1272" i="5"/>
  <c r="T1272" i="5"/>
  <c r="S1268" i="5"/>
  <c r="T1268" i="5"/>
  <c r="S1264" i="5"/>
  <c r="T1264" i="5"/>
  <c r="S1260" i="5"/>
  <c r="T1260" i="5"/>
  <c r="S1256" i="5"/>
  <c r="T1256" i="5"/>
  <c r="S1252" i="5"/>
  <c r="T1252" i="5"/>
  <c r="AB1252" i="5"/>
  <c r="S1248" i="5"/>
  <c r="T1248" i="5"/>
  <c r="S1244" i="5"/>
  <c r="T1244" i="5"/>
  <c r="AB1244" i="5"/>
  <c r="S1240" i="5"/>
  <c r="T1240" i="5"/>
  <c r="S1236" i="5"/>
  <c r="T1236" i="5"/>
  <c r="AB1236" i="5"/>
  <c r="S1232" i="5"/>
  <c r="T1232" i="5"/>
  <c r="S1228" i="5"/>
  <c r="T1228" i="5"/>
  <c r="S1224" i="5"/>
  <c r="T1224" i="5"/>
  <c r="S1220" i="5"/>
  <c r="T1220" i="5"/>
  <c r="AB1220" i="5"/>
  <c r="S1216" i="5"/>
  <c r="T1216" i="5"/>
  <c r="S1212" i="5"/>
  <c r="T1212" i="5"/>
  <c r="AB1212" i="5"/>
  <c r="S1208" i="5"/>
  <c r="T1208" i="5"/>
  <c r="S1204" i="5"/>
  <c r="T1204" i="5"/>
  <c r="S1200" i="5"/>
  <c r="T1200" i="5"/>
  <c r="S1196" i="5"/>
  <c r="T1196" i="5"/>
  <c r="S1192" i="5"/>
  <c r="T1192" i="5"/>
  <c r="S1188" i="5"/>
  <c r="T1188" i="5"/>
  <c r="AB1188" i="5"/>
  <c r="S1184" i="5"/>
  <c r="T1184" i="5"/>
  <c r="AB1184" i="5"/>
  <c r="S1180" i="5"/>
  <c r="T1180" i="5"/>
  <c r="AB1180" i="5"/>
  <c r="S1176" i="5"/>
  <c r="T1176" i="5"/>
  <c r="S1172" i="5"/>
  <c r="T1172" i="5"/>
  <c r="AB1172" i="5"/>
  <c r="S1168" i="5"/>
  <c r="T1168" i="5"/>
  <c r="S1164" i="5"/>
  <c r="T1164" i="5"/>
  <c r="S1160" i="5"/>
  <c r="T1160" i="5"/>
  <c r="S1156" i="5"/>
  <c r="T1156" i="5"/>
  <c r="AB1156" i="5"/>
  <c r="S1152" i="5"/>
  <c r="T1152" i="5"/>
  <c r="S1148" i="5"/>
  <c r="T1148" i="5"/>
  <c r="S1144" i="5"/>
  <c r="T1144" i="5"/>
  <c r="S1140" i="5"/>
  <c r="T1140" i="5"/>
  <c r="S1136" i="5"/>
  <c r="T1136" i="5"/>
  <c r="S1132" i="5"/>
  <c r="T1132" i="5"/>
  <c r="S1128" i="5"/>
  <c r="T1128" i="5"/>
  <c r="S1124" i="5"/>
  <c r="T1124" i="5"/>
  <c r="AB1124" i="5"/>
  <c r="S1120" i="5"/>
  <c r="T1120" i="5"/>
  <c r="S1116" i="5"/>
  <c r="T1116" i="5"/>
  <c r="S1112" i="5"/>
  <c r="T1112" i="5"/>
  <c r="S1108" i="5"/>
  <c r="T1108" i="5"/>
  <c r="AB1108" i="5"/>
  <c r="S1104" i="5"/>
  <c r="T1104" i="5"/>
  <c r="S1100" i="5"/>
  <c r="T1100" i="5"/>
  <c r="S1096" i="5"/>
  <c r="T1096" i="5"/>
  <c r="S1092" i="5"/>
  <c r="T1092" i="5"/>
  <c r="AB1092" i="5"/>
  <c r="S1088" i="5"/>
  <c r="T1088" i="5"/>
  <c r="S1084" i="5"/>
  <c r="T1084" i="5"/>
  <c r="AB1084" i="5"/>
  <c r="S1080" i="5"/>
  <c r="T1080" i="5"/>
  <c r="S1076" i="5"/>
  <c r="T1076" i="5"/>
  <c r="S1072" i="5"/>
  <c r="T1072" i="5"/>
  <c r="S1068" i="5"/>
  <c r="T1068" i="5"/>
  <c r="S1064" i="5"/>
  <c r="T1064" i="5"/>
  <c r="S1060" i="5"/>
  <c r="T1060" i="5"/>
  <c r="AB1060" i="5"/>
  <c r="S1056" i="5"/>
  <c r="T1056" i="5"/>
  <c r="S1052" i="5"/>
  <c r="T1052" i="5"/>
  <c r="AB1052" i="5"/>
  <c r="S1048" i="5"/>
  <c r="T1048" i="5"/>
  <c r="S1044" i="5"/>
  <c r="T1044" i="5"/>
  <c r="AB1044" i="5"/>
  <c r="S1040" i="5"/>
  <c r="T1040" i="5"/>
  <c r="S1036" i="5"/>
  <c r="T1036" i="5"/>
  <c r="S1032" i="5"/>
  <c r="T1032" i="5"/>
  <c r="S1028" i="5"/>
  <c r="T1028" i="5"/>
  <c r="AB1028" i="5"/>
  <c r="S1024" i="5"/>
  <c r="T1024" i="5"/>
  <c r="S1020" i="5"/>
  <c r="T1020" i="5"/>
  <c r="S1016" i="5"/>
  <c r="T1016" i="5"/>
  <c r="AB1016" i="5"/>
  <c r="S1012" i="5"/>
  <c r="T1012" i="5"/>
  <c r="AB1012" i="5"/>
  <c r="S1008" i="5"/>
  <c r="T1008" i="5"/>
  <c r="AB1008" i="5"/>
  <c r="S1004" i="5"/>
  <c r="T1004" i="5"/>
  <c r="AB1004" i="5"/>
  <c r="S1000" i="5"/>
  <c r="T1000" i="5"/>
  <c r="AB1000" i="5"/>
  <c r="S996" i="5"/>
  <c r="T996" i="5"/>
  <c r="AB996" i="5"/>
  <c r="S992" i="5"/>
  <c r="T992" i="5"/>
  <c r="AB992" i="5"/>
  <c r="S988" i="5"/>
  <c r="T988" i="5"/>
  <c r="AB988" i="5"/>
  <c r="S984" i="5"/>
  <c r="T984" i="5"/>
  <c r="AB984" i="5"/>
  <c r="S980" i="5"/>
  <c r="T980" i="5"/>
  <c r="AB980" i="5"/>
  <c r="S976" i="5"/>
  <c r="T976" i="5"/>
  <c r="AB976" i="5"/>
  <c r="S972" i="5"/>
  <c r="T972" i="5"/>
  <c r="AB972" i="5"/>
  <c r="S968" i="5"/>
  <c r="T968" i="5"/>
  <c r="AB968" i="5"/>
  <c r="S964" i="5"/>
  <c r="T964" i="5"/>
  <c r="AB964" i="5"/>
  <c r="S960" i="5"/>
  <c r="T960" i="5"/>
  <c r="S956" i="5"/>
  <c r="T956" i="5"/>
  <c r="S952" i="5"/>
  <c r="T952" i="5"/>
  <c r="AB952" i="5"/>
  <c r="S948" i="5"/>
  <c r="T948" i="5"/>
  <c r="AB948" i="5"/>
  <c r="S944" i="5"/>
  <c r="T944" i="5"/>
  <c r="AB944" i="5"/>
  <c r="S940" i="5"/>
  <c r="T940" i="5"/>
  <c r="AB940" i="5"/>
  <c r="S936" i="5"/>
  <c r="T936" i="5"/>
  <c r="AB936" i="5"/>
  <c r="S932" i="5"/>
  <c r="T932" i="5"/>
  <c r="AB932" i="5"/>
  <c r="S928" i="5"/>
  <c r="T928" i="5"/>
  <c r="AB928" i="5"/>
  <c r="S924" i="5"/>
  <c r="T924" i="5"/>
  <c r="AB924" i="5"/>
  <c r="S920" i="5"/>
  <c r="T920" i="5"/>
  <c r="AB920" i="5"/>
  <c r="S916" i="5"/>
  <c r="T916" i="5"/>
  <c r="AB916" i="5"/>
  <c r="S912" i="5"/>
  <c r="T912" i="5"/>
  <c r="AB912" i="5"/>
  <c r="S908" i="5"/>
  <c r="T908" i="5"/>
  <c r="AB908" i="5"/>
  <c r="S904" i="5"/>
  <c r="T904" i="5"/>
  <c r="AB904" i="5"/>
  <c r="S900" i="5"/>
  <c r="T900" i="5"/>
  <c r="AB900" i="5"/>
  <c r="S896" i="5"/>
  <c r="T896" i="5"/>
  <c r="S892" i="5"/>
  <c r="T892" i="5"/>
  <c r="S888" i="5"/>
  <c r="T888" i="5"/>
  <c r="AB888" i="5"/>
  <c r="S884" i="5"/>
  <c r="T884" i="5"/>
  <c r="AB884" i="5"/>
  <c r="S880" i="5"/>
  <c r="T880" i="5"/>
  <c r="AB880" i="5"/>
  <c r="S876" i="5"/>
  <c r="T876" i="5"/>
  <c r="AB876" i="5"/>
  <c r="S872" i="5"/>
  <c r="T872" i="5"/>
  <c r="AB872" i="5"/>
  <c r="S868" i="5"/>
  <c r="T868" i="5"/>
  <c r="AB868" i="5"/>
  <c r="S864" i="5"/>
  <c r="T864" i="5"/>
  <c r="S860" i="5"/>
  <c r="T860" i="5"/>
  <c r="AB860" i="5"/>
  <c r="S856" i="5"/>
  <c r="T856" i="5"/>
  <c r="AB856" i="5"/>
  <c r="S852" i="5"/>
  <c r="T852" i="5"/>
  <c r="AB852" i="5"/>
  <c r="S848" i="5"/>
  <c r="T848" i="5"/>
  <c r="AB848" i="5"/>
  <c r="S844" i="5"/>
  <c r="T844" i="5"/>
  <c r="AB844" i="5"/>
  <c r="S840" i="5"/>
  <c r="T840" i="5"/>
  <c r="S836" i="5"/>
  <c r="T836" i="5"/>
  <c r="AB836" i="5"/>
  <c r="S832" i="5"/>
  <c r="T832" i="5"/>
  <c r="S828" i="5"/>
  <c r="T828" i="5"/>
  <c r="S824" i="5"/>
  <c r="T824" i="5"/>
  <c r="S820" i="5"/>
  <c r="T820" i="5"/>
  <c r="AB820" i="5"/>
  <c r="S816" i="5"/>
  <c r="T816" i="5"/>
  <c r="AB816" i="5"/>
  <c r="S812" i="5"/>
  <c r="T812" i="5"/>
  <c r="AB812" i="5"/>
  <c r="S808" i="5"/>
  <c r="T808" i="5"/>
  <c r="AB808" i="5"/>
  <c r="S804" i="5"/>
  <c r="T804" i="5"/>
  <c r="AB804" i="5"/>
  <c r="S800" i="5"/>
  <c r="T800" i="5"/>
  <c r="AB800" i="5"/>
  <c r="S796" i="5"/>
  <c r="T796" i="5"/>
  <c r="AB796" i="5"/>
  <c r="S792" i="5"/>
  <c r="T792" i="5"/>
  <c r="AB792" i="5"/>
  <c r="S788" i="5"/>
  <c r="T788" i="5"/>
  <c r="AB788" i="5"/>
  <c r="S784" i="5"/>
  <c r="T784" i="5"/>
  <c r="AB784" i="5"/>
  <c r="S780" i="5"/>
  <c r="T780" i="5"/>
  <c r="AB780" i="5"/>
  <c r="S776" i="5"/>
  <c r="T776" i="5"/>
  <c r="AB776" i="5"/>
  <c r="S772" i="5"/>
  <c r="T772" i="5"/>
  <c r="AB772" i="5"/>
  <c r="S768" i="5"/>
  <c r="T768" i="5"/>
  <c r="S764" i="5"/>
  <c r="T764" i="5"/>
  <c r="S760" i="5"/>
  <c r="T760" i="5"/>
  <c r="AB760" i="5"/>
  <c r="S756" i="5"/>
  <c r="T756" i="5"/>
  <c r="AB756" i="5"/>
  <c r="S752" i="5"/>
  <c r="T752" i="5"/>
  <c r="AB752" i="5"/>
  <c r="S748" i="5"/>
  <c r="T748" i="5"/>
  <c r="AB748" i="5"/>
  <c r="S744" i="5"/>
  <c r="T744" i="5"/>
  <c r="AB744" i="5"/>
  <c r="S740" i="5"/>
  <c r="T740" i="5"/>
  <c r="AB740" i="5"/>
  <c r="S736" i="5"/>
  <c r="T736" i="5"/>
  <c r="AB736" i="5"/>
  <c r="S732" i="5"/>
  <c r="T732" i="5"/>
  <c r="AB732" i="5"/>
  <c r="S728" i="5"/>
  <c r="T728" i="5"/>
  <c r="AB728" i="5"/>
  <c r="S724" i="5"/>
  <c r="T724" i="5"/>
  <c r="AB724" i="5"/>
  <c r="S720" i="5"/>
  <c r="T720" i="5"/>
  <c r="AB720" i="5"/>
  <c r="S716" i="5"/>
  <c r="T716" i="5"/>
  <c r="AB716" i="5"/>
  <c r="S712" i="5"/>
  <c r="T712" i="5"/>
  <c r="AB712" i="5"/>
  <c r="S708" i="5"/>
  <c r="T708" i="5"/>
  <c r="AB708" i="5"/>
  <c r="S704" i="5"/>
  <c r="T704" i="5"/>
  <c r="S700" i="5"/>
  <c r="T700" i="5"/>
  <c r="S696" i="5"/>
  <c r="T696" i="5"/>
  <c r="AB696" i="5"/>
  <c r="S692" i="5"/>
  <c r="T692" i="5"/>
  <c r="AB692" i="5"/>
  <c r="S688" i="5"/>
  <c r="T688" i="5"/>
  <c r="AB688" i="5"/>
  <c r="S684" i="5"/>
  <c r="T684" i="5"/>
  <c r="AB684" i="5"/>
  <c r="S680" i="5"/>
  <c r="T680" i="5"/>
  <c r="AB680" i="5"/>
  <c r="S676" i="5"/>
  <c r="T676" i="5"/>
  <c r="AB676" i="5"/>
  <c r="S672" i="5"/>
  <c r="T672" i="5"/>
  <c r="AB672" i="5"/>
  <c r="S668" i="5"/>
  <c r="T668" i="5"/>
  <c r="AB668" i="5"/>
  <c r="S664" i="5"/>
  <c r="T664" i="5"/>
  <c r="AB664" i="5"/>
  <c r="S660" i="5"/>
  <c r="T660" i="5"/>
  <c r="AB660" i="5"/>
  <c r="AB1600" i="5"/>
  <c r="AB1592" i="5"/>
  <c r="AB1552" i="5"/>
  <c r="AB1312" i="5"/>
  <c r="AB1264" i="5"/>
  <c r="AB1200" i="5"/>
  <c r="AB1192" i="5"/>
  <c r="AB1176" i="5"/>
  <c r="AB1064" i="5"/>
  <c r="AB1032" i="5"/>
  <c r="AB1024" i="5"/>
  <c r="AB892" i="5"/>
  <c r="AB764" i="5"/>
  <c r="G2247" i="5"/>
  <c r="G2203" i="5"/>
  <c r="G2115" i="5"/>
  <c r="S1215" i="5"/>
  <c r="T1215" i="5"/>
  <c r="S1211" i="5"/>
  <c r="T1211" i="5"/>
  <c r="S1207" i="5"/>
  <c r="T1207" i="5"/>
  <c r="S1203" i="5"/>
  <c r="T1203" i="5"/>
  <c r="S1199" i="5"/>
  <c r="T1199" i="5"/>
  <c r="S1195" i="5"/>
  <c r="T1195" i="5"/>
  <c r="S1191" i="5"/>
  <c r="T1191" i="5"/>
  <c r="S1187" i="5"/>
  <c r="T1187" i="5"/>
  <c r="S1183" i="5"/>
  <c r="T1183" i="5"/>
  <c r="S1179" i="5"/>
  <c r="T1179" i="5"/>
  <c r="S1175" i="5"/>
  <c r="T1175" i="5"/>
  <c r="S1171" i="5"/>
  <c r="T1171" i="5"/>
  <c r="S1167" i="5"/>
  <c r="T1167" i="5"/>
  <c r="S1163" i="5"/>
  <c r="T1163" i="5"/>
  <c r="S1159" i="5"/>
  <c r="T1159" i="5"/>
  <c r="S1155" i="5"/>
  <c r="T1155" i="5"/>
  <c r="S1151" i="5"/>
  <c r="T1151" i="5"/>
  <c r="S1147" i="5"/>
  <c r="T1147" i="5"/>
  <c r="S1143" i="5"/>
  <c r="T1143" i="5"/>
  <c r="S1139" i="5"/>
  <c r="T1139" i="5"/>
  <c r="S1135" i="5"/>
  <c r="T1135" i="5"/>
  <c r="S1131" i="5"/>
  <c r="T1131" i="5"/>
  <c r="S1127" i="5"/>
  <c r="T1127" i="5"/>
  <c r="S1123" i="5"/>
  <c r="T1123" i="5"/>
  <c r="S1119" i="5"/>
  <c r="T1119" i="5"/>
  <c r="S1115" i="5"/>
  <c r="T1115" i="5"/>
  <c r="S1111" i="5"/>
  <c r="T1111" i="5"/>
  <c r="S1107" i="5"/>
  <c r="T1107" i="5"/>
  <c r="S1103" i="5"/>
  <c r="T1103" i="5"/>
  <c r="S1099" i="5"/>
  <c r="T1099" i="5"/>
  <c r="S1095" i="5"/>
  <c r="T1095" i="5"/>
  <c r="S1091" i="5"/>
  <c r="T1091" i="5"/>
  <c r="S1087" i="5"/>
  <c r="T1087" i="5"/>
  <c r="S1083" i="5"/>
  <c r="T1083" i="5"/>
  <c r="S1079" i="5"/>
  <c r="T1079" i="5"/>
  <c r="S1075" i="5"/>
  <c r="T1075" i="5"/>
  <c r="S1071" i="5"/>
  <c r="T1071" i="5"/>
  <c r="S1067" i="5"/>
  <c r="T1067" i="5"/>
  <c r="S1063" i="5"/>
  <c r="T1063" i="5"/>
  <c r="S1059" i="5"/>
  <c r="T1059" i="5"/>
  <c r="S1055" i="5"/>
  <c r="T1055" i="5"/>
  <c r="S1051" i="5"/>
  <c r="T1051" i="5"/>
  <c r="S1047" i="5"/>
  <c r="T1047" i="5"/>
  <c r="S1043" i="5"/>
  <c r="T1043" i="5"/>
  <c r="S1039" i="5"/>
  <c r="T1039" i="5"/>
  <c r="S1035" i="5"/>
  <c r="T1035" i="5"/>
  <c r="S1031" i="5"/>
  <c r="T1031" i="5"/>
  <c r="S1027" i="5"/>
  <c r="T1027" i="5"/>
  <c r="S1023" i="5"/>
  <c r="T1023" i="5"/>
  <c r="S1019" i="5"/>
  <c r="T1019" i="5"/>
  <c r="S1015" i="5"/>
  <c r="T1015" i="5"/>
  <c r="S1011" i="5"/>
  <c r="T1011" i="5"/>
  <c r="S1007" i="5"/>
  <c r="T1007" i="5"/>
  <c r="S1003" i="5"/>
  <c r="T1003" i="5"/>
  <c r="S999" i="5"/>
  <c r="T999" i="5"/>
  <c r="S995" i="5"/>
  <c r="T995" i="5"/>
  <c r="S991" i="5"/>
  <c r="T991" i="5"/>
  <c r="S987" i="5"/>
  <c r="T987" i="5"/>
  <c r="S983" i="5"/>
  <c r="T983" i="5"/>
  <c r="S979" i="5"/>
  <c r="T979" i="5"/>
  <c r="T975" i="5"/>
  <c r="S975" i="5"/>
  <c r="T971" i="5"/>
  <c r="S971" i="5"/>
  <c r="T967" i="5"/>
  <c r="S967" i="5"/>
  <c r="T963" i="5"/>
  <c r="S963" i="5"/>
  <c r="T959" i="5"/>
  <c r="S959" i="5"/>
  <c r="T955" i="5"/>
  <c r="S955" i="5"/>
  <c r="T951" i="5"/>
  <c r="S951" i="5"/>
  <c r="T947" i="5"/>
  <c r="S947" i="5"/>
  <c r="T943" i="5"/>
  <c r="S943" i="5"/>
  <c r="T939" i="5"/>
  <c r="S939" i="5"/>
  <c r="T935" i="5"/>
  <c r="S935" i="5"/>
  <c r="T931" i="5"/>
  <c r="S931" i="5"/>
  <c r="T927" i="5"/>
  <c r="S927" i="5"/>
  <c r="T923" i="5"/>
  <c r="S923" i="5"/>
  <c r="T919" i="5"/>
  <c r="S919" i="5"/>
  <c r="T915" i="5"/>
  <c r="S915" i="5"/>
  <c r="T911" i="5"/>
  <c r="S911" i="5"/>
  <c r="T907" i="5"/>
  <c r="S907" i="5"/>
  <c r="T903" i="5"/>
  <c r="S903" i="5"/>
  <c r="T899" i="5"/>
  <c r="S899" i="5"/>
  <c r="T895" i="5"/>
  <c r="S895" i="5"/>
  <c r="T891" i="5"/>
  <c r="S891" i="5"/>
  <c r="T887" i="5"/>
  <c r="S887" i="5"/>
  <c r="T883" i="5"/>
  <c r="S883" i="5"/>
  <c r="T879" i="5"/>
  <c r="S879" i="5"/>
  <c r="T875" i="5"/>
  <c r="S875" i="5"/>
  <c r="T871" i="5"/>
  <c r="S871" i="5"/>
  <c r="T867" i="5"/>
  <c r="S867" i="5"/>
  <c r="T863" i="5"/>
  <c r="S863" i="5"/>
  <c r="T859" i="5"/>
  <c r="S859" i="5"/>
  <c r="T855" i="5"/>
  <c r="S855" i="5"/>
  <c r="T851" i="5"/>
  <c r="S851" i="5"/>
  <c r="T847" i="5"/>
  <c r="S847" i="5"/>
  <c r="T843" i="5"/>
  <c r="S843" i="5"/>
  <c r="T839" i="5"/>
  <c r="S839" i="5"/>
  <c r="T835" i="5"/>
  <c r="S835" i="5"/>
  <c r="T831" i="5"/>
  <c r="S831" i="5"/>
  <c r="T827" i="5"/>
  <c r="S827" i="5"/>
  <c r="T823" i="5"/>
  <c r="S823" i="5"/>
  <c r="T819" i="5"/>
  <c r="S819" i="5"/>
  <c r="T815" i="5"/>
  <c r="S815" i="5"/>
  <c r="T811" i="5"/>
  <c r="S811" i="5"/>
  <c r="T807" i="5"/>
  <c r="S807" i="5"/>
  <c r="T803" i="5"/>
  <c r="S803" i="5"/>
  <c r="T799" i="5"/>
  <c r="S799" i="5"/>
  <c r="T795" i="5"/>
  <c r="S795" i="5"/>
  <c r="T791" i="5"/>
  <c r="S791" i="5"/>
  <c r="T787" i="5"/>
  <c r="S787" i="5"/>
  <c r="T783" i="5"/>
  <c r="S783" i="5"/>
  <c r="T779" i="5"/>
  <c r="S779" i="5"/>
  <c r="T775" i="5"/>
  <c r="S775" i="5"/>
  <c r="T771" i="5"/>
  <c r="S771" i="5"/>
  <c r="T767" i="5"/>
  <c r="S767" i="5"/>
  <c r="T763" i="5"/>
  <c r="S763" i="5"/>
  <c r="T759" i="5"/>
  <c r="S759" i="5"/>
  <c r="T755" i="5"/>
  <c r="S755" i="5"/>
  <c r="T751" i="5"/>
  <c r="S751" i="5"/>
  <c r="T747" i="5"/>
  <c r="S747" i="5"/>
  <c r="T743" i="5"/>
  <c r="S743" i="5"/>
  <c r="T739" i="5"/>
  <c r="S739" i="5"/>
  <c r="T735" i="5"/>
  <c r="S735" i="5"/>
  <c r="T731" i="5"/>
  <c r="S731" i="5"/>
  <c r="T727" i="5"/>
  <c r="S727" i="5"/>
  <c r="T723" i="5"/>
  <c r="S723" i="5"/>
  <c r="T719" i="5"/>
  <c r="S719" i="5"/>
  <c r="T715" i="5"/>
  <c r="S715" i="5"/>
  <c r="T711" i="5"/>
  <c r="S711" i="5"/>
  <c r="T707" i="5"/>
  <c r="S707" i="5"/>
  <c r="T703" i="5"/>
  <c r="S703" i="5"/>
  <c r="T699" i="5"/>
  <c r="S699" i="5"/>
  <c r="T695" i="5"/>
  <c r="S695" i="5"/>
  <c r="T691" i="5"/>
  <c r="S691" i="5"/>
  <c r="T687" i="5"/>
  <c r="S687" i="5"/>
  <c r="T683" i="5"/>
  <c r="S683" i="5"/>
  <c r="T679" i="5"/>
  <c r="S679" i="5"/>
  <c r="T675" i="5"/>
  <c r="S675" i="5"/>
  <c r="T671" i="5"/>
  <c r="S671" i="5"/>
  <c r="T667" i="5"/>
  <c r="S667" i="5"/>
  <c r="T663" i="5"/>
  <c r="S663" i="5"/>
  <c r="AB1556" i="5"/>
  <c r="AB1520" i="5"/>
  <c r="AB1516" i="5"/>
  <c r="AB1504" i="5"/>
  <c r="AB1488" i="5"/>
  <c r="AB1456" i="5"/>
  <c r="AB1452" i="5"/>
  <c r="AB1304" i="5"/>
  <c r="AB1296" i="5"/>
  <c r="AB1288" i="5"/>
  <c r="AB1224" i="5"/>
  <c r="AB1211" i="5"/>
  <c r="AB1203" i="5"/>
  <c r="AB1155" i="5"/>
  <c r="AB1128" i="5"/>
  <c r="AB1112" i="5"/>
  <c r="AB1104" i="5"/>
  <c r="AB1080" i="5"/>
  <c r="AB1056" i="5"/>
  <c r="AB1043" i="5"/>
  <c r="AB1011" i="5"/>
  <c r="AB1003" i="5"/>
  <c r="AB995" i="5"/>
  <c r="AB987" i="5"/>
  <c r="AB979" i="5"/>
  <c r="AB971" i="5"/>
  <c r="AB963" i="5"/>
  <c r="AB951" i="5"/>
  <c r="AB943" i="5"/>
  <c r="AB935" i="5"/>
  <c r="AB927" i="5"/>
  <c r="AB919" i="5"/>
  <c r="AB911" i="5"/>
  <c r="AB903" i="5"/>
  <c r="AB896" i="5"/>
  <c r="AB891" i="5"/>
  <c r="AB883" i="5"/>
  <c r="AB875" i="5"/>
  <c r="AB867" i="5"/>
  <c r="AB859" i="5"/>
  <c r="AB851" i="5"/>
  <c r="AB843" i="5"/>
  <c r="AB835" i="5"/>
  <c r="AB823" i="5"/>
  <c r="AB815" i="5"/>
  <c r="AB807" i="5"/>
  <c r="AB799" i="5"/>
  <c r="AB791" i="5"/>
  <c r="AB783" i="5"/>
  <c r="AB775" i="5"/>
  <c r="AB768" i="5"/>
  <c r="AB763" i="5"/>
  <c r="AB755" i="5"/>
  <c r="AB747" i="5"/>
  <c r="AB739" i="5"/>
  <c r="AB731" i="5"/>
  <c r="AB723" i="5"/>
  <c r="AB715" i="5"/>
  <c r="AB707" i="5"/>
  <c r="AB695" i="5"/>
  <c r="AB687" i="5"/>
  <c r="AB679" i="5"/>
  <c r="AB671" i="5"/>
  <c r="AB663" i="5"/>
  <c r="G15" i="6"/>
  <c r="H15" i="6" s="1"/>
  <c r="S1190" i="5"/>
  <c r="T1190" i="5"/>
  <c r="S1186" i="5"/>
  <c r="T1186" i="5"/>
  <c r="S1182" i="5"/>
  <c r="T1182" i="5"/>
  <c r="S1178" i="5"/>
  <c r="T1178" i="5"/>
  <c r="S1174" i="5"/>
  <c r="T1174" i="5"/>
  <c r="S1170" i="5"/>
  <c r="T1170" i="5"/>
  <c r="S1166" i="5"/>
  <c r="T1166" i="5"/>
  <c r="S1162" i="5"/>
  <c r="T1162" i="5"/>
  <c r="S1158" i="5"/>
  <c r="T1158" i="5"/>
  <c r="S1154" i="5"/>
  <c r="T1154" i="5"/>
  <c r="S1150" i="5"/>
  <c r="T1150" i="5"/>
  <c r="S1146" i="5"/>
  <c r="T1146" i="5"/>
  <c r="S1142" i="5"/>
  <c r="T1142" i="5"/>
  <c r="S1138" i="5"/>
  <c r="T1138" i="5"/>
  <c r="S1134" i="5"/>
  <c r="T1134" i="5"/>
  <c r="S1130" i="5"/>
  <c r="T1130" i="5"/>
  <c r="S1126" i="5"/>
  <c r="T1126" i="5"/>
  <c r="S1122" i="5"/>
  <c r="T1122" i="5"/>
  <c r="S1118" i="5"/>
  <c r="T1118" i="5"/>
  <c r="S1114" i="5"/>
  <c r="T1114" i="5"/>
  <c r="S1110" i="5"/>
  <c r="T1110" i="5"/>
  <c r="S1106" i="5"/>
  <c r="T1106" i="5"/>
  <c r="S1102" i="5"/>
  <c r="T1102" i="5"/>
  <c r="S1098" i="5"/>
  <c r="T1098" i="5"/>
  <c r="S1094" i="5"/>
  <c r="T1094" i="5"/>
  <c r="S1090" i="5"/>
  <c r="T1090" i="5"/>
  <c r="S1086" i="5"/>
  <c r="T1086" i="5"/>
  <c r="S1082" i="5"/>
  <c r="T1082" i="5"/>
  <c r="S1078" i="5"/>
  <c r="T1078" i="5"/>
  <c r="S1074" i="5"/>
  <c r="T1074" i="5"/>
  <c r="S1070" i="5"/>
  <c r="T1070" i="5"/>
  <c r="S1066" i="5"/>
  <c r="T1066" i="5"/>
  <c r="S1062" i="5"/>
  <c r="T1062" i="5"/>
  <c r="S1058" i="5"/>
  <c r="T1058" i="5"/>
  <c r="S1054" i="5"/>
  <c r="T1054" i="5"/>
  <c r="S1050" i="5"/>
  <c r="T1050" i="5"/>
  <c r="S1046" i="5"/>
  <c r="T1046" i="5"/>
  <c r="S1042" i="5"/>
  <c r="T1042" i="5"/>
  <c r="S1038" i="5"/>
  <c r="T1038" i="5"/>
  <c r="S1034" i="5"/>
  <c r="T1034" i="5"/>
  <c r="S1030" i="5"/>
  <c r="T1030" i="5"/>
  <c r="S1026" i="5"/>
  <c r="T1026" i="5"/>
  <c r="S1022" i="5"/>
  <c r="T1022" i="5"/>
  <c r="S1018" i="5"/>
  <c r="T1018" i="5"/>
  <c r="S1014" i="5"/>
  <c r="T1014" i="5"/>
  <c r="AB1014" i="5"/>
  <c r="S1010" i="5"/>
  <c r="T1010" i="5"/>
  <c r="AB1010" i="5"/>
  <c r="S1006" i="5"/>
  <c r="T1006" i="5"/>
  <c r="AB1006" i="5"/>
  <c r="S1002" i="5"/>
  <c r="T1002" i="5"/>
  <c r="AB1002" i="5"/>
  <c r="S998" i="5"/>
  <c r="T998" i="5"/>
  <c r="AB998" i="5"/>
  <c r="S994" i="5"/>
  <c r="T994" i="5"/>
  <c r="AB994" i="5"/>
  <c r="S990" i="5"/>
  <c r="T990" i="5"/>
  <c r="AB990" i="5"/>
  <c r="S986" i="5"/>
  <c r="T986" i="5"/>
  <c r="AB986" i="5"/>
  <c r="S982" i="5"/>
  <c r="T982" i="5"/>
  <c r="AB982" i="5"/>
  <c r="T978" i="5"/>
  <c r="S978" i="5"/>
  <c r="AB978" i="5"/>
  <c r="S974" i="5"/>
  <c r="T974" i="5"/>
  <c r="AB974" i="5"/>
  <c r="S970" i="5"/>
  <c r="T970" i="5"/>
  <c r="AB970" i="5"/>
  <c r="S966" i="5"/>
  <c r="T966" i="5"/>
  <c r="AB966" i="5"/>
  <c r="S962" i="5"/>
  <c r="T962" i="5"/>
  <c r="AB962" i="5"/>
  <c r="S958" i="5"/>
  <c r="T958" i="5"/>
  <c r="S954" i="5"/>
  <c r="T954" i="5"/>
  <c r="AB954" i="5"/>
  <c r="S950" i="5"/>
  <c r="T950" i="5"/>
  <c r="AB950" i="5"/>
  <c r="S946" i="5"/>
  <c r="T946" i="5"/>
  <c r="AB946" i="5"/>
  <c r="S942" i="5"/>
  <c r="T942" i="5"/>
  <c r="AB942" i="5"/>
  <c r="S938" i="5"/>
  <c r="T938" i="5"/>
  <c r="AB938" i="5"/>
  <c r="S934" i="5"/>
  <c r="T934" i="5"/>
  <c r="AB934" i="5"/>
  <c r="S930" i="5"/>
  <c r="T930" i="5"/>
  <c r="AB930" i="5"/>
  <c r="S926" i="5"/>
  <c r="T926" i="5"/>
  <c r="AB926" i="5"/>
  <c r="S922" i="5"/>
  <c r="T922" i="5"/>
  <c r="AB922" i="5"/>
  <c r="S918" i="5"/>
  <c r="T918" i="5"/>
  <c r="AB918" i="5"/>
  <c r="S914" i="5"/>
  <c r="T914" i="5"/>
  <c r="AB914" i="5"/>
  <c r="S910" i="5"/>
  <c r="T910" i="5"/>
  <c r="AB910" i="5"/>
  <c r="S906" i="5"/>
  <c r="T906" i="5"/>
  <c r="AB906" i="5"/>
  <c r="S902" i="5"/>
  <c r="T902" i="5"/>
  <c r="AB902" i="5"/>
  <c r="S898" i="5"/>
  <c r="T898" i="5"/>
  <c r="AB898" i="5"/>
  <c r="S894" i="5"/>
  <c r="T894" i="5"/>
  <c r="AB894" i="5"/>
  <c r="S890" i="5"/>
  <c r="T890" i="5"/>
  <c r="AB890" i="5"/>
  <c r="S886" i="5"/>
  <c r="T886" i="5"/>
  <c r="AB886" i="5"/>
  <c r="S882" i="5"/>
  <c r="T882" i="5"/>
  <c r="AB882" i="5"/>
  <c r="S878" i="5"/>
  <c r="T878" i="5"/>
  <c r="AB878" i="5"/>
  <c r="S874" i="5"/>
  <c r="T874" i="5"/>
  <c r="AB874" i="5"/>
  <c r="S870" i="5"/>
  <c r="T870" i="5"/>
  <c r="AB870" i="5"/>
  <c r="S866" i="5"/>
  <c r="T866" i="5"/>
  <c r="AB866" i="5"/>
  <c r="S862" i="5"/>
  <c r="T862" i="5"/>
  <c r="AB862" i="5"/>
  <c r="S858" i="5"/>
  <c r="T858" i="5"/>
  <c r="AB858" i="5"/>
  <c r="S854" i="5"/>
  <c r="T854" i="5"/>
  <c r="AB854" i="5"/>
  <c r="S850" i="5"/>
  <c r="T850" i="5"/>
  <c r="AB850" i="5"/>
  <c r="S846" i="5"/>
  <c r="T846" i="5"/>
  <c r="AB846" i="5"/>
  <c r="S842" i="5"/>
  <c r="T842" i="5"/>
  <c r="AB842" i="5"/>
  <c r="S838" i="5"/>
  <c r="T838" i="5"/>
  <c r="AB838" i="5"/>
  <c r="S834" i="5"/>
  <c r="T834" i="5"/>
  <c r="AB834" i="5"/>
  <c r="S830" i="5"/>
  <c r="T830" i="5"/>
  <c r="AB830" i="5"/>
  <c r="S826" i="5"/>
  <c r="T826" i="5"/>
  <c r="AB826" i="5"/>
  <c r="S822" i="5"/>
  <c r="T822" i="5"/>
  <c r="AB822" i="5"/>
  <c r="S818" i="5"/>
  <c r="T818" i="5"/>
  <c r="AB818" i="5"/>
  <c r="S814" i="5"/>
  <c r="T814" i="5"/>
  <c r="AB814" i="5"/>
  <c r="S810" i="5"/>
  <c r="T810" i="5"/>
  <c r="AB810" i="5"/>
  <c r="S806" i="5"/>
  <c r="T806" i="5"/>
  <c r="AB806" i="5"/>
  <c r="S802" i="5"/>
  <c r="T802" i="5"/>
  <c r="S798" i="5"/>
  <c r="T798" i="5"/>
  <c r="AB798" i="5"/>
  <c r="S794" i="5"/>
  <c r="T794" i="5"/>
  <c r="AB794" i="5"/>
  <c r="S790" i="5"/>
  <c r="T790" i="5"/>
  <c r="AB790" i="5"/>
  <c r="S786" i="5"/>
  <c r="T786" i="5"/>
  <c r="AB786" i="5"/>
  <c r="S782" i="5"/>
  <c r="T782" i="5"/>
  <c r="AB782" i="5"/>
  <c r="S778" i="5"/>
  <c r="T778" i="5"/>
  <c r="AB778" i="5"/>
  <c r="S774" i="5"/>
  <c r="T774" i="5"/>
  <c r="AB774" i="5"/>
  <c r="S770" i="5"/>
  <c r="T770" i="5"/>
  <c r="AB770" i="5"/>
  <c r="S766" i="5"/>
  <c r="T766" i="5"/>
  <c r="AB766" i="5"/>
  <c r="S762" i="5"/>
  <c r="T762" i="5"/>
  <c r="AB762" i="5"/>
  <c r="S758" i="5"/>
  <c r="T758" i="5"/>
  <c r="AB758" i="5"/>
  <c r="S754" i="5"/>
  <c r="T754" i="5"/>
  <c r="AB754" i="5"/>
  <c r="S750" i="5"/>
  <c r="T750" i="5"/>
  <c r="AB750" i="5"/>
  <c r="S746" i="5"/>
  <c r="T746" i="5"/>
  <c r="AB746" i="5"/>
  <c r="S742" i="5"/>
  <c r="T742" i="5"/>
  <c r="AB742" i="5"/>
  <c r="S738" i="5"/>
  <c r="T738" i="5"/>
  <c r="AB738" i="5"/>
  <c r="S734" i="5"/>
  <c r="T734" i="5"/>
  <c r="AB734" i="5"/>
  <c r="S730" i="5"/>
  <c r="T730" i="5"/>
  <c r="S726" i="5"/>
  <c r="T726" i="5"/>
  <c r="S722" i="5"/>
  <c r="T722" i="5"/>
  <c r="AB722" i="5"/>
  <c r="S718" i="5"/>
  <c r="T718" i="5"/>
  <c r="S714" i="5"/>
  <c r="T714" i="5"/>
  <c r="AB714" i="5"/>
  <c r="S710" i="5"/>
  <c r="T710" i="5"/>
  <c r="AB710" i="5"/>
  <c r="S706" i="5"/>
  <c r="T706" i="5"/>
  <c r="AB706" i="5"/>
  <c r="S702" i="5"/>
  <c r="T702" i="5"/>
  <c r="AB702" i="5"/>
  <c r="S698" i="5"/>
  <c r="T698" i="5"/>
  <c r="AB698" i="5"/>
  <c r="S694" i="5"/>
  <c r="T694" i="5"/>
  <c r="AB694" i="5"/>
  <c r="S690" i="5"/>
  <c r="T690" i="5"/>
  <c r="AB690" i="5"/>
  <c r="S686" i="5"/>
  <c r="T686" i="5"/>
  <c r="AB686" i="5"/>
  <c r="S682" i="5"/>
  <c r="T682" i="5"/>
  <c r="AB682" i="5"/>
  <c r="S678" i="5"/>
  <c r="T678" i="5"/>
  <c r="AB678" i="5"/>
  <c r="S674" i="5"/>
  <c r="T674" i="5"/>
  <c r="AB674" i="5"/>
  <c r="S670" i="5"/>
  <c r="T670" i="5"/>
  <c r="AB670" i="5"/>
  <c r="S666" i="5"/>
  <c r="T666" i="5"/>
  <c r="AB666" i="5"/>
  <c r="S662" i="5"/>
  <c r="T662" i="5"/>
  <c r="AB662" i="5"/>
  <c r="AB1584" i="5"/>
  <c r="AB1560" i="5"/>
  <c r="AB1544" i="5"/>
  <c r="AB1536" i="5"/>
  <c r="AB1528" i="5"/>
  <c r="AB1524" i="5"/>
  <c r="AB1492" i="5"/>
  <c r="AB1472" i="5"/>
  <c r="AB1464" i="5"/>
  <c r="AB1460" i="5"/>
  <c r="AB1344" i="5"/>
  <c r="AB1336" i="5"/>
  <c r="AB1328" i="5"/>
  <c r="AB1256" i="5"/>
  <c r="AB1248" i="5"/>
  <c r="AB1208" i="5"/>
  <c r="AB1195" i="5"/>
  <c r="AB1182" i="5"/>
  <c r="AB1168" i="5"/>
  <c r="AB1154" i="5"/>
  <c r="AB1142" i="5"/>
  <c r="AB1131" i="5"/>
  <c r="AB1126" i="5"/>
  <c r="AB1115" i="5"/>
  <c r="AB1102" i="5"/>
  <c r="AB1096" i="5"/>
  <c r="AB1078" i="5"/>
  <c r="AB1072" i="5"/>
  <c r="AB1054" i="5"/>
  <c r="AB1048" i="5"/>
  <c r="AB1042" i="5"/>
  <c r="AB1034" i="5"/>
  <c r="AB1027" i="5"/>
  <c r="AB956" i="5"/>
  <c r="AB895" i="5"/>
  <c r="AB828" i="5"/>
  <c r="AB767" i="5"/>
  <c r="AB700" i="5"/>
  <c r="S1245" i="5"/>
  <c r="T1245" i="5"/>
  <c r="S1241" i="5"/>
  <c r="T1241" i="5"/>
  <c r="S1237" i="5"/>
  <c r="T1237" i="5"/>
  <c r="S1233" i="5"/>
  <c r="T1233" i="5"/>
  <c r="S1229" i="5"/>
  <c r="T1229" i="5"/>
  <c r="S1225" i="5"/>
  <c r="T1225" i="5"/>
  <c r="S1221" i="5"/>
  <c r="T1221" i="5"/>
  <c r="S1217" i="5"/>
  <c r="T1217" i="5"/>
  <c r="S1213" i="5"/>
  <c r="T1213" i="5"/>
  <c r="S1209" i="5"/>
  <c r="T1209" i="5"/>
  <c r="S1205" i="5"/>
  <c r="T1205" i="5"/>
  <c r="S1201" i="5"/>
  <c r="T1201" i="5"/>
  <c r="S1197" i="5"/>
  <c r="T1197" i="5"/>
  <c r="S1193" i="5"/>
  <c r="T1193" i="5"/>
  <c r="S1189" i="5"/>
  <c r="T1189" i="5"/>
  <c r="S1185" i="5"/>
  <c r="T1185" i="5"/>
  <c r="S1181" i="5"/>
  <c r="T1181" i="5"/>
  <c r="S1177" i="5"/>
  <c r="T1177" i="5"/>
  <c r="S1173" i="5"/>
  <c r="T1173" i="5"/>
  <c r="S1169" i="5"/>
  <c r="T1169" i="5"/>
  <c r="S1165" i="5"/>
  <c r="T1165" i="5"/>
  <c r="S1161" i="5"/>
  <c r="T1161" i="5"/>
  <c r="S1157" i="5"/>
  <c r="T1157" i="5"/>
  <c r="S1153" i="5"/>
  <c r="T1153" i="5"/>
  <c r="S1149" i="5"/>
  <c r="T1149" i="5"/>
  <c r="S1145" i="5"/>
  <c r="T1145" i="5"/>
  <c r="S1141" i="5"/>
  <c r="T1141" i="5"/>
  <c r="S1137" i="5"/>
  <c r="T1137" i="5"/>
  <c r="S1133" i="5"/>
  <c r="T1133" i="5"/>
  <c r="S1129" i="5"/>
  <c r="T1129" i="5"/>
  <c r="S1125" i="5"/>
  <c r="T1125" i="5"/>
  <c r="S1121" i="5"/>
  <c r="T1121" i="5"/>
  <c r="S1117" i="5"/>
  <c r="T1117" i="5"/>
  <c r="S1113" i="5"/>
  <c r="T1113" i="5"/>
  <c r="S1109" i="5"/>
  <c r="T1109" i="5"/>
  <c r="S1105" i="5"/>
  <c r="T1105" i="5"/>
  <c r="S1101" i="5"/>
  <c r="T1101" i="5"/>
  <c r="S1097" i="5"/>
  <c r="T1097" i="5"/>
  <c r="S1093" i="5"/>
  <c r="T1093" i="5"/>
  <c r="S1089" i="5"/>
  <c r="T1089" i="5"/>
  <c r="S1085" i="5"/>
  <c r="T1085" i="5"/>
  <c r="S1081" i="5"/>
  <c r="T1081" i="5"/>
  <c r="S1077" i="5"/>
  <c r="T1077" i="5"/>
  <c r="S1073" i="5"/>
  <c r="T1073" i="5"/>
  <c r="S1069" i="5"/>
  <c r="T1069" i="5"/>
  <c r="S1065" i="5"/>
  <c r="T1065" i="5"/>
  <c r="S1061" i="5"/>
  <c r="T1061" i="5"/>
  <c r="S1057" i="5"/>
  <c r="T1057" i="5"/>
  <c r="S1053" i="5"/>
  <c r="T1053" i="5"/>
  <c r="S1049" i="5"/>
  <c r="T1049" i="5"/>
  <c r="S1045" i="5"/>
  <c r="T1045" i="5"/>
  <c r="S1041" i="5"/>
  <c r="T1041" i="5"/>
  <c r="S1037" i="5"/>
  <c r="T1037" i="5"/>
  <c r="S1033" i="5"/>
  <c r="T1033" i="5"/>
  <c r="S1029" i="5"/>
  <c r="T1029" i="5"/>
  <c r="S1025" i="5"/>
  <c r="T1025" i="5"/>
  <c r="S1021" i="5"/>
  <c r="T1021" i="5"/>
  <c r="S1017" i="5"/>
  <c r="T1017" i="5"/>
  <c r="S1013" i="5"/>
  <c r="T1013" i="5"/>
  <c r="S1009" i="5"/>
  <c r="T1009" i="5"/>
  <c r="S1005" i="5"/>
  <c r="T1005" i="5"/>
  <c r="S1001" i="5"/>
  <c r="T1001" i="5"/>
  <c r="S997" i="5"/>
  <c r="T997" i="5"/>
  <c r="S993" i="5"/>
  <c r="T993" i="5"/>
  <c r="S989" i="5"/>
  <c r="T989" i="5"/>
  <c r="S985" i="5"/>
  <c r="T985" i="5"/>
  <c r="S981" i="5"/>
  <c r="T981" i="5"/>
  <c r="T977" i="5"/>
  <c r="S977" i="5"/>
  <c r="T973" i="5"/>
  <c r="S973" i="5"/>
  <c r="T969" i="5"/>
  <c r="S969" i="5"/>
  <c r="T965" i="5"/>
  <c r="S965" i="5"/>
  <c r="T961" i="5"/>
  <c r="S961" i="5"/>
  <c r="T957" i="5"/>
  <c r="S957" i="5"/>
  <c r="T953" i="5"/>
  <c r="S953" i="5"/>
  <c r="T949" i="5"/>
  <c r="S949" i="5"/>
  <c r="T945" i="5"/>
  <c r="S945" i="5"/>
  <c r="T941" i="5"/>
  <c r="S941" i="5"/>
  <c r="T937" i="5"/>
  <c r="S937" i="5"/>
  <c r="T933" i="5"/>
  <c r="S933" i="5"/>
  <c r="T929" i="5"/>
  <c r="S929" i="5"/>
  <c r="T925" i="5"/>
  <c r="S925" i="5"/>
  <c r="T921" i="5"/>
  <c r="S921" i="5"/>
  <c r="T917" i="5"/>
  <c r="S917" i="5"/>
  <c r="T913" i="5"/>
  <c r="S913" i="5"/>
  <c r="T909" i="5"/>
  <c r="S909" i="5"/>
  <c r="T905" i="5"/>
  <c r="S905" i="5"/>
  <c r="T901" i="5"/>
  <c r="S901" i="5"/>
  <c r="T897" i="5"/>
  <c r="S897" i="5"/>
  <c r="T893" i="5"/>
  <c r="S893" i="5"/>
  <c r="T889" i="5"/>
  <c r="S889" i="5"/>
  <c r="T885" i="5"/>
  <c r="S885" i="5"/>
  <c r="T881" i="5"/>
  <c r="S881" i="5"/>
  <c r="T877" i="5"/>
  <c r="S877" i="5"/>
  <c r="T873" i="5"/>
  <c r="S873" i="5"/>
  <c r="T869" i="5"/>
  <c r="S869" i="5"/>
  <c r="T865" i="5"/>
  <c r="S865" i="5"/>
  <c r="T861" i="5"/>
  <c r="S861" i="5"/>
  <c r="T857" i="5"/>
  <c r="S857" i="5"/>
  <c r="T853" i="5"/>
  <c r="S853" i="5"/>
  <c r="T849" i="5"/>
  <c r="S849" i="5"/>
  <c r="T845" i="5"/>
  <c r="S845" i="5"/>
  <c r="T841" i="5"/>
  <c r="S841" i="5"/>
  <c r="T837" i="5"/>
  <c r="S837" i="5"/>
  <c r="T833" i="5"/>
  <c r="S833" i="5"/>
  <c r="T829" i="5"/>
  <c r="S829" i="5"/>
  <c r="T825" i="5"/>
  <c r="S825" i="5"/>
  <c r="T821" i="5"/>
  <c r="S821" i="5"/>
  <c r="T817" i="5"/>
  <c r="S817" i="5"/>
  <c r="T813" i="5"/>
  <c r="S813" i="5"/>
  <c r="T809" i="5"/>
  <c r="S809" i="5"/>
  <c r="T805" i="5"/>
  <c r="S805" i="5"/>
  <c r="T801" i="5"/>
  <c r="S801" i="5"/>
  <c r="T797" i="5"/>
  <c r="S797" i="5"/>
  <c r="T793" i="5"/>
  <c r="S793" i="5"/>
  <c r="T789" i="5"/>
  <c r="S789" i="5"/>
  <c r="T785" i="5"/>
  <c r="S785" i="5"/>
  <c r="T781" i="5"/>
  <c r="S781" i="5"/>
  <c r="T777" i="5"/>
  <c r="S777" i="5"/>
  <c r="T773" i="5"/>
  <c r="S773" i="5"/>
  <c r="T769" i="5"/>
  <c r="S769" i="5"/>
  <c r="T765" i="5"/>
  <c r="S765" i="5"/>
  <c r="T761" i="5"/>
  <c r="S761" i="5"/>
  <c r="T757" i="5"/>
  <c r="S757" i="5"/>
  <c r="T753" i="5"/>
  <c r="S753" i="5"/>
  <c r="T749" i="5"/>
  <c r="S749" i="5"/>
  <c r="T745" i="5"/>
  <c r="S745" i="5"/>
  <c r="T741" i="5"/>
  <c r="S741" i="5"/>
  <c r="T737" i="5"/>
  <c r="S737" i="5"/>
  <c r="T733" i="5"/>
  <c r="S733" i="5"/>
  <c r="T729" i="5"/>
  <c r="S729" i="5"/>
  <c r="T725" i="5"/>
  <c r="S725" i="5"/>
  <c r="T721" i="5"/>
  <c r="S721" i="5"/>
  <c r="T717" i="5"/>
  <c r="S717" i="5"/>
  <c r="T713" i="5"/>
  <c r="S713" i="5"/>
  <c r="T709" i="5"/>
  <c r="S709" i="5"/>
  <c r="T705" i="5"/>
  <c r="S705" i="5"/>
  <c r="T701" i="5"/>
  <c r="S701" i="5"/>
  <c r="T697" i="5"/>
  <c r="S697" i="5"/>
  <c r="T693" i="5"/>
  <c r="S693" i="5"/>
  <c r="T689" i="5"/>
  <c r="S689" i="5"/>
  <c r="T685" i="5"/>
  <c r="S685" i="5"/>
  <c r="T681" i="5"/>
  <c r="S681" i="5"/>
  <c r="T677" i="5"/>
  <c r="S677" i="5"/>
  <c r="T673" i="5"/>
  <c r="S673" i="5"/>
  <c r="T669" i="5"/>
  <c r="S669" i="5"/>
  <c r="T665" i="5"/>
  <c r="S665" i="5"/>
  <c r="T661" i="5"/>
  <c r="S661" i="5"/>
  <c r="AB1588" i="5"/>
  <c r="AB1576" i="5"/>
  <c r="AB1568" i="5"/>
  <c r="AB1512" i="5"/>
  <c r="AB1496" i="5"/>
  <c r="AB1480" i="5"/>
  <c r="AB1448" i="5"/>
  <c r="AB1440" i="5"/>
  <c r="AB1320" i="5"/>
  <c r="AB1280" i="5"/>
  <c r="AB1272" i="5"/>
  <c r="AB1240" i="5"/>
  <c r="AB1232" i="5"/>
  <c r="AB1221" i="5"/>
  <c r="AB1216" i="5"/>
  <c r="AB1201" i="5"/>
  <c r="AB1193" i="5"/>
  <c r="AB1187" i="5"/>
  <c r="AB1177" i="5"/>
  <c r="AB1171" i="5"/>
  <c r="AB1165" i="5"/>
  <c r="AB1158" i="5"/>
  <c r="AB1152" i="5"/>
  <c r="AB1141" i="5"/>
  <c r="AB1136" i="5"/>
  <c r="AB1130" i="5"/>
  <c r="AB1125" i="5"/>
  <c r="AB1120" i="5"/>
  <c r="AB1114" i="5"/>
  <c r="AB1107" i="5"/>
  <c r="AB1101" i="5"/>
  <c r="AB1094" i="5"/>
  <c r="AB1086" i="5"/>
  <c r="AB1077" i="5"/>
  <c r="AB1067" i="5"/>
  <c r="AB1058" i="5"/>
  <c r="AB1051" i="5"/>
  <c r="AB1046" i="5"/>
  <c r="AB1040" i="5"/>
  <c r="AB1033" i="5"/>
  <c r="AB1026" i="5"/>
  <c r="AB1015" i="5"/>
  <c r="AB1007" i="5"/>
  <c r="AB999" i="5"/>
  <c r="AB991" i="5"/>
  <c r="AB983" i="5"/>
  <c r="AB975" i="5"/>
  <c r="AB967" i="5"/>
  <c r="AB960" i="5"/>
  <c r="AB955" i="5"/>
  <c r="AB947" i="5"/>
  <c r="AB939" i="5"/>
  <c r="AB931" i="5"/>
  <c r="AB923" i="5"/>
  <c r="AB915" i="5"/>
  <c r="AB907" i="5"/>
  <c r="AB899" i="5"/>
  <c r="AB893" i="5"/>
  <c r="AB887" i="5"/>
  <c r="AB879" i="5"/>
  <c r="AB871" i="5"/>
  <c r="AB863" i="5"/>
  <c r="AB855" i="5"/>
  <c r="AB847" i="5"/>
  <c r="AB839" i="5"/>
  <c r="AB832" i="5"/>
  <c r="AB827" i="5"/>
  <c r="AB819" i="5"/>
  <c r="AB811" i="5"/>
  <c r="AB803" i="5"/>
  <c r="AB795" i="5"/>
  <c r="AB787" i="5"/>
  <c r="AB779" i="5"/>
  <c r="AB771" i="5"/>
  <c r="AB765" i="5"/>
  <c r="AB759" i="5"/>
  <c r="AB751" i="5"/>
  <c r="AB743" i="5"/>
  <c r="AB735" i="5"/>
  <c r="AB727" i="5"/>
  <c r="AB719" i="5"/>
  <c r="AB711" i="5"/>
  <c r="AB704" i="5"/>
  <c r="AB699" i="5"/>
  <c r="AB691" i="5"/>
  <c r="AB683" i="5"/>
  <c r="AB675" i="5"/>
  <c r="AB667" i="5"/>
  <c r="G2371" i="5"/>
  <c r="G2173" i="5"/>
  <c r="G2051" i="5"/>
  <c r="G2021" i="5"/>
  <c r="G1849" i="5"/>
  <c r="G1705" i="5"/>
  <c r="G1619" i="5"/>
  <c r="G1485" i="5"/>
  <c r="G1454" i="5"/>
  <c r="G1422" i="5"/>
  <c r="G989" i="5"/>
  <c r="G913" i="5"/>
  <c r="G1261" i="5"/>
  <c r="G1117" i="5"/>
  <c r="G879" i="5"/>
  <c r="G855" i="5"/>
  <c r="G897" i="5"/>
  <c r="G679" i="5"/>
  <c r="G749" i="5"/>
  <c r="G673" i="5"/>
  <c r="B43" i="6" l="1"/>
  <c r="B28" i="6"/>
  <c r="B33" i="6"/>
  <c r="R2110" i="5"/>
  <c r="H964" i="5"/>
  <c r="R736" i="5"/>
  <c r="J824" i="5"/>
  <c r="I856" i="5"/>
  <c r="E1447" i="5"/>
  <c r="X1447" i="5" s="1"/>
  <c r="B584" i="5"/>
  <c r="B582" i="5"/>
  <c r="B581" i="5"/>
  <c r="C575" i="5"/>
  <c r="C573" i="5"/>
  <c r="C572" i="5"/>
  <c r="B571" i="5"/>
  <c r="C569" i="5"/>
  <c r="C568" i="5"/>
  <c r="B567" i="5"/>
  <c r="C566" i="5"/>
  <c r="B565" i="5"/>
  <c r="B564" i="5"/>
  <c r="B562" i="5"/>
  <c r="C553" i="5"/>
  <c r="B551" i="5"/>
  <c r="B550" i="5"/>
  <c r="B548" i="5"/>
  <c r="C547" i="5"/>
  <c r="B543" i="5"/>
  <c r="B542" i="5"/>
  <c r="B541" i="5"/>
  <c r="C540" i="5"/>
  <c r="B536" i="5"/>
  <c r="B534" i="5"/>
  <c r="C533" i="5"/>
  <c r="C529" i="5"/>
  <c r="C526" i="5"/>
  <c r="B585" i="5"/>
  <c r="C584" i="5"/>
  <c r="B583" i="5"/>
  <c r="C582" i="5"/>
  <c r="C581" i="5"/>
  <c r="B580" i="5"/>
  <c r="B578" i="5"/>
  <c r="C571" i="5"/>
  <c r="C567" i="5"/>
  <c r="C565" i="5"/>
  <c r="C564" i="5"/>
  <c r="B563" i="5"/>
  <c r="C562" i="5"/>
  <c r="B561" i="5"/>
  <c r="B560" i="5"/>
  <c r="B558" i="5"/>
  <c r="B556" i="5"/>
  <c r="C551" i="5"/>
  <c r="C550" i="5"/>
  <c r="B549" i="5"/>
  <c r="C548" i="5"/>
  <c r="B544" i="5"/>
  <c r="C543" i="5"/>
  <c r="C542" i="5"/>
  <c r="C541" i="5"/>
  <c r="B539" i="5"/>
  <c r="B538" i="5"/>
  <c r="B537" i="5"/>
  <c r="C536" i="5"/>
  <c r="B535" i="5"/>
  <c r="C534" i="5"/>
  <c r="B532" i="5"/>
  <c r="B531" i="5"/>
  <c r="C577" i="5"/>
  <c r="C576" i="5"/>
  <c r="B573" i="5"/>
  <c r="B572" i="5"/>
  <c r="B569" i="5"/>
  <c r="B568" i="5"/>
  <c r="C559" i="5"/>
  <c r="C554" i="5"/>
  <c r="C552" i="5"/>
  <c r="C546" i="5"/>
  <c r="B540" i="5"/>
  <c r="B533" i="5"/>
  <c r="B526" i="5"/>
  <c r="B521" i="5"/>
  <c r="C520" i="5"/>
  <c r="C512" i="5"/>
  <c r="C511" i="5"/>
  <c r="B510" i="5"/>
  <c r="C509" i="5"/>
  <c r="B505" i="5"/>
  <c r="B504" i="5"/>
  <c r="C503" i="5"/>
  <c r="C502" i="5"/>
  <c r="B499" i="5"/>
  <c r="B497" i="5"/>
  <c r="C496" i="5"/>
  <c r="C494" i="5"/>
  <c r="B489" i="5"/>
  <c r="C488" i="5"/>
  <c r="C487" i="5"/>
  <c r="C486" i="5"/>
  <c r="C484" i="5"/>
  <c r="C483" i="5"/>
  <c r="B482" i="5"/>
  <c r="C579" i="5"/>
  <c r="B575" i="5"/>
  <c r="C574" i="5"/>
  <c r="C570" i="5"/>
  <c r="B566" i="5"/>
  <c r="C557" i="5"/>
  <c r="C555" i="5"/>
  <c r="B553" i="5"/>
  <c r="B547" i="5"/>
  <c r="C545" i="5"/>
  <c r="C530" i="5"/>
  <c r="C528" i="5"/>
  <c r="B527" i="5"/>
  <c r="C525" i="5"/>
  <c r="C524" i="5"/>
  <c r="B523" i="5"/>
  <c r="B522" i="5"/>
  <c r="B519" i="5"/>
  <c r="B518" i="5"/>
  <c r="C517" i="5"/>
  <c r="B516" i="5"/>
  <c r="B515" i="5"/>
  <c r="B508" i="5"/>
  <c r="B507" i="5"/>
  <c r="B506" i="5"/>
  <c r="B501" i="5"/>
  <c r="C500" i="5"/>
  <c r="C498" i="5"/>
  <c r="B495" i="5"/>
  <c r="B493" i="5"/>
  <c r="C492" i="5"/>
  <c r="C491" i="5"/>
  <c r="C490" i="5"/>
  <c r="C583" i="5"/>
  <c r="B579" i="5"/>
  <c r="C578" i="5"/>
  <c r="B574" i="5"/>
  <c r="B570" i="5"/>
  <c r="C561" i="5"/>
  <c r="C560" i="5"/>
  <c r="B557" i="5"/>
  <c r="C556" i="5"/>
  <c r="B555" i="5"/>
  <c r="C549" i="5"/>
  <c r="B545" i="5"/>
  <c r="C539" i="5"/>
  <c r="C537" i="5"/>
  <c r="C535" i="5"/>
  <c r="C532" i="5"/>
  <c r="B530" i="5"/>
  <c r="B529" i="5"/>
  <c r="B528" i="5"/>
  <c r="B525" i="5"/>
  <c r="B524" i="5"/>
  <c r="C521" i="5"/>
  <c r="B517" i="5"/>
  <c r="C510" i="5"/>
  <c r="C585" i="5"/>
  <c r="C580" i="5"/>
  <c r="C563" i="5"/>
  <c r="C558" i="5"/>
  <c r="B552" i="5"/>
  <c r="B546" i="5"/>
  <c r="C527" i="5"/>
  <c r="C523" i="5"/>
  <c r="B520" i="5"/>
  <c r="C508" i="5"/>
  <c r="C506" i="5"/>
  <c r="B503" i="5"/>
  <c r="C501" i="5"/>
  <c r="B496" i="5"/>
  <c r="B494" i="5"/>
  <c r="C493" i="5"/>
  <c r="B486" i="5"/>
  <c r="B484" i="5"/>
  <c r="C480" i="5"/>
  <c r="C479" i="5"/>
  <c r="B478" i="5"/>
  <c r="C477" i="5"/>
  <c r="B475" i="5"/>
  <c r="B474" i="5"/>
  <c r="C463" i="5"/>
  <c r="B461" i="5"/>
  <c r="C460" i="5"/>
  <c r="B459" i="5"/>
  <c r="C458" i="5"/>
  <c r="B453" i="5"/>
  <c r="B452" i="5"/>
  <c r="B451" i="5"/>
  <c r="C450" i="5"/>
  <c r="B442" i="5"/>
  <c r="C437" i="5"/>
  <c r="C436" i="5"/>
  <c r="B435" i="5"/>
  <c r="C434" i="5"/>
  <c r="B433" i="5"/>
  <c r="C432" i="5"/>
  <c r="B431" i="5"/>
  <c r="C430" i="5"/>
  <c r="B428" i="5"/>
  <c r="B426" i="5"/>
  <c r="C423" i="5"/>
  <c r="C419" i="5"/>
  <c r="B414" i="5"/>
  <c r="B413" i="5"/>
  <c r="B412" i="5"/>
  <c r="B411" i="5"/>
  <c r="C410" i="5"/>
  <c r="B409" i="5"/>
  <c r="B408" i="5"/>
  <c r="B406" i="5"/>
  <c r="B404" i="5"/>
  <c r="C403" i="5"/>
  <c r="C401" i="5"/>
  <c r="B398" i="5"/>
  <c r="B396" i="5"/>
  <c r="C395" i="5"/>
  <c r="C393" i="5"/>
  <c r="B390" i="5"/>
  <c r="B388" i="5"/>
  <c r="C387" i="5"/>
  <c r="C385" i="5"/>
  <c r="B382" i="5"/>
  <c r="B380" i="5"/>
  <c r="C379" i="5"/>
  <c r="C377" i="5"/>
  <c r="C374" i="5"/>
  <c r="C373" i="5"/>
  <c r="C372" i="5"/>
  <c r="B371" i="5"/>
  <c r="B370" i="5"/>
  <c r="C544" i="5"/>
  <c r="C538" i="5"/>
  <c r="C531" i="5"/>
  <c r="C522" i="5"/>
  <c r="C519" i="5"/>
  <c r="C504" i="5"/>
  <c r="C499" i="5"/>
  <c r="B577" i="5"/>
  <c r="C518" i="5"/>
  <c r="C516" i="5"/>
  <c r="B512" i="5"/>
  <c r="B509" i="5"/>
  <c r="C507" i="5"/>
  <c r="B502" i="5"/>
  <c r="C495" i="5"/>
  <c r="C489" i="5"/>
  <c r="B488" i="5"/>
  <c r="C485" i="5"/>
  <c r="C481" i="5"/>
  <c r="C476" i="5"/>
  <c r="B473" i="5"/>
  <c r="B472" i="5"/>
  <c r="C471" i="5"/>
  <c r="B470" i="5"/>
  <c r="C469" i="5"/>
  <c r="B468" i="5"/>
  <c r="C467" i="5"/>
  <c r="B466" i="5"/>
  <c r="B465" i="5"/>
  <c r="B464" i="5"/>
  <c r="B462" i="5"/>
  <c r="B457" i="5"/>
  <c r="B456" i="5"/>
  <c r="B455" i="5"/>
  <c r="C454" i="5"/>
  <c r="B449" i="5"/>
  <c r="B448" i="5"/>
  <c r="B447" i="5"/>
  <c r="C446" i="5"/>
  <c r="C445" i="5"/>
  <c r="C444" i="5"/>
  <c r="C443" i="5"/>
  <c r="C441" i="5"/>
  <c r="C440" i="5"/>
  <c r="B439" i="5"/>
  <c r="C438" i="5"/>
  <c r="C429" i="5"/>
  <c r="C427" i="5"/>
  <c r="B425" i="5"/>
  <c r="B424" i="5"/>
  <c r="B422" i="5"/>
  <c r="B421" i="5"/>
  <c r="B420" i="5"/>
  <c r="B418" i="5"/>
  <c r="C417" i="5"/>
  <c r="C416" i="5"/>
  <c r="C415" i="5"/>
  <c r="C407" i="5"/>
  <c r="C405" i="5"/>
  <c r="B402" i="5"/>
  <c r="B400" i="5"/>
  <c r="C399" i="5"/>
  <c r="C397" i="5"/>
  <c r="B394" i="5"/>
  <c r="B392" i="5"/>
  <c r="C391" i="5"/>
  <c r="C389" i="5"/>
  <c r="B386" i="5"/>
  <c r="B384" i="5"/>
  <c r="C383" i="5"/>
  <c r="C381" i="5"/>
  <c r="B378" i="5"/>
  <c r="B376" i="5"/>
  <c r="C375" i="5"/>
  <c r="C369" i="5"/>
  <c r="B559" i="5"/>
  <c r="B490" i="5"/>
  <c r="C478" i="5"/>
  <c r="B476" i="5"/>
  <c r="C474" i="5"/>
  <c r="B471" i="5"/>
  <c r="B469" i="5"/>
  <c r="B467" i="5"/>
  <c r="C461" i="5"/>
  <c r="C459" i="5"/>
  <c r="C453" i="5"/>
  <c r="C451" i="5"/>
  <c r="B445" i="5"/>
  <c r="B443" i="5"/>
  <c r="C442" i="5"/>
  <c r="B441" i="5"/>
  <c r="C435" i="5"/>
  <c r="C433" i="5"/>
  <c r="C431" i="5"/>
  <c r="C428" i="5"/>
  <c r="B417" i="5"/>
  <c r="B415" i="5"/>
  <c r="C413" i="5"/>
  <c r="C411" i="5"/>
  <c r="C409" i="5"/>
  <c r="B407" i="5"/>
  <c r="B405" i="5"/>
  <c r="C398" i="5"/>
  <c r="C396" i="5"/>
  <c r="B391" i="5"/>
  <c r="B389" i="5"/>
  <c r="C382" i="5"/>
  <c r="C380" i="5"/>
  <c r="B375" i="5"/>
  <c r="B576" i="5"/>
  <c r="B554" i="5"/>
  <c r="C515" i="5"/>
  <c r="B500" i="5"/>
  <c r="B487" i="5"/>
  <c r="B480" i="5"/>
  <c r="B477" i="5"/>
  <c r="C472" i="5"/>
  <c r="C470" i="5"/>
  <c r="C468" i="5"/>
  <c r="C466" i="5"/>
  <c r="V466" i="5" s="1"/>
  <c r="C464" i="5"/>
  <c r="C462" i="5"/>
  <c r="B458" i="5"/>
  <c r="C456" i="5"/>
  <c r="B450" i="5"/>
  <c r="C448" i="5"/>
  <c r="B437" i="5"/>
  <c r="B434" i="5"/>
  <c r="C425" i="5"/>
  <c r="B423" i="5"/>
  <c r="C421" i="5"/>
  <c r="B419" i="5"/>
  <c r="C418" i="5"/>
  <c r="B410" i="5"/>
  <c r="B403" i="5"/>
  <c r="B401" i="5"/>
  <c r="C394" i="5"/>
  <c r="C392" i="5"/>
  <c r="B387" i="5"/>
  <c r="B385" i="5"/>
  <c r="C378" i="5"/>
  <c r="C376" i="5"/>
  <c r="B372" i="5"/>
  <c r="C367" i="5"/>
  <c r="C366" i="5"/>
  <c r="C505" i="5"/>
  <c r="B498" i="5"/>
  <c r="B492" i="5"/>
  <c r="B485" i="5"/>
  <c r="B483" i="5"/>
  <c r="B481" i="5"/>
  <c r="C475" i="5"/>
  <c r="B454" i="5"/>
  <c r="C452" i="5"/>
  <c r="B446" i="5"/>
  <c r="B444" i="5"/>
  <c r="B440" i="5"/>
  <c r="B438" i="5"/>
  <c r="B429" i="5"/>
  <c r="B427" i="5"/>
  <c r="C426" i="5"/>
  <c r="B416" i="5"/>
  <c r="C414" i="5"/>
  <c r="C412" i="5"/>
  <c r="C408" i="5"/>
  <c r="C406" i="5"/>
  <c r="C404" i="5"/>
  <c r="B399" i="5"/>
  <c r="B397" i="5"/>
  <c r="C390" i="5"/>
  <c r="C388" i="5"/>
  <c r="B383" i="5"/>
  <c r="B381" i="5"/>
  <c r="B511" i="5"/>
  <c r="C497" i="5"/>
  <c r="B491" i="5"/>
  <c r="C482" i="5"/>
  <c r="B479" i="5"/>
  <c r="C473" i="5"/>
  <c r="C465" i="5"/>
  <c r="B463" i="5"/>
  <c r="B460" i="5"/>
  <c r="C457" i="5"/>
  <c r="C455" i="5"/>
  <c r="C449" i="5"/>
  <c r="C447" i="5"/>
  <c r="C439" i="5"/>
  <c r="B436" i="5"/>
  <c r="B432" i="5"/>
  <c r="B430" i="5"/>
  <c r="C424" i="5"/>
  <c r="C422" i="5"/>
  <c r="C420" i="5"/>
  <c r="C402" i="5"/>
  <c r="C400" i="5"/>
  <c r="B395" i="5"/>
  <c r="B393" i="5"/>
  <c r="C386" i="5"/>
  <c r="C384" i="5"/>
  <c r="B379" i="5"/>
  <c r="B377" i="5"/>
  <c r="B374" i="5"/>
  <c r="B373" i="5"/>
  <c r="C368" i="5"/>
  <c r="C370" i="5"/>
  <c r="B368" i="5"/>
  <c r="C361" i="5"/>
  <c r="C360" i="5"/>
  <c r="B359" i="5"/>
  <c r="B358" i="5"/>
  <c r="B357" i="5"/>
  <c r="B356" i="5"/>
  <c r="C352" i="5"/>
  <c r="C351" i="5"/>
  <c r="C350" i="5"/>
  <c r="B349" i="5"/>
  <c r="C339" i="5"/>
  <c r="C338" i="5"/>
  <c r="B337" i="5"/>
  <c r="C330" i="5"/>
  <c r="C322" i="5"/>
  <c r="C321" i="5"/>
  <c r="B320" i="5"/>
  <c r="B318" i="5"/>
  <c r="B317" i="5"/>
  <c r="C315" i="5"/>
  <c r="C310" i="5"/>
  <c r="C308" i="5"/>
  <c r="C307" i="5"/>
  <c r="B306" i="5"/>
  <c r="C305" i="5"/>
  <c r="B304" i="5"/>
  <c r="B303" i="5"/>
  <c r="B301" i="5"/>
  <c r="C294" i="5"/>
  <c r="C292" i="5"/>
  <c r="C291" i="5"/>
  <c r="B290" i="5"/>
  <c r="C289" i="5"/>
  <c r="B288" i="5"/>
  <c r="B287" i="5"/>
  <c r="B283" i="5"/>
  <c r="B282" i="5"/>
  <c r="B369" i="5"/>
  <c r="C365" i="5"/>
  <c r="C363" i="5"/>
  <c r="C362" i="5"/>
  <c r="B361" i="5"/>
  <c r="B360" i="5"/>
  <c r="C353" i="5"/>
  <c r="B352" i="5"/>
  <c r="B351" i="5"/>
  <c r="B350" i="5"/>
  <c r="C346" i="5"/>
  <c r="C343" i="5"/>
  <c r="C342" i="5"/>
  <c r="C341" i="5"/>
  <c r="C340" i="5"/>
  <c r="B339" i="5"/>
  <c r="B338" i="5"/>
  <c r="C336" i="5"/>
  <c r="C333" i="5"/>
  <c r="C332" i="5"/>
  <c r="C331" i="5"/>
  <c r="B330" i="5"/>
  <c r="C329" i="5"/>
  <c r="C328" i="5"/>
  <c r="C327" i="5"/>
  <c r="C324" i="5"/>
  <c r="C323" i="5"/>
  <c r="B322" i="5"/>
  <c r="B321" i="5"/>
  <c r="B315" i="5"/>
  <c r="C314" i="5"/>
  <c r="C312" i="5"/>
  <c r="C311" i="5"/>
  <c r="B310" i="5"/>
  <c r="C309" i="5"/>
  <c r="B308" i="5"/>
  <c r="B307" i="5"/>
  <c r="B305" i="5"/>
  <c r="C298" i="5"/>
  <c r="C296" i="5"/>
  <c r="C295" i="5"/>
  <c r="B365" i="5"/>
  <c r="C364" i="5"/>
  <c r="B363" i="5"/>
  <c r="B362" i="5"/>
  <c r="C355" i="5"/>
  <c r="C354" i="5"/>
  <c r="B353" i="5"/>
  <c r="B346" i="5"/>
  <c r="C345" i="5"/>
  <c r="C344" i="5"/>
  <c r="B343" i="5"/>
  <c r="B342" i="5"/>
  <c r="B341" i="5"/>
  <c r="B340" i="5"/>
  <c r="B336" i="5"/>
  <c r="C335" i="5"/>
  <c r="C334" i="5"/>
  <c r="B333" i="5"/>
  <c r="B332" i="5"/>
  <c r="B331" i="5"/>
  <c r="B329" i="5"/>
  <c r="B328" i="5"/>
  <c r="B327" i="5"/>
  <c r="C326" i="5"/>
  <c r="C325" i="5"/>
  <c r="B324" i="5"/>
  <c r="B323" i="5"/>
  <c r="C319" i="5"/>
  <c r="C316" i="5"/>
  <c r="B314" i="5"/>
  <c r="C313" i="5"/>
  <c r="B312" i="5"/>
  <c r="B311" i="5"/>
  <c r="B309" i="5"/>
  <c r="C371" i="5"/>
  <c r="B367" i="5"/>
  <c r="B366" i="5"/>
  <c r="B364" i="5"/>
  <c r="C359" i="5"/>
  <c r="C358" i="5"/>
  <c r="C357" i="5"/>
  <c r="C356" i="5"/>
  <c r="B355" i="5"/>
  <c r="B354" i="5"/>
  <c r="C349" i="5"/>
  <c r="B345" i="5"/>
  <c r="B344" i="5"/>
  <c r="C337" i="5"/>
  <c r="B335" i="5"/>
  <c r="B334" i="5"/>
  <c r="B326" i="5"/>
  <c r="B325" i="5"/>
  <c r="C320" i="5"/>
  <c r="B319" i="5"/>
  <c r="C318" i="5"/>
  <c r="C317" i="5"/>
  <c r="B316" i="5"/>
  <c r="B313" i="5"/>
  <c r="C306" i="5"/>
  <c r="C304" i="5"/>
  <c r="C303" i="5"/>
  <c r="B302" i="5"/>
  <c r="C301" i="5"/>
  <c r="B300" i="5"/>
  <c r="B299" i="5"/>
  <c r="B297" i="5"/>
  <c r="C290" i="5"/>
  <c r="C288" i="5"/>
  <c r="C287" i="5"/>
  <c r="B286" i="5"/>
  <c r="C300" i="5"/>
  <c r="B296" i="5"/>
  <c r="C293" i="5"/>
  <c r="B291" i="5"/>
  <c r="B289" i="5"/>
  <c r="C282" i="5"/>
  <c r="B280" i="5"/>
  <c r="B279" i="5"/>
  <c r="B278" i="5"/>
  <c r="C277" i="5"/>
  <c r="B276" i="5"/>
  <c r="C275" i="5"/>
  <c r="C272" i="5"/>
  <c r="B267" i="5"/>
  <c r="B265" i="5"/>
  <c r="B261" i="5"/>
  <c r="B260" i="5"/>
  <c r="C259" i="5"/>
  <c r="B258" i="5"/>
  <c r="C257" i="5"/>
  <c r="B255" i="5"/>
  <c r="B254" i="5"/>
  <c r="C253" i="5"/>
  <c r="C252" i="5"/>
  <c r="C250" i="5"/>
  <c r="B248" i="5"/>
  <c r="C247" i="5"/>
  <c r="C246" i="5"/>
  <c r="C240" i="5"/>
  <c r="B235" i="5"/>
  <c r="B233" i="5"/>
  <c r="B229" i="5"/>
  <c r="B228" i="5"/>
  <c r="C227" i="5"/>
  <c r="B226" i="5"/>
  <c r="C225" i="5"/>
  <c r="B223" i="5"/>
  <c r="C222" i="5"/>
  <c r="C218" i="5"/>
  <c r="B216" i="5"/>
  <c r="C215" i="5"/>
  <c r="B214" i="5"/>
  <c r="C213" i="5"/>
  <c r="C212" i="5"/>
  <c r="B208" i="5"/>
  <c r="C207" i="5"/>
  <c r="B203" i="5"/>
  <c r="C200" i="5"/>
  <c r="C198" i="5"/>
  <c r="B193" i="5"/>
  <c r="C192" i="5"/>
  <c r="B189" i="5"/>
  <c r="B188" i="5"/>
  <c r="C187" i="5"/>
  <c r="B185" i="5"/>
  <c r="C183" i="5"/>
  <c r="C299" i="5"/>
  <c r="B295" i="5"/>
  <c r="B293" i="5"/>
  <c r="C286" i="5"/>
  <c r="C283" i="5"/>
  <c r="B277" i="5"/>
  <c r="B275" i="5"/>
  <c r="C274" i="5"/>
  <c r="B272" i="5"/>
  <c r="C271" i="5"/>
  <c r="C270" i="5"/>
  <c r="C264" i="5"/>
  <c r="B259" i="5"/>
  <c r="B257" i="5"/>
  <c r="B253" i="5"/>
  <c r="B252" i="5"/>
  <c r="C251" i="5"/>
  <c r="B250" i="5"/>
  <c r="C249" i="5"/>
  <c r="B247" i="5"/>
  <c r="B246" i="5"/>
  <c r="C245" i="5"/>
  <c r="C244" i="5"/>
  <c r="C242" i="5"/>
  <c r="B240" i="5"/>
  <c r="C239" i="5"/>
  <c r="C238" i="5"/>
  <c r="C232" i="5"/>
  <c r="B227" i="5"/>
  <c r="B225" i="5"/>
  <c r="B222" i="5"/>
  <c r="C221" i="5"/>
  <c r="C220" i="5"/>
  <c r="B218" i="5"/>
  <c r="C217" i="5"/>
  <c r="B215" i="5"/>
  <c r="B213" i="5"/>
  <c r="B212" i="5"/>
  <c r="C211" i="5"/>
  <c r="C210" i="5"/>
  <c r="B207" i="5"/>
  <c r="C206" i="5"/>
  <c r="C202" i="5"/>
  <c r="B200" i="5"/>
  <c r="C199" i="5"/>
  <c r="B198" i="5"/>
  <c r="C197" i="5"/>
  <c r="C196" i="5"/>
  <c r="B192" i="5"/>
  <c r="C191" i="5"/>
  <c r="B187" i="5"/>
  <c r="C302" i="5"/>
  <c r="B298" i="5"/>
  <c r="B294" i="5"/>
  <c r="B292" i="5"/>
  <c r="C281" i="5"/>
  <c r="B274" i="5"/>
  <c r="C273" i="5"/>
  <c r="B271" i="5"/>
  <c r="B270" i="5"/>
  <c r="C269" i="5"/>
  <c r="C268" i="5"/>
  <c r="C266" i="5"/>
  <c r="B264" i="5"/>
  <c r="C263" i="5"/>
  <c r="C262" i="5"/>
  <c r="C256" i="5"/>
  <c r="B251" i="5"/>
  <c r="B249" i="5"/>
  <c r="B245" i="5"/>
  <c r="B244" i="5"/>
  <c r="C243" i="5"/>
  <c r="B242" i="5"/>
  <c r="C241" i="5"/>
  <c r="B239" i="5"/>
  <c r="B238" i="5"/>
  <c r="C237" i="5"/>
  <c r="C236" i="5"/>
  <c r="C234" i="5"/>
  <c r="B232" i="5"/>
  <c r="C231" i="5"/>
  <c r="C230" i="5"/>
  <c r="C224" i="5"/>
  <c r="B221" i="5"/>
  <c r="B220" i="5"/>
  <c r="C219" i="5"/>
  <c r="B217" i="5"/>
  <c r="B211" i="5"/>
  <c r="B210" i="5"/>
  <c r="C209" i="5"/>
  <c r="B206" i="5"/>
  <c r="C205" i="5"/>
  <c r="C204" i="5"/>
  <c r="B202" i="5"/>
  <c r="C201" i="5"/>
  <c r="C297" i="5"/>
  <c r="B281" i="5"/>
  <c r="C280" i="5"/>
  <c r="C279" i="5"/>
  <c r="C278" i="5"/>
  <c r="C276" i="5"/>
  <c r="B273" i="5"/>
  <c r="B269" i="5"/>
  <c r="B268" i="5"/>
  <c r="C267" i="5"/>
  <c r="B266" i="5"/>
  <c r="C265" i="5"/>
  <c r="B263" i="5"/>
  <c r="B262" i="5"/>
  <c r="C261" i="5"/>
  <c r="C260" i="5"/>
  <c r="C258" i="5"/>
  <c r="B256" i="5"/>
  <c r="C255" i="5"/>
  <c r="C254" i="5"/>
  <c r="C248" i="5"/>
  <c r="B243" i="5"/>
  <c r="B241" i="5"/>
  <c r="B237" i="5"/>
  <c r="B236" i="5"/>
  <c r="C235" i="5"/>
  <c r="B234" i="5"/>
  <c r="C233" i="5"/>
  <c r="B231" i="5"/>
  <c r="B230" i="5"/>
  <c r="C229" i="5"/>
  <c r="C228" i="5"/>
  <c r="C226" i="5"/>
  <c r="B224" i="5"/>
  <c r="C223" i="5"/>
  <c r="B219" i="5"/>
  <c r="C216" i="5"/>
  <c r="C214" i="5"/>
  <c r="B209" i="5"/>
  <c r="C208" i="5"/>
  <c r="B205" i="5"/>
  <c r="B204" i="5"/>
  <c r="C203" i="5"/>
  <c r="B201" i="5"/>
  <c r="B195" i="5"/>
  <c r="B194" i="5"/>
  <c r="C193" i="5"/>
  <c r="B190" i="5"/>
  <c r="C189" i="5"/>
  <c r="C188" i="5"/>
  <c r="B186" i="5"/>
  <c r="B197" i="5"/>
  <c r="C194" i="5"/>
  <c r="C185" i="5"/>
  <c r="B184" i="5"/>
  <c r="B183" i="5"/>
  <c r="B179" i="5"/>
  <c r="B178" i="5"/>
  <c r="B177" i="5"/>
  <c r="C176" i="5"/>
  <c r="B175" i="5"/>
  <c r="C173" i="5"/>
  <c r="B172" i="5"/>
  <c r="B171" i="5"/>
  <c r="B167" i="5"/>
  <c r="B163" i="5"/>
  <c r="B162" i="5"/>
  <c r="B161" i="5"/>
  <c r="C160" i="5"/>
  <c r="B159" i="5"/>
  <c r="C157" i="5"/>
  <c r="B156" i="5"/>
  <c r="B155" i="5"/>
  <c r="B151" i="5"/>
  <c r="B147" i="5"/>
  <c r="B146" i="5"/>
  <c r="B145" i="5"/>
  <c r="C144" i="5"/>
  <c r="B143" i="5"/>
  <c r="C141" i="5"/>
  <c r="B140" i="5"/>
  <c r="B139" i="5"/>
  <c r="B135" i="5"/>
  <c r="B131" i="5"/>
  <c r="B130" i="5"/>
  <c r="B129" i="5"/>
  <c r="C128" i="5"/>
  <c r="B127" i="5"/>
  <c r="C125" i="5"/>
  <c r="B124" i="5"/>
  <c r="B123" i="5"/>
  <c r="B119" i="5"/>
  <c r="B115" i="5"/>
  <c r="B114" i="5"/>
  <c r="B113" i="5"/>
  <c r="C112" i="5"/>
  <c r="B111" i="5"/>
  <c r="C109" i="5"/>
  <c r="B108" i="5"/>
  <c r="B107" i="5"/>
  <c r="B103" i="5"/>
  <c r="B99" i="5"/>
  <c r="B98" i="5"/>
  <c r="B97" i="5"/>
  <c r="C96" i="5"/>
  <c r="B95" i="5"/>
  <c r="C93" i="5"/>
  <c r="B92" i="5"/>
  <c r="B91" i="5"/>
  <c r="B199" i="5"/>
  <c r="B196" i="5"/>
  <c r="C181" i="5"/>
  <c r="B176" i="5"/>
  <c r="B173" i="5"/>
  <c r="C170" i="5"/>
  <c r="C168" i="5"/>
  <c r="C165" i="5"/>
  <c r="B160" i="5"/>
  <c r="B157" i="5"/>
  <c r="C154" i="5"/>
  <c r="C152" i="5"/>
  <c r="C149" i="5"/>
  <c r="B144" i="5"/>
  <c r="B141" i="5"/>
  <c r="C138" i="5"/>
  <c r="C136" i="5"/>
  <c r="C133" i="5"/>
  <c r="B128" i="5"/>
  <c r="B125" i="5"/>
  <c r="C122" i="5"/>
  <c r="C120" i="5"/>
  <c r="C117" i="5"/>
  <c r="B112" i="5"/>
  <c r="B109" i="5"/>
  <c r="C106" i="5"/>
  <c r="C104" i="5"/>
  <c r="C101" i="5"/>
  <c r="B96" i="5"/>
  <c r="B93" i="5"/>
  <c r="C90" i="5"/>
  <c r="C88" i="5"/>
  <c r="C85" i="5"/>
  <c r="B80" i="5"/>
  <c r="B77" i="5"/>
  <c r="C76" i="5"/>
  <c r="B75" i="5"/>
  <c r="C74" i="5"/>
  <c r="B73" i="5"/>
  <c r="C72" i="5"/>
  <c r="B70" i="5"/>
  <c r="C69" i="5"/>
  <c r="C67" i="5"/>
  <c r="C65" i="5"/>
  <c r="B63" i="5"/>
  <c r="C62" i="5"/>
  <c r="C55" i="5"/>
  <c r="B52" i="5"/>
  <c r="B50" i="5"/>
  <c r="B48" i="5"/>
  <c r="B45" i="5"/>
  <c r="C44" i="5"/>
  <c r="B43" i="5"/>
  <c r="C42" i="5"/>
  <c r="B41" i="5"/>
  <c r="C40" i="5"/>
  <c r="B191" i="5"/>
  <c r="C186" i="5"/>
  <c r="C182" i="5"/>
  <c r="B181" i="5"/>
  <c r="C180" i="5"/>
  <c r="C174" i="5"/>
  <c r="B170" i="5"/>
  <c r="C169" i="5"/>
  <c r="B168" i="5"/>
  <c r="C166" i="5"/>
  <c r="B165" i="5"/>
  <c r="C164" i="5"/>
  <c r="C158" i="5"/>
  <c r="B154" i="5"/>
  <c r="C153" i="5"/>
  <c r="B152" i="5"/>
  <c r="C150" i="5"/>
  <c r="B149" i="5"/>
  <c r="C148" i="5"/>
  <c r="C142" i="5"/>
  <c r="B138" i="5"/>
  <c r="C137" i="5"/>
  <c r="B136" i="5"/>
  <c r="C134" i="5"/>
  <c r="B133" i="5"/>
  <c r="C132" i="5"/>
  <c r="C126" i="5"/>
  <c r="B122" i="5"/>
  <c r="C121" i="5"/>
  <c r="B120" i="5"/>
  <c r="C118" i="5"/>
  <c r="B117" i="5"/>
  <c r="C116" i="5"/>
  <c r="C195" i="5"/>
  <c r="C190" i="5"/>
  <c r="C184" i="5"/>
  <c r="B182" i="5"/>
  <c r="B180" i="5"/>
  <c r="C179" i="5"/>
  <c r="C178" i="5"/>
  <c r="C177" i="5"/>
  <c r="C175" i="5"/>
  <c r="B174" i="5"/>
  <c r="C172" i="5"/>
  <c r="C171" i="5"/>
  <c r="B169" i="5"/>
  <c r="C167" i="5"/>
  <c r="B166" i="5"/>
  <c r="B164" i="5"/>
  <c r="C163" i="5"/>
  <c r="C162" i="5"/>
  <c r="C161" i="5"/>
  <c r="C159" i="5"/>
  <c r="B158" i="5"/>
  <c r="C156" i="5"/>
  <c r="C155" i="5"/>
  <c r="B153" i="5"/>
  <c r="C151" i="5"/>
  <c r="B150" i="5"/>
  <c r="B148" i="5"/>
  <c r="C147" i="5"/>
  <c r="C146" i="5"/>
  <c r="C145" i="5"/>
  <c r="C143" i="5"/>
  <c r="B142" i="5"/>
  <c r="C140" i="5"/>
  <c r="C139" i="5"/>
  <c r="B137" i="5"/>
  <c r="C135" i="5"/>
  <c r="B134" i="5"/>
  <c r="B132" i="5"/>
  <c r="C131" i="5"/>
  <c r="C130" i="5"/>
  <c r="C129" i="5"/>
  <c r="C127" i="5"/>
  <c r="B126" i="5"/>
  <c r="C124" i="5"/>
  <c r="C123" i="5"/>
  <c r="B121" i="5"/>
  <c r="C119" i="5"/>
  <c r="B118" i="5"/>
  <c r="B116" i="5"/>
  <c r="C115" i="5"/>
  <c r="C114" i="5"/>
  <c r="C113" i="5"/>
  <c r="C111" i="5"/>
  <c r="B110" i="5"/>
  <c r="C108" i="5"/>
  <c r="C107" i="5"/>
  <c r="B105" i="5"/>
  <c r="C103" i="5"/>
  <c r="B102" i="5"/>
  <c r="B100" i="5"/>
  <c r="C99" i="5"/>
  <c r="C98" i="5"/>
  <c r="C97" i="5"/>
  <c r="C95" i="5"/>
  <c r="B94" i="5"/>
  <c r="C92" i="5"/>
  <c r="C91" i="5"/>
  <c r="B89" i="5"/>
  <c r="C87" i="5"/>
  <c r="B86" i="5"/>
  <c r="B84" i="5"/>
  <c r="C83" i="5"/>
  <c r="C82" i="5"/>
  <c r="C81" i="5"/>
  <c r="C79" i="5"/>
  <c r="B78" i="5"/>
  <c r="C71" i="5"/>
  <c r="B68" i="5"/>
  <c r="C110" i="5"/>
  <c r="C102" i="5"/>
  <c r="B90" i="5"/>
  <c r="B87" i="5"/>
  <c r="B81" i="5"/>
  <c r="B79" i="5"/>
  <c r="C75" i="5"/>
  <c r="B65" i="5"/>
  <c r="C60" i="5"/>
  <c r="B57" i="5"/>
  <c r="C52" i="5"/>
  <c r="B49" i="5"/>
  <c r="B44" i="5"/>
  <c r="B39" i="5"/>
  <c r="C38" i="5"/>
  <c r="C31" i="5"/>
  <c r="B28" i="5"/>
  <c r="B26" i="5"/>
  <c r="B24" i="5"/>
  <c r="B21" i="5"/>
  <c r="C20" i="5"/>
  <c r="B19" i="5"/>
  <c r="C18" i="5"/>
  <c r="B17" i="5"/>
  <c r="C16" i="5"/>
  <c r="C13" i="5"/>
  <c r="C22" i="5"/>
  <c r="C15" i="5"/>
  <c r="B104" i="5"/>
  <c r="B101" i="5"/>
  <c r="C89" i="5"/>
  <c r="B88" i="5"/>
  <c r="B85" i="5"/>
  <c r="B74" i="5"/>
  <c r="B69" i="5"/>
  <c r="C68" i="5"/>
  <c r="C66" i="5"/>
  <c r="C61" i="5"/>
  <c r="B60" i="5"/>
  <c r="C58" i="5"/>
  <c r="C54" i="5"/>
  <c r="C53" i="5"/>
  <c r="C50" i="5"/>
  <c r="C46" i="5"/>
  <c r="C45" i="5"/>
  <c r="B42" i="5"/>
  <c r="B38" i="5"/>
  <c r="C37" i="5"/>
  <c r="C35" i="5"/>
  <c r="C33" i="5"/>
  <c r="B31" i="5"/>
  <c r="C30" i="5"/>
  <c r="C23" i="5"/>
  <c r="B20" i="5"/>
  <c r="B18" i="5"/>
  <c r="B16" i="5"/>
  <c r="B13" i="5"/>
  <c r="C12" i="5"/>
  <c r="B106" i="5"/>
  <c r="C100" i="5"/>
  <c r="C94" i="5"/>
  <c r="B83" i="5"/>
  <c r="B82" i="5"/>
  <c r="C80" i="5"/>
  <c r="C77" i="5"/>
  <c r="C73" i="5"/>
  <c r="B71" i="5"/>
  <c r="C70" i="5"/>
  <c r="B66" i="5"/>
  <c r="C64" i="5"/>
  <c r="B62" i="5"/>
  <c r="B61" i="5"/>
  <c r="C59" i="5"/>
  <c r="B58" i="5"/>
  <c r="C56" i="5"/>
  <c r="B54" i="5"/>
  <c r="B53" i="5"/>
  <c r="C51" i="5"/>
  <c r="C48" i="5"/>
  <c r="C47" i="5"/>
  <c r="B46" i="5"/>
  <c r="C43" i="5"/>
  <c r="B40" i="5"/>
  <c r="B37" i="5"/>
  <c r="C36" i="5"/>
  <c r="B35" i="5"/>
  <c r="C34" i="5"/>
  <c r="B33" i="5"/>
  <c r="C32" i="5"/>
  <c r="B30" i="5"/>
  <c r="C29" i="5"/>
  <c r="C27" i="5"/>
  <c r="C25" i="5"/>
  <c r="B23" i="5"/>
  <c r="B12" i="5"/>
  <c r="C105" i="5"/>
  <c r="C86" i="5"/>
  <c r="C84" i="5"/>
  <c r="C78" i="5"/>
  <c r="B76" i="5"/>
  <c r="B72" i="5"/>
  <c r="B67" i="5"/>
  <c r="B64" i="5"/>
  <c r="C63" i="5"/>
  <c r="B59" i="5"/>
  <c r="C57" i="5"/>
  <c r="B56" i="5"/>
  <c r="B55" i="5"/>
  <c r="B51" i="5"/>
  <c r="C49" i="5"/>
  <c r="B47" i="5"/>
  <c r="C41" i="5"/>
  <c r="C39" i="5"/>
  <c r="B36" i="5"/>
  <c r="B34" i="5"/>
  <c r="B32" i="5"/>
  <c r="B29" i="5"/>
  <c r="C28" i="5"/>
  <c r="B27" i="5"/>
  <c r="C26" i="5"/>
  <c r="B25" i="5"/>
  <c r="C24" i="5"/>
  <c r="B22" i="5"/>
  <c r="C21" i="5"/>
  <c r="C19" i="5"/>
  <c r="C17" i="5"/>
  <c r="B15" i="5"/>
  <c r="E873" i="5"/>
  <c r="X873" i="5" s="1"/>
  <c r="F2104" i="5"/>
  <c r="F776" i="5"/>
  <c r="F1860" i="5"/>
  <c r="J712" i="5"/>
  <c r="R830" i="5"/>
  <c r="H1505" i="5"/>
  <c r="I929" i="5"/>
  <c r="F1319" i="5"/>
  <c r="H1447" i="5"/>
  <c r="R1004" i="5"/>
  <c r="I1692" i="5"/>
  <c r="J1621" i="5"/>
  <c r="I930" i="5"/>
  <c r="J2110" i="5"/>
  <c r="F786" i="5"/>
  <c r="I1617" i="5"/>
  <c r="J1893" i="5"/>
  <c r="R904" i="5"/>
  <c r="F1556" i="5"/>
  <c r="R2425" i="5"/>
  <c r="J951" i="5"/>
  <c r="E875" i="5"/>
  <c r="X875" i="5" s="1"/>
  <c r="H1470" i="5"/>
  <c r="E801" i="5"/>
  <c r="X801" i="5" s="1"/>
  <c r="G801" i="5"/>
  <c r="R1033" i="5"/>
  <c r="J2409" i="5"/>
  <c r="J2350" i="5"/>
  <c r="H929" i="5"/>
  <c r="J1414" i="5"/>
  <c r="R2433" i="5"/>
  <c r="I830" i="5"/>
  <c r="E1210" i="5"/>
  <c r="X1210" i="5" s="1"/>
  <c r="R1986" i="5"/>
  <c r="R2233" i="5"/>
  <c r="G2347" i="5"/>
  <c r="E1926" i="5"/>
  <c r="X1926" i="5" s="1"/>
  <c r="I1149" i="5"/>
  <c r="E2433" i="5"/>
  <c r="X2433" i="5" s="1"/>
  <c r="G754" i="5"/>
  <c r="F778" i="5"/>
  <c r="F886" i="5"/>
  <c r="J1358" i="5"/>
  <c r="R2320" i="5"/>
  <c r="G2201" i="5"/>
  <c r="E1506" i="5"/>
  <c r="X1506" i="5" s="1"/>
  <c r="J2469" i="5"/>
  <c r="H669" i="5"/>
  <c r="H2110" i="5"/>
  <c r="J823" i="5"/>
  <c r="G1807" i="5"/>
  <c r="I2110" i="5"/>
  <c r="E2110" i="5"/>
  <c r="X2110" i="5" s="1"/>
  <c r="J1742" i="5"/>
  <c r="F2110" i="5"/>
  <c r="G912" i="5"/>
  <c r="I912" i="5"/>
  <c r="I1406" i="5"/>
  <c r="R793" i="5"/>
  <c r="R1966" i="5"/>
  <c r="H1201" i="5"/>
  <c r="H848" i="5"/>
  <c r="J796" i="5"/>
  <c r="R848" i="5"/>
  <c r="R1067" i="5"/>
  <c r="H2197" i="5"/>
  <c r="F1553" i="5"/>
  <c r="H2257" i="5"/>
  <c r="H666" i="5"/>
  <c r="F912" i="5"/>
  <c r="F2053" i="5"/>
  <c r="H1929" i="5"/>
  <c r="R1274" i="5"/>
  <c r="J1966" i="5"/>
  <c r="I848" i="5"/>
  <c r="J1390" i="5"/>
  <c r="H688" i="5"/>
  <c r="J984" i="5"/>
  <c r="J875" i="5"/>
  <c r="E979" i="5"/>
  <c r="X979" i="5" s="1"/>
  <c r="H1123" i="5"/>
  <c r="J1624" i="5"/>
  <c r="F2027" i="5"/>
  <c r="E1920" i="5"/>
  <c r="X1920" i="5" s="1"/>
  <c r="F1728" i="5"/>
  <c r="G1958" i="5"/>
  <c r="H2260" i="5"/>
  <c r="E1521" i="5"/>
  <c r="X1521" i="5" s="1"/>
  <c r="E1624" i="5"/>
  <c r="X1624" i="5" s="1"/>
  <c r="F1444" i="5"/>
  <c r="H920" i="5"/>
  <c r="I1788" i="5"/>
  <c r="F668" i="5"/>
  <c r="F911" i="5"/>
  <c r="G1007" i="5"/>
  <c r="F899" i="5"/>
  <c r="E1899" i="5"/>
  <c r="X1899" i="5" s="1"/>
  <c r="F2355" i="5"/>
  <c r="I1027" i="5"/>
  <c r="E881" i="5"/>
  <c r="X881" i="5" s="1"/>
  <c r="F1965" i="5"/>
  <c r="E2357" i="5"/>
  <c r="X2357" i="5" s="1"/>
  <c r="E1750" i="5"/>
  <c r="X1750" i="5" s="1"/>
  <c r="E1621" i="5"/>
  <c r="X1621" i="5" s="1"/>
  <c r="J1447" i="5"/>
  <c r="F1004" i="5"/>
  <c r="H1243" i="5"/>
  <c r="E2027" i="5"/>
  <c r="X2027" i="5" s="1"/>
  <c r="G1211" i="5"/>
  <c r="J2112" i="5"/>
  <c r="H1920" i="5"/>
  <c r="J930" i="5"/>
  <c r="R786" i="5"/>
  <c r="F1966" i="5"/>
  <c r="H1877" i="5"/>
  <c r="J2029" i="5"/>
  <c r="F1229" i="5"/>
  <c r="F728" i="5"/>
  <c r="E824" i="5"/>
  <c r="X824" i="5" s="1"/>
  <c r="F691" i="5"/>
  <c r="G1027" i="5"/>
  <c r="F2411" i="5"/>
  <c r="G1666" i="5"/>
  <c r="F2493" i="5"/>
  <c r="J1889" i="5"/>
  <c r="E1684" i="5"/>
  <c r="X1684" i="5" s="1"/>
  <c r="I2145" i="5"/>
  <c r="F702" i="5"/>
  <c r="E702" i="5"/>
  <c r="X702" i="5" s="1"/>
  <c r="I702" i="5"/>
  <c r="H702" i="5"/>
  <c r="R702" i="5"/>
  <c r="J702" i="5"/>
  <c r="G702" i="5"/>
  <c r="J818" i="5"/>
  <c r="F818" i="5"/>
  <c r="I818" i="5"/>
  <c r="R818" i="5"/>
  <c r="G818" i="5"/>
  <c r="E818" i="5"/>
  <c r="X818" i="5" s="1"/>
  <c r="G898" i="5"/>
  <c r="E898" i="5"/>
  <c r="X898" i="5" s="1"/>
  <c r="F898" i="5"/>
  <c r="H898" i="5"/>
  <c r="I898" i="5"/>
  <c r="R898" i="5"/>
  <c r="G998" i="5"/>
  <c r="E998" i="5"/>
  <c r="X998" i="5" s="1"/>
  <c r="H998" i="5"/>
  <c r="J998" i="5"/>
  <c r="R998" i="5"/>
  <c r="F998" i="5"/>
  <c r="R1238" i="5"/>
  <c r="J1238" i="5"/>
  <c r="H1238" i="5"/>
  <c r="G1238" i="5"/>
  <c r="I1238" i="5"/>
  <c r="E1238" i="5"/>
  <c r="X1238" i="5" s="1"/>
  <c r="G1402" i="5"/>
  <c r="I1402" i="5"/>
  <c r="H1402" i="5"/>
  <c r="J1402" i="5"/>
  <c r="F1402" i="5"/>
  <c r="E1402" i="5"/>
  <c r="X1402" i="5" s="1"/>
  <c r="R1402" i="5"/>
  <c r="H1506" i="5"/>
  <c r="J1506" i="5"/>
  <c r="F1506" i="5"/>
  <c r="G1506" i="5"/>
  <c r="G1638" i="5"/>
  <c r="F1638" i="5"/>
  <c r="E1638" i="5"/>
  <c r="X1638" i="5" s="1"/>
  <c r="H1638" i="5"/>
  <c r="I1638" i="5"/>
  <c r="R1638" i="5"/>
  <c r="G1790" i="5"/>
  <c r="F1790" i="5"/>
  <c r="E1790" i="5"/>
  <c r="X1790" i="5" s="1"/>
  <c r="H1790" i="5"/>
  <c r="R1790" i="5"/>
  <c r="I1790" i="5"/>
  <c r="J1790" i="5"/>
  <c r="E1962" i="5"/>
  <c r="X1962" i="5" s="1"/>
  <c r="R1962" i="5"/>
  <c r="J1962" i="5"/>
  <c r="I1962" i="5"/>
  <c r="H1962" i="5"/>
  <c r="F1962" i="5"/>
  <c r="R667" i="5"/>
  <c r="E667" i="5"/>
  <c r="X667" i="5" s="1"/>
  <c r="I1463" i="5"/>
  <c r="G1463" i="5"/>
  <c r="H1859" i="5"/>
  <c r="I1859" i="5"/>
  <c r="R1859" i="5"/>
  <c r="F1859" i="5"/>
  <c r="E692" i="5"/>
  <c r="X692" i="5" s="1"/>
  <c r="F692" i="5"/>
  <c r="J692" i="5"/>
  <c r="H740" i="5"/>
  <c r="R740" i="5"/>
  <c r="H788" i="5"/>
  <c r="I788" i="5"/>
  <c r="G788" i="5"/>
  <c r="F832" i="5"/>
  <c r="J832" i="5"/>
  <c r="F1008" i="5"/>
  <c r="H1008" i="5"/>
  <c r="G1008" i="5"/>
  <c r="R1308" i="5"/>
  <c r="E1308" i="5"/>
  <c r="X1308" i="5" s="1"/>
  <c r="G1308" i="5"/>
  <c r="I1448" i="5"/>
  <c r="G1448" i="5"/>
  <c r="E1448" i="5"/>
  <c r="X1448" i="5" s="1"/>
  <c r="J1668" i="5"/>
  <c r="F1668" i="5"/>
  <c r="E1668" i="5"/>
  <c r="X1668" i="5" s="1"/>
  <c r="G1668" i="5"/>
  <c r="I1668" i="5"/>
  <c r="I1752" i="5"/>
  <c r="F1752" i="5"/>
  <c r="R1752" i="5"/>
  <c r="G1868" i="5"/>
  <c r="F1868" i="5"/>
  <c r="H1868" i="5"/>
  <c r="I1868" i="5"/>
  <c r="R2004" i="5"/>
  <c r="J2004" i="5"/>
  <c r="I2180" i="5"/>
  <c r="E2180" i="5"/>
  <c r="X2180" i="5" s="1"/>
  <c r="G2180" i="5"/>
  <c r="H2180" i="5"/>
  <c r="E2328" i="5"/>
  <c r="X2328" i="5" s="1"/>
  <c r="J2328" i="5"/>
  <c r="G2328" i="5"/>
  <c r="G777" i="5"/>
  <c r="I777" i="5"/>
  <c r="F981" i="5"/>
  <c r="J981" i="5"/>
  <c r="I1137" i="5"/>
  <c r="E1137" i="5"/>
  <c r="X1137" i="5" s="1"/>
  <c r="G1193" i="5"/>
  <c r="F1193" i="5"/>
  <c r="R1257" i="5"/>
  <c r="F1257" i="5"/>
  <c r="I1449" i="5"/>
  <c r="J1449" i="5"/>
  <c r="F1449" i="5"/>
  <c r="J1853" i="5"/>
  <c r="I1853" i="5"/>
  <c r="E1853" i="5"/>
  <c r="X1853" i="5" s="1"/>
  <c r="H1853" i="5"/>
  <c r="E2361" i="5"/>
  <c r="X2361" i="5" s="1"/>
  <c r="J2361" i="5"/>
  <c r="J746" i="5"/>
  <c r="F746" i="5"/>
  <c r="H746" i="5"/>
  <c r="G746" i="5"/>
  <c r="E746" i="5"/>
  <c r="X746" i="5" s="1"/>
  <c r="I774" i="5"/>
  <c r="E774" i="5"/>
  <c r="X774" i="5" s="1"/>
  <c r="R774" i="5"/>
  <c r="H774" i="5"/>
  <c r="F774" i="5"/>
  <c r="G878" i="5"/>
  <c r="J878" i="5"/>
  <c r="H878" i="5"/>
  <c r="R878" i="5"/>
  <c r="F878" i="5"/>
  <c r="I878" i="5"/>
  <c r="E902" i="5"/>
  <c r="X902" i="5" s="1"/>
  <c r="F902" i="5"/>
  <c r="I902" i="5"/>
  <c r="H902" i="5"/>
  <c r="R902" i="5"/>
  <c r="F1046" i="5"/>
  <c r="H1046" i="5"/>
  <c r="J1046" i="5"/>
  <c r="I1046" i="5"/>
  <c r="G1046" i="5"/>
  <c r="R1046" i="5"/>
  <c r="G1174" i="5"/>
  <c r="R1174" i="5"/>
  <c r="E1174" i="5"/>
  <c r="X1174" i="5" s="1"/>
  <c r="I1174" i="5"/>
  <c r="H1174" i="5"/>
  <c r="J1174" i="5"/>
  <c r="F1174" i="5"/>
  <c r="F1350" i="5"/>
  <c r="R1350" i="5"/>
  <c r="I1350" i="5"/>
  <c r="J1350" i="5"/>
  <c r="E1350" i="5"/>
  <c r="X1350" i="5" s="1"/>
  <c r="G1466" i="5"/>
  <c r="F1466" i="5"/>
  <c r="R1466" i="5"/>
  <c r="E1466" i="5"/>
  <c r="X1466" i="5" s="1"/>
  <c r="H1466" i="5"/>
  <c r="I1466" i="5"/>
  <c r="R1574" i="5"/>
  <c r="F1574" i="5"/>
  <c r="G1574" i="5"/>
  <c r="J1574" i="5"/>
  <c r="E1574" i="5"/>
  <c r="X1574" i="5" s="1"/>
  <c r="G1742" i="5"/>
  <c r="I1742" i="5"/>
  <c r="E1742" i="5"/>
  <c r="X1742" i="5" s="1"/>
  <c r="F1742" i="5"/>
  <c r="E1922" i="5"/>
  <c r="X1922" i="5" s="1"/>
  <c r="R1922" i="5"/>
  <c r="I1922" i="5"/>
  <c r="H1922" i="5"/>
  <c r="G1922" i="5"/>
  <c r="E2334" i="5"/>
  <c r="X2334" i="5" s="1"/>
  <c r="I2334" i="5"/>
  <c r="F2334" i="5"/>
  <c r="J2334" i="5"/>
  <c r="R2334" i="5"/>
  <c r="H2334" i="5"/>
  <c r="I707" i="5"/>
  <c r="H707" i="5"/>
  <c r="R707" i="5"/>
  <c r="F783" i="5"/>
  <c r="G783" i="5"/>
  <c r="I783" i="5"/>
  <c r="R783" i="5"/>
  <c r="H823" i="5"/>
  <c r="R823" i="5"/>
  <c r="G823" i="5"/>
  <c r="J867" i="5"/>
  <c r="I867" i="5"/>
  <c r="F867" i="5"/>
  <c r="H867" i="5"/>
  <c r="G867" i="5"/>
  <c r="E887" i="5"/>
  <c r="X887" i="5" s="1"/>
  <c r="R887" i="5"/>
  <c r="J887" i="5"/>
  <c r="H887" i="5"/>
  <c r="I887" i="5"/>
  <c r="G887" i="5"/>
  <c r="I1871" i="5"/>
  <c r="J1871" i="5"/>
  <c r="R2459" i="5"/>
  <c r="G2459" i="5"/>
  <c r="G744" i="5"/>
  <c r="J744" i="5"/>
  <c r="H868" i="5"/>
  <c r="E868" i="5"/>
  <c r="X868" i="5" s="1"/>
  <c r="G868" i="5"/>
  <c r="J892" i="5"/>
  <c r="E892" i="5"/>
  <c r="X892" i="5" s="1"/>
  <c r="G972" i="5"/>
  <c r="F972" i="5"/>
  <c r="G2132" i="5"/>
  <c r="R2132" i="5"/>
  <c r="G2296" i="5"/>
  <c r="H2296" i="5"/>
  <c r="R2348" i="5"/>
  <c r="H2348" i="5"/>
  <c r="J2480" i="5"/>
  <c r="R2480" i="5"/>
  <c r="R825" i="5"/>
  <c r="I825" i="5"/>
  <c r="H825" i="5"/>
  <c r="E825" i="5"/>
  <c r="X825" i="5" s="1"/>
  <c r="I945" i="5"/>
  <c r="F945" i="5"/>
  <c r="H945" i="5"/>
  <c r="G945" i="5"/>
  <c r="J945" i="5"/>
  <c r="E1073" i="5"/>
  <c r="X1073" i="5" s="1"/>
  <c r="H1073" i="5"/>
  <c r="G1073" i="5"/>
  <c r="J1073" i="5"/>
  <c r="I1073" i="5"/>
  <c r="F1073" i="5"/>
  <c r="E1201" i="5"/>
  <c r="X1201" i="5" s="1"/>
  <c r="R1201" i="5"/>
  <c r="G1201" i="5"/>
  <c r="F1201" i="5"/>
  <c r="I1201" i="5"/>
  <c r="E1469" i="5"/>
  <c r="X1469" i="5" s="1"/>
  <c r="J1469" i="5"/>
  <c r="R1469" i="5"/>
  <c r="I1469" i="5"/>
  <c r="H1469" i="5"/>
  <c r="G1469" i="5"/>
  <c r="H1613" i="5"/>
  <c r="J1613" i="5"/>
  <c r="F1613" i="5"/>
  <c r="G1613" i="5"/>
  <c r="E1613" i="5"/>
  <c r="X1613" i="5" s="1"/>
  <c r="R1613" i="5"/>
  <c r="J1737" i="5"/>
  <c r="R1737" i="5"/>
  <c r="E1737" i="5"/>
  <c r="X1737" i="5" s="1"/>
  <c r="G1737" i="5"/>
  <c r="F1737" i="5"/>
  <c r="I1737" i="5"/>
  <c r="F1929" i="5"/>
  <c r="I1929" i="5"/>
  <c r="J1929" i="5"/>
  <c r="R1929" i="5"/>
  <c r="E1929" i="5"/>
  <c r="X1929" i="5" s="1"/>
  <c r="H1993" i="5"/>
  <c r="J1993" i="5"/>
  <c r="E1993" i="5"/>
  <c r="X1993" i="5" s="1"/>
  <c r="I1993" i="5"/>
  <c r="R1993" i="5"/>
  <c r="F1993" i="5"/>
  <c r="F2141" i="5"/>
  <c r="I2141" i="5"/>
  <c r="E2141" i="5"/>
  <c r="X2141" i="5" s="1"/>
  <c r="G2141" i="5"/>
  <c r="J2141" i="5"/>
  <c r="F2221" i="5"/>
  <c r="I2221" i="5"/>
  <c r="G2221" i="5"/>
  <c r="E2257" i="5"/>
  <c r="X2257" i="5" s="1"/>
  <c r="R2257" i="5"/>
  <c r="I2257" i="5"/>
  <c r="G2257" i="5"/>
  <c r="F2257" i="5"/>
  <c r="I2309" i="5"/>
  <c r="G2309" i="5"/>
  <c r="E2309" i="5"/>
  <c r="X2309" i="5" s="1"/>
  <c r="F2309" i="5"/>
  <c r="J2309" i="5"/>
  <c r="E2425" i="5"/>
  <c r="X2425" i="5" s="1"/>
  <c r="F2425" i="5"/>
  <c r="J2425" i="5"/>
  <c r="H2425" i="5"/>
  <c r="G2425" i="5"/>
  <c r="G2477" i="5"/>
  <c r="I2477" i="5"/>
  <c r="E2477" i="5"/>
  <c r="X2477" i="5" s="1"/>
  <c r="F2477" i="5"/>
  <c r="H2477" i="5"/>
  <c r="J2477" i="5"/>
  <c r="G1347" i="5"/>
  <c r="E1347" i="5"/>
  <c r="X1347" i="5" s="1"/>
  <c r="H1347" i="5"/>
  <c r="R1347" i="5"/>
  <c r="F1347" i="5"/>
  <c r="I1303" i="5"/>
  <c r="E1303" i="5"/>
  <c r="X1303" i="5" s="1"/>
  <c r="G1303" i="5"/>
  <c r="R1303" i="5"/>
  <c r="F1303" i="5"/>
  <c r="H1303" i="5"/>
  <c r="G1553" i="5"/>
  <c r="G1993" i="5"/>
  <c r="G1877" i="5"/>
  <c r="G1908" i="5"/>
  <c r="E2132" i="5"/>
  <c r="X2132" i="5" s="1"/>
  <c r="J2221" i="5"/>
  <c r="G1212" i="5"/>
  <c r="E1406" i="5"/>
  <c r="X1406" i="5" s="1"/>
  <c r="G2334" i="5"/>
  <c r="F1760" i="5"/>
  <c r="R2477" i="5"/>
  <c r="I1672" i="5"/>
  <c r="R1742" i="5"/>
  <c r="H799" i="5"/>
  <c r="R1506" i="5"/>
  <c r="R2076" i="5"/>
  <c r="I2328" i="5"/>
  <c r="I1613" i="5"/>
  <c r="R2405" i="5"/>
  <c r="H2361" i="5"/>
  <c r="E2480" i="5"/>
  <c r="X2480" i="5" s="1"/>
  <c r="J2348" i="5"/>
  <c r="J774" i="5"/>
  <c r="G902" i="5"/>
  <c r="H1350" i="5"/>
  <c r="H1574" i="5"/>
  <c r="J1922" i="5"/>
  <c r="J825" i="5"/>
  <c r="R2141" i="5"/>
  <c r="F825" i="5"/>
  <c r="I1633" i="5"/>
  <c r="H1737" i="5"/>
  <c r="R945" i="5"/>
  <c r="I823" i="5"/>
  <c r="J707" i="5"/>
  <c r="R662" i="5"/>
  <c r="G662" i="5"/>
  <c r="H662" i="5"/>
  <c r="J662" i="5"/>
  <c r="F662" i="5"/>
  <c r="E662" i="5"/>
  <c r="X662" i="5" s="1"/>
  <c r="I770" i="5"/>
  <c r="E770" i="5"/>
  <c r="X770" i="5" s="1"/>
  <c r="F770" i="5"/>
  <c r="G770" i="5"/>
  <c r="H770" i="5"/>
  <c r="H842" i="5"/>
  <c r="G842" i="5"/>
  <c r="R842" i="5"/>
  <c r="J842" i="5"/>
  <c r="E842" i="5"/>
  <c r="X842" i="5" s="1"/>
  <c r="F842" i="5"/>
  <c r="R946" i="5"/>
  <c r="J946" i="5"/>
  <c r="I946" i="5"/>
  <c r="G946" i="5"/>
  <c r="I1150" i="5"/>
  <c r="H1150" i="5"/>
  <c r="R1150" i="5"/>
  <c r="G1150" i="5"/>
  <c r="F1150" i="5"/>
  <c r="H1322" i="5"/>
  <c r="G1322" i="5"/>
  <c r="F1322" i="5"/>
  <c r="E1322" i="5"/>
  <c r="X1322" i="5" s="1"/>
  <c r="I1322" i="5"/>
  <c r="R1322" i="5"/>
  <c r="J1322" i="5"/>
  <c r="H1442" i="5"/>
  <c r="J1442" i="5"/>
  <c r="F1442" i="5"/>
  <c r="G1442" i="5"/>
  <c r="R1442" i="5"/>
  <c r="I1442" i="5"/>
  <c r="I1566" i="5"/>
  <c r="H1566" i="5"/>
  <c r="R1566" i="5"/>
  <c r="G1566" i="5"/>
  <c r="E1566" i="5"/>
  <c r="X1566" i="5" s="1"/>
  <c r="J1566" i="5"/>
  <c r="E1738" i="5"/>
  <c r="X1738" i="5" s="1"/>
  <c r="F1738" i="5"/>
  <c r="R1738" i="5"/>
  <c r="J1738" i="5"/>
  <c r="H1738" i="5"/>
  <c r="I1738" i="5"/>
  <c r="E1878" i="5"/>
  <c r="X1878" i="5" s="1"/>
  <c r="G1878" i="5"/>
  <c r="R1878" i="5"/>
  <c r="H1878" i="5"/>
  <c r="I1878" i="5"/>
  <c r="R2274" i="5"/>
  <c r="H2274" i="5"/>
  <c r="F2274" i="5"/>
  <c r="J2274" i="5"/>
  <c r="E2274" i="5"/>
  <c r="X2274" i="5" s="1"/>
  <c r="H883" i="5"/>
  <c r="J883" i="5"/>
  <c r="G883" i="5"/>
  <c r="F1395" i="5"/>
  <c r="E1395" i="5"/>
  <c r="X1395" i="5" s="1"/>
  <c r="H2291" i="5"/>
  <c r="I2291" i="5"/>
  <c r="F676" i="5"/>
  <c r="J676" i="5"/>
  <c r="H720" i="5"/>
  <c r="J720" i="5"/>
  <c r="R720" i="5"/>
  <c r="I720" i="5"/>
  <c r="G720" i="5"/>
  <c r="J760" i="5"/>
  <c r="E760" i="5"/>
  <c r="X760" i="5" s="1"/>
  <c r="F760" i="5"/>
  <c r="H812" i="5"/>
  <c r="F812" i="5"/>
  <c r="G812" i="5"/>
  <c r="E860" i="5"/>
  <c r="X860" i="5" s="1"/>
  <c r="G860" i="5"/>
  <c r="E888" i="5"/>
  <c r="X888" i="5" s="1"/>
  <c r="H888" i="5"/>
  <c r="R928" i="5"/>
  <c r="I928" i="5"/>
  <c r="J928" i="5"/>
  <c r="G944" i="5"/>
  <c r="E944" i="5"/>
  <c r="X944" i="5" s="1"/>
  <c r="R944" i="5"/>
  <c r="F988" i="5"/>
  <c r="H988" i="5"/>
  <c r="F1564" i="5"/>
  <c r="H1564" i="5"/>
  <c r="G1564" i="5"/>
  <c r="F1696" i="5"/>
  <c r="G1696" i="5"/>
  <c r="E1696" i="5"/>
  <c r="X1696" i="5" s="1"/>
  <c r="E1796" i="5"/>
  <c r="X1796" i="5" s="1"/>
  <c r="H1796" i="5"/>
  <c r="J1940" i="5"/>
  <c r="E1940" i="5"/>
  <c r="X1940" i="5" s="1"/>
  <c r="G1940" i="5"/>
  <c r="R2212" i="5"/>
  <c r="J2212" i="5"/>
  <c r="I2292" i="5"/>
  <c r="H2292" i="5"/>
  <c r="F2292" i="5"/>
  <c r="R2452" i="5"/>
  <c r="F2452" i="5"/>
  <c r="E2452" i="5"/>
  <c r="X2452" i="5" s="1"/>
  <c r="G2452" i="5"/>
  <c r="J2452" i="5"/>
  <c r="G661" i="5"/>
  <c r="H661" i="5"/>
  <c r="R821" i="5"/>
  <c r="J821" i="5"/>
  <c r="E921" i="5"/>
  <c r="X921" i="5" s="1"/>
  <c r="R921" i="5"/>
  <c r="I1065" i="5"/>
  <c r="G1065" i="5"/>
  <c r="R1065" i="5"/>
  <c r="F1605" i="5"/>
  <c r="H1605" i="5"/>
  <c r="E2033" i="5"/>
  <c r="X2033" i="5" s="1"/>
  <c r="G2033" i="5"/>
  <c r="R2033" i="5"/>
  <c r="G2097" i="5"/>
  <c r="R2097" i="5"/>
  <c r="E2253" i="5"/>
  <c r="X2253" i="5" s="1"/>
  <c r="J2253" i="5"/>
  <c r="G2305" i="5"/>
  <c r="H2305" i="5"/>
  <c r="R2305" i="5"/>
  <c r="J2305" i="5"/>
  <c r="G2116" i="5"/>
  <c r="J1868" i="5"/>
  <c r="G2361" i="5"/>
  <c r="R1668" i="5"/>
  <c r="I1696" i="5"/>
  <c r="F2328" i="5"/>
  <c r="R661" i="5"/>
  <c r="H2421" i="5"/>
  <c r="F1566" i="5"/>
  <c r="H818" i="5"/>
  <c r="E1442" i="5"/>
  <c r="X1442" i="5" s="1"/>
  <c r="I842" i="5"/>
  <c r="I1729" i="5"/>
  <c r="R760" i="5"/>
  <c r="E666" i="5"/>
  <c r="X666" i="5" s="1"/>
  <c r="R666" i="5"/>
  <c r="F666" i="5"/>
  <c r="J666" i="5"/>
  <c r="G666" i="5"/>
  <c r="I826" i="5"/>
  <c r="E826" i="5"/>
  <c r="X826" i="5" s="1"/>
  <c r="G826" i="5"/>
  <c r="R826" i="5"/>
  <c r="F826" i="5"/>
  <c r="J826" i="5"/>
  <c r="G950" i="5"/>
  <c r="E950" i="5"/>
  <c r="X950" i="5" s="1"/>
  <c r="J950" i="5"/>
  <c r="H950" i="5"/>
  <c r="R950" i="5"/>
  <c r="F950" i="5"/>
  <c r="J1274" i="5"/>
  <c r="I1274" i="5"/>
  <c r="H1274" i="5"/>
  <c r="F1274" i="5"/>
  <c r="G1274" i="5"/>
  <c r="G1406" i="5"/>
  <c r="J1406" i="5"/>
  <c r="R1406" i="5"/>
  <c r="J1518" i="5"/>
  <c r="E1518" i="5"/>
  <c r="X1518" i="5" s="1"/>
  <c r="F1518" i="5"/>
  <c r="G1518" i="5"/>
  <c r="I1518" i="5"/>
  <c r="H1518" i="5"/>
  <c r="I1642" i="5"/>
  <c r="F1642" i="5"/>
  <c r="R1642" i="5"/>
  <c r="H1642" i="5"/>
  <c r="J1642" i="5"/>
  <c r="E1642" i="5"/>
  <c r="X1642" i="5" s="1"/>
  <c r="G1642" i="5"/>
  <c r="H1826" i="5"/>
  <c r="J1826" i="5"/>
  <c r="E1826" i="5"/>
  <c r="X1826" i="5" s="1"/>
  <c r="I1826" i="5"/>
  <c r="F1826" i="5"/>
  <c r="R1826" i="5"/>
  <c r="G1826" i="5"/>
  <c r="H1966" i="5"/>
  <c r="E1966" i="5"/>
  <c r="X1966" i="5" s="1"/>
  <c r="I1966" i="5"/>
  <c r="G683" i="5"/>
  <c r="E683" i="5"/>
  <c r="X683" i="5" s="1"/>
  <c r="J683" i="5"/>
  <c r="F683" i="5"/>
  <c r="H683" i="5"/>
  <c r="R683" i="5"/>
  <c r="F759" i="5"/>
  <c r="E759" i="5"/>
  <c r="X759" i="5" s="1"/>
  <c r="J759" i="5"/>
  <c r="R759" i="5"/>
  <c r="H759" i="5"/>
  <c r="I807" i="5"/>
  <c r="R807" i="5"/>
  <c r="R839" i="5"/>
  <c r="E839" i="5"/>
  <c r="X839" i="5" s="1"/>
  <c r="H839" i="5"/>
  <c r="G839" i="5"/>
  <c r="F839" i="5"/>
  <c r="J839" i="5"/>
  <c r="H660" i="5"/>
  <c r="G660" i="5"/>
  <c r="E660" i="5"/>
  <c r="X660" i="5" s="1"/>
  <c r="R660" i="5"/>
  <c r="F680" i="5"/>
  <c r="J680" i="5"/>
  <c r="H680" i="5"/>
  <c r="E700" i="5"/>
  <c r="X700" i="5" s="1"/>
  <c r="F700" i="5"/>
  <c r="H700" i="5"/>
  <c r="G700" i="5"/>
  <c r="H2228" i="5"/>
  <c r="F2228" i="5"/>
  <c r="J669" i="5"/>
  <c r="I669" i="5"/>
  <c r="G669" i="5"/>
  <c r="F669" i="5"/>
  <c r="R669" i="5"/>
  <c r="H793" i="5"/>
  <c r="F793" i="5"/>
  <c r="I793" i="5"/>
  <c r="E793" i="5"/>
  <c r="X793" i="5" s="1"/>
  <c r="G793" i="5"/>
  <c r="G925" i="5"/>
  <c r="J925" i="5"/>
  <c r="E925" i="5"/>
  <c r="X925" i="5" s="1"/>
  <c r="H925" i="5"/>
  <c r="R925" i="5"/>
  <c r="G1021" i="5"/>
  <c r="R1021" i="5"/>
  <c r="F1021" i="5"/>
  <c r="H1021" i="5"/>
  <c r="E1021" i="5"/>
  <c r="X1021" i="5" s="1"/>
  <c r="R1141" i="5"/>
  <c r="J1141" i="5"/>
  <c r="G1141" i="5"/>
  <c r="E1141" i="5"/>
  <c r="X1141" i="5" s="1"/>
  <c r="I1141" i="5"/>
  <c r="J1281" i="5"/>
  <c r="R1281" i="5"/>
  <c r="I1281" i="5"/>
  <c r="G1281" i="5"/>
  <c r="H1281" i="5"/>
  <c r="F1281" i="5"/>
  <c r="H1553" i="5"/>
  <c r="I1553" i="5"/>
  <c r="R1553" i="5"/>
  <c r="J1553" i="5"/>
  <c r="R1637" i="5"/>
  <c r="G1637" i="5"/>
  <c r="F1637" i="5"/>
  <c r="J1637" i="5"/>
  <c r="I1637" i="5"/>
  <c r="J1877" i="5"/>
  <c r="I1877" i="5"/>
  <c r="R1877" i="5"/>
  <c r="F1877" i="5"/>
  <c r="H2053" i="5"/>
  <c r="J2053" i="5"/>
  <c r="I2053" i="5"/>
  <c r="G2053" i="5"/>
  <c r="J2197" i="5"/>
  <c r="I2197" i="5"/>
  <c r="G2197" i="5"/>
  <c r="R2197" i="5"/>
  <c r="F2197" i="5"/>
  <c r="J2405" i="5"/>
  <c r="E2405" i="5"/>
  <c r="X2405" i="5" s="1"/>
  <c r="G2405" i="5"/>
  <c r="H2405" i="5"/>
  <c r="G743" i="5"/>
  <c r="J2076" i="5"/>
  <c r="R2221" i="5"/>
  <c r="E2053" i="5"/>
  <c r="X2053" i="5" s="1"/>
  <c r="H2221" i="5"/>
  <c r="R1868" i="5"/>
  <c r="H1406" i="5"/>
  <c r="E1637" i="5"/>
  <c r="X1637" i="5" s="1"/>
  <c r="R799" i="5"/>
  <c r="I2076" i="5"/>
  <c r="R2180" i="5"/>
  <c r="E2421" i="5"/>
  <c r="X2421" i="5" s="1"/>
  <c r="F1141" i="5"/>
  <c r="F1545" i="5"/>
  <c r="I2405" i="5"/>
  <c r="R2309" i="5"/>
  <c r="I1913" i="5"/>
  <c r="J1347" i="5"/>
  <c r="J898" i="5"/>
  <c r="I662" i="5"/>
  <c r="J902" i="5"/>
  <c r="G1350" i="5"/>
  <c r="J1878" i="5"/>
  <c r="F1922" i="5"/>
  <c r="G1962" i="5"/>
  <c r="I998" i="5"/>
  <c r="R746" i="5"/>
  <c r="E878" i="5"/>
  <c r="X878" i="5" s="1"/>
  <c r="G2274" i="5"/>
  <c r="E1281" i="5"/>
  <c r="X1281" i="5" s="1"/>
  <c r="I925" i="5"/>
  <c r="I1021" i="5"/>
  <c r="R2328" i="5"/>
  <c r="E740" i="5"/>
  <c r="X740" i="5" s="1"/>
  <c r="I932" i="5"/>
  <c r="F743" i="5"/>
  <c r="G759" i="5"/>
  <c r="F887" i="5"/>
  <c r="F1883" i="5"/>
  <c r="J1883" i="5"/>
  <c r="J1353" i="5"/>
  <c r="H2409" i="5"/>
  <c r="I2493" i="5"/>
  <c r="H1278" i="5"/>
  <c r="I2061" i="5"/>
  <c r="F768" i="5"/>
  <c r="H670" i="5"/>
  <c r="G670" i="5"/>
  <c r="I670" i="5"/>
  <c r="F670" i="5"/>
  <c r="E670" i="5"/>
  <c r="X670" i="5" s="1"/>
  <c r="H754" i="5"/>
  <c r="J754" i="5"/>
  <c r="R754" i="5"/>
  <c r="I754" i="5"/>
  <c r="E754" i="5"/>
  <c r="X754" i="5" s="1"/>
  <c r="I778" i="5"/>
  <c r="G778" i="5"/>
  <c r="H778" i="5"/>
  <c r="R778" i="5"/>
  <c r="E830" i="5"/>
  <c r="X830" i="5" s="1"/>
  <c r="J830" i="5"/>
  <c r="G830" i="5"/>
  <c r="H830" i="5"/>
  <c r="I886" i="5"/>
  <c r="H886" i="5"/>
  <c r="J886" i="5"/>
  <c r="E886" i="5"/>
  <c r="X886" i="5" s="1"/>
  <c r="G886" i="5"/>
  <c r="J922" i="5"/>
  <c r="G922" i="5"/>
  <c r="R922" i="5"/>
  <c r="F922" i="5"/>
  <c r="E922" i="5"/>
  <c r="X922" i="5" s="1"/>
  <c r="F966" i="5"/>
  <c r="I966" i="5"/>
  <c r="G966" i="5"/>
  <c r="J966" i="5"/>
  <c r="R966" i="5"/>
  <c r="R1090" i="5"/>
  <c r="H1090" i="5"/>
  <c r="E1090" i="5"/>
  <c r="X1090" i="5" s="1"/>
  <c r="J1090" i="5"/>
  <c r="I1090" i="5"/>
  <c r="F1090" i="5"/>
  <c r="I1210" i="5"/>
  <c r="H1210" i="5"/>
  <c r="J1210" i="5"/>
  <c r="R1210" i="5"/>
  <c r="G1278" i="5"/>
  <c r="E1278" i="5"/>
  <c r="X1278" i="5" s="1"/>
  <c r="R1278" i="5"/>
  <c r="I1278" i="5"/>
  <c r="F1278" i="5"/>
  <c r="E1358" i="5"/>
  <c r="X1358" i="5" s="1"/>
  <c r="H1358" i="5"/>
  <c r="R1358" i="5"/>
  <c r="G1358" i="5"/>
  <c r="I1358" i="5"/>
  <c r="H1414" i="5"/>
  <c r="E1414" i="5"/>
  <c r="X1414" i="5" s="1"/>
  <c r="G1414" i="5"/>
  <c r="R1414" i="5"/>
  <c r="I1414" i="5"/>
  <c r="E1470" i="5"/>
  <c r="X1470" i="5" s="1"/>
  <c r="J1470" i="5"/>
  <c r="G1470" i="5"/>
  <c r="F1470" i="5"/>
  <c r="R1470" i="5"/>
  <c r="F1526" i="5"/>
  <c r="J1526" i="5"/>
  <c r="H1526" i="5"/>
  <c r="G1526" i="5"/>
  <c r="R1526" i="5"/>
  <c r="G1578" i="5"/>
  <c r="I1578" i="5"/>
  <c r="R1578" i="5"/>
  <c r="E1578" i="5"/>
  <c r="X1578" i="5" s="1"/>
  <c r="H1578" i="5"/>
  <c r="I1666" i="5"/>
  <c r="H1666" i="5"/>
  <c r="R1666" i="5"/>
  <c r="E1666" i="5"/>
  <c r="X1666" i="5" s="1"/>
  <c r="J1746" i="5"/>
  <c r="R1746" i="5"/>
  <c r="G1746" i="5"/>
  <c r="E1746" i="5"/>
  <c r="X1746" i="5" s="1"/>
  <c r="H1746" i="5"/>
  <c r="F1838" i="5"/>
  <c r="E1838" i="5"/>
  <c r="X1838" i="5" s="1"/>
  <c r="R1838" i="5"/>
  <c r="J1838" i="5"/>
  <c r="I1838" i="5"/>
  <c r="F1926" i="5"/>
  <c r="G1926" i="5"/>
  <c r="J1926" i="5"/>
  <c r="H1926" i="5"/>
  <c r="E1986" i="5"/>
  <c r="X1986" i="5" s="1"/>
  <c r="G1986" i="5"/>
  <c r="J1986" i="5"/>
  <c r="H1986" i="5"/>
  <c r="F1986" i="5"/>
  <c r="R2350" i="5"/>
  <c r="E2350" i="5"/>
  <c r="X2350" i="5" s="1"/>
  <c r="I2350" i="5"/>
  <c r="G2350" i="5"/>
  <c r="H2350" i="5"/>
  <c r="G787" i="5"/>
  <c r="H787" i="5"/>
  <c r="J811" i="5"/>
  <c r="I811" i="5"/>
  <c r="E827" i="5"/>
  <c r="X827" i="5" s="1"/>
  <c r="H827" i="5"/>
  <c r="E927" i="5"/>
  <c r="X927" i="5" s="1"/>
  <c r="I927" i="5"/>
  <c r="I963" i="5"/>
  <c r="G963" i="5"/>
  <c r="R963" i="5"/>
  <c r="F1163" i="5"/>
  <c r="J1163" i="5"/>
  <c r="E1275" i="5"/>
  <c r="X1275" i="5" s="1"/>
  <c r="G1275" i="5"/>
  <c r="G1363" i="5"/>
  <c r="E1363" i="5"/>
  <c r="X1363" i="5" s="1"/>
  <c r="F1363" i="5"/>
  <c r="R1387" i="5"/>
  <c r="G1387" i="5"/>
  <c r="I1419" i="5"/>
  <c r="E1419" i="5"/>
  <c r="X1419" i="5" s="1"/>
  <c r="G1487" i="5"/>
  <c r="F1487" i="5"/>
  <c r="G1555" i="5"/>
  <c r="E1555" i="5"/>
  <c r="X1555" i="5" s="1"/>
  <c r="J1639" i="5"/>
  <c r="G1639" i="5"/>
  <c r="H1639" i="5"/>
  <c r="R1695" i="5"/>
  <c r="F1695" i="5"/>
  <c r="H1799" i="5"/>
  <c r="R1799" i="5"/>
  <c r="I1843" i="5"/>
  <c r="H1843" i="5"/>
  <c r="E1843" i="5"/>
  <c r="X1843" i="5" s="1"/>
  <c r="F2207" i="5"/>
  <c r="G2207" i="5"/>
  <c r="H2267" i="5"/>
  <c r="I2267" i="5"/>
  <c r="F664" i="5"/>
  <c r="J664" i="5"/>
  <c r="H664" i="5"/>
  <c r="G664" i="5"/>
  <c r="E664" i="5"/>
  <c r="X664" i="5" s="1"/>
  <c r="R664" i="5"/>
  <c r="I664" i="5"/>
  <c r="G684" i="5"/>
  <c r="R684" i="5"/>
  <c r="J684" i="5"/>
  <c r="H684" i="5"/>
  <c r="F684" i="5"/>
  <c r="G708" i="5"/>
  <c r="E708" i="5"/>
  <c r="X708" i="5" s="1"/>
  <c r="H708" i="5"/>
  <c r="I708" i="5"/>
  <c r="J708" i="5"/>
  <c r="R732" i="5"/>
  <c r="J732" i="5"/>
  <c r="F732" i="5"/>
  <c r="G732" i="5"/>
  <c r="H732" i="5"/>
  <c r="E732" i="5"/>
  <c r="X732" i="5" s="1"/>
  <c r="R752" i="5"/>
  <c r="E752" i="5"/>
  <c r="X752" i="5" s="1"/>
  <c r="I752" i="5"/>
  <c r="I768" i="5"/>
  <c r="G768" i="5"/>
  <c r="E768" i="5"/>
  <c r="X768" i="5" s="1"/>
  <c r="H768" i="5"/>
  <c r="E800" i="5"/>
  <c r="X800" i="5" s="1"/>
  <c r="F800" i="5"/>
  <c r="R800" i="5"/>
  <c r="I800" i="5"/>
  <c r="J800" i="5"/>
  <c r="F820" i="5"/>
  <c r="R820" i="5"/>
  <c r="I820" i="5"/>
  <c r="H820" i="5"/>
  <c r="G820" i="5"/>
  <c r="E820" i="5"/>
  <c r="X820" i="5" s="1"/>
  <c r="G852" i="5"/>
  <c r="J852" i="5"/>
  <c r="R852" i="5"/>
  <c r="E852" i="5"/>
  <c r="X852" i="5" s="1"/>
  <c r="F852" i="5"/>
  <c r="F872" i="5"/>
  <c r="G872" i="5"/>
  <c r="E872" i="5"/>
  <c r="X872" i="5" s="1"/>
  <c r="J872" i="5"/>
  <c r="I872" i="5"/>
  <c r="E896" i="5"/>
  <c r="X896" i="5" s="1"/>
  <c r="J896" i="5"/>
  <c r="R896" i="5"/>
  <c r="H896" i="5"/>
  <c r="G896" i="5"/>
  <c r="I916" i="5"/>
  <c r="R916" i="5"/>
  <c r="E916" i="5"/>
  <c r="X916" i="5" s="1"/>
  <c r="F916" i="5"/>
  <c r="H916" i="5"/>
  <c r="R936" i="5"/>
  <c r="H936" i="5"/>
  <c r="G936" i="5"/>
  <c r="F936" i="5"/>
  <c r="J936" i="5"/>
  <c r="H952" i="5"/>
  <c r="F952" i="5"/>
  <c r="E952" i="5"/>
  <c r="X952" i="5" s="1"/>
  <c r="G952" i="5"/>
  <c r="J952" i="5"/>
  <c r="G980" i="5"/>
  <c r="H980" i="5"/>
  <c r="F980" i="5"/>
  <c r="J980" i="5"/>
  <c r="R980" i="5"/>
  <c r="E980" i="5"/>
  <c r="X980" i="5" s="1"/>
  <c r="H996" i="5"/>
  <c r="I996" i="5"/>
  <c r="E996" i="5"/>
  <c r="X996" i="5" s="1"/>
  <c r="G996" i="5"/>
  <c r="J996" i="5"/>
  <c r="R996" i="5"/>
  <c r="R1016" i="5"/>
  <c r="E1016" i="5"/>
  <c r="X1016" i="5" s="1"/>
  <c r="H1016" i="5"/>
  <c r="G1016" i="5"/>
  <c r="I1016" i="5"/>
  <c r="H1128" i="5"/>
  <c r="R1128" i="5"/>
  <c r="E1128" i="5"/>
  <c r="X1128" i="5" s="1"/>
  <c r="F1128" i="5"/>
  <c r="I1128" i="5"/>
  <c r="G1128" i="5"/>
  <c r="J1128" i="5"/>
  <c r="E1244" i="5"/>
  <c r="X1244" i="5" s="1"/>
  <c r="G1244" i="5"/>
  <c r="F1244" i="5"/>
  <c r="R1244" i="5"/>
  <c r="I1244" i="5"/>
  <c r="J1244" i="5"/>
  <c r="H1336" i="5"/>
  <c r="R1336" i="5"/>
  <c r="F1336" i="5"/>
  <c r="I1336" i="5"/>
  <c r="J1336" i="5"/>
  <c r="E1336" i="5"/>
  <c r="X1336" i="5" s="1"/>
  <c r="E1524" i="5"/>
  <c r="X1524" i="5" s="1"/>
  <c r="R1524" i="5"/>
  <c r="G1524" i="5"/>
  <c r="J1596" i="5"/>
  <c r="I1596" i="5"/>
  <c r="F1596" i="5"/>
  <c r="E1596" i="5"/>
  <c r="X1596" i="5" s="1"/>
  <c r="R1596" i="5"/>
  <c r="G1684" i="5"/>
  <c r="F1684" i="5"/>
  <c r="R1684" i="5"/>
  <c r="I1684" i="5"/>
  <c r="J1684" i="5"/>
  <c r="I1704" i="5"/>
  <c r="H1704" i="5"/>
  <c r="F1704" i="5"/>
  <c r="J1704" i="5"/>
  <c r="G1776" i="5"/>
  <c r="E1776" i="5"/>
  <c r="X1776" i="5" s="1"/>
  <c r="I1776" i="5"/>
  <c r="R1776" i="5"/>
  <c r="H1776" i="5"/>
  <c r="F1776" i="5"/>
  <c r="R1844" i="5"/>
  <c r="J1844" i="5"/>
  <c r="F1844" i="5"/>
  <c r="G1844" i="5"/>
  <c r="E1844" i="5"/>
  <c r="X1844" i="5" s="1"/>
  <c r="H1916" i="5"/>
  <c r="R1916" i="5"/>
  <c r="I1916" i="5"/>
  <c r="G1956" i="5"/>
  <c r="H1956" i="5"/>
  <c r="F1956" i="5"/>
  <c r="E1956" i="5"/>
  <c r="X1956" i="5" s="1"/>
  <c r="J1956" i="5"/>
  <c r="R1956" i="5"/>
  <c r="J2052" i="5"/>
  <c r="G2052" i="5"/>
  <c r="E2052" i="5"/>
  <c r="X2052" i="5" s="1"/>
  <c r="I2052" i="5"/>
  <c r="H2052" i="5"/>
  <c r="R2052" i="5"/>
  <c r="I2104" i="5"/>
  <c r="J2104" i="5"/>
  <c r="R2104" i="5"/>
  <c r="G2104" i="5"/>
  <c r="H2104" i="5"/>
  <c r="G2164" i="5"/>
  <c r="E2164" i="5"/>
  <c r="X2164" i="5" s="1"/>
  <c r="J2164" i="5"/>
  <c r="R2164" i="5"/>
  <c r="F2164" i="5"/>
  <c r="H2164" i="5"/>
  <c r="G2192" i="5"/>
  <c r="I2192" i="5"/>
  <c r="E2192" i="5"/>
  <c r="X2192" i="5" s="1"/>
  <c r="J2192" i="5"/>
  <c r="H2192" i="5"/>
  <c r="R2192" i="5"/>
  <c r="H2232" i="5"/>
  <c r="F2232" i="5"/>
  <c r="E2232" i="5"/>
  <c r="X2232" i="5" s="1"/>
  <c r="R2232" i="5"/>
  <c r="I2232" i="5"/>
  <c r="E2320" i="5"/>
  <c r="X2320" i="5" s="1"/>
  <c r="J2320" i="5"/>
  <c r="G2320" i="5"/>
  <c r="I2320" i="5"/>
  <c r="H2320" i="5"/>
  <c r="F2368" i="5"/>
  <c r="G2368" i="5"/>
  <c r="H2368" i="5"/>
  <c r="R2368" i="5"/>
  <c r="I2368" i="5"/>
  <c r="I689" i="5"/>
  <c r="G689" i="5"/>
  <c r="F689" i="5"/>
  <c r="R689" i="5"/>
  <c r="E689" i="5"/>
  <c r="X689" i="5" s="1"/>
  <c r="J689" i="5"/>
  <c r="H801" i="5"/>
  <c r="R801" i="5"/>
  <c r="J801" i="5"/>
  <c r="I801" i="5"/>
  <c r="R873" i="5"/>
  <c r="J873" i="5"/>
  <c r="I873" i="5"/>
  <c r="G873" i="5"/>
  <c r="G929" i="5"/>
  <c r="F929" i="5"/>
  <c r="R929" i="5"/>
  <c r="J929" i="5"/>
  <c r="G957" i="5"/>
  <c r="H957" i="5"/>
  <c r="I957" i="5"/>
  <c r="J957" i="5"/>
  <c r="R957" i="5"/>
  <c r="E1033" i="5"/>
  <c r="X1033" i="5" s="1"/>
  <c r="F1033" i="5"/>
  <c r="H1033" i="5"/>
  <c r="J1033" i="5"/>
  <c r="G1033" i="5"/>
  <c r="J1089" i="5"/>
  <c r="R1089" i="5"/>
  <c r="H1089" i="5"/>
  <c r="G1089" i="5"/>
  <c r="E1089" i="5"/>
  <c r="X1089" i="5" s="1"/>
  <c r="J1149" i="5"/>
  <c r="F1149" i="5"/>
  <c r="R1149" i="5"/>
  <c r="H1217" i="5"/>
  <c r="J1217" i="5"/>
  <c r="R1217" i="5"/>
  <c r="I1217" i="5"/>
  <c r="F1217" i="5"/>
  <c r="F1353" i="5"/>
  <c r="E1353" i="5"/>
  <c r="X1353" i="5" s="1"/>
  <c r="G1353" i="5"/>
  <c r="I1353" i="5"/>
  <c r="R1353" i="5"/>
  <c r="R1505" i="5"/>
  <c r="F1505" i="5"/>
  <c r="E1505" i="5"/>
  <c r="X1505" i="5" s="1"/>
  <c r="G1505" i="5"/>
  <c r="I1505" i="5"/>
  <c r="J1557" i="5"/>
  <c r="H1557" i="5"/>
  <c r="F1557" i="5"/>
  <c r="I1557" i="5"/>
  <c r="R1557" i="5"/>
  <c r="G1617" i="5"/>
  <c r="R1617" i="5"/>
  <c r="E1617" i="5"/>
  <c r="X1617" i="5" s="1"/>
  <c r="H1617" i="5"/>
  <c r="J1617" i="5"/>
  <c r="I1709" i="5"/>
  <c r="J1709" i="5"/>
  <c r="F1709" i="5"/>
  <c r="H1709" i="5"/>
  <c r="F1765" i="5"/>
  <c r="J1765" i="5"/>
  <c r="E1765" i="5"/>
  <c r="X1765" i="5" s="1"/>
  <c r="G1765" i="5"/>
  <c r="F1889" i="5"/>
  <c r="G1889" i="5"/>
  <c r="R1889" i="5"/>
  <c r="I1889" i="5"/>
  <c r="H1889" i="5"/>
  <c r="H1957" i="5"/>
  <c r="E1957" i="5"/>
  <c r="X1957" i="5" s="1"/>
  <c r="F1957" i="5"/>
  <c r="I1957" i="5"/>
  <c r="G1957" i="5"/>
  <c r="J1957" i="5"/>
  <c r="E2025" i="5"/>
  <c r="X2025" i="5" s="1"/>
  <c r="R2025" i="5"/>
  <c r="H2025" i="5"/>
  <c r="G2025" i="5"/>
  <c r="J2025" i="5"/>
  <c r="F2025" i="5"/>
  <c r="J2061" i="5"/>
  <c r="G2061" i="5"/>
  <c r="R2061" i="5"/>
  <c r="E2061" i="5"/>
  <c r="X2061" i="5" s="1"/>
  <c r="H2061" i="5"/>
  <c r="G2145" i="5"/>
  <c r="F2145" i="5"/>
  <c r="J2145" i="5"/>
  <c r="H2145" i="5"/>
  <c r="H2201" i="5"/>
  <c r="F2201" i="5"/>
  <c r="E2201" i="5"/>
  <c r="X2201" i="5" s="1"/>
  <c r="J2201" i="5"/>
  <c r="F2233" i="5"/>
  <c r="I2233" i="5"/>
  <c r="G2233" i="5"/>
  <c r="H2233" i="5"/>
  <c r="E2233" i="5"/>
  <c r="X2233" i="5" s="1"/>
  <c r="F2273" i="5"/>
  <c r="R2273" i="5"/>
  <c r="E2273" i="5"/>
  <c r="X2273" i="5" s="1"/>
  <c r="H2273" i="5"/>
  <c r="H2321" i="5"/>
  <c r="G2321" i="5"/>
  <c r="I2321" i="5"/>
  <c r="J2321" i="5"/>
  <c r="E2409" i="5"/>
  <c r="X2409" i="5" s="1"/>
  <c r="R2409" i="5"/>
  <c r="I2409" i="5"/>
  <c r="F2409" i="5"/>
  <c r="G2433" i="5"/>
  <c r="I2433" i="5"/>
  <c r="J2433" i="5"/>
  <c r="J2493" i="5"/>
  <c r="G2493" i="5"/>
  <c r="R2493" i="5"/>
  <c r="H2493" i="5"/>
  <c r="H1307" i="5"/>
  <c r="R1307" i="5"/>
  <c r="I1307" i="5"/>
  <c r="G1307" i="5"/>
  <c r="G1704" i="5"/>
  <c r="I684" i="5"/>
  <c r="I1956" i="5"/>
  <c r="R872" i="5"/>
  <c r="F1016" i="5"/>
  <c r="I852" i="5"/>
  <c r="H1524" i="5"/>
  <c r="G2232" i="5"/>
  <c r="J2368" i="5"/>
  <c r="R686" i="5"/>
  <c r="H686" i="5"/>
  <c r="F758" i="5"/>
  <c r="H758" i="5"/>
  <c r="R834" i="5"/>
  <c r="J834" i="5"/>
  <c r="R894" i="5"/>
  <c r="F894" i="5"/>
  <c r="E970" i="5"/>
  <c r="X970" i="5" s="1"/>
  <c r="G970" i="5"/>
  <c r="E1130" i="5"/>
  <c r="X1130" i="5" s="1"/>
  <c r="J1130" i="5"/>
  <c r="H1230" i="5"/>
  <c r="R1230" i="5"/>
  <c r="J1302" i="5"/>
  <c r="E1302" i="5"/>
  <c r="X1302" i="5" s="1"/>
  <c r="G1430" i="5"/>
  <c r="I1430" i="5"/>
  <c r="R1490" i="5"/>
  <c r="G1490" i="5"/>
  <c r="H1558" i="5"/>
  <c r="E1558" i="5"/>
  <c r="X1558" i="5" s="1"/>
  <c r="E1590" i="5"/>
  <c r="X1590" i="5" s="1"/>
  <c r="I1590" i="5"/>
  <c r="R1866" i="5"/>
  <c r="E1866" i="5"/>
  <c r="X1866" i="5" s="1"/>
  <c r="G2006" i="5"/>
  <c r="F2006" i="5"/>
  <c r="H663" i="5"/>
  <c r="F663" i="5"/>
  <c r="F719" i="5"/>
  <c r="G719" i="5"/>
  <c r="R719" i="5"/>
  <c r="I771" i="5"/>
  <c r="E771" i="5"/>
  <c r="X771" i="5" s="1"/>
  <c r="J795" i="5"/>
  <c r="I795" i="5"/>
  <c r="G795" i="5"/>
  <c r="I831" i="5"/>
  <c r="F831" i="5"/>
  <c r="H851" i="5"/>
  <c r="I851" i="5"/>
  <c r="F851" i="5"/>
  <c r="J1307" i="5"/>
  <c r="E1709" i="5"/>
  <c r="X1709" i="5" s="1"/>
  <c r="H873" i="5"/>
  <c r="G1557" i="5"/>
  <c r="H689" i="5"/>
  <c r="I1765" i="5"/>
  <c r="R2321" i="5"/>
  <c r="E957" i="5"/>
  <c r="X957" i="5" s="1"/>
  <c r="R1709" i="5"/>
  <c r="G2273" i="5"/>
  <c r="G1149" i="5"/>
  <c r="J820" i="5"/>
  <c r="H872" i="5"/>
  <c r="F896" i="5"/>
  <c r="R952" i="5"/>
  <c r="H1244" i="5"/>
  <c r="I1524" i="5"/>
  <c r="H1844" i="5"/>
  <c r="G851" i="5"/>
  <c r="G1916" i="5"/>
  <c r="E1704" i="5"/>
  <c r="X1704" i="5" s="1"/>
  <c r="F1089" i="5"/>
  <c r="I2273" i="5"/>
  <c r="J670" i="5"/>
  <c r="E778" i="5"/>
  <c r="X778" i="5" s="1"/>
  <c r="I922" i="5"/>
  <c r="F1210" i="5"/>
  <c r="E1526" i="5"/>
  <c r="X1526" i="5" s="1"/>
  <c r="F1746" i="5"/>
  <c r="H1838" i="5"/>
  <c r="E966" i="5"/>
  <c r="X966" i="5" s="1"/>
  <c r="J1666" i="5"/>
  <c r="I1926" i="5"/>
  <c r="I970" i="5"/>
  <c r="F1578" i="5"/>
  <c r="G1217" i="5"/>
  <c r="H1765" i="5"/>
  <c r="E2145" i="5"/>
  <c r="X2145" i="5" s="1"/>
  <c r="I2201" i="5"/>
  <c r="E2321" i="5"/>
  <c r="X2321" i="5" s="1"/>
  <c r="H2433" i="5"/>
  <c r="E1149" i="5"/>
  <c r="X1149" i="5" s="1"/>
  <c r="E1557" i="5"/>
  <c r="X1557" i="5" s="1"/>
  <c r="F1307" i="5"/>
  <c r="J1776" i="5"/>
  <c r="G1336" i="5"/>
  <c r="R708" i="5"/>
  <c r="J752" i="5"/>
  <c r="R768" i="5"/>
  <c r="I896" i="5"/>
  <c r="E936" i="5"/>
  <c r="X936" i="5" s="1"/>
  <c r="F1916" i="5"/>
  <c r="J663" i="5"/>
  <c r="E1115" i="5"/>
  <c r="X1115" i="5" s="1"/>
  <c r="J1487" i="5"/>
  <c r="E1739" i="5"/>
  <c r="X1739" i="5" s="1"/>
  <c r="G895" i="5"/>
  <c r="J895" i="5"/>
  <c r="E935" i="5"/>
  <c r="X935" i="5" s="1"/>
  <c r="G935" i="5"/>
  <c r="J935" i="5"/>
  <c r="E1003" i="5"/>
  <c r="X1003" i="5" s="1"/>
  <c r="I1003" i="5"/>
  <c r="F1003" i="5"/>
  <c r="H1003" i="5"/>
  <c r="G1003" i="5"/>
  <c r="G1083" i="5"/>
  <c r="H1083" i="5"/>
  <c r="J1083" i="5"/>
  <c r="R1083" i="5"/>
  <c r="E1083" i="5"/>
  <c r="X1083" i="5" s="1"/>
  <c r="H1203" i="5"/>
  <c r="F1203" i="5"/>
  <c r="J1203" i="5"/>
  <c r="G1203" i="5"/>
  <c r="E1203" i="5"/>
  <c r="X1203" i="5" s="1"/>
  <c r="F1331" i="5"/>
  <c r="J1331" i="5"/>
  <c r="E1523" i="5"/>
  <c r="X1523" i="5" s="1"/>
  <c r="G1523" i="5"/>
  <c r="I1523" i="5"/>
  <c r="R1523" i="5"/>
  <c r="J1643" i="5"/>
  <c r="H1643" i="5"/>
  <c r="F1643" i="5"/>
  <c r="E1743" i="5"/>
  <c r="X1743" i="5" s="1"/>
  <c r="F1743" i="5"/>
  <c r="H1743" i="5"/>
  <c r="J1743" i="5"/>
  <c r="R1847" i="5"/>
  <c r="J1847" i="5"/>
  <c r="H1847" i="5"/>
  <c r="F1847" i="5"/>
  <c r="G1847" i="5"/>
  <c r="G1999" i="5"/>
  <c r="R1999" i="5"/>
  <c r="I1999" i="5"/>
  <c r="H1999" i="5"/>
  <c r="F1999" i="5"/>
  <c r="G2219" i="5"/>
  <c r="E2219" i="5"/>
  <c r="X2219" i="5" s="1"/>
  <c r="I2219" i="5"/>
  <c r="F2219" i="5"/>
  <c r="H2355" i="5"/>
  <c r="E2355" i="5"/>
  <c r="X2355" i="5" s="1"/>
  <c r="G2355" i="5"/>
  <c r="I688" i="5"/>
  <c r="J688" i="5"/>
  <c r="H736" i="5"/>
  <c r="J736" i="5"/>
  <c r="I736" i="5"/>
  <c r="G756" i="5"/>
  <c r="E756" i="5"/>
  <c r="X756" i="5" s="1"/>
  <c r="F756" i="5"/>
  <c r="J756" i="5"/>
  <c r="H756" i="5"/>
  <c r="R808" i="5"/>
  <c r="G808" i="5"/>
  <c r="H808" i="5"/>
  <c r="R856" i="5"/>
  <c r="J856" i="5"/>
  <c r="E856" i="5"/>
  <c r="X856" i="5" s="1"/>
  <c r="E904" i="5"/>
  <c r="X904" i="5" s="1"/>
  <c r="I904" i="5"/>
  <c r="F904" i="5"/>
  <c r="G904" i="5"/>
  <c r="H940" i="5"/>
  <c r="R940" i="5"/>
  <c r="J940" i="5"/>
  <c r="I940" i="5"/>
  <c r="G984" i="5"/>
  <c r="I984" i="5"/>
  <c r="E984" i="5"/>
  <c r="X984" i="5" s="1"/>
  <c r="H984" i="5"/>
  <c r="H1052" i="5"/>
  <c r="G1052" i="5"/>
  <c r="J1052" i="5"/>
  <c r="R1272" i="5"/>
  <c r="H1272" i="5"/>
  <c r="E1272" i="5"/>
  <c r="X1272" i="5" s="1"/>
  <c r="G1272" i="5"/>
  <c r="R1556" i="5"/>
  <c r="E1556" i="5"/>
  <c r="X1556" i="5" s="1"/>
  <c r="J1692" i="5"/>
  <c r="H1692" i="5"/>
  <c r="R1692" i="5"/>
  <c r="F1692" i="5"/>
  <c r="E1692" i="5"/>
  <c r="X1692" i="5" s="1"/>
  <c r="E1788" i="5"/>
  <c r="X1788" i="5" s="1"/>
  <c r="J1788" i="5"/>
  <c r="R1788" i="5"/>
  <c r="F1788" i="5"/>
  <c r="I1920" i="5"/>
  <c r="R1920" i="5"/>
  <c r="J1920" i="5"/>
  <c r="J2000" i="5"/>
  <c r="G2000" i="5"/>
  <c r="R2000" i="5"/>
  <c r="E2000" i="5"/>
  <c r="X2000" i="5" s="1"/>
  <c r="I2112" i="5"/>
  <c r="R2112" i="5"/>
  <c r="E2112" i="5"/>
  <c r="X2112" i="5" s="1"/>
  <c r="H2200" i="5"/>
  <c r="R2200" i="5"/>
  <c r="E2200" i="5"/>
  <c r="X2200" i="5" s="1"/>
  <c r="E2324" i="5"/>
  <c r="X2324" i="5" s="1"/>
  <c r="H2324" i="5"/>
  <c r="J2324" i="5"/>
  <c r="F2324" i="5"/>
  <c r="J961" i="5"/>
  <c r="H961" i="5"/>
  <c r="F1417" i="5"/>
  <c r="J1417" i="5"/>
  <c r="E1713" i="5"/>
  <c r="X1713" i="5" s="1"/>
  <c r="R1713" i="5"/>
  <c r="G1793" i="5"/>
  <c r="E1793" i="5"/>
  <c r="X1793" i="5" s="1"/>
  <c r="G1319" i="5"/>
  <c r="J1319" i="5"/>
  <c r="H1175" i="5"/>
  <c r="E1175" i="5"/>
  <c r="X1175" i="5" s="1"/>
  <c r="G1175" i="5"/>
  <c r="J1175" i="5"/>
  <c r="F2112" i="5"/>
  <c r="J761" i="5"/>
  <c r="E817" i="5"/>
  <c r="X817" i="5" s="1"/>
  <c r="H2213" i="5"/>
  <c r="F1447" i="5"/>
  <c r="I1556" i="5"/>
  <c r="R688" i="5"/>
  <c r="E736" i="5"/>
  <c r="X736" i="5" s="1"/>
  <c r="F856" i="5"/>
  <c r="J904" i="5"/>
  <c r="G1788" i="5"/>
  <c r="I1272" i="5"/>
  <c r="G1444" i="5"/>
  <c r="F1052" i="5"/>
  <c r="I1052" i="5"/>
  <c r="F2200" i="5"/>
  <c r="G2324" i="5"/>
  <c r="J1003" i="5"/>
  <c r="H935" i="5"/>
  <c r="R935" i="5"/>
  <c r="I1331" i="5"/>
  <c r="R1743" i="5"/>
  <c r="E1999" i="5"/>
  <c r="X1999" i="5" s="1"/>
  <c r="R2219" i="5"/>
  <c r="I1443" i="5"/>
  <c r="I1643" i="5"/>
  <c r="R911" i="5"/>
  <c r="H911" i="5"/>
  <c r="J911" i="5"/>
  <c r="E911" i="5"/>
  <c r="X911" i="5" s="1"/>
  <c r="E951" i="5"/>
  <c r="X951" i="5" s="1"/>
  <c r="G951" i="5"/>
  <c r="H951" i="5"/>
  <c r="I951" i="5"/>
  <c r="J979" i="5"/>
  <c r="I979" i="5"/>
  <c r="R979" i="5"/>
  <c r="H979" i="5"/>
  <c r="F979" i="5"/>
  <c r="E1027" i="5"/>
  <c r="X1027" i="5" s="1"/>
  <c r="J1027" i="5"/>
  <c r="H1027" i="5"/>
  <c r="F1027" i="5"/>
  <c r="J1123" i="5"/>
  <c r="R1123" i="5"/>
  <c r="G1123" i="5"/>
  <c r="I1123" i="5"/>
  <c r="E1123" i="5"/>
  <c r="X1123" i="5" s="1"/>
  <c r="E1243" i="5"/>
  <c r="X1243" i="5" s="1"/>
  <c r="I1243" i="5"/>
  <c r="R1243" i="5"/>
  <c r="J1243" i="5"/>
  <c r="F1243" i="5"/>
  <c r="E1367" i="5"/>
  <c r="X1367" i="5" s="1"/>
  <c r="G1367" i="5"/>
  <c r="R1367" i="5"/>
  <c r="H1367" i="5"/>
  <c r="J1367" i="5"/>
  <c r="I1367" i="5"/>
  <c r="R1391" i="5"/>
  <c r="E1391" i="5"/>
  <c r="X1391" i="5" s="1"/>
  <c r="J1391" i="5"/>
  <c r="F1391" i="5"/>
  <c r="R1491" i="5"/>
  <c r="G1491" i="5"/>
  <c r="F1491" i="5"/>
  <c r="H1491" i="5"/>
  <c r="I1491" i="5"/>
  <c r="J1559" i="5"/>
  <c r="F1559" i="5"/>
  <c r="I1559" i="5"/>
  <c r="H1559" i="5"/>
  <c r="E1559" i="5"/>
  <c r="X1559" i="5" s="1"/>
  <c r="R1715" i="5"/>
  <c r="G1715" i="5"/>
  <c r="H1715" i="5"/>
  <c r="J1715" i="5"/>
  <c r="J1807" i="5"/>
  <c r="H1807" i="5"/>
  <c r="F1807" i="5"/>
  <c r="E1807" i="5"/>
  <c r="X1807" i="5" s="1"/>
  <c r="I1807" i="5"/>
  <c r="G1899" i="5"/>
  <c r="I1899" i="5"/>
  <c r="H1899" i="5"/>
  <c r="F1899" i="5"/>
  <c r="R1899" i="5"/>
  <c r="H2167" i="5"/>
  <c r="R2167" i="5"/>
  <c r="I2275" i="5"/>
  <c r="F2275" i="5"/>
  <c r="R668" i="5"/>
  <c r="J668" i="5"/>
  <c r="I668" i="5"/>
  <c r="G668" i="5"/>
  <c r="R712" i="5"/>
  <c r="F712" i="5"/>
  <c r="I776" i="5"/>
  <c r="E776" i="5"/>
  <c r="X776" i="5" s="1"/>
  <c r="G776" i="5"/>
  <c r="J776" i="5"/>
  <c r="I824" i="5"/>
  <c r="H824" i="5"/>
  <c r="E876" i="5"/>
  <c r="X876" i="5" s="1"/>
  <c r="I876" i="5"/>
  <c r="R876" i="5"/>
  <c r="G876" i="5"/>
  <c r="J920" i="5"/>
  <c r="I920" i="5"/>
  <c r="E920" i="5"/>
  <c r="X920" i="5" s="1"/>
  <c r="I964" i="5"/>
  <c r="G964" i="5"/>
  <c r="F964" i="5"/>
  <c r="J964" i="5"/>
  <c r="I1004" i="5"/>
  <c r="G1004" i="5"/>
  <c r="F1184" i="5"/>
  <c r="E1184" i="5"/>
  <c r="X1184" i="5" s="1"/>
  <c r="G1184" i="5"/>
  <c r="J1444" i="5"/>
  <c r="R1444" i="5"/>
  <c r="H1444" i="5"/>
  <c r="R1624" i="5"/>
  <c r="F1624" i="5"/>
  <c r="I1624" i="5"/>
  <c r="H1728" i="5"/>
  <c r="J1728" i="5"/>
  <c r="E1728" i="5"/>
  <c r="X1728" i="5" s="1"/>
  <c r="I1728" i="5"/>
  <c r="G1860" i="5"/>
  <c r="J1860" i="5"/>
  <c r="H1860" i="5"/>
  <c r="E1860" i="5"/>
  <c r="X1860" i="5" s="1"/>
  <c r="E2060" i="5"/>
  <c r="X2060" i="5" s="1"/>
  <c r="R2060" i="5"/>
  <c r="F2060" i="5"/>
  <c r="J2172" i="5"/>
  <c r="G2172" i="5"/>
  <c r="F2172" i="5"/>
  <c r="H2172" i="5"/>
  <c r="R2172" i="5"/>
  <c r="E2260" i="5"/>
  <c r="X2260" i="5" s="1"/>
  <c r="G2260" i="5"/>
  <c r="F2260" i="5"/>
  <c r="J2260" i="5"/>
  <c r="R2372" i="5"/>
  <c r="I2372" i="5"/>
  <c r="G2372" i="5"/>
  <c r="F2372" i="5"/>
  <c r="J2372" i="5"/>
  <c r="E2073" i="5"/>
  <c r="X2073" i="5" s="1"/>
  <c r="H2073" i="5"/>
  <c r="I2189" i="5"/>
  <c r="R2189" i="5"/>
  <c r="E2245" i="5"/>
  <c r="X2245" i="5" s="1"/>
  <c r="I2245" i="5"/>
  <c r="F2417" i="5"/>
  <c r="R2417" i="5"/>
  <c r="E2441" i="5"/>
  <c r="X2441" i="5" s="1"/>
  <c r="F2441" i="5"/>
  <c r="H1523" i="5"/>
  <c r="G1728" i="5"/>
  <c r="R2027" i="5"/>
  <c r="H1624" i="5"/>
  <c r="F1175" i="5"/>
  <c r="H2112" i="5"/>
  <c r="I2200" i="5"/>
  <c r="J2441" i="5"/>
  <c r="R1175" i="5"/>
  <c r="R1319" i="5"/>
  <c r="E2172" i="5"/>
  <c r="X2172" i="5" s="1"/>
  <c r="G1920" i="5"/>
  <c r="I2000" i="5"/>
  <c r="H2000" i="5"/>
  <c r="J1523" i="5"/>
  <c r="E1444" i="5"/>
  <c r="X1444" i="5" s="1"/>
  <c r="G2200" i="5"/>
  <c r="F1521" i="5"/>
  <c r="I1585" i="5"/>
  <c r="R2073" i="5"/>
  <c r="I2172" i="5"/>
  <c r="R2260" i="5"/>
  <c r="G1621" i="5"/>
  <c r="G1057" i="5"/>
  <c r="E1169" i="5"/>
  <c r="X1169" i="5" s="1"/>
  <c r="E1893" i="5"/>
  <c r="X1893" i="5" s="1"/>
  <c r="I1121" i="5"/>
  <c r="F1121" i="5"/>
  <c r="G1585" i="5"/>
  <c r="E1417" i="5"/>
  <c r="X1417" i="5" s="1"/>
  <c r="I808" i="5"/>
  <c r="I756" i="5"/>
  <c r="F688" i="5"/>
  <c r="E1052" i="5"/>
  <c r="X1052" i="5" s="1"/>
  <c r="G688" i="5"/>
  <c r="G736" i="5"/>
  <c r="H856" i="5"/>
  <c r="F984" i="5"/>
  <c r="R1860" i="5"/>
  <c r="I1184" i="5"/>
  <c r="F808" i="5"/>
  <c r="H668" i="5"/>
  <c r="H712" i="5"/>
  <c r="H776" i="5"/>
  <c r="J808" i="5"/>
  <c r="F876" i="5"/>
  <c r="F940" i="5"/>
  <c r="H1184" i="5"/>
  <c r="H2060" i="5"/>
  <c r="E2372" i="5"/>
  <c r="X2372" i="5" s="1"/>
  <c r="E712" i="5"/>
  <c r="X712" i="5" s="1"/>
  <c r="I911" i="5"/>
  <c r="F935" i="5"/>
  <c r="R951" i="5"/>
  <c r="F1083" i="5"/>
  <c r="G1331" i="5"/>
  <c r="R1003" i="5"/>
  <c r="R1203" i="5"/>
  <c r="R1559" i="5"/>
  <c r="E1847" i="5"/>
  <c r="X1847" i="5" s="1"/>
  <c r="J1999" i="5"/>
  <c r="H2219" i="5"/>
  <c r="I1391" i="5"/>
  <c r="E955" i="5"/>
  <c r="X955" i="5" s="1"/>
  <c r="J955" i="5"/>
  <c r="G832" i="5"/>
  <c r="H832" i="5"/>
  <c r="E1072" i="5"/>
  <c r="X1072" i="5" s="1"/>
  <c r="R1072" i="5"/>
  <c r="R770" i="5"/>
  <c r="H946" i="5"/>
  <c r="F946" i="5"/>
  <c r="J1150" i="5"/>
  <c r="E1150" i="5"/>
  <c r="X1150" i="5" s="1"/>
  <c r="J1638" i="5"/>
  <c r="I2274" i="5"/>
  <c r="I2452" i="5"/>
  <c r="J941" i="5"/>
  <c r="G1977" i="5"/>
  <c r="H1545" i="5"/>
  <c r="I2217" i="5"/>
  <c r="F1308" i="5"/>
  <c r="J1564" i="5"/>
  <c r="J2180" i="5"/>
  <c r="H2328" i="5"/>
  <c r="F928" i="5"/>
  <c r="E1564" i="5"/>
  <c r="X1564" i="5" s="1"/>
  <c r="R812" i="5"/>
  <c r="H860" i="5"/>
  <c r="G888" i="5"/>
  <c r="G928" i="5"/>
  <c r="F944" i="5"/>
  <c r="E1008" i="5"/>
  <c r="X1008" i="5" s="1"/>
  <c r="I1308" i="5"/>
  <c r="H1448" i="5"/>
  <c r="H908" i="5"/>
  <c r="F695" i="5"/>
  <c r="J1007" i="5"/>
  <c r="E1643" i="5"/>
  <c r="X1643" i="5" s="1"/>
  <c r="F1715" i="5"/>
  <c r="I2167" i="5"/>
  <c r="H2275" i="5"/>
  <c r="G940" i="5"/>
  <c r="G712" i="5"/>
  <c r="H1331" i="5"/>
  <c r="F824" i="5"/>
  <c r="E964" i="5"/>
  <c r="X964" i="5" s="1"/>
  <c r="J2219" i="5"/>
  <c r="J2355" i="5"/>
  <c r="I2355" i="5"/>
  <c r="G1391" i="5"/>
  <c r="R1643" i="5"/>
  <c r="G1643" i="5"/>
  <c r="E2167" i="5"/>
  <c r="X2167" i="5" s="1"/>
  <c r="G2275" i="5"/>
  <c r="F1272" i="5"/>
  <c r="R907" i="5"/>
  <c r="G907" i="5"/>
  <c r="J963" i="5"/>
  <c r="J999" i="5"/>
  <c r="I1015" i="5"/>
  <c r="J1115" i="5"/>
  <c r="I1227" i="5"/>
  <c r="H1275" i="5"/>
  <c r="H1067" i="5"/>
  <c r="R1163" i="5"/>
  <c r="E1387" i="5"/>
  <c r="X1387" i="5" s="1"/>
  <c r="F1555" i="5"/>
  <c r="I1639" i="5"/>
  <c r="G1695" i="5"/>
  <c r="I1883" i="5"/>
  <c r="R2023" i="5"/>
  <c r="F2075" i="5"/>
  <c r="H2399" i="5"/>
  <c r="I2483" i="5"/>
  <c r="F1519" i="5"/>
  <c r="F2267" i="5"/>
  <c r="F2192" i="5"/>
  <c r="E2267" i="5"/>
  <c r="X2267" i="5" s="1"/>
  <c r="I999" i="5"/>
  <c r="H1015" i="5"/>
  <c r="F1227" i="5"/>
  <c r="I947" i="5"/>
  <c r="J1363" i="5"/>
  <c r="F1419" i="5"/>
  <c r="H1975" i="5"/>
  <c r="J2023" i="5"/>
  <c r="R2075" i="5"/>
  <c r="J2207" i="5"/>
  <c r="I2399" i="5"/>
  <c r="F2052" i="5"/>
  <c r="H1596" i="5"/>
  <c r="I952" i="5"/>
  <c r="G1596" i="5"/>
  <c r="J1916" i="5"/>
  <c r="E2368" i="5"/>
  <c r="X2368" i="5" s="1"/>
  <c r="E947" i="5"/>
  <c r="X947" i="5" s="1"/>
  <c r="R927" i="5"/>
  <c r="I2027" i="5"/>
  <c r="F2167" i="5"/>
  <c r="J2167" i="5"/>
  <c r="R2275" i="5"/>
  <c r="J2275" i="5"/>
  <c r="E1916" i="5"/>
  <c r="X1916" i="5" s="1"/>
  <c r="F1524" i="5"/>
  <c r="J916" i="5"/>
  <c r="B45" i="6"/>
  <c r="G45" i="6" s="1"/>
  <c r="G20" i="6"/>
  <c r="H20" i="6" s="1"/>
  <c r="B25" i="6"/>
  <c r="G25" i="6" s="1"/>
  <c r="H25" i="6" s="1"/>
  <c r="C25" i="6" s="1"/>
  <c r="F25" i="6"/>
  <c r="B40" i="6"/>
  <c r="G40" i="6" s="1"/>
  <c r="F26" i="6"/>
  <c r="F36" i="6" s="1"/>
  <c r="B30" i="6"/>
  <c r="G30" i="6" s="1"/>
  <c r="B41" i="6"/>
  <c r="G21" i="6"/>
  <c r="H21" i="6" s="1"/>
  <c r="B26" i="6"/>
  <c r="B36" i="6"/>
  <c r="B46" i="6"/>
  <c r="G46" i="6" s="1"/>
  <c r="G31" i="6"/>
  <c r="H22" i="6"/>
  <c r="D22" i="6" s="1"/>
  <c r="G47" i="6"/>
  <c r="G42" i="6"/>
  <c r="G26" i="6"/>
  <c r="K65" i="6"/>
  <c r="C65" i="6" s="1"/>
  <c r="G27" i="6"/>
  <c r="H27" i="6" s="1"/>
  <c r="G32" i="6"/>
  <c r="G43" i="6"/>
  <c r="G38" i="6"/>
  <c r="G35" i="6"/>
  <c r="G28" i="6"/>
  <c r="G33" i="6"/>
  <c r="G41" i="6"/>
  <c r="G37" i="6"/>
  <c r="G48" i="6"/>
  <c r="F28" i="6"/>
  <c r="C23" i="6"/>
  <c r="C18" i="6"/>
  <c r="C16" i="6"/>
  <c r="G1229" i="5"/>
  <c r="H881" i="5"/>
  <c r="F933" i="5"/>
  <c r="H1417" i="5"/>
  <c r="I1521" i="5"/>
  <c r="F1585" i="5"/>
  <c r="I1965" i="5"/>
  <c r="I2073" i="5"/>
  <c r="R1229" i="5"/>
  <c r="J2417" i="5"/>
  <c r="F881" i="5"/>
  <c r="J2189" i="5"/>
  <c r="H2441" i="5"/>
  <c r="G1447" i="5"/>
  <c r="J1169" i="5"/>
  <c r="G2245" i="5"/>
  <c r="F761" i="5"/>
  <c r="J817" i="5"/>
  <c r="F961" i="5"/>
  <c r="I961" i="5"/>
  <c r="J1057" i="5"/>
  <c r="I1057" i="5"/>
  <c r="G1169" i="5"/>
  <c r="G1713" i="5"/>
  <c r="R1793" i="5"/>
  <c r="H1893" i="5"/>
  <c r="G2029" i="5"/>
  <c r="F2073" i="5"/>
  <c r="E2213" i="5"/>
  <c r="X2213" i="5" s="1"/>
  <c r="H2245" i="5"/>
  <c r="E2297" i="5"/>
  <c r="X2297" i="5" s="1"/>
  <c r="G2357" i="5"/>
  <c r="I1169" i="5"/>
  <c r="E961" i="5"/>
  <c r="X961" i="5" s="1"/>
  <c r="I2029" i="5"/>
  <c r="J1121" i="5"/>
  <c r="I1621" i="5"/>
  <c r="R2245" i="5"/>
  <c r="E1319" i="5"/>
  <c r="X1319" i="5" s="1"/>
  <c r="H933" i="5"/>
  <c r="I817" i="5"/>
  <c r="I881" i="5"/>
  <c r="J1521" i="5"/>
  <c r="R1585" i="5"/>
  <c r="H1965" i="5"/>
  <c r="R1965" i="5"/>
  <c r="G2073" i="5"/>
  <c r="R2297" i="5"/>
  <c r="E2417" i="5"/>
  <c r="X2417" i="5" s="1"/>
  <c r="F1621" i="5"/>
  <c r="I2357" i="5"/>
  <c r="R2357" i="5"/>
  <c r="H2417" i="5"/>
  <c r="I2441" i="5"/>
  <c r="I1447" i="5"/>
  <c r="E761" i="5"/>
  <c r="X761" i="5" s="1"/>
  <c r="H1713" i="5"/>
  <c r="R761" i="5"/>
  <c r="F817" i="5"/>
  <c r="G961" i="5"/>
  <c r="F1057" i="5"/>
  <c r="H1169" i="5"/>
  <c r="H1229" i="5"/>
  <c r="G1417" i="5"/>
  <c r="F1713" i="5"/>
  <c r="F1793" i="5"/>
  <c r="F1893" i="5"/>
  <c r="I1893" i="5"/>
  <c r="G2189" i="5"/>
  <c r="I2213" i="5"/>
  <c r="G2213" i="5"/>
  <c r="H2297" i="5"/>
  <c r="H2357" i="5"/>
  <c r="G2441" i="5"/>
  <c r="E933" i="5"/>
  <c r="X933" i="5" s="1"/>
  <c r="R1121" i="5"/>
  <c r="G1121" i="5"/>
  <c r="R1521" i="5"/>
  <c r="E1585" i="5"/>
  <c r="X1585" i="5" s="1"/>
  <c r="H761" i="5"/>
  <c r="G667" i="5"/>
  <c r="H667" i="5"/>
  <c r="I667" i="5"/>
  <c r="J667" i="5"/>
  <c r="F667" i="5"/>
  <c r="J695" i="5"/>
  <c r="R695" i="5"/>
  <c r="E695" i="5"/>
  <c r="X695" i="5" s="1"/>
  <c r="I695" i="5"/>
  <c r="I743" i="5"/>
  <c r="R743" i="5"/>
  <c r="E743" i="5"/>
  <c r="X743" i="5" s="1"/>
  <c r="H743" i="5"/>
  <c r="E779" i="5"/>
  <c r="X779" i="5" s="1"/>
  <c r="F779" i="5"/>
  <c r="R779" i="5"/>
  <c r="I779" i="5"/>
  <c r="J779" i="5"/>
  <c r="H779" i="5"/>
  <c r="J799" i="5"/>
  <c r="G799" i="5"/>
  <c r="F799" i="5"/>
  <c r="E799" i="5"/>
  <c r="X799" i="5" s="1"/>
  <c r="J835" i="5"/>
  <c r="R835" i="5"/>
  <c r="F835" i="5"/>
  <c r="H835" i="5"/>
  <c r="I835" i="5"/>
  <c r="E835" i="5"/>
  <c r="X835" i="5" s="1"/>
  <c r="F859" i="5"/>
  <c r="I859" i="5"/>
  <c r="H859" i="5"/>
  <c r="R859" i="5"/>
  <c r="J859" i="5"/>
  <c r="E859" i="5"/>
  <c r="X859" i="5" s="1"/>
  <c r="I883" i="5"/>
  <c r="R883" i="5"/>
  <c r="F883" i="5"/>
  <c r="E883" i="5"/>
  <c r="X883" i="5" s="1"/>
  <c r="J899" i="5"/>
  <c r="I899" i="5"/>
  <c r="R899" i="5"/>
  <c r="H899" i="5"/>
  <c r="F915" i="5"/>
  <c r="J915" i="5"/>
  <c r="R915" i="5"/>
  <c r="H915" i="5"/>
  <c r="G939" i="5"/>
  <c r="E939" i="5"/>
  <c r="X939" i="5" s="1"/>
  <c r="I955" i="5"/>
  <c r="G955" i="5"/>
  <c r="H955" i="5"/>
  <c r="R955" i="5"/>
  <c r="G987" i="5"/>
  <c r="F987" i="5"/>
  <c r="I987" i="5"/>
  <c r="J987" i="5"/>
  <c r="H987" i="5"/>
  <c r="R987" i="5"/>
  <c r="E987" i="5"/>
  <c r="X987" i="5" s="1"/>
  <c r="R1007" i="5"/>
  <c r="I1007" i="5"/>
  <c r="H1007" i="5"/>
  <c r="F1007" i="5"/>
  <c r="G1043" i="5"/>
  <c r="H1043" i="5"/>
  <c r="F1043" i="5"/>
  <c r="R1043" i="5"/>
  <c r="I1043" i="5"/>
  <c r="J1043" i="5"/>
  <c r="I1099" i="5"/>
  <c r="J1099" i="5"/>
  <c r="F1099" i="5"/>
  <c r="J1131" i="5"/>
  <c r="E1131" i="5"/>
  <c r="X1131" i="5" s="1"/>
  <c r="J1211" i="5"/>
  <c r="E1211" i="5"/>
  <c r="X1211" i="5" s="1"/>
  <c r="R1211" i="5"/>
  <c r="F1211" i="5"/>
  <c r="R1259" i="5"/>
  <c r="H1259" i="5"/>
  <c r="I1259" i="5"/>
  <c r="J1259" i="5"/>
  <c r="E1259" i="5"/>
  <c r="X1259" i="5" s="1"/>
  <c r="F1259" i="5"/>
  <c r="J1339" i="5"/>
  <c r="I1339" i="5"/>
  <c r="R1339" i="5"/>
  <c r="G1339" i="5"/>
  <c r="G1371" i="5"/>
  <c r="H1371" i="5"/>
  <c r="E1371" i="5"/>
  <c r="X1371" i="5" s="1"/>
  <c r="J1371" i="5"/>
  <c r="F1463" i="5"/>
  <c r="R1463" i="5"/>
  <c r="F1495" i="5"/>
  <c r="R1495" i="5"/>
  <c r="E1495" i="5"/>
  <c r="X1495" i="5" s="1"/>
  <c r="I1531" i="5"/>
  <c r="F1531" i="5"/>
  <c r="G1571" i="5"/>
  <c r="E1571" i="5"/>
  <c r="X1571" i="5" s="1"/>
  <c r="I1571" i="5"/>
  <c r="R1571" i="5"/>
  <c r="H1571" i="5"/>
  <c r="H1647" i="5"/>
  <c r="G1647" i="5"/>
  <c r="G1747" i="5"/>
  <c r="E1747" i="5"/>
  <c r="X1747" i="5" s="1"/>
  <c r="I1811" i="5"/>
  <c r="G1811" i="5"/>
  <c r="F1811" i="5"/>
  <c r="G1907" i="5"/>
  <c r="I1907" i="5"/>
  <c r="R2011" i="5"/>
  <c r="H2011" i="5"/>
  <c r="J2127" i="5"/>
  <c r="G2127" i="5"/>
  <c r="E2179" i="5"/>
  <c r="X2179" i="5" s="1"/>
  <c r="F2179" i="5"/>
  <c r="F2367" i="5"/>
  <c r="I2367" i="5"/>
  <c r="J2419" i="5"/>
  <c r="G2419" i="5"/>
  <c r="F2419" i="5"/>
  <c r="I676" i="5"/>
  <c r="R676" i="5"/>
  <c r="H676" i="5"/>
  <c r="G676" i="5"/>
  <c r="E676" i="5"/>
  <c r="X676" i="5" s="1"/>
  <c r="H692" i="5"/>
  <c r="R692" i="5"/>
  <c r="E720" i="5"/>
  <c r="X720" i="5" s="1"/>
  <c r="F720" i="5"/>
  <c r="J740" i="5"/>
  <c r="G740" i="5"/>
  <c r="F740" i="5"/>
  <c r="I760" i="5"/>
  <c r="G760" i="5"/>
  <c r="R788" i="5"/>
  <c r="E788" i="5"/>
  <c r="X788" i="5" s="1"/>
  <c r="E812" i="5"/>
  <c r="X812" i="5" s="1"/>
  <c r="J812" i="5"/>
  <c r="I812" i="5"/>
  <c r="R860" i="5"/>
  <c r="F860" i="5"/>
  <c r="J860" i="5"/>
  <c r="R888" i="5"/>
  <c r="F888" i="5"/>
  <c r="G908" i="5"/>
  <c r="F908" i="5"/>
  <c r="R908" i="5"/>
  <c r="J908" i="5"/>
  <c r="E908" i="5"/>
  <c r="X908" i="5" s="1"/>
  <c r="H928" i="5"/>
  <c r="E928" i="5"/>
  <c r="X928" i="5" s="1"/>
  <c r="H944" i="5"/>
  <c r="J944" i="5"/>
  <c r="I944" i="5"/>
  <c r="F968" i="5"/>
  <c r="G968" i="5"/>
  <c r="E968" i="5"/>
  <c r="X968" i="5" s="1"/>
  <c r="J968" i="5"/>
  <c r="R988" i="5"/>
  <c r="E988" i="5"/>
  <c r="X988" i="5" s="1"/>
  <c r="I988" i="5"/>
  <c r="G988" i="5"/>
  <c r="J988" i="5"/>
  <c r="R1008" i="5"/>
  <c r="I1008" i="5"/>
  <c r="J1008" i="5"/>
  <c r="H1212" i="5"/>
  <c r="F1212" i="5"/>
  <c r="I1212" i="5"/>
  <c r="J1212" i="5"/>
  <c r="E1212" i="5"/>
  <c r="X1212" i="5" s="1"/>
  <c r="H1308" i="5"/>
  <c r="J1308" i="5"/>
  <c r="J1448" i="5"/>
  <c r="R1448" i="5"/>
  <c r="F1448" i="5"/>
  <c r="I1564" i="5"/>
  <c r="R1564" i="5"/>
  <c r="J1752" i="5"/>
  <c r="G1752" i="5"/>
  <c r="E1752" i="5"/>
  <c r="X1752" i="5" s="1"/>
  <c r="H1752" i="5"/>
  <c r="F1796" i="5"/>
  <c r="G1796" i="5"/>
  <c r="I1940" i="5"/>
  <c r="H1940" i="5"/>
  <c r="R1940" i="5"/>
  <c r="G2004" i="5"/>
  <c r="F2004" i="5"/>
  <c r="F2076" i="5"/>
  <c r="G2076" i="5"/>
  <c r="I2116" i="5"/>
  <c r="R2116" i="5"/>
  <c r="F2116" i="5"/>
  <c r="G2212" i="5"/>
  <c r="E2212" i="5"/>
  <c r="X2212" i="5" s="1"/>
  <c r="F2212" i="5"/>
  <c r="J2292" i="5"/>
  <c r="G2292" i="5"/>
  <c r="R2292" i="5"/>
  <c r="G933" i="5"/>
  <c r="F2297" i="5"/>
  <c r="J2073" i="5"/>
  <c r="H817" i="5"/>
  <c r="R881" i="5"/>
  <c r="J933" i="5"/>
  <c r="R1417" i="5"/>
  <c r="H1521" i="5"/>
  <c r="H1585" i="5"/>
  <c r="E1965" i="5"/>
  <c r="X1965" i="5" s="1"/>
  <c r="J2297" i="5"/>
  <c r="G2417" i="5"/>
  <c r="E1229" i="5"/>
  <c r="X1229" i="5" s="1"/>
  <c r="E2189" i="5"/>
  <c r="X2189" i="5" s="1"/>
  <c r="J881" i="5"/>
  <c r="I2417" i="5"/>
  <c r="R2029" i="5"/>
  <c r="J1965" i="5"/>
  <c r="E2029" i="5"/>
  <c r="X2029" i="5" s="1"/>
  <c r="J2245" i="5"/>
  <c r="H2029" i="5"/>
  <c r="I761" i="5"/>
  <c r="G817" i="5"/>
  <c r="R961" i="5"/>
  <c r="E1057" i="5"/>
  <c r="X1057" i="5" s="1"/>
  <c r="R1057" i="5"/>
  <c r="I1229" i="5"/>
  <c r="I1417" i="5"/>
  <c r="I1713" i="5"/>
  <c r="J1713" i="5"/>
  <c r="H1793" i="5"/>
  <c r="I1793" i="5"/>
  <c r="R1893" i="5"/>
  <c r="F2189" i="5"/>
  <c r="F2213" i="5"/>
  <c r="R2213" i="5"/>
  <c r="G2297" i="5"/>
  <c r="J2357" i="5"/>
  <c r="R933" i="5"/>
  <c r="R1621" i="5"/>
  <c r="E1121" i="5"/>
  <c r="X1121" i="5" s="1"/>
  <c r="R1169" i="5"/>
  <c r="J1793" i="5"/>
  <c r="I1319" i="5"/>
  <c r="E899" i="5"/>
  <c r="X899" i="5" s="1"/>
  <c r="I763" i="5"/>
  <c r="G695" i="5"/>
  <c r="J1491" i="5"/>
  <c r="I1507" i="5"/>
  <c r="B53" i="4"/>
  <c r="A38" i="6" s="1"/>
  <c r="B47" i="4"/>
  <c r="A33" i="6" s="1"/>
  <c r="B65" i="4"/>
  <c r="A48" i="6" s="1"/>
  <c r="B59" i="4"/>
  <c r="A43" i="6" s="1"/>
  <c r="G55" i="4"/>
  <c r="G49" i="4"/>
  <c r="G31" i="4"/>
  <c r="G61" i="4"/>
  <c r="G68" i="4"/>
  <c r="G37" i="4"/>
  <c r="A27" i="6"/>
  <c r="B64" i="4"/>
  <c r="A47" i="6" s="1"/>
  <c r="B46" i="4"/>
  <c r="A32" i="6" s="1"/>
  <c r="B52" i="4"/>
  <c r="A37" i="6" s="1"/>
  <c r="H2243" i="5"/>
  <c r="E2243" i="5"/>
  <c r="X2243" i="5" s="1"/>
  <c r="G2243" i="5"/>
  <c r="F2243" i="5"/>
  <c r="R2243" i="5"/>
  <c r="J2243" i="5"/>
  <c r="J2307" i="5"/>
  <c r="R2307" i="5"/>
  <c r="I2307" i="5"/>
  <c r="H2307" i="5"/>
  <c r="F2307" i="5"/>
  <c r="E2307" i="5"/>
  <c r="X2307" i="5" s="1"/>
  <c r="J2383" i="5"/>
  <c r="F2383" i="5"/>
  <c r="E2383" i="5"/>
  <c r="X2383" i="5" s="1"/>
  <c r="H2383" i="5"/>
  <c r="G2383" i="5"/>
  <c r="I2383" i="5"/>
  <c r="E2459" i="5"/>
  <c r="X2459" i="5" s="1"/>
  <c r="I2459" i="5"/>
  <c r="F2459" i="5"/>
  <c r="H2459" i="5"/>
  <c r="J2459" i="5"/>
  <c r="J660" i="5"/>
  <c r="I660" i="5"/>
  <c r="G680" i="5"/>
  <c r="E680" i="5"/>
  <c r="X680" i="5" s="1"/>
  <c r="R680" i="5"/>
  <c r="R700" i="5"/>
  <c r="I700" i="5"/>
  <c r="H728" i="5"/>
  <c r="I728" i="5"/>
  <c r="J728" i="5"/>
  <c r="R728" i="5"/>
  <c r="H744" i="5"/>
  <c r="E744" i="5"/>
  <c r="X744" i="5" s="1"/>
  <c r="F744" i="5"/>
  <c r="I744" i="5"/>
  <c r="E764" i="5"/>
  <c r="X764" i="5" s="1"/>
  <c r="G764" i="5"/>
  <c r="R764" i="5"/>
  <c r="F764" i="5"/>
  <c r="J764" i="5"/>
  <c r="I764" i="5"/>
  <c r="F796" i="5"/>
  <c r="R796" i="5"/>
  <c r="E796" i="5"/>
  <c r="X796" i="5" s="1"/>
  <c r="H796" i="5"/>
  <c r="G796" i="5"/>
  <c r="E816" i="5"/>
  <c r="X816" i="5" s="1"/>
  <c r="R816" i="5"/>
  <c r="G816" i="5"/>
  <c r="F816" i="5"/>
  <c r="J816" i="5"/>
  <c r="G848" i="5"/>
  <c r="J848" i="5"/>
  <c r="F848" i="5"/>
  <c r="R868" i="5"/>
  <c r="J868" i="5"/>
  <c r="F868" i="5"/>
  <c r="I868" i="5"/>
  <c r="J912" i="5"/>
  <c r="H912" i="5"/>
  <c r="E912" i="5"/>
  <c r="X912" i="5" s="1"/>
  <c r="J932" i="5"/>
  <c r="R932" i="5"/>
  <c r="H932" i="5"/>
  <c r="E932" i="5"/>
  <c r="X932" i="5" s="1"/>
  <c r="G932" i="5"/>
  <c r="I948" i="5"/>
  <c r="J948" i="5"/>
  <c r="G992" i="5"/>
  <c r="H992" i="5"/>
  <c r="F1084" i="5"/>
  <c r="J1084" i="5"/>
  <c r="R1240" i="5"/>
  <c r="J1240" i="5"/>
  <c r="I1320" i="5"/>
  <c r="E1320" i="5"/>
  <c r="X1320" i="5" s="1"/>
  <c r="F1452" i="5"/>
  <c r="R1452" i="5"/>
  <c r="H1584" i="5"/>
  <c r="I1584" i="5"/>
  <c r="H1700" i="5"/>
  <c r="F1700" i="5"/>
  <c r="R1700" i="5"/>
  <c r="E1804" i="5"/>
  <c r="X1804" i="5" s="1"/>
  <c r="H1804" i="5"/>
  <c r="R2096" i="5"/>
  <c r="G2096" i="5"/>
  <c r="G2184" i="5"/>
  <c r="I2184" i="5"/>
  <c r="F2480" i="5"/>
  <c r="G2480" i="5"/>
  <c r="E715" i="5"/>
  <c r="X715" i="5" s="1"/>
  <c r="F715" i="5"/>
  <c r="G715" i="5"/>
  <c r="R715" i="5"/>
  <c r="H715" i="5"/>
  <c r="R847" i="5"/>
  <c r="F847" i="5"/>
  <c r="J847" i="5"/>
  <c r="I847" i="5"/>
  <c r="E847" i="5"/>
  <c r="X847" i="5" s="1"/>
  <c r="H871" i="5"/>
  <c r="I871" i="5"/>
  <c r="F871" i="5"/>
  <c r="G871" i="5"/>
  <c r="E871" i="5"/>
  <c r="X871" i="5" s="1"/>
  <c r="R903" i="5"/>
  <c r="H903" i="5"/>
  <c r="E903" i="5"/>
  <c r="X903" i="5" s="1"/>
  <c r="H943" i="5"/>
  <c r="R943" i="5"/>
  <c r="I943" i="5"/>
  <c r="E943" i="5"/>
  <c r="X943" i="5" s="1"/>
  <c r="J943" i="5"/>
  <c r="R959" i="5"/>
  <c r="J959" i="5"/>
  <c r="E959" i="5"/>
  <c r="X959" i="5" s="1"/>
  <c r="I959" i="5"/>
  <c r="R991" i="5"/>
  <c r="F991" i="5"/>
  <c r="H991" i="5"/>
  <c r="G991" i="5"/>
  <c r="F1011" i="5"/>
  <c r="J1011" i="5"/>
  <c r="H1051" i="5"/>
  <c r="R1051" i="5"/>
  <c r="F1107" i="5"/>
  <c r="J1107" i="5"/>
  <c r="G1107" i="5"/>
  <c r="I1107" i="5"/>
  <c r="E1107" i="5"/>
  <c r="X1107" i="5" s="1"/>
  <c r="R1107" i="5"/>
  <c r="R1139" i="5"/>
  <c r="E1139" i="5"/>
  <c r="X1139" i="5" s="1"/>
  <c r="I1139" i="5"/>
  <c r="H1139" i="5"/>
  <c r="F1219" i="5"/>
  <c r="I1219" i="5"/>
  <c r="H1219" i="5"/>
  <c r="E1219" i="5"/>
  <c r="X1219" i="5" s="1"/>
  <c r="J1219" i="5"/>
  <c r="R1219" i="5"/>
  <c r="R1267" i="5"/>
  <c r="J1267" i="5"/>
  <c r="F1267" i="5"/>
  <c r="H1267" i="5"/>
  <c r="I1267" i="5"/>
  <c r="R1359" i="5"/>
  <c r="I1359" i="5"/>
  <c r="F1359" i="5"/>
  <c r="J1359" i="5"/>
  <c r="E1359" i="5"/>
  <c r="X1359" i="5" s="1"/>
  <c r="G1383" i="5"/>
  <c r="I1383" i="5"/>
  <c r="I1399" i="5"/>
  <c r="R1399" i="5"/>
  <c r="E1399" i="5"/>
  <c r="X1399" i="5" s="1"/>
  <c r="H1399" i="5"/>
  <c r="J1475" i="5"/>
  <c r="I1475" i="5"/>
  <c r="G1475" i="5"/>
  <c r="H1475" i="5"/>
  <c r="R1475" i="5"/>
  <c r="F1475" i="5"/>
  <c r="F1535" i="5"/>
  <c r="G1535" i="5"/>
  <c r="H1535" i="5"/>
  <c r="I1535" i="5"/>
  <c r="R1535" i="5"/>
  <c r="J1535" i="5"/>
  <c r="E1583" i="5"/>
  <c r="X1583" i="5" s="1"/>
  <c r="H1583" i="5"/>
  <c r="F1583" i="5"/>
  <c r="R1583" i="5"/>
  <c r="I1583" i="5"/>
  <c r="J1583" i="5"/>
  <c r="G1663" i="5"/>
  <c r="I1663" i="5"/>
  <c r="F1663" i="5"/>
  <c r="E1735" i="5"/>
  <c r="X1735" i="5" s="1"/>
  <c r="J1735" i="5"/>
  <c r="F1735" i="5"/>
  <c r="G1735" i="5"/>
  <c r="R1735" i="5"/>
  <c r="G1755" i="5"/>
  <c r="R1755" i="5"/>
  <c r="I1755" i="5"/>
  <c r="J1755" i="5"/>
  <c r="E1819" i="5"/>
  <c r="X1819" i="5" s="1"/>
  <c r="H1819" i="5"/>
  <c r="G1819" i="5"/>
  <c r="F1871" i="5"/>
  <c r="G1871" i="5"/>
  <c r="R1871" i="5"/>
  <c r="E1871" i="5"/>
  <c r="X1871" i="5" s="1"/>
  <c r="E1967" i="5"/>
  <c r="X1967" i="5" s="1"/>
  <c r="G1967" i="5"/>
  <c r="H1967" i="5"/>
  <c r="J1967" i="5"/>
  <c r="R1967" i="5"/>
  <c r="H2019" i="5"/>
  <c r="E2019" i="5"/>
  <c r="X2019" i="5" s="1"/>
  <c r="F2139" i="5"/>
  <c r="R2139" i="5"/>
  <c r="J2139" i="5"/>
  <c r="I2139" i="5"/>
  <c r="H2139" i="5"/>
  <c r="E2139" i="5"/>
  <c r="X2139" i="5" s="1"/>
  <c r="G1139" i="5"/>
  <c r="G1590" i="5"/>
  <c r="G847" i="5"/>
  <c r="I827" i="5"/>
  <c r="F1590" i="5"/>
  <c r="F2482" i="5"/>
  <c r="G686" i="5"/>
  <c r="H834" i="5"/>
  <c r="E894" i="5"/>
  <c r="X894" i="5" s="1"/>
  <c r="E930" i="5"/>
  <c r="X930" i="5" s="1"/>
  <c r="G1130" i="5"/>
  <c r="G1230" i="5"/>
  <c r="I1302" i="5"/>
  <c r="F1302" i="5"/>
  <c r="H1390" i="5"/>
  <c r="F1430" i="5"/>
  <c r="J1558" i="5"/>
  <c r="I1558" i="5"/>
  <c r="R1590" i="5"/>
  <c r="E1710" i="5"/>
  <c r="X1710" i="5" s="1"/>
  <c r="R1710" i="5"/>
  <c r="R2482" i="5"/>
  <c r="J758" i="5"/>
  <c r="E786" i="5"/>
  <c r="X786" i="5" s="1"/>
  <c r="H786" i="5"/>
  <c r="I1490" i="5"/>
  <c r="F1750" i="5"/>
  <c r="G1866" i="5"/>
  <c r="G834" i="5"/>
  <c r="H1958" i="5"/>
  <c r="G2482" i="5"/>
  <c r="F970" i="5"/>
  <c r="R970" i="5"/>
  <c r="I1958" i="5"/>
  <c r="G728" i="5"/>
  <c r="J1139" i="5"/>
  <c r="J715" i="5"/>
  <c r="I991" i="5"/>
  <c r="H959" i="5"/>
  <c r="E1535" i="5"/>
  <c r="X1535" i="5" s="1"/>
  <c r="H1735" i="5"/>
  <c r="J1819" i="5"/>
  <c r="G2139" i="5"/>
  <c r="I2243" i="5"/>
  <c r="G2307" i="5"/>
  <c r="H1871" i="5"/>
  <c r="J700" i="5"/>
  <c r="R687" i="5"/>
  <c r="G687" i="5"/>
  <c r="E687" i="5"/>
  <c r="X687" i="5" s="1"/>
  <c r="H687" i="5"/>
  <c r="I687" i="5"/>
  <c r="G763" i="5"/>
  <c r="E763" i="5"/>
  <c r="X763" i="5" s="1"/>
  <c r="F763" i="5"/>
  <c r="R763" i="5"/>
  <c r="J763" i="5"/>
  <c r="J787" i="5"/>
  <c r="E787" i="5"/>
  <c r="X787" i="5" s="1"/>
  <c r="F787" i="5"/>
  <c r="I787" i="5"/>
  <c r="R787" i="5"/>
  <c r="E811" i="5"/>
  <c r="X811" i="5" s="1"/>
  <c r="R811" i="5"/>
  <c r="F811" i="5"/>
  <c r="F891" i="5"/>
  <c r="H891" i="5"/>
  <c r="I891" i="5"/>
  <c r="E891" i="5"/>
  <c r="X891" i="5" s="1"/>
  <c r="R891" i="5"/>
  <c r="H2195" i="5"/>
  <c r="R2195" i="5"/>
  <c r="J1490" i="5"/>
  <c r="H1750" i="5"/>
  <c r="R827" i="5"/>
  <c r="H1710" i="5"/>
  <c r="E1390" i="5"/>
  <c r="X1390" i="5" s="1"/>
  <c r="R1558" i="5"/>
  <c r="I2006" i="5"/>
  <c r="I758" i="5"/>
  <c r="H2482" i="5"/>
  <c r="J686" i="5"/>
  <c r="I686" i="5"/>
  <c r="I834" i="5"/>
  <c r="H894" i="5"/>
  <c r="G894" i="5"/>
  <c r="F930" i="5"/>
  <c r="R1130" i="5"/>
  <c r="F1230" i="5"/>
  <c r="I1230" i="5"/>
  <c r="G1302" i="5"/>
  <c r="F1390" i="5"/>
  <c r="R1430" i="5"/>
  <c r="E1430" i="5"/>
  <c r="X1430" i="5" s="1"/>
  <c r="G1558" i="5"/>
  <c r="J1590" i="5"/>
  <c r="J1710" i="5"/>
  <c r="E2006" i="5"/>
  <c r="X2006" i="5" s="1"/>
  <c r="E758" i="5"/>
  <c r="X758" i="5" s="1"/>
  <c r="I786" i="5"/>
  <c r="F1490" i="5"/>
  <c r="G1750" i="5"/>
  <c r="J1866" i="5"/>
  <c r="J970" i="5"/>
  <c r="J1958" i="5"/>
  <c r="F1958" i="5"/>
  <c r="F903" i="5"/>
  <c r="I923" i="5"/>
  <c r="H1359" i="5"/>
  <c r="G1219" i="5"/>
  <c r="J1399" i="5"/>
  <c r="F1967" i="5"/>
  <c r="G1359" i="5"/>
  <c r="I2063" i="5"/>
  <c r="H2063" i="5"/>
  <c r="R2063" i="5"/>
  <c r="J2063" i="5"/>
  <c r="E2063" i="5"/>
  <c r="X2063" i="5" s="1"/>
  <c r="G1399" i="5"/>
  <c r="E1490" i="5"/>
  <c r="X1490" i="5" s="1"/>
  <c r="F1710" i="5"/>
  <c r="I1710" i="5"/>
  <c r="I1390" i="5"/>
  <c r="I1130" i="5"/>
  <c r="R2006" i="5"/>
  <c r="E1230" i="5"/>
  <c r="X1230" i="5" s="1"/>
  <c r="J1750" i="5"/>
  <c r="J2006" i="5"/>
  <c r="E2482" i="5"/>
  <c r="X2482" i="5" s="1"/>
  <c r="E686" i="5"/>
  <c r="X686" i="5" s="1"/>
  <c r="F686" i="5"/>
  <c r="E834" i="5"/>
  <c r="X834" i="5" s="1"/>
  <c r="J894" i="5"/>
  <c r="I894" i="5"/>
  <c r="G930" i="5"/>
  <c r="R930" i="5"/>
  <c r="F1130" i="5"/>
  <c r="J1230" i="5"/>
  <c r="R1302" i="5"/>
  <c r="R1390" i="5"/>
  <c r="J1430" i="5"/>
  <c r="H1430" i="5"/>
  <c r="F1558" i="5"/>
  <c r="H1590" i="5"/>
  <c r="G758" i="5"/>
  <c r="R758" i="5"/>
  <c r="G786" i="5"/>
  <c r="H1490" i="5"/>
  <c r="R1750" i="5"/>
  <c r="I1866" i="5"/>
  <c r="H1866" i="5"/>
  <c r="H970" i="5"/>
  <c r="E1958" i="5"/>
  <c r="X1958" i="5" s="1"/>
  <c r="H2006" i="5"/>
  <c r="I2482" i="5"/>
  <c r="I816" i="5"/>
  <c r="F687" i="5"/>
  <c r="R871" i="5"/>
  <c r="G891" i="5"/>
  <c r="J1051" i="5"/>
  <c r="R1383" i="5"/>
  <c r="R1011" i="5"/>
  <c r="E1267" i="5"/>
  <c r="X1267" i="5" s="1"/>
  <c r="F1399" i="5"/>
  <c r="H1755" i="5"/>
  <c r="I1967" i="5"/>
  <c r="F2063" i="5"/>
  <c r="R2383" i="5"/>
  <c r="I839" i="5"/>
  <c r="J783" i="5"/>
  <c r="I915" i="5"/>
  <c r="G2036" i="5"/>
  <c r="H2036" i="5"/>
  <c r="J2036" i="5"/>
  <c r="H2096" i="5"/>
  <c r="E1760" i="5"/>
  <c r="X1760" i="5" s="1"/>
  <c r="I1760" i="5"/>
  <c r="E1452" i="5"/>
  <c r="X1452" i="5" s="1"/>
  <c r="H1672" i="5"/>
  <c r="J1672" i="5"/>
  <c r="H1193" i="5"/>
  <c r="R1449" i="5"/>
  <c r="R2193" i="5"/>
  <c r="H2253" i="5"/>
  <c r="I2421" i="5"/>
  <c r="J661" i="5"/>
  <c r="E2305" i="5"/>
  <c r="X2305" i="5" s="1"/>
  <c r="F2033" i="5"/>
  <c r="H821" i="5"/>
  <c r="I2480" i="5"/>
  <c r="R777" i="5"/>
  <c r="G921" i="5"/>
  <c r="G941" i="5"/>
  <c r="J1257" i="5"/>
  <c r="R1633" i="5"/>
  <c r="R1729" i="5"/>
  <c r="H1729" i="5"/>
  <c r="E1977" i="5"/>
  <c r="X1977" i="5" s="1"/>
  <c r="R1977" i="5"/>
  <c r="H2097" i="5"/>
  <c r="I2097" i="5"/>
  <c r="I2253" i="5"/>
  <c r="F821" i="5"/>
  <c r="F1065" i="5"/>
  <c r="R1137" i="5"/>
  <c r="G1137" i="5"/>
  <c r="G1913" i="5"/>
  <c r="I2033" i="5"/>
  <c r="G981" i="5"/>
  <c r="I981" i="5"/>
  <c r="J1193" i="5"/>
  <c r="G1605" i="5"/>
  <c r="R2217" i="5"/>
  <c r="I2305" i="5"/>
  <c r="R1853" i="5"/>
  <c r="I1452" i="5"/>
  <c r="J1804" i="5"/>
  <c r="J2096" i="5"/>
  <c r="J1452" i="5"/>
  <c r="R2036" i="5"/>
  <c r="J972" i="5"/>
  <c r="F992" i="5"/>
  <c r="R1084" i="5"/>
  <c r="F1320" i="5"/>
  <c r="J1584" i="5"/>
  <c r="G948" i="5"/>
  <c r="F1012" i="5"/>
  <c r="F1240" i="5"/>
  <c r="E1700" i="5"/>
  <c r="X1700" i="5" s="1"/>
  <c r="F2184" i="5"/>
  <c r="E2296" i="5"/>
  <c r="X2296" i="5" s="1"/>
  <c r="F2296" i="5"/>
  <c r="G663" i="5"/>
  <c r="R663" i="5"/>
  <c r="I691" i="5"/>
  <c r="G691" i="5"/>
  <c r="E691" i="5"/>
  <c r="X691" i="5" s="1"/>
  <c r="E719" i="5"/>
  <c r="X719" i="5" s="1"/>
  <c r="H719" i="5"/>
  <c r="I719" i="5"/>
  <c r="J719" i="5"/>
  <c r="F771" i="5"/>
  <c r="J771" i="5"/>
  <c r="E795" i="5"/>
  <c r="X795" i="5" s="1"/>
  <c r="R795" i="5"/>
  <c r="H795" i="5"/>
  <c r="F795" i="5"/>
  <c r="J815" i="5"/>
  <c r="R815" i="5"/>
  <c r="E815" i="5"/>
  <c r="X815" i="5" s="1"/>
  <c r="I815" i="5"/>
  <c r="F815" i="5"/>
  <c r="R831" i="5"/>
  <c r="H831" i="5"/>
  <c r="G831" i="5"/>
  <c r="E831" i="5"/>
  <c r="X831" i="5" s="1"/>
  <c r="R851" i="5"/>
  <c r="J851" i="5"/>
  <c r="E851" i="5"/>
  <c r="X851" i="5" s="1"/>
  <c r="I875" i="5"/>
  <c r="G875" i="5"/>
  <c r="E895" i="5"/>
  <c r="X895" i="5" s="1"/>
  <c r="R895" i="5"/>
  <c r="F895" i="5"/>
  <c r="H895" i="5"/>
  <c r="E907" i="5"/>
  <c r="X907" i="5" s="1"/>
  <c r="H907" i="5"/>
  <c r="H927" i="5"/>
  <c r="G927" i="5"/>
  <c r="F927" i="5"/>
  <c r="J927" i="5"/>
  <c r="G947" i="5"/>
  <c r="J947" i="5"/>
  <c r="F947" i="5"/>
  <c r="R947" i="5"/>
  <c r="E963" i="5"/>
  <c r="X963" i="5" s="1"/>
  <c r="H963" i="5"/>
  <c r="F963" i="5"/>
  <c r="E999" i="5"/>
  <c r="X999" i="5" s="1"/>
  <c r="F999" i="5"/>
  <c r="R999" i="5"/>
  <c r="H999" i="5"/>
  <c r="R1015" i="5"/>
  <c r="J1015" i="5"/>
  <c r="E1015" i="5"/>
  <c r="X1015" i="5" s="1"/>
  <c r="G1015" i="5"/>
  <c r="J1067" i="5"/>
  <c r="G1067" i="5"/>
  <c r="E1067" i="5"/>
  <c r="X1067" i="5" s="1"/>
  <c r="F1067" i="5"/>
  <c r="F1115" i="5"/>
  <c r="R1115" i="5"/>
  <c r="H1115" i="5"/>
  <c r="G1115" i="5"/>
  <c r="I1163" i="5"/>
  <c r="E1163" i="5"/>
  <c r="X1163" i="5" s="1"/>
  <c r="G1163" i="5"/>
  <c r="H1163" i="5"/>
  <c r="H1227" i="5"/>
  <c r="J1227" i="5"/>
  <c r="E1227" i="5"/>
  <c r="X1227" i="5" s="1"/>
  <c r="R1227" i="5"/>
  <c r="J1275" i="5"/>
  <c r="R1275" i="5"/>
  <c r="F1275" i="5"/>
  <c r="I1275" i="5"/>
  <c r="H1363" i="5"/>
  <c r="I1363" i="5"/>
  <c r="R1363" i="5"/>
  <c r="I1387" i="5"/>
  <c r="H1387" i="5"/>
  <c r="J1387" i="5"/>
  <c r="F1387" i="5"/>
  <c r="G1419" i="5"/>
  <c r="R1419" i="5"/>
  <c r="H1419" i="5"/>
  <c r="J1419" i="5"/>
  <c r="E1487" i="5"/>
  <c r="X1487" i="5" s="1"/>
  <c r="I1487" i="5"/>
  <c r="H1487" i="5"/>
  <c r="R1487" i="5"/>
  <c r="G1519" i="5"/>
  <c r="R1519" i="5"/>
  <c r="I1519" i="5"/>
  <c r="R1555" i="5"/>
  <c r="J1555" i="5"/>
  <c r="H1555" i="5"/>
  <c r="I1555" i="5"/>
  <c r="F1639" i="5"/>
  <c r="E1639" i="5"/>
  <c r="X1639" i="5" s="1"/>
  <c r="R1639" i="5"/>
  <c r="E1695" i="5"/>
  <c r="X1695" i="5" s="1"/>
  <c r="I1695" i="5"/>
  <c r="J1695" i="5"/>
  <c r="H1695" i="5"/>
  <c r="G1739" i="5"/>
  <c r="J1739" i="5"/>
  <c r="F1739" i="5"/>
  <c r="H1739" i="5"/>
  <c r="R1739" i="5"/>
  <c r="J1799" i="5"/>
  <c r="I1799" i="5"/>
  <c r="G1843" i="5"/>
  <c r="R1843" i="5"/>
  <c r="F1843" i="5"/>
  <c r="E1883" i="5"/>
  <c r="X1883" i="5" s="1"/>
  <c r="G1883" i="5"/>
  <c r="R1883" i="5"/>
  <c r="H1883" i="5"/>
  <c r="J1975" i="5"/>
  <c r="R1975" i="5"/>
  <c r="G2023" i="5"/>
  <c r="H2023" i="5"/>
  <c r="E2023" i="5"/>
  <c r="X2023" i="5" s="1"/>
  <c r="F2023" i="5"/>
  <c r="E2075" i="5"/>
  <c r="X2075" i="5" s="1"/>
  <c r="G2075" i="5"/>
  <c r="I2075" i="5"/>
  <c r="J2075" i="5"/>
  <c r="R2207" i="5"/>
  <c r="E2207" i="5"/>
  <c r="X2207" i="5" s="1"/>
  <c r="I2207" i="5"/>
  <c r="H2207" i="5"/>
  <c r="J2267" i="5"/>
  <c r="G2267" i="5"/>
  <c r="R2267" i="5"/>
  <c r="J2399" i="5"/>
  <c r="G2399" i="5"/>
  <c r="R2399" i="5"/>
  <c r="F2399" i="5"/>
  <c r="E2483" i="5"/>
  <c r="X2483" i="5" s="1"/>
  <c r="G2483" i="5"/>
  <c r="R2483" i="5"/>
  <c r="F2483" i="5"/>
  <c r="H800" i="5"/>
  <c r="G800" i="5"/>
  <c r="E1908" i="5"/>
  <c r="X1908" i="5" s="1"/>
  <c r="J1908" i="5"/>
  <c r="E2184" i="5"/>
  <c r="X2184" i="5" s="1"/>
  <c r="H2184" i="5"/>
  <c r="A16" i="6"/>
  <c r="G1449" i="5"/>
  <c r="I1908" i="5"/>
  <c r="E2096" i="5"/>
  <c r="X2096" i="5" s="1"/>
  <c r="G2253" i="5"/>
  <c r="G2217" i="5"/>
  <c r="G1760" i="5"/>
  <c r="G1545" i="5"/>
  <c r="R1672" i="5"/>
  <c r="E2228" i="5"/>
  <c r="X2228" i="5" s="1"/>
  <c r="E821" i="5"/>
  <c r="X821" i="5" s="1"/>
  <c r="R1193" i="5"/>
  <c r="E1449" i="5"/>
  <c r="X1449" i="5" s="1"/>
  <c r="J2193" i="5"/>
  <c r="F661" i="5"/>
  <c r="R2469" i="5"/>
  <c r="G2228" i="5"/>
  <c r="G1633" i="5"/>
  <c r="H777" i="5"/>
  <c r="E777" i="5"/>
  <c r="X777" i="5" s="1"/>
  <c r="I921" i="5"/>
  <c r="R941" i="5"/>
  <c r="E1257" i="5"/>
  <c r="X1257" i="5" s="1"/>
  <c r="H1633" i="5"/>
  <c r="F1729" i="5"/>
  <c r="F1977" i="5"/>
  <c r="I1977" i="5"/>
  <c r="E2097" i="5"/>
  <c r="X2097" i="5" s="1"/>
  <c r="R2253" i="5"/>
  <c r="F2421" i="5"/>
  <c r="J1065" i="5"/>
  <c r="H1137" i="5"/>
  <c r="J1137" i="5"/>
  <c r="E1913" i="5"/>
  <c r="X1913" i="5" s="1"/>
  <c r="H921" i="5"/>
  <c r="H2033" i="5"/>
  <c r="R2361" i="5"/>
  <c r="E981" i="5"/>
  <c r="X981" i="5" s="1"/>
  <c r="H981" i="5"/>
  <c r="E1193" i="5"/>
  <c r="X1193" i="5" s="1"/>
  <c r="I1605" i="5"/>
  <c r="F2217" i="5"/>
  <c r="F2132" i="5"/>
  <c r="J2132" i="5"/>
  <c r="H1084" i="5"/>
  <c r="H1320" i="5"/>
  <c r="I1804" i="5"/>
  <c r="H972" i="5"/>
  <c r="R972" i="5"/>
  <c r="J992" i="5"/>
  <c r="I1084" i="5"/>
  <c r="G1320" i="5"/>
  <c r="G1584" i="5"/>
  <c r="E1584" i="5"/>
  <c r="X1584" i="5" s="1"/>
  <c r="J1952" i="5"/>
  <c r="I2036" i="5"/>
  <c r="F948" i="5"/>
  <c r="E1240" i="5"/>
  <c r="X1240" i="5" s="1"/>
  <c r="I1240" i="5"/>
  <c r="J1700" i="5"/>
  <c r="R2184" i="5"/>
  <c r="R1804" i="5"/>
  <c r="F2036" i="5"/>
  <c r="E992" i="5"/>
  <c r="X992" i="5" s="1"/>
  <c r="R2228" i="5"/>
  <c r="J831" i="5"/>
  <c r="E2348" i="5"/>
  <c r="X2348" i="5" s="1"/>
  <c r="G2348" i="5"/>
  <c r="I2348" i="5"/>
  <c r="G821" i="5"/>
  <c r="G2193" i="5"/>
  <c r="G2421" i="5"/>
  <c r="R1908" i="5"/>
  <c r="I2096" i="5"/>
  <c r="I2132" i="5"/>
  <c r="H2132" i="5"/>
  <c r="R1760" i="5"/>
  <c r="H1760" i="5"/>
  <c r="F1672" i="5"/>
  <c r="G1672" i="5"/>
  <c r="J2228" i="5"/>
  <c r="F2193" i="5"/>
  <c r="E661" i="5"/>
  <c r="X661" i="5" s="1"/>
  <c r="I821" i="5"/>
  <c r="I1193" i="5"/>
  <c r="J1545" i="5"/>
  <c r="E2193" i="5"/>
  <c r="X2193" i="5" s="1"/>
  <c r="F2253" i="5"/>
  <c r="R2421" i="5"/>
  <c r="E1633" i="5"/>
  <c r="X1633" i="5" s="1"/>
  <c r="H2469" i="5"/>
  <c r="F2361" i="5"/>
  <c r="J1913" i="5"/>
  <c r="E1729" i="5"/>
  <c r="X1729" i="5" s="1"/>
  <c r="I661" i="5"/>
  <c r="F1913" i="5"/>
  <c r="J2033" i="5"/>
  <c r="F2305" i="5"/>
  <c r="I2361" i="5"/>
  <c r="E2469" i="5"/>
  <c r="X2469" i="5" s="1"/>
  <c r="H2480" i="5"/>
  <c r="F2348" i="5"/>
  <c r="I2228" i="5"/>
  <c r="F2469" i="5"/>
  <c r="H2193" i="5"/>
  <c r="I1545" i="5"/>
  <c r="F2097" i="5"/>
  <c r="E1605" i="5"/>
  <c r="X1605" i="5" s="1"/>
  <c r="I1257" i="5"/>
  <c r="H941" i="5"/>
  <c r="H1065" i="5"/>
  <c r="F1853" i="5"/>
  <c r="J777" i="5"/>
  <c r="F921" i="5"/>
  <c r="F941" i="5"/>
  <c r="E941" i="5"/>
  <c r="X941" i="5" s="1"/>
  <c r="G1257" i="5"/>
  <c r="F1633" i="5"/>
  <c r="J1729" i="5"/>
  <c r="G1853" i="5"/>
  <c r="H1977" i="5"/>
  <c r="J2097" i="5"/>
  <c r="R1605" i="5"/>
  <c r="H1449" i="5"/>
  <c r="E1065" i="5"/>
  <c r="X1065" i="5" s="1"/>
  <c r="F1137" i="5"/>
  <c r="R1545" i="5"/>
  <c r="H1913" i="5"/>
  <c r="F777" i="5"/>
  <c r="I2469" i="5"/>
  <c r="R981" i="5"/>
  <c r="J1605" i="5"/>
  <c r="J2217" i="5"/>
  <c r="H2217" i="5"/>
  <c r="H1257" i="5"/>
  <c r="E1084" i="5"/>
  <c r="X1084" i="5" s="1"/>
  <c r="J1320" i="5"/>
  <c r="H1908" i="5"/>
  <c r="E972" i="5"/>
  <c r="X972" i="5" s="1"/>
  <c r="I1700" i="5"/>
  <c r="I972" i="5"/>
  <c r="R992" i="5"/>
  <c r="R1320" i="5"/>
  <c r="G1452" i="5"/>
  <c r="R1584" i="5"/>
  <c r="F1584" i="5"/>
  <c r="E2036" i="5"/>
  <c r="X2036" i="5" s="1"/>
  <c r="H1240" i="5"/>
  <c r="G1240" i="5"/>
  <c r="G1700" i="5"/>
  <c r="I2296" i="5"/>
  <c r="J2296" i="5"/>
  <c r="J2184" i="5"/>
  <c r="R2296" i="5"/>
  <c r="E1011" i="5"/>
  <c r="X1011" i="5" s="1"/>
  <c r="I1011" i="5"/>
  <c r="H1339" i="5"/>
  <c r="H1211" i="5"/>
  <c r="E1647" i="5"/>
  <c r="X1647" i="5" s="1"/>
  <c r="H1463" i="5"/>
  <c r="J1495" i="5"/>
  <c r="G1495" i="5"/>
  <c r="G1531" i="5"/>
  <c r="F1571" i="5"/>
  <c r="F1647" i="5"/>
  <c r="I1723" i="5"/>
  <c r="F1747" i="5"/>
  <c r="H1811" i="5"/>
  <c r="G1859" i="5"/>
  <c r="R1907" i="5"/>
  <c r="E1907" i="5"/>
  <c r="X1907" i="5" s="1"/>
  <c r="J2039" i="5"/>
  <c r="I2127" i="5"/>
  <c r="F2127" i="5"/>
  <c r="J2179" i="5"/>
  <c r="R2291" i="5"/>
  <c r="E2291" i="5"/>
  <c r="X2291" i="5" s="1"/>
  <c r="R2367" i="5"/>
  <c r="H2419" i="5"/>
  <c r="F2011" i="5"/>
  <c r="I1796" i="5"/>
  <c r="R1531" i="5"/>
  <c r="G811" i="5"/>
  <c r="J788" i="5"/>
  <c r="I740" i="5"/>
  <c r="I1647" i="5"/>
  <c r="I1747" i="5"/>
  <c r="J1747" i="5"/>
  <c r="R1811" i="5"/>
  <c r="J1907" i="5"/>
  <c r="H2127" i="5"/>
  <c r="H2179" i="5"/>
  <c r="G2179" i="5"/>
  <c r="J2291" i="5"/>
  <c r="E2367" i="5"/>
  <c r="X2367" i="5" s="1"/>
  <c r="J2367" i="5"/>
  <c r="I2419" i="5"/>
  <c r="E2419" i="5"/>
  <c r="X2419" i="5" s="1"/>
  <c r="E2011" i="5"/>
  <c r="X2011" i="5" s="1"/>
  <c r="E2076" i="5"/>
  <c r="X2076" i="5" s="1"/>
  <c r="I980" i="5"/>
  <c r="H760" i="5"/>
  <c r="G827" i="5"/>
  <c r="H1747" i="5"/>
  <c r="J1531" i="5"/>
  <c r="E2292" i="5"/>
  <c r="X2292" i="5" s="1"/>
  <c r="H1011" i="5"/>
  <c r="F1339" i="5"/>
  <c r="E1463" i="5"/>
  <c r="X1463" i="5" s="1"/>
  <c r="J1463" i="5"/>
  <c r="I1495" i="5"/>
  <c r="H1495" i="5"/>
  <c r="E1531" i="5"/>
  <c r="X1531" i="5" s="1"/>
  <c r="J1571" i="5"/>
  <c r="J1647" i="5"/>
  <c r="R1747" i="5"/>
  <c r="J1811" i="5"/>
  <c r="F1907" i="5"/>
  <c r="R2127" i="5"/>
  <c r="E2127" i="5"/>
  <c r="X2127" i="5" s="1"/>
  <c r="I2179" i="5"/>
  <c r="R2179" i="5"/>
  <c r="F2291" i="5"/>
  <c r="G2291" i="5"/>
  <c r="H2367" i="5"/>
  <c r="G2367" i="5"/>
  <c r="R2419" i="5"/>
  <c r="J2011" i="5"/>
  <c r="H876" i="5"/>
  <c r="R824" i="5"/>
  <c r="J1796" i="5"/>
  <c r="F827" i="5"/>
  <c r="F943" i="5"/>
  <c r="J827" i="5"/>
  <c r="G959" i="5"/>
  <c r="R1796" i="5"/>
  <c r="I2011" i="5"/>
  <c r="G2011" i="5"/>
  <c r="J2027" i="5"/>
  <c r="H2143" i="5"/>
  <c r="E915" i="5"/>
  <c r="X915" i="5" s="1"/>
  <c r="E867" i="5"/>
  <c r="X867" i="5" s="1"/>
  <c r="I715" i="5"/>
  <c r="G1011" i="5"/>
  <c r="E1043" i="5"/>
  <c r="X1043" i="5" s="1"/>
  <c r="G1804" i="5"/>
  <c r="E684" i="5"/>
  <c r="X684" i="5" s="1"/>
  <c r="R1052" i="5"/>
  <c r="R1371" i="5"/>
  <c r="I759" i="5"/>
  <c r="F1371" i="5"/>
  <c r="H811" i="5"/>
  <c r="H1072" i="5"/>
  <c r="F1072" i="5"/>
  <c r="E1952" i="5"/>
  <c r="X1952" i="5" s="1"/>
  <c r="I1012" i="5"/>
  <c r="H892" i="5"/>
  <c r="R1012" i="5"/>
  <c r="J1696" i="5"/>
  <c r="E2004" i="5"/>
  <c r="X2004" i="5" s="1"/>
  <c r="F807" i="5"/>
  <c r="F1131" i="5"/>
  <c r="H1383" i="5"/>
  <c r="H807" i="5"/>
  <c r="F923" i="5"/>
  <c r="R939" i="5"/>
  <c r="I939" i="5"/>
  <c r="F1051" i="5"/>
  <c r="G1051" i="5"/>
  <c r="E1383" i="5"/>
  <c r="X1383" i="5" s="1"/>
  <c r="G1099" i="5"/>
  <c r="R1131" i="5"/>
  <c r="J1663" i="5"/>
  <c r="F1443" i="5"/>
  <c r="R1443" i="5"/>
  <c r="J1443" i="5"/>
  <c r="H1443" i="5"/>
  <c r="E1443" i="5"/>
  <c r="X1443" i="5" s="1"/>
  <c r="G1743" i="5"/>
  <c r="I1743" i="5"/>
  <c r="E1799" i="5"/>
  <c r="X1799" i="5" s="1"/>
  <c r="G1799" i="5"/>
  <c r="F1799" i="5"/>
  <c r="F2103" i="5"/>
  <c r="E2103" i="5"/>
  <c r="X2103" i="5" s="1"/>
  <c r="H2103" i="5"/>
  <c r="J2103" i="5"/>
  <c r="R2103" i="5"/>
  <c r="I2103" i="5"/>
  <c r="F2143" i="5"/>
  <c r="R2143" i="5"/>
  <c r="G2143" i="5"/>
  <c r="E2143" i="5"/>
  <c r="X2143" i="5" s="1"/>
  <c r="I2143" i="5"/>
  <c r="E2411" i="5"/>
  <c r="X2411" i="5" s="1"/>
  <c r="J2411" i="5"/>
  <c r="G2411" i="5"/>
  <c r="H2411" i="5"/>
  <c r="R2411" i="5"/>
  <c r="R2491" i="5"/>
  <c r="E2491" i="5"/>
  <c r="X2491" i="5" s="1"/>
  <c r="I2491" i="5"/>
  <c r="F2491" i="5"/>
  <c r="J2491" i="5"/>
  <c r="I2060" i="5"/>
  <c r="G2060" i="5"/>
  <c r="I2324" i="5"/>
  <c r="R2324" i="5"/>
  <c r="R819" i="5"/>
  <c r="I819" i="5"/>
  <c r="G819" i="5"/>
  <c r="J1395" i="5"/>
  <c r="R1395" i="5"/>
  <c r="R1723" i="5"/>
  <c r="F1723" i="5"/>
  <c r="R2019" i="5"/>
  <c r="G2019" i="5"/>
  <c r="I2019" i="5"/>
  <c r="J2019" i="5"/>
  <c r="F2019" i="5"/>
  <c r="I2039" i="5"/>
  <c r="H2039" i="5"/>
  <c r="R2039" i="5"/>
  <c r="G1072" i="5"/>
  <c r="I1952" i="5"/>
  <c r="F1952" i="5"/>
  <c r="R892" i="5"/>
  <c r="I892" i="5"/>
  <c r="E1012" i="5"/>
  <c r="X1012" i="5" s="1"/>
  <c r="I2004" i="5"/>
  <c r="J807" i="5"/>
  <c r="E819" i="5"/>
  <c r="X819" i="5" s="1"/>
  <c r="R923" i="5"/>
  <c r="H923" i="5"/>
  <c r="F939" i="5"/>
  <c r="I1051" i="5"/>
  <c r="J1383" i="5"/>
  <c r="R1099" i="5"/>
  <c r="G1131" i="5"/>
  <c r="I1395" i="5"/>
  <c r="G1395" i="5"/>
  <c r="R1663" i="5"/>
  <c r="E1663" i="5"/>
  <c r="X1663" i="5" s="1"/>
  <c r="H1723" i="5"/>
  <c r="J1723" i="5"/>
  <c r="E2039" i="5"/>
  <c r="X2039" i="5" s="1"/>
  <c r="H1012" i="5"/>
  <c r="F819" i="5"/>
  <c r="G923" i="5"/>
  <c r="R771" i="5"/>
  <c r="H771" i="5"/>
  <c r="J907" i="5"/>
  <c r="F907" i="5"/>
  <c r="I1975" i="5"/>
  <c r="G1975" i="5"/>
  <c r="F1975" i="5"/>
  <c r="I2347" i="5"/>
  <c r="J2347" i="5"/>
  <c r="R2347" i="5"/>
  <c r="E2347" i="5"/>
  <c r="X2347" i="5" s="1"/>
  <c r="F2347" i="5"/>
  <c r="G752" i="5"/>
  <c r="F752" i="5"/>
  <c r="J1556" i="5"/>
  <c r="H1556" i="5"/>
  <c r="F892" i="5"/>
  <c r="I1072" i="5"/>
  <c r="H1952" i="5"/>
  <c r="G1952" i="5"/>
  <c r="G892" i="5"/>
  <c r="J1012" i="5"/>
  <c r="H1696" i="5"/>
  <c r="H2004" i="5"/>
  <c r="E1099" i="5"/>
  <c r="X1099" i="5" s="1"/>
  <c r="G807" i="5"/>
  <c r="H819" i="5"/>
  <c r="J923" i="5"/>
  <c r="H939" i="5"/>
  <c r="E1051" i="5"/>
  <c r="X1051" i="5" s="1"/>
  <c r="F1383" i="5"/>
  <c r="I1131" i="5"/>
  <c r="H1099" i="5"/>
  <c r="H1131" i="5"/>
  <c r="H1395" i="5"/>
  <c r="H1663" i="5"/>
  <c r="G1723" i="5"/>
  <c r="F2039" i="5"/>
  <c r="J1072" i="5"/>
  <c r="F707" i="5"/>
  <c r="G707" i="5"/>
  <c r="E707" i="5"/>
  <c r="X707" i="5" s="1"/>
  <c r="J1507" i="5"/>
  <c r="E1507" i="5"/>
  <c r="X1507" i="5" s="1"/>
  <c r="H1507" i="5"/>
  <c r="G1507" i="5"/>
  <c r="R1507" i="5"/>
  <c r="R1819" i="5"/>
  <c r="F1819" i="5"/>
  <c r="I1819" i="5"/>
  <c r="E1859" i="5"/>
  <c r="X1859" i="5" s="1"/>
  <c r="J1859" i="5"/>
  <c r="F2195" i="5"/>
  <c r="J2195" i="5"/>
  <c r="E2195" i="5"/>
  <c r="X2195" i="5" s="1"/>
  <c r="G2195" i="5"/>
  <c r="I2195" i="5"/>
  <c r="G2223" i="5"/>
  <c r="J2223" i="5"/>
  <c r="I2223" i="5"/>
  <c r="H2223" i="5"/>
  <c r="E2223" i="5"/>
  <c r="X2223" i="5" s="1"/>
  <c r="F2223" i="5"/>
  <c r="I692" i="5"/>
  <c r="G692" i="5"/>
  <c r="E832" i="5"/>
  <c r="X832" i="5" s="1"/>
  <c r="R832" i="5"/>
  <c r="E948" i="5"/>
  <c r="X948" i="5" s="1"/>
  <c r="R948" i="5"/>
  <c r="H968" i="5"/>
  <c r="I968" i="5"/>
  <c r="J1524" i="5"/>
  <c r="E783" i="5"/>
  <c r="X783" i="5" s="1"/>
  <c r="H783" i="5"/>
  <c r="H2116" i="5"/>
  <c r="J2116" i="5"/>
  <c r="H2483" i="5"/>
  <c r="J1519" i="5"/>
  <c r="H2027" i="5"/>
  <c r="R920" i="5"/>
  <c r="E1811" i="5"/>
  <c r="X1811" i="5" s="1"/>
  <c r="R1331" i="5"/>
  <c r="F875" i="5"/>
  <c r="H875" i="5"/>
  <c r="I903" i="5"/>
  <c r="G903" i="5"/>
  <c r="E1519" i="5"/>
  <c r="X1519" i="5" s="1"/>
  <c r="R1184" i="5"/>
  <c r="J1184" i="5"/>
  <c r="G920" i="5"/>
  <c r="F788" i="5"/>
  <c r="J888" i="5"/>
  <c r="I888" i="5"/>
  <c r="E1004" i="5"/>
  <c r="X1004" i="5" s="1"/>
  <c r="H1004" i="5"/>
  <c r="J991" i="5"/>
  <c r="E991" i="5"/>
  <c r="X991" i="5" s="1"/>
  <c r="I1715" i="5"/>
  <c r="E1715" i="5"/>
  <c r="X1715" i="5" s="1"/>
  <c r="F1755" i="5"/>
  <c r="E1755" i="5"/>
  <c r="X1755" i="5" s="1"/>
  <c r="I2212" i="5"/>
  <c r="H2212" i="5"/>
  <c r="E663" i="5"/>
  <c r="X663" i="5" s="1"/>
  <c r="R691" i="5"/>
  <c r="G771" i="5"/>
  <c r="H815" i="5"/>
  <c r="E823" i="5"/>
  <c r="X823" i="5" s="1"/>
  <c r="J903" i="5"/>
  <c r="F959" i="5"/>
  <c r="G1559" i="5"/>
  <c r="G2491" i="5"/>
  <c r="J691" i="5"/>
  <c r="I663" i="5"/>
  <c r="G2013" i="5"/>
  <c r="E1493" i="5"/>
  <c r="X1493" i="5" s="1"/>
  <c r="R2013" i="5"/>
  <c r="J2280" i="5"/>
  <c r="F2080" i="5"/>
  <c r="G1773" i="5"/>
  <c r="H1153" i="5"/>
  <c r="I1645" i="5"/>
  <c r="R1577" i="5"/>
  <c r="E1577" i="5"/>
  <c r="X1577" i="5" s="1"/>
  <c r="J1592" i="5"/>
  <c r="J1645" i="5"/>
  <c r="G1717" i="5"/>
  <c r="G1433" i="5"/>
  <c r="H2461" i="5"/>
  <c r="F2413" i="5"/>
  <c r="H1093" i="5"/>
  <c r="F1577" i="5"/>
  <c r="R1820" i="5"/>
  <c r="H1885" i="5"/>
  <c r="R1717" i="5"/>
  <c r="H2449" i="5"/>
  <c r="H2046" i="5"/>
  <c r="R1433" i="5"/>
  <c r="E2492" i="5"/>
  <c r="X2492" i="5" s="1"/>
  <c r="R2080" i="5"/>
  <c r="E2413" i="5"/>
  <c r="X2413" i="5" s="1"/>
  <c r="I2492" i="5"/>
  <c r="E2080" i="5"/>
  <c r="X2080" i="5" s="1"/>
  <c r="I1821" i="5"/>
  <c r="F1885" i="5"/>
  <c r="I2413" i="5"/>
  <c r="J1093" i="5"/>
  <c r="H2080" i="5"/>
  <c r="G1885" i="5"/>
  <c r="R2492" i="5"/>
  <c r="F1493" i="5"/>
  <c r="I1341" i="5"/>
  <c r="I1493" i="5"/>
  <c r="J1885" i="5"/>
  <c r="R2333" i="5"/>
  <c r="H973" i="5"/>
  <c r="H1113" i="5"/>
  <c r="I2333" i="5"/>
  <c r="J973" i="5"/>
  <c r="I1113" i="5"/>
  <c r="E1209" i="5"/>
  <c r="X1209" i="5" s="1"/>
  <c r="G1209" i="5"/>
  <c r="J1561" i="5"/>
  <c r="E973" i="5"/>
  <c r="X973" i="5" s="1"/>
  <c r="R805" i="5"/>
  <c r="G973" i="5"/>
  <c r="E2401" i="5"/>
  <c r="X2401" i="5" s="1"/>
  <c r="I1785" i="5"/>
  <c r="I1901" i="5"/>
  <c r="F1901" i="5"/>
  <c r="I805" i="5"/>
  <c r="E1901" i="5"/>
  <c r="X1901" i="5" s="1"/>
  <c r="E2449" i="5"/>
  <c r="X2449" i="5" s="1"/>
  <c r="F2072" i="5"/>
  <c r="H1821" i="5"/>
  <c r="F1561" i="5"/>
  <c r="I2472" i="5"/>
  <c r="I1118" i="5"/>
  <c r="J2472" i="5"/>
  <c r="J1209" i="5"/>
  <c r="H1209" i="5"/>
  <c r="I2373" i="5"/>
  <c r="J2373" i="5"/>
  <c r="E2373" i="5"/>
  <c r="X2373" i="5" s="1"/>
  <c r="F2373" i="5"/>
  <c r="H2373" i="5"/>
  <c r="R1821" i="5"/>
  <c r="E1561" i="5"/>
  <c r="X1561" i="5" s="1"/>
  <c r="F2461" i="5"/>
  <c r="E1093" i="5"/>
  <c r="X1093" i="5" s="1"/>
  <c r="F1093" i="5"/>
  <c r="I1093" i="5"/>
  <c r="F1897" i="5"/>
  <c r="I1897" i="5"/>
  <c r="E1897" i="5"/>
  <c r="X1897" i="5" s="1"/>
  <c r="J1897" i="5"/>
  <c r="H1897" i="5"/>
  <c r="R1897" i="5"/>
  <c r="I2041" i="5"/>
  <c r="F2041" i="5"/>
  <c r="R2041" i="5"/>
  <c r="J2041" i="5"/>
  <c r="E2041" i="5"/>
  <c r="X2041" i="5" s="1"/>
  <c r="H2041" i="5"/>
  <c r="R1093" i="5"/>
  <c r="R2121" i="5"/>
  <c r="E2121" i="5"/>
  <c r="X2121" i="5" s="1"/>
  <c r="I2121" i="5"/>
  <c r="H2121" i="5"/>
  <c r="J2121" i="5"/>
  <c r="F2121" i="5"/>
  <c r="F2333" i="5"/>
  <c r="G2333" i="5"/>
  <c r="E2333" i="5"/>
  <c r="X2333" i="5" s="1"/>
  <c r="G1561" i="5"/>
  <c r="R1592" i="5"/>
  <c r="E1213" i="5"/>
  <c r="X1213" i="5" s="1"/>
  <c r="R1118" i="5"/>
  <c r="J1078" i="5"/>
  <c r="R1209" i="5"/>
  <c r="E1820" i="5"/>
  <c r="X1820" i="5" s="1"/>
  <c r="I1561" i="5"/>
  <c r="H1561" i="5"/>
  <c r="F1209" i="5"/>
  <c r="I1592" i="5"/>
  <c r="J2333" i="5"/>
  <c r="H1118" i="5"/>
  <c r="E2280" i="5"/>
  <c r="X2280" i="5" s="1"/>
  <c r="J805" i="5"/>
  <c r="E805" i="5"/>
  <c r="X805" i="5" s="1"/>
  <c r="F805" i="5"/>
  <c r="H805" i="5"/>
  <c r="E1113" i="5"/>
  <c r="X1113" i="5" s="1"/>
  <c r="F1113" i="5"/>
  <c r="R1113" i="5"/>
  <c r="I2045" i="5"/>
  <c r="H2045" i="5"/>
  <c r="E2045" i="5"/>
  <c r="X2045" i="5" s="1"/>
  <c r="J2045" i="5"/>
  <c r="R2045" i="5"/>
  <c r="F2045" i="5"/>
  <c r="G2373" i="5"/>
  <c r="F2449" i="5"/>
  <c r="R2449" i="5"/>
  <c r="I2449" i="5"/>
  <c r="J2449" i="5"/>
  <c r="F973" i="5"/>
  <c r="R973" i="5"/>
  <c r="I1101" i="5"/>
  <c r="H1101" i="5"/>
  <c r="F1101" i="5"/>
  <c r="R1101" i="5"/>
  <c r="E1101" i="5"/>
  <c r="X1101" i="5" s="1"/>
  <c r="J1101" i="5"/>
  <c r="E1153" i="5"/>
  <c r="X1153" i="5" s="1"/>
  <c r="I1153" i="5"/>
  <c r="G1153" i="5"/>
  <c r="J1153" i="5"/>
  <c r="R1153" i="5"/>
  <c r="R1301" i="5"/>
  <c r="F1301" i="5"/>
  <c r="J1301" i="5"/>
  <c r="H1301" i="5"/>
  <c r="G1301" i="5"/>
  <c r="E1301" i="5"/>
  <c r="X1301" i="5" s="1"/>
  <c r="I1433" i="5"/>
  <c r="H1433" i="5"/>
  <c r="J1433" i="5"/>
  <c r="E1433" i="5"/>
  <c r="X1433" i="5" s="1"/>
  <c r="I1601" i="5"/>
  <c r="H1601" i="5"/>
  <c r="J1601" i="5"/>
  <c r="R1601" i="5"/>
  <c r="F1601" i="5"/>
  <c r="E1601" i="5"/>
  <c r="X1601" i="5" s="1"/>
  <c r="G1601" i="5"/>
  <c r="F1697" i="5"/>
  <c r="J1697" i="5"/>
  <c r="E1697" i="5"/>
  <c r="X1697" i="5" s="1"/>
  <c r="R1697" i="5"/>
  <c r="H1697" i="5"/>
  <c r="I1697" i="5"/>
  <c r="G1697" i="5"/>
  <c r="H1721" i="5"/>
  <c r="J1721" i="5"/>
  <c r="G1721" i="5"/>
  <c r="E1721" i="5"/>
  <c r="X1721" i="5" s="1"/>
  <c r="I1721" i="5"/>
  <c r="F1721" i="5"/>
  <c r="R1721" i="5"/>
  <c r="J1821" i="5"/>
  <c r="E1821" i="5"/>
  <c r="X1821" i="5" s="1"/>
  <c r="F1821" i="5"/>
  <c r="R2105" i="5"/>
  <c r="I2105" i="5"/>
  <c r="F2105" i="5"/>
  <c r="H2105" i="5"/>
  <c r="E2105" i="5"/>
  <c r="X2105" i="5" s="1"/>
  <c r="J2105" i="5"/>
  <c r="R2461" i="5"/>
  <c r="E2461" i="5"/>
  <c r="X2461" i="5" s="1"/>
  <c r="I2461" i="5"/>
  <c r="J1085" i="5"/>
  <c r="F1085" i="5"/>
  <c r="H1085" i="5"/>
  <c r="R1085" i="5"/>
  <c r="I1085" i="5"/>
  <c r="G1085" i="5"/>
  <c r="J1717" i="5"/>
  <c r="I1717" i="5"/>
  <c r="H1717" i="5"/>
  <c r="E1717" i="5"/>
  <c r="X1717" i="5" s="1"/>
  <c r="F1785" i="5"/>
  <c r="J1785" i="5"/>
  <c r="E1785" i="5"/>
  <c r="X1785" i="5" s="1"/>
  <c r="G1785" i="5"/>
  <c r="H1785" i="5"/>
  <c r="J1901" i="5"/>
  <c r="H1901" i="5"/>
  <c r="R1901" i="5"/>
  <c r="J2397" i="5"/>
  <c r="E2397" i="5"/>
  <c r="X2397" i="5" s="1"/>
  <c r="G2397" i="5"/>
  <c r="F2397" i="5"/>
  <c r="H2397" i="5"/>
  <c r="I2397" i="5"/>
  <c r="R2397" i="5"/>
  <c r="J1820" i="5"/>
  <c r="F1820" i="5"/>
  <c r="H2280" i="5"/>
  <c r="J697" i="5"/>
  <c r="R697" i="5"/>
  <c r="E697" i="5"/>
  <c r="X697" i="5" s="1"/>
  <c r="F697" i="5"/>
  <c r="H697" i="5"/>
  <c r="I697" i="5"/>
  <c r="H1341" i="5"/>
  <c r="E1341" i="5"/>
  <c r="X1341" i="5" s="1"/>
  <c r="J1341" i="5"/>
  <c r="F1341" i="5"/>
  <c r="R1341" i="5"/>
  <c r="E1429" i="5"/>
  <c r="X1429" i="5" s="1"/>
  <c r="I1429" i="5"/>
  <c r="J1429" i="5"/>
  <c r="F1429" i="5"/>
  <c r="G1429" i="5"/>
  <c r="H1429" i="5"/>
  <c r="R1429" i="5"/>
  <c r="G1501" i="5"/>
  <c r="F1501" i="5"/>
  <c r="E1501" i="5"/>
  <c r="X1501" i="5" s="1"/>
  <c r="H1501" i="5"/>
  <c r="R1501" i="5"/>
  <c r="J1501" i="5"/>
  <c r="I1501" i="5"/>
  <c r="H1577" i="5"/>
  <c r="J1577" i="5"/>
  <c r="I1577" i="5"/>
  <c r="G1645" i="5"/>
  <c r="R1645" i="5"/>
  <c r="H1645" i="5"/>
  <c r="F1645" i="5"/>
  <c r="R1769" i="5"/>
  <c r="F1769" i="5"/>
  <c r="J1769" i="5"/>
  <c r="E1769" i="5"/>
  <c r="X1769" i="5" s="1"/>
  <c r="H1769" i="5"/>
  <c r="I1769" i="5"/>
  <c r="G2093" i="5"/>
  <c r="F2093" i="5"/>
  <c r="E2093" i="5"/>
  <c r="X2093" i="5" s="1"/>
  <c r="H2093" i="5"/>
  <c r="J2093" i="5"/>
  <c r="R2093" i="5"/>
  <c r="I2093" i="5"/>
  <c r="R2205" i="5"/>
  <c r="G2205" i="5"/>
  <c r="E2205" i="5"/>
  <c r="X2205" i="5" s="1"/>
  <c r="F2205" i="5"/>
  <c r="J2205" i="5"/>
  <c r="H2205" i="5"/>
  <c r="I2205" i="5"/>
  <c r="H1820" i="5"/>
  <c r="I1078" i="5"/>
  <c r="J1029" i="5"/>
  <c r="R1029" i="5"/>
  <c r="G1029" i="5"/>
  <c r="F1029" i="5"/>
  <c r="E1029" i="5"/>
  <c r="X1029" i="5" s="1"/>
  <c r="H1029" i="5"/>
  <c r="I1029" i="5"/>
  <c r="F1409" i="5"/>
  <c r="E1409" i="5"/>
  <c r="X1409" i="5" s="1"/>
  <c r="H1409" i="5"/>
  <c r="G1409" i="5"/>
  <c r="I1409" i="5"/>
  <c r="J1409" i="5"/>
  <c r="R1409" i="5"/>
  <c r="H1537" i="5"/>
  <c r="R1537" i="5"/>
  <c r="G1537" i="5"/>
  <c r="I1537" i="5"/>
  <c r="J1537" i="5"/>
  <c r="E1537" i="5"/>
  <c r="X1537" i="5" s="1"/>
  <c r="F1537" i="5"/>
  <c r="J1569" i="5"/>
  <c r="E1569" i="5"/>
  <c r="X1569" i="5" s="1"/>
  <c r="H1569" i="5"/>
  <c r="G1569" i="5"/>
  <c r="R1569" i="5"/>
  <c r="I1569" i="5"/>
  <c r="F1569" i="5"/>
  <c r="F1773" i="5"/>
  <c r="H1773" i="5"/>
  <c r="J1773" i="5"/>
  <c r="E1773" i="5"/>
  <c r="X1773" i="5" s="1"/>
  <c r="R1773" i="5"/>
  <c r="J2013" i="5"/>
  <c r="I2013" i="5"/>
  <c r="F2013" i="5"/>
  <c r="H2013" i="5"/>
  <c r="J2285" i="5"/>
  <c r="H2285" i="5"/>
  <c r="G2285" i="5"/>
  <c r="F2285" i="5"/>
  <c r="I2285" i="5"/>
  <c r="R2285" i="5"/>
  <c r="E2285" i="5"/>
  <c r="X2285" i="5" s="1"/>
  <c r="G2461" i="5"/>
  <c r="H1661" i="5"/>
  <c r="E1661" i="5"/>
  <c r="X1661" i="5" s="1"/>
  <c r="I1661" i="5"/>
  <c r="J1661" i="5"/>
  <c r="F1661" i="5"/>
  <c r="G1661" i="5"/>
  <c r="R1661" i="5"/>
  <c r="F1437" i="5"/>
  <c r="J1437" i="5"/>
  <c r="R1437" i="5"/>
  <c r="H1437" i="5"/>
  <c r="I1437" i="5"/>
  <c r="G1437" i="5"/>
  <c r="E1437" i="5"/>
  <c r="X1437" i="5" s="1"/>
  <c r="R1133" i="5"/>
  <c r="I1133" i="5"/>
  <c r="E1133" i="5"/>
  <c r="X1133" i="5" s="1"/>
  <c r="F1133" i="5"/>
  <c r="H1133" i="5"/>
  <c r="J1133" i="5"/>
  <c r="I1241" i="5"/>
  <c r="H1241" i="5"/>
  <c r="J1241" i="5"/>
  <c r="F1241" i="5"/>
  <c r="E1241" i="5"/>
  <c r="X1241" i="5" s="1"/>
  <c r="F1313" i="5"/>
  <c r="J1313" i="5"/>
  <c r="R1313" i="5"/>
  <c r="I1313" i="5"/>
  <c r="E1313" i="5"/>
  <c r="X1313" i="5" s="1"/>
  <c r="H1313" i="5"/>
  <c r="J1365" i="5"/>
  <c r="H1365" i="5"/>
  <c r="G1365" i="5"/>
  <c r="I1365" i="5"/>
  <c r="F1365" i="5"/>
  <c r="R1365" i="5"/>
  <c r="E1365" i="5"/>
  <c r="X1365" i="5" s="1"/>
  <c r="H1461" i="5"/>
  <c r="E1461" i="5"/>
  <c r="X1461" i="5" s="1"/>
  <c r="R1461" i="5"/>
  <c r="J1461" i="5"/>
  <c r="I1461" i="5"/>
  <c r="F1461" i="5"/>
  <c r="F1477" i="5"/>
  <c r="I1477" i="5"/>
  <c r="R1477" i="5"/>
  <c r="J1477" i="5"/>
  <c r="E1477" i="5"/>
  <c r="X1477" i="5" s="1"/>
  <c r="H1477" i="5"/>
  <c r="F2001" i="5"/>
  <c r="I2001" i="5"/>
  <c r="J2001" i="5"/>
  <c r="E2001" i="5"/>
  <c r="X2001" i="5" s="1"/>
  <c r="R2001" i="5"/>
  <c r="H2001" i="5"/>
  <c r="H2129" i="5"/>
  <c r="F2129" i="5"/>
  <c r="I2129" i="5"/>
  <c r="E2129" i="5"/>
  <c r="X2129" i="5" s="1"/>
  <c r="J2129" i="5"/>
  <c r="R2129" i="5"/>
  <c r="J2161" i="5"/>
  <c r="R2161" i="5"/>
  <c r="I2161" i="5"/>
  <c r="H2161" i="5"/>
  <c r="F2161" i="5"/>
  <c r="E2161" i="5"/>
  <c r="X2161" i="5" s="1"/>
  <c r="I2261" i="5"/>
  <c r="F2261" i="5"/>
  <c r="E2261" i="5"/>
  <c r="X2261" i="5" s="1"/>
  <c r="R2261" i="5"/>
  <c r="J2261" i="5"/>
  <c r="H2261" i="5"/>
  <c r="F2393" i="5"/>
  <c r="J2393" i="5"/>
  <c r="E2393" i="5"/>
  <c r="X2393" i="5" s="1"/>
  <c r="R2393" i="5"/>
  <c r="I2393" i="5"/>
  <c r="H2393" i="5"/>
  <c r="H1693" i="5"/>
  <c r="F1693" i="5"/>
  <c r="J1693" i="5"/>
  <c r="R1693" i="5"/>
  <c r="G1693" i="5"/>
  <c r="E1693" i="5"/>
  <c r="X1693" i="5" s="1"/>
  <c r="I1693" i="5"/>
  <c r="J1533" i="5"/>
  <c r="E1533" i="5"/>
  <c r="X1533" i="5" s="1"/>
  <c r="H1533" i="5"/>
  <c r="I1533" i="5"/>
  <c r="R1533" i="5"/>
  <c r="F1533" i="5"/>
  <c r="G1533" i="5"/>
  <c r="R2077" i="5"/>
  <c r="I2077" i="5"/>
  <c r="E2077" i="5"/>
  <c r="X2077" i="5" s="1"/>
  <c r="J2077" i="5"/>
  <c r="H2077" i="5"/>
  <c r="G2077" i="5"/>
  <c r="F2077" i="5"/>
  <c r="J1297" i="5"/>
  <c r="H1297" i="5"/>
  <c r="I1297" i="5"/>
  <c r="F1297" i="5"/>
  <c r="R1297" i="5"/>
  <c r="E1297" i="5"/>
  <c r="X1297" i="5" s="1"/>
  <c r="I1497" i="5"/>
  <c r="G1497" i="5"/>
  <c r="F1497" i="5"/>
  <c r="H1497" i="5"/>
  <c r="R1497" i="5"/>
  <c r="E1497" i="5"/>
  <c r="X1497" i="5" s="1"/>
  <c r="J1497" i="5"/>
  <c r="R1792" i="5"/>
  <c r="H1078" i="5"/>
  <c r="F1405" i="5"/>
  <c r="H1405" i="5"/>
  <c r="I1405" i="5"/>
  <c r="G1405" i="5"/>
  <c r="J1405" i="5"/>
  <c r="R1405" i="5"/>
  <c r="E1405" i="5"/>
  <c r="X1405" i="5" s="1"/>
  <c r="F1657" i="5"/>
  <c r="R1657" i="5"/>
  <c r="G1657" i="5"/>
  <c r="J1657" i="5"/>
  <c r="H1657" i="5"/>
  <c r="E1657" i="5"/>
  <c r="X1657" i="5" s="1"/>
  <c r="I1657" i="5"/>
  <c r="F841" i="5"/>
  <c r="E841" i="5"/>
  <c r="X841" i="5" s="1"/>
  <c r="R841" i="5"/>
  <c r="H841" i="5"/>
  <c r="I841" i="5"/>
  <c r="J841" i="5"/>
  <c r="J893" i="5"/>
  <c r="I893" i="5"/>
  <c r="F893" i="5"/>
  <c r="R893" i="5"/>
  <c r="H893" i="5"/>
  <c r="E893" i="5"/>
  <c r="X893" i="5" s="1"/>
  <c r="I1349" i="5"/>
  <c r="J1349" i="5"/>
  <c r="G1349" i="5"/>
  <c r="R1349" i="5"/>
  <c r="E1349" i="5"/>
  <c r="X1349" i="5" s="1"/>
  <c r="H1349" i="5"/>
  <c r="F1349" i="5"/>
  <c r="I1489" i="5"/>
  <c r="J1489" i="5"/>
  <c r="E1489" i="5"/>
  <c r="X1489" i="5" s="1"/>
  <c r="R1489" i="5"/>
  <c r="F1489" i="5"/>
  <c r="H1489" i="5"/>
  <c r="J1829" i="5"/>
  <c r="R1829" i="5"/>
  <c r="I1829" i="5"/>
  <c r="H1829" i="5"/>
  <c r="F1829" i="5"/>
  <c r="E1829" i="5"/>
  <c r="X1829" i="5" s="1"/>
  <c r="H2009" i="5"/>
  <c r="I2009" i="5"/>
  <c r="F2009" i="5"/>
  <c r="E2009" i="5"/>
  <c r="X2009" i="5" s="1"/>
  <c r="J2009" i="5"/>
  <c r="R2009" i="5"/>
  <c r="H2241" i="5"/>
  <c r="F2241" i="5"/>
  <c r="E2241" i="5"/>
  <c r="X2241" i="5" s="1"/>
  <c r="J2241" i="5"/>
  <c r="R2241" i="5"/>
  <c r="I2241" i="5"/>
  <c r="J2485" i="5"/>
  <c r="I2485" i="5"/>
  <c r="R2485" i="5"/>
  <c r="H2485" i="5"/>
  <c r="E2485" i="5"/>
  <c r="X2485" i="5" s="1"/>
  <c r="F2485" i="5"/>
  <c r="J1589" i="5"/>
  <c r="F1589" i="5"/>
  <c r="H1589" i="5"/>
  <c r="E1589" i="5"/>
  <c r="X1589" i="5" s="1"/>
  <c r="I1589" i="5"/>
  <c r="G1589" i="5"/>
  <c r="R1589" i="5"/>
  <c r="G1441" i="5"/>
  <c r="I1441" i="5"/>
  <c r="E1441" i="5"/>
  <c r="X1441" i="5" s="1"/>
  <c r="J1441" i="5"/>
  <c r="F1441" i="5"/>
  <c r="R1441" i="5"/>
  <c r="H1441" i="5"/>
  <c r="R1885" i="5"/>
  <c r="I1885" i="5"/>
  <c r="F2157" i="5"/>
  <c r="E2157" i="5"/>
  <c r="X2157" i="5" s="1"/>
  <c r="J2157" i="5"/>
  <c r="H2157" i="5"/>
  <c r="R2157" i="5"/>
  <c r="G2157" i="5"/>
  <c r="I2157" i="5"/>
  <c r="H1493" i="5"/>
  <c r="J1493" i="5"/>
  <c r="R1493" i="5"/>
  <c r="J1529" i="5"/>
  <c r="F1529" i="5"/>
  <c r="E1529" i="5"/>
  <c r="X1529" i="5" s="1"/>
  <c r="G1529" i="5"/>
  <c r="H1529" i="5"/>
  <c r="I1529" i="5"/>
  <c r="R1529" i="5"/>
  <c r="G1253" i="5"/>
  <c r="H1253" i="5"/>
  <c r="E1253" i="5"/>
  <c r="X1253" i="5" s="1"/>
  <c r="R1253" i="5"/>
  <c r="F1253" i="5"/>
  <c r="I1253" i="5"/>
  <c r="J1253" i="5"/>
  <c r="F1369" i="5"/>
  <c r="I1369" i="5"/>
  <c r="E1369" i="5"/>
  <c r="X1369" i="5" s="1"/>
  <c r="R1369" i="5"/>
  <c r="J1369" i="5"/>
  <c r="H1369" i="5"/>
  <c r="G1369" i="5"/>
  <c r="I1792" i="5"/>
  <c r="G1241" i="5"/>
  <c r="H1069" i="5"/>
  <c r="F1069" i="5"/>
  <c r="I1069" i="5"/>
  <c r="J1069" i="5"/>
  <c r="E1069" i="5"/>
  <c r="X1069" i="5" s="1"/>
  <c r="G1069" i="5"/>
  <c r="R1069" i="5"/>
  <c r="G2413" i="5"/>
  <c r="H2413" i="5"/>
  <c r="J2413" i="5"/>
  <c r="E753" i="5"/>
  <c r="X753" i="5" s="1"/>
  <c r="H753" i="5"/>
  <c r="J753" i="5"/>
  <c r="R753" i="5"/>
  <c r="I753" i="5"/>
  <c r="F753" i="5"/>
  <c r="H781" i="5"/>
  <c r="I781" i="5"/>
  <c r="J781" i="5"/>
  <c r="R781" i="5"/>
  <c r="F781" i="5"/>
  <c r="E781" i="5"/>
  <c r="X781" i="5" s="1"/>
  <c r="F1189" i="5"/>
  <c r="E1189" i="5"/>
  <c r="X1189" i="5" s="1"/>
  <c r="R1189" i="5"/>
  <c r="J1189" i="5"/>
  <c r="I1189" i="5"/>
  <c r="H1189" i="5"/>
  <c r="F1249" i="5"/>
  <c r="E1249" i="5"/>
  <c r="X1249" i="5" s="1"/>
  <c r="H1249" i="5"/>
  <c r="I1249" i="5"/>
  <c r="R1249" i="5"/>
  <c r="J1249" i="5"/>
  <c r="R1465" i="5"/>
  <c r="I1465" i="5"/>
  <c r="H1465" i="5"/>
  <c r="J1465" i="5"/>
  <c r="F1465" i="5"/>
  <c r="E1465" i="5"/>
  <c r="X1465" i="5" s="1"/>
  <c r="F1549" i="5"/>
  <c r="R1549" i="5"/>
  <c r="I1549" i="5"/>
  <c r="J1549" i="5"/>
  <c r="H1549" i="5"/>
  <c r="E1549" i="5"/>
  <c r="X1549" i="5" s="1"/>
  <c r="I1593" i="5"/>
  <c r="E1593" i="5"/>
  <c r="X1593" i="5" s="1"/>
  <c r="H1593" i="5"/>
  <c r="F1593" i="5"/>
  <c r="J1593" i="5"/>
  <c r="R1593" i="5"/>
  <c r="I1857" i="5"/>
  <c r="J1857" i="5"/>
  <c r="R1857" i="5"/>
  <c r="H1857" i="5"/>
  <c r="F1857" i="5"/>
  <c r="E1857" i="5"/>
  <c r="X1857" i="5" s="1"/>
  <c r="R1941" i="5"/>
  <c r="J1941" i="5"/>
  <c r="F1941" i="5"/>
  <c r="I1941" i="5"/>
  <c r="H1941" i="5"/>
  <c r="E1941" i="5"/>
  <c r="X1941" i="5" s="1"/>
  <c r="I2085" i="5"/>
  <c r="F2085" i="5"/>
  <c r="H2085" i="5"/>
  <c r="J2085" i="5"/>
  <c r="R2085" i="5"/>
  <c r="E2085" i="5"/>
  <c r="X2085" i="5" s="1"/>
  <c r="I2133" i="5"/>
  <c r="E2133" i="5"/>
  <c r="X2133" i="5" s="1"/>
  <c r="R2133" i="5"/>
  <c r="F2133" i="5"/>
  <c r="J2133" i="5"/>
  <c r="H2133" i="5"/>
  <c r="H2177" i="5"/>
  <c r="F2177" i="5"/>
  <c r="R2177" i="5"/>
  <c r="E2177" i="5"/>
  <c r="X2177" i="5" s="1"/>
  <c r="J2177" i="5"/>
  <c r="I2177" i="5"/>
  <c r="R2269" i="5"/>
  <c r="E2269" i="5"/>
  <c r="X2269" i="5" s="1"/>
  <c r="I2269" i="5"/>
  <c r="H2269" i="5"/>
  <c r="F2269" i="5"/>
  <c r="J2269" i="5"/>
  <c r="F2289" i="5"/>
  <c r="H2289" i="5"/>
  <c r="R2289" i="5"/>
  <c r="I2289" i="5"/>
  <c r="J2289" i="5"/>
  <c r="E2289" i="5"/>
  <c r="X2289" i="5" s="1"/>
  <c r="F2401" i="5"/>
  <c r="J2401" i="5"/>
  <c r="R2401" i="5"/>
  <c r="I2401" i="5"/>
  <c r="H2401" i="5"/>
  <c r="G1401" i="5"/>
  <c r="H1401" i="5"/>
  <c r="F1401" i="5"/>
  <c r="R1401" i="5"/>
  <c r="J1401" i="5"/>
  <c r="I1401" i="5"/>
  <c r="E1401" i="5"/>
  <c r="X1401" i="5" s="1"/>
  <c r="J1345" i="5"/>
  <c r="I1345" i="5"/>
  <c r="F1345" i="5"/>
  <c r="H1345" i="5"/>
  <c r="E1345" i="5"/>
  <c r="X1345" i="5" s="1"/>
  <c r="R1345" i="5"/>
  <c r="G1345" i="5"/>
  <c r="J1781" i="5"/>
  <c r="I1781" i="5"/>
  <c r="G1781" i="5"/>
  <c r="F1781" i="5"/>
  <c r="E1781" i="5"/>
  <c r="X1781" i="5" s="1"/>
  <c r="H1781" i="5"/>
  <c r="R1781" i="5"/>
  <c r="H1213" i="5"/>
  <c r="I1213" i="5"/>
  <c r="R1213" i="5"/>
  <c r="J1213" i="5"/>
  <c r="F1213" i="5"/>
  <c r="E1792" i="5"/>
  <c r="X1792" i="5" s="1"/>
  <c r="F1078" i="5"/>
  <c r="R1181" i="5"/>
  <c r="G1181" i="5"/>
  <c r="H1181" i="5"/>
  <c r="F1181" i="5"/>
  <c r="I1181" i="5"/>
  <c r="J1181" i="5"/>
  <c r="E1181" i="5"/>
  <c r="X1181" i="5" s="1"/>
  <c r="R889" i="5"/>
  <c r="E889" i="5"/>
  <c r="X889" i="5" s="1"/>
  <c r="J889" i="5"/>
  <c r="H889" i="5"/>
  <c r="I889" i="5"/>
  <c r="F889" i="5"/>
  <c r="J917" i="5"/>
  <c r="E917" i="5"/>
  <c r="X917" i="5" s="1"/>
  <c r="R917" i="5"/>
  <c r="F917" i="5"/>
  <c r="H917" i="5"/>
  <c r="I917" i="5"/>
  <c r="G1133" i="5"/>
  <c r="E1269" i="5"/>
  <c r="X1269" i="5" s="1"/>
  <c r="H1269" i="5"/>
  <c r="I1269" i="5"/>
  <c r="J1269" i="5"/>
  <c r="R1269" i="5"/>
  <c r="F1269" i="5"/>
  <c r="G1313" i="5"/>
  <c r="J1357" i="5"/>
  <c r="H1357" i="5"/>
  <c r="F1357" i="5"/>
  <c r="R1357" i="5"/>
  <c r="E1357" i="5"/>
  <c r="X1357" i="5" s="1"/>
  <c r="I1357" i="5"/>
  <c r="J1381" i="5"/>
  <c r="E1381" i="5"/>
  <c r="X1381" i="5" s="1"/>
  <c r="F1381" i="5"/>
  <c r="I1381" i="5"/>
  <c r="R1381" i="5"/>
  <c r="H1381" i="5"/>
  <c r="G1461" i="5"/>
  <c r="G1477" i="5"/>
  <c r="J1509" i="5"/>
  <c r="E1509" i="5"/>
  <c r="X1509" i="5" s="1"/>
  <c r="H1509" i="5"/>
  <c r="F1509" i="5"/>
  <c r="R1509" i="5"/>
  <c r="I1509" i="5"/>
  <c r="R1665" i="5"/>
  <c r="H1665" i="5"/>
  <c r="E1665" i="5"/>
  <c r="X1665" i="5" s="1"/>
  <c r="I1665" i="5"/>
  <c r="G1665" i="5"/>
  <c r="F1665" i="5"/>
  <c r="J1665" i="5"/>
  <c r="I1833" i="5"/>
  <c r="J1833" i="5"/>
  <c r="E1833" i="5"/>
  <c r="X1833" i="5" s="1"/>
  <c r="H1833" i="5"/>
  <c r="F1833" i="5"/>
  <c r="R1833" i="5"/>
  <c r="H1985" i="5"/>
  <c r="I1985" i="5"/>
  <c r="F1985" i="5"/>
  <c r="R1985" i="5"/>
  <c r="J1985" i="5"/>
  <c r="E1985" i="5"/>
  <c r="X1985" i="5" s="1"/>
  <c r="G2001" i="5"/>
  <c r="G2129" i="5"/>
  <c r="G2161" i="5"/>
  <c r="G2261" i="5"/>
  <c r="G2393" i="5"/>
  <c r="G1053" i="5"/>
  <c r="J1053" i="5"/>
  <c r="F1053" i="5"/>
  <c r="R1053" i="5"/>
  <c r="E1053" i="5"/>
  <c r="X1053" i="5" s="1"/>
  <c r="I1053" i="5"/>
  <c r="H1053" i="5"/>
  <c r="I1789" i="5"/>
  <c r="H1789" i="5"/>
  <c r="E1789" i="5"/>
  <c r="X1789" i="5" s="1"/>
  <c r="G1789" i="5"/>
  <c r="F1789" i="5"/>
  <c r="R1789" i="5"/>
  <c r="J1789" i="5"/>
  <c r="G1625" i="5"/>
  <c r="R1625" i="5"/>
  <c r="E1625" i="5"/>
  <c r="X1625" i="5" s="1"/>
  <c r="F1625" i="5"/>
  <c r="I1625" i="5"/>
  <c r="J1625" i="5"/>
  <c r="H1625" i="5"/>
  <c r="R2244" i="5"/>
  <c r="J2244" i="5"/>
  <c r="I2244" i="5"/>
  <c r="H2244" i="5"/>
  <c r="F2244" i="5"/>
  <c r="E2244" i="5"/>
  <c r="X2244" i="5" s="1"/>
  <c r="I2280" i="5"/>
  <c r="R2280" i="5"/>
  <c r="R1306" i="5"/>
  <c r="I1306" i="5"/>
  <c r="J1306" i="5"/>
  <c r="H1306" i="5"/>
  <c r="E1306" i="5"/>
  <c r="X1306" i="5" s="1"/>
  <c r="F1306" i="5"/>
  <c r="H2048" i="5"/>
  <c r="F2048" i="5"/>
  <c r="R2048" i="5"/>
  <c r="I2048" i="5"/>
  <c r="E2048" i="5"/>
  <c r="X2048" i="5" s="1"/>
  <c r="J2048" i="5"/>
  <c r="R2084" i="5"/>
  <c r="F2084" i="5"/>
  <c r="J2084" i="5"/>
  <c r="H2084" i="5"/>
  <c r="I2084" i="5"/>
  <c r="E2084" i="5"/>
  <c r="X2084" i="5" s="1"/>
  <c r="R2392" i="5"/>
  <c r="J2392" i="5"/>
  <c r="H2392" i="5"/>
  <c r="E2392" i="5"/>
  <c r="X2392" i="5" s="1"/>
  <c r="I2392" i="5"/>
  <c r="F2392" i="5"/>
  <c r="J2028" i="5"/>
  <c r="H2028" i="5"/>
  <c r="I2028" i="5"/>
  <c r="E2028" i="5"/>
  <c r="X2028" i="5" s="1"/>
  <c r="F2028" i="5"/>
  <c r="R2028" i="5"/>
  <c r="J2140" i="5"/>
  <c r="R2140" i="5"/>
  <c r="I2140" i="5"/>
  <c r="E2140" i="5"/>
  <c r="X2140" i="5" s="1"/>
  <c r="H2140" i="5"/>
  <c r="F2140" i="5"/>
  <c r="I2216" i="5"/>
  <c r="J2216" i="5"/>
  <c r="F2216" i="5"/>
  <c r="H2216" i="5"/>
  <c r="R2216" i="5"/>
  <c r="E2216" i="5"/>
  <c r="X2216" i="5" s="1"/>
  <c r="E2276" i="5"/>
  <c r="X2276" i="5" s="1"/>
  <c r="F2276" i="5"/>
  <c r="I2276" i="5"/>
  <c r="H2276" i="5"/>
  <c r="R2276" i="5"/>
  <c r="J2276" i="5"/>
  <c r="E1078" i="5"/>
  <c r="X1078" i="5" s="1"/>
  <c r="R1078" i="5"/>
  <c r="I2044" i="5"/>
  <c r="J2044" i="5"/>
  <c r="E2044" i="5"/>
  <c r="X2044" i="5" s="1"/>
  <c r="R2044" i="5"/>
  <c r="H2044" i="5"/>
  <c r="F2044" i="5"/>
  <c r="J2068" i="5"/>
  <c r="R2068" i="5"/>
  <c r="I2068" i="5"/>
  <c r="H2068" i="5"/>
  <c r="E2068" i="5"/>
  <c r="X2068" i="5" s="1"/>
  <c r="F2068" i="5"/>
  <c r="J2080" i="5"/>
  <c r="I2080" i="5"/>
  <c r="G2244" i="5"/>
  <c r="G2280" i="5"/>
  <c r="J2492" i="5"/>
  <c r="H2492" i="5"/>
  <c r="F2492" i="5"/>
  <c r="G1820" i="5"/>
  <c r="H1508" i="5"/>
  <c r="R1508" i="5"/>
  <c r="E1508" i="5"/>
  <c r="X1508" i="5" s="1"/>
  <c r="I1508" i="5"/>
  <c r="F1508" i="5"/>
  <c r="J1508" i="5"/>
  <c r="E1592" i="5"/>
  <c r="X1592" i="5" s="1"/>
  <c r="H1592" i="5"/>
  <c r="F1592" i="5"/>
  <c r="R1680" i="5"/>
  <c r="E1680" i="5"/>
  <c r="X1680" i="5" s="1"/>
  <c r="J1680" i="5"/>
  <c r="I1680" i="5"/>
  <c r="H1680" i="5"/>
  <c r="F1680" i="5"/>
  <c r="I751" i="5"/>
  <c r="H751" i="5"/>
  <c r="J751" i="5"/>
  <c r="F751" i="5"/>
  <c r="E751" i="5"/>
  <c r="X751" i="5" s="1"/>
  <c r="R751" i="5"/>
  <c r="E1048" i="5"/>
  <c r="X1048" i="5" s="1"/>
  <c r="R1048" i="5"/>
  <c r="I1048" i="5"/>
  <c r="H1048" i="5"/>
  <c r="J1048" i="5"/>
  <c r="F1048" i="5"/>
  <c r="H1142" i="5"/>
  <c r="R1142" i="5"/>
  <c r="J1142" i="5"/>
  <c r="E1142" i="5"/>
  <c r="X1142" i="5" s="1"/>
  <c r="I1142" i="5"/>
  <c r="F1142" i="5"/>
  <c r="J1264" i="5"/>
  <c r="H1264" i="5"/>
  <c r="R1264" i="5"/>
  <c r="I1264" i="5"/>
  <c r="F1264" i="5"/>
  <c r="E1264" i="5"/>
  <c r="X1264" i="5" s="1"/>
  <c r="F1500" i="5"/>
  <c r="J1500" i="5"/>
  <c r="I1500" i="5"/>
  <c r="H1500" i="5"/>
  <c r="R1500" i="5"/>
  <c r="E1500" i="5"/>
  <c r="X1500" i="5" s="1"/>
  <c r="I1588" i="5"/>
  <c r="H1588" i="5"/>
  <c r="R1588" i="5"/>
  <c r="J1588" i="5"/>
  <c r="F1588" i="5"/>
  <c r="E1588" i="5"/>
  <c r="X1588" i="5" s="1"/>
  <c r="F1202" i="5"/>
  <c r="E1202" i="5"/>
  <c r="X1202" i="5" s="1"/>
  <c r="R1202" i="5"/>
  <c r="J1202" i="5"/>
  <c r="H1202" i="5"/>
  <c r="I1202" i="5"/>
  <c r="F1242" i="5"/>
  <c r="H1242" i="5"/>
  <c r="E1242" i="5"/>
  <c r="X1242" i="5" s="1"/>
  <c r="I1242" i="5"/>
  <c r="J1242" i="5"/>
  <c r="R1242" i="5"/>
  <c r="H791" i="5"/>
  <c r="J791" i="5"/>
  <c r="R791" i="5"/>
  <c r="I791" i="5"/>
  <c r="E791" i="5"/>
  <c r="X791" i="5" s="1"/>
  <c r="F791" i="5"/>
  <c r="E1040" i="5"/>
  <c r="X1040" i="5" s="1"/>
  <c r="J1040" i="5"/>
  <c r="I1040" i="5"/>
  <c r="R1040" i="5"/>
  <c r="F1040" i="5"/>
  <c r="H1040" i="5"/>
  <c r="H2472" i="5"/>
  <c r="F2472" i="5"/>
  <c r="R2472" i="5"/>
  <c r="E2472" i="5"/>
  <c r="X2472" i="5" s="1"/>
  <c r="F1464" i="5"/>
  <c r="H1464" i="5"/>
  <c r="R1464" i="5"/>
  <c r="J1464" i="5"/>
  <c r="I1464" i="5"/>
  <c r="E1464" i="5"/>
  <c r="X1464" i="5" s="1"/>
  <c r="R985" i="5"/>
  <c r="J985" i="5"/>
  <c r="E985" i="5"/>
  <c r="X985" i="5" s="1"/>
  <c r="H985" i="5"/>
  <c r="I985" i="5"/>
  <c r="F985" i="5"/>
  <c r="I2046" i="5"/>
  <c r="H1170" i="5"/>
  <c r="R1170" i="5"/>
  <c r="E1170" i="5"/>
  <c r="X1170" i="5" s="1"/>
  <c r="I1170" i="5"/>
  <c r="F1170" i="5"/>
  <c r="J1170" i="5"/>
  <c r="R1246" i="5"/>
  <c r="H1246" i="5"/>
  <c r="F1246" i="5"/>
  <c r="J1246" i="5"/>
  <c r="E1246" i="5"/>
  <c r="X1246" i="5" s="1"/>
  <c r="I1246" i="5"/>
  <c r="R2377" i="5"/>
  <c r="I2377" i="5"/>
  <c r="F2377" i="5"/>
  <c r="J2377" i="5"/>
  <c r="E2377" i="5"/>
  <c r="X2377" i="5" s="1"/>
  <c r="H2377" i="5"/>
  <c r="J1118" i="5"/>
  <c r="E1118" i="5"/>
  <c r="X1118" i="5" s="1"/>
  <c r="F1118" i="5"/>
  <c r="J1187" i="5"/>
  <c r="R1187" i="5"/>
  <c r="H1187" i="5"/>
  <c r="I1187" i="5"/>
  <c r="E1187" i="5"/>
  <c r="X1187" i="5" s="1"/>
  <c r="F1187" i="5"/>
  <c r="F1277" i="5"/>
  <c r="E1277" i="5"/>
  <c r="X1277" i="5" s="1"/>
  <c r="J1277" i="5"/>
  <c r="I1277" i="5"/>
  <c r="R1277" i="5"/>
  <c r="H1277" i="5"/>
  <c r="F1440" i="5"/>
  <c r="E1440" i="5"/>
  <c r="X1440" i="5" s="1"/>
  <c r="I1440" i="5"/>
  <c r="R1440" i="5"/>
  <c r="H1440" i="5"/>
  <c r="J1440" i="5"/>
  <c r="E1456" i="5"/>
  <c r="X1456" i="5" s="1"/>
  <c r="H1456" i="5"/>
  <c r="F1456" i="5"/>
  <c r="R1456" i="5"/>
  <c r="J1456" i="5"/>
  <c r="I1456" i="5"/>
  <c r="I1226" i="5"/>
  <c r="E1226" i="5"/>
  <c r="X1226" i="5" s="1"/>
  <c r="R1226" i="5"/>
  <c r="F1226" i="5"/>
  <c r="H1226" i="5"/>
  <c r="J1226" i="5"/>
  <c r="H1382" i="5"/>
  <c r="J1382" i="5"/>
  <c r="E1382" i="5"/>
  <c r="X1382" i="5" s="1"/>
  <c r="R1382" i="5"/>
  <c r="F1382" i="5"/>
  <c r="I1382" i="5"/>
  <c r="H1641" i="5"/>
  <c r="E1641" i="5"/>
  <c r="X1641" i="5" s="1"/>
  <c r="I1641" i="5"/>
  <c r="R1641" i="5"/>
  <c r="J1641" i="5"/>
  <c r="F1641" i="5"/>
  <c r="E1080" i="5"/>
  <c r="X1080" i="5" s="1"/>
  <c r="H1080" i="5"/>
  <c r="J1080" i="5"/>
  <c r="R1080" i="5"/>
  <c r="F1080" i="5"/>
  <c r="I1080" i="5"/>
  <c r="I1192" i="5"/>
  <c r="J1192" i="5"/>
  <c r="E1192" i="5"/>
  <c r="X1192" i="5" s="1"/>
  <c r="R1192" i="5"/>
  <c r="F1192" i="5"/>
  <c r="H1192" i="5"/>
  <c r="F1632" i="5"/>
  <c r="R1632" i="5"/>
  <c r="E1632" i="5"/>
  <c r="X1632" i="5" s="1"/>
  <c r="H1632" i="5"/>
  <c r="I1632" i="5"/>
  <c r="J1632" i="5"/>
  <c r="F1792" i="5"/>
  <c r="H1792" i="5"/>
  <c r="J1792" i="5"/>
  <c r="H2188" i="5"/>
  <c r="F2188" i="5"/>
  <c r="E2092" i="5"/>
  <c r="X2092" i="5" s="1"/>
  <c r="H2092" i="5"/>
  <c r="R2092" i="5"/>
  <c r="J2092" i="5"/>
  <c r="I2092" i="5"/>
  <c r="F2092" i="5"/>
  <c r="I1540" i="5"/>
  <c r="J1540" i="5"/>
  <c r="R1540" i="5"/>
  <c r="F1540" i="5"/>
  <c r="H1540" i="5"/>
  <c r="E1540" i="5"/>
  <c r="X1540" i="5" s="1"/>
  <c r="H2072" i="5"/>
  <c r="J2072" i="5"/>
  <c r="R2072" i="5"/>
  <c r="I2072" i="5"/>
  <c r="I1026" i="5"/>
  <c r="H1026" i="5"/>
  <c r="J1026" i="5"/>
  <c r="R1026" i="5"/>
  <c r="F1026" i="5"/>
  <c r="E1026" i="5"/>
  <c r="X1026" i="5" s="1"/>
  <c r="E1828" i="5"/>
  <c r="X1828" i="5" s="1"/>
  <c r="J1828" i="5"/>
  <c r="F1828" i="5"/>
  <c r="R1828" i="5"/>
  <c r="I1828" i="5"/>
  <c r="H1828" i="5"/>
  <c r="J2255" i="5"/>
  <c r="E2255" i="5"/>
  <c r="X2255" i="5" s="1"/>
  <c r="F2255" i="5"/>
  <c r="H2255" i="5"/>
  <c r="I2255" i="5"/>
  <c r="R2255" i="5"/>
  <c r="R1208" i="5"/>
  <c r="I1208" i="5"/>
  <c r="F1208" i="5"/>
  <c r="H1208" i="5"/>
  <c r="E1208" i="5"/>
  <c r="X1208" i="5" s="1"/>
  <c r="J1208" i="5"/>
  <c r="I745" i="5"/>
  <c r="E745" i="5"/>
  <c r="X745" i="5" s="1"/>
  <c r="H745" i="5"/>
  <c r="J745" i="5"/>
  <c r="F745" i="5"/>
  <c r="R745" i="5"/>
  <c r="H1628" i="5"/>
  <c r="I1628" i="5"/>
  <c r="J1628" i="5"/>
  <c r="R1628" i="5"/>
  <c r="E1628" i="5"/>
  <c r="X1628" i="5" s="1"/>
  <c r="F1628" i="5"/>
  <c r="R1756" i="5"/>
  <c r="E1756" i="5"/>
  <c r="X1756" i="5" s="1"/>
  <c r="I1756" i="5"/>
  <c r="H1756" i="5"/>
  <c r="F1756" i="5"/>
  <c r="J1756" i="5"/>
  <c r="G2072" i="5"/>
  <c r="F1086" i="5"/>
  <c r="R1086" i="5"/>
  <c r="I1086" i="5"/>
  <c r="J1086" i="5"/>
  <c r="H1086" i="5"/>
  <c r="E1086" i="5"/>
  <c r="X1086" i="5" s="1"/>
  <c r="R1468" i="5"/>
  <c r="I1468" i="5"/>
  <c r="F1468" i="5"/>
  <c r="H1468" i="5"/>
  <c r="J1468" i="5"/>
  <c r="E1468" i="5"/>
  <c r="X1468" i="5" s="1"/>
  <c r="E1544" i="5"/>
  <c r="X1544" i="5" s="1"/>
  <c r="I1544" i="5"/>
  <c r="R1544" i="5"/>
  <c r="F1544" i="5"/>
  <c r="H1544" i="5"/>
  <c r="J1544" i="5"/>
  <c r="R1042" i="5"/>
  <c r="H1042" i="5"/>
  <c r="J1042" i="5"/>
  <c r="E1042" i="5"/>
  <c r="X1042" i="5" s="1"/>
  <c r="F1042" i="5"/>
  <c r="I1042" i="5"/>
  <c r="I1832" i="5"/>
  <c r="R1832" i="5"/>
  <c r="F1832" i="5"/>
  <c r="E1832" i="5"/>
  <c r="X1832" i="5" s="1"/>
  <c r="H1832" i="5"/>
  <c r="J1832" i="5"/>
  <c r="H1880" i="5"/>
  <c r="R1880" i="5"/>
  <c r="E1880" i="5"/>
  <c r="X1880" i="5" s="1"/>
  <c r="F1880" i="5"/>
  <c r="I1880" i="5"/>
  <c r="J1880" i="5"/>
  <c r="J1575" i="5"/>
  <c r="E1575" i="5"/>
  <c r="X1575" i="5" s="1"/>
  <c r="F1575" i="5"/>
  <c r="I1575" i="5"/>
  <c r="R1575" i="5"/>
  <c r="H1575" i="5"/>
  <c r="F1682" i="5"/>
  <c r="H1682" i="5"/>
  <c r="E1682" i="5"/>
  <c r="X1682" i="5" s="1"/>
  <c r="R1682" i="5"/>
  <c r="J1682" i="5"/>
  <c r="I1682" i="5"/>
  <c r="I747" i="5"/>
  <c r="J747" i="5"/>
  <c r="E747" i="5"/>
  <c r="X747" i="5" s="1"/>
  <c r="F747" i="5"/>
  <c r="H747" i="5"/>
  <c r="R747" i="5"/>
  <c r="F1720" i="5"/>
  <c r="H1720" i="5"/>
  <c r="I1720" i="5"/>
  <c r="E1720" i="5"/>
  <c r="X1720" i="5" s="1"/>
  <c r="R1720" i="5"/>
  <c r="J1720" i="5"/>
  <c r="E1479" i="5"/>
  <c r="X1479" i="5" s="1"/>
  <c r="G1479" i="5"/>
  <c r="J1479" i="5"/>
  <c r="H1479" i="5"/>
  <c r="F1479" i="5"/>
  <c r="I1479" i="5"/>
  <c r="R1479" i="5"/>
  <c r="E2142" i="5"/>
  <c r="X2142" i="5" s="1"/>
  <c r="I2142" i="5"/>
  <c r="G2142" i="5"/>
  <c r="J2142" i="5"/>
  <c r="R2142" i="5"/>
  <c r="H2142" i="5"/>
  <c r="F2142" i="5"/>
  <c r="G1682" i="5"/>
  <c r="R2225" i="5"/>
  <c r="E2225" i="5"/>
  <c r="X2225" i="5" s="1"/>
  <c r="I2225" i="5"/>
  <c r="H2225" i="5"/>
  <c r="F2225" i="5"/>
  <c r="J2225" i="5"/>
  <c r="F2069" i="5"/>
  <c r="E2069" i="5"/>
  <c r="X2069" i="5" s="1"/>
  <c r="R2069" i="5"/>
  <c r="J2069" i="5"/>
  <c r="I2069" i="5"/>
  <c r="H2069" i="5"/>
  <c r="G2046" i="5"/>
  <c r="R2046" i="5"/>
  <c r="J2046" i="5"/>
  <c r="F2046" i="5"/>
  <c r="E1702" i="5"/>
  <c r="X1702" i="5" s="1"/>
  <c r="I1702" i="5"/>
  <c r="H1702" i="5"/>
  <c r="F1702" i="5"/>
  <c r="J1702" i="5"/>
  <c r="R1702" i="5"/>
  <c r="G2188" i="5"/>
  <c r="E2188" i="5"/>
  <c r="X2188" i="5" s="1"/>
  <c r="R2188" i="5"/>
  <c r="J2188" i="5"/>
  <c r="J1806" i="5"/>
  <c r="E1806" i="5"/>
  <c r="X1806" i="5" s="1"/>
  <c r="H1806" i="5"/>
  <c r="F1806" i="5"/>
  <c r="R1806" i="5"/>
  <c r="I1806" i="5"/>
  <c r="E1933" i="5"/>
  <c r="X1933" i="5" s="1"/>
  <c r="F1933" i="5"/>
  <c r="R1933" i="5"/>
  <c r="I1933" i="5"/>
  <c r="H1933" i="5"/>
  <c r="J1933" i="5"/>
  <c r="E1744" i="5"/>
  <c r="X1744" i="5" s="1"/>
  <c r="R1744" i="5"/>
  <c r="F1744" i="5"/>
  <c r="H1744" i="5"/>
  <c r="J1744" i="5"/>
  <c r="I1744" i="5"/>
  <c r="R2264" i="5"/>
  <c r="E2264" i="5"/>
  <c r="X2264" i="5" s="1"/>
  <c r="F2264" i="5"/>
  <c r="I2264" i="5"/>
  <c r="J2264" i="5"/>
  <c r="H2264" i="5"/>
  <c r="G1575" i="5"/>
  <c r="J1640" i="5"/>
  <c r="R1640" i="5"/>
  <c r="E1640" i="5"/>
  <c r="X1640" i="5" s="1"/>
  <c r="H1640" i="5"/>
  <c r="I1640" i="5"/>
  <c r="F1640" i="5"/>
  <c r="J1656" i="5"/>
  <c r="F1656" i="5"/>
  <c r="H1656" i="5"/>
  <c r="I1656" i="5"/>
  <c r="R1656" i="5"/>
  <c r="E1656" i="5"/>
  <c r="X1656" i="5" s="1"/>
  <c r="J1162" i="5"/>
  <c r="I1162" i="5"/>
  <c r="F1162" i="5"/>
  <c r="E1162" i="5"/>
  <c r="X1162" i="5" s="1"/>
  <c r="R1162" i="5"/>
  <c r="H1162" i="5"/>
  <c r="H2008" i="5"/>
  <c r="F2008" i="5"/>
  <c r="J2008" i="5"/>
  <c r="E2008" i="5"/>
  <c r="X2008" i="5" s="1"/>
  <c r="I2008" i="5"/>
  <c r="R2008" i="5"/>
  <c r="R2206" i="5"/>
  <c r="F2206" i="5"/>
  <c r="H2206" i="5"/>
  <c r="G2206" i="5"/>
  <c r="E2206" i="5"/>
  <c r="X2206" i="5" s="1"/>
  <c r="I2206" i="5"/>
  <c r="J2206" i="5"/>
  <c r="R1077" i="5"/>
  <c r="F1077" i="5"/>
  <c r="I1077" i="5"/>
  <c r="J1077" i="5"/>
  <c r="E1077" i="5"/>
  <c r="X1077" i="5" s="1"/>
  <c r="H1077" i="5"/>
  <c r="E1161" i="5"/>
  <c r="X1161" i="5" s="1"/>
  <c r="R1161" i="5"/>
  <c r="J1161" i="5"/>
  <c r="I1161" i="5"/>
  <c r="H1161" i="5"/>
  <c r="F1161" i="5"/>
  <c r="R1299" i="5"/>
  <c r="E1299" i="5"/>
  <c r="X1299" i="5" s="1"/>
  <c r="H1299" i="5"/>
  <c r="F1299" i="5"/>
  <c r="J1299" i="5"/>
  <c r="I1299" i="5"/>
  <c r="H1971" i="5"/>
  <c r="I1971" i="5"/>
  <c r="F1971" i="5"/>
  <c r="E1971" i="5"/>
  <c r="X1971" i="5" s="1"/>
  <c r="J1971" i="5"/>
  <c r="R1971" i="5"/>
  <c r="R1233" i="5"/>
  <c r="J1233" i="5"/>
  <c r="E1233" i="5"/>
  <c r="X1233" i="5" s="1"/>
  <c r="H1233" i="5"/>
  <c r="F1233" i="5"/>
  <c r="I1233" i="5"/>
  <c r="R1846" i="5"/>
  <c r="I1846" i="5"/>
  <c r="H1846" i="5"/>
  <c r="J1846" i="5"/>
  <c r="F1846" i="5"/>
  <c r="E1846" i="5"/>
  <c r="X1846" i="5" s="1"/>
  <c r="J1961" i="5"/>
  <c r="E1961" i="5"/>
  <c r="X1961" i="5" s="1"/>
  <c r="I1961" i="5"/>
  <c r="F1961" i="5"/>
  <c r="H1961" i="5"/>
  <c r="R1961" i="5"/>
  <c r="J2312" i="5"/>
  <c r="F2312" i="5"/>
  <c r="E2312" i="5"/>
  <c r="X2312" i="5" s="1"/>
  <c r="R2312" i="5"/>
  <c r="H2312" i="5"/>
  <c r="I2312" i="5"/>
  <c r="R1783" i="5"/>
  <c r="E1783" i="5"/>
  <c r="X1783" i="5" s="1"/>
  <c r="I1783" i="5"/>
  <c r="H1783" i="5"/>
  <c r="J1783" i="5"/>
  <c r="F1783" i="5"/>
  <c r="E1251" i="5"/>
  <c r="X1251" i="5" s="1"/>
  <c r="R1251" i="5"/>
  <c r="F1251" i="5"/>
  <c r="J1251" i="5"/>
  <c r="H1251" i="5"/>
  <c r="I1251" i="5"/>
  <c r="J1884" i="5"/>
  <c r="F1884" i="5"/>
  <c r="I1884" i="5"/>
  <c r="H1884" i="5"/>
  <c r="E1884" i="5"/>
  <c r="X1884" i="5" s="1"/>
  <c r="R1884" i="5"/>
  <c r="F2160" i="5"/>
  <c r="I2160" i="5"/>
  <c r="H2160" i="5"/>
  <c r="R2160" i="5"/>
  <c r="E2160" i="5"/>
  <c r="X2160" i="5" s="1"/>
  <c r="J2160" i="5"/>
  <c r="E1283" i="5"/>
  <c r="X1283" i="5" s="1"/>
  <c r="R1283" i="5"/>
  <c r="I1283" i="5"/>
  <c r="F1283" i="5"/>
  <c r="H1283" i="5"/>
  <c r="J1283" i="5"/>
  <c r="G1077" i="5"/>
  <c r="G1161" i="5"/>
  <c r="E2125" i="5"/>
  <c r="X2125" i="5" s="1"/>
  <c r="R2125" i="5"/>
  <c r="F2125" i="5"/>
  <c r="H2125" i="5"/>
  <c r="I2125" i="5"/>
  <c r="J2125" i="5"/>
  <c r="I1837" i="5"/>
  <c r="F1837" i="5"/>
  <c r="E1837" i="5"/>
  <c r="X1837" i="5" s="1"/>
  <c r="H1837" i="5"/>
  <c r="R1837" i="5"/>
  <c r="J1837" i="5"/>
  <c r="E2056" i="5"/>
  <c r="X2056" i="5" s="1"/>
  <c r="H2056" i="5"/>
  <c r="I2056" i="5"/>
  <c r="R2056" i="5"/>
  <c r="J2056" i="5"/>
  <c r="F2056" i="5"/>
  <c r="H2440" i="5"/>
  <c r="F2440" i="5"/>
  <c r="R2440" i="5"/>
  <c r="J2440" i="5"/>
  <c r="E2440" i="5"/>
  <c r="X2440" i="5" s="1"/>
  <c r="I2440" i="5"/>
  <c r="G2160" i="5"/>
  <c r="H1699" i="5"/>
  <c r="I1699" i="5"/>
  <c r="J1699" i="5"/>
  <c r="F1699" i="5"/>
  <c r="R1699" i="5"/>
  <c r="E1699" i="5"/>
  <c r="X1699" i="5" s="1"/>
  <c r="F675" i="5"/>
  <c r="I675" i="5"/>
  <c r="H675" i="5"/>
  <c r="E675" i="5"/>
  <c r="X675" i="5" s="1"/>
  <c r="R675" i="5"/>
  <c r="J675" i="5"/>
  <c r="F1869" i="5"/>
  <c r="I1869" i="5"/>
  <c r="E1869" i="5"/>
  <c r="X1869" i="5" s="1"/>
  <c r="R1869" i="5"/>
  <c r="H1869" i="5"/>
  <c r="J1869" i="5"/>
  <c r="E990" i="5"/>
  <c r="X990" i="5" s="1"/>
  <c r="F990" i="5"/>
  <c r="J990" i="5"/>
  <c r="I990" i="5"/>
  <c r="R990" i="5"/>
  <c r="H990" i="5"/>
  <c r="G1971" i="5"/>
  <c r="E721" i="5"/>
  <c r="X721" i="5" s="1"/>
  <c r="F721" i="5"/>
  <c r="I721" i="5"/>
  <c r="R721" i="5"/>
  <c r="G721" i="5"/>
  <c r="H721" i="5"/>
  <c r="J721" i="5"/>
  <c r="I843" i="5"/>
  <c r="E843" i="5"/>
  <c r="X843" i="5" s="1"/>
  <c r="J843" i="5"/>
  <c r="H843" i="5"/>
  <c r="F843" i="5"/>
  <c r="R843" i="5"/>
  <c r="F983" i="5"/>
  <c r="R983" i="5"/>
  <c r="I983" i="5"/>
  <c r="H983" i="5"/>
  <c r="E983" i="5"/>
  <c r="X983" i="5" s="1"/>
  <c r="J983" i="5"/>
  <c r="E1411" i="5"/>
  <c r="X1411" i="5" s="1"/>
  <c r="F1411" i="5"/>
  <c r="I1411" i="5"/>
  <c r="G1411" i="5"/>
  <c r="R1411" i="5"/>
  <c r="H1411" i="5"/>
  <c r="J1411" i="5"/>
  <c r="E1644" i="5"/>
  <c r="X1644" i="5" s="1"/>
  <c r="G1644" i="5"/>
  <c r="R1644" i="5"/>
  <c r="I1644" i="5"/>
  <c r="H1644" i="5"/>
  <c r="F1644" i="5"/>
  <c r="J1644" i="5"/>
  <c r="E1921" i="5"/>
  <c r="X1921" i="5" s="1"/>
  <c r="H1921" i="5"/>
  <c r="R1921" i="5"/>
  <c r="G1921" i="5"/>
  <c r="J1921" i="5"/>
  <c r="I1921" i="5"/>
  <c r="F1921" i="5"/>
  <c r="E864" i="5"/>
  <c r="X864" i="5" s="1"/>
  <c r="G864" i="5"/>
  <c r="I864" i="5"/>
  <c r="F864" i="5"/>
  <c r="J864" i="5"/>
  <c r="H864" i="5"/>
  <c r="R864" i="5"/>
  <c r="E1018" i="5"/>
  <c r="X1018" i="5" s="1"/>
  <c r="F1018" i="5"/>
  <c r="R1018" i="5"/>
  <c r="J1018" i="5"/>
  <c r="I1018" i="5"/>
  <c r="H1018" i="5"/>
  <c r="G1018" i="5"/>
  <c r="F2473" i="5"/>
  <c r="E2473" i="5"/>
  <c r="X2473" i="5" s="1"/>
  <c r="R2473" i="5"/>
  <c r="H2473" i="5"/>
  <c r="J2473" i="5"/>
  <c r="I2473" i="5"/>
  <c r="B32" i="4"/>
  <c r="A20" i="6" s="1"/>
  <c r="A15" i="6"/>
  <c r="F32" i="6"/>
  <c r="F47" i="6"/>
  <c r="H47" i="6" s="1"/>
  <c r="F37" i="6"/>
  <c r="F64" i="6"/>
  <c r="F42" i="6"/>
  <c r="H42" i="6" s="1"/>
  <c r="C2" i="6"/>
  <c r="H61" i="6"/>
  <c r="D37" i="4"/>
  <c r="D43" i="4"/>
  <c r="D61" i="4"/>
  <c r="D55" i="4"/>
  <c r="D68" i="4"/>
  <c r="D31" i="4"/>
  <c r="D49" i="4"/>
  <c r="G36" i="6" s="1"/>
  <c r="A18" i="6"/>
  <c r="B35" i="4"/>
  <c r="A23" i="6" s="1"/>
  <c r="E739" i="5"/>
  <c r="X739" i="5" s="1"/>
  <c r="J739" i="5"/>
  <c r="H739" i="5"/>
  <c r="R739" i="5"/>
  <c r="F739" i="5"/>
  <c r="G739" i="5"/>
  <c r="I739" i="5"/>
  <c r="J679" i="5"/>
  <c r="I679" i="5"/>
  <c r="R679" i="5"/>
  <c r="F679" i="5"/>
  <c r="H679" i="5"/>
  <c r="E679" i="5"/>
  <c r="X679" i="5" s="1"/>
  <c r="E1136" i="5"/>
  <c r="X1136" i="5" s="1"/>
  <c r="G1136" i="5"/>
  <c r="H1136" i="5"/>
  <c r="R1136" i="5"/>
  <c r="I1136" i="5"/>
  <c r="J1136" i="5"/>
  <c r="F1136" i="5"/>
  <c r="J855" i="5"/>
  <c r="E855" i="5"/>
  <c r="X855" i="5" s="1"/>
  <c r="H855" i="5"/>
  <c r="I855" i="5"/>
  <c r="F855" i="5"/>
  <c r="R855" i="5"/>
  <c r="E971" i="5"/>
  <c r="X971" i="5" s="1"/>
  <c r="G971" i="5"/>
  <c r="F971" i="5"/>
  <c r="H971" i="5"/>
  <c r="I971" i="5"/>
  <c r="J971" i="5"/>
  <c r="R971" i="5"/>
  <c r="E1459" i="5"/>
  <c r="X1459" i="5" s="1"/>
  <c r="G1459" i="5"/>
  <c r="H1459" i="5"/>
  <c r="J1459" i="5"/>
  <c r="F1459" i="5"/>
  <c r="R1459" i="5"/>
  <c r="I1459" i="5"/>
  <c r="E1670" i="5"/>
  <c r="X1670" i="5" s="1"/>
  <c r="H1670" i="5"/>
  <c r="R1670" i="5"/>
  <c r="J1670" i="5"/>
  <c r="I1670" i="5"/>
  <c r="G1670" i="5"/>
  <c r="F1670" i="5"/>
  <c r="R2203" i="5"/>
  <c r="H2203" i="5"/>
  <c r="F2203" i="5"/>
  <c r="J2203" i="5"/>
  <c r="I2203" i="5"/>
  <c r="E2203" i="5"/>
  <c r="X2203" i="5" s="1"/>
  <c r="D17" i="6"/>
  <c r="K64" i="6"/>
  <c r="C64" i="6" s="1"/>
  <c r="C17" i="6"/>
  <c r="F897" i="5"/>
  <c r="H897" i="5"/>
  <c r="R897" i="5"/>
  <c r="I897" i="5"/>
  <c r="E897" i="5"/>
  <c r="X897" i="5" s="1"/>
  <c r="J897" i="5"/>
  <c r="E1494" i="5"/>
  <c r="X1494" i="5" s="1"/>
  <c r="I1494" i="5"/>
  <c r="G1494" i="5"/>
  <c r="H1494" i="5"/>
  <c r="F1494" i="5"/>
  <c r="J1494" i="5"/>
  <c r="R1494" i="5"/>
  <c r="E1822" i="5"/>
  <c r="X1822" i="5" s="1"/>
  <c r="J1822" i="5"/>
  <c r="I1822" i="5"/>
  <c r="R1822" i="5"/>
  <c r="G1822" i="5"/>
  <c r="H1822" i="5"/>
  <c r="F1822" i="5"/>
  <c r="I2173" i="5"/>
  <c r="E2173" i="5"/>
  <c r="X2173" i="5" s="1"/>
  <c r="J2173" i="5"/>
  <c r="F2173" i="5"/>
  <c r="H2173" i="5"/>
  <c r="R2173" i="5"/>
  <c r="D15" i="6"/>
  <c r="C15" i="6"/>
  <c r="A17" i="6"/>
  <c r="B34" i="4"/>
  <c r="A22" i="6" s="1"/>
  <c r="G2473" i="5"/>
  <c r="B44" i="4"/>
  <c r="A30" i="6" s="1"/>
  <c r="B56" i="4"/>
  <c r="A40" i="6" s="1"/>
  <c r="B50" i="4"/>
  <c r="A35" i="6" s="1"/>
  <c r="B62" i="4"/>
  <c r="A45" i="6" s="1"/>
  <c r="A25" i="6"/>
  <c r="E673" i="5"/>
  <c r="X673" i="5" s="1"/>
  <c r="F673" i="5"/>
  <c r="R673" i="5"/>
  <c r="H673" i="5"/>
  <c r="J673" i="5"/>
  <c r="I673" i="5"/>
  <c r="H749" i="5"/>
  <c r="F749" i="5"/>
  <c r="I749" i="5"/>
  <c r="R749" i="5"/>
  <c r="E749" i="5"/>
  <c r="X749" i="5" s="1"/>
  <c r="J749" i="5"/>
  <c r="G843" i="5"/>
  <c r="G983" i="5"/>
  <c r="E693" i="5"/>
  <c r="X693" i="5" s="1"/>
  <c r="R693" i="5"/>
  <c r="H693" i="5"/>
  <c r="G693" i="5"/>
  <c r="F693" i="5"/>
  <c r="J693" i="5"/>
  <c r="I693" i="5"/>
  <c r="R879" i="5"/>
  <c r="F879" i="5"/>
  <c r="I879" i="5"/>
  <c r="E879" i="5"/>
  <c r="X879" i="5" s="1"/>
  <c r="J879" i="5"/>
  <c r="H879" i="5"/>
  <c r="E1379" i="5"/>
  <c r="X1379" i="5" s="1"/>
  <c r="J1379" i="5"/>
  <c r="F1379" i="5"/>
  <c r="R1379" i="5"/>
  <c r="I1379" i="5"/>
  <c r="G1379" i="5"/>
  <c r="H1379" i="5"/>
  <c r="E1515" i="5"/>
  <c r="X1515" i="5" s="1"/>
  <c r="G1515" i="5"/>
  <c r="J1515" i="5"/>
  <c r="F1515" i="5"/>
  <c r="R1515" i="5"/>
  <c r="I1515" i="5"/>
  <c r="H1515" i="5"/>
  <c r="E1918" i="5"/>
  <c r="X1918" i="5" s="1"/>
  <c r="F1918" i="5"/>
  <c r="R1918" i="5"/>
  <c r="J1918" i="5"/>
  <c r="G1918" i="5"/>
  <c r="H1918" i="5"/>
  <c r="I1918" i="5"/>
  <c r="H2115" i="5"/>
  <c r="E2115" i="5"/>
  <c r="X2115" i="5" s="1"/>
  <c r="R2115" i="5"/>
  <c r="I2115" i="5"/>
  <c r="J2115" i="5"/>
  <c r="F2115" i="5"/>
  <c r="D6" i="6"/>
  <c r="C6" i="6"/>
  <c r="B51" i="4"/>
  <c r="A36" i="6" s="1"/>
  <c r="A26" i="6"/>
  <c r="B45" i="4"/>
  <c r="A31" i="6" s="1"/>
  <c r="B57" i="4"/>
  <c r="A41" i="6" s="1"/>
  <c r="B63" i="4"/>
  <c r="A46" i="6" s="1"/>
  <c r="F50" i="6"/>
  <c r="F63" i="6" l="1"/>
  <c r="H41" i="6"/>
  <c r="H36" i="6"/>
  <c r="C36" i="6" s="1"/>
  <c r="H26" i="6"/>
  <c r="C26" i="6" s="1"/>
  <c r="F41" i="6"/>
  <c r="H37" i="6"/>
  <c r="D25" i="6"/>
  <c r="V57" i="5"/>
  <c r="R57" i="5" s="1"/>
  <c r="V541" i="5"/>
  <c r="F541" i="5" s="1"/>
  <c r="V73" i="5"/>
  <c r="R73" i="5" s="1"/>
  <c r="V33" i="5"/>
  <c r="G33" i="5" s="1"/>
  <c r="V17" i="5"/>
  <c r="F17" i="5" s="1"/>
  <c r="V468" i="5"/>
  <c r="E468" i="5" s="1"/>
  <c r="AB8" i="5"/>
  <c r="V28" i="5"/>
  <c r="AB67" i="5"/>
  <c r="AB23" i="5"/>
  <c r="AB35" i="5"/>
  <c r="V51" i="5"/>
  <c r="G51" i="5" s="1"/>
  <c r="AB58" i="5"/>
  <c r="V64" i="5"/>
  <c r="AB83" i="5"/>
  <c r="AB10" i="5"/>
  <c r="V12" i="5"/>
  <c r="G12" i="5" s="1"/>
  <c r="AB20" i="5"/>
  <c r="AB42" i="5"/>
  <c r="V61" i="5"/>
  <c r="G61" i="5" s="1"/>
  <c r="AB101" i="5"/>
  <c r="V22" i="5"/>
  <c r="V6" i="5"/>
  <c r="G6" i="5" s="1"/>
  <c r="V13" i="5"/>
  <c r="V18" i="5"/>
  <c r="G18" i="5" s="1"/>
  <c r="AB24" i="5"/>
  <c r="V75" i="5"/>
  <c r="G75" i="5" s="1"/>
  <c r="V82" i="5"/>
  <c r="G82" i="5" s="1"/>
  <c r="AB94" i="5"/>
  <c r="V111" i="5"/>
  <c r="G111" i="5" s="1"/>
  <c r="V129" i="5"/>
  <c r="G129" i="5" s="1"/>
  <c r="V146" i="5"/>
  <c r="G146" i="5" s="1"/>
  <c r="V163" i="5"/>
  <c r="G163" i="5" s="1"/>
  <c r="V195" i="5"/>
  <c r="AB149" i="5"/>
  <c r="V186" i="5"/>
  <c r="G186" i="5" s="1"/>
  <c r="AB48" i="5"/>
  <c r="AB80" i="5"/>
  <c r="AB93" i="5"/>
  <c r="V133" i="5"/>
  <c r="G133" i="5" s="1"/>
  <c r="AB157" i="5"/>
  <c r="V170" i="5"/>
  <c r="G170" i="5" s="1"/>
  <c r="V93" i="5"/>
  <c r="G93" i="5" s="1"/>
  <c r="AB113" i="5"/>
  <c r="V128" i="5"/>
  <c r="G128" i="5" s="1"/>
  <c r="V157" i="5"/>
  <c r="G157" i="5" s="1"/>
  <c r="AB177" i="5"/>
  <c r="V193" i="5"/>
  <c r="G193" i="5" s="1"/>
  <c r="V223" i="5"/>
  <c r="G223" i="5" s="1"/>
  <c r="AB241" i="5"/>
  <c r="AB266" i="5"/>
  <c r="V219" i="5"/>
  <c r="V236" i="5"/>
  <c r="G236" i="5" s="1"/>
  <c r="V268" i="5"/>
  <c r="V191" i="5"/>
  <c r="G191" i="5" s="1"/>
  <c r="AB218" i="5"/>
  <c r="AB257" i="5"/>
  <c r="AB277" i="5"/>
  <c r="AB193" i="5"/>
  <c r="AB214" i="5"/>
  <c r="AB248" i="5"/>
  <c r="AB267" i="5"/>
  <c r="V282" i="5"/>
  <c r="V288" i="5"/>
  <c r="G288" i="5" s="1"/>
  <c r="V317" i="5"/>
  <c r="G317" i="5" s="1"/>
  <c r="V337" i="5"/>
  <c r="G337" i="5" s="1"/>
  <c r="V14" i="5"/>
  <c r="G14" i="5" s="1"/>
  <c r="V21" i="5"/>
  <c r="G21" i="5" s="1"/>
  <c r="V26" i="5"/>
  <c r="G26" i="5" s="1"/>
  <c r="AB32" i="5"/>
  <c r="V41" i="5"/>
  <c r="AB55" i="5"/>
  <c r="V63" i="5"/>
  <c r="G63" i="5" s="1"/>
  <c r="AB76" i="5"/>
  <c r="V105" i="5"/>
  <c r="V27" i="5"/>
  <c r="G27" i="5" s="1"/>
  <c r="AB33" i="5"/>
  <c r="AB37" i="5"/>
  <c r="V47" i="5"/>
  <c r="G47" i="5" s="1"/>
  <c r="AB54" i="5"/>
  <c r="AB61" i="5"/>
  <c r="V70" i="5"/>
  <c r="G70" i="5" s="1"/>
  <c r="V80" i="5"/>
  <c r="G80" i="5" s="1"/>
  <c r="V100" i="5"/>
  <c r="AB9" i="5"/>
  <c r="AB16" i="5"/>
  <c r="V30" i="5"/>
  <c r="G30" i="5" s="1"/>
  <c r="V37" i="5"/>
  <c r="G37" i="5" s="1"/>
  <c r="V46" i="5"/>
  <c r="G46" i="5" s="1"/>
  <c r="V58" i="5"/>
  <c r="G58" i="5" s="1"/>
  <c r="V68" i="5"/>
  <c r="G68" i="5" s="1"/>
  <c r="AB88" i="5"/>
  <c r="AB5" i="5"/>
  <c r="V8" i="5"/>
  <c r="G8" i="5" s="1"/>
  <c r="V9" i="5"/>
  <c r="V16" i="5"/>
  <c r="G16" i="5" s="1"/>
  <c r="V20" i="5"/>
  <c r="G20" i="5" s="1"/>
  <c r="AB28" i="5"/>
  <c r="AB44" i="5"/>
  <c r="V60" i="5"/>
  <c r="AB81" i="5"/>
  <c r="V110" i="5"/>
  <c r="G110" i="5" s="1"/>
  <c r="V79" i="5"/>
  <c r="G79" i="5" s="1"/>
  <c r="AB84" i="5"/>
  <c r="V91" i="5"/>
  <c r="G91" i="5" s="1"/>
  <c r="V97" i="5"/>
  <c r="G97" i="5" s="1"/>
  <c r="AB102" i="5"/>
  <c r="V108" i="5"/>
  <c r="G108" i="5" s="1"/>
  <c r="V114" i="5"/>
  <c r="G114" i="5" s="1"/>
  <c r="V119" i="5"/>
  <c r="G119" i="5" s="1"/>
  <c r="AB126" i="5"/>
  <c r="V131" i="5"/>
  <c r="G131" i="5" s="1"/>
  <c r="AB137" i="5"/>
  <c r="V143" i="5"/>
  <c r="G143" i="5" s="1"/>
  <c r="AB148" i="5"/>
  <c r="V155" i="5"/>
  <c r="G155" i="5" s="1"/>
  <c r="V161" i="5"/>
  <c r="G161" i="5" s="1"/>
  <c r="AB166" i="5"/>
  <c r="V172" i="5"/>
  <c r="G172" i="5" s="1"/>
  <c r="V178" i="5"/>
  <c r="G178" i="5" s="1"/>
  <c r="V184" i="5"/>
  <c r="G184" i="5" s="1"/>
  <c r="AB117" i="5"/>
  <c r="AB122" i="5"/>
  <c r="V134" i="5"/>
  <c r="G134" i="5" s="1"/>
  <c r="V142" i="5"/>
  <c r="G142" i="5" s="1"/>
  <c r="AB152" i="5"/>
  <c r="V164" i="5"/>
  <c r="G164" i="5" s="1"/>
  <c r="V169" i="5"/>
  <c r="G169" i="5" s="1"/>
  <c r="AB181" i="5"/>
  <c r="V40" i="5"/>
  <c r="G40" i="5" s="1"/>
  <c r="V44" i="5"/>
  <c r="G44" i="5" s="1"/>
  <c r="AB52" i="5"/>
  <c r="V65" i="5"/>
  <c r="V72" i="5"/>
  <c r="G72" i="5" s="1"/>
  <c r="V76" i="5"/>
  <c r="G76" i="5" s="1"/>
  <c r="V88" i="5"/>
  <c r="G88" i="5" s="1"/>
  <c r="V101" i="5"/>
  <c r="G101" i="5" s="1"/>
  <c r="AB112" i="5"/>
  <c r="AB125" i="5"/>
  <c r="V138" i="5"/>
  <c r="G138" i="5" s="1"/>
  <c r="V152" i="5"/>
  <c r="G152" i="5" s="1"/>
  <c r="V165" i="5"/>
  <c r="G165" i="5" s="1"/>
  <c r="AB176" i="5"/>
  <c r="AB91" i="5"/>
  <c r="V96" i="5"/>
  <c r="G96" i="5" s="1"/>
  <c r="AB103" i="5"/>
  <c r="AB111" i="5"/>
  <c r="AB115" i="5"/>
  <c r="V125" i="5"/>
  <c r="G125" i="5" s="1"/>
  <c r="AB130" i="5"/>
  <c r="AB140" i="5"/>
  <c r="AB145" i="5"/>
  <c r="AB155" i="5"/>
  <c r="V160" i="5"/>
  <c r="G160" i="5" s="1"/>
  <c r="AB167" i="5"/>
  <c r="AB175" i="5"/>
  <c r="AB179" i="5"/>
  <c r="V194" i="5"/>
  <c r="G194" i="5" s="1"/>
  <c r="V189" i="5"/>
  <c r="G189" i="5" s="1"/>
  <c r="AB195" i="5"/>
  <c r="AB205" i="5"/>
  <c r="V216" i="5"/>
  <c r="G216" i="5" s="1"/>
  <c r="V226" i="5"/>
  <c r="G226" i="5" s="1"/>
  <c r="AB231" i="5"/>
  <c r="AB236" i="5"/>
  <c r="V248" i="5"/>
  <c r="G248" i="5" s="1"/>
  <c r="V258" i="5"/>
  <c r="G258" i="5" s="1"/>
  <c r="AB263" i="5"/>
  <c r="AB268" i="5"/>
  <c r="V278" i="5"/>
  <c r="G278" i="5" s="1"/>
  <c r="V297" i="5"/>
  <c r="G297" i="5" s="1"/>
  <c r="V205" i="5"/>
  <c r="G205" i="5" s="1"/>
  <c r="AB211" i="5"/>
  <c r="AB221" i="5"/>
  <c r="AB232" i="5"/>
  <c r="AB238" i="5"/>
  <c r="V243" i="5"/>
  <c r="G243" i="5" s="1"/>
  <c r="AB251" i="5"/>
  <c r="AB264" i="5"/>
  <c r="AB270" i="5"/>
  <c r="V281" i="5"/>
  <c r="G281" i="5" s="1"/>
  <c r="V302" i="5"/>
  <c r="G302" i="5" s="1"/>
  <c r="V196" i="5"/>
  <c r="G196" i="5" s="1"/>
  <c r="AB200" i="5"/>
  <c r="V210" i="5"/>
  <c r="G210" i="5" s="1"/>
  <c r="AB215" i="5"/>
  <c r="V221" i="5"/>
  <c r="G221" i="5" s="1"/>
  <c r="V232" i="5"/>
  <c r="G232" i="5" s="1"/>
  <c r="V242" i="5"/>
  <c r="G242" i="5" s="1"/>
  <c r="AB247" i="5"/>
  <c r="AB252" i="5"/>
  <c r="V264" i="5"/>
  <c r="G264" i="5" s="1"/>
  <c r="V274" i="5"/>
  <c r="G274" i="5" s="1"/>
  <c r="V286" i="5"/>
  <c r="G286" i="5" s="1"/>
  <c r="V183" i="5"/>
  <c r="G183" i="5" s="1"/>
  <c r="AB189" i="5"/>
  <c r="V200" i="5"/>
  <c r="G200" i="5" s="1"/>
  <c r="V212" i="5"/>
  <c r="G212" i="5" s="1"/>
  <c r="AB216" i="5"/>
  <c r="V225" i="5"/>
  <c r="G225" i="5" s="1"/>
  <c r="AB229" i="5"/>
  <c r="V246" i="5"/>
  <c r="G246" i="5" s="1"/>
  <c r="V252" i="5"/>
  <c r="G252" i="5" s="1"/>
  <c r="V257" i="5"/>
  <c r="G257" i="5" s="1"/>
  <c r="AB261" i="5"/>
  <c r="V275" i="5"/>
  <c r="G275" i="5" s="1"/>
  <c r="AB279" i="5"/>
  <c r="AB291" i="5"/>
  <c r="AB286" i="5"/>
  <c r="AB297" i="5"/>
  <c r="AB302" i="5"/>
  <c r="AB313" i="5"/>
  <c r="AB319" i="5"/>
  <c r="AB334" i="5"/>
  <c r="AB345" i="5"/>
  <c r="V356" i="5"/>
  <c r="G356" i="5" s="1"/>
  <c r="AB364" i="5"/>
  <c r="AB309" i="5"/>
  <c r="AB314" i="5"/>
  <c r="AB324" i="5"/>
  <c r="AB328" i="5"/>
  <c r="AB333" i="5"/>
  <c r="AB340" i="5"/>
  <c r="V344" i="5"/>
  <c r="G344" i="5" s="1"/>
  <c r="V354" i="5"/>
  <c r="G354" i="5" s="1"/>
  <c r="V364" i="5"/>
  <c r="G364" i="5" s="1"/>
  <c r="V298" i="5"/>
  <c r="G298" i="5" s="1"/>
  <c r="V309" i="5"/>
  <c r="G309" i="5" s="1"/>
  <c r="V314" i="5"/>
  <c r="G314" i="5" s="1"/>
  <c r="V323" i="5"/>
  <c r="G323" i="5" s="1"/>
  <c r="V329" i="5"/>
  <c r="G329" i="5" s="1"/>
  <c r="V333" i="5"/>
  <c r="G333" i="5" s="1"/>
  <c r="V340" i="5"/>
  <c r="G340" i="5" s="1"/>
  <c r="AB346" i="5"/>
  <c r="V346" i="5"/>
  <c r="G346" i="5" s="1"/>
  <c r="V353" i="5"/>
  <c r="G353" i="5" s="1"/>
  <c r="V363" i="5"/>
  <c r="G363" i="5" s="1"/>
  <c r="AB283" i="5"/>
  <c r="AB290" i="5"/>
  <c r="AB301" i="5"/>
  <c r="AB306" i="5"/>
  <c r="V315" i="5"/>
  <c r="G315" i="5" s="1"/>
  <c r="V321" i="5"/>
  <c r="G321" i="5" s="1"/>
  <c r="AB338" i="5"/>
  <c r="V338" i="5"/>
  <c r="V351" i="5"/>
  <c r="G351" i="5" s="1"/>
  <c r="AB358" i="5"/>
  <c r="AB368" i="5"/>
  <c r="AB374" i="5"/>
  <c r="V386" i="5"/>
  <c r="G386" i="5" s="1"/>
  <c r="V402" i="5"/>
  <c r="G402" i="5" s="1"/>
  <c r="AB430" i="5"/>
  <c r="V447" i="5"/>
  <c r="G447" i="5" s="1"/>
  <c r="AB460" i="5"/>
  <c r="AB479" i="5"/>
  <c r="AB511" i="5"/>
  <c r="V390" i="5"/>
  <c r="G390" i="5" s="1"/>
  <c r="V406" i="5"/>
  <c r="G406" i="5" s="1"/>
  <c r="AB416" i="5"/>
  <c r="AB438" i="5"/>
  <c r="V452" i="5"/>
  <c r="G452" i="5" s="1"/>
  <c r="AB483" i="5"/>
  <c r="V505" i="5"/>
  <c r="G505" i="5" s="1"/>
  <c r="V376" i="5"/>
  <c r="G376" i="5" s="1"/>
  <c r="V392" i="5"/>
  <c r="G392" i="5" s="1"/>
  <c r="AB410" i="5"/>
  <c r="AB423" i="5"/>
  <c r="V448" i="5"/>
  <c r="V462" i="5"/>
  <c r="G462" i="5" s="1"/>
  <c r="V470" i="5"/>
  <c r="AB487" i="5"/>
  <c r="AB576" i="5"/>
  <c r="AB389" i="5"/>
  <c r="AB405" i="5"/>
  <c r="V413" i="5"/>
  <c r="G413" i="5" s="1"/>
  <c r="V431" i="5"/>
  <c r="G431" i="5" s="1"/>
  <c r="V442" i="5"/>
  <c r="G442" i="5" s="1"/>
  <c r="V453" i="5"/>
  <c r="G453" i="5" s="1"/>
  <c r="AB469" i="5"/>
  <c r="V478" i="5"/>
  <c r="G478" i="5" s="1"/>
  <c r="V375" i="5"/>
  <c r="G375" i="5" s="1"/>
  <c r="V383" i="5"/>
  <c r="G383" i="5" s="1"/>
  <c r="V391" i="5"/>
  <c r="G391" i="5" s="1"/>
  <c r="V399" i="5"/>
  <c r="G399" i="5" s="1"/>
  <c r="V407" i="5"/>
  <c r="G407" i="5" s="1"/>
  <c r="AB418" i="5"/>
  <c r="AB424" i="5"/>
  <c r="V438" i="5"/>
  <c r="G438" i="5" s="1"/>
  <c r="V443" i="5"/>
  <c r="G443" i="5" s="1"/>
  <c r="AB447" i="5"/>
  <c r="AB455" i="5"/>
  <c r="AB464" i="5"/>
  <c r="AB468" i="5"/>
  <c r="AB472" i="5"/>
  <c r="V485" i="5"/>
  <c r="G485" i="5" s="1"/>
  <c r="AB502" i="5"/>
  <c r="V516" i="5"/>
  <c r="G516" i="5" s="1"/>
  <c r="AB504" i="5"/>
  <c r="V504" i="5"/>
  <c r="V538" i="5"/>
  <c r="G538" i="5" s="1"/>
  <c r="V372" i="5"/>
  <c r="V379" i="5"/>
  <c r="G379" i="5" s="1"/>
  <c r="V387" i="5"/>
  <c r="G387" i="5" s="1"/>
  <c r="V395" i="5"/>
  <c r="V403" i="5"/>
  <c r="G403" i="5" s="1"/>
  <c r="AB409" i="5"/>
  <c r="AB413" i="5"/>
  <c r="AB426" i="5"/>
  <c r="V432" i="5"/>
  <c r="G432" i="5" s="1"/>
  <c r="V436" i="5"/>
  <c r="G436" i="5" s="1"/>
  <c r="AB451" i="5"/>
  <c r="AB459" i="5"/>
  <c r="AB474" i="5"/>
  <c r="V479" i="5"/>
  <c r="V493" i="5"/>
  <c r="G493" i="5" s="1"/>
  <c r="AB503" i="5"/>
  <c r="V523" i="5"/>
  <c r="G523" i="5" s="1"/>
  <c r="V558" i="5"/>
  <c r="G558" i="5" s="1"/>
  <c r="V510" i="5"/>
  <c r="AB525" i="5"/>
  <c r="V532" i="5"/>
  <c r="AB545" i="5"/>
  <c r="AB557" i="5"/>
  <c r="AB574" i="5"/>
  <c r="V490" i="5"/>
  <c r="G490" i="5" s="1"/>
  <c r="AB495" i="5"/>
  <c r="AB506" i="5"/>
  <c r="AB516" i="5"/>
  <c r="AB522" i="5"/>
  <c r="AB527" i="5"/>
  <c r="AB547" i="5"/>
  <c r="AB566" i="5"/>
  <c r="V579" i="5"/>
  <c r="G579" i="5" s="1"/>
  <c r="V486" i="5"/>
  <c r="G486" i="5" s="1"/>
  <c r="V494" i="5"/>
  <c r="G494" i="5" s="1"/>
  <c r="V502" i="5"/>
  <c r="V509" i="5"/>
  <c r="G509" i="5" s="1"/>
  <c r="AB520" i="5"/>
  <c r="V520" i="5"/>
  <c r="G520" i="5" s="1"/>
  <c r="AB540" i="5"/>
  <c r="V559" i="5"/>
  <c r="AB573" i="5"/>
  <c r="AB532" i="5"/>
  <c r="AB537" i="5"/>
  <c r="V542" i="5"/>
  <c r="AB549" i="5"/>
  <c r="AB558" i="5"/>
  <c r="AB563" i="5"/>
  <c r="V571" i="5"/>
  <c r="G571" i="5" s="1"/>
  <c r="V582" i="5"/>
  <c r="G582" i="5" s="1"/>
  <c r="V526" i="5"/>
  <c r="AB536" i="5"/>
  <c r="AB543" i="5"/>
  <c r="AB551" i="5"/>
  <c r="AB565" i="5"/>
  <c r="V569" i="5"/>
  <c r="G569" i="5" s="1"/>
  <c r="V575" i="5"/>
  <c r="AB15" i="5"/>
  <c r="AB22" i="5"/>
  <c r="AB27" i="5"/>
  <c r="AB34" i="5"/>
  <c r="AB47" i="5"/>
  <c r="AB56" i="5"/>
  <c r="AB64" i="5"/>
  <c r="V78" i="5"/>
  <c r="G78" i="5" s="1"/>
  <c r="AB12" i="5"/>
  <c r="V29" i="5"/>
  <c r="G29" i="5" s="1"/>
  <c r="V34" i="5"/>
  <c r="G34" i="5" s="1"/>
  <c r="AB40" i="5"/>
  <c r="V48" i="5"/>
  <c r="V56" i="5"/>
  <c r="G56" i="5" s="1"/>
  <c r="AB62" i="5"/>
  <c r="AB71" i="5"/>
  <c r="AB82" i="5"/>
  <c r="AB106" i="5"/>
  <c r="AB11" i="5"/>
  <c r="AB18" i="5"/>
  <c r="AB31" i="5"/>
  <c r="AB38" i="5"/>
  <c r="V50" i="5"/>
  <c r="AB60" i="5"/>
  <c r="AB69" i="5"/>
  <c r="V89" i="5"/>
  <c r="V15" i="5"/>
  <c r="G15" i="5" s="1"/>
  <c r="V10" i="5"/>
  <c r="G10" i="5" s="1"/>
  <c r="V11" i="5"/>
  <c r="G11" i="5" s="1"/>
  <c r="AB17" i="5"/>
  <c r="AB21" i="5"/>
  <c r="V31" i="5"/>
  <c r="G31" i="5" s="1"/>
  <c r="AB49" i="5"/>
  <c r="AB65" i="5"/>
  <c r="AB87" i="5"/>
  <c r="AB68" i="5"/>
  <c r="V81" i="5"/>
  <c r="G81" i="5" s="1"/>
  <c r="AB86" i="5"/>
  <c r="V92" i="5"/>
  <c r="G92" i="5" s="1"/>
  <c r="V98" i="5"/>
  <c r="G98" i="5" s="1"/>
  <c r="V103" i="5"/>
  <c r="G103" i="5" s="1"/>
  <c r="AB110" i="5"/>
  <c r="V115" i="5"/>
  <c r="G115" i="5" s="1"/>
  <c r="AB121" i="5"/>
  <c r="V127" i="5"/>
  <c r="G127" i="5" s="1"/>
  <c r="AB132" i="5"/>
  <c r="V139" i="5"/>
  <c r="V145" i="5"/>
  <c r="G145" i="5" s="1"/>
  <c r="AB150" i="5"/>
  <c r="V156" i="5"/>
  <c r="G156" i="5" s="1"/>
  <c r="V162" i="5"/>
  <c r="G162" i="5" s="1"/>
  <c r="V167" i="5"/>
  <c r="G167" i="5" s="1"/>
  <c r="AB174" i="5"/>
  <c r="V179" i="5"/>
  <c r="G179" i="5" s="1"/>
  <c r="V190" i="5"/>
  <c r="V118" i="5"/>
  <c r="G118" i="5" s="1"/>
  <c r="V126" i="5"/>
  <c r="G126" i="5" s="1"/>
  <c r="AB136" i="5"/>
  <c r="V148" i="5"/>
  <c r="G148" i="5" s="1"/>
  <c r="V153" i="5"/>
  <c r="G153" i="5" s="1"/>
  <c r="AB165" i="5"/>
  <c r="AB170" i="5"/>
  <c r="V182" i="5"/>
  <c r="G182" i="5" s="1"/>
  <c r="AB41" i="5"/>
  <c r="AB45" i="5"/>
  <c r="V55" i="5"/>
  <c r="G55" i="5" s="1"/>
  <c r="V67" i="5"/>
  <c r="G67" i="5" s="1"/>
  <c r="AB73" i="5"/>
  <c r="AB77" i="5"/>
  <c r="V90" i="5"/>
  <c r="G90" i="5" s="1"/>
  <c r="V104" i="5"/>
  <c r="G104" i="5" s="1"/>
  <c r="V117" i="5"/>
  <c r="AB128" i="5"/>
  <c r="AB141" i="5"/>
  <c r="V154" i="5"/>
  <c r="V168" i="5"/>
  <c r="G168" i="5" s="1"/>
  <c r="V181" i="5"/>
  <c r="G181" i="5" s="1"/>
  <c r="AB92" i="5"/>
  <c r="AB97" i="5"/>
  <c r="AB107" i="5"/>
  <c r="V112" i="5"/>
  <c r="G112" i="5" s="1"/>
  <c r="AB119" i="5"/>
  <c r="AB127" i="5"/>
  <c r="AB131" i="5"/>
  <c r="V141" i="5"/>
  <c r="G141" i="5" s="1"/>
  <c r="AB146" i="5"/>
  <c r="AB156" i="5"/>
  <c r="AB161" i="5"/>
  <c r="AB171" i="5"/>
  <c r="V176" i="5"/>
  <c r="G176" i="5" s="1"/>
  <c r="AB183" i="5"/>
  <c r="AB197" i="5"/>
  <c r="AB190" i="5"/>
  <c r="AB201" i="5"/>
  <c r="V208" i="5"/>
  <c r="G208" i="5" s="1"/>
  <c r="AB219" i="5"/>
  <c r="V228" i="5"/>
  <c r="G228" i="5" s="1"/>
  <c r="V233" i="5"/>
  <c r="G233" i="5" s="1"/>
  <c r="AB237" i="5"/>
  <c r="V254" i="5"/>
  <c r="G254" i="5" s="1"/>
  <c r="V260" i="5"/>
  <c r="V265" i="5"/>
  <c r="G265" i="5" s="1"/>
  <c r="AB269" i="5"/>
  <c r="V279" i="5"/>
  <c r="V201" i="5"/>
  <c r="G201" i="5" s="1"/>
  <c r="AB206" i="5"/>
  <c r="AB217" i="5"/>
  <c r="V224" i="5"/>
  <c r="G224" i="5" s="1"/>
  <c r="V234" i="5"/>
  <c r="AB239" i="5"/>
  <c r="AB244" i="5"/>
  <c r="V256" i="5"/>
  <c r="V266" i="5"/>
  <c r="G266" i="5" s="1"/>
  <c r="AB271" i="5"/>
  <c r="AB292" i="5"/>
  <c r="AB187" i="5"/>
  <c r="V197" i="5"/>
  <c r="G197" i="5" s="1"/>
  <c r="V202" i="5"/>
  <c r="G202" i="5" s="1"/>
  <c r="V211" i="5"/>
  <c r="G211" i="5" s="1"/>
  <c r="V217" i="5"/>
  <c r="G217" i="5" s="1"/>
  <c r="AB222" i="5"/>
  <c r="V238" i="5"/>
  <c r="V244" i="5"/>
  <c r="G244" i="5" s="1"/>
  <c r="V249" i="5"/>
  <c r="AB253" i="5"/>
  <c r="V270" i="5"/>
  <c r="G270" i="5" s="1"/>
  <c r="AB275" i="5"/>
  <c r="AB293" i="5"/>
  <c r="AB185" i="5"/>
  <c r="V192" i="5"/>
  <c r="AB203" i="5"/>
  <c r="V213" i="5"/>
  <c r="G213" i="5" s="1"/>
  <c r="V218" i="5"/>
  <c r="G218" i="5" s="1"/>
  <c r="AB226" i="5"/>
  <c r="AB233" i="5"/>
  <c r="V247" i="5"/>
  <c r="G247" i="5" s="1"/>
  <c r="V253" i="5"/>
  <c r="G253" i="5" s="1"/>
  <c r="AB258" i="5"/>
  <c r="AB265" i="5"/>
  <c r="AB276" i="5"/>
  <c r="AB280" i="5"/>
  <c r="V293" i="5"/>
  <c r="G293" i="5" s="1"/>
  <c r="V287" i="5"/>
  <c r="G287" i="5" s="1"/>
  <c r="AB299" i="5"/>
  <c r="V303" i="5"/>
  <c r="G303" i="5" s="1"/>
  <c r="AB316" i="5"/>
  <c r="V320" i="5"/>
  <c r="G320" i="5" s="1"/>
  <c r="AB335" i="5"/>
  <c r="V349" i="5"/>
  <c r="G349" i="5" s="1"/>
  <c r="V357" i="5"/>
  <c r="G357" i="5" s="1"/>
  <c r="AB366" i="5"/>
  <c r="AB311" i="5"/>
  <c r="V316" i="5"/>
  <c r="AB325" i="5"/>
  <c r="V325" i="5"/>
  <c r="G325" i="5" s="1"/>
  <c r="AB329" i="5"/>
  <c r="V334" i="5"/>
  <c r="G334" i="5" s="1"/>
  <c r="AB341" i="5"/>
  <c r="V345" i="5"/>
  <c r="G345" i="5" s="1"/>
  <c r="V355" i="5"/>
  <c r="G355" i="5" s="1"/>
  <c r="AB365" i="5"/>
  <c r="AB305" i="5"/>
  <c r="AB310" i="5"/>
  <c r="AB315" i="5"/>
  <c r="V324" i="5"/>
  <c r="AB330" i="5"/>
  <c r="V336" i="5"/>
  <c r="G336" i="5" s="1"/>
  <c r="V341" i="5"/>
  <c r="G341" i="5" s="1"/>
  <c r="AB350" i="5"/>
  <c r="AB360" i="5"/>
  <c r="V365" i="5"/>
  <c r="G365" i="5" s="1"/>
  <c r="AB287" i="5"/>
  <c r="V291" i="5"/>
  <c r="G291" i="5" s="1"/>
  <c r="AB303" i="5"/>
  <c r="V307" i="5"/>
  <c r="AB317" i="5"/>
  <c r="V322" i="5"/>
  <c r="G322" i="5" s="1"/>
  <c r="V339" i="5"/>
  <c r="G339" i="5" s="1"/>
  <c r="V352" i="5"/>
  <c r="G352" i="5" s="1"/>
  <c r="V370" i="5"/>
  <c r="G370" i="5" s="1"/>
  <c r="AB377" i="5"/>
  <c r="AB393" i="5"/>
  <c r="V420" i="5"/>
  <c r="AB432" i="5"/>
  <c r="V449" i="5"/>
  <c r="G449" i="5" s="1"/>
  <c r="AB463" i="5"/>
  <c r="V482" i="5"/>
  <c r="AB381" i="5"/>
  <c r="AB397" i="5"/>
  <c r="V408" i="5"/>
  <c r="V426" i="5"/>
  <c r="AB440" i="5"/>
  <c r="AB454" i="5"/>
  <c r="AB485" i="5"/>
  <c r="V366" i="5"/>
  <c r="V378" i="5"/>
  <c r="G378" i="5" s="1"/>
  <c r="V394" i="5"/>
  <c r="G394" i="5" s="1"/>
  <c r="V418" i="5"/>
  <c r="G418" i="5" s="1"/>
  <c r="V425" i="5"/>
  <c r="G425" i="5" s="1"/>
  <c r="AB450" i="5"/>
  <c r="V464" i="5"/>
  <c r="G464" i="5" s="1"/>
  <c r="V472" i="5"/>
  <c r="G472" i="5" s="1"/>
  <c r="AB500" i="5"/>
  <c r="AB375" i="5"/>
  <c r="AB391" i="5"/>
  <c r="AB407" i="5"/>
  <c r="AB415" i="5"/>
  <c r="V433" i="5"/>
  <c r="G433" i="5" s="1"/>
  <c r="AB443" i="5"/>
  <c r="V459" i="5"/>
  <c r="G459" i="5" s="1"/>
  <c r="AB471" i="5"/>
  <c r="AB490" i="5"/>
  <c r="AB376" i="5"/>
  <c r="AB384" i="5"/>
  <c r="AB392" i="5"/>
  <c r="AB400" i="5"/>
  <c r="V415" i="5"/>
  <c r="AB420" i="5"/>
  <c r="AB425" i="5"/>
  <c r="AB439" i="5"/>
  <c r="V444" i="5"/>
  <c r="G444" i="5" s="1"/>
  <c r="AB448" i="5"/>
  <c r="AB456" i="5"/>
  <c r="AB465" i="5"/>
  <c r="V469" i="5"/>
  <c r="G469" i="5" s="1"/>
  <c r="AB473" i="5"/>
  <c r="V507" i="5"/>
  <c r="G507" i="5" s="1"/>
  <c r="V518" i="5"/>
  <c r="V519" i="5"/>
  <c r="V544" i="5"/>
  <c r="G544" i="5" s="1"/>
  <c r="V373" i="5"/>
  <c r="AB380" i="5"/>
  <c r="AB388" i="5"/>
  <c r="AB396" i="5"/>
  <c r="AB404" i="5"/>
  <c r="V410" i="5"/>
  <c r="AB414" i="5"/>
  <c r="AB428" i="5"/>
  <c r="AB433" i="5"/>
  <c r="V437" i="5"/>
  <c r="AB452" i="5"/>
  <c r="V460" i="5"/>
  <c r="AB475" i="5"/>
  <c r="AB480" i="5"/>
  <c r="V480" i="5"/>
  <c r="AB494" i="5"/>
  <c r="V506" i="5"/>
  <c r="G506" i="5" s="1"/>
  <c r="V527" i="5"/>
  <c r="V563" i="5"/>
  <c r="AB517" i="5"/>
  <c r="V535" i="5"/>
  <c r="G535" i="5" s="1"/>
  <c r="V549" i="5"/>
  <c r="G549" i="5" s="1"/>
  <c r="V560" i="5"/>
  <c r="G560" i="5" s="1"/>
  <c r="V578" i="5"/>
  <c r="G578" i="5" s="1"/>
  <c r="V491" i="5"/>
  <c r="G491" i="5" s="1"/>
  <c r="V498" i="5"/>
  <c r="G498" i="5" s="1"/>
  <c r="AB507" i="5"/>
  <c r="V517" i="5"/>
  <c r="AB523" i="5"/>
  <c r="AB528" i="5"/>
  <c r="V528" i="5"/>
  <c r="AB553" i="5"/>
  <c r="V570" i="5"/>
  <c r="AB482" i="5"/>
  <c r="V487" i="5"/>
  <c r="V496" i="5"/>
  <c r="G496" i="5" s="1"/>
  <c r="V503" i="5"/>
  <c r="G503" i="5" s="1"/>
  <c r="AB510" i="5"/>
  <c r="AB521" i="5"/>
  <c r="V546" i="5"/>
  <c r="G546" i="5" s="1"/>
  <c r="AB568" i="5"/>
  <c r="V576" i="5"/>
  <c r="G576" i="5" s="1"/>
  <c r="V534" i="5"/>
  <c r="G534" i="5" s="1"/>
  <c r="AB538" i="5"/>
  <c r="V543" i="5"/>
  <c r="G543" i="5" s="1"/>
  <c r="V550" i="5"/>
  <c r="G550" i="5" s="1"/>
  <c r="AB560" i="5"/>
  <c r="V564" i="5"/>
  <c r="AB578" i="5"/>
  <c r="AB583" i="5"/>
  <c r="V529" i="5"/>
  <c r="V540" i="5"/>
  <c r="V547" i="5"/>
  <c r="G547" i="5" s="1"/>
  <c r="V553" i="5"/>
  <c r="V566" i="5"/>
  <c r="G566" i="5" s="1"/>
  <c r="AB571" i="5"/>
  <c r="AB581" i="5"/>
  <c r="V24" i="5"/>
  <c r="G24" i="5" s="1"/>
  <c r="AB36" i="5"/>
  <c r="V49" i="5"/>
  <c r="G49" i="5" s="1"/>
  <c r="V84" i="5"/>
  <c r="AB30" i="5"/>
  <c r="V43" i="5"/>
  <c r="G43" i="5" s="1"/>
  <c r="V53" i="5"/>
  <c r="G53" i="5" s="1"/>
  <c r="AB74" i="5"/>
  <c r="V38" i="5"/>
  <c r="G38" i="5" s="1"/>
  <c r="AB90" i="5"/>
  <c r="V87" i="5"/>
  <c r="AB105" i="5"/>
  <c r="V123" i="5"/>
  <c r="G123" i="5" s="1"/>
  <c r="V140" i="5"/>
  <c r="G140" i="5" s="1"/>
  <c r="V151" i="5"/>
  <c r="G151" i="5" s="1"/>
  <c r="V175" i="5"/>
  <c r="AB180" i="5"/>
  <c r="AB120" i="5"/>
  <c r="V137" i="5"/>
  <c r="V174" i="5"/>
  <c r="G174" i="5" s="1"/>
  <c r="V62" i="5"/>
  <c r="G62" i="5" s="1"/>
  <c r="V74" i="5"/>
  <c r="G74" i="5" s="1"/>
  <c r="V106" i="5"/>
  <c r="G106" i="5" s="1"/>
  <c r="V120" i="5"/>
  <c r="AB144" i="5"/>
  <c r="AB196" i="5"/>
  <c r="AB98" i="5"/>
  <c r="AB108" i="5"/>
  <c r="AB123" i="5"/>
  <c r="AB135" i="5"/>
  <c r="AB147" i="5"/>
  <c r="AB162" i="5"/>
  <c r="AB184" i="5"/>
  <c r="V203" i="5"/>
  <c r="AB209" i="5"/>
  <c r="AB234" i="5"/>
  <c r="V261" i="5"/>
  <c r="AB202" i="5"/>
  <c r="V230" i="5"/>
  <c r="G230" i="5" s="1"/>
  <c r="AB245" i="5"/>
  <c r="V262" i="5"/>
  <c r="AB294" i="5"/>
  <c r="V206" i="5"/>
  <c r="G206" i="5" s="1"/>
  <c r="AB212" i="5"/>
  <c r="V239" i="5"/>
  <c r="AB250" i="5"/>
  <c r="AB295" i="5"/>
  <c r="V207" i="5"/>
  <c r="V222" i="5"/>
  <c r="AB235" i="5"/>
  <c r="AB254" i="5"/>
  <c r="V277" i="5"/>
  <c r="AB300" i="5"/>
  <c r="V304" i="5"/>
  <c r="G304" i="5" s="1"/>
  <c r="AB354" i="5"/>
  <c r="V358" i="5"/>
  <c r="AB367" i="5"/>
  <c r="V319" i="5"/>
  <c r="V326" i="5"/>
  <c r="G326" i="5" s="1"/>
  <c r="AB331" i="5"/>
  <c r="V335" i="5"/>
  <c r="G335" i="5" s="1"/>
  <c r="AB342" i="5"/>
  <c r="V295" i="5"/>
  <c r="AB307" i="5"/>
  <c r="V311" i="5"/>
  <c r="G311" i="5" s="1"/>
  <c r="AB321" i="5"/>
  <c r="V327" i="5"/>
  <c r="G327" i="5" s="1"/>
  <c r="V331" i="5"/>
  <c r="G331" i="5" s="1"/>
  <c r="V342" i="5"/>
  <c r="G342" i="5" s="1"/>
  <c r="AB351" i="5"/>
  <c r="AB361" i="5"/>
  <c r="AB369" i="5"/>
  <c r="AB288" i="5"/>
  <c r="V292" i="5"/>
  <c r="G292" i="5" s="1"/>
  <c r="AB304" i="5"/>
  <c r="V308" i="5"/>
  <c r="G308" i="5" s="1"/>
  <c r="AB318" i="5"/>
  <c r="V330" i="5"/>
  <c r="G330" i="5" s="1"/>
  <c r="AB349" i="5"/>
  <c r="AB356" i="5"/>
  <c r="V360" i="5"/>
  <c r="G360" i="5" s="1"/>
  <c r="V368" i="5"/>
  <c r="AB379" i="5"/>
  <c r="AB395" i="5"/>
  <c r="V422" i="5"/>
  <c r="AB436" i="5"/>
  <c r="V455" i="5"/>
  <c r="G455" i="5" s="1"/>
  <c r="V465" i="5"/>
  <c r="G465" i="5" s="1"/>
  <c r="AB491" i="5"/>
  <c r="AB383" i="5"/>
  <c r="AB399" i="5"/>
  <c r="V412" i="5"/>
  <c r="AB427" i="5"/>
  <c r="AB444" i="5"/>
  <c r="V475" i="5"/>
  <c r="AB492" i="5"/>
  <c r="V367" i="5"/>
  <c r="G367" i="5" s="1"/>
  <c r="AB385" i="5"/>
  <c r="AB401" i="5"/>
  <c r="AB419" i="5"/>
  <c r="AB434" i="5"/>
  <c r="V456" i="5"/>
  <c r="G456" i="5" s="1"/>
  <c r="G466" i="5"/>
  <c r="R466" i="5"/>
  <c r="I466" i="5"/>
  <c r="F466" i="5"/>
  <c r="E466" i="5"/>
  <c r="X466" i="5" s="1"/>
  <c r="J466" i="5"/>
  <c r="H466" i="5"/>
  <c r="AB477" i="5"/>
  <c r="V515" i="5"/>
  <c r="G515" i="5" s="1"/>
  <c r="V380" i="5"/>
  <c r="G380" i="5" s="1"/>
  <c r="V396" i="5"/>
  <c r="G396" i="5" s="1"/>
  <c r="V409" i="5"/>
  <c r="G409" i="5" s="1"/>
  <c r="AB417" i="5"/>
  <c r="V435" i="5"/>
  <c r="AB445" i="5"/>
  <c r="V461" i="5"/>
  <c r="G461" i="5" s="1"/>
  <c r="V474" i="5"/>
  <c r="G474" i="5" s="1"/>
  <c r="AB559" i="5"/>
  <c r="AB378" i="5"/>
  <c r="AB386" i="5"/>
  <c r="AB394" i="5"/>
  <c r="AB402" i="5"/>
  <c r="V416" i="5"/>
  <c r="G416" i="5" s="1"/>
  <c r="AB421" i="5"/>
  <c r="V427" i="5"/>
  <c r="V440" i="5"/>
  <c r="V445" i="5"/>
  <c r="AB449" i="5"/>
  <c r="AB457" i="5"/>
  <c r="AB466" i="5"/>
  <c r="AB470" i="5"/>
  <c r="V476" i="5"/>
  <c r="V489" i="5"/>
  <c r="G489" i="5" s="1"/>
  <c r="AB509" i="5"/>
  <c r="AB577" i="5"/>
  <c r="V522" i="5"/>
  <c r="AB370" i="5"/>
  <c r="V374" i="5"/>
  <c r="G374" i="5" s="1"/>
  <c r="AB382" i="5"/>
  <c r="AB390" i="5"/>
  <c r="AB398" i="5"/>
  <c r="AB406" i="5"/>
  <c r="AB411" i="5"/>
  <c r="V419" i="5"/>
  <c r="V430" i="5"/>
  <c r="V434" i="5"/>
  <c r="AB442" i="5"/>
  <c r="AB453" i="5"/>
  <c r="AB461" i="5"/>
  <c r="V477" i="5"/>
  <c r="G477" i="5" s="1"/>
  <c r="AB484" i="5"/>
  <c r="AB496" i="5"/>
  <c r="V508" i="5"/>
  <c r="AB546" i="5"/>
  <c r="V580" i="5"/>
  <c r="G580" i="5" s="1"/>
  <c r="V521" i="5"/>
  <c r="AB529" i="5"/>
  <c r="V537" i="5"/>
  <c r="G537" i="5" s="1"/>
  <c r="AB555" i="5"/>
  <c r="V561" i="5"/>
  <c r="AB579" i="5"/>
  <c r="V492" i="5"/>
  <c r="V500" i="5"/>
  <c r="AB508" i="5"/>
  <c r="AB518" i="5"/>
  <c r="V524" i="5"/>
  <c r="G524" i="5" s="1"/>
  <c r="V530" i="5"/>
  <c r="G530" i="5" s="1"/>
  <c r="V555" i="5"/>
  <c r="V574" i="5"/>
  <c r="V483" i="5"/>
  <c r="AB488" i="5"/>
  <c r="V488" i="5"/>
  <c r="AB497" i="5"/>
  <c r="V511" i="5"/>
  <c r="G511" i="5" s="1"/>
  <c r="AB526" i="5"/>
  <c r="V552" i="5"/>
  <c r="G552" i="5" s="1"/>
  <c r="AB569" i="5"/>
  <c r="V577" i="5"/>
  <c r="AB535" i="5"/>
  <c r="AB539" i="5"/>
  <c r="AB544" i="5"/>
  <c r="V551" i="5"/>
  <c r="AB561" i="5"/>
  <c r="V565" i="5"/>
  <c r="G565" i="5" s="1"/>
  <c r="AB580" i="5"/>
  <c r="V584" i="5"/>
  <c r="G584" i="5" s="1"/>
  <c r="V533" i="5"/>
  <c r="AB541" i="5"/>
  <c r="AB548" i="5"/>
  <c r="AB562" i="5"/>
  <c r="AB567" i="5"/>
  <c r="V572" i="5"/>
  <c r="AB582" i="5"/>
  <c r="V52" i="5"/>
  <c r="V71" i="5"/>
  <c r="G71" i="5" s="1"/>
  <c r="V99" i="5"/>
  <c r="G99" i="5" s="1"/>
  <c r="AB116" i="5"/>
  <c r="AB134" i="5"/>
  <c r="AB158" i="5"/>
  <c r="AB169" i="5"/>
  <c r="V132" i="5"/>
  <c r="AB154" i="5"/>
  <c r="V166" i="5"/>
  <c r="G166" i="5" s="1"/>
  <c r="V42" i="5"/>
  <c r="G42" i="5" s="1"/>
  <c r="V69" i="5"/>
  <c r="G69" i="5" s="1"/>
  <c r="AB143" i="5"/>
  <c r="AB172" i="5"/>
  <c r="AB186" i="5"/>
  <c r="V229" i="5"/>
  <c r="V255" i="5"/>
  <c r="G255" i="5" s="1"/>
  <c r="AB273" i="5"/>
  <c r="V280" i="5"/>
  <c r="G280" i="5" s="1"/>
  <c r="V209" i="5"/>
  <c r="G209" i="5" s="1"/>
  <c r="V241" i="5"/>
  <c r="V273" i="5"/>
  <c r="AB198" i="5"/>
  <c r="AB225" i="5"/>
  <c r="V245" i="5"/>
  <c r="G245" i="5" s="1"/>
  <c r="V271" i="5"/>
  <c r="G271" i="5" s="1"/>
  <c r="V187" i="5"/>
  <c r="G187" i="5" s="1"/>
  <c r="V227" i="5"/>
  <c r="G227" i="5" s="1"/>
  <c r="V259" i="5"/>
  <c r="G259" i="5" s="1"/>
  <c r="AB296" i="5"/>
  <c r="V7" i="5"/>
  <c r="G7" i="5" s="1"/>
  <c r="V19" i="5"/>
  <c r="AB25" i="5"/>
  <c r="AB29" i="5"/>
  <c r="V39" i="5"/>
  <c r="AB51" i="5"/>
  <c r="AB59" i="5"/>
  <c r="AB72" i="5"/>
  <c r="V86" i="5"/>
  <c r="V25" i="5"/>
  <c r="V32" i="5"/>
  <c r="G32" i="5" s="1"/>
  <c r="V36" i="5"/>
  <c r="G36" i="5" s="1"/>
  <c r="AB46" i="5"/>
  <c r="AB53" i="5"/>
  <c r="V59" i="5"/>
  <c r="G59" i="5" s="1"/>
  <c r="AB66" i="5"/>
  <c r="V77" i="5"/>
  <c r="G77" i="5" s="1"/>
  <c r="V94" i="5"/>
  <c r="G94" i="5" s="1"/>
  <c r="V5" i="5"/>
  <c r="G5" i="5" s="1"/>
  <c r="AB13" i="5"/>
  <c r="V23" i="5"/>
  <c r="G23" i="5" s="1"/>
  <c r="V35" i="5"/>
  <c r="V45" i="5"/>
  <c r="G45" i="5" s="1"/>
  <c r="V54" i="5"/>
  <c r="G54" i="5" s="1"/>
  <c r="V66" i="5"/>
  <c r="G66" i="5" s="1"/>
  <c r="AB85" i="5"/>
  <c r="AB104" i="5"/>
  <c r="AB6" i="5"/>
  <c r="AB7" i="5"/>
  <c r="AB14" i="5"/>
  <c r="AB19" i="5"/>
  <c r="AB26" i="5"/>
  <c r="AB39" i="5"/>
  <c r="AB57" i="5"/>
  <c r="AB79" i="5"/>
  <c r="V102" i="5"/>
  <c r="G102" i="5" s="1"/>
  <c r="AB78" i="5"/>
  <c r="V83" i="5"/>
  <c r="G83" i="5" s="1"/>
  <c r="AB89" i="5"/>
  <c r="V95" i="5"/>
  <c r="G95" i="5" s="1"/>
  <c r="AB100" i="5"/>
  <c r="V107" i="5"/>
  <c r="G107" i="5" s="1"/>
  <c r="V113" i="5"/>
  <c r="G113" i="5" s="1"/>
  <c r="AB118" i="5"/>
  <c r="V124" i="5"/>
  <c r="G124" i="5" s="1"/>
  <c r="V130" i="5"/>
  <c r="G130" i="5" s="1"/>
  <c r="V135" i="5"/>
  <c r="G135" i="5" s="1"/>
  <c r="AB142" i="5"/>
  <c r="V147" i="5"/>
  <c r="G147" i="5" s="1"/>
  <c r="AB153" i="5"/>
  <c r="V159" i="5"/>
  <c r="G159" i="5" s="1"/>
  <c r="AB164" i="5"/>
  <c r="V171" i="5"/>
  <c r="G171" i="5" s="1"/>
  <c r="V177" i="5"/>
  <c r="AB182" i="5"/>
  <c r="V116" i="5"/>
  <c r="G116" i="5" s="1"/>
  <c r="V121" i="5"/>
  <c r="G121" i="5" s="1"/>
  <c r="AB133" i="5"/>
  <c r="AB138" i="5"/>
  <c r="V150" i="5"/>
  <c r="G150" i="5" s="1"/>
  <c r="V158" i="5"/>
  <c r="G158" i="5" s="1"/>
  <c r="AB168" i="5"/>
  <c r="V180" i="5"/>
  <c r="G180" i="5" s="1"/>
  <c r="AB191" i="5"/>
  <c r="AB43" i="5"/>
  <c r="AB50" i="5"/>
  <c r="AB63" i="5"/>
  <c r="AB70" i="5"/>
  <c r="AB75" i="5"/>
  <c r="V85" i="5"/>
  <c r="G85" i="5" s="1"/>
  <c r="AB96" i="5"/>
  <c r="AB109" i="5"/>
  <c r="V122" i="5"/>
  <c r="G122" i="5" s="1"/>
  <c r="V136" i="5"/>
  <c r="G136" i="5" s="1"/>
  <c r="V149" i="5"/>
  <c r="AB160" i="5"/>
  <c r="AB173" i="5"/>
  <c r="AB199" i="5"/>
  <c r="AB95" i="5"/>
  <c r="AB99" i="5"/>
  <c r="V109" i="5"/>
  <c r="G109" i="5" s="1"/>
  <c r="AB114" i="5"/>
  <c r="AB124" i="5"/>
  <c r="AB129" i="5"/>
  <c r="AB139" i="5"/>
  <c r="V144" i="5"/>
  <c r="G144" i="5" s="1"/>
  <c r="AB151" i="5"/>
  <c r="AB159" i="5"/>
  <c r="AB163" i="5"/>
  <c r="V173" i="5"/>
  <c r="G173" i="5" s="1"/>
  <c r="AB178" i="5"/>
  <c r="V185" i="5"/>
  <c r="G185" i="5" s="1"/>
  <c r="V188" i="5"/>
  <c r="G188" i="5" s="1"/>
  <c r="AB194" i="5"/>
  <c r="AB204" i="5"/>
  <c r="V214" i="5"/>
  <c r="G214" i="5" s="1"/>
  <c r="AB224" i="5"/>
  <c r="AB230" i="5"/>
  <c r="V235" i="5"/>
  <c r="G235" i="5" s="1"/>
  <c r="AB243" i="5"/>
  <c r="AB256" i="5"/>
  <c r="AB262" i="5"/>
  <c r="V267" i="5"/>
  <c r="G267" i="5" s="1"/>
  <c r="V276" i="5"/>
  <c r="G276" i="5" s="1"/>
  <c r="AB281" i="5"/>
  <c r="V204" i="5"/>
  <c r="AB210" i="5"/>
  <c r="AB220" i="5"/>
  <c r="V231" i="5"/>
  <c r="G231" i="5" s="1"/>
  <c r="V237" i="5"/>
  <c r="G237" i="5" s="1"/>
  <c r="AB242" i="5"/>
  <c r="AB249" i="5"/>
  <c r="V263" i="5"/>
  <c r="G263" i="5" s="1"/>
  <c r="V269" i="5"/>
  <c r="G269" i="5" s="1"/>
  <c r="AB274" i="5"/>
  <c r="AB298" i="5"/>
  <c r="AB192" i="5"/>
  <c r="V199" i="5"/>
  <c r="G199" i="5" s="1"/>
  <c r="AB207" i="5"/>
  <c r="AB213" i="5"/>
  <c r="V220" i="5"/>
  <c r="G220" i="5" s="1"/>
  <c r="AB227" i="5"/>
  <c r="AB240" i="5"/>
  <c r="AB246" i="5"/>
  <c r="V251" i="5"/>
  <c r="G251" i="5" s="1"/>
  <c r="AB259" i="5"/>
  <c r="AB272" i="5"/>
  <c r="V283" i="5"/>
  <c r="G283" i="5" s="1"/>
  <c r="V299" i="5"/>
  <c r="G299" i="5" s="1"/>
  <c r="AB188" i="5"/>
  <c r="V198" i="5"/>
  <c r="G198" i="5" s="1"/>
  <c r="AB208" i="5"/>
  <c r="V215" i="5"/>
  <c r="G215" i="5" s="1"/>
  <c r="AB223" i="5"/>
  <c r="AB228" i="5"/>
  <c r="V240" i="5"/>
  <c r="G240" i="5" s="1"/>
  <c r="V250" i="5"/>
  <c r="G250" i="5" s="1"/>
  <c r="AB255" i="5"/>
  <c r="AB260" i="5"/>
  <c r="V272" i="5"/>
  <c r="G272" i="5" s="1"/>
  <c r="AB278" i="5"/>
  <c r="AB289" i="5"/>
  <c r="V300" i="5"/>
  <c r="G300" i="5" s="1"/>
  <c r="V290" i="5"/>
  <c r="G290" i="5" s="1"/>
  <c r="V301" i="5"/>
  <c r="G301" i="5" s="1"/>
  <c r="V306" i="5"/>
  <c r="V318" i="5"/>
  <c r="AB326" i="5"/>
  <c r="AB344" i="5"/>
  <c r="AB355" i="5"/>
  <c r="AB359" i="5"/>
  <c r="V359" i="5"/>
  <c r="G359" i="5" s="1"/>
  <c r="V371" i="5"/>
  <c r="G371" i="5" s="1"/>
  <c r="V313" i="5"/>
  <c r="G313" i="5" s="1"/>
  <c r="AB323" i="5"/>
  <c r="AB327" i="5"/>
  <c r="AB332" i="5"/>
  <c r="AB336" i="5"/>
  <c r="AB353" i="5"/>
  <c r="AB363" i="5"/>
  <c r="V296" i="5"/>
  <c r="AB308" i="5"/>
  <c r="AB312" i="5"/>
  <c r="V312" i="5"/>
  <c r="G312" i="5" s="1"/>
  <c r="AB322" i="5"/>
  <c r="V328" i="5"/>
  <c r="G328" i="5" s="1"/>
  <c r="V332" i="5"/>
  <c r="G332" i="5" s="1"/>
  <c r="AB339" i="5"/>
  <c r="AB343" i="5"/>
  <c r="V343" i="5"/>
  <c r="G343" i="5" s="1"/>
  <c r="AB352" i="5"/>
  <c r="AB362" i="5"/>
  <c r="V362" i="5"/>
  <c r="G362" i="5" s="1"/>
  <c r="AB282" i="5"/>
  <c r="V289" i="5"/>
  <c r="G289" i="5" s="1"/>
  <c r="V294" i="5"/>
  <c r="G294" i="5" s="1"/>
  <c r="V305" i="5"/>
  <c r="G305" i="5" s="1"/>
  <c r="V310" i="5"/>
  <c r="G310" i="5" s="1"/>
  <c r="AB320" i="5"/>
  <c r="AB337" i="5"/>
  <c r="V350" i="5"/>
  <c r="AB357" i="5"/>
  <c r="V361" i="5"/>
  <c r="AB373" i="5"/>
  <c r="V384" i="5"/>
  <c r="G384" i="5" s="1"/>
  <c r="V400" i="5"/>
  <c r="G400" i="5" s="1"/>
  <c r="V424" i="5"/>
  <c r="G424" i="5" s="1"/>
  <c r="V439" i="5"/>
  <c r="G439" i="5" s="1"/>
  <c r="V457" i="5"/>
  <c r="G457" i="5" s="1"/>
  <c r="V473" i="5"/>
  <c r="G473" i="5" s="1"/>
  <c r="V497" i="5"/>
  <c r="G497" i="5" s="1"/>
  <c r="V388" i="5"/>
  <c r="G388" i="5" s="1"/>
  <c r="V404" i="5"/>
  <c r="G404" i="5" s="1"/>
  <c r="V414" i="5"/>
  <c r="AB429" i="5"/>
  <c r="AB446" i="5"/>
  <c r="AB481" i="5"/>
  <c r="AB498" i="5"/>
  <c r="AB372" i="5"/>
  <c r="AB387" i="5"/>
  <c r="AB403" i="5"/>
  <c r="V421" i="5"/>
  <c r="G421" i="5" s="1"/>
  <c r="AB437" i="5"/>
  <c r="AB458" i="5"/>
  <c r="AB554" i="5"/>
  <c r="V382" i="5"/>
  <c r="G382" i="5" s="1"/>
  <c r="V398" i="5"/>
  <c r="V411" i="5"/>
  <c r="G411" i="5" s="1"/>
  <c r="V428" i="5"/>
  <c r="AB441" i="5"/>
  <c r="V451" i="5"/>
  <c r="G451" i="5" s="1"/>
  <c r="AB467" i="5"/>
  <c r="AB476" i="5"/>
  <c r="V369" i="5"/>
  <c r="G369" i="5" s="1"/>
  <c r="V381" i="5"/>
  <c r="V389" i="5"/>
  <c r="G389" i="5" s="1"/>
  <c r="V397" i="5"/>
  <c r="G397" i="5" s="1"/>
  <c r="V405" i="5"/>
  <c r="V417" i="5"/>
  <c r="AB422" i="5"/>
  <c r="V429" i="5"/>
  <c r="G429" i="5" s="1"/>
  <c r="V441" i="5"/>
  <c r="G441" i="5" s="1"/>
  <c r="V446" i="5"/>
  <c r="G446" i="5" s="1"/>
  <c r="V454" i="5"/>
  <c r="G454" i="5" s="1"/>
  <c r="AB462" i="5"/>
  <c r="V467" i="5"/>
  <c r="G467" i="5" s="1"/>
  <c r="V471" i="5"/>
  <c r="G471" i="5" s="1"/>
  <c r="V481" i="5"/>
  <c r="G481" i="5" s="1"/>
  <c r="V495" i="5"/>
  <c r="G495" i="5" s="1"/>
  <c r="V499" i="5"/>
  <c r="V531" i="5"/>
  <c r="G531" i="5" s="1"/>
  <c r="AB371" i="5"/>
  <c r="V377" i="5"/>
  <c r="G377" i="5" s="1"/>
  <c r="V385" i="5"/>
  <c r="G385" i="5" s="1"/>
  <c r="V393" i="5"/>
  <c r="G393" i="5" s="1"/>
  <c r="V401" i="5"/>
  <c r="G401" i="5" s="1"/>
  <c r="AB408" i="5"/>
  <c r="AB412" i="5"/>
  <c r="V423" i="5"/>
  <c r="G423" i="5" s="1"/>
  <c r="AB431" i="5"/>
  <c r="AB435" i="5"/>
  <c r="V450" i="5"/>
  <c r="G450" i="5" s="1"/>
  <c r="V458" i="5"/>
  <c r="G458" i="5" s="1"/>
  <c r="V463" i="5"/>
  <c r="G463" i="5" s="1"/>
  <c r="AB478" i="5"/>
  <c r="AB486" i="5"/>
  <c r="V501" i="5"/>
  <c r="AB552" i="5"/>
  <c r="V585" i="5"/>
  <c r="G585" i="5" s="1"/>
  <c r="AB524" i="5"/>
  <c r="AB530" i="5"/>
  <c r="V539" i="5"/>
  <c r="G539" i="5" s="1"/>
  <c r="V556" i="5"/>
  <c r="G556" i="5" s="1"/>
  <c r="AB570" i="5"/>
  <c r="V583" i="5"/>
  <c r="G583" i="5" s="1"/>
  <c r="AB493" i="5"/>
  <c r="AB501" i="5"/>
  <c r="AB515" i="5"/>
  <c r="AB519" i="5"/>
  <c r="V525" i="5"/>
  <c r="G525" i="5" s="1"/>
  <c r="V545" i="5"/>
  <c r="G545" i="5" s="1"/>
  <c r="V557" i="5"/>
  <c r="G557" i="5" s="1"/>
  <c r="AB575" i="5"/>
  <c r="V484" i="5"/>
  <c r="G484" i="5" s="1"/>
  <c r="AB489" i="5"/>
  <c r="AB499" i="5"/>
  <c r="AB505" i="5"/>
  <c r="AB512" i="5"/>
  <c r="V512" i="5"/>
  <c r="AB533" i="5"/>
  <c r="V554" i="5"/>
  <c r="G554" i="5" s="1"/>
  <c r="AB572" i="5"/>
  <c r="AB531" i="5"/>
  <c r="V536" i="5"/>
  <c r="G536" i="5" s="1"/>
  <c r="V548" i="5"/>
  <c r="G548" i="5" s="1"/>
  <c r="AB556" i="5"/>
  <c r="V562" i="5"/>
  <c r="G562" i="5" s="1"/>
  <c r="V567" i="5"/>
  <c r="V581" i="5"/>
  <c r="G581" i="5" s="1"/>
  <c r="AB585" i="5"/>
  <c r="AB534" i="5"/>
  <c r="AB542" i="5"/>
  <c r="AB550" i="5"/>
  <c r="AB564" i="5"/>
  <c r="V568" i="5"/>
  <c r="V573" i="5"/>
  <c r="G573" i="5" s="1"/>
  <c r="AB584" i="5"/>
  <c r="D20" i="6"/>
  <c r="K62" i="6"/>
  <c r="C62" i="6" s="1"/>
  <c r="F45" i="6"/>
  <c r="H45" i="6" s="1"/>
  <c r="F62" i="6"/>
  <c r="B2" i="6" s="1"/>
  <c r="F40" i="6"/>
  <c r="H40" i="6" s="1"/>
  <c r="D40" i="6" s="1"/>
  <c r="F35" i="6"/>
  <c r="H35" i="6" s="1"/>
  <c r="F30" i="6"/>
  <c r="H30" i="6" s="1"/>
  <c r="H31" i="6"/>
  <c r="D31" i="6" s="1"/>
  <c r="F46" i="6"/>
  <c r="H46" i="6" s="1"/>
  <c r="F31" i="6"/>
  <c r="C20" i="6"/>
  <c r="D21" i="6"/>
  <c r="C21" i="6"/>
  <c r="K63" i="6"/>
  <c r="C63" i="6" s="1"/>
  <c r="H32" i="6"/>
  <c r="C32" i="6" s="1"/>
  <c r="C22" i="6"/>
  <c r="C41" i="6"/>
  <c r="D41" i="6"/>
  <c r="F38" i="6"/>
  <c r="H38" i="6" s="1"/>
  <c r="F43" i="6"/>
  <c r="H43" i="6" s="1"/>
  <c r="H28" i="6"/>
  <c r="F65" i="6"/>
  <c r="F33" i="6"/>
  <c r="H33" i="6" s="1"/>
  <c r="F48" i="6"/>
  <c r="H48" i="6" s="1"/>
  <c r="F66" i="6"/>
  <c r="C66" i="6" s="1"/>
  <c r="C42" i="6"/>
  <c r="D42" i="6"/>
  <c r="C27" i="6"/>
  <c r="D27" i="6"/>
  <c r="F56" i="6"/>
  <c r="H56" i="6" s="1"/>
  <c r="F59" i="6"/>
  <c r="H59" i="6" s="1"/>
  <c r="F54" i="6"/>
  <c r="H54" i="6" s="1"/>
  <c r="C54" i="6" s="1"/>
  <c r="F51" i="6"/>
  <c r="F55" i="6"/>
  <c r="H55" i="6" s="1"/>
  <c r="F60" i="6"/>
  <c r="H60" i="6" s="1"/>
  <c r="F58" i="6"/>
  <c r="H58" i="6" s="1"/>
  <c r="F53" i="6"/>
  <c r="H53" i="6" s="1"/>
  <c r="H50" i="6"/>
  <c r="C61" i="6"/>
  <c r="D61" i="6"/>
  <c r="C37" i="6"/>
  <c r="D37" i="6"/>
  <c r="D47" i="6"/>
  <c r="C47" i="6"/>
  <c r="S466" i="5"/>
  <c r="T466" i="5"/>
  <c r="D26" i="6" l="1"/>
  <c r="D32" i="6"/>
  <c r="D36" i="6"/>
  <c r="D35" i="6"/>
  <c r="C35" i="6"/>
  <c r="G57" i="5"/>
  <c r="I57" i="5"/>
  <c r="E57" i="5"/>
  <c r="I541" i="5"/>
  <c r="G541" i="5"/>
  <c r="E541" i="5"/>
  <c r="H541" i="5"/>
  <c r="J57" i="5"/>
  <c r="R541" i="5"/>
  <c r="F57" i="5"/>
  <c r="H57" i="5"/>
  <c r="G73" i="5"/>
  <c r="F468" i="5"/>
  <c r="J541" i="5"/>
  <c r="F73" i="5"/>
  <c r="H73" i="5"/>
  <c r="J73" i="5"/>
  <c r="I73" i="5"/>
  <c r="J33" i="5"/>
  <c r="R33" i="5"/>
  <c r="I17" i="5"/>
  <c r="R17" i="5"/>
  <c r="H17" i="5"/>
  <c r="F33" i="5"/>
  <c r="I33" i="5"/>
  <c r="E33" i="5"/>
  <c r="E73" i="5"/>
  <c r="X73" i="5" s="1"/>
  <c r="J17" i="5"/>
  <c r="J468" i="5"/>
  <c r="H468" i="5"/>
  <c r="R468" i="5"/>
  <c r="G468" i="5"/>
  <c r="I468" i="5"/>
  <c r="E17" i="5"/>
  <c r="G17" i="5"/>
  <c r="H33" i="5"/>
  <c r="F499" i="5"/>
  <c r="E499" i="5"/>
  <c r="I499" i="5"/>
  <c r="H499" i="5"/>
  <c r="R499" i="5"/>
  <c r="J499" i="5"/>
  <c r="I417" i="5"/>
  <c r="J417" i="5"/>
  <c r="H417" i="5"/>
  <c r="R417" i="5"/>
  <c r="E417" i="5"/>
  <c r="F417" i="5"/>
  <c r="H381" i="5"/>
  <c r="R381" i="5"/>
  <c r="I381" i="5"/>
  <c r="F381" i="5"/>
  <c r="E381" i="5"/>
  <c r="J381" i="5"/>
  <c r="I428" i="5"/>
  <c r="F428" i="5"/>
  <c r="E428" i="5"/>
  <c r="H428" i="5"/>
  <c r="R428" i="5"/>
  <c r="J428" i="5"/>
  <c r="I398" i="5"/>
  <c r="H398" i="5"/>
  <c r="F398" i="5"/>
  <c r="J398" i="5"/>
  <c r="R398" i="5"/>
  <c r="E398" i="5"/>
  <c r="H350" i="5"/>
  <c r="F350" i="5"/>
  <c r="J350" i="5"/>
  <c r="R350" i="5"/>
  <c r="I350" i="5"/>
  <c r="E350" i="5"/>
  <c r="I306" i="5"/>
  <c r="F306" i="5"/>
  <c r="E306" i="5"/>
  <c r="R306" i="5"/>
  <c r="H306" i="5"/>
  <c r="J306" i="5"/>
  <c r="I204" i="5"/>
  <c r="E204" i="5"/>
  <c r="J204" i="5"/>
  <c r="R204" i="5"/>
  <c r="H204" i="5"/>
  <c r="F204" i="5"/>
  <c r="R149" i="5"/>
  <c r="E149" i="5"/>
  <c r="F149" i="5"/>
  <c r="H149" i="5"/>
  <c r="J149" i="5"/>
  <c r="I149" i="5"/>
  <c r="I177" i="5"/>
  <c r="R177" i="5"/>
  <c r="E177" i="5"/>
  <c r="H177" i="5"/>
  <c r="J177" i="5"/>
  <c r="F177" i="5"/>
  <c r="I35" i="5"/>
  <c r="J35" i="5"/>
  <c r="F35" i="5"/>
  <c r="E35" i="5"/>
  <c r="R35" i="5"/>
  <c r="H35" i="5"/>
  <c r="E86" i="5"/>
  <c r="H86" i="5"/>
  <c r="R86" i="5"/>
  <c r="I86" i="5"/>
  <c r="J86" i="5"/>
  <c r="F86" i="5"/>
  <c r="I39" i="5"/>
  <c r="E39" i="5"/>
  <c r="J39" i="5"/>
  <c r="F39" i="5"/>
  <c r="R39" i="5"/>
  <c r="H39" i="5"/>
  <c r="I19" i="5"/>
  <c r="R19" i="5"/>
  <c r="E19" i="5"/>
  <c r="J19" i="5"/>
  <c r="H19" i="5"/>
  <c r="F19" i="5"/>
  <c r="H241" i="5"/>
  <c r="R241" i="5"/>
  <c r="F241" i="5"/>
  <c r="J241" i="5"/>
  <c r="E241" i="5"/>
  <c r="I241" i="5"/>
  <c r="H572" i="5"/>
  <c r="J572" i="5"/>
  <c r="E572" i="5"/>
  <c r="I572" i="5"/>
  <c r="F572" i="5"/>
  <c r="R572" i="5"/>
  <c r="E522" i="5"/>
  <c r="H522" i="5"/>
  <c r="R522" i="5"/>
  <c r="J522" i="5"/>
  <c r="I522" i="5"/>
  <c r="F522" i="5"/>
  <c r="G522" i="5"/>
  <c r="F295" i="5"/>
  <c r="R295" i="5"/>
  <c r="H295" i="5"/>
  <c r="J295" i="5"/>
  <c r="I295" i="5"/>
  <c r="E295" i="5"/>
  <c r="G295" i="5"/>
  <c r="E84" i="5"/>
  <c r="R84" i="5"/>
  <c r="H84" i="5"/>
  <c r="F84" i="5"/>
  <c r="J84" i="5"/>
  <c r="I84" i="5"/>
  <c r="G84" i="5"/>
  <c r="F529" i="5"/>
  <c r="J529" i="5"/>
  <c r="R529" i="5"/>
  <c r="E529" i="5"/>
  <c r="I529" i="5"/>
  <c r="H529" i="5"/>
  <c r="G529" i="5"/>
  <c r="R518" i="5"/>
  <c r="F518" i="5"/>
  <c r="I518" i="5"/>
  <c r="J518" i="5"/>
  <c r="E518" i="5"/>
  <c r="H518" i="5"/>
  <c r="G518" i="5"/>
  <c r="F567" i="5"/>
  <c r="I567" i="5"/>
  <c r="H567" i="5"/>
  <c r="R567" i="5"/>
  <c r="J567" i="5"/>
  <c r="E567" i="5"/>
  <c r="J512" i="5"/>
  <c r="F512" i="5"/>
  <c r="R512" i="5"/>
  <c r="I512" i="5"/>
  <c r="E512" i="5"/>
  <c r="H512" i="5"/>
  <c r="H458" i="5"/>
  <c r="F458" i="5"/>
  <c r="J458" i="5"/>
  <c r="I458" i="5"/>
  <c r="E458" i="5"/>
  <c r="R458" i="5"/>
  <c r="H377" i="5"/>
  <c r="R377" i="5"/>
  <c r="I377" i="5"/>
  <c r="F377" i="5"/>
  <c r="E377" i="5"/>
  <c r="J377" i="5"/>
  <c r="H457" i="5"/>
  <c r="I457" i="5"/>
  <c r="F457" i="5"/>
  <c r="R457" i="5"/>
  <c r="E457" i="5"/>
  <c r="J457" i="5"/>
  <c r="F384" i="5"/>
  <c r="J384" i="5"/>
  <c r="I384" i="5"/>
  <c r="E384" i="5"/>
  <c r="R384" i="5"/>
  <c r="H384" i="5"/>
  <c r="E296" i="5"/>
  <c r="F296" i="5"/>
  <c r="H296" i="5"/>
  <c r="J296" i="5"/>
  <c r="I296" i="5"/>
  <c r="R296" i="5"/>
  <c r="J318" i="5"/>
  <c r="H318" i="5"/>
  <c r="E318" i="5"/>
  <c r="I318" i="5"/>
  <c r="F318" i="5"/>
  <c r="R318" i="5"/>
  <c r="I240" i="5"/>
  <c r="E240" i="5"/>
  <c r="F240" i="5"/>
  <c r="J240" i="5"/>
  <c r="R240" i="5"/>
  <c r="H240" i="5"/>
  <c r="E220" i="5"/>
  <c r="I220" i="5"/>
  <c r="R220" i="5"/>
  <c r="J220" i="5"/>
  <c r="H220" i="5"/>
  <c r="F220" i="5"/>
  <c r="R173" i="5"/>
  <c r="I173" i="5"/>
  <c r="F173" i="5"/>
  <c r="E173" i="5"/>
  <c r="H173" i="5"/>
  <c r="J173" i="5"/>
  <c r="E158" i="5"/>
  <c r="R158" i="5"/>
  <c r="H158" i="5"/>
  <c r="I158" i="5"/>
  <c r="J158" i="5"/>
  <c r="F158" i="5"/>
  <c r="R77" i="5"/>
  <c r="F77" i="5"/>
  <c r="I77" i="5"/>
  <c r="H77" i="5"/>
  <c r="E77" i="5"/>
  <c r="J77" i="5"/>
  <c r="G25" i="5"/>
  <c r="I25" i="5"/>
  <c r="F25" i="5"/>
  <c r="H25" i="5"/>
  <c r="J25" i="5"/>
  <c r="R25" i="5"/>
  <c r="E25" i="5"/>
  <c r="H255" i="5"/>
  <c r="R255" i="5"/>
  <c r="F255" i="5"/>
  <c r="J255" i="5"/>
  <c r="E255" i="5"/>
  <c r="I255" i="5"/>
  <c r="H52" i="5"/>
  <c r="J52" i="5"/>
  <c r="I52" i="5"/>
  <c r="F52" i="5"/>
  <c r="R52" i="5"/>
  <c r="E52" i="5"/>
  <c r="G52" i="5"/>
  <c r="G572" i="5"/>
  <c r="R552" i="5"/>
  <c r="H552" i="5"/>
  <c r="I552" i="5"/>
  <c r="J552" i="5"/>
  <c r="E552" i="5"/>
  <c r="F552" i="5"/>
  <c r="I483" i="5"/>
  <c r="F483" i="5"/>
  <c r="E483" i="5"/>
  <c r="H483" i="5"/>
  <c r="R483" i="5"/>
  <c r="J483" i="5"/>
  <c r="G483" i="5"/>
  <c r="R524" i="5"/>
  <c r="H524" i="5"/>
  <c r="I524" i="5"/>
  <c r="F524" i="5"/>
  <c r="E524" i="5"/>
  <c r="J524" i="5"/>
  <c r="J484" i="5"/>
  <c r="F484" i="5"/>
  <c r="E484" i="5"/>
  <c r="R484" i="5"/>
  <c r="I484" i="5"/>
  <c r="H484" i="5"/>
  <c r="R583" i="5"/>
  <c r="J583" i="5"/>
  <c r="E583" i="5"/>
  <c r="F583" i="5"/>
  <c r="I583" i="5"/>
  <c r="H583" i="5"/>
  <c r="X541" i="5"/>
  <c r="R536" i="5"/>
  <c r="I536" i="5"/>
  <c r="H536" i="5"/>
  <c r="F536" i="5"/>
  <c r="E536" i="5"/>
  <c r="J536" i="5"/>
  <c r="E554" i="5"/>
  <c r="H554" i="5"/>
  <c r="R554" i="5"/>
  <c r="F554" i="5"/>
  <c r="I554" i="5"/>
  <c r="J554" i="5"/>
  <c r="G512" i="5"/>
  <c r="I585" i="5"/>
  <c r="E585" i="5"/>
  <c r="J585" i="5"/>
  <c r="H585" i="5"/>
  <c r="F585" i="5"/>
  <c r="R585" i="5"/>
  <c r="H450" i="5"/>
  <c r="F450" i="5"/>
  <c r="J450" i="5"/>
  <c r="E450" i="5"/>
  <c r="R450" i="5"/>
  <c r="I450" i="5"/>
  <c r="I423" i="5"/>
  <c r="H423" i="5"/>
  <c r="E423" i="5"/>
  <c r="F423" i="5"/>
  <c r="R423" i="5"/>
  <c r="J423" i="5"/>
  <c r="I401" i="5"/>
  <c r="F401" i="5"/>
  <c r="E401" i="5"/>
  <c r="J401" i="5"/>
  <c r="H401" i="5"/>
  <c r="R401" i="5"/>
  <c r="I385" i="5"/>
  <c r="F385" i="5"/>
  <c r="E385" i="5"/>
  <c r="J385" i="5"/>
  <c r="H385" i="5"/>
  <c r="R385" i="5"/>
  <c r="G499" i="5"/>
  <c r="F471" i="5"/>
  <c r="J471" i="5"/>
  <c r="R471" i="5"/>
  <c r="E471" i="5"/>
  <c r="I471" i="5"/>
  <c r="H471" i="5"/>
  <c r="E454" i="5"/>
  <c r="J454" i="5"/>
  <c r="R454" i="5"/>
  <c r="H454" i="5"/>
  <c r="I454" i="5"/>
  <c r="F454" i="5"/>
  <c r="J441" i="5"/>
  <c r="F441" i="5"/>
  <c r="R441" i="5"/>
  <c r="I441" i="5"/>
  <c r="E441" i="5"/>
  <c r="H441" i="5"/>
  <c r="H397" i="5"/>
  <c r="R397" i="5"/>
  <c r="I397" i="5"/>
  <c r="F397" i="5"/>
  <c r="E397" i="5"/>
  <c r="J397" i="5"/>
  <c r="G381" i="5"/>
  <c r="G398" i="5"/>
  <c r="H421" i="5"/>
  <c r="R421" i="5"/>
  <c r="J421" i="5"/>
  <c r="I421" i="5"/>
  <c r="F421" i="5"/>
  <c r="E421" i="5"/>
  <c r="I404" i="5"/>
  <c r="E404" i="5"/>
  <c r="R404" i="5"/>
  <c r="H404" i="5"/>
  <c r="F404" i="5"/>
  <c r="J404" i="5"/>
  <c r="H497" i="5"/>
  <c r="R497" i="5"/>
  <c r="E497" i="5"/>
  <c r="I497" i="5"/>
  <c r="J497" i="5"/>
  <c r="F497" i="5"/>
  <c r="J473" i="5"/>
  <c r="H473" i="5"/>
  <c r="I473" i="5"/>
  <c r="F473" i="5"/>
  <c r="E473" i="5"/>
  <c r="R473" i="5"/>
  <c r="R439" i="5"/>
  <c r="J439" i="5"/>
  <c r="I439" i="5"/>
  <c r="H439" i="5"/>
  <c r="E439" i="5"/>
  <c r="F439" i="5"/>
  <c r="R400" i="5"/>
  <c r="H400" i="5"/>
  <c r="F400" i="5"/>
  <c r="J400" i="5"/>
  <c r="I400" i="5"/>
  <c r="E400" i="5"/>
  <c r="R289" i="5"/>
  <c r="J289" i="5"/>
  <c r="H289" i="5"/>
  <c r="F289" i="5"/>
  <c r="I289" i="5"/>
  <c r="E289" i="5"/>
  <c r="I343" i="5"/>
  <c r="F343" i="5"/>
  <c r="E343" i="5"/>
  <c r="H343" i="5"/>
  <c r="R343" i="5"/>
  <c r="J343" i="5"/>
  <c r="H328" i="5"/>
  <c r="J328" i="5"/>
  <c r="R328" i="5"/>
  <c r="E328" i="5"/>
  <c r="F328" i="5"/>
  <c r="I328" i="5"/>
  <c r="E359" i="5"/>
  <c r="H359" i="5"/>
  <c r="R359" i="5"/>
  <c r="J359" i="5"/>
  <c r="I359" i="5"/>
  <c r="F359" i="5"/>
  <c r="G318" i="5"/>
  <c r="G306" i="5"/>
  <c r="J300" i="5"/>
  <c r="I300" i="5"/>
  <c r="R300" i="5"/>
  <c r="E300" i="5"/>
  <c r="F300" i="5"/>
  <c r="H300" i="5"/>
  <c r="I272" i="5"/>
  <c r="E272" i="5"/>
  <c r="F272" i="5"/>
  <c r="J272" i="5"/>
  <c r="R272" i="5"/>
  <c r="H272" i="5"/>
  <c r="I250" i="5"/>
  <c r="F250" i="5"/>
  <c r="H250" i="5"/>
  <c r="J250" i="5"/>
  <c r="R250" i="5"/>
  <c r="E250" i="5"/>
  <c r="G204" i="5"/>
  <c r="H267" i="5"/>
  <c r="R267" i="5"/>
  <c r="F267" i="5"/>
  <c r="J267" i="5"/>
  <c r="E267" i="5"/>
  <c r="I267" i="5"/>
  <c r="R109" i="5"/>
  <c r="F109" i="5"/>
  <c r="I109" i="5"/>
  <c r="E109" i="5"/>
  <c r="H109" i="5"/>
  <c r="J109" i="5"/>
  <c r="G149" i="5"/>
  <c r="E136" i="5"/>
  <c r="R136" i="5"/>
  <c r="H136" i="5"/>
  <c r="I136" i="5"/>
  <c r="J136" i="5"/>
  <c r="F136" i="5"/>
  <c r="H180" i="5"/>
  <c r="E180" i="5"/>
  <c r="R180" i="5"/>
  <c r="F180" i="5"/>
  <c r="J180" i="5"/>
  <c r="I180" i="5"/>
  <c r="H116" i="5"/>
  <c r="E116" i="5"/>
  <c r="R116" i="5"/>
  <c r="F116" i="5"/>
  <c r="J116" i="5"/>
  <c r="I116" i="5"/>
  <c r="G177" i="5"/>
  <c r="R159" i="5"/>
  <c r="H159" i="5"/>
  <c r="F159" i="5"/>
  <c r="E159" i="5"/>
  <c r="I159" i="5"/>
  <c r="J159" i="5"/>
  <c r="R124" i="5"/>
  <c r="H124" i="5"/>
  <c r="E124" i="5"/>
  <c r="F124" i="5"/>
  <c r="J124" i="5"/>
  <c r="I124" i="5"/>
  <c r="R95" i="5"/>
  <c r="H95" i="5"/>
  <c r="F95" i="5"/>
  <c r="E95" i="5"/>
  <c r="I95" i="5"/>
  <c r="J95" i="5"/>
  <c r="G35" i="5"/>
  <c r="E23" i="5"/>
  <c r="I23" i="5"/>
  <c r="H23" i="5"/>
  <c r="R23" i="5"/>
  <c r="F23" i="5"/>
  <c r="J23" i="5"/>
  <c r="E94" i="5"/>
  <c r="H94" i="5"/>
  <c r="R94" i="5"/>
  <c r="I94" i="5"/>
  <c r="J94" i="5"/>
  <c r="F94" i="5"/>
  <c r="G86" i="5"/>
  <c r="G39" i="5"/>
  <c r="G19" i="5"/>
  <c r="I7" i="5"/>
  <c r="E7" i="5"/>
  <c r="J7" i="5"/>
  <c r="F7" i="5"/>
  <c r="R7" i="5"/>
  <c r="H7" i="5"/>
  <c r="G241" i="5"/>
  <c r="H229" i="5"/>
  <c r="R229" i="5"/>
  <c r="F229" i="5"/>
  <c r="J229" i="5"/>
  <c r="E229" i="5"/>
  <c r="I229" i="5"/>
  <c r="J488" i="5"/>
  <c r="R488" i="5"/>
  <c r="F488" i="5"/>
  <c r="I488" i="5"/>
  <c r="E488" i="5"/>
  <c r="H488" i="5"/>
  <c r="H574" i="5"/>
  <c r="J574" i="5"/>
  <c r="E574" i="5"/>
  <c r="R574" i="5"/>
  <c r="F574" i="5"/>
  <c r="I574" i="5"/>
  <c r="F561" i="5"/>
  <c r="I561" i="5"/>
  <c r="R561" i="5"/>
  <c r="E561" i="5"/>
  <c r="J561" i="5"/>
  <c r="H561" i="5"/>
  <c r="G561" i="5"/>
  <c r="I430" i="5"/>
  <c r="F430" i="5"/>
  <c r="E430" i="5"/>
  <c r="J430" i="5"/>
  <c r="R430" i="5"/>
  <c r="H430" i="5"/>
  <c r="G430" i="5"/>
  <c r="R412" i="5"/>
  <c r="J412" i="5"/>
  <c r="I412" i="5"/>
  <c r="F412" i="5"/>
  <c r="E412" i="5"/>
  <c r="H412" i="5"/>
  <c r="G412" i="5"/>
  <c r="X33" i="5"/>
  <c r="I553" i="5"/>
  <c r="H553" i="5"/>
  <c r="E553" i="5"/>
  <c r="F553" i="5"/>
  <c r="R553" i="5"/>
  <c r="J553" i="5"/>
  <c r="G553" i="5"/>
  <c r="J366" i="5"/>
  <c r="H366" i="5"/>
  <c r="I366" i="5"/>
  <c r="E366" i="5"/>
  <c r="F366" i="5"/>
  <c r="R366" i="5"/>
  <c r="G366" i="5"/>
  <c r="F581" i="5"/>
  <c r="R581" i="5"/>
  <c r="I581" i="5"/>
  <c r="E581" i="5"/>
  <c r="J581" i="5"/>
  <c r="H581" i="5"/>
  <c r="H562" i="5"/>
  <c r="I562" i="5"/>
  <c r="F562" i="5"/>
  <c r="R562" i="5"/>
  <c r="J562" i="5"/>
  <c r="E562" i="5"/>
  <c r="F525" i="5"/>
  <c r="J525" i="5"/>
  <c r="H525" i="5"/>
  <c r="R525" i="5"/>
  <c r="I525" i="5"/>
  <c r="E525" i="5"/>
  <c r="H556" i="5"/>
  <c r="J556" i="5"/>
  <c r="F556" i="5"/>
  <c r="R556" i="5"/>
  <c r="I556" i="5"/>
  <c r="E556" i="5"/>
  <c r="H495" i="5"/>
  <c r="R495" i="5"/>
  <c r="E495" i="5"/>
  <c r="F495" i="5"/>
  <c r="J495" i="5"/>
  <c r="I495" i="5"/>
  <c r="F313" i="5"/>
  <c r="R313" i="5"/>
  <c r="J313" i="5"/>
  <c r="H313" i="5"/>
  <c r="E313" i="5"/>
  <c r="I313" i="5"/>
  <c r="H199" i="5"/>
  <c r="J199" i="5"/>
  <c r="E199" i="5"/>
  <c r="I199" i="5"/>
  <c r="R199" i="5"/>
  <c r="F199" i="5"/>
  <c r="H231" i="5"/>
  <c r="R231" i="5"/>
  <c r="F231" i="5"/>
  <c r="J231" i="5"/>
  <c r="E231" i="5"/>
  <c r="I231" i="5"/>
  <c r="E150" i="5"/>
  <c r="R150" i="5"/>
  <c r="H150" i="5"/>
  <c r="I150" i="5"/>
  <c r="J150" i="5"/>
  <c r="F150" i="5"/>
  <c r="I147" i="5"/>
  <c r="F147" i="5"/>
  <c r="H147" i="5"/>
  <c r="E147" i="5"/>
  <c r="J147" i="5"/>
  <c r="R147" i="5"/>
  <c r="I113" i="5"/>
  <c r="R113" i="5"/>
  <c r="E113" i="5"/>
  <c r="H113" i="5"/>
  <c r="J113" i="5"/>
  <c r="F113" i="5"/>
  <c r="E5" i="5"/>
  <c r="R5" i="5"/>
  <c r="I5" i="5"/>
  <c r="J5" i="5"/>
  <c r="H5" i="5"/>
  <c r="F5" i="5"/>
  <c r="H227" i="5"/>
  <c r="I227" i="5"/>
  <c r="R227" i="5"/>
  <c r="F227" i="5"/>
  <c r="J227" i="5"/>
  <c r="E227" i="5"/>
  <c r="R280" i="5"/>
  <c r="H280" i="5"/>
  <c r="F280" i="5"/>
  <c r="J280" i="5"/>
  <c r="I280" i="5"/>
  <c r="E280" i="5"/>
  <c r="H132" i="5"/>
  <c r="E132" i="5"/>
  <c r="R132" i="5"/>
  <c r="F132" i="5"/>
  <c r="I132" i="5"/>
  <c r="J132" i="5"/>
  <c r="G132" i="5"/>
  <c r="I71" i="5"/>
  <c r="E71" i="5"/>
  <c r="R71" i="5"/>
  <c r="J71" i="5"/>
  <c r="F71" i="5"/>
  <c r="H71" i="5"/>
  <c r="J551" i="5"/>
  <c r="F551" i="5"/>
  <c r="I551" i="5"/>
  <c r="E551" i="5"/>
  <c r="H551" i="5"/>
  <c r="R551" i="5"/>
  <c r="G551" i="5"/>
  <c r="E435" i="5"/>
  <c r="J435" i="5"/>
  <c r="R435" i="5"/>
  <c r="F435" i="5"/>
  <c r="I435" i="5"/>
  <c r="H435" i="5"/>
  <c r="G435" i="5"/>
  <c r="R262" i="5"/>
  <c r="J262" i="5"/>
  <c r="E262" i="5"/>
  <c r="F262" i="5"/>
  <c r="H262" i="5"/>
  <c r="I262" i="5"/>
  <c r="G262" i="5"/>
  <c r="H564" i="5"/>
  <c r="I564" i="5"/>
  <c r="J564" i="5"/>
  <c r="E564" i="5"/>
  <c r="F564" i="5"/>
  <c r="R564" i="5"/>
  <c r="G564" i="5"/>
  <c r="F527" i="5"/>
  <c r="R527" i="5"/>
  <c r="J527" i="5"/>
  <c r="I527" i="5"/>
  <c r="H527" i="5"/>
  <c r="E527" i="5"/>
  <c r="G527" i="5"/>
  <c r="H568" i="5"/>
  <c r="J568" i="5"/>
  <c r="E568" i="5"/>
  <c r="I568" i="5"/>
  <c r="R568" i="5"/>
  <c r="F568" i="5"/>
  <c r="R545" i="5"/>
  <c r="J545" i="5"/>
  <c r="I545" i="5"/>
  <c r="H545" i="5"/>
  <c r="E545" i="5"/>
  <c r="F545" i="5"/>
  <c r="R393" i="5"/>
  <c r="I393" i="5"/>
  <c r="F393" i="5"/>
  <c r="E393" i="5"/>
  <c r="J393" i="5"/>
  <c r="H393" i="5"/>
  <c r="R446" i="5"/>
  <c r="H446" i="5"/>
  <c r="I446" i="5"/>
  <c r="F446" i="5"/>
  <c r="E446" i="5"/>
  <c r="J446" i="5"/>
  <c r="X468" i="5"/>
  <c r="F424" i="5"/>
  <c r="I424" i="5"/>
  <c r="J424" i="5"/>
  <c r="E424" i="5"/>
  <c r="H424" i="5"/>
  <c r="R424" i="5"/>
  <c r="E361" i="5"/>
  <c r="F361" i="5"/>
  <c r="R361" i="5"/>
  <c r="H361" i="5"/>
  <c r="I361" i="5"/>
  <c r="J361" i="5"/>
  <c r="E332" i="5"/>
  <c r="H332" i="5"/>
  <c r="R332" i="5"/>
  <c r="J332" i="5"/>
  <c r="I332" i="5"/>
  <c r="F332" i="5"/>
  <c r="I290" i="5"/>
  <c r="F290" i="5"/>
  <c r="E290" i="5"/>
  <c r="R290" i="5"/>
  <c r="J290" i="5"/>
  <c r="H290" i="5"/>
  <c r="H215" i="5"/>
  <c r="I215" i="5"/>
  <c r="R215" i="5"/>
  <c r="F215" i="5"/>
  <c r="J215" i="5"/>
  <c r="E215" i="5"/>
  <c r="I283" i="5"/>
  <c r="E283" i="5"/>
  <c r="J283" i="5"/>
  <c r="F283" i="5"/>
  <c r="R283" i="5"/>
  <c r="H283" i="5"/>
  <c r="E276" i="5"/>
  <c r="J276" i="5"/>
  <c r="R276" i="5"/>
  <c r="F276" i="5"/>
  <c r="I276" i="5"/>
  <c r="H276" i="5"/>
  <c r="R144" i="5"/>
  <c r="H144" i="5"/>
  <c r="E144" i="5"/>
  <c r="J144" i="5"/>
  <c r="I144" i="5"/>
  <c r="F144" i="5"/>
  <c r="R135" i="5"/>
  <c r="I135" i="5"/>
  <c r="F135" i="5"/>
  <c r="E135" i="5"/>
  <c r="J135" i="5"/>
  <c r="H135" i="5"/>
  <c r="R273" i="5"/>
  <c r="H273" i="5"/>
  <c r="F273" i="5"/>
  <c r="E273" i="5"/>
  <c r="I273" i="5"/>
  <c r="J273" i="5"/>
  <c r="F577" i="5"/>
  <c r="I577" i="5"/>
  <c r="R577" i="5"/>
  <c r="E577" i="5"/>
  <c r="J577" i="5"/>
  <c r="H577" i="5"/>
  <c r="G577" i="5"/>
  <c r="F511" i="5"/>
  <c r="R511" i="5"/>
  <c r="J511" i="5"/>
  <c r="I511" i="5"/>
  <c r="H511" i="5"/>
  <c r="E511" i="5"/>
  <c r="F555" i="5"/>
  <c r="J555" i="5"/>
  <c r="I555" i="5"/>
  <c r="E555" i="5"/>
  <c r="H555" i="5"/>
  <c r="R555" i="5"/>
  <c r="G555" i="5"/>
  <c r="I277" i="5"/>
  <c r="J277" i="5"/>
  <c r="R277" i="5"/>
  <c r="H277" i="5"/>
  <c r="F277" i="5"/>
  <c r="E277" i="5"/>
  <c r="G277" i="5"/>
  <c r="R222" i="5"/>
  <c r="I222" i="5"/>
  <c r="H222" i="5"/>
  <c r="E222" i="5"/>
  <c r="F222" i="5"/>
  <c r="J222" i="5"/>
  <c r="G222" i="5"/>
  <c r="R175" i="5"/>
  <c r="F175" i="5"/>
  <c r="H175" i="5"/>
  <c r="E175" i="5"/>
  <c r="J175" i="5"/>
  <c r="I175" i="5"/>
  <c r="G175" i="5"/>
  <c r="J480" i="5"/>
  <c r="F480" i="5"/>
  <c r="H480" i="5"/>
  <c r="I480" i="5"/>
  <c r="R480" i="5"/>
  <c r="E480" i="5"/>
  <c r="G480" i="5"/>
  <c r="H410" i="5"/>
  <c r="F410" i="5"/>
  <c r="J410" i="5"/>
  <c r="R410" i="5"/>
  <c r="I410" i="5"/>
  <c r="E410" i="5"/>
  <c r="G410" i="5"/>
  <c r="J426" i="5"/>
  <c r="F426" i="5"/>
  <c r="H426" i="5"/>
  <c r="I426" i="5"/>
  <c r="E426" i="5"/>
  <c r="R426" i="5"/>
  <c r="G426" i="5"/>
  <c r="J573" i="5"/>
  <c r="H573" i="5"/>
  <c r="F573" i="5"/>
  <c r="I573" i="5"/>
  <c r="R573" i="5"/>
  <c r="E573" i="5"/>
  <c r="J312" i="5"/>
  <c r="I312" i="5"/>
  <c r="R312" i="5"/>
  <c r="E312" i="5"/>
  <c r="F312" i="5"/>
  <c r="H312" i="5"/>
  <c r="H269" i="5"/>
  <c r="R269" i="5"/>
  <c r="F269" i="5"/>
  <c r="J269" i="5"/>
  <c r="E269" i="5"/>
  <c r="I269" i="5"/>
  <c r="I185" i="5"/>
  <c r="F185" i="5"/>
  <c r="H185" i="5"/>
  <c r="E185" i="5"/>
  <c r="R185" i="5"/>
  <c r="J185" i="5"/>
  <c r="I121" i="5"/>
  <c r="F121" i="5"/>
  <c r="H121" i="5"/>
  <c r="E121" i="5"/>
  <c r="J121" i="5"/>
  <c r="R121" i="5"/>
  <c r="H130" i="5"/>
  <c r="E130" i="5"/>
  <c r="R130" i="5"/>
  <c r="I130" i="5"/>
  <c r="J130" i="5"/>
  <c r="F130" i="5"/>
  <c r="I83" i="5"/>
  <c r="F83" i="5"/>
  <c r="H83" i="5"/>
  <c r="E83" i="5"/>
  <c r="J83" i="5"/>
  <c r="R83" i="5"/>
  <c r="H54" i="5"/>
  <c r="J54" i="5"/>
  <c r="E54" i="5"/>
  <c r="F54" i="5"/>
  <c r="R54" i="5"/>
  <c r="I54" i="5"/>
  <c r="H32" i="5"/>
  <c r="R32" i="5"/>
  <c r="F32" i="5"/>
  <c r="J32" i="5"/>
  <c r="E32" i="5"/>
  <c r="I32" i="5"/>
  <c r="H271" i="5"/>
  <c r="J271" i="5"/>
  <c r="E271" i="5"/>
  <c r="I271" i="5"/>
  <c r="R271" i="5"/>
  <c r="F271" i="5"/>
  <c r="H533" i="5"/>
  <c r="E533" i="5"/>
  <c r="R533" i="5"/>
  <c r="F533" i="5"/>
  <c r="I533" i="5"/>
  <c r="J533" i="5"/>
  <c r="G533" i="5"/>
  <c r="E508" i="5"/>
  <c r="J508" i="5"/>
  <c r="R508" i="5"/>
  <c r="H508" i="5"/>
  <c r="I508" i="5"/>
  <c r="F508" i="5"/>
  <c r="G508" i="5"/>
  <c r="J475" i="5"/>
  <c r="R475" i="5"/>
  <c r="F475" i="5"/>
  <c r="I475" i="5"/>
  <c r="H475" i="5"/>
  <c r="E475" i="5"/>
  <c r="G475" i="5"/>
  <c r="E120" i="5"/>
  <c r="R120" i="5"/>
  <c r="H120" i="5"/>
  <c r="I120" i="5"/>
  <c r="J120" i="5"/>
  <c r="F120" i="5"/>
  <c r="G120" i="5"/>
  <c r="H570" i="5"/>
  <c r="J570" i="5"/>
  <c r="E570" i="5"/>
  <c r="R570" i="5"/>
  <c r="F570" i="5"/>
  <c r="I570" i="5"/>
  <c r="G570" i="5"/>
  <c r="J437" i="5"/>
  <c r="F437" i="5"/>
  <c r="I437" i="5"/>
  <c r="E437" i="5"/>
  <c r="H437" i="5"/>
  <c r="R437" i="5"/>
  <c r="G437" i="5"/>
  <c r="J548" i="5"/>
  <c r="H548" i="5"/>
  <c r="F548" i="5"/>
  <c r="I548" i="5"/>
  <c r="E548" i="5"/>
  <c r="R548" i="5"/>
  <c r="F501" i="5"/>
  <c r="H501" i="5"/>
  <c r="R501" i="5"/>
  <c r="J501" i="5"/>
  <c r="I501" i="5"/>
  <c r="E501" i="5"/>
  <c r="I405" i="5"/>
  <c r="F405" i="5"/>
  <c r="E405" i="5"/>
  <c r="J405" i="5"/>
  <c r="H405" i="5"/>
  <c r="R405" i="5"/>
  <c r="R414" i="5"/>
  <c r="H414" i="5"/>
  <c r="I414" i="5"/>
  <c r="J414" i="5"/>
  <c r="E414" i="5"/>
  <c r="F414" i="5"/>
  <c r="J310" i="5"/>
  <c r="R310" i="5"/>
  <c r="E310" i="5"/>
  <c r="F310" i="5"/>
  <c r="H310" i="5"/>
  <c r="I310" i="5"/>
  <c r="R362" i="5"/>
  <c r="F362" i="5"/>
  <c r="I362" i="5"/>
  <c r="J362" i="5"/>
  <c r="E362" i="5"/>
  <c r="H362" i="5"/>
  <c r="G568" i="5"/>
  <c r="G567" i="5"/>
  <c r="E557" i="5"/>
  <c r="J557" i="5"/>
  <c r="R557" i="5"/>
  <c r="F557" i="5"/>
  <c r="I557" i="5"/>
  <c r="H557" i="5"/>
  <c r="J539" i="5"/>
  <c r="F539" i="5"/>
  <c r="H539" i="5"/>
  <c r="R539" i="5"/>
  <c r="I539" i="5"/>
  <c r="E539" i="5"/>
  <c r="G501" i="5"/>
  <c r="R463" i="5"/>
  <c r="J463" i="5"/>
  <c r="I463" i="5"/>
  <c r="H463" i="5"/>
  <c r="E463" i="5"/>
  <c r="F463" i="5"/>
  <c r="H531" i="5"/>
  <c r="I531" i="5"/>
  <c r="F531" i="5"/>
  <c r="E531" i="5"/>
  <c r="R531" i="5"/>
  <c r="J531" i="5"/>
  <c r="F481" i="5"/>
  <c r="R481" i="5"/>
  <c r="H481" i="5"/>
  <c r="E481" i="5"/>
  <c r="I481" i="5"/>
  <c r="J481" i="5"/>
  <c r="R467" i="5"/>
  <c r="E467" i="5"/>
  <c r="I467" i="5"/>
  <c r="H467" i="5"/>
  <c r="F467" i="5"/>
  <c r="J467" i="5"/>
  <c r="J429" i="5"/>
  <c r="F429" i="5"/>
  <c r="I429" i="5"/>
  <c r="E429" i="5"/>
  <c r="H429" i="5"/>
  <c r="R429" i="5"/>
  <c r="G417" i="5"/>
  <c r="G405" i="5"/>
  <c r="I389" i="5"/>
  <c r="F389" i="5"/>
  <c r="E389" i="5"/>
  <c r="J389" i="5"/>
  <c r="H389" i="5"/>
  <c r="R389" i="5"/>
  <c r="E369" i="5"/>
  <c r="F369" i="5"/>
  <c r="R369" i="5"/>
  <c r="H369" i="5"/>
  <c r="I369" i="5"/>
  <c r="J369" i="5"/>
  <c r="R451" i="5"/>
  <c r="F451" i="5"/>
  <c r="I451" i="5"/>
  <c r="H451" i="5"/>
  <c r="E451" i="5"/>
  <c r="J451" i="5"/>
  <c r="G428" i="5"/>
  <c r="E411" i="5"/>
  <c r="J411" i="5"/>
  <c r="R411" i="5"/>
  <c r="F411" i="5"/>
  <c r="I411" i="5"/>
  <c r="H411" i="5"/>
  <c r="J382" i="5"/>
  <c r="R382" i="5"/>
  <c r="E382" i="5"/>
  <c r="I382" i="5"/>
  <c r="H382" i="5"/>
  <c r="F382" i="5"/>
  <c r="G414" i="5"/>
  <c r="E388" i="5"/>
  <c r="R388" i="5"/>
  <c r="H388" i="5"/>
  <c r="F388" i="5"/>
  <c r="J388" i="5"/>
  <c r="I388" i="5"/>
  <c r="G361" i="5"/>
  <c r="G350" i="5"/>
  <c r="E305" i="5"/>
  <c r="R305" i="5"/>
  <c r="J305" i="5"/>
  <c r="H305" i="5"/>
  <c r="F305" i="5"/>
  <c r="I305" i="5"/>
  <c r="J294" i="5"/>
  <c r="R294" i="5"/>
  <c r="E294" i="5"/>
  <c r="I294" i="5"/>
  <c r="F294" i="5"/>
  <c r="H294" i="5"/>
  <c r="G296" i="5"/>
  <c r="R371" i="5"/>
  <c r="F371" i="5"/>
  <c r="I371" i="5"/>
  <c r="H371" i="5"/>
  <c r="E371" i="5"/>
  <c r="J371" i="5"/>
  <c r="H301" i="5"/>
  <c r="F301" i="5"/>
  <c r="I301" i="5"/>
  <c r="E301" i="5"/>
  <c r="R301" i="5"/>
  <c r="J301" i="5"/>
  <c r="H198" i="5"/>
  <c r="E198" i="5"/>
  <c r="J198" i="5"/>
  <c r="I198" i="5"/>
  <c r="F198" i="5"/>
  <c r="R198" i="5"/>
  <c r="E299" i="5"/>
  <c r="F299" i="5"/>
  <c r="R299" i="5"/>
  <c r="H299" i="5"/>
  <c r="J299" i="5"/>
  <c r="I299" i="5"/>
  <c r="H251" i="5"/>
  <c r="J251" i="5"/>
  <c r="E251" i="5"/>
  <c r="I251" i="5"/>
  <c r="R251" i="5"/>
  <c r="F251" i="5"/>
  <c r="H263" i="5"/>
  <c r="R263" i="5"/>
  <c r="F263" i="5"/>
  <c r="J263" i="5"/>
  <c r="E263" i="5"/>
  <c r="I263" i="5"/>
  <c r="H237" i="5"/>
  <c r="R237" i="5"/>
  <c r="F237" i="5"/>
  <c r="J237" i="5"/>
  <c r="E237" i="5"/>
  <c r="I237" i="5"/>
  <c r="H235" i="5"/>
  <c r="R235" i="5"/>
  <c r="F235" i="5"/>
  <c r="J235" i="5"/>
  <c r="E235" i="5"/>
  <c r="I235" i="5"/>
  <c r="H214" i="5"/>
  <c r="E214" i="5"/>
  <c r="J214" i="5"/>
  <c r="I214" i="5"/>
  <c r="F214" i="5"/>
  <c r="R214" i="5"/>
  <c r="I188" i="5"/>
  <c r="E188" i="5"/>
  <c r="R188" i="5"/>
  <c r="J188" i="5"/>
  <c r="H188" i="5"/>
  <c r="F188" i="5"/>
  <c r="E122" i="5"/>
  <c r="R122" i="5"/>
  <c r="H122" i="5"/>
  <c r="I122" i="5"/>
  <c r="J122" i="5"/>
  <c r="F122" i="5"/>
  <c r="R85" i="5"/>
  <c r="E85" i="5"/>
  <c r="F85" i="5"/>
  <c r="H85" i="5"/>
  <c r="J85" i="5"/>
  <c r="I85" i="5"/>
  <c r="I171" i="5"/>
  <c r="R171" i="5"/>
  <c r="H171" i="5"/>
  <c r="J171" i="5"/>
  <c r="F171" i="5"/>
  <c r="E171" i="5"/>
  <c r="I107" i="5"/>
  <c r="R107" i="5"/>
  <c r="H107" i="5"/>
  <c r="J107" i="5"/>
  <c r="F107" i="5"/>
  <c r="E107" i="5"/>
  <c r="E102" i="5"/>
  <c r="H102" i="5"/>
  <c r="R102" i="5"/>
  <c r="I102" i="5"/>
  <c r="J102" i="5"/>
  <c r="F102" i="5"/>
  <c r="H66" i="5"/>
  <c r="J66" i="5"/>
  <c r="E66" i="5"/>
  <c r="F66" i="5"/>
  <c r="R66" i="5"/>
  <c r="I66" i="5"/>
  <c r="E45" i="5"/>
  <c r="F45" i="5"/>
  <c r="H45" i="5"/>
  <c r="I45" i="5"/>
  <c r="J45" i="5"/>
  <c r="R45" i="5"/>
  <c r="I59" i="5"/>
  <c r="E59" i="5"/>
  <c r="H59" i="5"/>
  <c r="R59" i="5"/>
  <c r="F59" i="5"/>
  <c r="J59" i="5"/>
  <c r="H36" i="5"/>
  <c r="R36" i="5"/>
  <c r="F36" i="5"/>
  <c r="J36" i="5"/>
  <c r="E36" i="5"/>
  <c r="I36" i="5"/>
  <c r="H259" i="5"/>
  <c r="I259" i="5"/>
  <c r="R259" i="5"/>
  <c r="F259" i="5"/>
  <c r="J259" i="5"/>
  <c r="E259" i="5"/>
  <c r="H187" i="5"/>
  <c r="I187" i="5"/>
  <c r="J187" i="5"/>
  <c r="E187" i="5"/>
  <c r="F187" i="5"/>
  <c r="R187" i="5"/>
  <c r="H245" i="5"/>
  <c r="J245" i="5"/>
  <c r="E245" i="5"/>
  <c r="I245" i="5"/>
  <c r="R245" i="5"/>
  <c r="F245" i="5"/>
  <c r="G273" i="5"/>
  <c r="H209" i="5"/>
  <c r="R209" i="5"/>
  <c r="F209" i="5"/>
  <c r="J209" i="5"/>
  <c r="E209" i="5"/>
  <c r="I209" i="5"/>
  <c r="G229" i="5"/>
  <c r="E69" i="5"/>
  <c r="J69" i="5"/>
  <c r="F69" i="5"/>
  <c r="R69" i="5"/>
  <c r="I69" i="5"/>
  <c r="H69" i="5"/>
  <c r="H584" i="5"/>
  <c r="I584" i="5"/>
  <c r="F584" i="5"/>
  <c r="R584" i="5"/>
  <c r="J584" i="5"/>
  <c r="E584" i="5"/>
  <c r="G488" i="5"/>
  <c r="G574" i="5"/>
  <c r="J500" i="5"/>
  <c r="R500" i="5"/>
  <c r="E500" i="5"/>
  <c r="H500" i="5"/>
  <c r="F500" i="5"/>
  <c r="I500" i="5"/>
  <c r="G500" i="5"/>
  <c r="J521" i="5"/>
  <c r="H521" i="5"/>
  <c r="R521" i="5"/>
  <c r="F521" i="5"/>
  <c r="E521" i="5"/>
  <c r="I521" i="5"/>
  <c r="G521" i="5"/>
  <c r="H434" i="5"/>
  <c r="F434" i="5"/>
  <c r="J434" i="5"/>
  <c r="I434" i="5"/>
  <c r="E434" i="5"/>
  <c r="R434" i="5"/>
  <c r="G434" i="5"/>
  <c r="J476" i="5"/>
  <c r="E476" i="5"/>
  <c r="H476" i="5"/>
  <c r="R476" i="5"/>
  <c r="F476" i="5"/>
  <c r="I476" i="5"/>
  <c r="G476" i="5"/>
  <c r="E440" i="5"/>
  <c r="H440" i="5"/>
  <c r="R440" i="5"/>
  <c r="F440" i="5"/>
  <c r="I440" i="5"/>
  <c r="J440" i="5"/>
  <c r="G440" i="5"/>
  <c r="I137" i="5"/>
  <c r="F137" i="5"/>
  <c r="J137" i="5"/>
  <c r="H137" i="5"/>
  <c r="E137" i="5"/>
  <c r="R137" i="5"/>
  <c r="G137" i="5"/>
  <c r="I87" i="5"/>
  <c r="R87" i="5"/>
  <c r="F87" i="5"/>
  <c r="H87" i="5"/>
  <c r="J87" i="5"/>
  <c r="E87" i="5"/>
  <c r="G87" i="5"/>
  <c r="H517" i="5"/>
  <c r="J517" i="5"/>
  <c r="F517" i="5"/>
  <c r="I517" i="5"/>
  <c r="E517" i="5"/>
  <c r="R517" i="5"/>
  <c r="G517" i="5"/>
  <c r="J419" i="5"/>
  <c r="R419" i="5"/>
  <c r="F419" i="5"/>
  <c r="I419" i="5"/>
  <c r="H419" i="5"/>
  <c r="E419" i="5"/>
  <c r="R445" i="5"/>
  <c r="F445" i="5"/>
  <c r="I445" i="5"/>
  <c r="J445" i="5"/>
  <c r="E445" i="5"/>
  <c r="H445" i="5"/>
  <c r="E427" i="5"/>
  <c r="J427" i="5"/>
  <c r="R427" i="5"/>
  <c r="F427" i="5"/>
  <c r="I427" i="5"/>
  <c r="H427" i="5"/>
  <c r="F367" i="5"/>
  <c r="H367" i="5"/>
  <c r="I367" i="5"/>
  <c r="E367" i="5"/>
  <c r="R367" i="5"/>
  <c r="J367" i="5"/>
  <c r="H422" i="5"/>
  <c r="I422" i="5"/>
  <c r="F422" i="5"/>
  <c r="E422" i="5"/>
  <c r="J422" i="5"/>
  <c r="R422" i="5"/>
  <c r="H368" i="5"/>
  <c r="F368" i="5"/>
  <c r="R368" i="5"/>
  <c r="I368" i="5"/>
  <c r="E368" i="5"/>
  <c r="J368" i="5"/>
  <c r="H342" i="5"/>
  <c r="J342" i="5"/>
  <c r="E342" i="5"/>
  <c r="R342" i="5"/>
  <c r="I342" i="5"/>
  <c r="F342" i="5"/>
  <c r="I327" i="5"/>
  <c r="H327" i="5"/>
  <c r="E327" i="5"/>
  <c r="F327" i="5"/>
  <c r="R327" i="5"/>
  <c r="J327" i="5"/>
  <c r="J335" i="5"/>
  <c r="H335" i="5"/>
  <c r="F335" i="5"/>
  <c r="I335" i="5"/>
  <c r="E335" i="5"/>
  <c r="R335" i="5"/>
  <c r="H319" i="5"/>
  <c r="I319" i="5"/>
  <c r="J319" i="5"/>
  <c r="R319" i="5"/>
  <c r="E319" i="5"/>
  <c r="F319" i="5"/>
  <c r="J358" i="5"/>
  <c r="H358" i="5"/>
  <c r="I358" i="5"/>
  <c r="F358" i="5"/>
  <c r="E358" i="5"/>
  <c r="R358" i="5"/>
  <c r="H207" i="5"/>
  <c r="I207" i="5"/>
  <c r="R207" i="5"/>
  <c r="F207" i="5"/>
  <c r="J207" i="5"/>
  <c r="E207" i="5"/>
  <c r="H239" i="5"/>
  <c r="J239" i="5"/>
  <c r="E239" i="5"/>
  <c r="I239" i="5"/>
  <c r="R239" i="5"/>
  <c r="F239" i="5"/>
  <c r="H261" i="5"/>
  <c r="R261" i="5"/>
  <c r="F261" i="5"/>
  <c r="J261" i="5"/>
  <c r="E261" i="5"/>
  <c r="I261" i="5"/>
  <c r="H203" i="5"/>
  <c r="R203" i="5"/>
  <c r="F203" i="5"/>
  <c r="J203" i="5"/>
  <c r="E203" i="5"/>
  <c r="I203" i="5"/>
  <c r="E174" i="5"/>
  <c r="R174" i="5"/>
  <c r="H174" i="5"/>
  <c r="I174" i="5"/>
  <c r="J174" i="5"/>
  <c r="F174" i="5"/>
  <c r="R151" i="5"/>
  <c r="I151" i="5"/>
  <c r="F151" i="5"/>
  <c r="H151" i="5"/>
  <c r="J151" i="5"/>
  <c r="E151" i="5"/>
  <c r="E53" i="5"/>
  <c r="R53" i="5"/>
  <c r="J53" i="5"/>
  <c r="H53" i="5"/>
  <c r="I53" i="5"/>
  <c r="F53" i="5"/>
  <c r="I43" i="5"/>
  <c r="H43" i="5"/>
  <c r="R43" i="5"/>
  <c r="F43" i="5"/>
  <c r="E43" i="5"/>
  <c r="J43" i="5"/>
  <c r="I49" i="5"/>
  <c r="J49" i="5"/>
  <c r="E49" i="5"/>
  <c r="H49" i="5"/>
  <c r="R49" i="5"/>
  <c r="F49" i="5"/>
  <c r="F540" i="5"/>
  <c r="J540" i="5"/>
  <c r="H540" i="5"/>
  <c r="I540" i="5"/>
  <c r="E540" i="5"/>
  <c r="R540" i="5"/>
  <c r="I503" i="5"/>
  <c r="H503" i="5"/>
  <c r="E503" i="5"/>
  <c r="F503" i="5"/>
  <c r="R503" i="5"/>
  <c r="J503" i="5"/>
  <c r="I487" i="5"/>
  <c r="J487" i="5"/>
  <c r="E487" i="5"/>
  <c r="H487" i="5"/>
  <c r="R487" i="5"/>
  <c r="F487" i="5"/>
  <c r="J528" i="5"/>
  <c r="F528" i="5"/>
  <c r="I528" i="5"/>
  <c r="R528" i="5"/>
  <c r="E528" i="5"/>
  <c r="H528" i="5"/>
  <c r="J563" i="5"/>
  <c r="E563" i="5"/>
  <c r="F563" i="5"/>
  <c r="I563" i="5"/>
  <c r="H563" i="5"/>
  <c r="R563" i="5"/>
  <c r="I460" i="5"/>
  <c r="F460" i="5"/>
  <c r="J460" i="5"/>
  <c r="H460" i="5"/>
  <c r="E460" i="5"/>
  <c r="R460" i="5"/>
  <c r="H373" i="5"/>
  <c r="J373" i="5"/>
  <c r="F373" i="5"/>
  <c r="E373" i="5"/>
  <c r="R373" i="5"/>
  <c r="I373" i="5"/>
  <c r="F519" i="5"/>
  <c r="R519" i="5"/>
  <c r="J519" i="5"/>
  <c r="I519" i="5"/>
  <c r="H519" i="5"/>
  <c r="E519" i="5"/>
  <c r="F415" i="5"/>
  <c r="R415" i="5"/>
  <c r="J415" i="5"/>
  <c r="I415" i="5"/>
  <c r="H415" i="5"/>
  <c r="E415" i="5"/>
  <c r="R408" i="5"/>
  <c r="F408" i="5"/>
  <c r="I408" i="5"/>
  <c r="J408" i="5"/>
  <c r="E408" i="5"/>
  <c r="H408" i="5"/>
  <c r="E482" i="5"/>
  <c r="J482" i="5"/>
  <c r="R482" i="5"/>
  <c r="F482" i="5"/>
  <c r="I482" i="5"/>
  <c r="H482" i="5"/>
  <c r="J307" i="5"/>
  <c r="I307" i="5"/>
  <c r="E307" i="5"/>
  <c r="F307" i="5"/>
  <c r="R307" i="5"/>
  <c r="H307" i="5"/>
  <c r="F341" i="5"/>
  <c r="J341" i="5"/>
  <c r="H341" i="5"/>
  <c r="I341" i="5"/>
  <c r="E341" i="5"/>
  <c r="R341" i="5"/>
  <c r="I324" i="5"/>
  <c r="J324" i="5"/>
  <c r="E324" i="5"/>
  <c r="F324" i="5"/>
  <c r="R324" i="5"/>
  <c r="H324" i="5"/>
  <c r="H349" i="5"/>
  <c r="F349" i="5"/>
  <c r="J349" i="5"/>
  <c r="R349" i="5"/>
  <c r="I349" i="5"/>
  <c r="E349" i="5"/>
  <c r="I192" i="5"/>
  <c r="E192" i="5"/>
  <c r="H192" i="5"/>
  <c r="F192" i="5"/>
  <c r="J192" i="5"/>
  <c r="R192" i="5"/>
  <c r="H249" i="5"/>
  <c r="J249" i="5"/>
  <c r="E249" i="5"/>
  <c r="I249" i="5"/>
  <c r="R249" i="5"/>
  <c r="F249" i="5"/>
  <c r="R238" i="5"/>
  <c r="I238" i="5"/>
  <c r="H238" i="5"/>
  <c r="F238" i="5"/>
  <c r="E238" i="5"/>
  <c r="J238" i="5"/>
  <c r="E256" i="5"/>
  <c r="I256" i="5"/>
  <c r="F256" i="5"/>
  <c r="H256" i="5"/>
  <c r="J256" i="5"/>
  <c r="R256" i="5"/>
  <c r="I234" i="5"/>
  <c r="H234" i="5"/>
  <c r="F234" i="5"/>
  <c r="J234" i="5"/>
  <c r="E234" i="5"/>
  <c r="R234" i="5"/>
  <c r="E279" i="5"/>
  <c r="J279" i="5"/>
  <c r="I279" i="5"/>
  <c r="F279" i="5"/>
  <c r="R279" i="5"/>
  <c r="H279" i="5"/>
  <c r="I260" i="5"/>
  <c r="E260" i="5"/>
  <c r="F260" i="5"/>
  <c r="H260" i="5"/>
  <c r="J260" i="5"/>
  <c r="R260" i="5"/>
  <c r="E154" i="5"/>
  <c r="R154" i="5"/>
  <c r="H154" i="5"/>
  <c r="I154" i="5"/>
  <c r="J154" i="5"/>
  <c r="F154" i="5"/>
  <c r="R117" i="5"/>
  <c r="E117" i="5"/>
  <c r="H117" i="5"/>
  <c r="J117" i="5"/>
  <c r="F117" i="5"/>
  <c r="I117" i="5"/>
  <c r="R190" i="5"/>
  <c r="I190" i="5"/>
  <c r="H190" i="5"/>
  <c r="E190" i="5"/>
  <c r="F190" i="5"/>
  <c r="J190" i="5"/>
  <c r="I139" i="5"/>
  <c r="R139" i="5"/>
  <c r="E139" i="5"/>
  <c r="J139" i="5"/>
  <c r="F139" i="5"/>
  <c r="H139" i="5"/>
  <c r="I89" i="5"/>
  <c r="F89" i="5"/>
  <c r="J89" i="5"/>
  <c r="E89" i="5"/>
  <c r="R89" i="5"/>
  <c r="H89" i="5"/>
  <c r="H50" i="5"/>
  <c r="R50" i="5"/>
  <c r="E50" i="5"/>
  <c r="J50" i="5"/>
  <c r="I50" i="5"/>
  <c r="F50" i="5"/>
  <c r="H48" i="5"/>
  <c r="F48" i="5"/>
  <c r="R48" i="5"/>
  <c r="E48" i="5"/>
  <c r="J48" i="5"/>
  <c r="I48" i="5"/>
  <c r="J575" i="5"/>
  <c r="E575" i="5"/>
  <c r="F575" i="5"/>
  <c r="I575" i="5"/>
  <c r="H575" i="5"/>
  <c r="R575" i="5"/>
  <c r="R526" i="5"/>
  <c r="F526" i="5"/>
  <c r="I526" i="5"/>
  <c r="J526" i="5"/>
  <c r="E526" i="5"/>
  <c r="H526" i="5"/>
  <c r="E502" i="5"/>
  <c r="H502" i="5"/>
  <c r="R502" i="5"/>
  <c r="F502" i="5"/>
  <c r="I502" i="5"/>
  <c r="J502" i="5"/>
  <c r="F532" i="5"/>
  <c r="J532" i="5"/>
  <c r="R532" i="5"/>
  <c r="I532" i="5"/>
  <c r="H532" i="5"/>
  <c r="E532" i="5"/>
  <c r="I510" i="5"/>
  <c r="J510" i="5"/>
  <c r="E510" i="5"/>
  <c r="H510" i="5"/>
  <c r="R510" i="5"/>
  <c r="F510" i="5"/>
  <c r="R479" i="5"/>
  <c r="F479" i="5"/>
  <c r="I479" i="5"/>
  <c r="J479" i="5"/>
  <c r="E479" i="5"/>
  <c r="H479" i="5"/>
  <c r="J395" i="5"/>
  <c r="I395" i="5"/>
  <c r="H395" i="5"/>
  <c r="E395" i="5"/>
  <c r="R395" i="5"/>
  <c r="F395" i="5"/>
  <c r="R372" i="5"/>
  <c r="H372" i="5"/>
  <c r="I372" i="5"/>
  <c r="J372" i="5"/>
  <c r="E372" i="5"/>
  <c r="F372" i="5"/>
  <c r="I504" i="5"/>
  <c r="F504" i="5"/>
  <c r="E504" i="5"/>
  <c r="H504" i="5"/>
  <c r="R504" i="5"/>
  <c r="J504" i="5"/>
  <c r="F516" i="5"/>
  <c r="J516" i="5"/>
  <c r="R516" i="5"/>
  <c r="I516" i="5"/>
  <c r="E516" i="5"/>
  <c r="H516" i="5"/>
  <c r="I438" i="5"/>
  <c r="J438" i="5"/>
  <c r="E438" i="5"/>
  <c r="F438" i="5"/>
  <c r="R438" i="5"/>
  <c r="H438" i="5"/>
  <c r="E407" i="5"/>
  <c r="F407" i="5"/>
  <c r="R407" i="5"/>
  <c r="J407" i="5"/>
  <c r="I407" i="5"/>
  <c r="H407" i="5"/>
  <c r="J375" i="5"/>
  <c r="R375" i="5"/>
  <c r="F375" i="5"/>
  <c r="I375" i="5"/>
  <c r="H375" i="5"/>
  <c r="E375" i="5"/>
  <c r="F453" i="5"/>
  <c r="E453" i="5"/>
  <c r="H453" i="5"/>
  <c r="R453" i="5"/>
  <c r="J453" i="5"/>
  <c r="I453" i="5"/>
  <c r="I470" i="5"/>
  <c r="F470" i="5"/>
  <c r="E470" i="5"/>
  <c r="J470" i="5"/>
  <c r="H470" i="5"/>
  <c r="R470" i="5"/>
  <c r="I448" i="5"/>
  <c r="J448" i="5"/>
  <c r="E448" i="5"/>
  <c r="H448" i="5"/>
  <c r="R448" i="5"/>
  <c r="F448" i="5"/>
  <c r="I338" i="5"/>
  <c r="F338" i="5"/>
  <c r="E338" i="5"/>
  <c r="H338" i="5"/>
  <c r="R338" i="5"/>
  <c r="J338" i="5"/>
  <c r="H321" i="5"/>
  <c r="F321" i="5"/>
  <c r="R321" i="5"/>
  <c r="J321" i="5"/>
  <c r="I321" i="5"/>
  <c r="E321" i="5"/>
  <c r="I340" i="5"/>
  <c r="J340" i="5"/>
  <c r="E340" i="5"/>
  <c r="F340" i="5"/>
  <c r="R340" i="5"/>
  <c r="H340" i="5"/>
  <c r="J329" i="5"/>
  <c r="I329" i="5"/>
  <c r="F329" i="5"/>
  <c r="R329" i="5"/>
  <c r="H329" i="5"/>
  <c r="E329" i="5"/>
  <c r="I298" i="5"/>
  <c r="F298" i="5"/>
  <c r="E298" i="5"/>
  <c r="R298" i="5"/>
  <c r="J298" i="5"/>
  <c r="H298" i="5"/>
  <c r="I354" i="5"/>
  <c r="F354" i="5"/>
  <c r="E354" i="5"/>
  <c r="H354" i="5"/>
  <c r="R354" i="5"/>
  <c r="J354" i="5"/>
  <c r="H225" i="5"/>
  <c r="I225" i="5"/>
  <c r="R225" i="5"/>
  <c r="F225" i="5"/>
  <c r="J225" i="5"/>
  <c r="E225" i="5"/>
  <c r="R183" i="5"/>
  <c r="I183" i="5"/>
  <c r="F183" i="5"/>
  <c r="H183" i="5"/>
  <c r="J183" i="5"/>
  <c r="E183" i="5"/>
  <c r="E264" i="5"/>
  <c r="I264" i="5"/>
  <c r="F264" i="5"/>
  <c r="R264" i="5"/>
  <c r="H264" i="5"/>
  <c r="J264" i="5"/>
  <c r="I242" i="5"/>
  <c r="R242" i="5"/>
  <c r="J242" i="5"/>
  <c r="H242" i="5"/>
  <c r="F242" i="5"/>
  <c r="E242" i="5"/>
  <c r="H221" i="5"/>
  <c r="J221" i="5"/>
  <c r="E221" i="5"/>
  <c r="I221" i="5"/>
  <c r="R221" i="5"/>
  <c r="F221" i="5"/>
  <c r="I281" i="5"/>
  <c r="E281" i="5"/>
  <c r="R281" i="5"/>
  <c r="J281" i="5"/>
  <c r="H281" i="5"/>
  <c r="F281" i="5"/>
  <c r="E152" i="5"/>
  <c r="R152" i="5"/>
  <c r="H152" i="5"/>
  <c r="I152" i="5"/>
  <c r="J152" i="5"/>
  <c r="F152" i="5"/>
  <c r="H76" i="5"/>
  <c r="I76" i="5"/>
  <c r="R76" i="5"/>
  <c r="F76" i="5"/>
  <c r="J76" i="5"/>
  <c r="E76" i="5"/>
  <c r="E142" i="5"/>
  <c r="R142" i="5"/>
  <c r="H142" i="5"/>
  <c r="I142" i="5"/>
  <c r="J142" i="5"/>
  <c r="F142" i="5"/>
  <c r="H184" i="5"/>
  <c r="E184" i="5"/>
  <c r="R184" i="5"/>
  <c r="I184" i="5"/>
  <c r="J184" i="5"/>
  <c r="F184" i="5"/>
  <c r="R119" i="5"/>
  <c r="I119" i="5"/>
  <c r="F119" i="5"/>
  <c r="H119" i="5"/>
  <c r="J119" i="5"/>
  <c r="E119" i="5"/>
  <c r="H16" i="5"/>
  <c r="I16" i="5"/>
  <c r="F16" i="5"/>
  <c r="R16" i="5"/>
  <c r="J16" i="5"/>
  <c r="E16" i="5"/>
  <c r="H100" i="5"/>
  <c r="E100" i="5"/>
  <c r="R100" i="5"/>
  <c r="F100" i="5"/>
  <c r="I100" i="5"/>
  <c r="J100" i="5"/>
  <c r="I105" i="5"/>
  <c r="F105" i="5"/>
  <c r="E105" i="5"/>
  <c r="H105" i="5"/>
  <c r="J105" i="5"/>
  <c r="R105" i="5"/>
  <c r="I268" i="5"/>
  <c r="E268" i="5"/>
  <c r="J268" i="5"/>
  <c r="R268" i="5"/>
  <c r="H268" i="5"/>
  <c r="F268" i="5"/>
  <c r="H219" i="5"/>
  <c r="R219" i="5"/>
  <c r="F219" i="5"/>
  <c r="J219" i="5"/>
  <c r="E219" i="5"/>
  <c r="I219" i="5"/>
  <c r="H223" i="5"/>
  <c r="R223" i="5"/>
  <c r="F223" i="5"/>
  <c r="J223" i="5"/>
  <c r="E223" i="5"/>
  <c r="I223" i="5"/>
  <c r="H195" i="5"/>
  <c r="R195" i="5"/>
  <c r="F195" i="5"/>
  <c r="J195" i="5"/>
  <c r="E195" i="5"/>
  <c r="I195" i="5"/>
  <c r="E13" i="5"/>
  <c r="H13" i="5"/>
  <c r="R13" i="5"/>
  <c r="I13" i="5"/>
  <c r="F13" i="5"/>
  <c r="J13" i="5"/>
  <c r="H22" i="5"/>
  <c r="R22" i="5"/>
  <c r="F22" i="5"/>
  <c r="I22" i="5"/>
  <c r="J22" i="5"/>
  <c r="E22" i="5"/>
  <c r="H64" i="5"/>
  <c r="J64" i="5"/>
  <c r="E64" i="5"/>
  <c r="F64" i="5"/>
  <c r="R64" i="5"/>
  <c r="I64" i="5"/>
  <c r="H28" i="5"/>
  <c r="R28" i="5"/>
  <c r="F28" i="5"/>
  <c r="J28" i="5"/>
  <c r="E28" i="5"/>
  <c r="I28" i="5"/>
  <c r="H492" i="5"/>
  <c r="I492" i="5"/>
  <c r="J492" i="5"/>
  <c r="R492" i="5"/>
  <c r="E492" i="5"/>
  <c r="F492" i="5"/>
  <c r="H580" i="5"/>
  <c r="I580" i="5"/>
  <c r="E580" i="5"/>
  <c r="J580" i="5"/>
  <c r="F580" i="5"/>
  <c r="R580" i="5"/>
  <c r="H477" i="5"/>
  <c r="F477" i="5"/>
  <c r="J477" i="5"/>
  <c r="R477" i="5"/>
  <c r="I477" i="5"/>
  <c r="E477" i="5"/>
  <c r="F374" i="5"/>
  <c r="I374" i="5"/>
  <c r="H374" i="5"/>
  <c r="R374" i="5"/>
  <c r="E374" i="5"/>
  <c r="J374" i="5"/>
  <c r="E416" i="5"/>
  <c r="H416" i="5"/>
  <c r="R416" i="5"/>
  <c r="F416" i="5"/>
  <c r="I416" i="5"/>
  <c r="J416" i="5"/>
  <c r="R474" i="5"/>
  <c r="F474" i="5"/>
  <c r="I474" i="5"/>
  <c r="H474" i="5"/>
  <c r="E474" i="5"/>
  <c r="J474" i="5"/>
  <c r="F461" i="5"/>
  <c r="J461" i="5"/>
  <c r="I461" i="5"/>
  <c r="E461" i="5"/>
  <c r="H461" i="5"/>
  <c r="R461" i="5"/>
  <c r="I396" i="5"/>
  <c r="E396" i="5"/>
  <c r="R396" i="5"/>
  <c r="H396" i="5"/>
  <c r="F396" i="5"/>
  <c r="J396" i="5"/>
  <c r="I515" i="5"/>
  <c r="H515" i="5"/>
  <c r="E515" i="5"/>
  <c r="J515" i="5"/>
  <c r="R515" i="5"/>
  <c r="F515" i="5"/>
  <c r="R456" i="5"/>
  <c r="F456" i="5"/>
  <c r="I456" i="5"/>
  <c r="J456" i="5"/>
  <c r="E456" i="5"/>
  <c r="H456" i="5"/>
  <c r="E465" i="5"/>
  <c r="H465" i="5"/>
  <c r="R465" i="5"/>
  <c r="F465" i="5"/>
  <c r="I465" i="5"/>
  <c r="J465" i="5"/>
  <c r="J360" i="5"/>
  <c r="R360" i="5"/>
  <c r="F360" i="5"/>
  <c r="I360" i="5"/>
  <c r="H360" i="5"/>
  <c r="E360" i="5"/>
  <c r="J292" i="5"/>
  <c r="I292" i="5"/>
  <c r="R292" i="5"/>
  <c r="E292" i="5"/>
  <c r="F292" i="5"/>
  <c r="H292" i="5"/>
  <c r="R331" i="5"/>
  <c r="I331" i="5"/>
  <c r="J331" i="5"/>
  <c r="F331" i="5"/>
  <c r="H331" i="5"/>
  <c r="E331" i="5"/>
  <c r="J311" i="5"/>
  <c r="I311" i="5"/>
  <c r="E311" i="5"/>
  <c r="F311" i="5"/>
  <c r="R311" i="5"/>
  <c r="H311" i="5"/>
  <c r="J326" i="5"/>
  <c r="E326" i="5"/>
  <c r="I326" i="5"/>
  <c r="F326" i="5"/>
  <c r="H326" i="5"/>
  <c r="R326" i="5"/>
  <c r="H304" i="5"/>
  <c r="J304" i="5"/>
  <c r="I304" i="5"/>
  <c r="R304" i="5"/>
  <c r="E304" i="5"/>
  <c r="F304" i="5"/>
  <c r="R206" i="5"/>
  <c r="I206" i="5"/>
  <c r="H206" i="5"/>
  <c r="E206" i="5"/>
  <c r="F206" i="5"/>
  <c r="J206" i="5"/>
  <c r="E106" i="5"/>
  <c r="R106" i="5"/>
  <c r="H106" i="5"/>
  <c r="I106" i="5"/>
  <c r="J106" i="5"/>
  <c r="F106" i="5"/>
  <c r="H62" i="5"/>
  <c r="I62" i="5"/>
  <c r="F62" i="5"/>
  <c r="R62" i="5"/>
  <c r="E62" i="5"/>
  <c r="J62" i="5"/>
  <c r="I123" i="5"/>
  <c r="R123" i="5"/>
  <c r="J123" i="5"/>
  <c r="E123" i="5"/>
  <c r="H123" i="5"/>
  <c r="F123" i="5"/>
  <c r="H24" i="5"/>
  <c r="J24" i="5"/>
  <c r="R24" i="5"/>
  <c r="F24" i="5"/>
  <c r="E24" i="5"/>
  <c r="I24" i="5"/>
  <c r="J547" i="5"/>
  <c r="H547" i="5"/>
  <c r="I547" i="5"/>
  <c r="E547" i="5"/>
  <c r="F547" i="5"/>
  <c r="R547" i="5"/>
  <c r="J543" i="5"/>
  <c r="I543" i="5"/>
  <c r="H543" i="5"/>
  <c r="F543" i="5"/>
  <c r="R543" i="5"/>
  <c r="E543" i="5"/>
  <c r="H576" i="5"/>
  <c r="E576" i="5"/>
  <c r="J576" i="5"/>
  <c r="I576" i="5"/>
  <c r="F576" i="5"/>
  <c r="R576" i="5"/>
  <c r="G487" i="5"/>
  <c r="J491" i="5"/>
  <c r="I491" i="5"/>
  <c r="F491" i="5"/>
  <c r="E491" i="5"/>
  <c r="H491" i="5"/>
  <c r="R491" i="5"/>
  <c r="H560" i="5"/>
  <c r="I560" i="5"/>
  <c r="E560" i="5"/>
  <c r="J560" i="5"/>
  <c r="F560" i="5"/>
  <c r="R560" i="5"/>
  <c r="I535" i="5"/>
  <c r="F535" i="5"/>
  <c r="E535" i="5"/>
  <c r="H535" i="5"/>
  <c r="J535" i="5"/>
  <c r="R535" i="5"/>
  <c r="I544" i="5"/>
  <c r="F544" i="5"/>
  <c r="E544" i="5"/>
  <c r="J544" i="5"/>
  <c r="R544" i="5"/>
  <c r="H544" i="5"/>
  <c r="R444" i="5"/>
  <c r="J444" i="5"/>
  <c r="I444" i="5"/>
  <c r="F444" i="5"/>
  <c r="E444" i="5"/>
  <c r="H444" i="5"/>
  <c r="G415" i="5"/>
  <c r="J459" i="5"/>
  <c r="R459" i="5"/>
  <c r="F459" i="5"/>
  <c r="I459" i="5"/>
  <c r="H459" i="5"/>
  <c r="E459" i="5"/>
  <c r="R472" i="5"/>
  <c r="H472" i="5"/>
  <c r="I472" i="5"/>
  <c r="J472" i="5"/>
  <c r="E472" i="5"/>
  <c r="F472" i="5"/>
  <c r="F425" i="5"/>
  <c r="H425" i="5"/>
  <c r="R425" i="5"/>
  <c r="J425" i="5"/>
  <c r="I425" i="5"/>
  <c r="E425" i="5"/>
  <c r="J394" i="5"/>
  <c r="R394" i="5"/>
  <c r="H394" i="5"/>
  <c r="I394" i="5"/>
  <c r="E394" i="5"/>
  <c r="F394" i="5"/>
  <c r="I339" i="5"/>
  <c r="H339" i="5"/>
  <c r="E339" i="5"/>
  <c r="J339" i="5"/>
  <c r="R339" i="5"/>
  <c r="F339" i="5"/>
  <c r="F291" i="5"/>
  <c r="R291" i="5"/>
  <c r="H291" i="5"/>
  <c r="J291" i="5"/>
  <c r="I291" i="5"/>
  <c r="E291" i="5"/>
  <c r="F345" i="5"/>
  <c r="E345" i="5"/>
  <c r="H345" i="5"/>
  <c r="J345" i="5"/>
  <c r="I345" i="5"/>
  <c r="R345" i="5"/>
  <c r="G316" i="5"/>
  <c r="H316" i="5"/>
  <c r="R316" i="5"/>
  <c r="F316" i="5"/>
  <c r="I316" i="5"/>
  <c r="J316" i="5"/>
  <c r="E316" i="5"/>
  <c r="J357" i="5"/>
  <c r="H357" i="5"/>
  <c r="F357" i="5"/>
  <c r="I357" i="5"/>
  <c r="E357" i="5"/>
  <c r="R357" i="5"/>
  <c r="H320" i="5"/>
  <c r="F320" i="5"/>
  <c r="E320" i="5"/>
  <c r="I320" i="5"/>
  <c r="J320" i="5"/>
  <c r="R320" i="5"/>
  <c r="E303" i="5"/>
  <c r="F303" i="5"/>
  <c r="R303" i="5"/>
  <c r="H303" i="5"/>
  <c r="J303" i="5"/>
  <c r="I303" i="5"/>
  <c r="I293" i="5"/>
  <c r="E293" i="5"/>
  <c r="R293" i="5"/>
  <c r="J293" i="5"/>
  <c r="H293" i="5"/>
  <c r="F293" i="5"/>
  <c r="H247" i="5"/>
  <c r="I247" i="5"/>
  <c r="R247" i="5"/>
  <c r="F247" i="5"/>
  <c r="J247" i="5"/>
  <c r="E247" i="5"/>
  <c r="J218" i="5"/>
  <c r="F218" i="5"/>
  <c r="H218" i="5"/>
  <c r="I218" i="5"/>
  <c r="E218" i="5"/>
  <c r="R218" i="5"/>
  <c r="H217" i="5"/>
  <c r="J217" i="5"/>
  <c r="E217" i="5"/>
  <c r="I217" i="5"/>
  <c r="R217" i="5"/>
  <c r="F217" i="5"/>
  <c r="E202" i="5"/>
  <c r="H202" i="5"/>
  <c r="I202" i="5"/>
  <c r="F202" i="5"/>
  <c r="R202" i="5"/>
  <c r="J202" i="5"/>
  <c r="I228" i="5"/>
  <c r="E228" i="5"/>
  <c r="F228" i="5"/>
  <c r="H228" i="5"/>
  <c r="R228" i="5"/>
  <c r="J228" i="5"/>
  <c r="R176" i="5"/>
  <c r="H176" i="5"/>
  <c r="E176" i="5"/>
  <c r="J176" i="5"/>
  <c r="I176" i="5"/>
  <c r="F176" i="5"/>
  <c r="E168" i="5"/>
  <c r="R168" i="5"/>
  <c r="H168" i="5"/>
  <c r="I168" i="5"/>
  <c r="J168" i="5"/>
  <c r="F168" i="5"/>
  <c r="I55" i="5"/>
  <c r="E55" i="5"/>
  <c r="H55" i="5"/>
  <c r="R55" i="5"/>
  <c r="F55" i="5"/>
  <c r="J55" i="5"/>
  <c r="H148" i="5"/>
  <c r="E148" i="5"/>
  <c r="R148" i="5"/>
  <c r="F148" i="5"/>
  <c r="J148" i="5"/>
  <c r="I148" i="5"/>
  <c r="R156" i="5"/>
  <c r="H156" i="5"/>
  <c r="E156" i="5"/>
  <c r="F156" i="5"/>
  <c r="J156" i="5"/>
  <c r="I156" i="5"/>
  <c r="R127" i="5"/>
  <c r="H127" i="5"/>
  <c r="E127" i="5"/>
  <c r="F127" i="5"/>
  <c r="I127" i="5"/>
  <c r="J127" i="5"/>
  <c r="R92" i="5"/>
  <c r="H92" i="5"/>
  <c r="E92" i="5"/>
  <c r="F92" i="5"/>
  <c r="J92" i="5"/>
  <c r="I92" i="5"/>
  <c r="I31" i="5"/>
  <c r="E31" i="5"/>
  <c r="F31" i="5"/>
  <c r="H31" i="5"/>
  <c r="J31" i="5"/>
  <c r="R31" i="5"/>
  <c r="I11" i="5"/>
  <c r="R11" i="5"/>
  <c r="E11" i="5"/>
  <c r="J11" i="5"/>
  <c r="H11" i="5"/>
  <c r="F11" i="5"/>
  <c r="H56" i="5"/>
  <c r="R56" i="5"/>
  <c r="F56" i="5"/>
  <c r="E56" i="5"/>
  <c r="J56" i="5"/>
  <c r="I56" i="5"/>
  <c r="H34" i="5"/>
  <c r="R34" i="5"/>
  <c r="F34" i="5"/>
  <c r="J34" i="5"/>
  <c r="E34" i="5"/>
  <c r="I34" i="5"/>
  <c r="E78" i="5"/>
  <c r="H78" i="5"/>
  <c r="R78" i="5"/>
  <c r="I78" i="5"/>
  <c r="J78" i="5"/>
  <c r="F78" i="5"/>
  <c r="G559" i="5"/>
  <c r="R559" i="5"/>
  <c r="J559" i="5"/>
  <c r="E559" i="5"/>
  <c r="F559" i="5"/>
  <c r="I559" i="5"/>
  <c r="H559" i="5"/>
  <c r="E490" i="5"/>
  <c r="J490" i="5"/>
  <c r="R490" i="5"/>
  <c r="F490" i="5"/>
  <c r="I490" i="5"/>
  <c r="H490" i="5"/>
  <c r="G510" i="5"/>
  <c r="I523" i="5"/>
  <c r="H523" i="5"/>
  <c r="E523" i="5"/>
  <c r="J523" i="5"/>
  <c r="R523" i="5"/>
  <c r="F523" i="5"/>
  <c r="R432" i="5"/>
  <c r="F432" i="5"/>
  <c r="I432" i="5"/>
  <c r="J432" i="5"/>
  <c r="E432" i="5"/>
  <c r="H432" i="5"/>
  <c r="J403" i="5"/>
  <c r="I403" i="5"/>
  <c r="H403" i="5"/>
  <c r="E403" i="5"/>
  <c r="R403" i="5"/>
  <c r="F403" i="5"/>
  <c r="F538" i="5"/>
  <c r="I538" i="5"/>
  <c r="J538" i="5"/>
  <c r="E538" i="5"/>
  <c r="H538" i="5"/>
  <c r="R538" i="5"/>
  <c r="F485" i="5"/>
  <c r="J485" i="5"/>
  <c r="H485" i="5"/>
  <c r="I485" i="5"/>
  <c r="R485" i="5"/>
  <c r="E485" i="5"/>
  <c r="J383" i="5"/>
  <c r="R383" i="5"/>
  <c r="F383" i="5"/>
  <c r="I383" i="5"/>
  <c r="H383" i="5"/>
  <c r="E383" i="5"/>
  <c r="E431" i="5"/>
  <c r="F431" i="5"/>
  <c r="R431" i="5"/>
  <c r="J431" i="5"/>
  <c r="I431" i="5"/>
  <c r="H431" i="5"/>
  <c r="G470" i="5"/>
  <c r="G448" i="5"/>
  <c r="R392" i="5"/>
  <c r="H392" i="5"/>
  <c r="F392" i="5"/>
  <c r="J392" i="5"/>
  <c r="I392" i="5"/>
  <c r="E392" i="5"/>
  <c r="F390" i="5"/>
  <c r="J390" i="5"/>
  <c r="R390" i="5"/>
  <c r="E390" i="5"/>
  <c r="I390" i="5"/>
  <c r="H390" i="5"/>
  <c r="R402" i="5"/>
  <c r="H402" i="5"/>
  <c r="I402" i="5"/>
  <c r="E402" i="5"/>
  <c r="F402" i="5"/>
  <c r="J402" i="5"/>
  <c r="E363" i="5"/>
  <c r="J363" i="5"/>
  <c r="R363" i="5"/>
  <c r="F363" i="5"/>
  <c r="I363" i="5"/>
  <c r="H363" i="5"/>
  <c r="H346" i="5"/>
  <c r="R346" i="5"/>
  <c r="F346" i="5"/>
  <c r="I346" i="5"/>
  <c r="J346" i="5"/>
  <c r="E346" i="5"/>
  <c r="R356" i="5"/>
  <c r="H356" i="5"/>
  <c r="I356" i="5"/>
  <c r="J356" i="5"/>
  <c r="E356" i="5"/>
  <c r="F356" i="5"/>
  <c r="I252" i="5"/>
  <c r="E252" i="5"/>
  <c r="R252" i="5"/>
  <c r="J252" i="5"/>
  <c r="H252" i="5"/>
  <c r="F252" i="5"/>
  <c r="I212" i="5"/>
  <c r="E212" i="5"/>
  <c r="H212" i="5"/>
  <c r="F212" i="5"/>
  <c r="J212" i="5"/>
  <c r="R212" i="5"/>
  <c r="R210" i="5"/>
  <c r="E210" i="5"/>
  <c r="H210" i="5"/>
  <c r="I210" i="5"/>
  <c r="F210" i="5"/>
  <c r="J210" i="5"/>
  <c r="J302" i="5"/>
  <c r="R302" i="5"/>
  <c r="E302" i="5"/>
  <c r="H302" i="5"/>
  <c r="I302" i="5"/>
  <c r="F302" i="5"/>
  <c r="H205" i="5"/>
  <c r="R205" i="5"/>
  <c r="F205" i="5"/>
  <c r="J205" i="5"/>
  <c r="E205" i="5"/>
  <c r="I205" i="5"/>
  <c r="E278" i="5"/>
  <c r="H278" i="5"/>
  <c r="J278" i="5"/>
  <c r="F278" i="5"/>
  <c r="I278" i="5"/>
  <c r="R278" i="5"/>
  <c r="I258" i="5"/>
  <c r="J258" i="5"/>
  <c r="R258" i="5"/>
  <c r="E258" i="5"/>
  <c r="H258" i="5"/>
  <c r="F258" i="5"/>
  <c r="I216" i="5"/>
  <c r="E216" i="5"/>
  <c r="R216" i="5"/>
  <c r="J216" i="5"/>
  <c r="H216" i="5"/>
  <c r="F216" i="5"/>
  <c r="H189" i="5"/>
  <c r="R189" i="5"/>
  <c r="F189" i="5"/>
  <c r="I189" i="5"/>
  <c r="J189" i="5"/>
  <c r="E189" i="5"/>
  <c r="R125" i="5"/>
  <c r="I125" i="5"/>
  <c r="F125" i="5"/>
  <c r="J125" i="5"/>
  <c r="H125" i="5"/>
  <c r="E125" i="5"/>
  <c r="R96" i="5"/>
  <c r="E96" i="5"/>
  <c r="H96" i="5"/>
  <c r="J96" i="5"/>
  <c r="I96" i="5"/>
  <c r="F96" i="5"/>
  <c r="R165" i="5"/>
  <c r="E165" i="5"/>
  <c r="H165" i="5"/>
  <c r="J165" i="5"/>
  <c r="F165" i="5"/>
  <c r="I165" i="5"/>
  <c r="H72" i="5"/>
  <c r="I72" i="5"/>
  <c r="R72" i="5"/>
  <c r="F72" i="5"/>
  <c r="J72" i="5"/>
  <c r="E72" i="5"/>
  <c r="I155" i="5"/>
  <c r="R155" i="5"/>
  <c r="H155" i="5"/>
  <c r="E155" i="5"/>
  <c r="F155" i="5"/>
  <c r="J155" i="5"/>
  <c r="I91" i="5"/>
  <c r="R91" i="5"/>
  <c r="H91" i="5"/>
  <c r="E91" i="5"/>
  <c r="J91" i="5"/>
  <c r="F91" i="5"/>
  <c r="E110" i="5"/>
  <c r="H110" i="5"/>
  <c r="R110" i="5"/>
  <c r="I110" i="5"/>
  <c r="J110" i="5"/>
  <c r="F110" i="5"/>
  <c r="H60" i="5"/>
  <c r="R60" i="5"/>
  <c r="F60" i="5"/>
  <c r="J60" i="5"/>
  <c r="I60" i="5"/>
  <c r="E60" i="5"/>
  <c r="G9" i="5"/>
  <c r="I9" i="5"/>
  <c r="H9" i="5"/>
  <c r="E9" i="5"/>
  <c r="R9" i="5"/>
  <c r="F9" i="5"/>
  <c r="J9" i="5"/>
  <c r="H58" i="5"/>
  <c r="R58" i="5"/>
  <c r="F58" i="5"/>
  <c r="E58" i="5"/>
  <c r="J58" i="5"/>
  <c r="I58" i="5"/>
  <c r="E37" i="5"/>
  <c r="H37" i="5"/>
  <c r="I37" i="5"/>
  <c r="R37" i="5"/>
  <c r="F37" i="5"/>
  <c r="J37" i="5"/>
  <c r="H70" i="5"/>
  <c r="J70" i="5"/>
  <c r="E70" i="5"/>
  <c r="I70" i="5"/>
  <c r="F70" i="5"/>
  <c r="R70" i="5"/>
  <c r="E21" i="5"/>
  <c r="F21" i="5"/>
  <c r="H21" i="5"/>
  <c r="J21" i="5"/>
  <c r="R21" i="5"/>
  <c r="I21" i="5"/>
  <c r="H337" i="5"/>
  <c r="I337" i="5"/>
  <c r="F337" i="5"/>
  <c r="E337" i="5"/>
  <c r="J337" i="5"/>
  <c r="R337" i="5"/>
  <c r="J288" i="5"/>
  <c r="I288" i="5"/>
  <c r="R288" i="5"/>
  <c r="E288" i="5"/>
  <c r="F288" i="5"/>
  <c r="H288" i="5"/>
  <c r="H146" i="5"/>
  <c r="E146" i="5"/>
  <c r="R146" i="5"/>
  <c r="I146" i="5"/>
  <c r="J146" i="5"/>
  <c r="F146" i="5"/>
  <c r="R111" i="5"/>
  <c r="F111" i="5"/>
  <c r="H111" i="5"/>
  <c r="E111" i="5"/>
  <c r="J111" i="5"/>
  <c r="I111" i="5"/>
  <c r="R75" i="5"/>
  <c r="H75" i="5"/>
  <c r="E75" i="5"/>
  <c r="F75" i="5"/>
  <c r="I75" i="5"/>
  <c r="J75" i="5"/>
  <c r="E61" i="5"/>
  <c r="H61" i="5"/>
  <c r="R61" i="5"/>
  <c r="F61" i="5"/>
  <c r="I61" i="5"/>
  <c r="J61" i="5"/>
  <c r="H12" i="5"/>
  <c r="J12" i="5"/>
  <c r="E12" i="5"/>
  <c r="I12" i="5"/>
  <c r="R12" i="5"/>
  <c r="F12" i="5"/>
  <c r="G64" i="5"/>
  <c r="E449" i="5"/>
  <c r="H449" i="5"/>
  <c r="R449" i="5"/>
  <c r="F449" i="5"/>
  <c r="I449" i="5"/>
  <c r="J449" i="5"/>
  <c r="E420" i="5"/>
  <c r="H420" i="5"/>
  <c r="R420" i="5"/>
  <c r="J420" i="5"/>
  <c r="I420" i="5"/>
  <c r="F420" i="5"/>
  <c r="R355" i="5"/>
  <c r="F355" i="5"/>
  <c r="I355" i="5"/>
  <c r="J355" i="5"/>
  <c r="E355" i="5"/>
  <c r="H355" i="5"/>
  <c r="I334" i="5"/>
  <c r="J334" i="5"/>
  <c r="E334" i="5"/>
  <c r="F334" i="5"/>
  <c r="R334" i="5"/>
  <c r="H334" i="5"/>
  <c r="E244" i="5"/>
  <c r="I244" i="5"/>
  <c r="H244" i="5"/>
  <c r="F244" i="5"/>
  <c r="J244" i="5"/>
  <c r="R244" i="5"/>
  <c r="I266" i="5"/>
  <c r="H266" i="5"/>
  <c r="F266" i="5"/>
  <c r="R266" i="5"/>
  <c r="E266" i="5"/>
  <c r="J266" i="5"/>
  <c r="E224" i="5"/>
  <c r="I224" i="5"/>
  <c r="H224" i="5"/>
  <c r="F224" i="5"/>
  <c r="R224" i="5"/>
  <c r="J224" i="5"/>
  <c r="H201" i="5"/>
  <c r="R201" i="5"/>
  <c r="F201" i="5"/>
  <c r="J201" i="5"/>
  <c r="E201" i="5"/>
  <c r="I201" i="5"/>
  <c r="H265" i="5"/>
  <c r="R265" i="5"/>
  <c r="F265" i="5"/>
  <c r="J265" i="5"/>
  <c r="E265" i="5"/>
  <c r="I265" i="5"/>
  <c r="R254" i="5"/>
  <c r="I254" i="5"/>
  <c r="H254" i="5"/>
  <c r="F254" i="5"/>
  <c r="E254" i="5"/>
  <c r="J254" i="5"/>
  <c r="I208" i="5"/>
  <c r="E208" i="5"/>
  <c r="F208" i="5"/>
  <c r="H208" i="5"/>
  <c r="J208" i="5"/>
  <c r="R208" i="5"/>
  <c r="R181" i="5"/>
  <c r="E181" i="5"/>
  <c r="H181" i="5"/>
  <c r="J181" i="5"/>
  <c r="F181" i="5"/>
  <c r="I181" i="5"/>
  <c r="E90" i="5"/>
  <c r="R90" i="5"/>
  <c r="H90" i="5"/>
  <c r="I90" i="5"/>
  <c r="J90" i="5"/>
  <c r="F90" i="5"/>
  <c r="I67" i="5"/>
  <c r="F67" i="5"/>
  <c r="H67" i="5"/>
  <c r="J67" i="5"/>
  <c r="R67" i="5"/>
  <c r="E67" i="5"/>
  <c r="E182" i="5"/>
  <c r="R182" i="5"/>
  <c r="H182" i="5"/>
  <c r="I182" i="5"/>
  <c r="J182" i="5"/>
  <c r="F182" i="5"/>
  <c r="I153" i="5"/>
  <c r="F153" i="5"/>
  <c r="J153" i="5"/>
  <c r="E153" i="5"/>
  <c r="R153" i="5"/>
  <c r="H153" i="5"/>
  <c r="E118" i="5"/>
  <c r="R118" i="5"/>
  <c r="H118" i="5"/>
  <c r="I118" i="5"/>
  <c r="J118" i="5"/>
  <c r="F118" i="5"/>
  <c r="I179" i="5"/>
  <c r="F179" i="5"/>
  <c r="J179" i="5"/>
  <c r="E179" i="5"/>
  <c r="H179" i="5"/>
  <c r="R179" i="5"/>
  <c r="H162" i="5"/>
  <c r="E162" i="5"/>
  <c r="R162" i="5"/>
  <c r="I162" i="5"/>
  <c r="J162" i="5"/>
  <c r="F162" i="5"/>
  <c r="I145" i="5"/>
  <c r="R145" i="5"/>
  <c r="J145" i="5"/>
  <c r="H145" i="5"/>
  <c r="F145" i="5"/>
  <c r="E145" i="5"/>
  <c r="I115" i="5"/>
  <c r="F115" i="5"/>
  <c r="J115" i="5"/>
  <c r="E115" i="5"/>
  <c r="H115" i="5"/>
  <c r="R115" i="5"/>
  <c r="H98" i="5"/>
  <c r="R98" i="5"/>
  <c r="E98" i="5"/>
  <c r="I98" i="5"/>
  <c r="J98" i="5"/>
  <c r="F98" i="5"/>
  <c r="I81" i="5"/>
  <c r="R81" i="5"/>
  <c r="J81" i="5"/>
  <c r="H81" i="5"/>
  <c r="F81" i="5"/>
  <c r="E81" i="5"/>
  <c r="E15" i="5"/>
  <c r="I15" i="5"/>
  <c r="R15" i="5"/>
  <c r="J15" i="5"/>
  <c r="H15" i="5"/>
  <c r="F15" i="5"/>
  <c r="R569" i="5"/>
  <c r="E569" i="5"/>
  <c r="J569" i="5"/>
  <c r="H569" i="5"/>
  <c r="F569" i="5"/>
  <c r="I569" i="5"/>
  <c r="H582" i="5"/>
  <c r="I582" i="5"/>
  <c r="R582" i="5"/>
  <c r="F582" i="5"/>
  <c r="E582" i="5"/>
  <c r="J582" i="5"/>
  <c r="J542" i="5"/>
  <c r="I542" i="5"/>
  <c r="F542" i="5"/>
  <c r="E542" i="5"/>
  <c r="H542" i="5"/>
  <c r="R542" i="5"/>
  <c r="H509" i="5"/>
  <c r="F509" i="5"/>
  <c r="J509" i="5"/>
  <c r="R509" i="5"/>
  <c r="I509" i="5"/>
  <c r="E509" i="5"/>
  <c r="E494" i="5"/>
  <c r="F494" i="5"/>
  <c r="R494" i="5"/>
  <c r="J494" i="5"/>
  <c r="I494" i="5"/>
  <c r="H494" i="5"/>
  <c r="H579" i="5"/>
  <c r="R579" i="5"/>
  <c r="J579" i="5"/>
  <c r="E579" i="5"/>
  <c r="F579" i="5"/>
  <c r="I579" i="5"/>
  <c r="F493" i="5"/>
  <c r="J493" i="5"/>
  <c r="H493" i="5"/>
  <c r="R493" i="5"/>
  <c r="I493" i="5"/>
  <c r="E493" i="5"/>
  <c r="J379" i="5"/>
  <c r="I379" i="5"/>
  <c r="H379" i="5"/>
  <c r="E379" i="5"/>
  <c r="R379" i="5"/>
  <c r="F379" i="5"/>
  <c r="R443" i="5"/>
  <c r="F443" i="5"/>
  <c r="I443" i="5"/>
  <c r="H443" i="5"/>
  <c r="E443" i="5"/>
  <c r="J443" i="5"/>
  <c r="J391" i="5"/>
  <c r="R391" i="5"/>
  <c r="F391" i="5"/>
  <c r="I391" i="5"/>
  <c r="H391" i="5"/>
  <c r="E391" i="5"/>
  <c r="R478" i="5"/>
  <c r="J478" i="5"/>
  <c r="I478" i="5"/>
  <c r="H478" i="5"/>
  <c r="E478" i="5"/>
  <c r="F478" i="5"/>
  <c r="J505" i="5"/>
  <c r="E505" i="5"/>
  <c r="R505" i="5"/>
  <c r="F505" i="5"/>
  <c r="I505" i="5"/>
  <c r="H505" i="5"/>
  <c r="J351" i="5"/>
  <c r="I351" i="5"/>
  <c r="H351" i="5"/>
  <c r="E351" i="5"/>
  <c r="F351" i="5"/>
  <c r="R351" i="5"/>
  <c r="F333" i="5"/>
  <c r="I333" i="5"/>
  <c r="H333" i="5"/>
  <c r="E333" i="5"/>
  <c r="J333" i="5"/>
  <c r="R333" i="5"/>
  <c r="E323" i="5"/>
  <c r="F323" i="5"/>
  <c r="R323" i="5"/>
  <c r="H323" i="5"/>
  <c r="I323" i="5"/>
  <c r="J323" i="5"/>
  <c r="H309" i="5"/>
  <c r="F309" i="5"/>
  <c r="I309" i="5"/>
  <c r="E309" i="5"/>
  <c r="R309" i="5"/>
  <c r="J309" i="5"/>
  <c r="E364" i="5"/>
  <c r="F364" i="5"/>
  <c r="R364" i="5"/>
  <c r="H364" i="5"/>
  <c r="I364" i="5"/>
  <c r="J364" i="5"/>
  <c r="R344" i="5"/>
  <c r="F344" i="5"/>
  <c r="I344" i="5"/>
  <c r="H344" i="5"/>
  <c r="E344" i="5"/>
  <c r="J344" i="5"/>
  <c r="I275" i="5"/>
  <c r="J275" i="5"/>
  <c r="F275" i="5"/>
  <c r="H275" i="5"/>
  <c r="R275" i="5"/>
  <c r="E275" i="5"/>
  <c r="J274" i="5"/>
  <c r="H274" i="5"/>
  <c r="R274" i="5"/>
  <c r="F274" i="5"/>
  <c r="I274" i="5"/>
  <c r="E274" i="5"/>
  <c r="E232" i="5"/>
  <c r="I232" i="5"/>
  <c r="F232" i="5"/>
  <c r="R232" i="5"/>
  <c r="H232" i="5"/>
  <c r="J232" i="5"/>
  <c r="E196" i="5"/>
  <c r="I196" i="5"/>
  <c r="F196" i="5"/>
  <c r="H196" i="5"/>
  <c r="J196" i="5"/>
  <c r="R196" i="5"/>
  <c r="H88" i="5"/>
  <c r="E88" i="5"/>
  <c r="R88" i="5"/>
  <c r="I88" i="5"/>
  <c r="J88" i="5"/>
  <c r="F88" i="5"/>
  <c r="H40" i="5"/>
  <c r="I40" i="5"/>
  <c r="F40" i="5"/>
  <c r="R40" i="5"/>
  <c r="E40" i="5"/>
  <c r="J40" i="5"/>
  <c r="H164" i="5"/>
  <c r="E164" i="5"/>
  <c r="R164" i="5"/>
  <c r="F164" i="5"/>
  <c r="I164" i="5"/>
  <c r="J164" i="5"/>
  <c r="R172" i="5"/>
  <c r="H172" i="5"/>
  <c r="E172" i="5"/>
  <c r="F172" i="5"/>
  <c r="J172" i="5"/>
  <c r="I172" i="5"/>
  <c r="R143" i="5"/>
  <c r="H143" i="5"/>
  <c r="E143" i="5"/>
  <c r="F143" i="5"/>
  <c r="J143" i="5"/>
  <c r="I143" i="5"/>
  <c r="R108" i="5"/>
  <c r="H108" i="5"/>
  <c r="E108" i="5"/>
  <c r="F108" i="5"/>
  <c r="J108" i="5"/>
  <c r="I108" i="5"/>
  <c r="R79" i="5"/>
  <c r="H79" i="5"/>
  <c r="E79" i="5"/>
  <c r="J79" i="5"/>
  <c r="F79" i="5"/>
  <c r="I79" i="5"/>
  <c r="G60" i="5"/>
  <c r="H20" i="5"/>
  <c r="I20" i="5"/>
  <c r="R20" i="5"/>
  <c r="J20" i="5"/>
  <c r="E20" i="5"/>
  <c r="F20" i="5"/>
  <c r="H8" i="5"/>
  <c r="J8" i="5"/>
  <c r="E8" i="5"/>
  <c r="I8" i="5"/>
  <c r="R8" i="5"/>
  <c r="F8" i="5"/>
  <c r="G100" i="5"/>
  <c r="E47" i="5"/>
  <c r="I47" i="5"/>
  <c r="R47" i="5"/>
  <c r="J47" i="5"/>
  <c r="H47" i="5"/>
  <c r="F47" i="5"/>
  <c r="I27" i="5"/>
  <c r="E27" i="5"/>
  <c r="F27" i="5"/>
  <c r="H27" i="5"/>
  <c r="J27" i="5"/>
  <c r="R27" i="5"/>
  <c r="I63" i="5"/>
  <c r="E63" i="5"/>
  <c r="H63" i="5"/>
  <c r="J63" i="5"/>
  <c r="F63" i="5"/>
  <c r="R63" i="5"/>
  <c r="G41" i="5"/>
  <c r="I41" i="5"/>
  <c r="F41" i="5"/>
  <c r="E41" i="5"/>
  <c r="H41" i="5"/>
  <c r="J41" i="5"/>
  <c r="R41" i="5"/>
  <c r="E282" i="5"/>
  <c r="H282" i="5"/>
  <c r="J282" i="5"/>
  <c r="F282" i="5"/>
  <c r="I282" i="5"/>
  <c r="R282" i="5"/>
  <c r="H191" i="5"/>
  <c r="J191" i="5"/>
  <c r="E191" i="5"/>
  <c r="I191" i="5"/>
  <c r="R191" i="5"/>
  <c r="F191" i="5"/>
  <c r="I236" i="5"/>
  <c r="E236" i="5"/>
  <c r="J236" i="5"/>
  <c r="R236" i="5"/>
  <c r="F236" i="5"/>
  <c r="H236" i="5"/>
  <c r="H193" i="5"/>
  <c r="R193" i="5"/>
  <c r="F193" i="5"/>
  <c r="I193" i="5"/>
  <c r="J193" i="5"/>
  <c r="E193" i="5"/>
  <c r="R128" i="5"/>
  <c r="H128" i="5"/>
  <c r="E128" i="5"/>
  <c r="J128" i="5"/>
  <c r="I128" i="5"/>
  <c r="F128" i="5"/>
  <c r="E170" i="5"/>
  <c r="R170" i="5"/>
  <c r="H170" i="5"/>
  <c r="I170" i="5"/>
  <c r="J170" i="5"/>
  <c r="F170" i="5"/>
  <c r="I163" i="5"/>
  <c r="F163" i="5"/>
  <c r="H163" i="5"/>
  <c r="J163" i="5"/>
  <c r="E163" i="5"/>
  <c r="R163" i="5"/>
  <c r="H18" i="5"/>
  <c r="I18" i="5"/>
  <c r="R18" i="5"/>
  <c r="J18" i="5"/>
  <c r="E18" i="5"/>
  <c r="F18" i="5"/>
  <c r="H6" i="5"/>
  <c r="I6" i="5"/>
  <c r="R6" i="5"/>
  <c r="F6" i="5"/>
  <c r="J6" i="5"/>
  <c r="E6" i="5"/>
  <c r="I51" i="5"/>
  <c r="E51" i="5"/>
  <c r="H51" i="5"/>
  <c r="R51" i="5"/>
  <c r="F51" i="5"/>
  <c r="J51" i="5"/>
  <c r="H42" i="5"/>
  <c r="I42" i="5"/>
  <c r="R42" i="5"/>
  <c r="E42" i="5"/>
  <c r="J42" i="5"/>
  <c r="F42" i="5"/>
  <c r="E166" i="5"/>
  <c r="R166" i="5"/>
  <c r="H166" i="5"/>
  <c r="I166" i="5"/>
  <c r="J166" i="5"/>
  <c r="F166" i="5"/>
  <c r="I99" i="5"/>
  <c r="F99" i="5"/>
  <c r="H99" i="5"/>
  <c r="J99" i="5"/>
  <c r="E99" i="5"/>
  <c r="R99" i="5"/>
  <c r="R565" i="5"/>
  <c r="E565" i="5"/>
  <c r="J565" i="5"/>
  <c r="H565" i="5"/>
  <c r="F565" i="5"/>
  <c r="I565" i="5"/>
  <c r="I530" i="5"/>
  <c r="F530" i="5"/>
  <c r="E530" i="5"/>
  <c r="H530" i="5"/>
  <c r="R530" i="5"/>
  <c r="J530" i="5"/>
  <c r="G492" i="5"/>
  <c r="J537" i="5"/>
  <c r="H537" i="5"/>
  <c r="I537" i="5"/>
  <c r="F537" i="5"/>
  <c r="E537" i="5"/>
  <c r="R537" i="5"/>
  <c r="G419" i="5"/>
  <c r="E489" i="5"/>
  <c r="J489" i="5"/>
  <c r="R489" i="5"/>
  <c r="H489" i="5"/>
  <c r="F489" i="5"/>
  <c r="I489" i="5"/>
  <c r="G445" i="5"/>
  <c r="G427" i="5"/>
  <c r="F409" i="5"/>
  <c r="J409" i="5"/>
  <c r="H409" i="5"/>
  <c r="R409" i="5"/>
  <c r="I409" i="5"/>
  <c r="E409" i="5"/>
  <c r="R380" i="5"/>
  <c r="H380" i="5"/>
  <c r="F380" i="5"/>
  <c r="J380" i="5"/>
  <c r="I380" i="5"/>
  <c r="E380" i="5"/>
  <c r="F455" i="5"/>
  <c r="R455" i="5"/>
  <c r="J455" i="5"/>
  <c r="I455" i="5"/>
  <c r="H455" i="5"/>
  <c r="E455" i="5"/>
  <c r="G422" i="5"/>
  <c r="G368" i="5"/>
  <c r="F330" i="5"/>
  <c r="I330" i="5"/>
  <c r="E330" i="5"/>
  <c r="J330" i="5"/>
  <c r="H330" i="5"/>
  <c r="R330" i="5"/>
  <c r="H308" i="5"/>
  <c r="J308" i="5"/>
  <c r="I308" i="5"/>
  <c r="R308" i="5"/>
  <c r="E308" i="5"/>
  <c r="F308" i="5"/>
  <c r="G319" i="5"/>
  <c r="G358" i="5"/>
  <c r="G207" i="5"/>
  <c r="G239" i="5"/>
  <c r="R230" i="5"/>
  <c r="J230" i="5"/>
  <c r="E230" i="5"/>
  <c r="F230" i="5"/>
  <c r="H230" i="5"/>
  <c r="I230" i="5"/>
  <c r="G261" i="5"/>
  <c r="G203" i="5"/>
  <c r="H74" i="5"/>
  <c r="I74" i="5"/>
  <c r="R74" i="5"/>
  <c r="F74" i="5"/>
  <c r="E74" i="5"/>
  <c r="J74" i="5"/>
  <c r="R140" i="5"/>
  <c r="H140" i="5"/>
  <c r="E140" i="5"/>
  <c r="F140" i="5"/>
  <c r="J140" i="5"/>
  <c r="I140" i="5"/>
  <c r="H38" i="5"/>
  <c r="I38" i="5"/>
  <c r="R38" i="5"/>
  <c r="F38" i="5"/>
  <c r="J38" i="5"/>
  <c r="E38" i="5"/>
  <c r="H566" i="5"/>
  <c r="I566" i="5"/>
  <c r="J566" i="5"/>
  <c r="E566" i="5"/>
  <c r="R566" i="5"/>
  <c r="F566" i="5"/>
  <c r="G540" i="5"/>
  <c r="R550" i="5"/>
  <c r="J550" i="5"/>
  <c r="I550" i="5"/>
  <c r="F550" i="5"/>
  <c r="E550" i="5"/>
  <c r="H550" i="5"/>
  <c r="E534" i="5"/>
  <c r="H534" i="5"/>
  <c r="J534" i="5"/>
  <c r="F534" i="5"/>
  <c r="R534" i="5"/>
  <c r="I534" i="5"/>
  <c r="R546" i="5"/>
  <c r="F546" i="5"/>
  <c r="E546" i="5"/>
  <c r="H546" i="5"/>
  <c r="I546" i="5"/>
  <c r="J546" i="5"/>
  <c r="J496" i="5"/>
  <c r="E496" i="5"/>
  <c r="R496" i="5"/>
  <c r="I496" i="5"/>
  <c r="H496" i="5"/>
  <c r="F496" i="5"/>
  <c r="G528" i="5"/>
  <c r="F498" i="5"/>
  <c r="I498" i="5"/>
  <c r="H498" i="5"/>
  <c r="E498" i="5"/>
  <c r="J498" i="5"/>
  <c r="R498" i="5"/>
  <c r="H578" i="5"/>
  <c r="R578" i="5"/>
  <c r="F578" i="5"/>
  <c r="J578" i="5"/>
  <c r="E578" i="5"/>
  <c r="I578" i="5"/>
  <c r="J549" i="5"/>
  <c r="R549" i="5"/>
  <c r="F549" i="5"/>
  <c r="I549" i="5"/>
  <c r="H549" i="5"/>
  <c r="E549" i="5"/>
  <c r="G563" i="5"/>
  <c r="E506" i="5"/>
  <c r="H506" i="5"/>
  <c r="R506" i="5"/>
  <c r="J506" i="5"/>
  <c r="I506" i="5"/>
  <c r="F506" i="5"/>
  <c r="G460" i="5"/>
  <c r="G373" i="5"/>
  <c r="G519" i="5"/>
  <c r="E507" i="5"/>
  <c r="J507" i="5"/>
  <c r="R507" i="5"/>
  <c r="F507" i="5"/>
  <c r="I507" i="5"/>
  <c r="H507" i="5"/>
  <c r="I469" i="5"/>
  <c r="E469" i="5"/>
  <c r="R469" i="5"/>
  <c r="J469" i="5"/>
  <c r="F469" i="5"/>
  <c r="H469" i="5"/>
  <c r="F433" i="5"/>
  <c r="J433" i="5"/>
  <c r="I433" i="5"/>
  <c r="E433" i="5"/>
  <c r="H433" i="5"/>
  <c r="R433" i="5"/>
  <c r="I464" i="5"/>
  <c r="J464" i="5"/>
  <c r="E464" i="5"/>
  <c r="H464" i="5"/>
  <c r="R464" i="5"/>
  <c r="F464" i="5"/>
  <c r="F418" i="5"/>
  <c r="J418" i="5"/>
  <c r="H418" i="5"/>
  <c r="E418" i="5"/>
  <c r="R418" i="5"/>
  <c r="I418" i="5"/>
  <c r="R378" i="5"/>
  <c r="H378" i="5"/>
  <c r="I378" i="5"/>
  <c r="E378" i="5"/>
  <c r="F378" i="5"/>
  <c r="J378" i="5"/>
  <c r="G408" i="5"/>
  <c r="G482" i="5"/>
  <c r="G420" i="5"/>
  <c r="H370" i="5"/>
  <c r="R370" i="5"/>
  <c r="J370" i="5"/>
  <c r="I370" i="5"/>
  <c r="F370" i="5"/>
  <c r="E370" i="5"/>
  <c r="H352" i="5"/>
  <c r="F352" i="5"/>
  <c r="J352" i="5"/>
  <c r="R352" i="5"/>
  <c r="I352" i="5"/>
  <c r="E352" i="5"/>
  <c r="H322" i="5"/>
  <c r="R322" i="5"/>
  <c r="J322" i="5"/>
  <c r="I322" i="5"/>
  <c r="F322" i="5"/>
  <c r="E322" i="5"/>
  <c r="G307" i="5"/>
  <c r="F365" i="5"/>
  <c r="J365" i="5"/>
  <c r="H365" i="5"/>
  <c r="I365" i="5"/>
  <c r="E365" i="5"/>
  <c r="R365" i="5"/>
  <c r="H336" i="5"/>
  <c r="I336" i="5"/>
  <c r="F336" i="5"/>
  <c r="R336" i="5"/>
  <c r="E336" i="5"/>
  <c r="J336" i="5"/>
  <c r="G324" i="5"/>
  <c r="F325" i="5"/>
  <c r="I325" i="5"/>
  <c r="H325" i="5"/>
  <c r="E325" i="5"/>
  <c r="J325" i="5"/>
  <c r="R325" i="5"/>
  <c r="F287" i="5"/>
  <c r="R287" i="5"/>
  <c r="H287" i="5"/>
  <c r="J287" i="5"/>
  <c r="I287" i="5"/>
  <c r="E287" i="5"/>
  <c r="H253" i="5"/>
  <c r="I253" i="5"/>
  <c r="R253" i="5"/>
  <c r="F253" i="5"/>
  <c r="J253" i="5"/>
  <c r="E253" i="5"/>
  <c r="H213" i="5"/>
  <c r="I213" i="5"/>
  <c r="R213" i="5"/>
  <c r="F213" i="5"/>
  <c r="J213" i="5"/>
  <c r="E213" i="5"/>
  <c r="G192" i="5"/>
  <c r="R270" i="5"/>
  <c r="I270" i="5"/>
  <c r="H270" i="5"/>
  <c r="F270" i="5"/>
  <c r="J270" i="5"/>
  <c r="E270" i="5"/>
  <c r="G249" i="5"/>
  <c r="G238" i="5"/>
  <c r="H211" i="5"/>
  <c r="J211" i="5"/>
  <c r="E211" i="5"/>
  <c r="I211" i="5"/>
  <c r="R211" i="5"/>
  <c r="F211" i="5"/>
  <c r="H197" i="5"/>
  <c r="J197" i="5"/>
  <c r="E197" i="5"/>
  <c r="I197" i="5"/>
  <c r="R197" i="5"/>
  <c r="F197" i="5"/>
  <c r="G256" i="5"/>
  <c r="G234" i="5"/>
  <c r="G279" i="5"/>
  <c r="G260" i="5"/>
  <c r="H233" i="5"/>
  <c r="R233" i="5"/>
  <c r="F233" i="5"/>
  <c r="J233" i="5"/>
  <c r="E233" i="5"/>
  <c r="I233" i="5"/>
  <c r="R141" i="5"/>
  <c r="I141" i="5"/>
  <c r="F141" i="5"/>
  <c r="E141" i="5"/>
  <c r="H141" i="5"/>
  <c r="J141" i="5"/>
  <c r="R112" i="5"/>
  <c r="H112" i="5"/>
  <c r="E112" i="5"/>
  <c r="J112" i="5"/>
  <c r="I112" i="5"/>
  <c r="F112" i="5"/>
  <c r="G154" i="5"/>
  <c r="G117" i="5"/>
  <c r="E104" i="5"/>
  <c r="H104" i="5"/>
  <c r="R104" i="5"/>
  <c r="I104" i="5"/>
  <c r="J104" i="5"/>
  <c r="F104" i="5"/>
  <c r="E126" i="5"/>
  <c r="R126" i="5"/>
  <c r="H126" i="5"/>
  <c r="I126" i="5"/>
  <c r="J126" i="5"/>
  <c r="F126" i="5"/>
  <c r="G190" i="5"/>
  <c r="R167" i="5"/>
  <c r="I167" i="5"/>
  <c r="F167" i="5"/>
  <c r="E167" i="5"/>
  <c r="J167" i="5"/>
  <c r="H167" i="5"/>
  <c r="G139" i="5"/>
  <c r="R103" i="5"/>
  <c r="I103" i="5"/>
  <c r="F103" i="5"/>
  <c r="E103" i="5"/>
  <c r="J103" i="5"/>
  <c r="H103" i="5"/>
  <c r="H10" i="5"/>
  <c r="J10" i="5"/>
  <c r="E10" i="5"/>
  <c r="I10" i="5"/>
  <c r="R10" i="5"/>
  <c r="F10" i="5"/>
  <c r="G89" i="5"/>
  <c r="G50" i="5"/>
  <c r="G48" i="5"/>
  <c r="E29" i="5"/>
  <c r="J29" i="5"/>
  <c r="F29" i="5"/>
  <c r="R29" i="5"/>
  <c r="I29" i="5"/>
  <c r="H29" i="5"/>
  <c r="G575" i="5"/>
  <c r="G526" i="5"/>
  <c r="J571" i="5"/>
  <c r="E571" i="5"/>
  <c r="F571" i="5"/>
  <c r="I571" i="5"/>
  <c r="H571" i="5"/>
  <c r="R571" i="5"/>
  <c r="G542" i="5"/>
  <c r="J520" i="5"/>
  <c r="H520" i="5"/>
  <c r="E520" i="5"/>
  <c r="R520" i="5"/>
  <c r="F520" i="5"/>
  <c r="I520" i="5"/>
  <c r="G502" i="5"/>
  <c r="R486" i="5"/>
  <c r="J486" i="5"/>
  <c r="I486" i="5"/>
  <c r="H486" i="5"/>
  <c r="E486" i="5"/>
  <c r="F486" i="5"/>
  <c r="G532" i="5"/>
  <c r="H558" i="5"/>
  <c r="R558" i="5"/>
  <c r="F558" i="5"/>
  <c r="E558" i="5"/>
  <c r="J558" i="5"/>
  <c r="I558" i="5"/>
  <c r="G479" i="5"/>
  <c r="J436" i="5"/>
  <c r="I436" i="5"/>
  <c r="F436" i="5"/>
  <c r="E436" i="5"/>
  <c r="H436" i="5"/>
  <c r="R436" i="5"/>
  <c r="G395" i="5"/>
  <c r="J387" i="5"/>
  <c r="I387" i="5"/>
  <c r="H387" i="5"/>
  <c r="E387" i="5"/>
  <c r="R387" i="5"/>
  <c r="F387" i="5"/>
  <c r="G372" i="5"/>
  <c r="G504" i="5"/>
  <c r="J399" i="5"/>
  <c r="R399" i="5"/>
  <c r="F399" i="5"/>
  <c r="I399" i="5"/>
  <c r="H399" i="5"/>
  <c r="E399" i="5"/>
  <c r="J442" i="5"/>
  <c r="F442" i="5"/>
  <c r="H442" i="5"/>
  <c r="R442" i="5"/>
  <c r="I442" i="5"/>
  <c r="E442" i="5"/>
  <c r="I413" i="5"/>
  <c r="J413" i="5"/>
  <c r="E413" i="5"/>
  <c r="H413" i="5"/>
  <c r="R413" i="5"/>
  <c r="F413" i="5"/>
  <c r="I462" i="5"/>
  <c r="F462" i="5"/>
  <c r="E462" i="5"/>
  <c r="J462" i="5"/>
  <c r="R462" i="5"/>
  <c r="H462" i="5"/>
  <c r="I376" i="5"/>
  <c r="E376" i="5"/>
  <c r="R376" i="5"/>
  <c r="H376" i="5"/>
  <c r="F376" i="5"/>
  <c r="J376" i="5"/>
  <c r="I452" i="5"/>
  <c r="F452" i="5"/>
  <c r="E452" i="5"/>
  <c r="H452" i="5"/>
  <c r="R452" i="5"/>
  <c r="J452" i="5"/>
  <c r="R406" i="5"/>
  <c r="E406" i="5"/>
  <c r="I406" i="5"/>
  <c r="H406" i="5"/>
  <c r="F406" i="5"/>
  <c r="J406" i="5"/>
  <c r="E447" i="5"/>
  <c r="F447" i="5"/>
  <c r="R447" i="5"/>
  <c r="J447" i="5"/>
  <c r="I447" i="5"/>
  <c r="H447" i="5"/>
  <c r="I386" i="5"/>
  <c r="E386" i="5"/>
  <c r="F386" i="5"/>
  <c r="J386" i="5"/>
  <c r="R386" i="5"/>
  <c r="H386" i="5"/>
  <c r="G338" i="5"/>
  <c r="H315" i="5"/>
  <c r="J315" i="5"/>
  <c r="F315" i="5"/>
  <c r="R315" i="5"/>
  <c r="E315" i="5"/>
  <c r="I315" i="5"/>
  <c r="E353" i="5"/>
  <c r="J353" i="5"/>
  <c r="R353" i="5"/>
  <c r="H353" i="5"/>
  <c r="I353" i="5"/>
  <c r="F353" i="5"/>
  <c r="H314" i="5"/>
  <c r="R314" i="5"/>
  <c r="E314" i="5"/>
  <c r="J314" i="5"/>
  <c r="F314" i="5"/>
  <c r="I314" i="5"/>
  <c r="H257" i="5"/>
  <c r="I257" i="5"/>
  <c r="R257" i="5"/>
  <c r="F257" i="5"/>
  <c r="J257" i="5"/>
  <c r="E257" i="5"/>
  <c r="R246" i="5"/>
  <c r="J246" i="5"/>
  <c r="E246" i="5"/>
  <c r="F246" i="5"/>
  <c r="H246" i="5"/>
  <c r="I246" i="5"/>
  <c r="I200" i="5"/>
  <c r="E200" i="5"/>
  <c r="J200" i="5"/>
  <c r="R200" i="5"/>
  <c r="H200" i="5"/>
  <c r="F200" i="5"/>
  <c r="J286" i="5"/>
  <c r="R286" i="5"/>
  <c r="E286" i="5"/>
  <c r="H286" i="5"/>
  <c r="I286" i="5"/>
  <c r="F286" i="5"/>
  <c r="H243" i="5"/>
  <c r="R243" i="5"/>
  <c r="F243" i="5"/>
  <c r="J243" i="5"/>
  <c r="E243" i="5"/>
  <c r="I243" i="5"/>
  <c r="H297" i="5"/>
  <c r="F297" i="5"/>
  <c r="I297" i="5"/>
  <c r="E297" i="5"/>
  <c r="R297" i="5"/>
  <c r="J297" i="5"/>
  <c r="I248" i="5"/>
  <c r="E248" i="5"/>
  <c r="F248" i="5"/>
  <c r="H248" i="5"/>
  <c r="J248" i="5"/>
  <c r="R248" i="5"/>
  <c r="I226" i="5"/>
  <c r="J226" i="5"/>
  <c r="E226" i="5"/>
  <c r="R226" i="5"/>
  <c r="H226" i="5"/>
  <c r="F226" i="5"/>
  <c r="R194" i="5"/>
  <c r="E194" i="5"/>
  <c r="H194" i="5"/>
  <c r="I194" i="5"/>
  <c r="F194" i="5"/>
  <c r="J194" i="5"/>
  <c r="R160" i="5"/>
  <c r="H160" i="5"/>
  <c r="E160" i="5"/>
  <c r="J160" i="5"/>
  <c r="I160" i="5"/>
  <c r="F160" i="5"/>
  <c r="E138" i="5"/>
  <c r="R138" i="5"/>
  <c r="H138" i="5"/>
  <c r="I138" i="5"/>
  <c r="J138" i="5"/>
  <c r="F138" i="5"/>
  <c r="R101" i="5"/>
  <c r="E101" i="5"/>
  <c r="H101" i="5"/>
  <c r="J101" i="5"/>
  <c r="F101" i="5"/>
  <c r="I101" i="5"/>
  <c r="G65" i="5"/>
  <c r="I65" i="5"/>
  <c r="H65" i="5"/>
  <c r="R65" i="5"/>
  <c r="F65" i="5"/>
  <c r="E65" i="5"/>
  <c r="J65" i="5"/>
  <c r="H44" i="5"/>
  <c r="I44" i="5"/>
  <c r="J44" i="5"/>
  <c r="F44" i="5"/>
  <c r="R44" i="5"/>
  <c r="E44" i="5"/>
  <c r="I169" i="5"/>
  <c r="F169" i="5"/>
  <c r="E169" i="5"/>
  <c r="H169" i="5"/>
  <c r="J169" i="5"/>
  <c r="R169" i="5"/>
  <c r="E134" i="5"/>
  <c r="R134" i="5"/>
  <c r="H134" i="5"/>
  <c r="I134" i="5"/>
  <c r="J134" i="5"/>
  <c r="F134" i="5"/>
  <c r="H178" i="5"/>
  <c r="E178" i="5"/>
  <c r="R178" i="5"/>
  <c r="I178" i="5"/>
  <c r="J178" i="5"/>
  <c r="F178" i="5"/>
  <c r="I161" i="5"/>
  <c r="R161" i="5"/>
  <c r="J161" i="5"/>
  <c r="E161" i="5"/>
  <c r="H161" i="5"/>
  <c r="F161" i="5"/>
  <c r="I131" i="5"/>
  <c r="F131" i="5"/>
  <c r="E131" i="5"/>
  <c r="J131" i="5"/>
  <c r="H131" i="5"/>
  <c r="R131" i="5"/>
  <c r="H114" i="5"/>
  <c r="E114" i="5"/>
  <c r="R114" i="5"/>
  <c r="I114" i="5"/>
  <c r="J114" i="5"/>
  <c r="F114" i="5"/>
  <c r="I97" i="5"/>
  <c r="R97" i="5"/>
  <c r="J97" i="5"/>
  <c r="E97" i="5"/>
  <c r="H97" i="5"/>
  <c r="F97" i="5"/>
  <c r="H68" i="5"/>
  <c r="J68" i="5"/>
  <c r="E68" i="5"/>
  <c r="F68" i="5"/>
  <c r="R68" i="5"/>
  <c r="I68" i="5"/>
  <c r="H46" i="5"/>
  <c r="R46" i="5"/>
  <c r="F46" i="5"/>
  <c r="E46" i="5"/>
  <c r="J46" i="5"/>
  <c r="I46" i="5"/>
  <c r="H30" i="5"/>
  <c r="J30" i="5"/>
  <c r="E30" i="5"/>
  <c r="I30" i="5"/>
  <c r="R30" i="5"/>
  <c r="F30" i="5"/>
  <c r="R80" i="5"/>
  <c r="E80" i="5"/>
  <c r="H80" i="5"/>
  <c r="J80" i="5"/>
  <c r="I80" i="5"/>
  <c r="F80" i="5"/>
  <c r="G105" i="5"/>
  <c r="H26" i="5"/>
  <c r="R26" i="5"/>
  <c r="F26" i="5"/>
  <c r="J26" i="5"/>
  <c r="E26" i="5"/>
  <c r="I26" i="5"/>
  <c r="H14" i="5"/>
  <c r="R14" i="5"/>
  <c r="F14" i="5"/>
  <c r="J14" i="5"/>
  <c r="E14" i="5"/>
  <c r="I14" i="5"/>
  <c r="F317" i="5"/>
  <c r="I317" i="5"/>
  <c r="H317" i="5"/>
  <c r="E317" i="5"/>
  <c r="J317" i="5"/>
  <c r="R317" i="5"/>
  <c r="G282" i="5"/>
  <c r="G268" i="5"/>
  <c r="G219" i="5"/>
  <c r="R157" i="5"/>
  <c r="I157" i="5"/>
  <c r="F157" i="5"/>
  <c r="J157" i="5"/>
  <c r="H157" i="5"/>
  <c r="E157" i="5"/>
  <c r="R93" i="5"/>
  <c r="F93" i="5"/>
  <c r="I93" i="5"/>
  <c r="J93" i="5"/>
  <c r="H93" i="5"/>
  <c r="E93" i="5"/>
  <c r="R133" i="5"/>
  <c r="E133" i="5"/>
  <c r="H133" i="5"/>
  <c r="F133" i="5"/>
  <c r="J133" i="5"/>
  <c r="I133" i="5"/>
  <c r="E186" i="5"/>
  <c r="H186" i="5"/>
  <c r="R186" i="5"/>
  <c r="I186" i="5"/>
  <c r="J186" i="5"/>
  <c r="F186" i="5"/>
  <c r="G195" i="5"/>
  <c r="I129" i="5"/>
  <c r="R129" i="5"/>
  <c r="H129" i="5"/>
  <c r="E129" i="5"/>
  <c r="J129" i="5"/>
  <c r="F129" i="5"/>
  <c r="R82" i="5"/>
  <c r="H82" i="5"/>
  <c r="E82" i="5"/>
  <c r="I82" i="5"/>
  <c r="J82" i="5"/>
  <c r="F82" i="5"/>
  <c r="G13" i="5"/>
  <c r="G22" i="5"/>
  <c r="G28" i="5"/>
  <c r="C30" i="6"/>
  <c r="D30" i="6"/>
  <c r="C45" i="6"/>
  <c r="D45" i="6"/>
  <c r="C40" i="6"/>
  <c r="C46" i="6"/>
  <c r="D46" i="6"/>
  <c r="C31" i="6"/>
  <c r="C28" i="6"/>
  <c r="D28" i="6"/>
  <c r="C48" i="6"/>
  <c r="D48" i="6"/>
  <c r="C43" i="6"/>
  <c r="D43" i="6"/>
  <c r="D33" i="6"/>
  <c r="C33" i="6"/>
  <c r="C38" i="6"/>
  <c r="D38" i="6"/>
  <c r="G64" i="6"/>
  <c r="H64" i="6" s="1"/>
  <c r="D64" i="6" s="1"/>
  <c r="G65" i="6"/>
  <c r="H65" i="6" s="1"/>
  <c r="D65" i="6" s="1"/>
  <c r="G62" i="6"/>
  <c r="H62" i="6" s="1"/>
  <c r="D62" i="6" s="1"/>
  <c r="G63" i="6"/>
  <c r="H63" i="6" s="1"/>
  <c r="D63" i="6" s="1"/>
  <c r="C56" i="6"/>
  <c r="D56" i="6"/>
  <c r="D58" i="6"/>
  <c r="C58" i="6"/>
  <c r="D54" i="6"/>
  <c r="C50" i="6"/>
  <c r="D50" i="6"/>
  <c r="D60" i="6"/>
  <c r="C60" i="6"/>
  <c r="D59" i="6"/>
  <c r="C59" i="6"/>
  <c r="D55" i="6"/>
  <c r="C55" i="6"/>
  <c r="C53" i="6"/>
  <c r="D53" i="6"/>
  <c r="H51" i="6"/>
  <c r="F52" i="6"/>
  <c r="H52" i="6" s="1"/>
  <c r="T583" i="5"/>
  <c r="T570" i="5"/>
  <c r="T559" i="5"/>
  <c r="T484" i="5"/>
  <c r="T474" i="5"/>
  <c r="T445" i="5"/>
  <c r="T397" i="5"/>
  <c r="T400" i="5"/>
  <c r="T420" i="5"/>
  <c r="T414" i="5"/>
  <c r="T362" i="5"/>
  <c r="T396" i="5"/>
  <c r="T363" i="5"/>
  <c r="T399" i="5"/>
  <c r="T401" i="5"/>
  <c r="T497" i="5"/>
  <c r="T361" i="5"/>
  <c r="S57" i="5"/>
  <c r="T360" i="5"/>
  <c r="T57" i="5"/>
  <c r="T306" i="5"/>
  <c r="T318" i="5"/>
  <c r="T289" i="5"/>
  <c r="T328" i="5"/>
  <c r="T312" i="5"/>
  <c r="T310" i="5"/>
  <c r="T307" i="5"/>
  <c r="T298" i="5"/>
  <c r="T292" i="5"/>
  <c r="T331" i="5"/>
  <c r="T311" i="5"/>
  <c r="T293" i="5"/>
  <c r="T337" i="5"/>
  <c r="T323" i="5"/>
  <c r="T287" i="5"/>
  <c r="T314" i="5"/>
  <c r="T308" i="5"/>
  <c r="T336" i="5"/>
  <c r="T295" i="5"/>
  <c r="T296" i="5"/>
  <c r="T300" i="5"/>
  <c r="T305" i="5"/>
  <c r="T294" i="5"/>
  <c r="T327" i="5"/>
  <c r="T324" i="5"/>
  <c r="T338" i="5"/>
  <c r="T321" i="5"/>
  <c r="T340" i="5"/>
  <c r="T304" i="5"/>
  <c r="T339" i="5"/>
  <c r="T345" i="5"/>
  <c r="T316" i="5"/>
  <c r="T320" i="5"/>
  <c r="T302" i="5"/>
  <c r="T333" i="5"/>
  <c r="T330" i="5"/>
  <c r="T322" i="5"/>
  <c r="T343" i="5"/>
  <c r="T290" i="5"/>
  <c r="T299" i="5"/>
  <c r="T335" i="5"/>
  <c r="T319" i="5"/>
  <c r="T329" i="5"/>
  <c r="T326" i="5"/>
  <c r="T288" i="5"/>
  <c r="T334" i="5"/>
  <c r="T309" i="5"/>
  <c r="T344" i="5"/>
  <c r="T315" i="5"/>
  <c r="T297" i="5"/>
  <c r="T286" i="5"/>
  <c r="T313" i="5"/>
  <c r="T332" i="5"/>
  <c r="T301" i="5"/>
  <c r="T342" i="5"/>
  <c r="T341" i="5"/>
  <c r="T291" i="5"/>
  <c r="T303" i="5"/>
  <c r="T346" i="5"/>
  <c r="T325" i="5"/>
  <c r="T317" i="5"/>
  <c r="T582" i="5"/>
  <c r="T581" i="5"/>
  <c r="T541" i="5"/>
  <c r="T73" i="5"/>
  <c r="T33" i="5"/>
  <c r="T17" i="5"/>
  <c r="T468" i="5"/>
  <c r="S17" i="5"/>
  <c r="T350" i="5"/>
  <c r="T204" i="5"/>
  <c r="T149" i="5"/>
  <c r="T457" i="5"/>
  <c r="T220" i="5"/>
  <c r="T173" i="5"/>
  <c r="T77" i="5"/>
  <c r="T524" i="5"/>
  <c r="T536" i="5"/>
  <c r="T450" i="5"/>
  <c r="T471" i="5"/>
  <c r="T404" i="5"/>
  <c r="T272" i="5"/>
  <c r="T124" i="5"/>
  <c r="T574" i="5"/>
  <c r="T412" i="5"/>
  <c r="T562" i="5"/>
  <c r="T147" i="5"/>
  <c r="T71" i="5"/>
  <c r="T215" i="5"/>
  <c r="T283" i="5"/>
  <c r="T135" i="5"/>
  <c r="T577" i="5"/>
  <c r="T222" i="5"/>
  <c r="T130" i="5"/>
  <c r="T475" i="5"/>
  <c r="T548" i="5"/>
  <c r="T539" i="5"/>
  <c r="T463" i="5"/>
  <c r="T481" i="5"/>
  <c r="T451" i="5"/>
  <c r="T382" i="5"/>
  <c r="T122" i="5"/>
  <c r="T102" i="5"/>
  <c r="T45" i="5"/>
  <c r="T209" i="5"/>
  <c r="T87" i="5"/>
  <c r="T517" i="5"/>
  <c r="T207" i="5"/>
  <c r="T174" i="5"/>
  <c r="T528" i="5"/>
  <c r="T415" i="5"/>
  <c r="T349" i="5"/>
  <c r="T192" i="5"/>
  <c r="T260" i="5"/>
  <c r="T190" i="5"/>
  <c r="T139" i="5"/>
  <c r="T50" i="5"/>
  <c r="T532" i="5"/>
  <c r="T516" i="5"/>
  <c r="T470" i="5"/>
  <c r="T448" i="5"/>
  <c r="T354" i="5"/>
  <c r="T223" i="5"/>
  <c r="T374" i="5"/>
  <c r="T515" i="5"/>
  <c r="T206" i="5"/>
  <c r="T62" i="5"/>
  <c r="T24" i="5"/>
  <c r="T491" i="5"/>
  <c r="T535" i="5"/>
  <c r="T472" i="5"/>
  <c r="T357" i="5"/>
  <c r="T247" i="5"/>
  <c r="T168" i="5"/>
  <c r="T148" i="5"/>
  <c r="T31" i="5"/>
  <c r="T56" i="5"/>
  <c r="T78" i="5"/>
  <c r="T403" i="5"/>
  <c r="T538" i="5"/>
  <c r="T278" i="5"/>
  <c r="T189" i="5"/>
  <c r="T72" i="5"/>
  <c r="T91" i="5"/>
  <c r="T37" i="5"/>
  <c r="T61" i="5"/>
  <c r="T244" i="5"/>
  <c r="T208" i="5"/>
  <c r="T90" i="5"/>
  <c r="T182" i="5"/>
  <c r="T153" i="5"/>
  <c r="T118" i="5"/>
  <c r="T179" i="5"/>
  <c r="T162" i="5"/>
  <c r="T145" i="5"/>
  <c r="T542" i="5"/>
  <c r="T509" i="5"/>
  <c r="T579" i="5"/>
  <c r="T351" i="5"/>
  <c r="T88" i="5"/>
  <c r="T143" i="5"/>
  <c r="T191" i="5"/>
  <c r="T128" i="5"/>
  <c r="T163" i="5"/>
  <c r="T51" i="5"/>
  <c r="T99" i="5"/>
  <c r="T537" i="5"/>
  <c r="T489" i="5"/>
  <c r="T409" i="5"/>
  <c r="T380" i="5"/>
  <c r="T230" i="5"/>
  <c r="T74" i="5"/>
  <c r="T534" i="5"/>
  <c r="T464" i="5"/>
  <c r="T378" i="5"/>
  <c r="T352" i="5"/>
  <c r="T365" i="5"/>
  <c r="T253" i="5"/>
  <c r="T197" i="5"/>
  <c r="T233" i="5"/>
  <c r="T141" i="5"/>
  <c r="T112" i="5"/>
  <c r="T571" i="5"/>
  <c r="T436" i="5"/>
  <c r="T413" i="5"/>
  <c r="T462" i="5"/>
  <c r="T376" i="5"/>
  <c r="T406" i="5"/>
  <c r="T447" i="5"/>
  <c r="T257" i="5"/>
  <c r="T248" i="5"/>
  <c r="T138" i="5"/>
  <c r="T131" i="5"/>
  <c r="T68" i="5"/>
  <c r="T30" i="5"/>
  <c r="T80" i="5"/>
  <c r="T157" i="5"/>
  <c r="T82" i="5"/>
  <c r="T42" i="5"/>
  <c r="T565" i="5"/>
  <c r="T455" i="5"/>
  <c r="T140" i="5"/>
  <c r="T270" i="5"/>
  <c r="T103" i="5"/>
  <c r="T558" i="5"/>
  <c r="T442" i="5"/>
  <c r="T353" i="5"/>
  <c r="T194" i="5"/>
  <c r="T160" i="5"/>
  <c r="T101" i="5"/>
  <c r="T44" i="5"/>
  <c r="T161" i="5"/>
  <c r="T46" i="5"/>
  <c r="T14" i="5"/>
  <c r="T133" i="5"/>
  <c r="T499" i="5"/>
  <c r="T381" i="5"/>
  <c r="T35" i="5"/>
  <c r="T19" i="5"/>
  <c r="T512" i="5"/>
  <c r="T458" i="5"/>
  <c r="T158" i="5"/>
  <c r="T25" i="5"/>
  <c r="T552" i="5"/>
  <c r="T483" i="5"/>
  <c r="T423" i="5"/>
  <c r="T267" i="5"/>
  <c r="T109" i="5"/>
  <c r="T180" i="5"/>
  <c r="T488" i="5"/>
  <c r="T561" i="5"/>
  <c r="T553" i="5"/>
  <c r="T556" i="5"/>
  <c r="T527" i="5"/>
  <c r="T545" i="5"/>
  <c r="T446" i="5"/>
  <c r="T276" i="5"/>
  <c r="T144" i="5"/>
  <c r="T511" i="5"/>
  <c r="T277" i="5"/>
  <c r="T480" i="5"/>
  <c r="T269" i="5"/>
  <c r="T185" i="5"/>
  <c r="T54" i="5"/>
  <c r="T32" i="5"/>
  <c r="T271" i="5"/>
  <c r="T437" i="5"/>
  <c r="T501" i="5"/>
  <c r="T371" i="5"/>
  <c r="T251" i="5"/>
  <c r="T263" i="5"/>
  <c r="T235" i="5"/>
  <c r="T188" i="5"/>
  <c r="T107" i="5"/>
  <c r="T69" i="5"/>
  <c r="T521" i="5"/>
  <c r="T367" i="5"/>
  <c r="T368" i="5"/>
  <c r="T203" i="5"/>
  <c r="T49" i="5"/>
  <c r="T503" i="5"/>
  <c r="T238" i="5"/>
  <c r="T89" i="5"/>
  <c r="T575" i="5"/>
  <c r="T395" i="5"/>
  <c r="T375" i="5"/>
  <c r="T225" i="5"/>
  <c r="T242" i="5"/>
  <c r="T152" i="5"/>
  <c r="T142" i="5"/>
  <c r="T119" i="5"/>
  <c r="T106" i="5"/>
  <c r="T547" i="5"/>
  <c r="T560" i="5"/>
  <c r="T544" i="5"/>
  <c r="T444" i="5"/>
  <c r="T394" i="5"/>
  <c r="T217" i="5"/>
  <c r="T228" i="5"/>
  <c r="T176" i="5"/>
  <c r="T127" i="5"/>
  <c r="T34" i="5"/>
  <c r="T432" i="5"/>
  <c r="T485" i="5"/>
  <c r="T402" i="5"/>
  <c r="T356" i="5"/>
  <c r="T210" i="5"/>
  <c r="T258" i="5"/>
  <c r="T216" i="5"/>
  <c r="T125" i="5"/>
  <c r="T165" i="5"/>
  <c r="T58" i="5"/>
  <c r="T146" i="5"/>
  <c r="T449" i="5"/>
  <c r="T224" i="5"/>
  <c r="T201" i="5"/>
  <c r="T181" i="5"/>
  <c r="T67" i="5"/>
  <c r="T15" i="5"/>
  <c r="T493" i="5"/>
  <c r="T443" i="5"/>
  <c r="T478" i="5"/>
  <c r="T364" i="5"/>
  <c r="T275" i="5"/>
  <c r="T232" i="5"/>
  <c r="T164" i="5"/>
  <c r="T550" i="5"/>
  <c r="T546" i="5"/>
  <c r="T498" i="5"/>
  <c r="T549" i="5"/>
  <c r="T104" i="5"/>
  <c r="T29" i="5"/>
  <c r="T177" i="5"/>
  <c r="T86" i="5"/>
  <c r="T39" i="5"/>
  <c r="T84" i="5"/>
  <c r="T529" i="5"/>
  <c r="T377" i="5"/>
  <c r="T384" i="5"/>
  <c r="T240" i="5"/>
  <c r="S541" i="5"/>
  <c r="T554" i="5"/>
  <c r="T585" i="5"/>
  <c r="T454" i="5"/>
  <c r="T439" i="5"/>
  <c r="T359" i="5"/>
  <c r="T250" i="5"/>
  <c r="T23" i="5"/>
  <c r="T229" i="5"/>
  <c r="T495" i="5"/>
  <c r="T150" i="5"/>
  <c r="T113" i="5"/>
  <c r="T227" i="5"/>
  <c r="T262" i="5"/>
  <c r="T564" i="5"/>
  <c r="T393" i="5"/>
  <c r="T424" i="5"/>
  <c r="T555" i="5"/>
  <c r="T175" i="5"/>
  <c r="T410" i="5"/>
  <c r="T573" i="5"/>
  <c r="T121" i="5"/>
  <c r="T83" i="5"/>
  <c r="T508" i="5"/>
  <c r="T531" i="5"/>
  <c r="T467" i="5"/>
  <c r="T389" i="5"/>
  <c r="T369" i="5"/>
  <c r="T198" i="5"/>
  <c r="T214" i="5"/>
  <c r="T85" i="5"/>
  <c r="T259" i="5"/>
  <c r="T187" i="5"/>
  <c r="T584" i="5"/>
  <c r="T500" i="5"/>
  <c r="T434" i="5"/>
  <c r="T419" i="5"/>
  <c r="T422" i="5"/>
  <c r="T358" i="5"/>
  <c r="T151" i="5"/>
  <c r="T53" i="5"/>
  <c r="T563" i="5"/>
  <c r="T460" i="5"/>
  <c r="T519" i="5"/>
  <c r="T256" i="5"/>
  <c r="T154" i="5"/>
  <c r="S73" i="5"/>
  <c r="T526" i="5"/>
  <c r="T502" i="5"/>
  <c r="T510" i="5"/>
  <c r="T479" i="5"/>
  <c r="T372" i="5"/>
  <c r="T504" i="5"/>
  <c r="T438" i="5"/>
  <c r="T407" i="5"/>
  <c r="T264" i="5"/>
  <c r="T221" i="5"/>
  <c r="T281" i="5"/>
  <c r="T100" i="5"/>
  <c r="T219" i="5"/>
  <c r="T195" i="5"/>
  <c r="T13" i="5"/>
  <c r="T64" i="5"/>
  <c r="T28" i="5"/>
  <c r="T580" i="5"/>
  <c r="T416" i="5"/>
  <c r="T461" i="5"/>
  <c r="T456" i="5"/>
  <c r="T465" i="5"/>
  <c r="T425" i="5"/>
  <c r="T218" i="5"/>
  <c r="T156" i="5"/>
  <c r="T92" i="5"/>
  <c r="T490" i="5"/>
  <c r="T383" i="5"/>
  <c r="T212" i="5"/>
  <c r="T110" i="5"/>
  <c r="T70" i="5"/>
  <c r="T21" i="5"/>
  <c r="T75" i="5"/>
  <c r="T12" i="5"/>
  <c r="T115" i="5"/>
  <c r="T98" i="5"/>
  <c r="T81" i="5"/>
  <c r="T569" i="5"/>
  <c r="T379" i="5"/>
  <c r="T391" i="5"/>
  <c r="T505" i="5"/>
  <c r="T274" i="5"/>
  <c r="T196" i="5"/>
  <c r="T172" i="5"/>
  <c r="T108" i="5"/>
  <c r="T20" i="5"/>
  <c r="T27" i="5"/>
  <c r="T18" i="5"/>
  <c r="T530" i="5"/>
  <c r="T496" i="5"/>
  <c r="T578" i="5"/>
  <c r="T507" i="5"/>
  <c r="T469" i="5"/>
  <c r="T433" i="5"/>
  <c r="T418" i="5"/>
  <c r="T370" i="5"/>
  <c r="T213" i="5"/>
  <c r="T211" i="5"/>
  <c r="T167" i="5"/>
  <c r="T452" i="5"/>
  <c r="T386" i="5"/>
  <c r="T200" i="5"/>
  <c r="T65" i="5"/>
  <c r="T93" i="5"/>
  <c r="T129" i="5"/>
  <c r="T226" i="5"/>
  <c r="T186" i="5"/>
  <c r="T417" i="5"/>
  <c r="T428" i="5"/>
  <c r="T398" i="5"/>
  <c r="T241" i="5"/>
  <c r="T572" i="5"/>
  <c r="T522" i="5"/>
  <c r="T518" i="5"/>
  <c r="T567" i="5"/>
  <c r="T255" i="5"/>
  <c r="T52" i="5"/>
  <c r="T385" i="5"/>
  <c r="T441" i="5"/>
  <c r="T421" i="5"/>
  <c r="T473" i="5"/>
  <c r="T136" i="5"/>
  <c r="T116" i="5"/>
  <c r="T159" i="5"/>
  <c r="T95" i="5"/>
  <c r="T94" i="5"/>
  <c r="T430" i="5"/>
  <c r="S33" i="5"/>
  <c r="T366" i="5"/>
  <c r="T525" i="5"/>
  <c r="T199" i="5"/>
  <c r="T231" i="5"/>
  <c r="T280" i="5"/>
  <c r="T132" i="5"/>
  <c r="T551" i="5"/>
  <c r="T435" i="5"/>
  <c r="T568" i="5"/>
  <c r="S468" i="5"/>
  <c r="T273" i="5"/>
  <c r="T426" i="5"/>
  <c r="T533" i="5"/>
  <c r="T120" i="5"/>
  <c r="T405" i="5"/>
  <c r="T557" i="5"/>
  <c r="T429" i="5"/>
  <c r="T411" i="5"/>
  <c r="T388" i="5"/>
  <c r="T237" i="5"/>
  <c r="T171" i="5"/>
  <c r="T66" i="5"/>
  <c r="T59" i="5"/>
  <c r="T36" i="5"/>
  <c r="T245" i="5"/>
  <c r="T476" i="5"/>
  <c r="T440" i="5"/>
  <c r="T137" i="5"/>
  <c r="T427" i="5"/>
  <c r="T239" i="5"/>
  <c r="T261" i="5"/>
  <c r="T43" i="5"/>
  <c r="T540" i="5"/>
  <c r="T487" i="5"/>
  <c r="T373" i="5"/>
  <c r="T408" i="5"/>
  <c r="T482" i="5"/>
  <c r="T249" i="5"/>
  <c r="T234" i="5"/>
  <c r="T279" i="5"/>
  <c r="T117" i="5"/>
  <c r="T48" i="5"/>
  <c r="T453" i="5"/>
  <c r="T183" i="5"/>
  <c r="T76" i="5"/>
  <c r="T184" i="5"/>
  <c r="T16" i="5"/>
  <c r="T105" i="5"/>
  <c r="T268" i="5"/>
  <c r="T22" i="5"/>
  <c r="T492" i="5"/>
  <c r="T477" i="5"/>
  <c r="T123" i="5"/>
  <c r="T543" i="5"/>
  <c r="T576" i="5"/>
  <c r="T459" i="5"/>
  <c r="T202" i="5"/>
  <c r="T55" i="5"/>
  <c r="T523" i="5"/>
  <c r="T431" i="5"/>
  <c r="T392" i="5"/>
  <c r="T390" i="5"/>
  <c r="T252" i="5"/>
  <c r="T205" i="5"/>
  <c r="T96" i="5"/>
  <c r="T155" i="5"/>
  <c r="T60" i="5"/>
  <c r="T111" i="5"/>
  <c r="T355" i="5"/>
  <c r="T266" i="5"/>
  <c r="T265" i="5"/>
  <c r="T254" i="5"/>
  <c r="T494" i="5"/>
  <c r="T40" i="5"/>
  <c r="T79" i="5"/>
  <c r="T47" i="5"/>
  <c r="T63" i="5"/>
  <c r="T41" i="5"/>
  <c r="T282" i="5"/>
  <c r="T236" i="5"/>
  <c r="T193" i="5"/>
  <c r="T170" i="5"/>
  <c r="T166" i="5"/>
  <c r="T38" i="5"/>
  <c r="T566" i="5"/>
  <c r="T506" i="5"/>
  <c r="T126" i="5"/>
  <c r="T520" i="5"/>
  <c r="T486" i="5"/>
  <c r="T387" i="5"/>
  <c r="T246" i="5"/>
  <c r="T243" i="5"/>
  <c r="T134" i="5"/>
  <c r="T114" i="5"/>
  <c r="T97" i="5"/>
  <c r="T26" i="5"/>
  <c r="T169" i="5"/>
  <c r="T178" i="5"/>
  <c r="T11" i="5"/>
  <c r="T7" i="5"/>
  <c r="T9" i="5"/>
  <c r="T8" i="5"/>
  <c r="T10" i="5"/>
  <c r="T6" i="5"/>
  <c r="T5" i="5"/>
  <c r="X57" i="5" l="1"/>
  <c r="X17" i="5"/>
  <c r="X131" i="5"/>
  <c r="X134" i="5"/>
  <c r="X169" i="5"/>
  <c r="X101" i="5"/>
  <c r="X452" i="5"/>
  <c r="X462" i="5"/>
  <c r="X436" i="5"/>
  <c r="X126" i="5"/>
  <c r="X112" i="5"/>
  <c r="X211" i="5"/>
  <c r="X213" i="5"/>
  <c r="X287" i="5"/>
  <c r="X325" i="5"/>
  <c r="X365" i="5"/>
  <c r="X352" i="5"/>
  <c r="X578" i="5"/>
  <c r="X496" i="5"/>
  <c r="X140" i="5"/>
  <c r="X74" i="5"/>
  <c r="X489" i="5"/>
  <c r="X530" i="5"/>
  <c r="X166" i="5"/>
  <c r="X18" i="5"/>
  <c r="X170" i="5"/>
  <c r="X128" i="5"/>
  <c r="X27" i="5"/>
  <c r="X8" i="5"/>
  <c r="X20" i="5"/>
  <c r="X274" i="5"/>
  <c r="X351" i="5"/>
  <c r="X505" i="5"/>
  <c r="X391" i="5"/>
  <c r="X509" i="5"/>
  <c r="X542" i="5"/>
  <c r="X115" i="5"/>
  <c r="X145" i="5"/>
  <c r="X67" i="5"/>
  <c r="X181" i="5"/>
  <c r="X12" i="5"/>
  <c r="X61" i="5"/>
  <c r="X75" i="5"/>
  <c r="X21" i="5"/>
  <c r="X70" i="5"/>
  <c r="X37" i="5"/>
  <c r="X91" i="5"/>
  <c r="X165" i="5"/>
  <c r="X125" i="5"/>
  <c r="X216" i="5"/>
  <c r="X258" i="5"/>
  <c r="X212" i="5"/>
  <c r="X402" i="5"/>
  <c r="X383" i="5"/>
  <c r="X403" i="5"/>
  <c r="X56" i="5"/>
  <c r="X55" i="5"/>
  <c r="X293" i="5"/>
  <c r="X316" i="5"/>
  <c r="X491" i="5"/>
  <c r="X24" i="5"/>
  <c r="X62" i="5"/>
  <c r="X311" i="5"/>
  <c r="X456" i="5"/>
  <c r="X515" i="5"/>
  <c r="X474" i="5"/>
  <c r="X374" i="5"/>
  <c r="X28" i="5"/>
  <c r="X64" i="5"/>
  <c r="X195" i="5"/>
  <c r="X219" i="5"/>
  <c r="X221" i="5"/>
  <c r="X298" i="5"/>
  <c r="X340" i="5"/>
  <c r="X338" i="5"/>
  <c r="X470" i="5"/>
  <c r="X407" i="5"/>
  <c r="X438" i="5"/>
  <c r="X516" i="5"/>
  <c r="X504" i="5"/>
  <c r="X372" i="5"/>
  <c r="X479" i="5"/>
  <c r="X510" i="5"/>
  <c r="X526" i="5"/>
  <c r="X50" i="5"/>
  <c r="X139" i="5"/>
  <c r="X349" i="5"/>
  <c r="X415" i="5"/>
  <c r="X563" i="5"/>
  <c r="X151" i="5"/>
  <c r="X367" i="5"/>
  <c r="X419" i="5"/>
  <c r="X517" i="5"/>
  <c r="X584" i="5"/>
  <c r="X187" i="5"/>
  <c r="X259" i="5"/>
  <c r="X59" i="5"/>
  <c r="X107" i="5"/>
  <c r="X85" i="5"/>
  <c r="X188" i="5"/>
  <c r="X294" i="5"/>
  <c r="X305" i="5"/>
  <c r="X388" i="5"/>
  <c r="X451" i="5"/>
  <c r="X463" i="5"/>
  <c r="X501" i="5"/>
  <c r="X120" i="5"/>
  <c r="X533" i="5"/>
  <c r="X185" i="5"/>
  <c r="X312" i="5"/>
  <c r="X573" i="5"/>
  <c r="X426" i="5"/>
  <c r="X577" i="5"/>
  <c r="X135" i="5"/>
  <c r="X283" i="5"/>
  <c r="X424" i="5"/>
  <c r="X564" i="5"/>
  <c r="X262" i="5"/>
  <c r="X132" i="5"/>
  <c r="X227" i="5"/>
  <c r="X147" i="5"/>
  <c r="X525" i="5"/>
  <c r="X412" i="5"/>
  <c r="X229" i="5"/>
  <c r="X94" i="5"/>
  <c r="X136" i="5"/>
  <c r="X109" i="5"/>
  <c r="X359" i="5"/>
  <c r="X473" i="5"/>
  <c r="X497" i="5"/>
  <c r="X441" i="5"/>
  <c r="X536" i="5"/>
  <c r="X484" i="5"/>
  <c r="X524" i="5"/>
  <c r="X52" i="5"/>
  <c r="X25" i="5"/>
  <c r="X77" i="5"/>
  <c r="X318" i="5"/>
  <c r="X296" i="5"/>
  <c r="X457" i="5"/>
  <c r="X458" i="5"/>
  <c r="X35" i="5"/>
  <c r="X204" i="5"/>
  <c r="X350" i="5"/>
  <c r="X186" i="5"/>
  <c r="X317" i="5"/>
  <c r="X82" i="5"/>
  <c r="X133" i="5"/>
  <c r="X157" i="5"/>
  <c r="X14" i="5"/>
  <c r="X80" i="5"/>
  <c r="X161" i="5"/>
  <c r="X178" i="5"/>
  <c r="X315" i="5"/>
  <c r="X442" i="5"/>
  <c r="X387" i="5"/>
  <c r="X486" i="5"/>
  <c r="X141" i="5"/>
  <c r="X270" i="5"/>
  <c r="X378" i="5"/>
  <c r="X549" i="5"/>
  <c r="X546" i="5"/>
  <c r="X534" i="5"/>
  <c r="X380" i="5"/>
  <c r="X6" i="5"/>
  <c r="X236" i="5"/>
  <c r="X79" i="5"/>
  <c r="X143" i="5"/>
  <c r="X40" i="5"/>
  <c r="X196" i="5"/>
  <c r="X344" i="5"/>
  <c r="X582" i="5"/>
  <c r="X15" i="5"/>
  <c r="X254" i="5"/>
  <c r="X201" i="5"/>
  <c r="X266" i="5"/>
  <c r="X420" i="5"/>
  <c r="X111" i="5"/>
  <c r="X146" i="5"/>
  <c r="X288" i="5"/>
  <c r="X110" i="5"/>
  <c r="X278" i="5"/>
  <c r="X356" i="5"/>
  <c r="X363" i="5"/>
  <c r="X432" i="5"/>
  <c r="X523" i="5"/>
  <c r="X34" i="5"/>
  <c r="X127" i="5"/>
  <c r="X202" i="5"/>
  <c r="X217" i="5"/>
  <c r="X218" i="5"/>
  <c r="X291" i="5"/>
  <c r="X535" i="5"/>
  <c r="X576" i="5"/>
  <c r="X206" i="5"/>
  <c r="X477" i="5"/>
  <c r="X268" i="5"/>
  <c r="X100" i="5"/>
  <c r="X119" i="5"/>
  <c r="X225" i="5"/>
  <c r="X375" i="5"/>
  <c r="X575" i="5"/>
  <c r="X48" i="5"/>
  <c r="X89" i="5"/>
  <c r="X190" i="5"/>
  <c r="X154" i="5"/>
  <c r="X279" i="5"/>
  <c r="X256" i="5"/>
  <c r="X324" i="5"/>
  <c r="X341" i="5"/>
  <c r="X307" i="5"/>
  <c r="X482" i="5"/>
  <c r="X503" i="5"/>
  <c r="X540" i="5"/>
  <c r="X49" i="5"/>
  <c r="X43" i="5"/>
  <c r="X203" i="5"/>
  <c r="X358" i="5"/>
  <c r="X335" i="5"/>
  <c r="X327" i="5"/>
  <c r="X427" i="5"/>
  <c r="X440" i="5"/>
  <c r="X235" i="5"/>
  <c r="X263" i="5"/>
  <c r="X251" i="5"/>
  <c r="X299" i="5"/>
  <c r="X382" i="5"/>
  <c r="X411" i="5"/>
  <c r="X429" i="5"/>
  <c r="X467" i="5"/>
  <c r="X481" i="5"/>
  <c r="X557" i="5"/>
  <c r="X362" i="5"/>
  <c r="X310" i="5"/>
  <c r="X414" i="5"/>
  <c r="X405" i="5"/>
  <c r="X271" i="5"/>
  <c r="X32" i="5"/>
  <c r="X54" i="5"/>
  <c r="X269" i="5"/>
  <c r="X480" i="5"/>
  <c r="X222" i="5"/>
  <c r="X361" i="5"/>
  <c r="X435" i="5"/>
  <c r="X551" i="5"/>
  <c r="X71" i="5"/>
  <c r="X150" i="5"/>
  <c r="X366" i="5"/>
  <c r="X553" i="5"/>
  <c r="X430" i="5"/>
  <c r="X124" i="5"/>
  <c r="X180" i="5"/>
  <c r="X267" i="5"/>
  <c r="X272" i="5"/>
  <c r="X300" i="5"/>
  <c r="X289" i="5"/>
  <c r="X421" i="5"/>
  <c r="X471" i="5"/>
  <c r="X385" i="5"/>
  <c r="X423" i="5"/>
  <c r="X483" i="5"/>
  <c r="X552" i="5"/>
  <c r="X173" i="5"/>
  <c r="X84" i="5"/>
  <c r="X86" i="5"/>
  <c r="X306" i="5"/>
  <c r="X417" i="5"/>
  <c r="X163" i="5"/>
  <c r="X191" i="5"/>
  <c r="X282" i="5"/>
  <c r="X41" i="5"/>
  <c r="X63" i="5"/>
  <c r="X164" i="5"/>
  <c r="X88" i="5"/>
  <c r="X275" i="5"/>
  <c r="X309" i="5"/>
  <c r="X333" i="5"/>
  <c r="X379" i="5"/>
  <c r="X493" i="5"/>
  <c r="X579" i="5"/>
  <c r="X569" i="5"/>
  <c r="X81" i="5"/>
  <c r="X162" i="5"/>
  <c r="X179" i="5"/>
  <c r="X153" i="5"/>
  <c r="X208" i="5"/>
  <c r="X9" i="5"/>
  <c r="X60" i="5"/>
  <c r="X155" i="5"/>
  <c r="X72" i="5"/>
  <c r="X96" i="5"/>
  <c r="X189" i="5"/>
  <c r="X210" i="5"/>
  <c r="X252" i="5"/>
  <c r="X346" i="5"/>
  <c r="X390" i="5"/>
  <c r="X392" i="5"/>
  <c r="X485" i="5"/>
  <c r="X538" i="5"/>
  <c r="X490" i="5"/>
  <c r="X559" i="5"/>
  <c r="X31" i="5"/>
  <c r="X148" i="5"/>
  <c r="X228" i="5"/>
  <c r="X247" i="5"/>
  <c r="X339" i="5"/>
  <c r="X394" i="5"/>
  <c r="X472" i="5"/>
  <c r="X106" i="5"/>
  <c r="X304" i="5"/>
  <c r="X465" i="5"/>
  <c r="X416" i="5"/>
  <c r="X580" i="5"/>
  <c r="X492" i="5"/>
  <c r="X13" i="5"/>
  <c r="X223" i="5"/>
  <c r="X105" i="5"/>
  <c r="X142" i="5"/>
  <c r="X152" i="5"/>
  <c r="X264" i="5"/>
  <c r="X354" i="5"/>
  <c r="X448" i="5"/>
  <c r="X502" i="5"/>
  <c r="X117" i="5"/>
  <c r="X260" i="5"/>
  <c r="X192" i="5"/>
  <c r="X519" i="5"/>
  <c r="X373" i="5"/>
  <c r="X207" i="5"/>
  <c r="X422" i="5"/>
  <c r="X87" i="5"/>
  <c r="X137" i="5"/>
  <c r="X521" i="5"/>
  <c r="X209" i="5"/>
  <c r="X171" i="5"/>
  <c r="X214" i="5"/>
  <c r="X198" i="5"/>
  <c r="S198" i="5"/>
  <c r="X301" i="5"/>
  <c r="X369" i="5"/>
  <c r="X389" i="5"/>
  <c r="X539" i="5"/>
  <c r="X475" i="5"/>
  <c r="X508" i="5"/>
  <c r="X83" i="5"/>
  <c r="X130" i="5"/>
  <c r="X121" i="5"/>
  <c r="X410" i="5"/>
  <c r="X175" i="5"/>
  <c r="X277" i="5"/>
  <c r="X273" i="5"/>
  <c r="X215" i="5"/>
  <c r="X393" i="5"/>
  <c r="X280" i="5"/>
  <c r="X556" i="5"/>
  <c r="X562" i="5"/>
  <c r="X581" i="5"/>
  <c r="X574" i="5"/>
  <c r="X488" i="5"/>
  <c r="X7" i="5"/>
  <c r="X23" i="5"/>
  <c r="X95" i="5"/>
  <c r="X159" i="5"/>
  <c r="X343" i="5"/>
  <c r="X439" i="5"/>
  <c r="X397" i="5"/>
  <c r="X454" i="5"/>
  <c r="X450" i="5"/>
  <c r="X585" i="5"/>
  <c r="X554" i="5"/>
  <c r="X583" i="5"/>
  <c r="X158" i="5"/>
  <c r="X220" i="5"/>
  <c r="X377" i="5"/>
  <c r="X512" i="5"/>
  <c r="X39" i="5"/>
  <c r="X149" i="5"/>
  <c r="X398" i="5"/>
  <c r="X499" i="5"/>
  <c r="X129" i="5"/>
  <c r="X30" i="5"/>
  <c r="X68" i="5"/>
  <c r="X65" i="5"/>
  <c r="X194" i="5"/>
  <c r="X248" i="5"/>
  <c r="X297" i="5"/>
  <c r="X200" i="5"/>
  <c r="X257" i="5"/>
  <c r="X447" i="5"/>
  <c r="X413" i="5"/>
  <c r="X520" i="5"/>
  <c r="X571" i="5"/>
  <c r="X10" i="5"/>
  <c r="X167" i="5"/>
  <c r="X104" i="5"/>
  <c r="X233" i="5"/>
  <c r="X197" i="5"/>
  <c r="X253" i="5"/>
  <c r="X336" i="5"/>
  <c r="X322" i="5"/>
  <c r="X370" i="5"/>
  <c r="X464" i="5"/>
  <c r="X507" i="5"/>
  <c r="X230" i="5"/>
  <c r="X308" i="5"/>
  <c r="X330" i="5"/>
  <c r="X99" i="5"/>
  <c r="X93" i="5"/>
  <c r="X26" i="5"/>
  <c r="X46" i="5"/>
  <c r="X97" i="5"/>
  <c r="X114" i="5"/>
  <c r="X44" i="5"/>
  <c r="X138" i="5"/>
  <c r="X160" i="5"/>
  <c r="X226" i="5"/>
  <c r="X243" i="5"/>
  <c r="X286" i="5"/>
  <c r="X246" i="5"/>
  <c r="X314" i="5"/>
  <c r="X353" i="5"/>
  <c r="X386" i="5"/>
  <c r="X406" i="5"/>
  <c r="X376" i="5"/>
  <c r="X399" i="5"/>
  <c r="X558" i="5"/>
  <c r="X29" i="5"/>
  <c r="X103" i="5"/>
  <c r="X418" i="5"/>
  <c r="X433" i="5"/>
  <c r="X469" i="5"/>
  <c r="X506" i="5"/>
  <c r="X498" i="5"/>
  <c r="X550" i="5"/>
  <c r="X566" i="5"/>
  <c r="X38" i="5"/>
  <c r="X455" i="5"/>
  <c r="X409" i="5"/>
  <c r="X537" i="5"/>
  <c r="X565" i="5"/>
  <c r="X42" i="5"/>
  <c r="X51" i="5"/>
  <c r="X193" i="5"/>
  <c r="X47" i="5"/>
  <c r="X108" i="5"/>
  <c r="X172" i="5"/>
  <c r="X232" i="5"/>
  <c r="X364" i="5"/>
  <c r="X323" i="5"/>
  <c r="X478" i="5"/>
  <c r="X443" i="5"/>
  <c r="X494" i="5"/>
  <c r="X98" i="5"/>
  <c r="X118" i="5"/>
  <c r="X182" i="5"/>
  <c r="X90" i="5"/>
  <c r="X265" i="5"/>
  <c r="X224" i="5"/>
  <c r="X244" i="5"/>
  <c r="X334" i="5"/>
  <c r="X355" i="5"/>
  <c r="X449" i="5"/>
  <c r="X337" i="5"/>
  <c r="X58" i="5"/>
  <c r="X205" i="5"/>
  <c r="X302" i="5"/>
  <c r="X431" i="5"/>
  <c r="X78" i="5"/>
  <c r="X11" i="5"/>
  <c r="X92" i="5"/>
  <c r="X156" i="5"/>
  <c r="X168" i="5"/>
  <c r="X176" i="5"/>
  <c r="X303" i="5"/>
  <c r="X320" i="5"/>
  <c r="X357" i="5"/>
  <c r="X345" i="5"/>
  <c r="X425" i="5"/>
  <c r="X459" i="5"/>
  <c r="X444" i="5"/>
  <c r="X544" i="5"/>
  <c r="X560" i="5"/>
  <c r="X543" i="5"/>
  <c r="X547" i="5"/>
  <c r="X123" i="5"/>
  <c r="X326" i="5"/>
  <c r="X331" i="5"/>
  <c r="X292" i="5"/>
  <c r="X360" i="5"/>
  <c r="X396" i="5"/>
  <c r="X461" i="5"/>
  <c r="X22" i="5"/>
  <c r="X16" i="5"/>
  <c r="X184" i="5"/>
  <c r="X76" i="5"/>
  <c r="X281" i="5"/>
  <c r="X242" i="5"/>
  <c r="X183" i="5"/>
  <c r="X329" i="5"/>
  <c r="X321" i="5"/>
  <c r="X453" i="5"/>
  <c r="X395" i="5"/>
  <c r="X532" i="5"/>
  <c r="X234" i="5"/>
  <c r="X238" i="5"/>
  <c r="X249" i="5"/>
  <c r="X408" i="5"/>
  <c r="X460" i="5"/>
  <c r="X528" i="5"/>
  <c r="X487" i="5"/>
  <c r="X53" i="5"/>
  <c r="X174" i="5"/>
  <c r="X261" i="5"/>
  <c r="X239" i="5"/>
  <c r="X319" i="5"/>
  <c r="X342" i="5"/>
  <c r="X368" i="5"/>
  <c r="X445" i="5"/>
  <c r="X476" i="5"/>
  <c r="X434" i="5"/>
  <c r="X500" i="5"/>
  <c r="X69" i="5"/>
  <c r="X245" i="5"/>
  <c r="X36" i="5"/>
  <c r="X45" i="5"/>
  <c r="X66" i="5"/>
  <c r="X102" i="5"/>
  <c r="X122" i="5"/>
  <c r="X237" i="5"/>
  <c r="X371" i="5"/>
  <c r="X531" i="5"/>
  <c r="X548" i="5"/>
  <c r="X437" i="5"/>
  <c r="X570" i="5"/>
  <c r="X555" i="5"/>
  <c r="X511" i="5"/>
  <c r="X144" i="5"/>
  <c r="X276" i="5"/>
  <c r="X290" i="5"/>
  <c r="X332" i="5"/>
  <c r="X446" i="5"/>
  <c r="X545" i="5"/>
  <c r="X568" i="5"/>
  <c r="X527" i="5"/>
  <c r="X5" i="5"/>
  <c r="X113" i="5"/>
  <c r="X231" i="5"/>
  <c r="X199" i="5"/>
  <c r="X313" i="5"/>
  <c r="X495" i="5"/>
  <c r="X561" i="5"/>
  <c r="X116" i="5"/>
  <c r="X250" i="5"/>
  <c r="X328" i="5"/>
  <c r="X400" i="5"/>
  <c r="X404" i="5"/>
  <c r="X401" i="5"/>
  <c r="X255" i="5"/>
  <c r="X240" i="5"/>
  <c r="X384" i="5"/>
  <c r="X567" i="5"/>
  <c r="X518" i="5"/>
  <c r="X529" i="5"/>
  <c r="X295" i="5"/>
  <c r="X522" i="5"/>
  <c r="X572" i="5"/>
  <c r="X241" i="5"/>
  <c r="X19" i="5"/>
  <c r="X177" i="5"/>
  <c r="X428" i="5"/>
  <c r="X381" i="5"/>
  <c r="G66" i="6"/>
  <c r="H66" i="6" s="1"/>
  <c r="H67" i="6" s="1"/>
  <c r="D2" i="6" s="1"/>
  <c r="D52" i="6"/>
  <c r="C52" i="6"/>
  <c r="D51" i="6"/>
  <c r="C51" i="6"/>
  <c r="S291" i="5"/>
  <c r="S299" i="5"/>
  <c r="S310" i="5"/>
  <c r="S346" i="5"/>
  <c r="S339" i="5"/>
  <c r="S297" i="5"/>
  <c r="S322" i="5"/>
  <c r="S314" i="5"/>
  <c r="S331" i="5"/>
  <c r="S321" i="5"/>
  <c r="S332" i="5"/>
  <c r="S328" i="5"/>
  <c r="S326" i="5"/>
  <c r="S342" i="5"/>
  <c r="S287" i="5"/>
  <c r="S316" i="5"/>
  <c r="S298" i="5"/>
  <c r="S338" i="5"/>
  <c r="S344" i="5"/>
  <c r="S327" i="5"/>
  <c r="S289" i="5"/>
  <c r="S333" i="5"/>
  <c r="S304" i="5"/>
  <c r="S343" i="5"/>
  <c r="S286" i="5"/>
  <c r="S320" i="5"/>
  <c r="S290" i="5"/>
  <c r="S292" i="5"/>
  <c r="S295" i="5"/>
  <c r="S311" i="5"/>
  <c r="S305" i="5"/>
  <c r="S296" i="5"/>
  <c r="S317" i="5"/>
  <c r="S315" i="5"/>
  <c r="S324" i="5"/>
  <c r="S307" i="5"/>
  <c r="S336" i="5"/>
  <c r="S308" i="5"/>
  <c r="S323" i="5"/>
  <c r="S334" i="5"/>
  <c r="S337" i="5"/>
  <c r="S302" i="5"/>
  <c r="S329" i="5"/>
  <c r="S313" i="5"/>
  <c r="S325" i="5"/>
  <c r="S293" i="5"/>
  <c r="S340" i="5"/>
  <c r="S294" i="5"/>
  <c r="S312" i="5"/>
  <c r="S318" i="5"/>
  <c r="S288" i="5"/>
  <c r="S341" i="5"/>
  <c r="S335" i="5"/>
  <c r="S300" i="5"/>
  <c r="S306" i="5"/>
  <c r="S309" i="5"/>
  <c r="S301" i="5"/>
  <c r="S330" i="5"/>
  <c r="S303" i="5"/>
  <c r="S345" i="5"/>
  <c r="S319" i="5"/>
  <c r="S570" i="5"/>
  <c r="S581" i="5"/>
  <c r="S582" i="5"/>
  <c r="S583" i="5"/>
  <c r="S112" i="5"/>
  <c r="S128" i="5"/>
  <c r="S55" i="5"/>
  <c r="S367" i="5"/>
  <c r="S120" i="5"/>
  <c r="S283" i="5"/>
  <c r="S132" i="5"/>
  <c r="S94" i="5"/>
  <c r="S473" i="5"/>
  <c r="S82" i="5"/>
  <c r="S80" i="5"/>
  <c r="S15" i="5"/>
  <c r="S279" i="5"/>
  <c r="S503" i="5"/>
  <c r="S551" i="5"/>
  <c r="S150" i="5"/>
  <c r="S86" i="5"/>
  <c r="S417" i="5"/>
  <c r="S148" i="5"/>
  <c r="S106" i="5"/>
  <c r="S508" i="5"/>
  <c r="S130" i="5"/>
  <c r="S410" i="5"/>
  <c r="S158" i="5"/>
  <c r="S90" i="5"/>
  <c r="S449" i="5"/>
  <c r="S547" i="5"/>
  <c r="S184" i="5"/>
  <c r="S174" i="5"/>
  <c r="S122" i="5"/>
  <c r="S428" i="5"/>
  <c r="S464" i="5"/>
  <c r="S226" i="5"/>
  <c r="S558" i="5"/>
  <c r="S433" i="5"/>
  <c r="S565" i="5"/>
  <c r="S478" i="5"/>
  <c r="S118" i="5"/>
  <c r="S78" i="5"/>
  <c r="S168" i="5"/>
  <c r="S444" i="5"/>
  <c r="S22" i="5"/>
  <c r="S234" i="5"/>
  <c r="S487" i="5"/>
  <c r="S434" i="5"/>
  <c r="S371" i="5"/>
  <c r="S511" i="5"/>
  <c r="S113" i="5"/>
  <c r="S116" i="5"/>
  <c r="S255" i="5"/>
  <c r="S19" i="5"/>
  <c r="S131" i="5"/>
  <c r="S169" i="5"/>
  <c r="S452" i="5"/>
  <c r="S436" i="5"/>
  <c r="S213" i="5"/>
  <c r="S352" i="5"/>
  <c r="S496" i="5"/>
  <c r="S74" i="5"/>
  <c r="S530" i="5"/>
  <c r="S18" i="5"/>
  <c r="S274" i="5"/>
  <c r="S505" i="5"/>
  <c r="S509" i="5"/>
  <c r="S115" i="5"/>
  <c r="S67" i="5"/>
  <c r="S12" i="5"/>
  <c r="S75" i="5"/>
  <c r="S70" i="5"/>
  <c r="S91" i="5"/>
  <c r="S125" i="5"/>
  <c r="S258" i="5"/>
  <c r="S402" i="5"/>
  <c r="S403" i="5"/>
  <c r="S24" i="5"/>
  <c r="S515" i="5"/>
  <c r="S374" i="5"/>
  <c r="S64" i="5"/>
  <c r="S219" i="5"/>
  <c r="S407" i="5"/>
  <c r="S516" i="5"/>
  <c r="S372" i="5"/>
  <c r="S510" i="5"/>
  <c r="S50" i="5"/>
  <c r="S349" i="5"/>
  <c r="S563" i="5"/>
  <c r="S517" i="5"/>
  <c r="S187" i="5"/>
  <c r="S59" i="5"/>
  <c r="S85" i="5"/>
  <c r="S388" i="5"/>
  <c r="S463" i="5"/>
  <c r="S185" i="5"/>
  <c r="S573" i="5"/>
  <c r="S577" i="5"/>
  <c r="S564" i="5"/>
  <c r="S147" i="5"/>
  <c r="S412" i="5"/>
  <c r="S109" i="5"/>
  <c r="S441" i="5"/>
  <c r="S484" i="5"/>
  <c r="S52" i="5"/>
  <c r="S77" i="5"/>
  <c r="S458" i="5"/>
  <c r="S204" i="5"/>
  <c r="S186" i="5"/>
  <c r="S157" i="5"/>
  <c r="S178" i="5"/>
  <c r="S442" i="5"/>
  <c r="S486" i="5"/>
  <c r="S270" i="5"/>
  <c r="S549" i="5"/>
  <c r="S534" i="5"/>
  <c r="S79" i="5"/>
  <c r="S40" i="5"/>
  <c r="S201" i="5"/>
  <c r="S420" i="5"/>
  <c r="S146" i="5"/>
  <c r="S110" i="5"/>
  <c r="S356" i="5"/>
  <c r="S432" i="5"/>
  <c r="S34" i="5"/>
  <c r="S202" i="5"/>
  <c r="S218" i="5"/>
  <c r="S535" i="5"/>
  <c r="S206" i="5"/>
  <c r="S268" i="5"/>
  <c r="S119" i="5"/>
  <c r="S375" i="5"/>
  <c r="S48" i="5"/>
  <c r="S190" i="5"/>
  <c r="S49" i="5"/>
  <c r="S203" i="5"/>
  <c r="S427" i="5"/>
  <c r="S235" i="5"/>
  <c r="S251" i="5"/>
  <c r="S382" i="5"/>
  <c r="S429" i="5"/>
  <c r="S481" i="5"/>
  <c r="S362" i="5"/>
  <c r="S414" i="5"/>
  <c r="S271" i="5"/>
  <c r="S54" i="5"/>
  <c r="S480" i="5"/>
  <c r="S361" i="5"/>
  <c r="S553" i="5"/>
  <c r="S124" i="5"/>
  <c r="S267" i="5"/>
  <c r="S421" i="5"/>
  <c r="S385" i="5"/>
  <c r="S483" i="5"/>
  <c r="S173" i="5"/>
  <c r="S191" i="5"/>
  <c r="S41" i="5"/>
  <c r="S164" i="5"/>
  <c r="S275" i="5"/>
  <c r="S493" i="5"/>
  <c r="S569" i="5"/>
  <c r="S162" i="5"/>
  <c r="S153" i="5"/>
  <c r="S155" i="5"/>
  <c r="S96" i="5"/>
  <c r="S210" i="5"/>
  <c r="S392" i="5"/>
  <c r="S538" i="5"/>
  <c r="S559" i="5"/>
  <c r="S247" i="5"/>
  <c r="S394" i="5"/>
  <c r="S465" i="5"/>
  <c r="S580" i="5"/>
  <c r="S13" i="5"/>
  <c r="S105" i="5"/>
  <c r="S152" i="5"/>
  <c r="S354" i="5"/>
  <c r="S502" i="5"/>
  <c r="S260" i="5"/>
  <c r="S519" i="5"/>
  <c r="S207" i="5"/>
  <c r="S87" i="5"/>
  <c r="S521" i="5"/>
  <c r="S171" i="5"/>
  <c r="S369" i="5"/>
  <c r="S539" i="5"/>
  <c r="S277" i="5"/>
  <c r="S280" i="5"/>
  <c r="S562" i="5"/>
  <c r="S574" i="5"/>
  <c r="S397" i="5"/>
  <c r="S554" i="5"/>
  <c r="S39" i="5"/>
  <c r="S398" i="5"/>
  <c r="S68" i="5"/>
  <c r="S194" i="5"/>
  <c r="S257" i="5"/>
  <c r="S571" i="5"/>
  <c r="S167" i="5"/>
  <c r="S253" i="5"/>
  <c r="S93" i="5"/>
  <c r="S46" i="5"/>
  <c r="S386" i="5"/>
  <c r="S506" i="5"/>
  <c r="S38" i="5"/>
  <c r="S47" i="5"/>
  <c r="S364" i="5"/>
  <c r="S58" i="5"/>
  <c r="S92" i="5"/>
  <c r="S357" i="5"/>
  <c r="S560" i="5"/>
  <c r="S281" i="5"/>
  <c r="S395" i="5"/>
  <c r="S460" i="5"/>
  <c r="S239" i="5"/>
  <c r="S445" i="5"/>
  <c r="S36" i="5"/>
  <c r="S276" i="5"/>
  <c r="S527" i="5"/>
  <c r="S199" i="5"/>
  <c r="S384" i="5"/>
  <c r="S572" i="5"/>
  <c r="S126" i="5"/>
  <c r="S365" i="5"/>
  <c r="S140" i="5"/>
  <c r="S489" i="5"/>
  <c r="S166" i="5"/>
  <c r="S170" i="5"/>
  <c r="S391" i="5"/>
  <c r="S533" i="5"/>
  <c r="S426" i="5"/>
  <c r="S525" i="5"/>
  <c r="S136" i="5"/>
  <c r="S536" i="5"/>
  <c r="S350" i="5"/>
  <c r="S546" i="5"/>
  <c r="S540" i="5"/>
  <c r="S358" i="5"/>
  <c r="S71" i="5"/>
  <c r="S366" i="5"/>
  <c r="S180" i="5"/>
  <c r="S88" i="5"/>
  <c r="S379" i="5"/>
  <c r="S31" i="5"/>
  <c r="S472" i="5"/>
  <c r="S492" i="5"/>
  <c r="S23" i="5"/>
  <c r="S585" i="5"/>
  <c r="S98" i="5"/>
  <c r="S156" i="5"/>
  <c r="S176" i="5"/>
  <c r="S102" i="5"/>
  <c r="S555" i="5"/>
  <c r="S144" i="5"/>
  <c r="S111" i="5"/>
  <c r="S523" i="5"/>
  <c r="S217" i="5"/>
  <c r="S576" i="5"/>
  <c r="S100" i="5"/>
  <c r="S225" i="5"/>
  <c r="S256" i="5"/>
  <c r="S482" i="5"/>
  <c r="S43" i="5"/>
  <c r="S440" i="5"/>
  <c r="S411" i="5"/>
  <c r="S557" i="5"/>
  <c r="S405" i="5"/>
  <c r="S269" i="5"/>
  <c r="S435" i="5"/>
  <c r="S272" i="5"/>
  <c r="S471" i="5"/>
  <c r="S552" i="5"/>
  <c r="S163" i="5"/>
  <c r="S579" i="5"/>
  <c r="S179" i="5"/>
  <c r="S60" i="5"/>
  <c r="S252" i="5"/>
  <c r="S390" i="5"/>
  <c r="S485" i="5"/>
  <c r="S223" i="5"/>
  <c r="S448" i="5"/>
  <c r="S117" i="5"/>
  <c r="S373" i="5"/>
  <c r="S209" i="5"/>
  <c r="S475" i="5"/>
  <c r="S121" i="5"/>
  <c r="S273" i="5"/>
  <c r="S556" i="5"/>
  <c r="S159" i="5"/>
  <c r="S454" i="5"/>
  <c r="S220" i="5"/>
  <c r="S499" i="5"/>
  <c r="S65" i="5"/>
  <c r="S248" i="5"/>
  <c r="S447" i="5"/>
  <c r="S104" i="5"/>
  <c r="S507" i="5"/>
  <c r="S99" i="5"/>
  <c r="S97" i="5"/>
  <c r="S44" i="5"/>
  <c r="S243" i="5"/>
  <c r="S406" i="5"/>
  <c r="S399" i="5"/>
  <c r="S418" i="5"/>
  <c r="S469" i="5"/>
  <c r="S498" i="5"/>
  <c r="S566" i="5"/>
  <c r="S42" i="5"/>
  <c r="S193" i="5"/>
  <c r="S232" i="5"/>
  <c r="S182" i="5"/>
  <c r="S244" i="5"/>
  <c r="S205" i="5"/>
  <c r="S459" i="5"/>
  <c r="S123" i="5"/>
  <c r="S16" i="5"/>
  <c r="S242" i="5"/>
  <c r="S532" i="5"/>
  <c r="S238" i="5"/>
  <c r="S53" i="5"/>
  <c r="S476" i="5"/>
  <c r="S500" i="5"/>
  <c r="S45" i="5"/>
  <c r="S531" i="5"/>
  <c r="S568" i="5"/>
  <c r="S134" i="5"/>
  <c r="S101" i="5"/>
  <c r="S462" i="5"/>
  <c r="S211" i="5"/>
  <c r="S578" i="5"/>
  <c r="S27" i="5"/>
  <c r="S20" i="5"/>
  <c r="S351" i="5"/>
  <c r="S542" i="5"/>
  <c r="S145" i="5"/>
  <c r="S181" i="5"/>
  <c r="S61" i="5"/>
  <c r="S21" i="5"/>
  <c r="S37" i="5"/>
  <c r="S165" i="5"/>
  <c r="S216" i="5"/>
  <c r="S212" i="5"/>
  <c r="S383" i="5"/>
  <c r="S56" i="5"/>
  <c r="S491" i="5"/>
  <c r="S62" i="5"/>
  <c r="S456" i="5"/>
  <c r="S474" i="5"/>
  <c r="S28" i="5"/>
  <c r="S195" i="5"/>
  <c r="S221" i="5"/>
  <c r="S470" i="5"/>
  <c r="S438" i="5"/>
  <c r="S504" i="5"/>
  <c r="S479" i="5"/>
  <c r="S526" i="5"/>
  <c r="S139" i="5"/>
  <c r="S415" i="5"/>
  <c r="S151" i="5"/>
  <c r="S419" i="5"/>
  <c r="S584" i="5"/>
  <c r="S259" i="5"/>
  <c r="S107" i="5"/>
  <c r="S188" i="5"/>
  <c r="S451" i="5"/>
  <c r="S501" i="5"/>
  <c r="S135" i="5"/>
  <c r="S424" i="5"/>
  <c r="S262" i="5"/>
  <c r="S227" i="5"/>
  <c r="S229" i="5"/>
  <c r="S359" i="5"/>
  <c r="S497" i="5"/>
  <c r="S524" i="5"/>
  <c r="S25" i="5"/>
  <c r="S457" i="5"/>
  <c r="S35" i="5"/>
  <c r="S133" i="5"/>
  <c r="S14" i="5"/>
  <c r="S161" i="5"/>
  <c r="S387" i="5"/>
  <c r="S141" i="5"/>
  <c r="S378" i="5"/>
  <c r="S380" i="5"/>
  <c r="S236" i="5"/>
  <c r="S143" i="5"/>
  <c r="S196" i="5"/>
  <c r="S254" i="5"/>
  <c r="S266" i="5"/>
  <c r="S278" i="5"/>
  <c r="S363" i="5"/>
  <c r="S127" i="5"/>
  <c r="S477" i="5"/>
  <c r="S575" i="5"/>
  <c r="S89" i="5"/>
  <c r="S154" i="5"/>
  <c r="S263" i="5"/>
  <c r="S467" i="5"/>
  <c r="S32" i="5"/>
  <c r="S222" i="5"/>
  <c r="S430" i="5"/>
  <c r="S423" i="5"/>
  <c r="S84" i="5"/>
  <c r="S282" i="5"/>
  <c r="S63" i="5"/>
  <c r="S81" i="5"/>
  <c r="S208" i="5"/>
  <c r="S72" i="5"/>
  <c r="S189" i="5"/>
  <c r="S490" i="5"/>
  <c r="S228" i="5"/>
  <c r="S416" i="5"/>
  <c r="S142" i="5"/>
  <c r="S264" i="5"/>
  <c r="S192" i="5"/>
  <c r="S422" i="5"/>
  <c r="S137" i="5"/>
  <c r="S214" i="5"/>
  <c r="S389" i="5"/>
  <c r="S83" i="5"/>
  <c r="S175" i="5"/>
  <c r="S393" i="5"/>
  <c r="S488" i="5"/>
  <c r="S439" i="5"/>
  <c r="S512" i="5"/>
  <c r="S149" i="5"/>
  <c r="S30" i="5"/>
  <c r="S200" i="5"/>
  <c r="S520" i="5"/>
  <c r="S197" i="5"/>
  <c r="S370" i="5"/>
  <c r="S26" i="5"/>
  <c r="S160" i="5"/>
  <c r="S246" i="5"/>
  <c r="S353" i="5"/>
  <c r="S29" i="5"/>
  <c r="S455" i="5"/>
  <c r="S537" i="5"/>
  <c r="S108" i="5"/>
  <c r="S443" i="5"/>
  <c r="S265" i="5"/>
  <c r="S355" i="5"/>
  <c r="S431" i="5"/>
  <c r="S544" i="5"/>
  <c r="S543" i="5"/>
  <c r="S360" i="5"/>
  <c r="S461" i="5"/>
  <c r="S76" i="5"/>
  <c r="S453" i="5"/>
  <c r="S408" i="5"/>
  <c r="S528" i="5"/>
  <c r="S261" i="5"/>
  <c r="S368" i="5"/>
  <c r="S245" i="5"/>
  <c r="S237" i="5"/>
  <c r="S437" i="5"/>
  <c r="S446" i="5"/>
  <c r="S231" i="5"/>
  <c r="S561" i="5"/>
  <c r="S250" i="5"/>
  <c r="S400" i="5"/>
  <c r="S401" i="5"/>
  <c r="S240" i="5"/>
  <c r="S567" i="5"/>
  <c r="S529" i="5"/>
  <c r="S522" i="5"/>
  <c r="S241" i="5"/>
  <c r="S177" i="5"/>
  <c r="S381" i="5"/>
  <c r="S215" i="5"/>
  <c r="S95" i="5"/>
  <c r="S450" i="5"/>
  <c r="S377" i="5"/>
  <c r="S129" i="5"/>
  <c r="S413" i="5"/>
  <c r="S233" i="5"/>
  <c r="S230" i="5"/>
  <c r="S114" i="5"/>
  <c r="S138" i="5"/>
  <c r="S376" i="5"/>
  <c r="S103" i="5"/>
  <c r="S550" i="5"/>
  <c r="S409" i="5"/>
  <c r="S51" i="5"/>
  <c r="S172" i="5"/>
  <c r="S494" i="5"/>
  <c r="S224" i="5"/>
  <c r="S425" i="5"/>
  <c r="S396" i="5"/>
  <c r="S183" i="5"/>
  <c r="S249" i="5"/>
  <c r="S69" i="5"/>
  <c r="S66" i="5"/>
  <c r="S548" i="5"/>
  <c r="S545" i="5"/>
  <c r="S495" i="5"/>
  <c r="S404" i="5"/>
  <c r="S518" i="5"/>
  <c r="S10" i="5"/>
  <c r="S9" i="5"/>
  <c r="S7" i="5"/>
  <c r="S8" i="5"/>
  <c r="S11" i="5"/>
  <c r="S6" i="5"/>
  <c r="S5"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a64a</author>
  </authors>
  <commentList>
    <comment ref="P3" authorId="0" shapeId="0" xr:uid="{00000000-0006-0000-0300-000001000000}">
      <text>
        <r>
          <rPr>
            <sz val="9"/>
            <color indexed="81"/>
            <rFont val="ＭＳ Ｐゴシック"/>
            <family val="3"/>
            <charset val="128"/>
          </rPr>
          <t>location number in language list</t>
        </r>
      </text>
    </comment>
    <comment ref="P9" authorId="0" shapeId="0" xr:uid="{00000000-0006-0000-0300-000002000000}">
      <text>
        <r>
          <rPr>
            <sz val="9"/>
            <color indexed="81"/>
            <rFont val="ＭＳ Ｐゴシック"/>
            <family val="3"/>
            <charset val="128"/>
          </rPr>
          <t>list for Validation in D9</t>
        </r>
      </text>
    </comment>
    <comment ref="P26" authorId="0" shapeId="0" xr:uid="{00000000-0006-0000-0300-000003000000}">
      <text>
        <r>
          <rPr>
            <sz val="9"/>
            <color indexed="81"/>
            <rFont val="ＭＳ Ｐゴシック"/>
            <family val="3"/>
            <charset val="128"/>
          </rPr>
          <t>condition for answer Q3 and later</t>
        </r>
      </text>
    </comment>
    <comment ref="Q31" authorId="0" shapeId="0" xr:uid="{00000000-0006-0000-0300-000004000000}">
      <text>
        <r>
          <rPr>
            <sz val="9"/>
            <color indexed="81"/>
            <rFont val="ＭＳ Ｐゴシック"/>
            <family val="3"/>
            <charset val="128"/>
          </rPr>
          <t>condition for answer</t>
        </r>
      </text>
    </comment>
    <comment ref="P32" authorId="0" shapeId="0" xr:uid="{00000000-0006-0000-0300-000005000000}">
      <text>
        <r>
          <rPr>
            <sz val="9"/>
            <color indexed="81"/>
            <rFont val="ＭＳ Ｐゴシック"/>
            <family val="3"/>
            <charset val="128"/>
          </rPr>
          <t>condition for answer Q3 and later</t>
        </r>
      </text>
    </comment>
    <comment ref="Q37" authorId="0" shapeId="0" xr:uid="{00000000-0006-0000-0300-000006000000}">
      <text>
        <r>
          <rPr>
            <sz val="9"/>
            <color indexed="81"/>
            <rFont val="ＭＳ Ｐゴシック"/>
            <family val="3"/>
            <charset val="128"/>
          </rPr>
          <t>condition for answer</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a64a</author>
  </authors>
  <commentList>
    <comment ref="W3" authorId="0" shapeId="0" xr:uid="{00000000-0006-0000-0400-000001000000}">
      <text>
        <r>
          <rPr>
            <sz val="9"/>
            <color indexed="81"/>
            <rFont val="ＭＳ Ｐゴシック"/>
            <family val="3"/>
            <charset val="128"/>
          </rPr>
          <t>list for Validation in column B</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John Plyler</author>
  </authors>
  <commentList>
    <comment ref="F65" authorId="0" shapeId="0" xr:uid="{00000000-0006-0000-0500-000001000000}">
      <text>
        <r>
          <rPr>
            <b/>
            <sz val="9"/>
            <color indexed="81"/>
            <rFont val="Tahoma"/>
            <family val="2"/>
          </rPr>
          <t>John Plyler:</t>
        </r>
        <r>
          <rPr>
            <sz val="9"/>
            <color indexed="81"/>
            <rFont val="Tahoma"/>
            <family val="2"/>
          </rPr>
          <t xml:space="preserve">
change from F50 to F25 to F28</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Connors, Jared M</author>
    <author>l</author>
  </authors>
  <commentList>
    <comment ref="J152" authorId="0" shapeId="0" xr:uid="{00000000-0006-0000-0800-000001000000}">
      <text>
        <r>
          <rPr>
            <sz val="9"/>
            <color indexed="81"/>
            <rFont val="Tahoma"/>
            <family val="2"/>
          </rPr>
          <t xml:space="preserve">Enter a valid email address for authorizing person here
在这里输入一个公司授权代表的有效电邮地址。
回答責任者の有効な電子メールアドレスを入力してください
정보책임 담당자 이메일 주소를 기입하시오.
Indiquer l' adresse email valide de la personne responsible
Adicione aqui um endereço de email válido para o representante legal da empresa.
Geben Sie eine gültige E-Mail Adresse für die bevollmächtigte Person hier ein
Capture una dirección de email valida del representante legal de la compañía aquí
Inserire un indirizzo email del rappresentante legale della società
</t>
        </r>
      </text>
    </comment>
    <comment ref="K312" authorId="1" shapeId="0" xr:uid="{00000000-0006-0000-0800-000002000000}">
      <text>
        <r>
          <rPr>
            <b/>
            <sz val="9"/>
            <color indexed="81"/>
            <rFont val="Tahoma"/>
            <family val="2"/>
          </rPr>
          <t>l:</t>
        </r>
        <r>
          <rPr>
            <sz val="9"/>
            <color indexed="81"/>
            <rFont val="Tahoma"/>
            <family val="2"/>
          </rPr>
          <t xml:space="preserve">
Spelling mistake. "Si" should be replaced by "Sí" here and in similar cases.</t>
        </r>
      </text>
    </comment>
  </commentList>
</comments>
</file>

<file path=xl/sharedStrings.xml><?xml version="1.0" encoding="utf-8"?>
<sst xmlns="http://schemas.openxmlformats.org/spreadsheetml/2006/main" count="21582" uniqueCount="15494">
  <si>
    <t>Major update to synchronize the CFSI CMRT with the data fields in the newly published IPC-1755 Standard. Changes include:
1. Addition of new company information fields.
2. Two additional due diligence questions and removal of one.  
3. Minor changes to question text throughout.
4. Expansion of instructions and definitions.
5. Updated translations of all modified text.</t>
  </si>
  <si>
    <t>Global Tungsten &amp; Powders Corp.</t>
  </si>
  <si>
    <t>Tejing (Vietnam) Tungsten Co., Ltd.</t>
  </si>
  <si>
    <t>Changsha South Tantalum Niobium Co., Ltd.</t>
  </si>
  <si>
    <t>Hengyang King Xing Lifeng New Materials Co., Ltd.</t>
  </si>
  <si>
    <t>JiuJiang JinXin Nonferrous Metals Co., Ltd.</t>
  </si>
  <si>
    <t>The URL in the comment field</t>
    <phoneticPr fontId="28"/>
  </si>
  <si>
    <t>4. Inserire la fonte per il codice univoco di identificazione dell'Azienda (DUNS number, Partita IVA, etc..)</t>
  </si>
  <si>
    <t>5. Inserire l'indirizzo completo dell'Azienda (via, città, stato, paese, codice di avviamento postale, ..). Questo campo è opzionale</t>
  </si>
  <si>
    <t>6. Indicare il nominativo di un Rappresentante Legale dell'Azienda, responsabile dell'esattezza delle informazioni trasmesse tramite questo questionario. Questo campo è obbligatorio</t>
  </si>
  <si>
    <t>7. Indicarel'indirizzo email di un Rappresentante Legale dell'Azienda. Se l'indirizzo email non è disponibile, scrivere "non dispobile" o "n/a". Il campo bianco può causare un errore nella compilazione. Questo campo è obbligatorio</t>
  </si>
  <si>
    <t>8. Inserire il numero di telefono della persona di contatto. Questo campo è obbligatorio</t>
  </si>
  <si>
    <t>9. Indicare il nome della persona che è responsabile dei contenuti della dichiarazione. Il responsabile della dichiarazione può essere una persona diversa dalla persona di contatto. Non usare la parola "stessa persona" ma fornire il nominativo del responsabile della dichiarazione. Questo campo è obbligatorio.</t>
  </si>
  <si>
    <t>10. Indicare il titolo della persona responsabile della dichiariazione. Questo campo è facoltativo.</t>
  </si>
  <si>
    <t>13. Si prega di indicare la data di completamento del questionario nel formato GG-MM-YYY. Questo campo è obbligatorio</t>
  </si>
  <si>
    <t>14. Si prega di salvare il questionario con la seguente denominazione: Denominazione dell'Azienda-data.xls (formato data AAAA-MM-GG)</t>
  </si>
  <si>
    <t>Alcune aziende potrebbero richiedere di sostanziare il NO, ciò può essere fatto nel campo Commenti</t>
  </si>
  <si>
    <t>Ja</t>
  </si>
  <si>
    <t>Nein</t>
  </si>
  <si>
    <t>Nicht bekannt</t>
  </si>
  <si>
    <t>Keine</t>
  </si>
  <si>
    <t>Schmelzhütten-Ansprechpartner: E-mail</t>
  </si>
  <si>
    <t>Vorgeschlagenen nächsten Schritte</t>
  </si>
  <si>
    <t>China's Shandong Gold Mining Co., Ltd</t>
  </si>
  <si>
    <t>Fujian Zijin mining stock company gold smelter</t>
  </si>
  <si>
    <t>Gold Mining in Shandong (Laizhou) Limited Company</t>
  </si>
  <si>
    <t>LAIZHOU SHANDONG</t>
  </si>
  <si>
    <t>Luoyang Zijin Yinhui Gold Smelting</t>
  </si>
  <si>
    <t>MEM(Sumitomo Group)</t>
  </si>
  <si>
    <t>Refinery LS-Nikko Copper Inc.</t>
  </si>
  <si>
    <t>Shonan Plant Tanaka Kikinzoku</t>
  </si>
  <si>
    <t>Singapore Tanaka</t>
  </si>
  <si>
    <t>SOLAR CHEMICALAPPLIED MATERIALS TECHNOLOGY (KUN SHAN)</t>
  </si>
  <si>
    <t>Solartech</t>
  </si>
  <si>
    <t>Williams Advanced Materials</t>
  </si>
  <si>
    <t>Zhao Jin Mining Industry Co Ltd</t>
  </si>
  <si>
    <t>Zhao Yuan Gold Mine</t>
  </si>
  <si>
    <t>Zhao Yuan Jin Kuang</t>
  </si>
  <si>
    <t>Zijin Kuang Ye Refinery</t>
  </si>
  <si>
    <t>Dosung metal</t>
  </si>
  <si>
    <t>Brand IMLI</t>
  </si>
  <si>
    <t>China Yunnan Tin Co Ltd.</t>
  </si>
  <si>
    <t>ENAF</t>
  </si>
  <si>
    <t>GuangXi China Tin</t>
  </si>
  <si>
    <t>Huichang Shun Tin Kam Industries, Ltd.</t>
  </si>
  <si>
    <t>PT Indora Ermulti</t>
  </si>
  <si>
    <t>Thai Solder Industry Corp., Ltd.</t>
  </si>
  <si>
    <t>Tin Products Manufacturing Co.LTD. of YTCL</t>
  </si>
  <si>
    <t>Yuntinic Resources</t>
  </si>
  <si>
    <t>F&amp;X Electro-Materials Ltd.</t>
  </si>
  <si>
    <t>Jiujiang Tanbre Co., Ltd.</t>
  </si>
  <si>
    <t>LSM Brasil S.A.</t>
  </si>
  <si>
    <t>Molycorp Silmet A.S.</t>
  </si>
  <si>
    <t>Alpha</t>
  </si>
  <si>
    <t>White Solder Metalurgia e Mineração Ltda.</t>
  </si>
  <si>
    <t>Yunnan Tin Company, Ltd.</t>
  </si>
  <si>
    <t>Allgemeine Gold-und Silberscheideanstalt A.G.</t>
  </si>
  <si>
    <t>Chimet S.p.A.</t>
  </si>
  <si>
    <t>Heraeus Ltd. Hong Kong</t>
  </si>
  <si>
    <t>JX Nippon Mining &amp; Metals Co., Ltd.</t>
  </si>
  <si>
    <t>LS-NIKKO Copper Inc.</t>
  </si>
  <si>
    <t>Matsuda Sangyo Co., Ltd.</t>
  </si>
  <si>
    <t>Sumitomo Metal Mining Co., Ltd.</t>
  </si>
  <si>
    <t>11. Hunan Chenzhou Mining Industry Group
12. Kennecott Utah Copper LLC
13. Lingbao Jinyuan Tonghui Refinery Co. Ltd.
14. Luoyang Zijin Yinhui Metal Smelt Co Ltd
15. Metalor Technologies (Singapore) Pte. Ltd.
16. Ohura Precious Metal Industry Co., Ltd
17. Penglai Penggang Gold Industry Co Ltd
18. So Accurate Group, Inc.
19. Tongling nonferrous Metals Group Co.,Ltd 
20. Umicore Precious Metals Thailand</t>
  </si>
  <si>
    <t xml:space="preserve">21. YAMAMOTO PRECIOUS METAL CO., LTD.
22. Yunnan Copper Industry Co Ltd
</t>
  </si>
  <si>
    <t>Added the following tantalum smelters: 
1. Changsha South Tantalum Niobium Co Ltd
2. Guangdong Zhiyuan New Material Co., Ltd.
3. Hengyang King Xing Lifeng New Materials Co., LTD
4. Metallurgical Products India (Pvt.) Ltd.
5. Mineração Taboca S.A.
6. Shanghai Jiangxi Metals Co. Ltd
7. Yichun Jin Yang Rare Metal Co., Ltd</t>
  </si>
  <si>
    <t>Added the following tin smelters: 
1. China Rare Metal Materials Company
2. Estanho de Rondônia S.A.
3. Magnu's Minerais Metais e Ligas LTDA
4. O.M. Manufacturing (Thailand) Co., Ltd.
5. Rui Da Hung
6. Soft Metais Ltda.</t>
  </si>
  <si>
    <t>Added the following tungsten refiners: 
1. Ganzhou Jiangwu Ferrotungsten Co., Ltd.
2. Jiangxi Gan Bei Tungsten Co., Ltd.
3. Jiangxi Richsea New Materials Co., Ltd.
4. Jiangxi Tonggu Non-ferrous Metallurgical &amp; Chemical Co., Ltd.
5. Jiangxi Xinsheng Tungsten Industry Co., Ltd.
6. Jiangxi Yaosheng Tungsten Co., Ltd.
7. Malipo Haiyu Tungsten Co., Ltd.
8. Xiamen Tungsten (H.C.) Co., Ltd.</t>
  </si>
  <si>
    <t>Added the following gold refiners:  
1. Bauer Walser AG
2. C. Hafner GmbH + Co. KG
3. China National Gold Group Corporation
4. Colt Refining
5. Daye Non-Ferrous Metals Mining Ltd.
6. Doduco
7. Eco-System Recycling Co., Ltd.
8. Gansu Seemine Material Hi-Tech Co Ltd
9. Guangdong Jinding Gold Limited
10. Hangzhou Fuchunjiang Smelting Co., Ltd.</t>
  </si>
  <si>
    <t>Removed the following as tin smelters:
1. CV Duta Putra Bangka
2. CV Gita Pesona
3. CV JusTindo
4. CV Makmur Jaya
5. CV Nurjanah
6. Gold Bell Group
7. PT Alam Lestari Kencana
8. PT Babel Surya Alam Lestari
9. PT Bangka Kudai Tin
10. PT Bangka Timah Utama Sejahtera</t>
  </si>
  <si>
    <t>Removed the following as gold refiners:
1. Central Bank of the DPR of Korea
2.Codelco
3. Suzhou Xingrui Noble
Removed "Gannon &amp; Scott" as a tantalum smelter</t>
  </si>
  <si>
    <t>11. PT BilliTin Makmur Lestari
12. PT Fang Di MulTindo
13. PT HP Metals Indonesia
14. PT Koba Tin
15. PT Panca Mega
16. PT Seirama Tin investment
17. PT Sumber Jaya Indah
18. PT Timah Nusantara
19. PT Tommy Utama
20. PT Yinchendo Mining Industry</t>
  </si>
  <si>
    <t>Removed the following as tungsten refiners:
1. China Minmetals Nonferrous Metals Co Ltd
2. Ganzhou Grand Sea W &amp; Mo Group Co Ltd</t>
  </si>
  <si>
    <t>Changed numerous Standard Smelter Names, including:
1. "Pan Pacific Copper Co. LTD" to "JX Nippon Mining &amp; Metals Co., Ltd"
2. "Xstrata Canada Corporation" to "CCR Refinery – Glencore Canada Corporation"
3. "PT Refined Banka Tin" to "PT Refined Bangka Tin"
4. "ATI Tungsten Materials" to "Kennametal Huntsville"
5. "Jiangxi Rare Earth &amp; Rare Metals Tungsten Group Corp" to "Ganzhou Non-ferrous Metals Smelting Co., Ltd."
6. "Kennametal Inc." to "Kennametal Fallon"
7. "Chaozhou Xianglu Tungsten Industry Co Ltd" to "Guangdong Xianglu Tungsten Industry Co., Ltd."
Changed numerous "Alias" names of smelters and refiners.</t>
  </si>
  <si>
    <t>Akimasa Yamakawa, JEITA, and John Plyler, BlackBerry, under the direction of the CFSI Due Diligence Workgroup</t>
  </si>
  <si>
    <t>Identificazione della fonderia</t>
  </si>
  <si>
    <t>Origine del codice identificativo della fonderia</t>
  </si>
  <si>
    <t>Campo da compilare solo se  è stato selezionato il livello  "Prodotto (o lista di prodotti)" nel foglio "Dichiarazione"</t>
  </si>
  <si>
    <t>Codice del costruttore del prodotto (*)</t>
  </si>
  <si>
    <t>Denominazione del costruttore del prodotto</t>
  </si>
  <si>
    <t>16. Comentários - texto livre para inserir quaisquer comentários relativos à fundição. Exemplo: A fundição está a ser adquirida pela Empresa YYY.</t>
  </si>
  <si>
    <t>A Aba "Verificação" é utilizada para verificar se toda a informação requerida no modelo está preenchida. A atualização é feita é tempo real e pode ser revista em qualquer altura ao longo do preenchimento do modelo. É utilizado para verificar o seu completo preenchimento.
Para usar esta folha de cálculo, verificar se todos os campos foram preenchidos (Os campos completos estarão destacados a verde). Caso contrário, procure os campos a vermelho e reveja as "Notas" na coluna C para ações requeridas. Podes  usar o URL na coluna D para aceder diretamente ao campo para preenchimento.</t>
  </si>
  <si>
    <t>Se qualquer parte da disposição deste termos e Condições deva ser considerado inválida ou inexequível sob a lei em vigor, somente a dita parte deverá ser considerada ineficaz na medida da sua invalidade ou inexequibilidade, sem de forma alguma afetar as partes restantes disposição ou restantes disposições destes termos e Condições.</t>
  </si>
  <si>
    <t>Ao aceder e utilizar a lista ou qualquer ferramenta, e após análise das mesmas, o Utilizador concorda com o acima exposto.</t>
  </si>
  <si>
    <t>Item</t>
  </si>
  <si>
    <t>Pessoa que autoriza</t>
  </si>
  <si>
    <t>Mineral de conflito</t>
  </si>
  <si>
    <t>País(es) Abrangido(s)</t>
  </si>
  <si>
    <t>âmbito ou classe da declaração</t>
  </si>
  <si>
    <t>Refinaria (fundição) de Ouro (Au)</t>
  </si>
  <si>
    <t>Empresa de Auditoria do sector privado</t>
  </si>
  <si>
    <t>Adicionado intencionalmente</t>
  </si>
  <si>
    <t>IPC-1755 Norma de Troca de dados sobre Minerais de Conflito</t>
  </si>
  <si>
    <t>Necessário para a funcionalidade de um produto</t>
  </si>
  <si>
    <t>Necessário para a produção de um produto</t>
  </si>
  <si>
    <t>Fontes de reciclado ou desperdício</t>
  </si>
  <si>
    <t>Número de Identificação da fundição</t>
  </si>
  <si>
    <t>Fundição de Tântalo (Ta)</t>
  </si>
  <si>
    <t>Fundição de Estanho (Sn)</t>
  </si>
  <si>
    <t>Fundição de Tungsténio (W)</t>
  </si>
  <si>
    <t>Definição</t>
  </si>
  <si>
    <t>Tântalo, estanho, tungsténio, ouro</t>
  </si>
  <si>
    <t>Este campo identifica a pessoa responsável pelo conteúdo desta declaração. A pessoa que autoriza, ou responsável legal pode ser um indivíduo diferente da pessoa de contacto. Não é correto usar a palavra "mesmo" ou identificação similar para fornecer o nome da pessoa que autoriza.</t>
  </si>
  <si>
    <t>Como definido em 2010 pela legislação do Estados Unidos da América, no decreto de Reforma e Proteção do Consumidor Dodd-Frank Wall Street, Section 1502(e)(4):
MINERAL DE CONFLITO-O termo "mineral de conflito" significa-
(A) Columbite-tantalita (coltan), cassiterita, ouro, volfrâmio, ou o seus derivados; ou
(B) qualquer outro mineral os ou seus derivados determinados pela Secretaria de Estado como financiando conflitos na República Democrática do Congo ou país adjacente. ( Disponível em http://www.sec.gov/about/laws/wallstreetreform-cpa.pdf)</t>
  </si>
  <si>
    <t>País(es) abrangido(s) conforme definido pelo decreto dos EUA de Wall Street - Dood -Frank - Reforma e Proteção do Consumidor. Estes Países incluem a República Democrática do Congo e os nove países com os quais partilha fronteiras reconhecidas internacionalmente: Angola, Burundi, República Africana Central, República do Congo, Ruanda, Sudão do Sul, Tanzânia, Uganda, Zâmbia.</t>
  </si>
  <si>
    <t xml:space="preserve">Para os fins deste modelo, o "âmbito" descreve a aplicabilidade da informação fornecida pela empresa . O âmbito pode envolver a totalidade dos serviços e/ou produtos  da empresa, ou conforme critério da empresa, o modelo pode ser usado para reportar um produto(ou produtos) específico , ou, ser "Definido pelo utilizador". A seleção  ou classe do âmbito "definido pelo utilizador" pode ser usada para descrever  qualquer derivado de uma operação ou produto do portfolio da empresa. </t>
  </si>
  <si>
    <t>Legislação de 2010 dos Estados unidos da América, decreto de Reforma e Proteção do Consumidor Dodd-Frank Wall Street, Secção 1502 ("Dodd-Frank")
(http://www.sec.gov/about/laws/wallstreetreform-cpa.pdf)</t>
  </si>
  <si>
    <t>Produtos que não contêm minerais que diretamente ou indiretamente financiam ou beneficiam grupos armados na república Democrática do Congo ou países vizinhos. Fonte: Legislação de 2010 dos Estados unidos da América, decreto de Reforma e Proteção do Consumidor Dodd-Frank Wall Street, Secção 1502.
(http://www.sec.gov/about/laws/wallstreetreform-cpa.pdf)</t>
  </si>
  <si>
    <t>Erklärung Anwendungsbereich oder Klasse</t>
  </si>
  <si>
    <t>Gold (Au) Raffinerie (Schmelzhutte)</t>
  </si>
  <si>
    <t>Unabhängige Private Wirtschaftsprüfungsgesellschaft</t>
  </si>
  <si>
    <t>Absichtlich hinzugefügt</t>
  </si>
  <si>
    <t>Erforderlich für die Funktionalität des Produkts</t>
  </si>
  <si>
    <t>Erforderlich für die Herstellung eines Produkt</t>
  </si>
  <si>
    <t>Schmelzhütte Id-Nummer</t>
  </si>
  <si>
    <t>Tantal (Ta) Schmelzhütte</t>
  </si>
  <si>
    <t>Zinn (Sn) Schmelzhütte</t>
  </si>
  <si>
    <t>Wolfram (W) Schmelzhütte</t>
  </si>
  <si>
    <t>Zinn, Tantal, Wolfram, gold</t>
  </si>
  <si>
    <t>Istruzioni per il completamento della sezione INFORMAZIONI SULL'AZIENDA (righe 8-22).
Siete pregati di rispondere unicamente in Inglese.</t>
  </si>
  <si>
    <t>Localización de la fabrica de fundición: Estado/Provincia</t>
  </si>
  <si>
    <t>Siguientes pasos propuestos</t>
  </si>
  <si>
    <t>Nombre de la mina(s) o si es reciclado o proviene de desecho, mencione " reciclado" o "desecho"</t>
  </si>
  <si>
    <t>Localización (país) de la mina(s) o si es reciclado o proviene de desecho, mencione "reciclado" o "desecho"</t>
  </si>
  <si>
    <t>El 100 % de la materia prima del fundidor proviene de alguna fuente de reciclado o deshecho?</t>
  </si>
  <si>
    <t>Identificación del fundidor</t>
  </si>
  <si>
    <t>Numero de identificación de la fuente del fundidor</t>
  </si>
  <si>
    <t>Se requiere completar solamente si el nivel de reporte  "Producto ( o Lista de productos)" se selecciona en la pestaña de "Declaración".</t>
  </si>
  <si>
    <t>Numero de producto del manufacturador (*)</t>
  </si>
  <si>
    <t>Nombre del producto del manufacturador</t>
  </si>
  <si>
    <t>8. Inserte el teléfono de la persona contacto. Este campo es obligatorio.</t>
  </si>
  <si>
    <t>7. Inserte  la dirección de email de la persona contacto.   Si la dirección de email no esta disponible, mencione "no disponible". El campo en blanco puede causar un error en el formato. Este campo es obligatorio</t>
  </si>
  <si>
    <t>6. Inserte el nombre de la persona a contactar en relación al contenido de la información en la declaración. Este campo es obligatorio.</t>
  </si>
  <si>
    <t>5. Inserte la dirección completa de la compañía (Calle, ciudad, estado, país, código postal). Este campo es opcional</t>
  </si>
  <si>
    <t>Capture una dirección de email valida del contacto de la compañía aquí</t>
  </si>
  <si>
    <t>Capture una dirección de email valida del representante legal de la compañía aquí</t>
  </si>
  <si>
    <t>Del menú elija una respuesta de "Si", "No", o "Desconocido"</t>
  </si>
  <si>
    <t>Del menú elija una respuesta de "Si, 100%"; " No, pero  &gt; 75%"," No, pero  &gt; 50%", "No, pero  &gt;25%", "No, pero &lt; 25%", o No-ninguno</t>
  </si>
  <si>
    <t xml:space="preserve">De las opciones elija la respuesta "Si" o "No" </t>
  </si>
  <si>
    <t>Personne responsable</t>
  </si>
  <si>
    <t>Nom de la personne responsable de la déclaration (*):</t>
  </si>
  <si>
    <t>Indiquer l' adresse email valide du contact</t>
  </si>
  <si>
    <t>Indiquer l' adresse email valide de la personne responsible</t>
  </si>
  <si>
    <t>Merci d'indiquer la date à laquelle ce formulaire a été complété par votre entreprise. La date doit être indiquée au format international : JJ-MMM-AAAA.</t>
  </si>
  <si>
    <t>Sélectionner "Yes" (Oui) ou  "No" (Non) dans la liste déroulante</t>
  </si>
  <si>
    <t>Sélectionner "Yes" (Oui) ou  "No" (Non) ou "Unknown" (Inconnu) dans la liste déroulante</t>
  </si>
  <si>
    <t xml:space="preserve">Si toute ou partie des dispositions de ces Conditions Générales est invalide ou inapplicable en vertu du droit en vigueur, cette partie des dispositions sera jugée sans effet, sans affecter d'aucune façon les parties restantes de ladite disposition ou les autres dispositions de ces Conditions Générales </t>
  </si>
  <si>
    <t>En accédant et en utilisant cette Liste ou l'un des Outils, et en contrepartie de ceux-ci, l'Utilisateur accepte les dispositions précitées.</t>
  </si>
  <si>
    <t>CID002321</t>
  </si>
  <si>
    <t>CID002468</t>
  </si>
  <si>
    <t>CID002315</t>
  </si>
  <si>
    <t>CID002316</t>
  </si>
  <si>
    <t>CID002317</t>
  </si>
  <si>
    <t>CID002318</t>
  </si>
  <si>
    <t>CID002319</t>
  </si>
  <si>
    <t>CID002320</t>
  </si>
  <si>
    <t>Umicore Precious Metals Thailand</t>
  </si>
  <si>
    <t>CID002314</t>
  </si>
  <si>
    <t>Kennametal Huntsville</t>
  </si>
  <si>
    <t>Ganzhou Huaxing Tungsten Products Co., Ltd.</t>
  </si>
  <si>
    <t>Kennametal Fallon</t>
  </si>
  <si>
    <t>Ganzhou Jiangwu Ferrotungsten Co., Ltd.</t>
  </si>
  <si>
    <t>Jiangxi Yaosheng Tungsten Co., Ltd.</t>
  </si>
  <si>
    <t>Jiangxi Xinsheng Tungsten Industry Co., Ltd.</t>
  </si>
  <si>
    <t>Jiangxi Tonggu Non-ferrous Metallurgical &amp; Chemical Co., Ltd.</t>
  </si>
  <si>
    <t>Malipo Haiyu Tungsten Co., Ltd.</t>
  </si>
  <si>
    <t>Xiamen Tungsten (H.C.) Co., Ltd.</t>
  </si>
  <si>
    <t>Jiangxi Gan Bei Tungsten Co., Ltd.</t>
  </si>
  <si>
    <t>Autorizzatore</t>
  </si>
  <si>
    <t>Stato/i coperti</t>
  </si>
  <si>
    <t>Società privata indipendente di revisione</t>
  </si>
  <si>
    <t>Aggiunto intenzionalmente</t>
  </si>
  <si>
    <t>Necessario per la funzionalità del prodotto</t>
  </si>
  <si>
    <t>Necessario per la produzione di un prodotto</t>
  </si>
  <si>
    <t>Numero di identificazione della fonderia</t>
  </si>
  <si>
    <t>Tantalio, stagno, tungsteno, oro</t>
  </si>
  <si>
    <t>Questo campo identifica la persona avente la responsabilità del contenuto della dichiarazione. Colui che autorizza può essere una persona diversa rispetto al riferimento come contatto. Non è corretto l'impiego della parola "uguale" o di simili identificazioni per indicare il nome della persona che autorizza.</t>
  </si>
  <si>
    <t>Seondo gli obiettivi del questionario, "scopo" descrive il perimetro di applicabilità delle informazioni fornite dalla società compilatrice. Il perimetro può comprendere la totalità dei servizi e/o prodotti della societa o, a discrezione dell'azienda, il questionario può essere utilizzato per uno specifico prodotto (o prodotti) o definito dall'utente. La selezione dello scopo "definito dall'utente"  può essere utilizzato per descrivere un sottogruppo delle attività della società o del suo portafoglio prodotti.</t>
  </si>
  <si>
    <t>La IPC (www.IPC.org) è una associazione industriale globale avente sede a Bannockburn, Ill, dedicata all'eccellenza competitiva e successo finanziario delle 3.400 aziende membri che rappresentano tutte le sfaccettature dell'industria elettronica, incluse progettazione, costruzione di circuiti elettronici, montaggio e testing. In qualità di organizzazione condotta dai propri membri e fonte principale di standards industriali, formazione, ricerche di mercato e patrocinio di politica pubblica, IPC supporta programmi per soddisfare le esigenze di circa $2.0 trilioni dell'industria elettronica globale. IPC mantiene ulteriori uffici a Taos, N.M.; Washington, D.C.; Stoccolma, Svezia; Mosca, Russia; Bangalore, India; Bangkok, Thailandia; and Shanghai, Shenzhen, Chengdu, Suzhou and Beijing, Cina.</t>
  </si>
  <si>
    <t>Questo standard IPC stabilisce i requisiti per lo scambio di dati relativi ai minerali di conflitto tra i fornitori e i propri clienti. Al fine di soddisfare le necessità di un ampia gamma di utenti, tale standard garantisce flessibilità nella definizione dell'ambito dei prodotti coperti da una singola dichiarazione. Questo standard non è una guida di conformità.</t>
  </si>
  <si>
    <t>La SEC non fornisce una definzione formale della frase nella legislazione finale*, tuttavia fornisce alcune indicazioni. Un minerale di conflitto è considerato necessario alla funzionalità di un prodotto se soddisfa le seguenti condizioni: 1) è intenzionalmente aggiunto al prodotto o a sue parti, e non è un sottoprodotto formatosi spontaneamente; 2) è incorporato a scopo di ornamento, decorazione, abbellimento, qualora lo scopo principale del prodotto sia ornamento o decorazione.
NOTA: il minerale di conflitto deve essere contenuto nel prodotto affinchè sia applicabile.
*(56296 Federal Register / Vol. 77, No. 177 / Wednesday, September 12, 2012 / Rules and Regulations)</t>
  </si>
  <si>
    <t>Materiali riciclati o  scarto di produzione sono metalli riciclati che sono riutilizzati alla fine del processo produttivo o da prodotti a fine vita, o rottami di metallo derivanti dalla trasformazione e generati durante il processo di fabbricazione. I metalli riciclati includono materiali eccedenti, obsoleti, difettati e rottami di metallo che contengono metalli raffinati o processati appropriati per essere riciclati nella produzione di stagno, tantalio, tungsteno e/o oro. I minerali parzialmento processati, non processati o sottoprodotti di altri minerali non sono inclusi nella definizione di metalli riciclati.</t>
  </si>
  <si>
    <t>Una fonderia è una società che fornisce e tratta minerali, scorie e/o materiali riciclati o rottami  in metallo raffinatoo metallo contenente prodotti intermedi. I risultati dei trattamenti possono essere metalli puri (99,5% o più), polveri, lingotti, barre, grani, ossidi o sali. I termini fonderia e raffineria vengono utilizzati in modo intercambiabile in molte pubblicazioni.</t>
  </si>
  <si>
    <t>Nome persona di contatto (*):</t>
  </si>
  <si>
    <t>Email - contatto (*):</t>
  </si>
  <si>
    <t>Telefono - Contatto (*):</t>
  </si>
  <si>
    <t>Autorizzatore (*):</t>
  </si>
  <si>
    <t>Titolo - Autorizzatore:</t>
  </si>
  <si>
    <t>Email - Autorizzatore (*):</t>
  </si>
  <si>
    <t>Telefono - Autorizzatore (*):</t>
  </si>
  <si>
    <t>Data di validità (*):</t>
  </si>
  <si>
    <t>B. La vostra politica sulla fornitura di minerali di conflitto è  disponibile e accessibile a tutti sul vostro sito internet? (Nota: in caso di risposta affermativa, l'utente deve specificare l'URL nel campo commenti)</t>
  </si>
  <si>
    <t>sì</t>
  </si>
  <si>
    <t>no</t>
  </si>
  <si>
    <t>Ignoto</t>
  </si>
  <si>
    <t>nessuno</t>
  </si>
  <si>
    <t>Paese Fonderia (*)</t>
  </si>
  <si>
    <t>Indirizzo Fonderia (*)</t>
  </si>
  <si>
    <t>Città Fonderia (*)</t>
  </si>
  <si>
    <t>Prossimi passi proposti</t>
  </si>
  <si>
    <t>Nome della miniera(e) o se riciclato o provenienti da scorie, dichiarare/scrivere riciclato o scorie</t>
  </si>
  <si>
    <t>Localizzazione (Paese) della miniera (e) o se riciclato o preveniente da scorie, dichiarare/scrivere riciclato o scorie</t>
  </si>
  <si>
    <t>Il 100% delle materie prime della fonderia provengono da riciclato o da scorie?</t>
  </si>
  <si>
    <t xml:space="preserve">Instrucciones para completar el Tab de Lista de fundidores. Proporcione las respuestas en INGLES solamente
 </t>
  </si>
  <si>
    <t>Nota: Las columnas con (*) son campos obligatorios.</t>
  </si>
  <si>
    <t>16. Comentarios– campo libre para poner cualquier comentario sobre el fundidor.  Ejemplo: El fundidor esta siendo adquirido por la compañía YYY</t>
  </si>
  <si>
    <t>El chequeo de la hoja de trabajo es usado para verificar si toda la información requerido en el templete esta completa. Se actualiza en tiempo real y puede ser revisada en cualquier instante mientras se usa el templete. Se usa para verificar si todo esta completo.
Para usar esta hoja, verifique que todos los campos requeridos estén completos ( los campos completos se marcaran en verde). Si no, busque los campos en rojo y revise las notas en la columna (C) para acciones requeridas. Puedes usar el URL en la Columna D para accesar directamente a completar el campo.</t>
  </si>
  <si>
    <t>Autorizador</t>
  </si>
  <si>
    <t>País (es) cubiertos</t>
  </si>
  <si>
    <t>Alcance de la declaración o clase</t>
  </si>
  <si>
    <t>Libre de conflicto de DRC</t>
  </si>
  <si>
    <t>Oro (Au) Refinador  (fundidor)</t>
  </si>
  <si>
    <t>Firma de auditoria independiente del sector privado</t>
  </si>
  <si>
    <t>Intencionalmente agregado</t>
  </si>
  <si>
    <t>IPC-1755  Estándar de intercambio de datos para minerales conflictivos</t>
  </si>
  <si>
    <t>Necesario para la funcionalidad del producto</t>
  </si>
  <si>
    <t>necesario para la producción del producto</t>
  </si>
  <si>
    <t>Fuentes de reciclado o de deshecho</t>
  </si>
  <si>
    <t>Numero de identificación del fundidor</t>
  </si>
  <si>
    <t>Fundidor de Tantalio (Ta)</t>
  </si>
  <si>
    <t>Fundidor de Estaño (Sn)</t>
  </si>
  <si>
    <t>Fundidor de Tungsteno (W)</t>
  </si>
  <si>
    <t>Tantalio, Estaño, Tungsteno, Oro</t>
  </si>
  <si>
    <t>Este campo identifica la persona responsable del contenido de la declaración. El autorizador puede ser un individuo diferente de la persona contacto. No es correcto usar la palabra  "mismo" o algo similar para dar el nombre del autorizador.</t>
  </si>
  <si>
    <t xml:space="preserve">Adição intencional é comumente conhecido como o uso deliberado  de uma substância, ou neste caso metal, na formulação de um produto onde a sua presença continuada é desejada para obter uma característica específica, especto ou qualidade. 
Enquanto o SEC não define a frase "intencionalmente adicionado" na lei final*, o preâmbulo da lei diz: "Concordamos que ao ser adicionado intencionalmente, ao invés de ser um subproduto que ocorre naturalmente, é um fator significante para determinar se o mineral de conflito é "necessário à funcionalidade ou produção" de um produto. Isto é verdade independentemente de quem adicionou intencionalmente o mineral de conflito ao produto desde que esteja contido no próprio produto. Determinar se um mineral de conflito é considerado "necessário" a um produto não deveria depender do facto de um mineral de conflito ser adicionado diretamente ao produto pelo emissor ou se é adicionado a um componente do produto que o emissor recebe de um terceiro. Pelo contrário, o emissor deveria reportar  na totalidade do produto e trabalhar com os fornecedores para cumprir os requisitos'. Assim, ao determinar se um mineral de conflito é ou não "necessário" a um produto, o emissor deverá considerar qualquer mineral de conflito que esteja contido no seu produto, mesmo que o mineral de conflito esteja apenas no produto porque foi incluído como parte de um componente do produto que foi originalmente fabricado por terceiros."
*(56296 Registo Federal/ Vol.77, Nº 177/ Quarta-Feira, 12 de Setembro, 2012/ Leis e Regulações
</t>
  </si>
  <si>
    <t>O IPC (www.IPC.org) é uma Associação global da Indústria sedeada em Bannockburn, Ill., dedicada ao sucesso financeiro  e competência de excelência dos seus 3,400  empresas membro que representam todas as faces do sector eletrónico, incluído design, produção de circuitos impressos, montagem e testes eletrónicos. Como organização movida por seus membros e fonte líder de normas para a indústria, formação, estudo de mercados e promoção de políticas públicas, o IPC apoia programas para ir de encontro às necessidades de uma indústria eletrónica global de $2.0 triliões. O IPC tem escritórios adicionais em Taos, N.M; Washington, D.C.; Estocolmo, Suécia; Moscovo, Rússia; Bangalore, Índia; Bangkok, Tailândia; e Xangai, Shenzen, Chengu, Suzhou e Bejing, China.</t>
  </si>
  <si>
    <t>A norma do IPC estabelece os requisitos para a troca de dados sobre de minerais de conflito entre os fornecedores e os seus clientes. Para cumprir as necessidades de uma larga gama de utilizadores, esta norma fornece flexibilidade no âmbito dos produtos abrangidos numa só declaração. Esta norma não é um guia para cumprimento.</t>
  </si>
  <si>
    <t>O SEC não fornece uma defini9ção formal desta frase na lei final*, no entanto fornece alguma orientação: Um mineral de conflito é considerado necessário à sua funcionalidade de um produto se vai de encontro ao seguinte: 1) é adicionado intencionalmente ao produto ou qualquer componente do produto e não é um subproduto natural.; 2) É necessário à função geral esperada do produto, à sua utilização ou propósito; e 3) está incorporado com o objetivo de ornamentação, decoração, ou embelezamento, mesmo que o objetivo principal do produto seja mesmo0 esse, ornamentação ou decoração.
NOTA: O Mineral de conflito deve estar contido no produto para ser aplicável.
*(56296 Registo Federal/ Vol.77, Nº 177/ Quarta-Feira, 12 de Setembro, 2012/ Leis e Regulações</t>
  </si>
  <si>
    <t>O SEC não fornece uma definição formal desta frase na lei final*, no entanto fornece alguma orientação: Um mineral de conflito é considerado necessário à sua funcionalidade de um produto se vai de encontro ao seguinte: 1) está incluído intencionalmente  no processo de produção do produto, quer seja numa ferramenta, máquina, ou equipamento utilizado para produzir o produto (tais como computadores ou linhas de lata tensão); 2) Está incluído no produto (DEVE estar contido no produto para ser aplicável); e 3) é necessário ao produto.
*(56296 Registo Federal/ Vol.77, Nº 177/ Quarta-Feira, 12 de Setembro, 2012/ Leis e Regulações</t>
  </si>
  <si>
    <t xml:space="preserve">Organização para a Cooperação e Desenvolvimentos Económicos </t>
  </si>
  <si>
    <t>Um produto ou produto acabado de uma Empresa é um material ou item que completou o estágio final de produção e/ou de processamento e está disponível para distribuição ou venda a clientes.</t>
  </si>
  <si>
    <t>Fontes de reciclado ou desperdício são metais reciclados, que recuperados dos produtos finais ou de pós-consumo, ou metais processados de sucata originada durante a manufatura do produto. Metal reciclado inclui materiais de excessos, obsolescências, defeitos e metal sucatado que contêm metais processados ou refinados adequados à reciclagem de estanho, tântalo, tungsténio e/ou ouro. Minerais parcialmente processados, não processados ou subprodutos de outros minérios não estão incluídos na definição de metal reciclado.</t>
  </si>
  <si>
    <t>Comissão "U.S. Securities and Exchange" (www.SEC.gov)</t>
  </si>
  <si>
    <t>Uma fundição ou refinaria é uma empresa que adquire e processa minério, escórias e/ou materiais de fontes de reciclado ou desperdício em metal refinado ou metal que contêm produtos intermédios. O produto final pode ser metal puro (99.5% ou superior), pós, lingotes, barras, grãos, óxidos ou sais. O termo "fundição" e "refinaria" são usados alternadamente ao longo de várias publicações.</t>
  </si>
  <si>
    <t>O Objetivo deste documento é a recolha de informação da origem e fornecedores dos metais  Estanho, Tântalo, Tungsténio e ouro utilizados em produtos.</t>
  </si>
  <si>
    <t>Informações sobre da Empresa</t>
  </si>
  <si>
    <t>Nome da Empresa (*):</t>
  </si>
  <si>
    <t>Declaração do âmbito ou classe (*):</t>
  </si>
  <si>
    <t>Descrição do âmbito:</t>
  </si>
  <si>
    <t>Descrição do âmbito(*):</t>
  </si>
  <si>
    <t>Ir para a aba da Lista de Produtos para inserir os produtos aos quais esta declaração se aplica.</t>
  </si>
  <si>
    <t>Número único de Identificação da Empresa- Número de Identificação de Pessoa Coletiva (NIPC):</t>
  </si>
  <si>
    <t>Autoridade que atribui o Número único de Identificação da Empresa:</t>
  </si>
  <si>
    <t>Endereço</t>
  </si>
  <si>
    <t>Nome de Contacto (*):</t>
  </si>
  <si>
    <t>E-mail de Contacto(*):</t>
  </si>
  <si>
    <t>Telefone de Contacto (*):</t>
  </si>
  <si>
    <t>Nome do autorizador ou representante legal (*):</t>
  </si>
  <si>
    <t>E-mail do autorizador ou representante legal  (*):</t>
  </si>
  <si>
    <t>Telefone do autorizador ou representante legal (*)</t>
  </si>
  <si>
    <t>Data de finalização (*):</t>
  </si>
  <si>
    <t>Responder às seguintes perguntas de 1-7 com base no âmbito da declaração acima indicada.</t>
  </si>
  <si>
    <t>Responder às seguintes Perguntas ao nível da Organização</t>
  </si>
  <si>
    <t>B. A sua política de fontes de minerais de conflito está publicamente disponível no website da Empresa? (Nota: Se sim, o utilizador deverá especificar o URL no Campo de Comentário).</t>
  </si>
  <si>
    <t>C. Exige que os seus fornecedores diretos estejam em conformidade com o DRC Livre de Conflitos?</t>
  </si>
  <si>
    <t>E. Implementou medidas de diligências devidas para fontes Livres de conflito?</t>
  </si>
  <si>
    <t>Tântalo</t>
  </si>
  <si>
    <t>Estanho</t>
  </si>
  <si>
    <t>Ouro</t>
  </si>
  <si>
    <t>Tungsténio</t>
  </si>
  <si>
    <t>Sim</t>
  </si>
  <si>
    <t>Não</t>
  </si>
  <si>
    <t>Desconhecido</t>
  </si>
  <si>
    <t>Nenhum</t>
  </si>
  <si>
    <t>Nomes estandardizados de Fundições</t>
  </si>
  <si>
    <t>Pseudônimos conhecidos</t>
  </si>
  <si>
    <t>Localização da Unidade de Fundição: País</t>
  </si>
  <si>
    <t>País da Fundição (*)</t>
  </si>
  <si>
    <t>Rua da Fundição</t>
  </si>
  <si>
    <t>Cidade da Fundição</t>
  </si>
  <si>
    <t>Localização da Unidade de Fundição: Estado/ Província</t>
  </si>
  <si>
    <t>Nome de Contacto na fundição</t>
  </si>
  <si>
    <t>Email de Contacto na fundição</t>
  </si>
  <si>
    <t>Próximos passos propostos</t>
  </si>
  <si>
    <t>Nome da(s) Mina(s) ou caso seja de fonte de material reciclado ou desperdício, inserir "reciclado" ou "desperdício"</t>
  </si>
  <si>
    <t>Localização (País) da(s) mina(s), ou caso seja de fonte de material reciclado ou desperdício, inserir "reciclado" ou "desperdício"</t>
  </si>
  <si>
    <t>Tem 100% da matéria prima origem em fontes de reciclagem ou desperdício?</t>
  </si>
  <si>
    <t>Link para a "Lista de Fundições cumpridoras do CFS"</t>
  </si>
  <si>
    <t>Identificação da Fundição</t>
  </si>
  <si>
    <t>Número de Identificação da Fundição</t>
  </si>
  <si>
    <t>Para garantir que todos os campos obrigatórios foram replicados antes de submeter o relatório aos clientes, rever todas as linhas  que aparecem a vermelho.</t>
  </si>
  <si>
    <t>Campos obrigatórios por completar</t>
  </si>
  <si>
    <t>Link para a fonte</t>
  </si>
  <si>
    <t>Completar somente se o nível do relatório "Produto (ou lista de produtos)" for selecionado na folha de cálculo da 'declaração'.</t>
  </si>
  <si>
    <t>Número do produto do fabricante (*)</t>
  </si>
  <si>
    <t>Nome do produto do fabricante</t>
  </si>
  <si>
    <t>Adicione aqui um endereço de email válido para a pessoa de contacto.</t>
  </si>
  <si>
    <t>Adicione aqui um endereço de email válido para o representante legal da empresa.</t>
  </si>
  <si>
    <t>Por favor, registe a data em que este formulário  foi preenchido pela sua empresa. A data deve ser apresentada em formato internacional DD-MMM-AAAA.</t>
  </si>
  <si>
    <t>A partir da lista selecione a resposta: "Sim" ou "Não".</t>
  </si>
  <si>
    <t>A partir da lista seleccione a resposta "Sim", "Não", ou "desconhecido".</t>
  </si>
  <si>
    <t>A partir da lista seleccione a resposta: "Sim, 100%"; "Não, mas superior a 75%"; "Não, mas superior a 50%"; "Não, mas superior a 25%"; "Não, mas inferior a 25%"; ou "Nenhum".</t>
  </si>
  <si>
    <t>Responda a las siguientes preguntas a nivel de la compañía</t>
  </si>
  <si>
    <t>B. Esta política esta públicamente disponible en tu website?  ( Nota: si existe; el usuario debe especificar el URL en el campo de comentario.)</t>
  </si>
  <si>
    <t xml:space="preserve">E. Has implementado medidas de diligencia sobre el cuidado para abastecimiento libre de conflicto? </t>
  </si>
  <si>
    <t>Si</t>
  </si>
  <si>
    <t>Desconocido</t>
  </si>
  <si>
    <t>Ninguno</t>
  </si>
  <si>
    <t>Nombres estándar del fundidor</t>
  </si>
  <si>
    <t xml:space="preserve">Localización de la fabrica de fundición: País </t>
  </si>
  <si>
    <t>País del fundidor (*)</t>
  </si>
  <si>
    <t>Calle del fundidor (*)</t>
  </si>
  <si>
    <t>Ciudad del fundidor(*)</t>
  </si>
  <si>
    <t>Comme défini dans le "Dodd–Frank Wall Street Reform and Consumer Protection Act", Section 1502(e)(4), loi des Etats-Unis d'Amérique de 2010:
MINERAI DE CONFLIT. - le terme "minerai de conflit" signifie:
(A)columbite-tantalite (coltan), cassiterite, or, wolframite ou leur dérivés; 
ou
(B) tout autre minerai ou ses dérivés déterminé par le Secrétaire d'Etat comme finançant un conflit en République Démocratique du Congo ou un pays frontalier.
(disponible a http://www.sec.gov/about/laws/wallstreetreform-cpa.pdf)</t>
  </si>
  <si>
    <t xml:space="preserve">
Pays couvert (s) tel que défini dans le "Dodd–Frank Wall Street Reform and Consumer Protection Act", Section 1502(e)(4), loi des Etats-Unis d'Amérique de 2010: ces pays sont la République démocratique du Congo et les neuf pays avec lesquels elle partage une frontière internationalement reconnue: Angola, Burundi, République centrafricaine, République du Congo, Rwanda,  Sud Soudan, Tanzanie, Ouganda, Zambie.</t>
  </si>
  <si>
    <t>Dans ce formulaire, le "Périmètre" décrit le domaine dans lequel les informations fournies par l'entreprise le complétant sont applicables. Le périmètre peut englober l'ensemble des services et / ou produits de l'entreprise, ou, à la discrétion de l'entreprise, le formulaire peut être utilisé pour un (des) produit(s) spécifique(s), ou être "défini par l'utilisateur". Le périmètre  "défini par l'utilisateur" peut décrire n'importe quelle partie des opérations ou du portefeuille de produits de l'entreprise.</t>
  </si>
  <si>
    <t>Loi Dodd-Frank des Etats-Unis d'Amérique de 2010 sur la Réforme  de Wall Street et la protection des consommateurs, Section 1502 ("Dodd-Frank")
(http://www.sec.gov/about/laws/wallstreetreform-cpa.pdf)</t>
  </si>
  <si>
    <t xml:space="preserve">
Les produits ne contenant pas de minerais qui  finançant ou bénéficiant directement ou indirectement à des groupes armés de la République Démocratique du Congo ou de pays frontaliers. Loi Dodd-Frank des Etats-Unis d'Amérique de 2010 sur la Réforme  de Wall Street et la protection des consommateurs, Section 1502 ("Dodd-Frank")
(http://www.sec.gov/about/laws/wallstreetreform-cpa.pdf)</t>
  </si>
  <si>
    <t>"Ajouté intentionnellement" est communément admis comme l'utilisation délibérée d'une substance , ou dans ce cas d'un métal, dans la formulation d'un produit où la présence continue est souhaitable pour procurer/fournir une caractéristique, un aspect ou une qualité spécifique.
Bien que la SEC ne définisse pas l'expression "ajouté intentionnellement" dans la règle finale * , le préambule de la règle prévoit :
" [ N] ous convenir que le fait d'être intentionnellement ajoutée , plutôt que d'être un sous-produit naturel est un facteur important pour déterminer si un minerai de conflit est ''nécessaire à la fonctionnalité ou à la production d'un produit''. Cela est vrai quelle que soit la personne qui ajoute intentionnellement le minerai de conflit dans le produit tant qu'il y est contenu. [D]éterminer si un minerai de conflit est considéré comme ''nécessaire'' à un produit ne devrait pas dépendre du fait que le minerai de conflit est ajouté directement au produit par l'entreprise émettrice ou s'il est ajouté dans un élément du produit que l'émetteur reçoit d'un tiers . Au lieu de cela , l'émetteur doit "rapporter sur la totalité du produit et  travailler avec ses fournisseurs pour se être conforme aux exigences". Par conséquent , pour déterminer si un minerai de conflit est ''nécessaire'' à un produit , l'émetteur doit prendre en compte tout minéral de conflit contenue dans son produit , même si ce minerai de conflit est uniquement dans le produit parce qu'il fait partie d'un composant du produit fabriqué par un tiers."
*(56296 Federal Register / Vol. 77, No. 177 / Wednesday, September 12, 2012 / Rules and Regulations)</t>
  </si>
  <si>
    <t>IPC (www.IPC.org) est une association professionnelle internationale basé à Bannockburn, Illinois, qui a pour vocation de soutenir l’excellence et la santé financière de ses 3 400 entreprises membres, qui représentent toutes les facettes de l'industrie de l'électronique, y compris la conception, la fabrication, l'assemblage et le test de circuits imprimés. En tant qu'organisation dirigée par ses membres et leader en matière de normes industrielles, de formation, d'études de marché et de promotion des politiques publiques, l'IPC soutient des projets pour répondre aux besoins d'une  industrie électronique mondiale estimée à 2000 milliards de dollars. L'IPC possède des représentations à Taos au Nouveau Mexique; Washington, DC; Stockholm en Suède; Moscou en Russie; Bangalore en Inde, Bangkok en Thaïlande, et Shanghai, Shenzhen, Chengdu, Suzhou et Pékin en Chine.</t>
  </si>
  <si>
    <t>Cette norme IPC définit les exigences relatives à l'échange de données sur les minerais de conflit entre les fournisseurs et leurs clients. Pour répondre aux besoins d'un large éventail d'utilisateurs,le périmètre des produits couverts dans une seule déclaration suivant cette norme est flexible. Cette norme n'est pas un guide de mise en conformité.</t>
  </si>
  <si>
    <t>La SEC ne fournit pas une définition formelle de cette expression dans la règle finale *, mais elle donne des indications: un minerai de conflit est considéré comme nécessaire à la production d'un produit lorsque: 1) il est intentionnellement inclus dans le le processus de production de produit, sans être inclus dans un outil, une machine ou  un équipement utilisé pour la fabrication du produit (tel qu'un ordinateur ou une ligne électrique); 2) il est inclus dans le produit (il DOIT être contenu dans le produit pour être nécessaire à la fabrication du produit ), et 3) il est nécessaire au produit.
*(56296 Federal Register / Vol. 77, No. 177 / Wednesday, September 12, 2012 / Rules and Regulations)</t>
  </si>
  <si>
    <t>Le produit fini d'une entreprise  est un matériel ou un élément qui aest arrivé au stade final de sa fabrication et est disponible pour la distribution ou la vente aux clients.</t>
  </si>
  <si>
    <t>Instruções para completar as questões relativas às informações da Empresa (linhas 8-22). Favor fornecer comentários apenas em Inglês.</t>
  </si>
  <si>
    <t>Nota: Campos sinalizados com *, são campos de preenchimento obrigatório.</t>
  </si>
  <si>
    <t>3. Inserir o número único de identificação ou código da Empresa (número DUNS, número VAT, identificação específica de cliente , etc.)</t>
  </si>
  <si>
    <t>4. Inserir a origem do número único de identificação ou código  (número DUNS, número VAT, identificação específica de cliente , etc.)</t>
  </si>
  <si>
    <t>5. Inserir o endereço completo da Empresa (Rua, Cidade, Estado, País, Código Postal). Este campo é obrigatório.</t>
  </si>
  <si>
    <t>6. Inserir o nome da pessoa de contacto relativamente ao conteúdo da informação prestada na declaração. Este campo é obrigatório.</t>
  </si>
  <si>
    <t>7. inserir o endereço de email da pessoa de contacto. Caso não tenha, colocar "não disponível" ou "n/a". O Campo em branco poderá causar um erro na implementação do formulário. Este campo é obrigatório.</t>
  </si>
  <si>
    <t>8. Inserir o número de telefone do contacto. Este campo é obrigatório.</t>
  </si>
  <si>
    <t>9. inserir o nome da pessoa responsável pelos conteúdos da informação prestada na declaração. O autorizador pode ser outro indivíduo que não a pessoa de contacto. Não é Correto  usar palavras como "o mesmo" ou identificação similar. Este campo é obrigatório</t>
  </si>
  <si>
    <t>10. Inserir o título da pessoa que autoriza. Este campo é opcional.</t>
  </si>
  <si>
    <t>13. Por favor inserir a data de finalização de preenchimento deste formulário usando o formato DD-MMM-YYYY. Este campo é obrigatório.</t>
  </si>
  <si>
    <t>14. Como exemplo, o utilizador poderá guardar o ficheiro como: Nomedaempresa-data.xls (data como AAAA-MM-DD).</t>
  </si>
  <si>
    <t>Instruções para completar as sete questões relativas às diligências devidas (linhas 24-65). Fornecer comentários apenas em Inglês.</t>
  </si>
  <si>
    <t>Algumas empresas podem querer documentar a reposta "Não", o que deverá ser feito no campo para comentários.</t>
  </si>
  <si>
    <t>Fornecer os comentários necessários no campo para comentários de forma a clarificar a suas respostas.</t>
  </si>
  <si>
    <t>As linhas de orientação das diligências devidas da OCDE para cadeias de Fornecimento responsáveis de Minerais de conflito afetados e de áreas de alto risco (Guia da OCDE) define " Diligências devidas" como um processo "em curso, proactivo e reativo, através do qual as empresas conseguem garantir  os seu respeito pelos direitos humanos e não contribuir para o conflito". As diligências devidas devem ser parte integrante da estratégia global da empresa sobre fontes livres de conflito. As questões de A a J foram formuladas para avaliar as atividades de diligência devidas da empresa face à origem dos minerais livres de conflito. As respostas a estas questões devem representar todo o âmbito das atividades da empresa e não se deverá limitar ao "âmbito da Declaração" selecionado no campo da informação da empresa.</t>
  </si>
  <si>
    <t>Instruções para completar a aba da Lista de Fundições.
Fornecer respostas somente em INGLÊS.</t>
  </si>
  <si>
    <t>Nota: Colunas com (*) são campos  de preenchimento obrigatórios.</t>
  </si>
  <si>
    <t>La Guía de cuidado de la OCDE para las cadena de  Suministro Responsable de minerales de zonas afectadas por conflictos y de áreas de alto riesgo (OCDE Orientación) define  " Diligencia de cuidados", como "un proceso continuo, proactivo y reactivo a través del cual las empresas pueden garantizar que se respeten los derechos humanos y no contribuyen a los conflictos ". La diligencia de cuidado debe ser una parte integral de la estrategia general de la empresa para abastecimiento libre de conflictos. Las preguntas a través de A. J. están diseñadas para evaluar las actividades diligentes de su empresa  para el abastecimiento de minerales sin conflicto. Las respuestas a estas preguntas deben de representar toda la gama de actividades de su empresa y no se limitará a la 'Declaración de Alcance' seleccionado en la sección de información de la compañía.</t>
  </si>
  <si>
    <t>From the dropdown choose a response of "Yes" or "No"</t>
  </si>
  <si>
    <t>Yes = 예, No = 아니오</t>
  </si>
  <si>
    <t>From the dropdown choose a response of "Yes", "No", or "Unknown"</t>
  </si>
  <si>
    <t>Yes=예, No=아니오, Unknown= 파악되지 않음</t>
  </si>
  <si>
    <t>Dalle presente lista, scegliete la risposta: "Si", "No" o "Non conosciuto"</t>
  </si>
  <si>
    <t>Dans le menu déroulant, choisir la réponse : Oui, Non mais &gt; 75%, Non mais &gt; 50%, Non mais &gt; 25%, Non mais , 25 % ou Non - Aucun</t>
  </si>
  <si>
    <t>Dalla presente lista, scegliete la risposta: Si, ma non &gt; 75%, No ma non  &gt; 50%, No ma non  &gt; 25%, No ma non &lt; 25%, or No - niente</t>
  </si>
  <si>
    <t>From the dropdown choose a response of: “Yes, 100%”; “No, but greater than 75%”; “No, but greater than 50%”; “No, but greater than 25%”; “ No, but greater than 25%”; or “No, but less than 25%”; or “None”</t>
  </si>
  <si>
    <t xml:space="preserve">Please note the date this form was completed by your company
Date must be displayed in international format DD-MMM-YYYY
</t>
  </si>
  <si>
    <t xml:space="preserve">この書類が作成された日付を記入してください
日付はDD-MMM-YYYYという形式で記述します（例: 01-JAN-2012)
</t>
  </si>
  <si>
    <t xml:space="preserve">Bitte geben Sie das Datum an, an dem dieser Fragebogen von ihrer Firma ausgefüllt wurde.
Das Datum muss im internationalen Format TT-MM-JJJJ  eingegeben werden.
</t>
  </si>
  <si>
    <t xml:space="preserve">Por favor anote la fecha en la cual esta forma se completo
La fecha debe ser escrita en el formato internacional  DD-MMM-AAAA
</t>
  </si>
  <si>
    <t>Indicare cortesemente la data di compilazione del presente modulo da parte della vostra società. La data deve essere indicata secondo il formato internazionale GG-MM-AAAA</t>
  </si>
  <si>
    <t>Enter a valid email address for contact person here</t>
  </si>
  <si>
    <t>Enter a valid email address for authorizing person here</t>
  </si>
  <si>
    <t>Inserire un indirizzo email del rappresentante legale della società</t>
  </si>
  <si>
    <t>Inserire un indizzo email valido della persona di riferimento</t>
  </si>
  <si>
    <t>Dalle presente lista, scegliete la risposta: "Si" o "No"</t>
  </si>
  <si>
    <t>문의담당자 이메일 주소를 기입하시오.</t>
  </si>
  <si>
    <t>정보책임 담당자 이메일 주소를 기입하시오.</t>
  </si>
  <si>
    <t>문서 작성 완료 날짜를 기입하시오.  날짜는 DD-MMM-YYYY (예: 12-Jul-2012)로 표기하시오.</t>
  </si>
  <si>
    <t>드랍다운 메뉴에서 하나를 선택하시오: 예 100%; 아니오 하지만 75% 이상;  아니오 하지만 50% 이상; 아니오 하지만 25% 이상; 아니오 하지만 25% 미만; None = 없음</t>
  </si>
  <si>
    <t>連絡先担当者の有効な電子メールアドレスを入力してください</t>
  </si>
  <si>
    <t>回答責任者の有効な電子メールアドレスを入力してください</t>
  </si>
  <si>
    <t>ドロップダウンメニューから「Yes（はい）」又は「No（いいえ）」を選択してください</t>
  </si>
  <si>
    <t>ドロップダウンメニューから、「Yes（はい）」、「No（いいえ）」又は「Unknown（不明）」を選択してください</t>
  </si>
  <si>
    <t>ドロップダウンメニューから、「Yes, 100%（はい、100%）」、「No, but greater than 75%（いいえ/75%超」、「No, but greater than 50%（いいえ/50%超）」、「No, but greater than 25%（いいえ/25%超）」、「No, but less than 25%（いいえ/25%未満）」又は「None（ゼロ）」を選択してください</t>
  </si>
  <si>
    <t>* En 2010, la loi sur la réforme et la protection des consommateurs Wall Street Dodd-Frank US concernant les «minerais du conflit» provenant de la République démocratique du Congo (RDC) ou des pays voisins a été adoptée. La SEC a finalisé et publié les règles liées à la déclaration de la source des minerais issues de zones de conflit par les sociétés américaines cotées en bourse (voir les règles à http://www.sec.gov/rules/final/2012/34-67716.pdf). Les règles font référence au guide de l'OCDE sur le devoir de diligence pour des chaînes d’approvisionnement responsables en minerais provenant de zones de conflit ou à haut risque, (http://www.oecd.org/dataoecd/62/30/46740847.pdf), qui guide les fournisseurs pour établir des politiques, des cadres de vigilance et des systèmes de gestion.
** Voir les informations sur l'initiative sur les approvisionnements sans conflit (www.conflictfreesourcing.org).</t>
  </si>
  <si>
    <t>Instructions pour compléter les informations relatives à votre entreprise (lignes 8 - 22). Merci de répondre en anglais uniquement.</t>
  </si>
  <si>
    <t>3. Indiquer un identifiant unique de votre entreprise (numéro DUNS, numéro TVA, etc…)</t>
  </si>
  <si>
    <t>Como esta definido en la legislación de los Estados Unidos de 2010, en la reforma Dodd-Frank de Wall Street  y en la ley de protección al consumidor, Sección 1502(e)(4):
MINERAL EN CONFLICTO.—El termino " mineral en conflicto" significa—
(A) columbita-tantalita (coltan), cassiterita, oro, wolframio, o sus derivados,  or
(B) Cualquier otro mineral o sus derivados determinados por la secretaria de estado que estén financiando un conflicto en la Republica Democrática del Congo o en países limítrofes.
(disponible en  http://www.sec.gov/about/laws/wallstreetreform-cpa.pdf)</t>
  </si>
  <si>
    <t>País (es) cubiertos como se define en la Ley Dodd-Frank de Reforma de Wall Street de Estados Unidos y la Ley de Protección al Consumidor de 2010. Estos países incluyen en la República Democrática del Congo y los nueve países con los que comparte una frontera reconocida internacionalmente: Angola, Burundi, República Centroafricana, República del Congo, Ruanda, Sudán del Sur, Tanzania, Uganda, Zambia.</t>
  </si>
  <si>
    <t>Para propósitos de este templete, el alcance describe la aplicabilidad de la información proveída por la compañía que reporta.  El alcance puede englobar todos los servicios de la compañía y/o productos, o a discreción de la compañía, el templete puede ser usado para reportar un producto en especifico  ( o productos), o, ser "definido por el usuario".  El alcance o clase  "definido por el Usuario"  puede ser usado para describir cualquier  parte de la operación de la compañía o portafolio de productos.</t>
  </si>
  <si>
    <t>Legislación 2010 de los Estados Unidos, reforma Dodd-Frank  de Wall Street y Ley de protección al consumidor. Sección 1502 (“Dodd-Frank”) (http://www.sec.gov/about/laws/wallstreetreform-cpa.pdf)</t>
  </si>
  <si>
    <t>Republica Democrática del Congo</t>
  </si>
  <si>
    <t>Productos que no contienen minerales que directa o indirectamente financien o beneficien grupos armados en la Republica Democrática del Congo o países limítrofes.  Fuente: Legislación 2010 de los Estados Unidos, Reforma Dodd-Frank de Wall Street y Ley de Protección al Consumidor, Sección 1502 (http://www.sec.gov/about/laws/wallstreetreform-cpa.pdf)</t>
  </si>
  <si>
    <t xml:space="preserve">Intencionalmente añadido se conoce comúnmente como el uso deliberado de una sustancia, o en este caso del metal, en la formulación de un producto que se desea la presencia continua para proporcionar una característica , apariencia o cualidad determinada.
Mientras que la SEC no define la expresión " intencionalmente añadido" en la regla final * , el preámbulo de la norma establece :
" [ Nosotros)  acordamos que siendo agregado intencionalmente , en lugar de ser un  subproducto que naturalmente ocurre , es un factor importante en la determinación de si un mineral conflictivo es '' necesario para la funcionalidad o la producción '' de un producto. Esto es cierto independientemente de quien  intencionalmente añadió el mineral de conflicto al producto , siempre y cuando está contenido en el producto . determinar si un mineral conflictivo se considera "necesario ''  a un producto de  no debe depender de si el mineral en conflicto se añade directamente al producto por parte del emisor o si se añade a un componente del producto que el emisor recibe de un tercero . En lugar de ello , el emisor debe " informar sobre la totalidad del producto  trabajar con los proveedores para cumplir con los requisitos".  Por lo tanto , para determinar si un mineral en conflicto es "necesario '' para un producto, un emisor debe tener en cuenta cualquier mineral en conflicto contenido en su producto , incluso si ese mineral en conflicto es sólo en el producto porque se incluyó como parte de un componente del producto que fue fabricado originalmente por un tercero ".
* (Registro Federal 56296 / Vol. . 77 , N º 177 / Miércoles, 12 de septiembre 2012 / Reglas y Regulaciones) 
</t>
  </si>
  <si>
    <t>IPC (www.IPC.org) es una asociación de la industria mundial con sede en Bannockburn, Illinois, dedicada a la excelencia competitiva y el éxito financiero de sus 3.400 empresas miembros que representan a todas las facetas de la industria de la electrónica, incluyendo el diseño, la fabricación de tableros de circuitos impresos, ensamble de electrónicos y prueba. Como una organización dirigida por sus miembros y las principales fuentes de estándares de la industria, la formación, la investigación de mercado y la promoción de políticas públicas, IPC apoya programas para satisfacer las necesidades de un estimado de $ 2,0 billones de la industria electrónica global. IPC tiene oficinas adicionales en Taos, NM, Washington, DC; Estocolmo, Suecia; Moscú, Rusia; Bangalore, India; Bangkok, Tailandia, y Shanghái, Shenzhen, Chengdu, Suzhou y Beijing, China.</t>
  </si>
  <si>
    <t>Este estándar IPC establece los requerimientos para el intercambio de datos de minerales conflictivos entre proveedores y clientes. Para cumplir con las necesidades de una amplia gama de usuarios, este estándar provee flexibilidad en el alcance de lo productos cubiertos en una sola declaración. Este estándar no es una guía de cumplimiento.</t>
  </si>
  <si>
    <t>La SEC no proporciona una definición formal de esta frase en la regla final *, sin embargo, puede servir de orientación: Un mineral en conflicto se considera necesario para su funcionalidad de un producto si cumple con lo siguiente: 1) se añade intencionalmente a el producto o cualquier componente del producto y no es un subproducto natural, 2) es necesario para la función general esperada del producto, el uso o propósito, y 3) se incorpora con el objeto de ornamentación, la decoración o embellecimiento, si el propósito principal del producto es la ornamentación o decoración. 
NOTA: El mineral en conflicto debe estar contenida en el producto para que aplique
 * (Registro Federal 56296 / Vol.. 77, N º 177 / Miércoles, 12 de septiembre 2012 / Reglas y Regulaciones)</t>
  </si>
  <si>
    <t>La SEC no proporciona una definición formal de esta frase en la regla final *, sin embargo, puede servir de orientación: Un mineral conflicto se considera necesario para la producción de un producto, cuando: 1) se intencionalmente incluido en el proceso de producción del producto, con excepción de si se incluye en una herramienta, máquina o equipo utilizado para producir el producto (por ejemplo, computadoras o cables eléctricos), 2) que se incluye en el producto (debe estar contenido en el producto para ser aplicable) , y 3) es necesario para el producto.
 * (Registro Federal 56296 / Vol.. 77, N º 177 / Miércoles, 12 de septiembre 2012 / Reglas y Regulaciones)</t>
  </si>
  <si>
    <t>Organización para la cooperación económica y desarrollo.</t>
  </si>
  <si>
    <t>Un producto de la compañía o bien final es un material que ha completado la etapa final de manufactura y/o proceso y esta disponible para distribución o venta para los clientes.</t>
  </si>
  <si>
    <t>Fuentes recicladas o de desecho son metales reciclados, que son recuperados de los usuarios finales o los productos post-consumo, o metales procesados de chatarra creados durante la fabricación del producto. Metal reciclado incluye el exceso de materiales, metálicos, obsoletos, defectuosos, y de chatarra que contienen metales refinados o procesados ​​que sean apropiados para reciclar en la producción de estaño, tantalio, tungsteno y / o el oro. Minerales parcialmente procesados​​, no procesados ​​o derivados de otros minerales no están incluidos en la definición de metal reciclado</t>
  </si>
  <si>
    <t>Un fundidor o refinador  es una compañía que produce o procesa minerales, escoria y/o  materiales de fuentes recicladas o de deshecho  en metales refinados o metales conteniendo productos intermedios.  El producto puede ser metal puro (99.5% o mayor) , polvos, lingotes, barras, granos, óxidos o sales. El termino "fundidor" o "refinador" es usado indistintamente en varias publicaciones</t>
  </si>
  <si>
    <t>El propósito de este documento es recolectar información de la fuente del Estaño, Tantalio, tungsteno y Oro usado en productos</t>
  </si>
  <si>
    <t>Información de la Empresa</t>
  </si>
  <si>
    <t>Nombre de la compañía (*):</t>
  </si>
  <si>
    <t>Alcance de la declaración o clase (*):</t>
  </si>
  <si>
    <t>Descripción del alcance:</t>
  </si>
  <si>
    <t>Descripción del alcance (*):</t>
  </si>
  <si>
    <t>Ir al Tab de Lista de productos para capturar los productos que aplican a la declaración.</t>
  </si>
  <si>
    <t>Identificador único de la compañía:</t>
  </si>
  <si>
    <t>Dirección:</t>
  </si>
  <si>
    <t>Responder a las siguientes preguntas 1-7 basado en el alcance de la declaración indicado arriba.</t>
  </si>
  <si>
    <t>16. Commentaires - Zone de texte pour indiquer tout commentaire relatif à la fonderie. Exemple: La fonderie a été achetée par l'entreprise YYY.</t>
  </si>
  <si>
    <t>CONDITIONS GENERALES</t>
  </si>
  <si>
    <t>Initiative pour des approvisionnements  sans conflit</t>
  </si>
  <si>
    <t>Pays concerné(s)</t>
  </si>
  <si>
    <t>Cabinet d'audit indépendant du secteur privé</t>
  </si>
  <si>
    <t>Ajouté intentionnellement</t>
  </si>
  <si>
    <t>IPC-1755 norme d'échange de données sur les minerais de conflit</t>
  </si>
  <si>
    <t>Nécessaire aux fonctionnalités d'un produit</t>
  </si>
  <si>
    <t>Nécessaire à la production d'un produit</t>
  </si>
  <si>
    <t>Fournisseurs de produits recyclés, rebuts de production ou déchets de consommation</t>
  </si>
  <si>
    <t>Numéro d'identification d'une fonderie</t>
  </si>
  <si>
    <t>Tantale, étain, tungstène, or</t>
  </si>
  <si>
    <t xml:space="preserve">Ce champ indique la personne responsable du contenu de la déclaration. La personne responsable peut être différente du contact. Il n'est pas autorisé d'utiliser le mot''identique'' ou équivalent au lieu de fournir le nom de la personne responsable. </t>
  </si>
  <si>
    <t>4.  귀사의 고유한 번호나 코드의 출처를 기입하십시오. (DUNS #, VAT # 등)</t>
  </si>
  <si>
    <t>5.  귀사의 주소를 기입하십시오. (시, 구, 동, 우편번호 등).  이 필드는 선택 사항입니다.</t>
  </si>
  <si>
    <t>6.  이 양식에 기입되는 내용에 관한 문의를 받을수 있는 담당직원 성명을 기입하십시오. 이 필드는 의무사항입니다.</t>
    <phoneticPr fontId="8" type="noConversion"/>
  </si>
  <si>
    <t>7.  담당직원 이메일 주소를 기입하십시오. 혹 이메일 주소가 없는 경우, "not available" (없음) 또는 "N/A"를 기입하십시오.</t>
  </si>
  <si>
    <t>8.  담당직원 전화 번호를 기입하십시오. 이 필드는 필수입니다.</t>
  </si>
  <si>
    <t>9.  이 양식에 기입되는 정보를 책임질 수 있는 담당직원 성명을 기입하십시오.  이담당자는 앞서 기입한 수신 담당자와 다른 개인일 수 있읍니다.  동일할 경우, 다시 성명을 기입하십시오. "Same" (동일) 또는 비슷한 용어는사용하지 마십시오.  이 필드는 필수입니다.</t>
  </si>
  <si>
    <t>10.  이 양식에 기입되는 정보를 책임질 수 있는 담당직원 직함을 기입하십시오.   이 필드는 선택 사항입니다.</t>
  </si>
  <si>
    <t>13.  이 템플릿 작성을 완료한 날짜를 기입하십시오. 날짜는 DD-MMM-YYYY (예: 12-Jul-2012).  이 필드는 필수입니다.</t>
  </si>
  <si>
    <t>14.  파일 저장 방법 : 기업명-날짜.xls (날짜는 YYYY-MM-DD, 예: 2012-08-01)</t>
  </si>
  <si>
    <t>기업 정보 입력 안내서(24 - 65줄).
답변은 반드시 영어로 기입해야 합니다.</t>
  </si>
  <si>
    <t xml:space="preserve">"분쟁 및 고위험 지역의 책임있는 광물질 공급망을 위한 OECD 실사 안내서"에서는 실사를 "기업이 인권을 존중하고 분쟁에 기여하지 않는 것을 보장하는 지속적이고, 주도적인 프로세스"라고 정의합니다. 실사는 귀사의 분쟁지역광물 구매 정책 중 필수적으로 반영되어야 합니다. 질문 A~J는 귀사의 광물질 구매 실사 활동을 평가하기 위해 제작되었습니다.   이질문에 대한 답변은 귀사의 활동 전체 범위를 표현하며, 회사의 정보 섹션에서 선택된 '선언 범위'의 제한을받지 않습니다.  </t>
  </si>
  <si>
    <t>확인지는 CMRT에 있는 모든 필요 정보가 완료되었는지를 확인하기 위해 사용됩니다. 이는 실시간으로 업데이트 되며 템플릿을 사용하는 동안 언제나 검토될 수 있읍니다. 이는 완료를 확인할 목적으로 사용됩니다.
이 평가지를 사용하기 위해, 모든 필요 영역이 완료되었는지를 확인하시오 (완료된 영역은 녹색으로 강조됩니다).  그렇지 않으면, 적색 영역을 보고, 필요한 일을 위해 Column C의 "Notes"를 검토하시오.</t>
  </si>
  <si>
    <t>정보책임 담당자</t>
  </si>
  <si>
    <t>적용 국가(들)  Covered Country(ies)</t>
  </si>
  <si>
    <t>금 (Au) 정련소 (제련소) Gold (Au) Refiner (Smelter)</t>
  </si>
  <si>
    <t>의도적 추가</t>
  </si>
  <si>
    <t>IPC-1755 분쟁광물 데이터 교환 기준</t>
  </si>
  <si>
    <t>재활용 및 스크랩 광물 소스 Recycled and Scrap Sources</t>
  </si>
  <si>
    <t xml:space="preserve">제련소 ID 번호 </t>
  </si>
  <si>
    <t>탄탈륨 (Ta) 제련소 Tantalum (Ta) Smelter</t>
  </si>
  <si>
    <t>주석 (Sn) 제련소 Tin (Sn) Smelter</t>
  </si>
  <si>
    <t>텅스텐 (W) 제련소 Tungsten (W) Smelter</t>
  </si>
  <si>
    <t>탄탈륨,  주석, 텅스텐, 금</t>
  </si>
  <si>
    <t>미국 도드-프랭크 금융개혁 및 소비자 보호에 관한 2010년 법률에 의해 정의된 Covered Country(ies). 이 국가들은 콩고 민주 공화국와 국제적으로 국경을 공유하고 있는 아홉 나라 (앙골라, 부룬디, 중앙아프리카, 콩고 공화국, 르완다, 남수단, 탄자니아, 우간다, 잠비아)를 포함.</t>
  </si>
  <si>
    <t>이 템플릿 목적 상, "선언 범위"는 신고 회사에서 제공하는 정보의 적용성을 나타냄. 이 범위는 회사의 서비스 및/또는 제품의 전체를 포괄하거나, 또는 회사 재량에 따라, 템플릿을 회사의 특정 제품 (들) 또는 "사용자 정의"로 사용할 수 있다. "사용자 정의"된 범위 선택이나 급은 회사의 운영이나 생산 포트폴리오의 일부를 설명하는데 사용될 수 있다.</t>
  </si>
  <si>
    <t>Le but de ce document est de collecter des informations sur la provenance de l'étain, du tantale, du tungstène et de l'or utilisé dans les produits.</t>
  </si>
  <si>
    <t>Informations sur l’entreprise</t>
  </si>
  <si>
    <t>Allez sur l'onglet "Liste des produits" pour saisir les produits auxquels cette déclaration s'applique</t>
  </si>
  <si>
    <t>Identifiant unique de l'entreprise:</t>
  </si>
  <si>
    <t>Autorité délivrant l'identifiant unique:</t>
  </si>
  <si>
    <t>Nom du contact (*):</t>
  </si>
  <si>
    <t>Email du contact (*):</t>
  </si>
  <si>
    <t>Téléphone du contact (*):</t>
  </si>
  <si>
    <t>Email du représentant légal (*):</t>
  </si>
  <si>
    <t>Téléphone du représentant légal:</t>
  </si>
  <si>
    <t>Date de la déclaration (*):</t>
  </si>
  <si>
    <t>Répondre aux questions 1 à 7 suivantes pour le périmètre de la déclaration indiqué ci-dessus</t>
  </si>
  <si>
    <t xml:space="preserve">B. Votre politique sur l'approvisionnement des minerais de conflit est-elle publiquement disponible sur le site internet de votre entreprise? (Note - Si oui, saisir l'URL dans le champ de commentaire) </t>
  </si>
  <si>
    <t xml:space="preserve">C. Exigez-vous que vous fournisseurs directs soient sans conflit ? </t>
  </si>
  <si>
    <t xml:space="preserve">E. Avez-vous mis en place des mesures de devoir de diligence concernant les approvisionnements Sans Conflit ? </t>
  </si>
  <si>
    <t>Oui</t>
  </si>
  <si>
    <t>Inconnu</t>
  </si>
  <si>
    <t>Aucun</t>
  </si>
  <si>
    <t>Identifiant de la fonderie</t>
  </si>
  <si>
    <t>Noms standard des fonderies</t>
  </si>
  <si>
    <t>Alias connus</t>
  </si>
  <si>
    <t xml:space="preserve">Localisation de la fonderie : pays </t>
  </si>
  <si>
    <t>Nom des Mine(s), ou si provenant de produits recyclés, rebuts de production ou déchets de consommation, saisir "recycled" ou "scrap"</t>
  </si>
  <si>
    <t>Localisation (Pays) des Mine(s) ou si provenant de produits recyclés, rebuts de production ou déchets de consommations, saisir "recycled" ou "scrap"</t>
  </si>
  <si>
    <t xml:space="preserve">
100% des produits utilisés par la fonderie proviennent-ils de produits recyclés, rebuts de production ou déchets de consommation?</t>
  </si>
  <si>
    <t>Type de l'identifiant de la fonderie</t>
  </si>
  <si>
    <t>Afin de s'assurer que tous les champs obligatoires ont été complétés avant de soumettre le document à vos clients, merci de vérifier tous les champs surlignés en rouge</t>
  </si>
  <si>
    <t>Champ à compléter uniquement si le périmètre "Produit (ou liste de produits)" a été sélectionné dans la feuille 'Déclaration'</t>
  </si>
  <si>
    <t>Référence du produit (*)</t>
  </si>
  <si>
    <t>Nom du produit</t>
  </si>
  <si>
    <t>Ganzhou Seadragon W &amp; Mo Co., Ltd.</t>
  </si>
  <si>
    <t>CID002494</t>
  </si>
  <si>
    <t>Hangzhou Fuchunjiang Smelting Co., Ltd.</t>
  </si>
  <si>
    <t>CID000671</t>
  </si>
  <si>
    <t>CID002492</t>
  </si>
  <si>
    <t>Eco-System Recycling Co., Ltd.</t>
  </si>
  <si>
    <t>CID000425</t>
  </si>
  <si>
    <t>Introducción</t>
  </si>
  <si>
    <t>Instrucciones para completar las preguntas de la información de la compañía (renglones 8-22).
Provea comentarios en INGLES solamente.</t>
  </si>
  <si>
    <t xml:space="preserve">     Nota:  Datos con (*) son campos obligatorios. </t>
  </si>
  <si>
    <t>3. Inserte su único numero de identificador de la compañía o código ( Numero DUNS ,  Numero VAT, identificación especifica del cliente, etc)</t>
  </si>
  <si>
    <t>4. Inserte la fuente  de su único numero de identificador  o código ( " DUNS", " VAT"," Cliente",  etc)</t>
  </si>
  <si>
    <t xml:space="preserve">9. Inserte el nombre de la persona quien es responsable del contenido de la información en  la declaración. La persona que autoriza puede ser un individuo diferente a la persona contacto.   No es correcto usar la palabra "mismo" o algo similar para proveer el nombre de la persona que autoriza. este campo es obligatorio. </t>
  </si>
  <si>
    <t>10. Inserte el titulo de la persona que autoriza. Este campo es opcional.</t>
  </si>
  <si>
    <t xml:space="preserve">13. Por favor introduzca la fecha de elaboración de esta forma usando el formato  DD-MMM-AAAA. Este campo es obligatorio.   </t>
  </si>
  <si>
    <t>14. Como ejemplo el usuario puede guardar el archivo como: compañianombre-fecha.xls (fecha como YYYY-MM-AA).</t>
  </si>
  <si>
    <t xml:space="preserve">Instrucciones para completar las siete preguntas de diligencia de cuidado ( renglones 24-65) 
Provea comentarios en INGLES solamente. </t>
  </si>
  <si>
    <t xml:space="preserve">Algunas compañías podrían requerir una justificación para una respuesta "No"  la cual deberá ser capturada en el campo de comentario. </t>
  </si>
  <si>
    <t xml:space="preserve">Proporcione comentarios en las secciones de comentario si se requiere para aclarar sus respuestas. </t>
  </si>
  <si>
    <t>范围描述：</t>
  </si>
  <si>
    <t>Conflict Minerals Reporting Template (CMRT)</t>
  </si>
  <si>
    <t>Instructions for completing Company Information questions (rows 8 - 22).
Provide comments in ENGLISH only</t>
  </si>
  <si>
    <t>6. Insert the name of the person to contact regarding the contents of the declaration information. This field is mandatory.</t>
  </si>
  <si>
    <t>7. Insert the email address of the contact person.  If an email address is not available, state ‘‘not available’’ or ‘‘n/a.’’ A blank field may cause an error in form implementation.  This field is mandatory.</t>
  </si>
  <si>
    <t>8. Insert the telephone number for the contact. This field is mandatory.</t>
  </si>
  <si>
    <t>A15</t>
  </si>
  <si>
    <t>10. Insert the title for the Authorizing person. This field is optional.</t>
  </si>
  <si>
    <t>A27</t>
  </si>
  <si>
    <t>Some companies may require substantiation for a "No" answer that should be entered into the Comment Field.</t>
  </si>
  <si>
    <t>3. Insert your company’s unique identifier number or code (DUNS number, VAT number, customer-specific identifier, etc.)</t>
  </si>
  <si>
    <t xml:space="preserve">4. Insert the source for the unique identifier number or code ("DUNS", "VAT", "Customer", etc).  </t>
  </si>
  <si>
    <t>5. Insert your full company address (street, city, state, country, postal code).  This field is optional.</t>
  </si>
  <si>
    <t>13. Please enter the Date of Completion for this form using the format DD-MMM-YYYY.  This field is mandatory.</t>
  </si>
  <si>
    <t xml:space="preserve">14. As an example, the user may save the file name as:  companyname-date.xls (date as YYYY-MM-DD).  </t>
  </si>
  <si>
    <t>A40</t>
  </si>
  <si>
    <t>A57</t>
  </si>
  <si>
    <t>4. Indiquer le type d'identifiant utilisé (numéro DUNS, numéro TVA, etc…)</t>
  </si>
  <si>
    <t>5. Indiquer l’adresse complète de votre entreprise (rue, ville, pays, code postal,…). Ce champ est optionnel.</t>
  </si>
  <si>
    <t>6. Indiquer le nom de la personne à contacter concernant le contenu de votre déclaration. Ce champ est obligatoire.</t>
  </si>
  <si>
    <t>7. Indiquer l'adresse email de la personne à contacter. Si cette personne n'a pas d'adresse email, indiquer "not available" ou "n/a" (en anglais). Un champ vide peut provoquer une erreur dans l'exécution de ce formulaire. Ce champ est obligatoire.</t>
  </si>
  <si>
    <t>8. Indiquer le numéro de téléphone de la personne à contacter. Ce champ est obligatoire.</t>
  </si>
  <si>
    <t>9. Indiquer le nom de la personne responsable du contenu de votre déclaration. La personne responsable peut être différente de la personne à contacter. Il n'est pas autorisé d'utiliser le mot''identique'' ou équivalent au lieu de fournir le nom de la personne responsable. Ce champ est obligatoire.</t>
  </si>
  <si>
    <t>10. Indiquer le titre de la personne responsable. Ce champ est facultatif.</t>
  </si>
  <si>
    <t>13. Indiquer la date à laquelle vous avez complété ce rapport en utilisant le format suivant JJ-MM-AAAA. Ce champ est obligatoire.</t>
  </si>
  <si>
    <t>14. Le rapport peut par exemple être sauvegardé sous le nom suivant: nomdelentreprise-date.xls (date au format AAAA-MM-JJ).</t>
  </si>
  <si>
    <t>Instructions pour répondre aux sept questions relatives au Devoir de Diligence (lignes 24 à 65).
Merci de répondre en ANGLAIS uniquement.</t>
  </si>
  <si>
    <t>Dans le cas d'une réponse négative, certaines entreprises peuvent exiger des justifications qui devront être saisies dans le champ de commentaire.</t>
  </si>
  <si>
    <t>Instructions pour compléter la liste des fonderies
Merci de répondre en ANGLAIS uniquement</t>
  </si>
  <si>
    <t>Remarque: Les colonnes avec un astérisque (*) indiquent des champs obligatoires</t>
  </si>
  <si>
    <t>21. Added "Fenix Metals" as tin smelter
22. Changed alias “Bangka Tin” from  “PT Tambang Timah” to “PT Timah”
23. Added “Ketapang” as an alias of “PT Bangka Putra Karya”
24. Corrected the Smelter ID of Cooper Santa from “2IDN063” to “2BRA063”
25. Added "Kundur" as an alias of “PT Tambang Timah”
26. Added “TT” as an alias of “PT Tambang Timah”
27. Added "CooperMetal" as an alias of "Coopersanta"
28. Corrected spelling of “CV Prima Timah Utama” to “PT Prima Timah Utama”.</t>
  </si>
  <si>
    <t>1. Resolved Excel 2003 incompatibility with programming for multiple languages.
2. Minor corrections to row number references in the instructions.
3. Added translation on checker sheet for the Column Name “Hyperlink to Source”
4. Corrected Japanese translation of "authorized representative" and "representative" on Declaration worksheet.
5. Adjusted row spacing of misc cells to allow for different lengths of translated text and comments.
6. Removed the symbols for the metals on the standard smelter list (e.g., "Sn").
7. Deleted text "If no for all metals, you are done with this survey." from question 1 on the Declaration worksheet.</t>
  </si>
  <si>
    <t>A change in the first digit of the revision number (e.g., 1.0 to 2.0) signifies a set of major improvements have occurred which will likely include different data reporting requirements. Changes to the first or second decimal place (e.g., “2.01” to “2.02”) indicate only minor changes have been made to the template which are not expected to result in substantial changes to the data being reported.  The addition of a letter (e.g., “a”, or “b”, or “c”) following the revision number indicate that only the standard smelter list has been updated from the prior version.</t>
  </si>
  <si>
    <t>1. Added new selection to the metals dropdown lists of smelter list tab “Smelter not yet identified”
2. Moved “smelter not listed” to the bottom of each metals dropdown list
3. Fixed error in Checker sheet to eliminate display of text “one or more smelters have been added to smelter list” when rows are deleted
4. Rewrite of T&amp;Cs
5. Adding Italian translation
6. Allow for deletion of rows in Smelter List tab
7. Removed hover over text in column C of Smelter List tab
8. Inserted additional rows for data entry on the Smelter List tab up to 2,500 rows
9. Made smelter ID numbers visible in Smelter List tab
10. Made template revision history tab visible</t>
  </si>
  <si>
    <t>11. Corrected spelling of “jiujiang Tanbre” to “JiuJiang Tambre Co. Ltd.”
12. Added Torecom as a gold smelter
15. Added “PT Tinindo Internusa” as alias of “PT Tinindo Inter Nusa”
16. Added “CV Jus Tindo” as alias of “CV JusTindo”
17. Added “PT Bellitin Makmur Lestari” and “BML” as alias of “PT BilliTin Makmur Lestari”
18. Added “Liuzhou China Tin Group Co., Ltd.” as alias of “Liuzhou China Tin”
19. Added “PT Timah (Persero) TBK” and “Banka Tin” as alias of “PT Tambang Timah”
20. Added “Yun Nan Tin Co.,LTD” as alias of “Yunnan Tin Company Limited”</t>
  </si>
  <si>
    <t xml:space="preserve">
</t>
    <phoneticPr fontId="28"/>
  </si>
  <si>
    <t xml:space="preserve">
</t>
    <phoneticPr fontId="28"/>
  </si>
  <si>
    <t xml:space="preserve">
</t>
    <phoneticPr fontId="4" type="noConversion"/>
  </si>
  <si>
    <t>Lo scopo del presente documento è quello di raccogliere le informazioni su stagno, tantalio, tungsteno e oro usati nei prodotti</t>
  </si>
  <si>
    <t>I campi obbligatori sono contrassegnati con (*). Le informazioni raccolte nel presente modulo devono essere aggiornate su base annuale. Qualsiasi modifica occorsa durante l'anno in corso dovrà essere comunicata al vostro cliente</t>
  </si>
  <si>
    <t>Denominazione Sociale (*)</t>
  </si>
  <si>
    <t>Scopo della Dichiarazione (*)</t>
  </si>
  <si>
    <t>Indirizzo</t>
  </si>
  <si>
    <t>domanda</t>
  </si>
  <si>
    <t>Risposta</t>
  </si>
  <si>
    <t>Commenti</t>
  </si>
  <si>
    <t>Commenti e Allegati</t>
  </si>
  <si>
    <t>Metalli (*)</t>
  </si>
  <si>
    <t>Nome del riferimento della fonderia (*)</t>
  </si>
  <si>
    <t>Email del riferimento della fonderia (*)</t>
  </si>
  <si>
    <t>Riferimento a "CFS Compliant Smelter List"</t>
  </si>
  <si>
    <t>Metallo</t>
  </si>
  <si>
    <t>Nomi delle fonderie comuni</t>
  </si>
  <si>
    <t>2.03a</t>
  </si>
  <si>
    <t>John Plyler, BlackBerry</t>
  </si>
  <si>
    <t>1. Added “Fujian Jinxin Tungsten Co., Ltd.” as tungsten refiner
2. Added “Dayu Weiliang Tungsten Co., Ltd.” as tungsten refiner
3. Added “Xinhai Rendan Shaoguan Tungsten Co., Ltd.” as tungsten refiner
4. Added “Hunan Chun-Chang Nonferrous Smelting &amp; Concentrating Co., Ltd.” as tungsten refiner
5. Added “Jiangxi Minmetals Gao'an Non-ferrous Metals Co., Ltd.” as tungsten refiner
6. Corrected the spelling of "Allydne" to "Alldyne"
7. Corrected the spelling of "Allydne Powder Technologies" to "Alldyne Powder Technologies"
8. Corrected the spelling of "Korea Metal" to "Korea Metal Co. Ltd"
9. Added "LMS Brasil S.A."  as tantalum smelter
10. Added "QuantumClean"  as tantalum smelter</t>
  </si>
  <si>
    <t>1. Corrected the spelling of "ALMT" to "A.L.M.T. Corp."
2. Added "A.L.M.T. Tungsten Corp", "Allied Material Corp", and "ALMT" as aliases of "A.L.M.T. Corp."
3. Corrected country of "A.L.M.T. Corp." to "Japan" and smelter ID to "4JPN020"
4. Changed alias "Wolfram" for "Wolfram Company CJSC" to "Wolfram [Russia]"
5. Added "Wolfram [Austria]" as an alias of "Wolfram Bergbau und Hütten AG"
6. Added "Kennametal Inc." as a tungsten refiner
7. Added "Kennametal" as an alias of "Kennametal Inc."</t>
  </si>
  <si>
    <t>Company Unique ID:</t>
  </si>
  <si>
    <t>Company Unique ID Authority:</t>
  </si>
  <si>
    <t>Contact Name (*):</t>
  </si>
  <si>
    <t>Email – Contact (*):</t>
  </si>
  <si>
    <t>Phone – Contact (*):</t>
  </si>
  <si>
    <t>Effective Date (*):</t>
  </si>
  <si>
    <t>Smelter Identification</t>
  </si>
  <si>
    <t>Source of Smelter Identification Number</t>
  </si>
  <si>
    <t>Smelter Country (*)</t>
  </si>
  <si>
    <t xml:space="preserve">Smelter Street </t>
  </si>
  <si>
    <t>Smelter City</t>
  </si>
  <si>
    <t>Smelter Contact Name</t>
  </si>
  <si>
    <t>Smelter Contact Email</t>
  </si>
  <si>
    <t>Proposed next steps</t>
  </si>
  <si>
    <t>B25</t>
  </si>
  <si>
    <t>B31</t>
  </si>
  <si>
    <t>B37</t>
  </si>
  <si>
    <t>B43</t>
  </si>
  <si>
    <t>B49</t>
  </si>
  <si>
    <t>B55</t>
  </si>
  <si>
    <t>B68</t>
  </si>
  <si>
    <t>B79</t>
  </si>
  <si>
    <t>B81</t>
  </si>
  <si>
    <t>B83</t>
  </si>
  <si>
    <t>B85</t>
  </si>
  <si>
    <t>General</t>
  </si>
  <si>
    <t>Cpy</t>
  </si>
  <si>
    <t>Yes</t>
  </si>
  <si>
    <t>No</t>
  </si>
  <si>
    <t>Unknown</t>
  </si>
  <si>
    <t>None</t>
  </si>
  <si>
    <t>P4</t>
  </si>
  <si>
    <t>Declaration Scope or Class (*):</t>
  </si>
  <si>
    <t>A. Company</t>
  </si>
  <si>
    <t>B. Product (or List of Products)</t>
  </si>
  <si>
    <t>C. User defined [Specify in 'Description of scope']</t>
  </si>
  <si>
    <t>Authorizer (*):</t>
  </si>
  <si>
    <t>Title - Authorizer:</t>
  </si>
  <si>
    <t>Email - Authorizer (*):</t>
  </si>
  <si>
    <t>Phone - Authorizer (*):</t>
  </si>
  <si>
    <t>Q4</t>
  </si>
  <si>
    <t>Does 100% of the smelter’s feedstock originate from recycled or scrap sources?</t>
  </si>
  <si>
    <t>Name of Mine(s) or if recycled or scrap sourced, enter "recycled" or "scrap"</t>
  </si>
  <si>
    <t>Manufacturer’s Product Number (*)</t>
  </si>
  <si>
    <t>Manufacturer’s Product Name</t>
  </si>
  <si>
    <t>Description of Scope:</t>
  </si>
  <si>
    <t>Description of Scope: (*)</t>
  </si>
  <si>
    <t>Go to Product List tab to enter products this declaration applies to</t>
  </si>
  <si>
    <t>B10</t>
    <phoneticPr fontId="28"/>
  </si>
  <si>
    <t>Description du périmètre:</t>
  </si>
  <si>
    <t>Description du périmètre (*):</t>
  </si>
  <si>
    <t>Wechseln Sie zum Reiter „Product List“ und geben dort die Produkte ein, für die diese Erklärung gilt.</t>
  </si>
  <si>
    <t>Descrizione dello scopo:</t>
  </si>
  <si>
    <t>Descrizione dello scopo (*):</t>
  </si>
  <si>
    <t>Andare alla tabella lista prodotto per inserire i prodotti per cui vale questa dichiarazione</t>
  </si>
  <si>
    <t>B26</t>
    <phoneticPr fontId="28"/>
  </si>
  <si>
    <t>B27</t>
    <phoneticPr fontId="28"/>
  </si>
  <si>
    <t>B28</t>
    <phoneticPr fontId="28"/>
  </si>
  <si>
    <t>B29</t>
    <phoneticPr fontId="28"/>
  </si>
  <si>
    <t>B38</t>
    <phoneticPr fontId="28"/>
  </si>
  <si>
    <t>B39</t>
  </si>
  <si>
    <t>B40</t>
  </si>
  <si>
    <t>B41</t>
  </si>
  <si>
    <t>D25</t>
    <phoneticPr fontId="28"/>
  </si>
  <si>
    <t>G25</t>
    <phoneticPr fontId="28"/>
  </si>
  <si>
    <t>1. Added the following aliases to Ohio Precious Metals “OPM Metals”, “USPM”, “United States Precious Metals”
2. Added “ALMT” as tungsten smelter
3. Added “Suzhou Xingrui Noble” as gold smelter
4. Added “Shangdong Zhaojin Group” as an alias of “Shandong Zhaojin Gold &amp; Silver Refinery Co.,  Ltd”
5. Added “Shandong Zhaoyuan Gold Argentine refining company limited” as an alias of “Zhongyuan Gold Smelter of Zhongjin Gold Corporation”
6. Added “SEMPSA” as an alias for “SEMPSA Joyeria Plateria SA”
7. Added “Umicore Brazil Ltd” as an alias for “Umicore Brasil Ltda”
8. Added “Pan Pacific Copper Co., LTD.” as a gold smelter
9. Added “White Solder Metalurgia” as a tin smelter
10. Added “JiuJiang JinXin Nonferrous Metals Co. Ltd.” as a tantalum smelter</t>
  </si>
  <si>
    <t>complete?</t>
    <phoneticPr fontId="28"/>
  </si>
  <si>
    <t>necessary?</t>
    <phoneticPr fontId="28"/>
  </si>
  <si>
    <t>incomplete</t>
    <phoneticPr fontId="28"/>
  </si>
  <si>
    <t>PT Tinindo Inter Nusa</t>
  </si>
  <si>
    <t>11. Removed language selection from individual tabs, all controlled on Declaration tab
12. Updated template to prevent users from adding tabs to the worksheet
13. Added statement at the top of the revision history tab clarifying purpose of .0x revision updates</t>
  </si>
  <si>
    <t>Major update to functionality including: addition of the known smelter list, addition of declaration scope including product tab, and added and modified multiple questions and / or their responses.</t>
  </si>
  <si>
    <t>New.</t>
  </si>
  <si>
    <t>Instructions</t>
  </si>
  <si>
    <t>한국어 Korean</t>
  </si>
  <si>
    <t>Français</t>
  </si>
  <si>
    <t>Português</t>
  </si>
  <si>
    <t>Deutsch</t>
  </si>
  <si>
    <t>Español</t>
  </si>
  <si>
    <t>italiano</t>
  </si>
  <si>
    <t>Remarque : les astérisques (*) marquent des champs obligatoires</t>
  </si>
  <si>
    <t>Chugai Mining</t>
  </si>
  <si>
    <t>Kai Unita Trade Limited Liability Company</t>
  </si>
  <si>
    <t>"의도적 첨가"는 보통 물질의 의도적 사용으로 알려집니다. 또는 이 경우 광물은, 지속된 출연이 특별한 성질, 모습 또는 품질을 공급하도록 요구하는 생산품의 배합이다.
SEC는 "intentionally added"를 최종 규정*에 정의하지 않았지만, 그 규정의 전문은 아래와 같이 말한다:  "부산물로 자연적으로 발생한 것이라기 보다 의도적으로 생겼다는 것은 분쟁 물질이 물품의 "기능 또는 생산에 필요"한지를 결정하는 중요한 요소라는데 동의한다. 이것은 분쟁 물질이 생산품에 포함되어 있는 한, 누가 고의적으로 분쟁 물질을 생산품에 넣었는지와 무관하게 진실이다. 분쟁물질이 생산품에 "필요한"지를 결정하는 것은 분쟁물질이 발행인에 의해 생산품에 직접적으로 더해졌는지 또는 발행인이 제3자로부터 받은 생산품의 구성품에 더해졌는지에 의해 의존해서는 않된다. 그 대신에 발행인은 생산품 전체에 대해 보고하고 필요조건을 준수하기 위해 공급자와 일해야만 한다. 그러므로 분쟁물질이 생산품에 "필요한"지를 결정하는데 있어, 발행인은, 분쟁물질이 제3자에 의해 제조된 생산품의 구성부부에 포함되었기 때문에, 그 분쟁 물질이 생산품에 유일할지라도, 그 생산품에 포함된 분쟁물질을 고려해야 한다."
*(56296 Federal Register / Vol. 77, No. 177 / Wednesday, September 12, 2012 / Rules and Regulations)</t>
  </si>
  <si>
    <t>IPC (www.IPC.org)는 일리노이주 배녹번에 위치한 글로벌 산업 연합이며 디자인, 프린트 배선 제조, 전기제품 조립과 테스트를 포함한 모든 전자산업을 대표하는 3천 4백 개 회시의 경쟁의 탁월함과 재무적 성공에 기여하기 위한 조직. 회원이 주도한 조직이고 산업 표준과 교육, 시장 조사와 공공정책 추진의 주요 자원으로서, IPC는 2천 조로 추정되는 국제 전자산업의 요구에 부응하는 프로그램들을 지원함. IPC는 뉴멕시코의 타오스, 와싱톤 DC, 스웨덴 스톡홀름, 러시아 모스코바 인도 방가로, 태국 방콕과 중국의 상해, 심천, 성도, 소주와 북경에 추가로 사무실을 유지하고 있다.</t>
  </si>
  <si>
    <t>이 IPC 표준은 공급자와 그 고객들 사이의 분쟁 광물 데이타를 교환하기 위한 조건들을 만든다. 사용자의 넓은 범위의 수요에 부응하고자, 이 표준은 단일의 신고에 의해 포함되는 생산품의 범위에서 유연성을 제공합니다. 이 표준은 준법 가이드가 아니다.</t>
  </si>
  <si>
    <t>SEC는 최종 규칙에서* 이 표현의 공식적 정의를 제공하지 않지만, 몇몇 가이드를 제공한다:  분쟁 광물은 다음의 조건에 맞으면, 제품의 기능성에 필요한 것으로 간주된다: 1) 의도적으로 제품 또는 제품의 구성물에 추가되고 자연적을 발생되는 부산물이 아님; 2) 제품의 일반적으로 예상되는 기능, 사용 또는 목적에 필요함; 및 3) 제품의 주 목적이 장식이나 치장이 아님에도 제품이 장식, 치장, 꾸밈의 목적에 포함됨.
NOTE: 분쟁광물은 해당되는 제품에 포함되어 있어야 한다.
*(56296 Federal Register / Vol. 77, No. 177 / Wednesday, September 12, 2012 / Rules and Regulations)</t>
  </si>
  <si>
    <t>선언범위 또는 클래스(*):</t>
  </si>
  <si>
    <t>선언범위 설명란:</t>
  </si>
  <si>
    <t>선언범위 설명란 (*):</t>
  </si>
  <si>
    <t>적용 제품을 제품리스트 탭에 기입하시오.</t>
  </si>
  <si>
    <t>사업등록번호 당국:</t>
  </si>
  <si>
    <t>담당자 전화번호 (*):</t>
  </si>
  <si>
    <t>정보책임 담당자 (*):</t>
  </si>
  <si>
    <t>정보책임 담당자 직위:</t>
  </si>
  <si>
    <t>정보책임 담당자 이메일 (*):</t>
  </si>
  <si>
    <t>정보책임 담당자 전화번호 (*):</t>
  </si>
  <si>
    <t>시행일 (*):</t>
  </si>
  <si>
    <t>위에 명시한 선언범위를 바탕으로 다음 1~7번 질문에 답하시오.</t>
  </si>
  <si>
    <t>B. 관련 정책을 홈페이지에서 확인할 수 있습니까?  URL을 기입하시오.</t>
  </si>
  <si>
    <t xml:space="preserve">C. 귀사는 1차 협력사에게 DRC conflict-free (분쟁으로부터 자유로운 광물 사용)를 요구하고 있습니까? </t>
  </si>
  <si>
    <t xml:space="preserve">E. 귀사는 분쟁으로부터 자유로운 광물 구매에 대한 실사를 실시하고 있습니까? </t>
  </si>
  <si>
    <t>예</t>
  </si>
  <si>
    <t>아니오</t>
  </si>
  <si>
    <t>파악되지 않음</t>
  </si>
  <si>
    <t>없음</t>
  </si>
  <si>
    <t>제련소 국가 (*)</t>
  </si>
  <si>
    <t>제련소 주소</t>
  </si>
  <si>
    <t>제련소 시</t>
  </si>
  <si>
    <t>제련소 연락처 이름</t>
  </si>
  <si>
    <t>제련소 연락처 이메일</t>
  </si>
  <si>
    <t>다음 단계 제안</t>
  </si>
  <si>
    <t>광산 이름.  혹 재활용 또는 스크랩된 광물일 경우 "재활용" 또는 "스크랩" 이라고 명시하시오.</t>
  </si>
  <si>
    <t>광산 위치(국가). 혹 재활용 또는 스크랩된 광물일 경우 "재활용" 또는 "스크랩" 이라고 명시하시오.</t>
  </si>
  <si>
    <t>제련소의 원료는 재활용 또는 스크랩 소스가 100% 입니까?</t>
  </si>
  <si>
    <t>제련소 ID 번호 소스자료</t>
  </si>
  <si>
    <t>선언 워크시트에 선언범위가 "제품 (또는  제품 목록)" 적용시 완성 필요</t>
  </si>
  <si>
    <t>제조업체의 제품 번호 (*)</t>
  </si>
  <si>
    <t>제조업체의 제품명</t>
  </si>
  <si>
    <t xml:space="preserve">冲突矿产 </t>
  </si>
  <si>
    <t xml:space="preserve">The SEC does not provide a formal definition of this phrase in the final rule*; however, it provides some guidance: A conflict mineral will be considered to be necessary to the production of a product when: 1) it is intentionally included in the product’s production process, other than if it is included in a tool, machine, or equipment used to produce the product (such as computers or power lines); 2) it is included in the product (MUST be contained in the product to be applicable); and 3) it is necessary to the product.
*(56296 Federal Register / Vol. 77, No. 177 / Wednesday, September 12, 2012 / Rules and Regulations)
</t>
  </si>
  <si>
    <t>Necessary for the Production of a Product</t>
  </si>
  <si>
    <t>Organisation for Economic Co-operation and Development</t>
  </si>
  <si>
    <t>C24</t>
  </si>
  <si>
    <t>C25</t>
  </si>
  <si>
    <t>Recycled or Scrap Sources</t>
  </si>
  <si>
    <t>B26</t>
  </si>
  <si>
    <t>C26</t>
  </si>
  <si>
    <t>Recycled or scrap sources are recycled metals, that are reclaimed end-user or post-consumer products, or scrap processed metals created during product manufacturing. Recycled metal includes excess, obsolete, defective, and scrap metal materials that contain refined or processed metals that are appropriate to recycle in the production of tin, tantalum, tungsten and/or gold. Minerals partially processed, unprocessed or byproducts from other ores are not included in the definition of recycled metal.</t>
  </si>
  <si>
    <t>B27</t>
  </si>
  <si>
    <t>C27</t>
  </si>
  <si>
    <t>U.S. Securities and Exchange Commission (www.sec.gov)</t>
  </si>
  <si>
    <t>B28</t>
  </si>
  <si>
    <t>C28</t>
  </si>
  <si>
    <t xml:space="preserve">A smelter or refiner is a company that procures and processes mineral ore, slag and/or materials from recycled or scrap sources into refined metal or metal containing intermediate products.  The output can be pure (99.5% or greater) metals, powders, ingots, bars, grains, oxides or salts. The terms “smelter” and “refiner” are used interchangeably throughout various publications. </t>
  </si>
  <si>
    <t>B29</t>
  </si>
  <si>
    <t>C29</t>
  </si>
  <si>
    <t>Smelter Identification Number</t>
  </si>
  <si>
    <t>Tantalum (Ta) smelter</t>
  </si>
  <si>
    <t>B30</t>
  </si>
  <si>
    <t>C30</t>
  </si>
  <si>
    <t>Tin (Sn) smelter</t>
  </si>
  <si>
    <t>Tungsten (W) smelter</t>
  </si>
  <si>
    <t>제련소 ID</t>
  </si>
  <si>
    <t xml:space="preserve">제련소 표준이름들 </t>
  </si>
  <si>
    <t>알려진 별칭</t>
  </si>
  <si>
    <t>Note: le colonne con asterisco (*) identificano dei campi a risposta obbligatoria</t>
  </si>
  <si>
    <t>Articolo</t>
  </si>
  <si>
    <t>Lista delle fonderie conformi al programma CFS</t>
  </si>
  <si>
    <t>Minerali di conflitto (conflict minerals)</t>
  </si>
  <si>
    <t>Perimetro della dichiarazione</t>
  </si>
  <si>
    <t>DRC senza conflitti</t>
  </si>
  <si>
    <t>Fonderie/raffinerie d'oro</t>
  </si>
  <si>
    <t>Prodotto</t>
  </si>
  <si>
    <t>Materiale riciclato e scorie</t>
  </si>
  <si>
    <t>Fonderia</t>
  </si>
  <si>
    <t>Fonderia di tantalio</t>
  </si>
  <si>
    <t>Fonderia di stagno</t>
  </si>
  <si>
    <t>Fonderia di tungsteno</t>
  </si>
  <si>
    <t>DEFINIZIONE</t>
  </si>
  <si>
    <t>La legge 2010 degli Stati Uniti d'America, Riforma Dodd-Frank Wall Street e Consumer Protection Act, Sezione 1502 ("Dodd-Frank") (http://www.sec.gov/about/laws/wallstreetreform-cpa.pdf)</t>
  </si>
  <si>
    <t>Repubblica Democratica del Congo</t>
  </si>
  <si>
    <t>Organizzazione per la Cooperazione e lo Sviluppo Economico</t>
  </si>
  <si>
    <t>La produzione dell'azienda o il prodotto finito è un materiale o un oggetto che ha completato lo stadio finale della produzione ed è pronto per la distribuzione o la vendita ai clienti</t>
  </si>
  <si>
    <t>Torecom</t>
  </si>
  <si>
    <t>Indra Eramulti Logam</t>
  </si>
  <si>
    <t>PT Bangka Tin Industry</t>
  </si>
  <si>
    <t>PT DS Jaya Abadi</t>
  </si>
  <si>
    <t>PT Karimun Mining</t>
  </si>
  <si>
    <t>Do Sung Corporation</t>
  </si>
  <si>
    <t>DESCRIPTION OF FUNCTIONAL CHANGE</t>
  </si>
  <si>
    <t>UPDATES TO SMELTER LIST</t>
  </si>
  <si>
    <t>List of changes to the template functionality:
1. Modified Smelter List tab to prevent smelter rows from wrapping text. This was being caused by the hidden formula in column A which allows for a software vendor to easily grab the smelter IDs.
2. Changed protection settings on the Smelter List tab to allow users to delete rows. This allows users to delete rows with incorrect entries within the smelter tab. Ensured that columns could not be mistakenly deleted in the process.</t>
  </si>
  <si>
    <t>11. Added “Kojima Chemical” as a gold refiner
12. Added “Sabin” as a gold refiner
13. Added “United Precious Metal Refining Inc.” as a gold refiner
14. Added “Yokohama Metal Co Ltd” as a gold refiner
15. Added “CNMC (Guangxi) PGMA Co., Ltd.” as a tin refiner
16. Added “Conghua Tantalum and Niobium Smeltry” as a tantalum refiner
17. Removed “Tantalite Resources” as a refinery
18. Added “Minmetals Ganzhou Tin Co. Ltd.” as a tin refinery
19. Updated “ATI Metalworking Products” to its proper full name “ATI Tungsten Materials”
20. Updated “China Minmetals Corp.” to its proper full name “China Minmetals Nonferrous Metals Co Ltd”</t>
  </si>
  <si>
    <t>21. Removed “Ganzhou Huaxing Tungsten” as a smelter
22. Removed “Ganzhou Nonferrous Metals Smelting Co Ltd.” as a smelter
23. Removed “Sichuan Metals &amp; Materials Imp &amp; Exp Co as a tungsten smelter
24. Added “Ganzhou Grand Sea W &amp; Mo Group Co., Ltd.” as a tungsten smelter
25. Added “Hunan Chenzhou Mining Group Co” as a tungsten smelter
26. Added “Japan New Metals Co Ltd” as a tungsten smelter
27. Added “Zhuzhou Cemented Carbide Group Co Ltd” as a tungsten smelter</t>
  </si>
  <si>
    <t>1. Added “CV DS Jaya Abadi” an alias to “PT Stanindo Inti Perkasa”
2. Added “Mentok” as an alias to “PT Tambang Timah”
3. Corrected spelling of "Duoluoshan" id # 3CHN001
4. Corrected spelling of "Mitsubishi Materials Corporation" id # 1JPN039
5. Changed “Gejiu Non-ferrous” to its proper name “Geiju Non-Ferrous Metal Processing Co. Ltd.”
6. Changed “Mitsubishi Material” to its proper name “Mitsubishi Materials Corporation”
7. Changed “Niotan” to “Kemet Blue Powder”
8. Added “Nihon Material Co. LTD” as a gold refiner
9. Added “Aida Chemical Industries Co. Ltd.” as a gold refiner
10. Added “Asaka Riken Co Ltd” as a gold refiner</t>
  </si>
  <si>
    <t>31. Added “PT Karimun Mining” as tin smelter
32. Added “Cooper Santa” as tin smelter
33. Added “Daejin Indus Co. Ltd” as gold smelter
34. Added “DaeryongENC” as gold smelter
35. Added “Do Sung Corporation” as gold smelter
36. Added “Hwasung CJ Co. Ltd” as gold smelter
37. Added “Korea Metal” as gold smelter
38. Added “SAMWON METALS Corp.” as gold smelter</t>
  </si>
  <si>
    <t>21. Added “GEJIU ZILI MINING&amp;SMELTING CO.,LTD.” as alias of “Gejiu Zi-Li”
22. Added “Jiangxi Tungsten Co Ltd” as alias of “Jiangxi Tungsten Industry Group Co Ltd”
23. Added “Linwu Xianggui” as a tin smelter
24. Added "IMLI" and “Indra Eramulti Logam” as aliases of “PT Bukit Timah”
25. Added “CV Gita Pesona” as tin smelter
26. Added “PT Tommy Utama” as tin smelter
27. Added “PT Bangka Tin Industry” as tin smelter
28. Added “PT DS Jaya Abadi” as tin smelter
29. Added “PT Panca Mega” as tin smelter
30. Added “PT Seirama Tin investment” as tin smelter</t>
  </si>
  <si>
    <t>Rispondere alle seguenti domande a livello aziendale</t>
  </si>
  <si>
    <t>Localizzazione della Fonderia: Stato / Provincia</t>
  </si>
  <si>
    <t>Localizzazione della Fonderia: Paese</t>
  </si>
  <si>
    <t>alias noti/conosciuti</t>
  </si>
  <si>
    <t>Almalyk Mining and Metallurgical Complex (AMMC)</t>
  </si>
  <si>
    <t>Atasay Kuyumculuk Sanayi Ve Ticaret A.S.</t>
  </si>
  <si>
    <t>The Great Wall Gold and Silver Refinery of China</t>
  </si>
  <si>
    <t>PT Bukit Timah</t>
  </si>
  <si>
    <t>PT Mitra Stania Prima</t>
  </si>
  <si>
    <t>PT Sariwiguna Binasentosa</t>
  </si>
  <si>
    <t>Titre du représentant légal:</t>
  </si>
  <si>
    <t>분쟁광물 Conflict Mineral</t>
  </si>
  <si>
    <t>Cells</t>
    <phoneticPr fontId="28"/>
  </si>
  <si>
    <t>A1</t>
  </si>
  <si>
    <t>A2</t>
  </si>
  <si>
    <t>A3</t>
  </si>
  <si>
    <t>A4</t>
  </si>
  <si>
    <t>A6</t>
  </si>
  <si>
    <t>A7</t>
  </si>
  <si>
    <t>A8</t>
  </si>
  <si>
    <t>A65</t>
  </si>
  <si>
    <t>A66</t>
  </si>
  <si>
    <t>16. Comments – free form text field to enter any comments concerning the smelter.  Example: smelter is being acquired by Company YYY</t>
  </si>
  <si>
    <t>A67</t>
  </si>
  <si>
    <t xml:space="preserve">16. 추가 내용 - 제련소에 대한 추가 정보를 기입하시오. (예:  제련소는 YYY 회사가 구입중 )  </t>
  </si>
  <si>
    <t xml:space="preserve">16. Anmerkungen - geben Sie Ihre Anmerkungen zu den Schmelzhütten in das Textfeld ein. Beispiel: Smelter is being acquired by Company YYY </t>
  </si>
  <si>
    <t>16. Commenti – campo testo libero per inserire commenti relative alle fonderie.  Esempio: la fonderia è stata acquisita dalla Società YYY</t>
  </si>
  <si>
    <t>A69</t>
  </si>
  <si>
    <t>A71</t>
  </si>
  <si>
    <t>A72</t>
  </si>
  <si>
    <t>The Checker worksheet is used to verify if all the required information in the Template has been completed. It is updated real-time and can be reviewed at any time while using the Template. It is used to verify completion.
To use this sheet, verify if all required fields have been completed (completed fields will be highlighted in green). If not, look for the red field(s) and review the "Notes" in Column C for required actions. You may use the URL in Column D to directly access the field for completion.</t>
  </si>
  <si>
    <t>Completion required only if reporting level "Product (or List of Products)" selected on the 'Declaration' worksheet.</t>
  </si>
  <si>
    <t>CID000019</t>
  </si>
  <si>
    <t>CID000035</t>
  </si>
  <si>
    <t>CID000041</t>
  </si>
  <si>
    <t>CID000058</t>
  </si>
  <si>
    <t>CID000077</t>
  </si>
  <si>
    <t>CID000082</t>
  </si>
  <si>
    <t>CID000090</t>
  </si>
  <si>
    <t>CID000103</t>
  </si>
  <si>
    <t>CID000113</t>
  </si>
  <si>
    <t>CID000128</t>
  </si>
  <si>
    <t>CID000157</t>
  </si>
  <si>
    <t>C. Hafner GmbH + Co. KG</t>
  </si>
  <si>
    <t>CID000176</t>
  </si>
  <si>
    <t>CID000180</t>
  </si>
  <si>
    <t>CID000185</t>
  </si>
  <si>
    <t>CID000189</t>
  </si>
  <si>
    <t>CID000233</t>
  </si>
  <si>
    <t>CID000264</t>
  </si>
  <si>
    <t>CID000328</t>
  </si>
  <si>
    <t>Daye Non-Ferrous Metals Mining Ltd.</t>
  </si>
  <si>
    <t>CID000343</t>
  </si>
  <si>
    <t>CID000359</t>
  </si>
  <si>
    <t>Doduco</t>
  </si>
  <si>
    <t>CID000362</t>
  </si>
  <si>
    <t>CID000401</t>
  </si>
  <si>
    <t>CID000493</t>
  </si>
  <si>
    <t>CID000522</t>
  </si>
  <si>
    <t>Guangdong Jinding Gold Limited</t>
  </si>
  <si>
    <t>CID002312</t>
  </si>
  <si>
    <t>CID000694</t>
  </si>
  <si>
    <t>CID000707</t>
  </si>
  <si>
    <t>CID000711</t>
  </si>
  <si>
    <t>CID000767</t>
  </si>
  <si>
    <t>CID000778</t>
  </si>
  <si>
    <t>CID000801</t>
  </si>
  <si>
    <t>CID000807</t>
  </si>
  <si>
    <t>CID000814</t>
  </si>
  <si>
    <t>CID000823</t>
  </si>
  <si>
    <t>CID000855</t>
  </si>
  <si>
    <t>CID000920</t>
  </si>
  <si>
    <t>CID000924</t>
  </si>
  <si>
    <t>CID000927</t>
  </si>
  <si>
    <t>CID000929</t>
  </si>
  <si>
    <t>CID000937</t>
  </si>
  <si>
    <t>CID000957</t>
  </si>
  <si>
    <t>Kennecott Utah Copper LLC</t>
  </si>
  <si>
    <t>CID000969</t>
  </si>
  <si>
    <t>CID000981</t>
  </si>
  <si>
    <t>CID001029</t>
  </si>
  <si>
    <t>CID001032</t>
  </si>
  <si>
    <t>CID001058</t>
  </si>
  <si>
    <t>CID001078</t>
  </si>
  <si>
    <t>Luoyang Zijin Yinhui Metal Smelt Co Ltd</t>
  </si>
  <si>
    <t>CID001093</t>
  </si>
  <si>
    <t>CID001113</t>
  </si>
  <si>
    <t>CID001119</t>
  </si>
  <si>
    <t>CID001149</t>
  </si>
  <si>
    <t>CID001152</t>
  </si>
  <si>
    <t>CID001153</t>
  </si>
  <si>
    <t>CID001157</t>
  </si>
  <si>
    <t>CID001161</t>
  </si>
  <si>
    <t>CID001188</t>
  </si>
  <si>
    <t>CID001193</t>
  </si>
  <si>
    <t>CID001204</t>
  </si>
  <si>
    <t>CID001220</t>
  </si>
  <si>
    <t>CID001236</t>
  </si>
  <si>
    <t>CID001259</t>
  </si>
  <si>
    <t>CID001325</t>
  </si>
  <si>
    <t>CID001326</t>
  </si>
  <si>
    <t>CID001352</t>
  </si>
  <si>
    <t>CID001362</t>
  </si>
  <si>
    <t>CID001386</t>
  </si>
  <si>
    <t>CID001397</t>
  </si>
  <si>
    <t>CID001498</t>
  </si>
  <si>
    <t>CID001512</t>
  </si>
  <si>
    <t>CID001534</t>
  </si>
  <si>
    <t>CID001546</t>
  </si>
  <si>
    <t>CID001562</t>
  </si>
  <si>
    <t>CID001585</t>
  </si>
  <si>
    <t>CID001622</t>
  </si>
  <si>
    <t>CID001756</t>
  </si>
  <si>
    <t>CID001761</t>
  </si>
  <si>
    <t>CID001798</t>
  </si>
  <si>
    <t>CID001875</t>
  </si>
  <si>
    <t>CID001909</t>
  </si>
  <si>
    <t>CID001916</t>
  </si>
  <si>
    <t>CID001938</t>
  </si>
  <si>
    <t>CID001947</t>
  </si>
  <si>
    <t>CID001955</t>
  </si>
  <si>
    <t>CID001977</t>
  </si>
  <si>
    <t>CID001980</t>
  </si>
  <si>
    <t>CID001993</t>
  </si>
  <si>
    <t>CID002003</t>
  </si>
  <si>
    <t>CID002030</t>
  </si>
  <si>
    <t>CID002100</t>
  </si>
  <si>
    <t>CID002129</t>
  </si>
  <si>
    <t>CID000197</t>
  </si>
  <si>
    <t>CID002224</t>
  </si>
  <si>
    <t>CID002243</t>
  </si>
  <si>
    <t>CID000211</t>
  </si>
  <si>
    <t>CID000291</t>
  </si>
  <si>
    <t>CID000456</t>
  </si>
  <si>
    <t>CID000460</t>
  </si>
  <si>
    <t>Guangdong Zhiyuan New Material Co., Ltd.</t>
  </si>
  <si>
    <t>CID000616</t>
  </si>
  <si>
    <t>CID000914</t>
  </si>
  <si>
    <t>CID000917</t>
  </si>
  <si>
    <t>CID001076</t>
  </si>
  <si>
    <t>CID001163</t>
  </si>
  <si>
    <t>CID001175</t>
  </si>
  <si>
    <t>CID001192</t>
  </si>
  <si>
    <t>CID001200</t>
  </si>
  <si>
    <t>CID001277</t>
  </si>
  <si>
    <t>CID001508</t>
  </si>
  <si>
    <t>CID001522</t>
  </si>
  <si>
    <t>CID001769</t>
  </si>
  <si>
    <t>CID001869</t>
  </si>
  <si>
    <t>CID001891</t>
  </si>
  <si>
    <t>CID001969</t>
  </si>
  <si>
    <t>CID000292</t>
  </si>
  <si>
    <t>CID000313</t>
  </si>
  <si>
    <t>CID000315</t>
  </si>
  <si>
    <t>CID000438</t>
  </si>
  <si>
    <t>CID000448</t>
  </si>
  <si>
    <t>CID000468</t>
  </si>
  <si>
    <t>CID000538</t>
  </si>
  <si>
    <t>CID000555</t>
  </si>
  <si>
    <t>CID000760</t>
  </si>
  <si>
    <t>CID000942</t>
  </si>
  <si>
    <t>CID001070</t>
  </si>
  <si>
    <t>CID001105</t>
  </si>
  <si>
    <t>CID001173</t>
  </si>
  <si>
    <t>CID001182</t>
  </si>
  <si>
    <t>CID001191</t>
  </si>
  <si>
    <t>O.M. Manufacturing (Thailand) Co., Ltd.</t>
  </si>
  <si>
    <t>CID001314</t>
  </si>
  <si>
    <t>CID001337</t>
  </si>
  <si>
    <t>CID001399</t>
  </si>
  <si>
    <t>CID001402</t>
  </si>
  <si>
    <t>CID001419</t>
  </si>
  <si>
    <t>CID001421</t>
  </si>
  <si>
    <t>CID001428</t>
  </si>
  <si>
    <t>CID001434</t>
  </si>
  <si>
    <t>CID001448</t>
  </si>
  <si>
    <t>CID001453</t>
  </si>
  <si>
    <t>PT Prima Timah Utama</t>
  </si>
  <si>
    <t>CID001458</t>
  </si>
  <si>
    <t>CID001460</t>
  </si>
  <si>
    <t>CID001463</t>
  </si>
  <si>
    <t>CID001468</t>
  </si>
  <si>
    <t>CID001482</t>
  </si>
  <si>
    <t>CID001490</t>
  </si>
  <si>
    <t>Rui Da Hung</t>
  </si>
  <si>
    <t>CID001539</t>
  </si>
  <si>
    <t>CID001758</t>
  </si>
  <si>
    <t>CID001898</t>
  </si>
  <si>
    <t>CID002036</t>
  </si>
  <si>
    <t>CID002158</t>
  </si>
  <si>
    <t>CID002180</t>
  </si>
  <si>
    <t>CID000004</t>
  </si>
  <si>
    <t>CID000105</t>
  </si>
  <si>
    <t>CID000218</t>
  </si>
  <si>
    <t>CID000258</t>
  </si>
  <si>
    <t>CID000499</t>
  </si>
  <si>
    <t>CID000568</t>
  </si>
  <si>
    <t>CID000766</t>
  </si>
  <si>
    <t>CID000769</t>
  </si>
  <si>
    <t>CID000825</t>
  </si>
  <si>
    <t>CID000875</t>
  </si>
  <si>
    <t>CID000966</t>
  </si>
  <si>
    <t>CID001889</t>
  </si>
  <si>
    <t>CID002044</t>
  </si>
  <si>
    <t>CID002082</t>
  </si>
  <si>
    <t>CID001477</t>
  </si>
  <si>
    <t>CID002095</t>
  </si>
  <si>
    <t>CID002313</t>
  </si>
  <si>
    <t xml:space="preserve">
</t>
    <phoneticPr fontId="28"/>
  </si>
  <si>
    <t xml:space="preserve">
</t>
    <phoneticPr fontId="28"/>
  </si>
  <si>
    <t xml:space="preserve">
</t>
    <phoneticPr fontId="28"/>
  </si>
  <si>
    <t xml:space="preserve">
</t>
    <phoneticPr fontId="28"/>
  </si>
  <si>
    <t xml:space="preserve">
</t>
    <phoneticPr fontId="28"/>
  </si>
  <si>
    <t>METAL+Alias</t>
    <phoneticPr fontId="28"/>
  </si>
  <si>
    <t xml:space="preserve">소스자료와 연결 </t>
  </si>
  <si>
    <t>Lien au document d'origine</t>
  </si>
  <si>
    <t>Origen de Hipervínculo</t>
  </si>
  <si>
    <t>Fenix Metals</t>
  </si>
  <si>
    <t>Fujian Jinxin Tungsten Co., Ltd.</t>
  </si>
  <si>
    <t>Jiangxi Minmetals Gao'an Non-ferrous Metals Co., Ltd.</t>
  </si>
  <si>
    <t>Xinhai Rendan Shaoguan Tungsten Co., Ltd.</t>
  </si>
  <si>
    <t>QuantumClean</t>
  </si>
  <si>
    <t>Taki Chemicals</t>
  </si>
  <si>
    <t>Hyperlink zum Ursprung</t>
  </si>
  <si>
    <t>United Precious Metal Refining, Inc.</t>
  </si>
  <si>
    <t>Malaysia Smelting Corporation (MSC)</t>
  </si>
  <si>
    <t>Akimasa Yamakawa, JEITA / John Plyler, BlackBerry</t>
  </si>
  <si>
    <t>11. Added "Taki Chemicals" as tantalum smelter
12. Added "Tantalite Resources" as tantalum smelter
13. Corrected naming inconsistency of “Ohio Precious Metals LLC.” on standard smelter list and alias table.
14. Corrected naming inconsistency of “The Refinery of Shandong Gold Mining Co., Ltd” on standard smelter list and alias table.
15. Added "Molycorp Silmet" as tantalum smelter
16. Added "King-Tan Tantalum Industry Ltd" as tantalum smelter
17. Added "CooperMetal" as an alias of "Coopersanta"
18. Corrected the spelling of "Malaysia Smelting Corp" to "Malaysia Smelting Corporation (MSC)"
19. Corrected the spelling of "Asahi Pretec Corp" to "Asahi Pretec Corporation"
20. Corrected the spelling of "United Precious Metal Refining Inc." to “United Precious Metal Refining, Inc.”</t>
  </si>
  <si>
    <t>3.  귀사의 고유한 번호나 코드를 기입하십시오. (DUNS #, VAT # 등)</t>
  </si>
  <si>
    <t>J2</t>
    <phoneticPr fontId="28"/>
  </si>
  <si>
    <t>이러한 계약사항과 조건들의 규정 중 일부가 관련 법에 의해 무효이거나 강행될 수 없는 경우 이러한 부분은 무효 또는 이행불가의 정도만큼만 효력이 없으며, 이러한 부분 또는 계약사항과 조건들의 나머지 부분에 영향을 미치지는 않읍니다.</t>
  </si>
  <si>
    <t>리스트와 툴로의 접속 및 사용에 의해서, 그리고 이러한 점을 고려하여, 사용자는 전술한 내용에 동의합니다.</t>
  </si>
  <si>
    <t>경제협력개발기구</t>
  </si>
  <si>
    <t>Organisation pour la Coopération et le Développement Economique</t>
  </si>
  <si>
    <t>Organisation für wirtschaftliche Zusammenarbeit und Entwicklung</t>
  </si>
  <si>
    <t>회사의 제품 또는 완제품은 제조 및/또는 처리의 마지막 단계를 마치고 배포나 판매가 가능한 재료 또는 물품</t>
  </si>
  <si>
    <t>Das Produkt einer Firma oder die Fertigware ist ein Material oder ein Element, das die letzte Stufe der Herstellung und / oder Verarbeitung abgeschlossen hat und für den Vertrieb oder den Verkauf an den Kunden bestimmt ist.</t>
  </si>
  <si>
    <t>Comments and Attachments</t>
  </si>
  <si>
    <t>Address:</t>
  </si>
  <si>
    <t>Comments</t>
  </si>
  <si>
    <t>Answer</t>
  </si>
  <si>
    <t>Company Name (*):</t>
  </si>
  <si>
    <t>Metal (*)</t>
  </si>
  <si>
    <t>Conflict Minerals Reporting Template</t>
  </si>
  <si>
    <t>The purpose of this document is to collect sourcing information on tin, tantalum, tungsten and gold used in products</t>
  </si>
  <si>
    <t>Cookson</t>
  </si>
  <si>
    <t>CV Serumpun Sebalai</t>
  </si>
  <si>
    <t>CV United Smelting</t>
  </si>
  <si>
    <t>EM Vinto</t>
  </si>
  <si>
    <t>Gejiu Zi-Li</t>
  </si>
  <si>
    <t>PT Artha Cipta Langgeng</t>
  </si>
  <si>
    <t>PT Babel Inti Perkasa</t>
  </si>
  <si>
    <t>Metal</t>
  </si>
  <si>
    <t>Kyrgyzaltyn JSC</t>
  </si>
  <si>
    <t>DOCUMENT TITLE</t>
  </si>
  <si>
    <t>REVISION</t>
  </si>
  <si>
    <t>SHEET</t>
  </si>
  <si>
    <t>REVISION HISTORY</t>
  </si>
  <si>
    <t>ORIGINATOR</t>
  </si>
  <si>
    <t>RELEASE DATE</t>
  </si>
  <si>
    <t>New Release</t>
  </si>
  <si>
    <t>Introduction</t>
  </si>
  <si>
    <t>Note:  Columns with (*) are mandatory fields</t>
  </si>
  <si>
    <t>SEC</t>
  </si>
  <si>
    <t>OECD</t>
  </si>
  <si>
    <t>Conflict Mineral</t>
  </si>
  <si>
    <t>DRC</t>
  </si>
  <si>
    <t>DRC Conflict-Free</t>
  </si>
  <si>
    <t>English</t>
  </si>
  <si>
    <t>回答</t>
  </si>
  <si>
    <t>注释</t>
  </si>
  <si>
    <t>金属 (*)</t>
  </si>
  <si>
    <t>刚果民主共和国</t>
  </si>
  <si>
    <t>经济合作与发展组织</t>
  </si>
  <si>
    <t>Dodd-Frank</t>
  </si>
  <si>
    <t>용어</t>
  </si>
  <si>
    <t>정의</t>
  </si>
  <si>
    <t>이 문서는 제품에 사용되는 주석, 탄탈륨, 텅스텐, 금의 구매 정보를 수집하기 위해 제작되었습니다.</t>
  </si>
  <si>
    <t>Nom de l'entreprise (*):</t>
  </si>
  <si>
    <t>Firmenname (*):</t>
  </si>
  <si>
    <t>Périmètre de la déclaration (*):</t>
  </si>
  <si>
    <t>Adresse:</t>
  </si>
  <si>
    <t>담당자 (*):</t>
  </si>
  <si>
    <t>July 19th, 2011</t>
  </si>
  <si>
    <t>Required Fields</t>
  </si>
  <si>
    <t>Answer provided</t>
  </si>
  <si>
    <t>COUNTRY CODE LIST</t>
  </si>
  <si>
    <t>PERU</t>
  </si>
  <si>
    <t>PHILIPPINES</t>
  </si>
  <si>
    <t>POLAND</t>
  </si>
  <si>
    <t>RUSSIAN FEDERATION</t>
  </si>
  <si>
    <t>SAUDI ARABIA</t>
  </si>
  <si>
    <t>SUDAN</t>
  </si>
  <si>
    <t>SINGAPORE</t>
  </si>
  <si>
    <t>SWEDEN</t>
  </si>
  <si>
    <t>THAILAND</t>
  </si>
  <si>
    <t>TURKEY</t>
  </si>
  <si>
    <t>UGANDA</t>
  </si>
  <si>
    <t>UZBEKISTAN</t>
  </si>
  <si>
    <t>VIET NAM</t>
  </si>
  <si>
    <t>SOUTH AFRICA</t>
  </si>
  <si>
    <t>ZAMBIA</t>
  </si>
  <si>
    <t>ZIMBABWE</t>
  </si>
  <si>
    <t>Notes</t>
  </si>
  <si>
    <t>Hyperlink to source</t>
  </si>
  <si>
    <t>Click here to return to Declaration tab</t>
  </si>
  <si>
    <t>Required fields remaining to be completed</t>
  </si>
  <si>
    <t>Smelter Facility Location: State / Province</t>
  </si>
  <si>
    <t>Smelter Facility Location: Country</t>
  </si>
  <si>
    <t>Standard Smelter Names</t>
  </si>
  <si>
    <t>Wolfram Bergbau und Hütten AG</t>
  </si>
  <si>
    <t>Bangko Sentral ng Pilipinas (Central Bank of the Philippines)</t>
  </si>
  <si>
    <t>Caridad</t>
  </si>
  <si>
    <t>Dowa</t>
  </si>
  <si>
    <t>FSE Novosibirsk Refinery</t>
  </si>
  <si>
    <t>Japan Mint</t>
  </si>
  <si>
    <t>JSC Ekaterinburg Non-Ferrous Metal Processing Plant</t>
  </si>
  <si>
    <t>Materion</t>
  </si>
  <si>
    <t>Moscow Special Alloys Processing Plant</t>
  </si>
  <si>
    <t>Prioksky Plant of Non-Ferrous Metals</t>
  </si>
  <si>
    <t>Royal Canadian Mint</t>
  </si>
  <si>
    <t>SOE Shyolkovsky Factory of Secondary Precious Metals</t>
  </si>
  <si>
    <t>Solar Applied Materials Technology Corp.</t>
  </si>
  <si>
    <t>TERMS AND CONDITIONS</t>
  </si>
  <si>
    <t>公司信息</t>
  </si>
  <si>
    <t>기업 정보</t>
  </si>
  <si>
    <t>회사 차원에서 다음 질문들에 답하시오.</t>
  </si>
  <si>
    <t>Resposta</t>
  </si>
  <si>
    <t>Antwort</t>
  </si>
  <si>
    <t>Respuesta</t>
  </si>
  <si>
    <t>추가 내용</t>
  </si>
  <si>
    <t>Commentaires</t>
  </si>
  <si>
    <t>Comentários</t>
  </si>
  <si>
    <t>Comentarios</t>
  </si>
  <si>
    <t>추가 내용 및 첨부 파일</t>
  </si>
  <si>
    <t>Commentaires et pièces jointes</t>
  </si>
  <si>
    <t>Comentários e Anexos</t>
  </si>
  <si>
    <t>Comentarios y anexos</t>
  </si>
  <si>
    <t>Pregunta</t>
  </si>
  <si>
    <t>问题</t>
  </si>
  <si>
    <t>문제</t>
  </si>
  <si>
    <t>Pergunta</t>
  </si>
  <si>
    <t>Frage</t>
  </si>
  <si>
    <t>If any part of any provision of these Terms and Conditions shall be invalid or unenforceable under applicable law, said part shall be deemed ineffective to the extent of such invalidity or unenforceability only, without in any way affecting the remaining parts of said provision or the remaining provisions of these Terms and Conditions.</t>
  </si>
  <si>
    <t xml:space="preserve">By accessing and using the List or any Tool, and in consideration thereof, the User agrees to the foregoing. </t>
  </si>
  <si>
    <t>Link to Terms &amp; Conditions</t>
  </si>
  <si>
    <t>Produkt- oder Artikelbeschreibung</t>
  </si>
  <si>
    <t>Metall</t>
  </si>
  <si>
    <t xml:space="preserve">제련소 위치: 국가 </t>
  </si>
  <si>
    <t>Smelter Not Listed</t>
  </si>
  <si>
    <t>귀사의 답변을 명확히 하기 위해 추가 답변이 필요한 경우, 코멘트 섹션을 활용하시오.</t>
  </si>
  <si>
    <t>Si nécessaire, merci d'inscrire vos commentaires dans la section prévue à cet effet afin de clarifier vos réponses</t>
  </si>
  <si>
    <t>2010 United States legislation, Dodd-Frank Wall Street Reform and Consumer Protection Act, Section 1502 (“Dodd-Frank”) (http://www.sec.gov/about/laws/wallstreetreform-cpa.pdf)</t>
  </si>
  <si>
    <t>Product</t>
  </si>
  <si>
    <t>A company’s Product or Finished good is a material or item which has completed the final stage of manufacturing and/or processing and is available for distribution or sale to customers.</t>
  </si>
  <si>
    <t>Definitions</t>
  </si>
  <si>
    <t>B3</t>
  </si>
  <si>
    <t>B4</t>
  </si>
  <si>
    <t>B5</t>
  </si>
  <si>
    <t>B6</t>
  </si>
  <si>
    <t>B7</t>
  </si>
  <si>
    <t>B8</t>
  </si>
  <si>
    <t>B9</t>
  </si>
  <si>
    <t>B10</t>
  </si>
  <si>
    <t>B11</t>
  </si>
  <si>
    <t>B12</t>
  </si>
  <si>
    <t>B13</t>
  </si>
  <si>
    <t>B14</t>
  </si>
  <si>
    <t>B15</t>
  </si>
  <si>
    <t>B16</t>
  </si>
  <si>
    <t>B17</t>
  </si>
  <si>
    <t>B18</t>
  </si>
  <si>
    <t>B19</t>
  </si>
  <si>
    <t>B20</t>
  </si>
  <si>
    <t>B21</t>
  </si>
  <si>
    <t>B22</t>
  </si>
  <si>
    <t>B23</t>
  </si>
  <si>
    <t>C3</t>
  </si>
  <si>
    <t>C4</t>
  </si>
  <si>
    <t>C5</t>
  </si>
  <si>
    <t>C6</t>
  </si>
  <si>
    <t>C7</t>
  </si>
  <si>
    <t>C8</t>
  </si>
  <si>
    <t>C9</t>
  </si>
  <si>
    <t>C10</t>
  </si>
  <si>
    <t>C11</t>
  </si>
  <si>
    <t>C12</t>
  </si>
  <si>
    <t>C13</t>
  </si>
  <si>
    <t>C14</t>
  </si>
  <si>
    <t>C15</t>
  </si>
  <si>
    <t>C16</t>
  </si>
  <si>
    <t>C17</t>
  </si>
  <si>
    <t>C18</t>
  </si>
  <si>
    <t>C19</t>
  </si>
  <si>
    <t>C20</t>
  </si>
  <si>
    <t>C21</t>
  </si>
  <si>
    <t>C22</t>
  </si>
  <si>
    <t>C23</t>
  </si>
  <si>
    <t>Declaration</t>
  </si>
  <si>
    <t>Location (Country) of Mine(s) or if recycled or scrap sourced, enter "recycled" or "scrap"</t>
    <phoneticPr fontId="28"/>
  </si>
  <si>
    <t>A28</t>
  </si>
  <si>
    <t>A41</t>
  </si>
  <si>
    <t>B2</t>
  </si>
  <si>
    <t>B24</t>
  </si>
  <si>
    <t>C2</t>
  </si>
  <si>
    <t>D2</t>
  </si>
  <si>
    <t>B61</t>
  </si>
  <si>
    <t xml:space="preserve">C. Requieres que tus proveedores directos sean libres de conflicto RDC? </t>
  </si>
  <si>
    <t>3TG</t>
  </si>
  <si>
    <t>Tantalum, tin, tungsten, gold</t>
  </si>
  <si>
    <t>Authorizer</t>
  </si>
  <si>
    <t xml:space="preserve">This field identifies the person responsible for the content of the declaration. The authorizer may be a different individual from the contact person. It is not correct to use the words ‘‘same’’ or similar identification to provide the name of the authorizer. </t>
  </si>
  <si>
    <t>Covered Country(ies)</t>
  </si>
  <si>
    <t xml:space="preserve">Covered Country(ies) as defined by the United States Dodd-Frank Wall Street Reform and Consumer Protection Act of 2010. These countries include the Democratic Republic of the Congo and the nine countries with which it shares an internationally recognized border: Angola, Burundi, Central African Republic, Republic of the Congo, Rwanda, South Sudan, Tanzania, Uganda, Zambia.  </t>
  </si>
  <si>
    <t>Declaration Scope or Class</t>
  </si>
  <si>
    <t>For the purposes of this template, “scope” describes the applicability of the information provided by the reporting company.  The scope may encompass the entirety of a company’s services and/or products, or at a company’s discretion, the template may be used to report on a specific product (or products), or, be ‘User defined’.  The ‘User defined’ scope selection or class may be used to describe any subset of a company’s operation or product portfolio.</t>
  </si>
  <si>
    <t>Products that do not contain minerals that directly or indirectly finance or benefit armed groups in the Democratic Republic of the Congo or an adjoining country.  Source: 2010 United States legislation, Dodd-Frank Wall Street Reform and Consumer Protection Act, Section 1502 (http://www.sec.gov/about/laws/wallstreetreform-cpa.pdf)</t>
  </si>
  <si>
    <t>Gold (Au) refiner (smelter)</t>
  </si>
  <si>
    <t>Intentionally added is commonly known as the deliberate use of a substance, or in this case metal, in the formulation of a product where continued presence is desired to provide a specific characteristic, appearance or quality.
While the SEC does not define the phrase “intentionally added” in the final rule*, the rule’s preamble states:
“[W]e agree that being intentionally added, rather than being a naturally-occurring by-product, is a significant factor in determining whether a conflict mineral is ‘‘necessary to the functionality or production’’ of a product. This is true regardless of who intentionally added the conflict mineral to the product so long as it is contained in the product. [D]etermining whether a conflict mineral is considered ‘‘necessary’’ to a product should not depend on whether the conflict mineral is added directly to the product by the issuer or whether it is added to a component of the product that the issuer receives from a third party. Instead, the issuer should ‘report on the totality of the product and work with suppliers to comply with the requirements.’ Therefore, in determining whether a conflict mineral is ‘‘necessary’’ to a product, an issuer must consider any conflict mineral contained in its product, even if that conflict mineral is only in the product because it was included as part of a component of the product that was manufactured originally by a third party.”
*(56296 Federal Register / Vol. 77, No. 177 / Wednesday, September 12, 2012 / Rules and Regulations)</t>
  </si>
  <si>
    <t>Intentionally added</t>
  </si>
  <si>
    <t>IPC</t>
  </si>
  <si>
    <t>IPC (www.IPC.org) is a global industry association based in Bannockburn, Ill., dedicated to the competitive excellence and financial success of its 3,400 member companies which represent all facets of the electronics industry, including design, printed board manufacturing, electronics assembly and test. As a member-driven organization and leading source for industry standards, training, market research and public policy advocacy, IPC supports programs to meet the needs of an estimated $2.0 trillion global electronics industry. IPC maintains additional offices in Taos, N.M.; Washington, D.C.; Stockholm, Sweden; Moscow, Russia; Bangalore, India; Bangkok, Thailand; and Shanghai, Shenzhen, Chengdu, Suzhou and Beijing, China.</t>
  </si>
  <si>
    <t>IPC-1755 Conflict Minerals Data Exchange Standard</t>
  </si>
  <si>
    <t xml:space="preserve">This IPC standard establishes the requirements for exchanging conflict minerals data between suppliers and their customers. To meet the needs of a broad range of users, this standard provides flexibility in the scope of the products covered within a single declaration. This standard is not a compliance guide. </t>
  </si>
  <si>
    <t>Necessary for the Functionality of a Product</t>
  </si>
  <si>
    <t>The SEC does not provide a formal definition of this phrase in the final rule*, however it provides some guidance: A conflict mineral will be considered to be necessary to its functionality of a product if it meets the following: 1) is intentionally added to the product or any component of the product and is not a naturally-occurring byproduct; 2) is necessary to the product’s generally expected function, use or purpose; and 3) is incorporated for the purpose of ornamentation, decoration, or embellishment, whether the primary purpose of the product is ornamentation or decoration.
NOTE: The conflict mineral must be contained in the product to be applicable.
*(56296 Federal Register / Vol. 77, No. 177 / Wednesday, September 12, 2012 / Rules and Regulations)</t>
  </si>
  <si>
    <t>Instructions for completing the Smelter List Tab.
Provide answers in ENGLISH only</t>
  </si>
  <si>
    <t>Johnson Matthey Canada</t>
  </si>
  <si>
    <t>The Perth Mint</t>
  </si>
  <si>
    <t>SMM</t>
  </si>
  <si>
    <t>Empressa Nacional de Fundiciones (ENAF)</t>
  </si>
  <si>
    <t>YTCL</t>
  </si>
  <si>
    <t>GTP</t>
  </si>
  <si>
    <t>Aug 29th, 2012</t>
  </si>
  <si>
    <t>이용 약관</t>
  </si>
  <si>
    <t>Kommentare</t>
  </si>
  <si>
    <t xml:space="preserve">Schmelzhütten-Ansprechpartner: Name </t>
  </si>
  <si>
    <t>Provide comments in the Comment sections as required to clarify your responses.</t>
  </si>
  <si>
    <t>Ningxia Orient Tantalum Industry Co., Ltd.</t>
  </si>
  <si>
    <t>Thaisarco</t>
  </si>
  <si>
    <t>PT Tambang Timah</t>
  </si>
  <si>
    <t>Mineração Taboca S.A.</t>
  </si>
  <si>
    <t>Minsur</t>
  </si>
  <si>
    <t>Return to declaration tab</t>
  </si>
  <si>
    <t>Company Information</t>
  </si>
  <si>
    <t>Answer the Following Questions at a Company Level</t>
  </si>
  <si>
    <t>Question</t>
  </si>
  <si>
    <t>Heimerle + Meule GmbH</t>
  </si>
  <si>
    <t>1 of 8</t>
  </si>
  <si>
    <t>소개</t>
  </si>
  <si>
    <t>Introdução</t>
  </si>
  <si>
    <t>Einführung</t>
  </si>
  <si>
    <t>기업 정보 입력 안내서(8~18줄).
답변은 반드시 영어로 기입해야 합니다.</t>
  </si>
  <si>
    <t>*표는 반드시 입력하여야 합니다.</t>
  </si>
  <si>
    <t>Geben Sie, falls notwendig, Anmerkungen im Kommentarbereich ein, die für eine Klarstellung ihrer Antwort hilfreich sind.</t>
  </si>
  <si>
    <t xml:space="preserve">Die OECD Due Diligence Richtlinie für verantwortliche Lieferketten von Mineralien aus mit Konflikten und hohem Risiko betroffen Gebieten (OECD Richtlinie) definiert "Due Diligence" als "einen kontinuierlichen, pro-aktiven und re-aktiven Prozess, mit dem Firmen sicherstellen können, dass sie Menschenrechte respektieren und nicht zu Konflikten beitragen". Due Diligence sollte ein fester Teil ihrer konfliktfreien Beschaffungsstrategie sein. 
Fragen A. bis J. betreffen die Beurteilung ihrer konfliktfreien Mineralienbeschaffungs- Due Diligence- Aktivitäten. Die Antworten auf diese Fragen sollen den gesamten Bereich Ihrer Firmenaktivitäten abdecken und sich nicht nur auf den Bereich des "Erklärungsbereiches" (wie in der Firmeninformation ausgewählt) beschränken. </t>
  </si>
  <si>
    <t xml:space="preserve">Beim Bearbeiten und der Benutzung der Liste oder eines jeglichen Werkzeuges und der Beachtung dessen, stimmt der Anwender dem vorhergehenden zu. </t>
  </si>
  <si>
    <t>ITEM</t>
  </si>
  <si>
    <t>Posten</t>
  </si>
  <si>
    <t>Minerai de conflit</t>
  </si>
  <si>
    <t>선언범위 Declaration Scope</t>
  </si>
  <si>
    <t>Périmètre de la Déclaration</t>
  </si>
  <si>
    <t>콩고민주공화국 DRC</t>
  </si>
  <si>
    <t>RDC</t>
  </si>
  <si>
    <t>RDC Sans Conflit</t>
  </si>
  <si>
    <t>RDC Livre de Conflito</t>
  </si>
  <si>
    <t>Fonderie d'or</t>
  </si>
  <si>
    <t>OCDE</t>
  </si>
  <si>
    <t>产品</t>
  </si>
  <si>
    <t>제품 Product</t>
  </si>
  <si>
    <t>Produit</t>
  </si>
  <si>
    <t>Produto</t>
  </si>
  <si>
    <t>Produkt</t>
  </si>
  <si>
    <t>미국증권거래위원회 SEC</t>
  </si>
  <si>
    <t>冶炼厂</t>
  </si>
  <si>
    <t>제련소 Smelter</t>
  </si>
  <si>
    <t>Fonderie</t>
  </si>
  <si>
    <t>Fundição</t>
  </si>
  <si>
    <t>Schmelzhütte</t>
  </si>
  <si>
    <t>Fonderie de tantale</t>
  </si>
  <si>
    <t>Fonderie d'étain</t>
  </si>
  <si>
    <t>Fonderie de tungstène</t>
  </si>
  <si>
    <t>DEFINITION</t>
  </si>
  <si>
    <t>Definition</t>
  </si>
  <si>
    <t>2010년 미국 제정법, 도드프랭크 금융 개혁 및 소비자 보호를 위한 법률, 1502조(“Dodd-Frank”) 
http://www.sec.gov/about/laws/wallstreetreform-cpa.pdf</t>
  </si>
  <si>
    <t>2010 US Gesetzgebung, Dodd-Frank-Walls Street Reform and Consumer Protection Art, Section 1502 ("Dodd-Frank") (http://www.sec.gov/about/laws/wallstreetreform-cpa.pdf)</t>
  </si>
  <si>
    <t>콩고민주공화국</t>
  </si>
  <si>
    <t>République Démocratique du Congo</t>
  </si>
  <si>
    <t>República Democrática do Congo</t>
  </si>
  <si>
    <t>Demokratische Republik Kongo</t>
  </si>
  <si>
    <t>미국증권거래위원회 (www.sec.gov)</t>
  </si>
  <si>
    <t>기업명 (*):</t>
  </si>
  <si>
    <t>사업등록번호:</t>
  </si>
  <si>
    <t>주소:</t>
  </si>
  <si>
    <t>담당자 이메일 (*):</t>
  </si>
  <si>
    <t>답변</t>
  </si>
  <si>
    <t>금속 (*)</t>
  </si>
  <si>
    <t>金属</t>
  </si>
  <si>
    <t>금속</t>
  </si>
  <si>
    <t>Jared Connors, Intel</t>
  </si>
  <si>
    <t>Smelter</t>
  </si>
  <si>
    <t>Alias conocidos</t>
  </si>
  <si>
    <t>ANDORRA</t>
  </si>
  <si>
    <t>UNITED ARAB EMIRATES</t>
  </si>
  <si>
    <t>AUSTRALIA</t>
  </si>
  <si>
    <t>AUSTRIA</t>
  </si>
  <si>
    <t>BELGIUM</t>
  </si>
  <si>
    <t>BRAZIL</t>
  </si>
  <si>
    <t>CANADA</t>
  </si>
  <si>
    <t>SWITZERLAND</t>
  </si>
  <si>
    <t>CHILE</t>
  </si>
  <si>
    <t>CHINA</t>
  </si>
  <si>
    <t>GERMANY</t>
  </si>
  <si>
    <t>SPAIN</t>
  </si>
  <si>
    <t>ESTONIA</t>
  </si>
  <si>
    <t>FRANCE</t>
  </si>
  <si>
    <t>INDONESIA</t>
  </si>
  <si>
    <t>INDIA</t>
  </si>
  <si>
    <t>ITALY</t>
  </si>
  <si>
    <t>JAPAN</t>
  </si>
  <si>
    <t>KAZAKHSTAN</t>
  </si>
  <si>
    <t>KYRGYZSTAN</t>
  </si>
  <si>
    <t>KOREA, REPUBLIC OF</t>
  </si>
  <si>
    <t>LITHUANIA</t>
  </si>
  <si>
    <t>MEXICO</t>
  </si>
  <si>
    <t>MYANMAR</t>
  </si>
  <si>
    <t>MALAYSIA</t>
  </si>
  <si>
    <t>NETHERLANDS</t>
  </si>
  <si>
    <t>NEW ZEALAND</t>
  </si>
  <si>
    <t>Exotech Inc.</t>
  </si>
  <si>
    <t>Mitsui Mining &amp; Smelting</t>
  </si>
  <si>
    <t>Solikamsk Metal Works</t>
  </si>
  <si>
    <t>RFH</t>
  </si>
  <si>
    <t>As defined in  2010 United States legislation, Dodd-Frank Wall Street Reform and Consumer Protection Act, Section 1502(e)(4):
CONFLICT MINERAL.—The term ‘‘conflict mineral’’ means—
(A) columbite-tantalite (coltan), cassiterite, gold, wolframite, or their derivatives; or
(B) any other mineral or its derivatives determined by the Secretary of State to be financing conflict in the Democratic Republic of the Congo or an adjoining country.  (available at http://www.sec.gov/about/laws/wallstreetreform-cpa.pdf)</t>
  </si>
  <si>
    <t>Si cualquier parte de cualquier disposición de estos Términos y Condiciones es inválida o inejecutable según la legislación aplicable, dicha parte se considerará ineficaz en la medida de dicha invalidez o inaplicabilidad sólo, sin incidir en modo alguno las partes restantes de dicha disposición o del resto las disposiciones de estos Términos y Condiciones.</t>
  </si>
  <si>
    <t>Al acceder y utilizar la lista o herramienta alguna, y en consideración de los mismos, el Usuario se compromete a lo anterior.</t>
  </si>
  <si>
    <t>Articulo</t>
  </si>
  <si>
    <t>Minerales en conflicto</t>
  </si>
  <si>
    <t>Producto</t>
  </si>
  <si>
    <t>Fundidor</t>
  </si>
  <si>
    <t>DEFINICION</t>
  </si>
  <si>
    <t>Gold</t>
  </si>
  <si>
    <t>Tin</t>
  </si>
  <si>
    <t>Tantalum</t>
  </si>
  <si>
    <t>Tungsten</t>
  </si>
  <si>
    <t>Localisation de la fonderie : Pays (*)</t>
  </si>
  <si>
    <t>Localisation de la fonderie : Rue et Numéro</t>
  </si>
  <si>
    <t>Localisation de la fonderie : Ville</t>
  </si>
  <si>
    <t>제련소 위치: 도/주</t>
  </si>
  <si>
    <t>Localisation de la fonderie : Etat / Province</t>
  </si>
  <si>
    <t>Nom du contact de la fonderie</t>
  </si>
  <si>
    <t>Nombre del contacto en la fabrica del fundidor</t>
  </si>
  <si>
    <t>Email du contact de la fonderie</t>
  </si>
  <si>
    <t>Email de contacto en la fabrica del fundidor</t>
  </si>
  <si>
    <t>Prochaines étapes proposées, si applicable</t>
  </si>
  <si>
    <t>제출 전, 필수 항목이 모두 작성되었는 지 확인하기 위해, 붉게 표시된 부분을 검토하여 주십시오.</t>
  </si>
  <si>
    <t>Para asegurase que todos los campos requeridos han sido llenados antes de enviarlos al cliente revise la forma si contiene cualquier cosa marcada en rojo</t>
  </si>
  <si>
    <t>미기입 된 필수 항목</t>
  </si>
  <si>
    <t>Champs obligatoires non complétés</t>
  </si>
  <si>
    <t>Los restantes campos requeridos debe ser completados</t>
  </si>
  <si>
    <t>필수 항목</t>
  </si>
  <si>
    <t>Champs obligatoires</t>
  </si>
  <si>
    <t>Campos Obrigatórios</t>
  </si>
  <si>
    <t>Erforderliche Felder</t>
  </si>
  <si>
    <t>Campos requeridos</t>
  </si>
  <si>
    <t>기입된 답변</t>
  </si>
  <si>
    <t>Réponse fournie</t>
  </si>
  <si>
    <t>Resposta fornecida</t>
  </si>
  <si>
    <t>Antwort ist vorhanden</t>
  </si>
  <si>
    <t>Respuestas requeridos</t>
  </si>
  <si>
    <t>노트</t>
  </si>
  <si>
    <t>Remarques</t>
  </si>
  <si>
    <t>Notas</t>
  </si>
  <si>
    <t>Notizen</t>
  </si>
  <si>
    <t>Produkt- oder Artikelnummer (*)</t>
  </si>
  <si>
    <t>PT Stanindo Inti Perkasa</t>
  </si>
  <si>
    <t>Mitsubishi Materials Corporation</t>
  </si>
  <si>
    <t>Sabin Metal Corp.</t>
  </si>
  <si>
    <t>Conghua Tantalum and Niobium Smeltry</t>
  </si>
  <si>
    <t>ATI Tungsten Materials</t>
  </si>
  <si>
    <t>Le Guide OCDE sur le devoir de diligence pour des chaînes d’approvisionnement responsables en métaux provenant de zones de conflit ou à haut risque (Guide OCDE) définit l’exercice du « devoir de diligence » comme étant « le processus continu, proactif et réactif qui permet aux entreprises de s’assurer qu’elles respectent les droits humains et qu’elles ne contribuent pas aux conflits ». Le devoir de diligence devrait faire partie intégrante de la stratégie globale d’approvisionnement hors zone de conflit ou à haut risque de votre entreprise. Les questions A à J ont pour but d’évaluer les activités en place dans votre entreprise dans le cadre du devoir de diligence de votre compagnie pour l’approvisionnement en métaux hors zone de conflit ou à haut risque. Les réponses à ces questions doivent représenter le périmètre complet des activités de votre entreprise et ne doivent pas être limitées au 'Périmetre de la Déclaration' sélectionné dans la section information sur la société .</t>
  </si>
  <si>
    <t>Metalor Switzerland</t>
  </si>
  <si>
    <t>Schmelzhütte Identifizierung</t>
  </si>
  <si>
    <t>Standard Schmelzhütten Namen</t>
  </si>
  <si>
    <t>Bekannt als</t>
  </si>
  <si>
    <t>제련소 리스트 답변 안내서. 
답변은 반드시 영어로 기입해야 합니다.</t>
  </si>
  <si>
    <t xml:space="preserve">주의 : *별표가 있는 항목은 반드시 기입해야 합니다. </t>
  </si>
  <si>
    <t>TERMOS E CONDIÇÕES</t>
  </si>
  <si>
    <t>Allgemeine Geschäftsbedingungen (AGB)</t>
  </si>
  <si>
    <t>Introduzione</t>
  </si>
  <si>
    <t>Note: i campi con asterisco (*) sono a risposta obbligatoria</t>
  </si>
  <si>
    <t>Hinweis: Spalten mit (*) sind Pflichtfelder</t>
  </si>
  <si>
    <t>A9</t>
  </si>
  <si>
    <t>A10</t>
  </si>
  <si>
    <t>A11</t>
  </si>
  <si>
    <t>A12</t>
  </si>
  <si>
    <t>A13</t>
  </si>
  <si>
    <t>A14</t>
  </si>
  <si>
    <t>A16</t>
  </si>
  <si>
    <t>A17</t>
  </si>
  <si>
    <t>A18</t>
  </si>
  <si>
    <t>A19</t>
  </si>
  <si>
    <t>A20</t>
  </si>
  <si>
    <t>A21</t>
  </si>
  <si>
    <t>A23</t>
  </si>
  <si>
    <t>A24</t>
  </si>
  <si>
    <t>A25</t>
  </si>
  <si>
    <t>A26</t>
  </si>
  <si>
    <t>A29</t>
  </si>
  <si>
    <t>A30</t>
  </si>
  <si>
    <t>A31</t>
  </si>
  <si>
    <t>A32</t>
  </si>
  <si>
    <t>A33</t>
  </si>
  <si>
    <t>A34</t>
  </si>
  <si>
    <t>A36</t>
  </si>
  <si>
    <t>A37</t>
  </si>
  <si>
    <t>A38</t>
  </si>
  <si>
    <t>A39</t>
  </si>
  <si>
    <t>A42</t>
  </si>
  <si>
    <t>A43</t>
  </si>
  <si>
    <t>A44</t>
  </si>
  <si>
    <t>A45</t>
  </si>
  <si>
    <t>A46</t>
  </si>
  <si>
    <t>A47</t>
  </si>
  <si>
    <t>A49</t>
  </si>
  <si>
    <t>A50</t>
  </si>
  <si>
    <t>A51</t>
  </si>
  <si>
    <t>A52</t>
  </si>
  <si>
    <t>A53</t>
  </si>
  <si>
    <t>A54</t>
  </si>
  <si>
    <t>A55</t>
  </si>
  <si>
    <t>A56</t>
  </si>
  <si>
    <t>A58</t>
  </si>
  <si>
    <t>A59</t>
  </si>
  <si>
    <t>A60</t>
  </si>
  <si>
    <t>A61</t>
  </si>
  <si>
    <t>A62</t>
  </si>
  <si>
    <t>A63</t>
  </si>
  <si>
    <t>A64</t>
  </si>
  <si>
    <t>Democratic Republic of Congo</t>
  </si>
  <si>
    <t>ATAkulche</t>
  </si>
  <si>
    <t>Aurubis AG</t>
  </si>
  <si>
    <t>Central Bank of the Philippines Gold Refinery &amp; Mint</t>
  </si>
  <si>
    <t>Boliden AB</t>
  </si>
  <si>
    <t>Heraeus Precious Metals GmbH &amp; Co. KG</t>
  </si>
  <si>
    <t>Ishifuku Metal Industry Co., Ltd.</t>
  </si>
  <si>
    <t>Metalor USA Refining Corporation</t>
  </si>
  <si>
    <t>Mitsui Mining and Smelting Co., Ltd.</t>
  </si>
  <si>
    <t>Navoi Mining and Metallurgical Combinat</t>
  </si>
  <si>
    <t>PT Aneka Tambang (Persero) Tbk</t>
  </si>
  <si>
    <t>Tanaka Kikinzoku Kogyo K.K.</t>
  </si>
  <si>
    <t>Zhongjin Gold Corporation Limited</t>
  </si>
  <si>
    <t>Istanbul Gold Refinery</t>
  </si>
  <si>
    <t>Nadir Metal Rafineri San. Ve Tic. A.Ş.</t>
  </si>
  <si>
    <t>Répondre à la question suivante au niveau de l'entreprise</t>
  </si>
  <si>
    <t>Réponse</t>
  </si>
  <si>
    <t>Smelter List</t>
  </si>
  <si>
    <t>Checker</t>
  </si>
  <si>
    <t xml:space="preserve">
</t>
    <phoneticPr fontId="4" type="noConversion"/>
  </si>
  <si>
    <t xml:space="preserve">
</t>
    <phoneticPr fontId="4" type="noConversion"/>
  </si>
  <si>
    <t xml:space="preserve">
</t>
    <phoneticPr fontId="4" type="noConversion"/>
  </si>
  <si>
    <t>Firmenangaben</t>
  </si>
  <si>
    <t>Beantworten Sie folgende Fragen auf Firmenebene</t>
  </si>
  <si>
    <t>Kommentare und Anlagen</t>
  </si>
  <si>
    <t>Konfliktmineral</t>
  </si>
  <si>
    <t>Hinweis: Eingaben mit (*) sind Pflichtfelder</t>
  </si>
  <si>
    <t>B67</t>
  </si>
  <si>
    <t>3. Inserire il codice univoco di identificazione dell'Azienda (DUNS number, Partita IVA, etc..)</t>
  </si>
  <si>
    <t>Se necessario siete pregati di inserire i vostri commenti nella sezione prevista per chiarire le vostre risposte</t>
  </si>
  <si>
    <t>Provide % of completeness of supplier's smelter information on Declaration tab cell D50</t>
    <phoneticPr fontId="28"/>
  </si>
  <si>
    <t>Provide % of completeness of supplier's smelter information on Declaration tab cell D51</t>
    <phoneticPr fontId="28"/>
  </si>
  <si>
    <t>Provide % of completeness of supplier's smelter information on Declaration tab cell D52</t>
    <phoneticPr fontId="28"/>
  </si>
  <si>
    <t>Provide % of completeness of supplier's smelter information on Declaration tab cell D53</t>
    <phoneticPr fontId="28"/>
  </si>
  <si>
    <t>Condizioni Generali In caso di conflitto, la versione inglese del presente modulo sui conflict mineral dovrà essere considerata prevalente.</t>
  </si>
  <si>
    <t>Qualora una clausola delle presenti Termini e Condizioni risulti invalida perché in contrasto con la legge applicabile, la restante parte dei presenti Termini e Condizioni dovrà rimanere pienamente in vigore.</t>
  </si>
  <si>
    <t>Con l'accesso e l'uso della Lista o degli Strumenti, l'Utilizzatore accetta quanto segue.</t>
  </si>
  <si>
    <t>Product List</t>
    <phoneticPr fontId="28"/>
  </si>
  <si>
    <t>E. Avete adottato con la dovuta diligenza misure per l'acquisto di metalli da zone senza conflitti?</t>
  </si>
  <si>
    <t>B69</t>
  </si>
  <si>
    <t>B71</t>
  </si>
  <si>
    <t>B73</t>
  </si>
  <si>
    <t>B75</t>
  </si>
  <si>
    <t>B77</t>
  </si>
  <si>
    <t xml:space="preserve">Tantalum  </t>
  </si>
  <si>
    <t xml:space="preserve">탄탈륨  </t>
  </si>
  <si>
    <t xml:space="preserve">Tantale  </t>
  </si>
  <si>
    <t xml:space="preserve">Tantal  </t>
  </si>
  <si>
    <t xml:space="preserve">Tantalio  </t>
  </si>
  <si>
    <t xml:space="preserve">Tin  </t>
  </si>
  <si>
    <t xml:space="preserve">주석  </t>
  </si>
  <si>
    <t xml:space="preserve">Étain  </t>
  </si>
  <si>
    <t xml:space="preserve">Zinn  </t>
  </si>
  <si>
    <t xml:space="preserve">Estaño  </t>
  </si>
  <si>
    <t xml:space="preserve">Stagno  </t>
  </si>
  <si>
    <t xml:space="preserve">Gold  </t>
  </si>
  <si>
    <t>金</t>
  </si>
  <si>
    <t xml:space="preserve">금  </t>
  </si>
  <si>
    <t xml:space="preserve">Or  </t>
  </si>
  <si>
    <t xml:space="preserve">Oro  </t>
  </si>
  <si>
    <t xml:space="preserve">Tungsten  </t>
  </si>
  <si>
    <t xml:space="preserve">텅스텐  </t>
  </si>
  <si>
    <t xml:space="preserve">Tungstène  </t>
  </si>
  <si>
    <t xml:space="preserve">Wolfram  </t>
  </si>
  <si>
    <t xml:space="preserve">Tungsteno  </t>
  </si>
  <si>
    <t>Ath</t>
  </si>
  <si>
    <t>Métal</t>
  </si>
  <si>
    <t>Métal (*)</t>
  </si>
  <si>
    <t>D4</t>
  </si>
  <si>
    <t>E4</t>
  </si>
  <si>
    <t>G4</t>
  </si>
  <si>
    <t>H4</t>
  </si>
  <si>
    <t>I4</t>
  </si>
  <si>
    <t>J4</t>
  </si>
  <si>
    <t>K4</t>
  </si>
  <si>
    <t>L4</t>
  </si>
  <si>
    <t>M4</t>
  </si>
  <si>
    <t>N4</t>
  </si>
  <si>
    <t>O4</t>
  </si>
  <si>
    <t>F4</t>
  </si>
  <si>
    <t>D1</t>
  </si>
  <si>
    <t>D3</t>
  </si>
  <si>
    <t>Product List</t>
  </si>
  <si>
    <t>D5</t>
  </si>
  <si>
    <t xml:space="preserve">
</t>
    <phoneticPr fontId="4" type="noConversion"/>
  </si>
  <si>
    <t xml:space="preserve">
</t>
    <phoneticPr fontId="28"/>
  </si>
  <si>
    <t xml:space="preserve">
</t>
    <phoneticPr fontId="28"/>
  </si>
  <si>
    <t xml:space="preserve">
</t>
    <phoneticPr fontId="28"/>
  </si>
  <si>
    <t xml:space="preserve">
</t>
    <phoneticPr fontId="28"/>
  </si>
  <si>
    <t xml:space="preserve">
</t>
    <phoneticPr fontId="28"/>
  </si>
  <si>
    <t xml:space="preserve">
</t>
    <phoneticPr fontId="28"/>
  </si>
  <si>
    <t xml:space="preserve">
</t>
    <phoneticPr fontId="28"/>
  </si>
  <si>
    <t xml:space="preserve">
</t>
    <phoneticPr fontId="28"/>
  </si>
  <si>
    <t xml:space="preserve">
</t>
    <phoneticPr fontId="28"/>
  </si>
  <si>
    <t xml:space="preserve">
</t>
    <phoneticPr fontId="28"/>
  </si>
  <si>
    <t xml:space="preserve">
</t>
    <phoneticPr fontId="28"/>
  </si>
  <si>
    <t xml:space="preserve">
</t>
    <phoneticPr fontId="28"/>
  </si>
  <si>
    <t xml:space="preserve">
</t>
    <phoneticPr fontId="28"/>
  </si>
  <si>
    <t xml:space="preserve">
</t>
    <phoneticPr fontId="28"/>
  </si>
  <si>
    <t>comment1</t>
    <phoneticPr fontId="28"/>
  </si>
  <si>
    <t>comment for remaining</t>
    <phoneticPr fontId="28"/>
  </si>
  <si>
    <t>Al fine di assicurarsi che tutti campi siano stati compilati, prima di inviare il questionario al cliente, verificare tutti i campi evidenziati in rosso</t>
  </si>
  <si>
    <t>Campi obbligatori ancora da completare</t>
  </si>
  <si>
    <t>Campi obbligatori</t>
  </si>
  <si>
    <t>Risposta fornita</t>
  </si>
  <si>
    <t>Note</t>
  </si>
  <si>
    <t>Smelter not yet identified</t>
  </si>
  <si>
    <t>Zhongyuan Gold Smelter of Zhongjin Gold Corporation</t>
  </si>
  <si>
    <t>CID002500</t>
  </si>
  <si>
    <t>China Tin Group Co., Ltd.</t>
  </si>
  <si>
    <t>1. Removed the ability to overwrite the “Declaration Scope or Class” field. Users are restricted to only use the drop-down options.
2. Addressed issue with Checker incorrectly showing “Description of Scope” as missing data when a user selects “B. Product (or List of Products)” as the Declaration Scope.
3. Programmed Checker to show missing data when response to question B is "Yes", unless a url is entered the corresponding "Comments" field.</t>
  </si>
  <si>
    <t>Anleitung zum Ausfüllen von Informationen zu Unternehmen (Zeilen 8 - 22).  Die Kommentare nur in englischer Sprache.</t>
  </si>
  <si>
    <t>3.Geben sie ihre eindeutige Firmenidentifikationsnummer (DUNS Nummer, Steuernummer, Kunden-spezifische Kennung, etc.) ein</t>
  </si>
  <si>
    <t>4. Geben Sie die Quelle für die eindeutige Kennung oder Code ( "DUNS",  "MWST","Kunde", etc. ) an.</t>
  </si>
  <si>
    <t>5. Geben Sie Ihre vollständige Firmenanschrift an (Straße, Stadt, Postleitzahl,  Bundesland).  Dieses Feld ist optional.</t>
  </si>
  <si>
    <t>6. Geben Sie den Namen der Kontaktperson zum Inhalt der Erklärung an. Dies ist ein obligatorisches Feld.</t>
  </si>
  <si>
    <t>8. Geben Sie die Telefonnummer des Kontakts an. Dies ist ein obligatorisches Feld.</t>
  </si>
  <si>
    <t>9. Geben Sie den Namen der Person an, die für die Inhalte der Erklärung verantwortlich ist. Diese Person kann eine ander Person als der Ansprechpartner sein. Es ist nicht richtig, wenn sie die Worte "gleich", "siehe oben" oder ähnlich wie der Name des Bevollmächtigten angeben. Dies ist ein obligatorisches Feld.</t>
  </si>
  <si>
    <t>10. Geben Sie den Titel für den Namen des Bevollmächtigten an. Dieses Feld ist optional.</t>
  </si>
  <si>
    <t>13. Bitte geben Sie das Datum der Fertigstellung für dieses Formblatt mit dem Format TT-MMM-JJJJ ein. Dies ist ein obligatorisches Feld.</t>
  </si>
  <si>
    <t>14. Zum Beispiel kann der Benutzer die Datei unter dem Namen speichern: companyname-datum.xls (Datum im Format JJJJ-MM-TT).</t>
  </si>
  <si>
    <t>Anweisungen für das Ausfüllen der sieben Due Diligence Fragen (Zeilen 24 - 65).
Antworten bitte nur in englischer Sprache eingeben.</t>
  </si>
  <si>
    <t>Manche Unternehmen benötigen eine Begründung für eine "Nein" -Antwort im Kommentarfeld</t>
  </si>
  <si>
    <t>Anleitung zum Ausfüllen des Reiters "Smelter List". Bitte machen Sie ihre Angaben nur in englischer Sprache.</t>
  </si>
  <si>
    <t>Bevollmächtigter</t>
  </si>
  <si>
    <t>umfassendes Land(er)</t>
  </si>
  <si>
    <t>DRK</t>
  </si>
  <si>
    <t>DRK Konflikt-Frei</t>
  </si>
  <si>
    <t>Recycling oder Schrott Quellen</t>
  </si>
  <si>
    <t>Dieses Feld identifiziert die Person, welche  für den Inhalt der Erklärung verantwortlich ist. Der Bevollmächtigte kann eine andere Person sein als der Ansprechpartner. Es ist nicht richtig, wenn sie die Worten "gleiche" oder ähnliche Identifikation wie  der Name des Bevollmächtigten benutzen.</t>
  </si>
  <si>
    <t>"Absichtlich hinzugefügt"  ist im Allgemeinen bekannt als die absichtliche Verwendung eines Stoffes oder in diesem Fall eines Metalles, welches im Erzeugnis enthalten ist, um eine bestimmte Eigenschaft, Aussehen oder eine bestimmte Qualität zu erzeugen.
Während die SEC den Begriff "vorsätzlich" in der letzten Fassung nicht definiert hat, steht in der Präambel:
"Wir sind uns darin einig, dass bewusst hinzugefügt anstatt natürlich vorkommend ein bedeutender Faktor bei der Feststellung ist, ob ein Konflikt Mineral " für die Funktionsfähigkeit oder Produktion" eines Produktes notwendig ist. Dies gilt unabhängig davon, wer absichtlich das Konfliktmineral zum Produkt dazugibt, so lange es im Produkt enthalten ist. Feststellen zu können, ob ein Konfliktmineral  "erforderlich" für ein Produkt ist,  sollte nicht davon abhängen, ob das Konfliktmineral von einem Bearbeiter direkt in das Produkt hinzugefügt wurde, oder ob es sich um eine Komponente des Produkts handelt, welches der Bearbeiter von Dritten bezieht. Statt dessen sollte der Bearbeiter "über die Gesamtheit des Produkts und die Arbeit mit Lieferanten zur Einhaltung der Anforderungen"  berichten. Aus diesem Grund sollte bei der Entscheidung der Frage, ob ein Konflikt Mineral für ein Produkt "erforderlich" ist,  jedes Konfliktmineral betrachten, welches in seinem Produkt enthalten ist, auch dann, wenn dieses Konfliktmineral nur in dem Produkt enthalten ist, welches als Teil einer Komponente des Produkts von Dritten hergestellt wurde. * (
56296 Federal Register  Vol. 77  Nr. 177  Mittwoch, September 12 2012 Regeln und Vorschriften).</t>
  </si>
  <si>
    <t>Dieser IPC-Norm legt die Anforderungen an den Austausch von Konfliktemineralien Daten zwischen Lieferanten und ihren Kunden fest. Um die speziellen Anforderungen einer Vielzahl von Benutzern zu erfüllen, ermöglicht dieser Standard eine größere Flexibilität in den Anwendungsbereichen der genannten Erzeugnisse innerhalb einer einzigen Erklärung. Dieser Standard ist nicht ein Leitfaden für Gesetzmäßigkeitsprüfungen.</t>
  </si>
  <si>
    <t>Die SEC bietet keine formale Definition dieser Formulierung in der letzten Fassung an, aber es gibt einige Anleitungen: ein Konfliktmineral wird als notwendig  für die Funktionalität eines Produktes betrachtet, wenn es die folgenden Punkte erfüllt:
 1) es ist absichtlich dem Produkt oder eine beliebige Komponente des Produkts  hinzugefügt und ist nicht ein natürlich vorkommendes Nebenprodukt, 
2) es ist notwendig für die vom Produkt im allgemeinen erwartete Funktion oder Zweck und 
3) es ist für die Zwecke der Ornamente, Dekoration oder Verzierung enthalten,  ob der primäre Zweck des Produkts die Ornamente oder Dekoration ist .
BEACHTEN SIE: Das Konflikmineral muss im Produkt enthalten sein.
* (56296 Federal Register  Vol. 77  Nr. 177  Mittwoch, September 12  2012  Regeln und Vorschriften).</t>
  </si>
  <si>
    <t>Die SEC bietet keine formale Definition dieser Formulierung in der letzten Fassung an, aber es gibt einige Anleitungen: ein Konfliktmineral wird als notwendig für die Erzeugung eines Produkts betrachtet bei: 1) Es ist absichtlich in das Produkt Herstellungsprozess integriert, anders als wenn es in einem Werkzeug, Maschine oder Anlage integriert wurde, die verwendet wird, um das Produkt herzustellen (wie z. B. Computer oder Stromleitungen) 2) Es ist im Lieferumfang enthalten (muss in dem Produkt enthalten sein) und 3) Es ist für das Produkt notwendig.
* (56296 Federal Register, Vol. 77 ,Nr. 177  Mittwoch, September 12  2012 / Regeln und Vorschriften)
"</t>
  </si>
  <si>
    <t>Konflikt Mineralien gelten als "recycelt", wenn sie aus Endnutzer- oder Post-Consumer-Produkten zurück gewonnen werden oder als ein Abfallmetall während der Produktherstellung entstehen.  Recyceltes Metall enthält veralteten, defekte und Schrottmetalle,  welche veredelte  oder Produktionsmetalle enthalten , die für das Recycling in der Produktion von Zinn, Tantal, Wolfram und Gold geeignet sind. Mineralien welche nur teilweise bearbeitet, unbearbeitet oder als Nebenprodukte aus anderen Erze entstanden sind, gelten als nicht recyceltes Metall.</t>
  </si>
  <si>
    <t>Der Zweck dieses Dokuments ist die Erfassung von Beschaffungsinformationen für Zinn, Tantal, Wolfram und Gold, welche in Produkten genutzt werden.</t>
  </si>
  <si>
    <t>Name der Mine(n) oder falls aus Recycling oder Schrott, tragen Sie "recycled" oder "Schrott" ein</t>
  </si>
  <si>
    <t>Stammen 100% der Ausgangsstoffe der Schmelzhütte aus Recycling oder Schrott?</t>
  </si>
  <si>
    <t>Quelle der Schmelzhütte Id-Nummer</t>
  </si>
  <si>
    <t>Abschluss nur erforderlich, wenn die Ebene "Produkt (oder eine Liste von Produkten)" auf der "Erklärung" Arbeitsblatt ausgewählt wurde-</t>
  </si>
  <si>
    <t>Geben Sie hier eine gültige E-mail Adresse für den Ansprechpartner ein</t>
  </si>
  <si>
    <t>Wählen Sie aus der Drop-down Liste eine Antwort: "Ja" oder "Nein"</t>
  </si>
  <si>
    <t>Wählen Sie aus der Drop-down Liste eine Antwort:  "Ja", "Nein" oder "Unbekannt"</t>
  </si>
  <si>
    <t>Wählen Sie aus der Drop-down Liste eine Antwort:  "Ja 100 %",  "Nein, aber mehr als 75 %",  "Nein, aber mehr als 50 %",  "Nein, aber mehr als 25 %", " Nein, aber mehr als 25 %" oder "Nein, aber weniger als 25 %" oder "Nein"</t>
  </si>
  <si>
    <t>John Plyler, BlackBerry, under the direction of the CFSI Due Diligence Data Collection Workgroup</t>
  </si>
  <si>
    <t>7. Geben Sie die E mail-Adresse der Kontaktperson an. Wenn eine E- mail-adresse nicht verfügbar ist, bitte "Nicht verfügbar" oder "n/a." auswählen. Ein leeres Feld kann dazu führen, dass ein Fehler in der Anwendung auftritt. Dies ist ein obligatorisches Feld.</t>
  </si>
  <si>
    <t>Der Checker für dieses Arbeitsblatt prüft, ob alle erforderlichen Informationen in der Vorlage eingetragen wurden. Es ist aktualisiert und kann jederzeit mit Hilfe der Vorlage überprüft werden. Es wird auf Vollständigkeit geprüft.
Die Benutzung dieses Blattes stellt sicher, ob alle erforderlichen Felder ausgefüllt sind (ausgefüllte Felder werden grün hervorgehoben).  Wenn nicht schauen Sie das rote Feld an und lesen Sie die "Bemerkungen" in Spalte C, welche Maßnahmen erforderlich sind. Benutzen Sie die URL in der Spalte D für den direkten Zugriff zur Fertigstellung des Feldes.</t>
  </si>
  <si>
    <t>Wenn ein Teil einer Bestimmung dieser AGB unwirksam ist oder nach geltendem Recht nicht durchsetzbar ist, gilt dies nur für diesen Teil in dem Umfang einer solchen Unwirksamkeit oder Undurchführbarkeit, ohne in irgendeiner Weise zum Nachteil der übrigen Teile der Bestimmung oder die verbleibende Bestimmungen dieser Allgemeinen Geschäftsbedingungen zu werden.</t>
  </si>
  <si>
    <t>Wie in der 2010 US Gesetzgebung, Dodd-Frank-Walls Street Reform and Consumer Protection Art, Section 1502 (e)(4): Konflikt Mineral definiert - bedeutet der Begriff "Konflikt Mineral" -
(A) Columbit-Tantalit (Coltan), Kassiterit, Gold, Wolframit, oder ihre Derivate; oder
(B) jedes andere Mineral oder seine Derivate das durch das Secretary of State für die Finanzierung des Konflikts in der Demokratischen Republik Kongo oder einem angrenzenden Land bestimmt wurde.
(Verfügbar unter: http://www.sec.gov/about/laws/wallstreetreform-cpa.pdf)</t>
  </si>
  <si>
    <t>Betroffene Länder sind durch die Vereinigten Staaten Dodd-Frank Wall Street Reform und Consumer Protection Act von 2010 definiert. Diese Länder sind: die Demokratische Republik Kongo und die neun Länder, mit denen sie eine international anerkannte Grenze teilen: Angola, Burundi, Zentralafrikanische Republik, Republik Kongo, Ruanda, Südsudan, Tansania, Uganda, Sambia.</t>
  </si>
  <si>
    <t>Der Zwecke dieser Vorlage "Anwendungsbereich" beschreibt die Anwendbarkeit der Informationen durch das bilanzierende Unternehmen. Die Möglichkeiten umfassen die Gesamtheit der Dienstleistungen und/oder Produkte oder die Vorlage kann in einem Unternehmen nach eigenem Ermessen für einen Bericht über ein bestimmtes Produkt (oder Produkte) oder "User defined" verwendet werden.  Die Auswahl des "User defined" Anwendungsbereichs oder Klasse kann dazu verwendet werden, um einen Teil eines Unternehmens oder Produkt Portfolio zu beschreiben.</t>
  </si>
  <si>
    <t>Produkte, die keine Mineralien enthalten, welche direkt oder indirekt bewaffnete Gruppen in der Demokratischen Republik Kongo oder ein angrenzendes Land finanzieren oder unterstützen. Quelle: 2010 Vereinigten Staaten geltende Dodd-Frank Wall Street Reform und Consumer Protection Act" 1502 (http://www.sec.gov/about/laws/wallstreetreform-cpa.pdf)</t>
  </si>
  <si>
    <t>Eine Schmelzhütte oder eine Raffinerie ist ein Unternehmen, welches  mineralische Erze sowie Schlacken und/oder Materialien aus recyceltem oder Schrott Quellen beschafft und in zerkleinerte Metall oder Metall mit Zwischenprodukten verarbeitet. Die Ausgabe kann rein sein (99,5 % oder mehr) Metalle, Pulver, Barren, Stangenmaterial,  Körnern, Oxide oder Salze sein. Die Begriffe "Schmelzhütte" und "Raffinerie" werden abwechselnd  in verschiedenen Publikationen verwendet.</t>
  </si>
  <si>
    <t>Standort (Land) von Minen, falls aus Recycling oder Schrott gekauft, geben Sie "recycled" oder "Schrott" ein</t>
  </si>
  <si>
    <t>Um sicherzustellen, dass alle erforderlichen Felder vor dem Versand an ihren Kunden ausgefüllt sind, alle rot markierten Felder beachten.</t>
  </si>
  <si>
    <t>Erforderliche Felder bitte vervollständigen.</t>
  </si>
  <si>
    <t>Geben Sie eine gültige E-Mail Adresse für die bevollmächtigte Person hier ein</t>
  </si>
  <si>
    <t>Bevollmächtigter (*):</t>
  </si>
  <si>
    <t>Datum (*):</t>
  </si>
  <si>
    <t>1. Revisions to the German language translation throughout.
2. Correction of the Japanese language translation for Question 4 on the Declaration worksheet.</t>
  </si>
  <si>
    <t>E. Haben Sie angemesse Prüfmaßnahmen für konfliktfreie Beschaffung eingeführt?</t>
  </si>
  <si>
    <t>Hunan Chenzhou Mining Group Co., Ltd.</t>
  </si>
  <si>
    <t>Solikamsk Magnesium Works OAO</t>
  </si>
  <si>
    <t>Chongyi Zhangyuan Tungsten Co., Ltd.</t>
  </si>
  <si>
    <t>Guangdong Xianglu Tungsten Co., Ltd.</t>
  </si>
  <si>
    <t>Hunan Chunchang Nonferrous Metals Co., Ltd.</t>
  </si>
  <si>
    <t>Japan New Metals Co., Ltd.</t>
  </si>
  <si>
    <t>Xiamen Tungsten Co., Ltd.</t>
  </si>
  <si>
    <t>CV Gita Pesona</t>
  </si>
  <si>
    <t>CID000306</t>
  </si>
  <si>
    <t>CID000309</t>
  </si>
  <si>
    <t>PT Panca Mega Persada</t>
  </si>
  <si>
    <t>CID001457</t>
  </si>
  <si>
    <t>PT Sumber Jaya Indah</t>
  </si>
  <si>
    <t>CID001471</t>
  </si>
  <si>
    <t>Advanced Chemical Company</t>
  </si>
  <si>
    <t>CID000015</t>
  </si>
  <si>
    <t>Fidelity Printers and Refiners Ltd.</t>
  </si>
  <si>
    <t>CID002515</t>
  </si>
  <si>
    <t>KGHM Polska Miedź Spółka Akcyjna</t>
  </si>
  <si>
    <t>CID002511</t>
  </si>
  <si>
    <t>CID001056</t>
  </si>
  <si>
    <t>CID002509</t>
  </si>
  <si>
    <t>CID001736</t>
  </si>
  <si>
    <t>Singway Technology Co., Ltd.</t>
  </si>
  <si>
    <t>CID002516</t>
  </si>
  <si>
    <t>D Block Metals, LLC</t>
  </si>
  <si>
    <t>CID002504</t>
  </si>
  <si>
    <t>CID002505</t>
  </si>
  <si>
    <t>CID002512</t>
  </si>
  <si>
    <t>CID002506</t>
  </si>
  <si>
    <t>CID002508</t>
  </si>
  <si>
    <t>CV Venus Inti Perkasa</t>
  </si>
  <si>
    <t>CID002455</t>
  </si>
  <si>
    <t>O.M. Manufacturing Philippines, Inc.</t>
  </si>
  <si>
    <t>CID002517</t>
  </si>
  <si>
    <t>PT ATD Makmur Mandiri Jaya</t>
  </si>
  <si>
    <t>CID002503</t>
  </si>
  <si>
    <t>PT Inti Stania Prima</t>
  </si>
  <si>
    <t>CID002530</t>
  </si>
  <si>
    <t>Chenzhou Diamond Tungsten Products Co., Ltd.</t>
  </si>
  <si>
    <t>CID002513</t>
  </si>
  <si>
    <t>JSC Uralelectromed</t>
  </si>
  <si>
    <t>Samduck Precious Metals</t>
  </si>
  <si>
    <t>CID001555</t>
  </si>
  <si>
    <t>CID000402</t>
  </si>
  <si>
    <t>Global Advanced Metals Aizu</t>
  </si>
  <si>
    <t>CID002558</t>
  </si>
  <si>
    <t>Global Advanced Metals Boyertown</t>
  </si>
  <si>
    <t>CID002557</t>
  </si>
  <si>
    <t>H.C. Starck Co., Ltd.</t>
  </si>
  <si>
    <t>CID002544</t>
  </si>
  <si>
    <t>CID002545</t>
  </si>
  <si>
    <t>H.C. Starck Hermsdorf GmbH</t>
  </si>
  <si>
    <t>CID002547</t>
  </si>
  <si>
    <t>H.C. Starck Inc.</t>
  </si>
  <si>
    <t>CID002548</t>
  </si>
  <si>
    <t>H.C. Starck Ltd.</t>
  </si>
  <si>
    <t>CID002549</t>
  </si>
  <si>
    <t>CID002550</t>
  </si>
  <si>
    <t>KEMET Blue Metals</t>
  </si>
  <si>
    <t>CID002539</t>
  </si>
  <si>
    <t>Gejiu Kai Meng Industry and Trade LLC</t>
  </si>
  <si>
    <t>CID002541</t>
  </si>
  <si>
    <t>CID002542</t>
  </si>
  <si>
    <t>Jiangwu H.C. Starck Tungsten Products Co., Ltd.</t>
  </si>
  <si>
    <t>CID002551</t>
  </si>
  <si>
    <t>CID002543</t>
  </si>
  <si>
    <t>Nui Phao H.C. Starck Tungsten Chemicals Manufacturing LLC</t>
  </si>
  <si>
    <t>1. Added the tin smelter "Melt Metais e Ligas S/A"
2. Added the tungsten refiner "Vietnam Youngsun Tungsten Industry Co., Ltd"
3. Corrected the name of tin smelter "Liuzhou China Tin" to "China Tin Group Co., Ltd."
4. Corrected the name of tin smelter "PT Timah" to "PT Timah (Persero), Tbk"</t>
  </si>
  <si>
    <t>This version incorporates numerous changes to the smelter list as reflected in the Standard Smelter List as of November 7, 2014.  The latest version of the Standard Smelter List is available at: http://www.conflictfreesourcing.org.</t>
  </si>
  <si>
    <t>KEMET Blue Powder</t>
  </si>
  <si>
    <t>CID002568</t>
  </si>
  <si>
    <t>Sheets</t>
  </si>
  <si>
    <r>
      <t>La feuille "Checker" permet de vérifier si toutes les informations requises dans le formulaire ont été complétées. Il est mis à jour en temps réel et peut être revu à tout moment pendant l'utilisation du formulaire. Elle est utilisée pour vérifier si les données sont complètes.
Utilisation de cette feuille: vérifier si tous les champs obligatoires ont été remplis (les champs remplis seront surlignés en vert). Sinon, chercher le(s) champ(s) rouge(s) et examiner les "Notes"  identifiant les actions requises dans la colonne "C". Vous pouvez utiliser l'URL dans la colonne "D" pour accéder directem</t>
    </r>
    <r>
      <rPr>
        <sz val="11"/>
        <rFont val="Calibri"/>
        <family val="2"/>
      </rPr>
      <t>ent au champ à compléter.</t>
    </r>
  </si>
  <si>
    <t>B10A</t>
  </si>
  <si>
    <t>B10C</t>
  </si>
  <si>
    <t>B10B</t>
  </si>
  <si>
    <t>2. Wählen Sie den Erklärungsumfang Ihres Unternehmens aus. Die Auswahlmöglichkeiten für den Umfang sind:
A. Unternehmensweit
B. Produkt (oder Produktliste)
C. Nutzerdefiniert 
„Unternehmensweit“ bedeutet, dass die Erklärung die Gesamtheit der Produkte oder Produktsubstanzen umfasst, die von der Muttergesellschaft hergestellt werden. Falls der Nutzer Konfliktmineraliendaten auf Unternehmensebene anzeigt, zeigt er Konfliktmineraliendaten für alle Produkte an, die er herstellt.
Zur Auswahl des Umfangs des Produkts (oder der Produktliste) wird ein Link zum Arbeitsblattreiter für die Produktliste angezeigt. Wenn dieser Umfang ausgewählt wird, muss die Produktnummer des Herstellers der vom Umfang dieser Erklärung umfassten Produkte in Spalte B des Arbeitsblatts „Produktliste“ genannt werden. Die Produktnummer des Herstellers kann in Spalte C des Arbeitsblatts „Produktliste“ optional angegeben werden.
Für eine „nutzerdefinierte“ Auswahl des Umfangs muss der Nutzer den Umfang der Anwendbarkeit der Offenlegung der Konfliktmetalle beschreiben. Die nutzerdefinierte Klasse erlaubt es einem Nutzer, den Umfang der Anwendbarkeit der Offenlegung der Konfliktmineralien zu beschreiben. Der Umfang dieser Klasse muss in einem zwischen dem Lieferanten und dem Antragsteller vereinbarten Textfeld definiert werden. Die Offenlegung kann in Hinsicht auf eine bestimmte Abteilung oder eine Produktkategorie eines Unternehmens erfolgen. Eine Produktkategorie ist eine Gruppe von Produkten, die durch einen in der Branche anerkannten Oberbegriff beschrieben werden kann (z. B. Kondensatoren). Bei Verwendung dieser Klasse muss der Nutzer Antworten auf die Fragenliste für alle in den Produkten der spezifizierten nutzerdefinierten Klasse verwendeten 3TG-Mineralien geben.
Dieses Feld muss ausgefüllt werden.</t>
  </si>
  <si>
    <t>These seven questions define the usage, origination and sourcing identification for each of the metals. The questions are designed to collect information about the use of 3TG in the company’s product(s) to allow for the determination of regulatory applicability. Responses to these questions shall represent the ‘Declaration Scope’ selected in the company information section.The responses to the questions in this section can be used to determine applicability and completeness of 3TG reporting.</t>
  </si>
  <si>
    <t>Answer the following questions 1 - 7 based on the declaration scope indicated above</t>
  </si>
  <si>
    <r>
      <rPr>
        <sz val="10"/>
        <rFont val="Verdana"/>
        <family val="2"/>
      </rPr>
      <t>2. Sélectionnez la portée de la déclaration de votre société. Les options de portée sont les suivantes :
A. Pour l’ensemble de la société
B. Produit (ou liste de produits)
C. définie par l’utilisateur
pour l’option « pour l’ensemble de la société », la déclaration englobe la totalité des produits de la société ou substances du produit fabriqué par la société mère. Si l’utilisateur déclare des données concernant des minerais de conflit à l’échelle de la société, il déclarera les données des minerais de conflit sur tous les produits qu’il fabrique.
Pour la sélection de la portée du produit (ou de la liste de produits), un lien vers l’onglet de la feuille de travail de liste des produits sera affiché. Si cette portée est sélectionnée, il est obligatoire de mentionner le numéro de produit du fabricant pour les produits couverts par cette déclaration dans la colonne B de la feuille de travail de liste des produits. Il n’est pas obligatoire de mentionner le nom de produits du fabricant dans la colonne C de la feuille de travail de liste de produits.
En sélectionnant la portée « définie par l’utilisateur », l’utilisateur doit décrire la portée applicable à la déclaration de métaux de conflit. La catégorie définie par l’utilisateur permet à un utilisateur de décrire la portée applicable à la déclaration de minerais de conflit. La portée de cette catégorie doit être définie dans une case de saisie, comme convenu entre le fournisseur et le demandeur. Cette déclaration peut s’appliquer à une division particulière de la société ou à une catégorie de produits. Une catégorie de produits est un groupe de produits qui peut être décrit par un terme générique reconnu à l’échelle sectorielle (par ex. les condensateurs). En utilisant cette catégorie, l’utilisateur fournira des réponses à la liste de demandes pour chacun des 3TG utilisés dans les produits de la catégorie définie par l’utilisateur.
Ce champ est obligatoire.</t>
    </r>
  </si>
  <si>
    <r>
      <rPr>
        <sz val="10"/>
        <rFont val="Verdana"/>
        <family val="2"/>
      </rPr>
      <t>2. Selecione o Âmbito da Declaração da sua empresa. As opções são:
A. Toda a empresa
B. Produto (ou Lista de produtos)
C. Definido pelo utilizador 
Para “Toda a empresa”, a declaração engloba a totalidade dos produtos da empresa ou de substâncias contidas nos produtos produzidos pela empresa controladora. Se o utilizador está relatando dados de minerais de conflito no nível da empresa, ele estará relatando dados de minerais de conflito sobre todos os produtos por ela fabricados.
Para a seleção do âmbito de Produto (ou Lista de produtos), será exibido um link para a aba da folha de cálculo Lista de produtos. Se esse âmbito for escolhido, é obrigatório listar o Número do produto do fabricante abrangido no âmbito desta Declaração na coluna B da folha de cálculo da Lista de produtos. É opcional listar o Nome do produto do fabricante na coluna C da folha de cálculo da Lista de produtos.
Para a seleção do âmbito de “Definido pelo utilizador”, é obrigatório que o utilizador descreva o âmbito em que a divulgação dos minerais de conflito é aplicável. A classe definida pelo utilizador permite descrever o âmbito em que a divulgação dos minerais de conflito é aplicável. O âmbito dessa classe deverá ser definido em um campo de texto, conforme acordado pelo fornecedor e pelo requisitante. A divulgação pode se aplicar a uma divisão específica da empresa ou a uma categoria de produtos. Uma categoria de produtos é um grupo de produtos que podem ser descritos por um termo genérico reconhecido pelo setor (por ex.: capacitores). Quando utilizando essa classe, o utilizador deve fornecer respostas à lista de perguntas para cada mineral de conflito usado nos produtos da classe especificada definida pelo utilizador.
Este campo é obrigatório.</t>
    </r>
  </si>
  <si>
    <r>
      <rPr>
        <sz val="10"/>
        <rFont val="Verdana"/>
        <family val="2"/>
      </rPr>
      <t>다음의 일곱 가지 질문은 각 광물의 사용처, 원산지, 구매 정보를 파악합니다.  질문은 규제 적용 가능성의 결정을 감안하기 위해 회사의 제품에서 3TG의 사용에 대한 정보를 수집하도록 설계되어 있습니다. 이에 대한 답변은 "신고 범위" 항목에서 선택한 신고 범위에 대한 것입니다. 이 섹션의 질문에 대한 답변은 3TG 보고의 적용 가능성과 완전성을 결정하는데 사용될 수 있습니다.</t>
    </r>
  </si>
  <si>
    <r>
      <rPr>
        <sz val="10"/>
        <rFont val="Verdana"/>
        <family val="2"/>
      </rPr>
      <t>Ces sept questions définissent l’usage, l’origine et l’identification de la provenance de chacun des métaux. Les questions sont conçues pour recueillir des informations au sujet de l’utilisation des 3TG dans les produits de la société, afin de permettre de déterminer l’application de la réglementation. Les réponses à ces questions doivent représenter la « portée de la déclaration » sélectionnée dans la section des informations sur la société. Les réponses aux questions de cette section peuvent être utilisées pour déterminer l’application et l’exhaustivité de la déclaration 3TG.</t>
    </r>
  </si>
  <si>
    <r>
      <rPr>
        <sz val="10"/>
        <rFont val="Verdana"/>
        <family val="2"/>
      </rPr>
      <t>Estas sete perguntas definem a utilização, origem e a identificação das fontes para cada um dos metais. As perguntas foram criadas para coletar informações sobre o uso dos minerais de conflito no(s) produto(s) da empresa, para permitir a determinação da aplicabilidade regulatória. As respostas a essas perguntas devem representar o “Âmbito da Declaração” selecionado na seção de informações da empresa. As respostas às perguntas nessa seção podem ser utilizadas para determinar a aplicabilidade e integridade dos relatórios sobre minerais de conflito.</t>
    </r>
  </si>
  <si>
    <r>
      <rPr>
        <sz val="10"/>
        <rFont val="Verdana"/>
        <family val="2"/>
      </rPr>
      <t>Diese sieben Fragen definieren die Kennzeichnung der Verwendung, Herkunft und Beschaffung jedes der Metalle. Die Fragen sollen die Informationen über die Verwendung der 3TG-Mineralien im/in den Produkt(en) des Unternehmens erheben, damit die gesetzliche Anwendbarkeit bestimmt werden kann. Die Antworten auf diese Fragen sollen den „Erklärungsumfang“ widerspiegeln, der im Abschnitt über die Unternehmensinformationen ausgewählt worden ist. Die Antworten auf die Fragen in diesem Abschnitt können zur Bestimmung der Anwendbarkeit und Vollständigkeit des 3TG-Berichts verwendet werden.</t>
    </r>
  </si>
  <si>
    <r>
      <rPr>
        <sz val="10"/>
        <rFont val="Verdana"/>
        <family val="2"/>
      </rPr>
      <t xml:space="preserve">D. Est-ce que vous imposez à vos fournisseurs directs de s’approvisionner en 3TG auprès de fonderie dont les pratiques de diligence raisonnable ont été validées par un programme d’audit externe indépendant ? </t>
    </r>
  </si>
  <si>
    <r>
      <rPr>
        <sz val="10"/>
        <rFont val="Verdana"/>
        <family val="2"/>
      </rPr>
      <t xml:space="preserve">D. Você exige que seus fornecedores diretos forneçam minerais de conflito de fundições cujas práticas de diligência devida tenham sido validadas por um programa de auditoria independente? </t>
    </r>
  </si>
  <si>
    <t>B62</t>
  </si>
  <si>
    <t>CheckerB62</t>
  </si>
  <si>
    <t>No smelter names provided on Smelter List tab</t>
  </si>
  <si>
    <t>CheckerJ4</t>
  </si>
  <si>
    <t>J5</t>
  </si>
  <si>
    <t>J6</t>
  </si>
  <si>
    <t>J7</t>
  </si>
  <si>
    <t>J8</t>
  </si>
  <si>
    <t>J9</t>
  </si>
  <si>
    <t>J10</t>
  </si>
  <si>
    <t>J11</t>
  </si>
  <si>
    <t>J12</t>
  </si>
  <si>
    <t>J13</t>
  </si>
  <si>
    <t>J15</t>
  </si>
  <si>
    <t>J16</t>
  </si>
  <si>
    <t>J17</t>
  </si>
  <si>
    <t>J18</t>
  </si>
  <si>
    <t>J20</t>
  </si>
  <si>
    <t>J21</t>
  </si>
  <si>
    <t>J22</t>
  </si>
  <si>
    <t>GeneralCpy</t>
  </si>
  <si>
    <t>COMP</t>
  </si>
  <si>
    <t>CheckerCOMP</t>
  </si>
  <si>
    <t>Complete</t>
  </si>
  <si>
    <t>CheckerJ5</t>
  </si>
  <si>
    <t xml:space="preserve">4) Does 100 percent of the 3TG (necessary to the functionality or production of your products) originate from recycled or scrap sources? </t>
  </si>
  <si>
    <t xml:space="preserve">6) Have you identified all of the smelters supplying the 3TG to your supply chain? </t>
  </si>
  <si>
    <t xml:space="preserve">7) Has all applicable smelter information received by your company been reported in this declaration? </t>
  </si>
  <si>
    <t>4) (귀사 제품의 기능이나 생산에 필요한) 3TG의 100%가 재활용이나 폐자원에서 온 것입니까?</t>
  </si>
  <si>
    <t>6) 귀사의 공급망에 3TG를 공급하는 모든 제련소를 확인했습니까?</t>
  </si>
  <si>
    <t>7) 귀사에서 받은 해당하는 모든 제련소 정보가 이 신고에서 보고되었습니까?</t>
  </si>
  <si>
    <t xml:space="preserve">4) Est-ce que 100 % des 3TG (nécessaires au fonctionnement ou à la production de vos produits) provient de sources recyclées ? </t>
  </si>
  <si>
    <t xml:space="preserve">6) Avez-vous identifié toutes les fonderies qui fournissent les 3TG à votre chaîne d’approvisionnement ? </t>
  </si>
  <si>
    <t xml:space="preserve">7) Est-ce que toutes les informations pertinentes reçues des fonderies par votre société ont été mentionnées dans cette déclaration ? </t>
  </si>
  <si>
    <t xml:space="preserve">4) Cem por cento do mineral de conflito (necessários à funcionalidade ou à produção dos seus produtos) têm origem de material reciclado ou sucata? </t>
  </si>
  <si>
    <t xml:space="preserve">6) Você identificou todas as fundições que fornecem mineral de conflito para sua cadeia de suprimentos? </t>
  </si>
  <si>
    <t xml:space="preserve">7) Todas as informações aplicáveis sobre fundições recebidas por sua empresa foram reportadas nesta declaração? </t>
  </si>
  <si>
    <t xml:space="preserve">4) ¿Se origina el 100 por ciento del 3TG (necesario para la funcionalidad o la producción de sus productos) del reciclaje o de las fuentes de residuos? </t>
  </si>
  <si>
    <t xml:space="preserve">6) ¿Ha identificado a todos los fundidores que suministran el 3TG a su cadena de suministro? </t>
  </si>
  <si>
    <t xml:space="preserve">7) ¿Se ha incluido en este declaración toda la información aplicable del fundidor recibida por su compañía? </t>
  </si>
  <si>
    <t>Provide date the form was completed on Declaration tab cell D22</t>
  </si>
  <si>
    <t>Declare if Tantalum is necessary to the production of your products and contained within the finished products declared in Declaration tab cell D32</t>
  </si>
  <si>
    <t>Declare if Tin is necessary to the production of your products and contained within the finished products declared in Declaration tab cell D33</t>
  </si>
  <si>
    <t>Declare if Gold is necessary to the production of your products and contained within the finished products declared in Declaration tab cell D34</t>
  </si>
  <si>
    <t>Declare if Tungsten is necessary to the production of your products and contained within the finished products declared in Declaration tab cell D35</t>
  </si>
  <si>
    <t>Declare if Tantalum used within the scope of products declared within this survey response originated from the DRC or an adjoining Country on the Declaration tab cell D38</t>
  </si>
  <si>
    <t>Declare if Tin used within the scope of products declared within this survey response originated from the DRC or an adjoining Country on the Declaration tab cell D39</t>
  </si>
  <si>
    <t>Declare if Gold used within the scope of products declared within this survey response originated from the DRC or an adjoining Country on the Declaration tab cell D40</t>
  </si>
  <si>
    <t>Declare if Tungsten used within the scope of products declared within this survey response originated from the DRC or an adjoining Country on the Declaration tab cell D41</t>
  </si>
  <si>
    <t>Declare if Tantalum used within the scope of products declared within this survey response originated entirely from a recycled or scrap source on the Declaration tab cell D44</t>
  </si>
  <si>
    <t>Declare if Tin used within the scope of products declared within this survey response originated entirely from a recycled or scrap source on the Declaration tab cell D45</t>
  </si>
  <si>
    <t>Declare if Gold used within the scope of products declared within this survey response originated entirely from a recycled or scrap source on the Declaration tab cell D46</t>
  </si>
  <si>
    <t>Declare if Tungsten used within the scope of products declared within this survey response originated entirely from a recycled or scrap source on the Declaration tab cell D47</t>
  </si>
  <si>
    <t>Declare if all smelter names have been provided in this survey response under the scope of products declared on the Declaration tab cell D56</t>
  </si>
  <si>
    <t>Declare if all smelter names have been provided in this survey response under the scope of products declared on the Declaration tab cell D57</t>
  </si>
  <si>
    <t>Declare if all smelter names have been provided in this survey response under the scope of products declared on the Declaration tab cell D58</t>
  </si>
  <si>
    <t>Declare if all smelter names have been provided in this survey response which the scope of products declared on the Declaration tab cell D59</t>
  </si>
  <si>
    <t>Declare if all applicable Tantalum smelter information has been provided on Declaration tab cell D62</t>
  </si>
  <si>
    <t>Declare if all applicable Tin smelter information has been provided on Declaration tab cell D63</t>
  </si>
  <si>
    <t>Declare if all applicable Gold smelter information has been provided on Declaration tab cell D64</t>
  </si>
  <si>
    <t>Declare if all applicable Tungsten smelter information has been provided on Declaration tab cell D65</t>
  </si>
  <si>
    <t>Answer if you have implemented conflict-free minerals sourcing due diligence measures on Declaration tab cell D77</t>
  </si>
  <si>
    <t>Answer if your company has made your DRC conflict-free sourcing policy publically available on your website on the Declaration tab cell D71</t>
  </si>
  <si>
    <t>Answer if you require your direct suppliers to be DRC conflict-free on the Declaration tab cell D73</t>
  </si>
  <si>
    <t>Answer if you request your suppliers to fill out this Conflict Minerals Reporting Template on Declaration tab cell D79</t>
  </si>
  <si>
    <t>Answer if you request smelter names from your suppliers on the declaration tab cell D81</t>
  </si>
  <si>
    <t>Answer if you verify responses from your suppliers against your company's expectations on Declaration tab cell D83</t>
  </si>
  <si>
    <t>Answer if your verification process includes corrective action management on Declaration tab cell D85</t>
  </si>
  <si>
    <t>Answer if you are subject to the SEC Disclosure requirement on Declaration tab cell D87</t>
  </si>
  <si>
    <t>Provide list of smelters contributing material to supply chain on Smelter List tab</t>
  </si>
  <si>
    <t>If applicable, provide 1 or more Products or Item Numbers this declaration applies to. From Declaration tab select hyperlink in cell 6H1 to enter Product List tab</t>
  </si>
  <si>
    <t>J23</t>
  </si>
  <si>
    <t>Provide contact name in Declaration tab cell D15</t>
  </si>
  <si>
    <t>Provide a phone number for contact in Declaration tab cell D17</t>
  </si>
  <si>
    <t>Provide authorized company representative contact name in Declaration tab cell D18</t>
  </si>
  <si>
    <t>Provide an email for authorized company representative on Declaration tab cell D20</t>
  </si>
  <si>
    <t>Provide a phone number for authorized company representative on Declaration tab cell D21</t>
  </si>
  <si>
    <t>J25</t>
  </si>
  <si>
    <t>J26</t>
  </si>
  <si>
    <t>J27</t>
  </si>
  <si>
    <t>J28</t>
  </si>
  <si>
    <t>J30</t>
  </si>
  <si>
    <t>J31</t>
  </si>
  <si>
    <t>J32</t>
  </si>
  <si>
    <t>J33</t>
  </si>
  <si>
    <t>J35</t>
  </si>
  <si>
    <t>J36</t>
  </si>
  <si>
    <t>J37</t>
  </si>
  <si>
    <t>J38</t>
  </si>
  <si>
    <t>J40</t>
  </si>
  <si>
    <t>J41</t>
  </si>
  <si>
    <t>J42</t>
  </si>
  <si>
    <t>J43</t>
  </si>
  <si>
    <t>J45</t>
  </si>
  <si>
    <t>J46</t>
  </si>
  <si>
    <t>J47</t>
  </si>
  <si>
    <t>J48</t>
  </si>
  <si>
    <t>CheckerJ6</t>
  </si>
  <si>
    <t>CheckerJ7</t>
  </si>
  <si>
    <t>Answer if your company has a DRC conflict-free sourcing policy on the Declaration tab cell D69</t>
  </si>
  <si>
    <t>J50</t>
  </si>
  <si>
    <t>J51</t>
  </si>
  <si>
    <t>J52</t>
  </si>
  <si>
    <t>J53</t>
  </si>
  <si>
    <t>J54</t>
  </si>
  <si>
    <t>J55</t>
  </si>
  <si>
    <t>J56</t>
  </si>
  <si>
    <t>J57</t>
  </si>
  <si>
    <t>J58</t>
  </si>
  <si>
    <t xml:space="preserve">J59 </t>
  </si>
  <si>
    <t>J60</t>
  </si>
  <si>
    <t>J61</t>
  </si>
  <si>
    <t>J62</t>
  </si>
  <si>
    <t>CheckerJ8</t>
  </si>
  <si>
    <t>CheckerJ9</t>
  </si>
  <si>
    <t>CheckerJ10</t>
  </si>
  <si>
    <t>CheckerJ11</t>
  </si>
  <si>
    <t>CheckerJ12</t>
  </si>
  <si>
    <t>CheckerJ13</t>
  </si>
  <si>
    <t>CheckerJ15</t>
  </si>
  <si>
    <t>CheckerJ16</t>
  </si>
  <si>
    <t>CheckerJ17</t>
  </si>
  <si>
    <t>CheckerJ18</t>
  </si>
  <si>
    <t>CheckerJ20</t>
  </si>
  <si>
    <t>CheckerJ21</t>
  </si>
  <si>
    <t>CheckerJ22</t>
  </si>
  <si>
    <t>CheckerJ23</t>
  </si>
  <si>
    <t>CheckerJ25</t>
  </si>
  <si>
    <t>CheckerJ26</t>
  </si>
  <si>
    <t>CheckerJ27</t>
  </si>
  <si>
    <t>CheckerJ28</t>
  </si>
  <si>
    <t>CheckerJ30</t>
  </si>
  <si>
    <t>CheckerJ31</t>
  </si>
  <si>
    <t>CheckerJ32</t>
  </si>
  <si>
    <t>CheckerJ33</t>
  </si>
  <si>
    <t>CheckerJ35</t>
  </si>
  <si>
    <t>CheckerJ36</t>
  </si>
  <si>
    <t>CheckerJ37</t>
  </si>
  <si>
    <t>CheckerJ38</t>
  </si>
  <si>
    <t>CheckerJ40</t>
  </si>
  <si>
    <t>CheckerJ41</t>
  </si>
  <si>
    <t>CheckerJ42</t>
  </si>
  <si>
    <t>CheckerJ43</t>
  </si>
  <si>
    <t>CheckerJ45</t>
  </si>
  <si>
    <t>CheckerJ46</t>
  </si>
  <si>
    <t>CheckerJ47</t>
  </si>
  <si>
    <t>CheckerJ48</t>
  </si>
  <si>
    <t>CheckerJ50</t>
  </si>
  <si>
    <t>CheckerJ51</t>
  </si>
  <si>
    <t>CheckerJ52</t>
  </si>
  <si>
    <t>CheckerJ53</t>
  </si>
  <si>
    <t>CheckerJ54</t>
  </si>
  <si>
    <t>CheckerJ55</t>
  </si>
  <si>
    <t>CheckerJ56</t>
  </si>
  <si>
    <t>CheckerJ57</t>
  </si>
  <si>
    <t>CheckerJ58</t>
  </si>
  <si>
    <t>CheckerJ59</t>
  </si>
  <si>
    <t>CheckerJ60</t>
  </si>
  <si>
    <t>CheckerJ61</t>
  </si>
  <si>
    <t>CheckerJ62</t>
  </si>
  <si>
    <t>CFSI Due Diligence Data Collection Workgroup</t>
  </si>
  <si>
    <t>This version incorporates numerous changes to the smelter list as reflected in the Standard Smelter List as of April 17, 2015.  The latest version of the Standard Smelter List is available at: http://www.conflictfreesourcing.org.</t>
  </si>
  <si>
    <t>Select the scope of declaration on the Declaration tab cell D9</t>
  </si>
  <si>
    <t>Provide your company name on the Declaration tab cell D8</t>
  </si>
  <si>
    <t>Declare if Tantalum is intentionally added to your products on Declaration tab cell D26</t>
  </si>
  <si>
    <t>Declare if Tin is intentionally added to your products on Declaration tab cell D27</t>
  </si>
  <si>
    <t>Declare if Gold is intentionally added to your products on Declaration tab cell D28</t>
  </si>
  <si>
    <t>Declare if Tungsten is intentionally added to your products on Declaration tab cell D29</t>
  </si>
  <si>
    <t>Provide description of scope on Declaration tab cell D10</t>
  </si>
  <si>
    <t>Enter the URL in Declaration worksheet cell G71 if you answer "Yes" for question B. The format of the URL should be "www.companyname.com"</t>
  </si>
  <si>
    <t>B. Is your conflict minerals sourcing policy publicly available on your website? (Note – If yes, the user shall specify the URL in the comment field.)</t>
  </si>
  <si>
    <t>D. Do you require your direct suppliers to source the 3TG from smelters whose due diligence practices have been validated by an independent third party audit program?</t>
  </si>
  <si>
    <t>E. Have you implemented due diligence measures for conflict-free sourcing?</t>
  </si>
  <si>
    <t>Click here to enter the products this declaration applies to</t>
  </si>
  <si>
    <t>D11</t>
  </si>
  <si>
    <t>J63</t>
  </si>
  <si>
    <t>J64</t>
  </si>
  <si>
    <t>J65</t>
  </si>
  <si>
    <t>Warwick</t>
  </si>
  <si>
    <t>Rhode Island</t>
  </si>
  <si>
    <t>Fuchu</t>
  </si>
  <si>
    <t>Tokyo</t>
  </si>
  <si>
    <t>Pforzheim</t>
  </si>
  <si>
    <t>Baden-Württemberg</t>
  </si>
  <si>
    <t>Almalyk</t>
  </si>
  <si>
    <t>AngloGold Ashanti Córrego do Sítio Mineração</t>
  </si>
  <si>
    <t>Nova Lima</t>
  </si>
  <si>
    <t>Minas Gerais</t>
  </si>
  <si>
    <t>Mendrisio</t>
  </si>
  <si>
    <t>Ticino</t>
  </si>
  <si>
    <t>Kobe</t>
  </si>
  <si>
    <t>Hyogo</t>
  </si>
  <si>
    <t>Amagasaki Factory, Hyogo Prefecture, Japan</t>
  </si>
  <si>
    <t>Tamura</t>
  </si>
  <si>
    <t>Fukushima</t>
  </si>
  <si>
    <t>Istanbul</t>
  </si>
  <si>
    <t>Hamburg</t>
  </si>
  <si>
    <t>Norddeutsche Affinererie AG</t>
  </si>
  <si>
    <t>Skelleftehamn</t>
  </si>
  <si>
    <t>Nacozari</t>
  </si>
  <si>
    <t>Sonora</t>
  </si>
  <si>
    <t>Montréal</t>
  </si>
  <si>
    <t>Quebec</t>
  </si>
  <si>
    <t>CCR</t>
  </si>
  <si>
    <t>Xstrata</t>
  </si>
  <si>
    <t>Biel-Bienne</t>
  </si>
  <si>
    <t>Bern</t>
  </si>
  <si>
    <t>Kunming</t>
  </si>
  <si>
    <t>CHALCO Yunnan Copper Co. Ltd.</t>
  </si>
  <si>
    <t>Arezzo</t>
  </si>
  <si>
    <t>Chiyoda</t>
  </si>
  <si>
    <t>Namdong</t>
  </si>
  <si>
    <t>Daejin Industry</t>
  </si>
  <si>
    <t>Huangshi</t>
  </si>
  <si>
    <t>Gimpo</t>
  </si>
  <si>
    <t>Kosaka</t>
  </si>
  <si>
    <t>Akita</t>
  </si>
  <si>
    <t>Dowa Kogyo k.k.</t>
  </si>
  <si>
    <t>Dowa Metalmine Co. Ltd</t>
  </si>
  <si>
    <t>Dowa Metals &amp; Mining Co. Ltd</t>
  </si>
  <si>
    <t>Honjo</t>
  </si>
  <si>
    <t>Saitama</t>
  </si>
  <si>
    <t>Novosibirsk</t>
  </si>
  <si>
    <t>Lanzhou</t>
  </si>
  <si>
    <t>Guoda Safina High-Tech Environmental Refinery Co., Ltd.</t>
  </si>
  <si>
    <t>CID000651</t>
  </si>
  <si>
    <t>Zhaoyuan</t>
  </si>
  <si>
    <t>Yantai NUS Safina tech environmental Refinery Co. Ltd.</t>
  </si>
  <si>
    <t>Fuyang</t>
  </si>
  <si>
    <t>Fanling</t>
  </si>
  <si>
    <t>Hanau</t>
  </si>
  <si>
    <t>Changsha</t>
  </si>
  <si>
    <t>Hunan Chenzhou Mining Industry Co. Ltd.</t>
  </si>
  <si>
    <t>Danwon</t>
  </si>
  <si>
    <t>Hohhot</t>
  </si>
  <si>
    <t>Soka</t>
  </si>
  <si>
    <t>Kuyumcukent</t>
  </si>
  <si>
    <t>Osaka</t>
  </si>
  <si>
    <t>Guixi City</t>
  </si>
  <si>
    <t>JCC</t>
  </si>
  <si>
    <t>Salt Lake City</t>
  </si>
  <si>
    <t>Utah</t>
  </si>
  <si>
    <t>Johnson Matthey Inc. (USA)</t>
  </si>
  <si>
    <t>Brampton</t>
  </si>
  <si>
    <t>Ontario</t>
  </si>
  <si>
    <t>Verkhnyaya Pyshma</t>
  </si>
  <si>
    <t>Kazzinc</t>
  </si>
  <si>
    <t>Ust-Kamenogorsk</t>
  </si>
  <si>
    <t>Magna</t>
  </si>
  <si>
    <t>Sayama</t>
  </si>
  <si>
    <t>Kojima Kagaku Yakuhin Co., Ltd</t>
  </si>
  <si>
    <t>Bishkek</t>
  </si>
  <si>
    <t>Riyadh</t>
  </si>
  <si>
    <t>Lingbao</t>
  </si>
  <si>
    <t>Onsan-eup</t>
  </si>
  <si>
    <t>Luoyang Zijin Yinhui Gold Refinery Co., Ltd.</t>
  </si>
  <si>
    <t>Luoyang</t>
  </si>
  <si>
    <t>Buffalo</t>
  </si>
  <si>
    <t>New York</t>
  </si>
  <si>
    <t>Iruma</t>
  </si>
  <si>
    <t>Metalor Technologies (Suzhou) Ltd.</t>
  </si>
  <si>
    <t>CID001147</t>
  </si>
  <si>
    <t>Kwai Chung</t>
  </si>
  <si>
    <t>Marin</t>
  </si>
  <si>
    <t>Neuchâtel</t>
  </si>
  <si>
    <t>North Attleboro</t>
  </si>
  <si>
    <t>Massachusetts</t>
  </si>
  <si>
    <t>Torreon</t>
  </si>
  <si>
    <t>Naoshima</t>
  </si>
  <si>
    <t>Hiroshima</t>
  </si>
  <si>
    <t>Takehara</t>
  </si>
  <si>
    <t>Mitsui Kinzoku Co., Ltd.</t>
  </si>
  <si>
    <t>Obrucheva</t>
  </si>
  <si>
    <t>Bahçelievler</t>
  </si>
  <si>
    <t>Navoi</t>
  </si>
  <si>
    <t>Noda</t>
  </si>
  <si>
    <t>Chiba</t>
  </si>
  <si>
    <t>Ohio</t>
  </si>
  <si>
    <t>Nara-shi</t>
  </si>
  <si>
    <t>Nara</t>
  </si>
  <si>
    <t>Krasnoyarsk</t>
  </si>
  <si>
    <t>OJSC Krastsvetmet</t>
  </si>
  <si>
    <t>Castel San Pietro</t>
  </si>
  <si>
    <t>Kasimov</t>
  </si>
  <si>
    <t>Jakarta</t>
  </si>
  <si>
    <t>La Chaux-de-Fonds</t>
  </si>
  <si>
    <t>Germiston</t>
  </si>
  <si>
    <t>Gauteng</t>
  </si>
  <si>
    <t>Ottawa</t>
  </si>
  <si>
    <t>Williston</t>
  </si>
  <si>
    <t>North Dakota</t>
  </si>
  <si>
    <t>Samdok Metal</t>
  </si>
  <si>
    <t>SD (Samdok) Metal</t>
  </si>
  <si>
    <t>Changwon</t>
  </si>
  <si>
    <t>Madrid</t>
  </si>
  <si>
    <t>Sempsa JP (Cookson Sempsa)</t>
  </si>
  <si>
    <t>Shandong Tiancheng Biological Gold Industrial Co., Ltd.</t>
  </si>
  <si>
    <t>CID001619</t>
  </si>
  <si>
    <t>Laizhou</t>
  </si>
  <si>
    <t>Shandong Tarzan Bio-Gold Industry Co., Ltd.</t>
  </si>
  <si>
    <t>Shangdong Gold (Laizhou)</t>
  </si>
  <si>
    <t>Zhaojin Mining Industry Co., Ltd.</t>
  </si>
  <si>
    <t>Chengdu</t>
  </si>
  <si>
    <t>Shyolkovo</t>
  </si>
  <si>
    <t>Tainan City</t>
  </si>
  <si>
    <t>Saijo</t>
  </si>
  <si>
    <t>Toyo Smelter &amp; Refinery</t>
  </si>
  <si>
    <t>Hiratsuka</t>
  </si>
  <si>
    <t>Kanagawa</t>
  </si>
  <si>
    <t>Tanaka Kikinzoku International</t>
  </si>
  <si>
    <t>Tanaka Precious Metals</t>
  </si>
  <si>
    <t>Great Wall Precious Metals Co,. LTD.</t>
  </si>
  <si>
    <t>Shandong Gold Mine(Laizhou) Smelter Co., Ltd.</t>
  </si>
  <si>
    <t>Kuki</t>
  </si>
  <si>
    <t>Tongling</t>
  </si>
  <si>
    <t>Anhui Tongling Nonferrous Metal Mining Co., Ltd.</t>
  </si>
  <si>
    <t>TongLing Nonferrous Metals Group Holdings Co., Ltd.</t>
  </si>
  <si>
    <t>Asan</t>
  </si>
  <si>
    <t>Guarulhos</t>
  </si>
  <si>
    <t>São Paulo</t>
  </si>
  <si>
    <t>Hoboken</t>
  </si>
  <si>
    <t>Antwerp</t>
  </si>
  <si>
    <t>Alden</t>
  </si>
  <si>
    <t>Balerna</t>
  </si>
  <si>
    <t>Newburn</t>
  </si>
  <si>
    <t>Western Australia</t>
  </si>
  <si>
    <t>AGR Mathey</t>
  </si>
  <si>
    <t>ANZ (Perth Mint 4N)</t>
  </si>
  <si>
    <t>Perth Mint (ANZ)</t>
  </si>
  <si>
    <t>Yamamoto Precision Metals</t>
  </si>
  <si>
    <t>Sagamihara</t>
  </si>
  <si>
    <t>Sanmenxia</t>
  </si>
  <si>
    <t>Zhao Yuan Gold Smelter of ZhongJin</t>
  </si>
  <si>
    <t>Zhaoyuan Gold Group</t>
  </si>
  <si>
    <t>Shanghang</t>
  </si>
  <si>
    <t>Zijin Mining Industry Corporation</t>
  </si>
  <si>
    <t>Guangzhou</t>
  </si>
  <si>
    <t>Guangdong Gaoyao Co</t>
  </si>
  <si>
    <t>Geib Refining Corporation</t>
  </si>
  <si>
    <t>CID002459</t>
  </si>
  <si>
    <t>Mewat</t>
  </si>
  <si>
    <t>Haryana</t>
  </si>
  <si>
    <t>Florida</t>
  </si>
  <si>
    <t>Lubin</t>
  </si>
  <si>
    <t>Msasa</t>
  </si>
  <si>
    <t>Harare</t>
  </si>
  <si>
    <t>Dayuan</t>
  </si>
  <si>
    <t>Taoyuan</t>
  </si>
  <si>
    <t>Al Etihad Gold Refinery DMCC</t>
  </si>
  <si>
    <t>CID002560</t>
  </si>
  <si>
    <t>Dubai</t>
  </si>
  <si>
    <t>Emirates Gold DMCC</t>
  </si>
  <si>
    <t>CID002561</t>
  </si>
  <si>
    <t>Kaloti Precious Metals</t>
  </si>
  <si>
    <t>CID002563</t>
  </si>
  <si>
    <t>Sudan Gold Refinery</t>
  </si>
  <si>
    <t>CID002567</t>
  </si>
  <si>
    <t>Khartoum</t>
  </si>
  <si>
    <t>CID002580</t>
  </si>
  <si>
    <t>Capolona</t>
  </si>
  <si>
    <t>CID002605</t>
  </si>
  <si>
    <t>Gangnam</t>
  </si>
  <si>
    <t>Changsha Southern</t>
  </si>
  <si>
    <t>Conghua</t>
  </si>
  <si>
    <t>Pompano Beach</t>
  </si>
  <si>
    <t>Jiangmen</t>
  </si>
  <si>
    <t>F &amp; X</t>
  </si>
  <si>
    <t>Yingde</t>
  </si>
  <si>
    <t>Jiujiang</t>
  </si>
  <si>
    <t>São João del Rei</t>
  </si>
  <si>
    <t>District Raigad</t>
  </si>
  <si>
    <t>Maharashtra</t>
  </si>
  <si>
    <t>Metallurgical Products India Pvt. Ltd. (MPIL)</t>
  </si>
  <si>
    <t>Presidente Figueiredo</t>
  </si>
  <si>
    <t>Amazonas</t>
  </si>
  <si>
    <t>Omuta</t>
  </si>
  <si>
    <t>Fukuoka</t>
  </si>
  <si>
    <t>Sillamäe</t>
  </si>
  <si>
    <t>Ida-Virumaa</t>
  </si>
  <si>
    <t>Shizuishan City</t>
  </si>
  <si>
    <t>California</t>
  </si>
  <si>
    <t>Zhuzhou</t>
  </si>
  <si>
    <t>Solikamsk</t>
  </si>
  <si>
    <t>Harima</t>
  </si>
  <si>
    <t>Telex Metals</t>
  </si>
  <si>
    <t>Croydon</t>
  </si>
  <si>
    <t>Pennsylvania</t>
  </si>
  <si>
    <t>Ulba Metallurgical Plant JSC</t>
  </si>
  <si>
    <t>Yichun</t>
  </si>
  <si>
    <t>Hengyang</t>
  </si>
  <si>
    <t>Gastonia</t>
  </si>
  <si>
    <t>North Carolina</t>
  </si>
  <si>
    <t>YunFu City</t>
  </si>
  <si>
    <t>Fengxin</t>
  </si>
  <si>
    <t>Matamoros</t>
  </si>
  <si>
    <t>Tamaulipas</t>
  </si>
  <si>
    <t>Map Ta Phut</t>
  </si>
  <si>
    <t>Rayong</t>
  </si>
  <si>
    <t>Goslar</t>
  </si>
  <si>
    <t>Laufenburg</t>
  </si>
  <si>
    <t>Hermsdorf</t>
  </si>
  <si>
    <t>Newton</t>
  </si>
  <si>
    <t>Mito</t>
  </si>
  <si>
    <t>Ibaraki</t>
  </si>
  <si>
    <t>Boyertown</t>
  </si>
  <si>
    <t>Aizuwakamatsu</t>
  </si>
  <si>
    <t>Mound House</t>
  </si>
  <si>
    <t>Nevada</t>
  </si>
  <si>
    <t>CID002707</t>
  </si>
  <si>
    <t>Minas gerais</t>
  </si>
  <si>
    <t>Hezhou</t>
  </si>
  <si>
    <t>Altoona</t>
  </si>
  <si>
    <t>Alent plc</t>
  </si>
  <si>
    <t>Alpha Metals Taiwan</t>
  </si>
  <si>
    <t>Alpha Metals</t>
  </si>
  <si>
    <t>Cookson (Alpha Metals Taiwan)</t>
  </si>
  <si>
    <t>Cookson Alpha Metals (Shenzhen) Co., Ltd.</t>
  </si>
  <si>
    <t>Ariquemes</t>
  </si>
  <si>
    <t>Sungailiat</t>
  </si>
  <si>
    <t>Pangkalan</t>
  </si>
  <si>
    <t>Pangkal Pinang</t>
  </si>
  <si>
    <t>Dowa Metaltech Co., Ltd.</t>
  </si>
  <si>
    <t>Oruro</t>
  </si>
  <si>
    <t>Rondônia</t>
  </si>
  <si>
    <t>Halsbrücke</t>
  </si>
  <si>
    <t>Chmielów</t>
  </si>
  <si>
    <t>Gejiu Zili Mining And Metallurgy Co., Ltd.</t>
  </si>
  <si>
    <t>Ganzhou</t>
  </si>
  <si>
    <t>Chenzhou</t>
  </si>
  <si>
    <t>Laibin</t>
  </si>
  <si>
    <t>Guang Xi Liu Xhou</t>
  </si>
  <si>
    <t>Liuzhhou China Tin</t>
  </si>
  <si>
    <t>Metallic Materials Branch of Guangxi China Tin Group Co.,Ltd.</t>
  </si>
  <si>
    <t>XiHai - Liuzhou China Tin Group Co ltd</t>
  </si>
  <si>
    <t>Butterworth</t>
  </si>
  <si>
    <t>CID001142</t>
  </si>
  <si>
    <t>Twinsburg</t>
  </si>
  <si>
    <t>Bairro Guarapiranga</t>
  </si>
  <si>
    <t>Toboca/ Paranapenema</t>
  </si>
  <si>
    <t>Paracas</t>
  </si>
  <si>
    <t>Ica</t>
  </si>
  <si>
    <t>Funsur Smelter</t>
  </si>
  <si>
    <t>Asago</t>
  </si>
  <si>
    <t>CID001231</t>
  </si>
  <si>
    <t>Nanshan Tin Co. Ltd.</t>
  </si>
  <si>
    <t>Lintang</t>
  </si>
  <si>
    <t>PT Indra Eramult Logam Industri</t>
  </si>
  <si>
    <t>Kepulauan Riau</t>
  </si>
  <si>
    <t>Karimun</t>
  </si>
  <si>
    <t>Brand RBT</t>
  </si>
  <si>
    <t>Kundur</t>
  </si>
  <si>
    <t>Kundur Smelter</t>
  </si>
  <si>
    <t>Mentok</t>
  </si>
  <si>
    <t>Bebedouro</t>
  </si>
  <si>
    <t>Amphur Muang</t>
  </si>
  <si>
    <t>Phuket</t>
  </si>
  <si>
    <t>Thailand Smelting &amp; Refining Co Ltd</t>
  </si>
  <si>
    <t>Gejiu Yunxin Nonferrous Electrolysis Co., Ltd.</t>
  </si>
  <si>
    <t>CID001908</t>
  </si>
  <si>
    <t>The Gejiu cloud new colored electrolytic</t>
  </si>
  <si>
    <t>Yunan Gejiu Yunxin Electrolyze Limited</t>
  </si>
  <si>
    <t>White Solder Metalurgica</t>
  </si>
  <si>
    <t>Yunnan Adventure Co., Ltd.</t>
  </si>
  <si>
    <t>Yunnan wind Nonferrous Metals Co., Ltd.</t>
  </si>
  <si>
    <t>CV Ayi Jaya</t>
  </si>
  <si>
    <t>CID002570</t>
  </si>
  <si>
    <t>Electro-Mechanical Facility of the Cao Bang Minerals &amp; Metallurgy Joint Stock Company</t>
  </si>
  <si>
    <t>CID002572</t>
  </si>
  <si>
    <t>Tinh Tuc</t>
  </si>
  <si>
    <t>Nghe Tinh Non-Ferrous Metals Joint Stock Company</t>
  </si>
  <si>
    <t>CID002573</t>
  </si>
  <si>
    <t>Quy Hop</t>
  </si>
  <si>
    <t>Tuyen Quang Non-Ferrous Metals Joint Stock Company</t>
  </si>
  <si>
    <t>CID002574</t>
  </si>
  <si>
    <t>Tan Quang</t>
  </si>
  <si>
    <t>CID002706</t>
  </si>
  <si>
    <t>CID002773</t>
  </si>
  <si>
    <t>Beerse</t>
  </si>
  <si>
    <t>CID002774</t>
  </si>
  <si>
    <t>Berango</t>
  </si>
  <si>
    <t>A.L.M.T. TUNGSTEN Corp.</t>
  </si>
  <si>
    <t>Allied Material Corporation</t>
  </si>
  <si>
    <t>ALMT Corp</t>
  </si>
  <si>
    <t>Huntsville</t>
  </si>
  <si>
    <t>Alabama</t>
  </si>
  <si>
    <t>Chaozhou</t>
  </si>
  <si>
    <t>Zhangyuan Tungsten Co Ltd</t>
  </si>
  <si>
    <t>Yanshi</t>
  </si>
  <si>
    <t>Towanda</t>
  </si>
  <si>
    <t>China National Non Ferrous</t>
  </si>
  <si>
    <t>Jiangxi Tungsten Industry Group Co. Ltd.</t>
  </si>
  <si>
    <t>Fallon</t>
  </si>
  <si>
    <t>Halong City</t>
  </si>
  <si>
    <t>St. Martin i-S</t>
  </si>
  <si>
    <t>WBH,Wolfram [Austria]</t>
  </si>
  <si>
    <t>WBH</t>
  </si>
  <si>
    <t>Xiamen</t>
  </si>
  <si>
    <t>Shaoguan</t>
  </si>
  <si>
    <t>Shaoguan Xinhai Rendan Tungsten Industry Co. Ltd</t>
  </si>
  <si>
    <t>Gao'an</t>
  </si>
  <si>
    <t>Tonggu</t>
  </si>
  <si>
    <t>Nanfeng Xiaozhai</t>
  </si>
  <si>
    <t>Xiamen H.C.</t>
  </si>
  <si>
    <t>Xiushui</t>
  </si>
  <si>
    <t>Hai Phong</t>
  </si>
  <si>
    <t>Dai Tu</t>
  </si>
  <si>
    <t>Hunan Chuangda Vanadium Tungsten Co., Ltd. Wuji</t>
  </si>
  <si>
    <t>CID002579</t>
  </si>
  <si>
    <t>Niagara Refining LLC</t>
  </si>
  <si>
    <t>CID002589</t>
  </si>
  <si>
    <t>Depew</t>
  </si>
  <si>
    <t>Hydrometallurg, JSC</t>
  </si>
  <si>
    <t>CID002649</t>
  </si>
  <si>
    <t>Nalchik</t>
  </si>
  <si>
    <t>F3</t>
  </si>
  <si>
    <t>Click here to check required fields completion</t>
  </si>
  <si>
    <t>I3</t>
  </si>
  <si>
    <t>One (1) or more required fields needs to be populated</t>
  </si>
  <si>
    <t>Smelter not listed</t>
  </si>
  <si>
    <t>Smelter List - Tantalum</t>
  </si>
  <si>
    <t>Smelter List - Tin</t>
  </si>
  <si>
    <t>Smelter List - Gold</t>
  </si>
  <si>
    <t>Smelter List - Tungsten</t>
  </si>
  <si>
    <t>CheckerJ63</t>
  </si>
  <si>
    <t>CheckerJ64</t>
  </si>
  <si>
    <t>CheckerJ65</t>
  </si>
  <si>
    <t>B63</t>
  </si>
  <si>
    <t>B64</t>
  </si>
  <si>
    <t>B65</t>
  </si>
  <si>
    <t>必須欄の記入状況を確認するにはこちらをクリック</t>
  </si>
  <si>
    <t xml:space="preserve">필수 항목이 모두 작성되었는지 확인하려면 여기를 클릭하십시오. </t>
  </si>
  <si>
    <t>Cliquez ici pour vérifier le remplissage des champs obligatoires</t>
  </si>
  <si>
    <t>Clique aqui para verificar a conclusão dos campos obrigatórios</t>
  </si>
  <si>
    <t>Klicken Sie hier, um die Ausfüllung der Pflichtfelder zu bestätigen</t>
  </si>
  <si>
    <t>Haga clic aquí para revisar la terminación de los campos requeridos</t>
  </si>
  <si>
    <t>Fare clic qui per controllare il completamento dei campi richiesti</t>
  </si>
  <si>
    <t>1つ以上の必須欄に記入する必要があります</t>
  </si>
  <si>
    <t xml:space="preserve">하나(1) 이상의 필수 항목을 작성해야 합니다. </t>
  </si>
  <si>
    <t>Un (1) ou plusieurs champs obligatoires doivent être remplis</t>
  </si>
  <si>
    <t>Um (1) ou mais campos obrigatórios precisam ser preenchidos</t>
  </si>
  <si>
    <t>Eines (1) oder mehr Pflichtfelder müssen ausgefüllt werden</t>
  </si>
  <si>
    <t>Se deben poblar uno (1) o más campos requeridos</t>
  </si>
  <si>
    <t>Uno (1) o più dei campi richiesti deve essere popolato</t>
  </si>
  <si>
    <t>利用規約へのリンク</t>
  </si>
  <si>
    <t>이용 약관으로 연결되는 링크</t>
  </si>
  <si>
    <t>Lien vers les Conditions générales</t>
  </si>
  <si>
    <t>Link para Termos e condições</t>
  </si>
  <si>
    <t>Link zu den Bedingungen</t>
  </si>
  <si>
    <t>Enlace a Términos y condiciones</t>
  </si>
  <si>
    <t>Link a Termini e Condizioni</t>
  </si>
  <si>
    <t>こちらをクリックして、この申告が該当する製品を入力してください</t>
  </si>
  <si>
    <t xml:space="preserve">이 신고가 적용되는 제품을 입력하려면 여기를 클릭하십시오. </t>
  </si>
  <si>
    <t>Cliquez ici pour saisir les produits auxquels la présente déclaration s'applique</t>
  </si>
  <si>
    <t>Clique aqui para inserir os produtos aos quais esta declaração se aplica</t>
  </si>
  <si>
    <t>Klicken Sie hier, um die Produkte einzugeben, auf die diese Erklärung anzuwenden ist</t>
  </si>
  <si>
    <t>Haga clic aquí para ingresar los productos a los que aplica esta declaración</t>
  </si>
  <si>
    <t>Fare clic qui per inserire i prodotti ai quali questa dichiarazione si applica</t>
  </si>
  <si>
    <t>填写</t>
  </si>
  <si>
    <t>記入</t>
  </si>
  <si>
    <t>완료</t>
  </si>
  <si>
    <t>Complétez</t>
  </si>
  <si>
    <t>Concluído</t>
  </si>
  <si>
    <t>Vollständig</t>
  </si>
  <si>
    <t>Completare</t>
  </si>
  <si>
    <t>「申告」タブのD8セルに御社名を記入してください</t>
  </si>
  <si>
    <t xml:space="preserve">신고(Declaration) 탭의 D8 셀에 회사 명칭을 제공하십시오. </t>
  </si>
  <si>
    <t xml:space="preserve">Indiquez le nom de votre entreprise dans la cellule D8 de l'onglet Déclaration </t>
  </si>
  <si>
    <t>Forneça o nome de sua empresa na célula D8 da guia Declaração</t>
  </si>
  <si>
    <t>Geben Sie den Namen Ihres Unternehmens in der Reiterzelle D8 der Erklärung an</t>
  </si>
  <si>
    <t>Proporcione el nombre de su compañía en la pestaña Declaration (Declaración), celda D8</t>
  </si>
  <si>
    <t>Fornire il nome della propria società nella cella D8 della scheda della Dichiarazione</t>
  </si>
  <si>
    <t>「申告」タブのD9セルで申告範囲を選択してください</t>
  </si>
  <si>
    <t xml:space="preserve">신고(Declaration) 탭의 D9 셀에서 신고 범위를 선택하십시오. </t>
  </si>
  <si>
    <t xml:space="preserve">Sélectionnez le champ d'application de la déclaration dans la cellule D9 de l'onglet Déclaration </t>
  </si>
  <si>
    <t>Selecione o âmbito da declaração na célula D9 da guia Declaração</t>
  </si>
  <si>
    <t>Wählen Sie den Umfang der Erklärung in der Reiterzelle D9 der Erklärung aus</t>
  </si>
  <si>
    <t>Seleccione el enfoque de la declaración en la pestaña Declaration (Declaración), celda D9</t>
  </si>
  <si>
    <t>Selezionare l'ambito della dichiarazione nella cella D9 della scheda della Dichiarazione</t>
  </si>
  <si>
    <t>「申告」タブのD10セルに範囲内容を記入してください</t>
  </si>
  <si>
    <t xml:space="preserve">신고(Declaration) 탭의 D10 셀에 범위 설명을 제공하십시오. </t>
  </si>
  <si>
    <t xml:space="preserve">Saisissez une description du champ d'application dans la cellule D10 de l'onglet Déclaration </t>
  </si>
  <si>
    <t>Forneça a descrição do âmbito na célula D10 da guia Declaração</t>
  </si>
  <si>
    <t>Geben Sie eine Beschreibung des Umfangs in der Reiterzelle D10 der Erklärung an</t>
  </si>
  <si>
    <t>Proporcione una descripción del enfoque en la pestaña Declaration (Declaración), celda D10</t>
  </si>
  <si>
    <t>Fornire la descrizione dell'ambito nella cella D10 della scheda della Dichiarazione</t>
  </si>
  <si>
    <t>「申告」タブのD15セルに連絡先担当者名を記入してください</t>
  </si>
  <si>
    <t xml:space="preserve">신고(Declaration) 탭의 D15 셀에 담당자 이름을 제공하십시오. </t>
  </si>
  <si>
    <t>Saisissez le nom de contact dans la cellule D15 de l'onglet Déclaration</t>
  </si>
  <si>
    <t>Forneça o nome do contato na célula D15 da guia Declaração</t>
  </si>
  <si>
    <t>Geben Sie einen Kontaktnamen in der Reiterzelle D15 der Erklärung an</t>
  </si>
  <si>
    <t>Proporcione el nombre del contacto en la pestaña Declaration (Declaración), celda D15</t>
  </si>
  <si>
    <t>Fornire il nome di contatto nella cella D15 della scheda della Dichiarazione</t>
  </si>
  <si>
    <t>「申告」タブのD17セルに連絡先担当者の電話番号を記入してください</t>
  </si>
  <si>
    <t xml:space="preserve">신고(Declaration) 탭의 D17 셀에 담당자 전화 번호를 제공하십시오. </t>
  </si>
  <si>
    <t>Saisissez un numéro de téléphone de contact dans la cellule D17 de l'onglet Déclaration</t>
  </si>
  <si>
    <t>Forneça um número de telefone para contato na célula D17 da guia Declaração</t>
  </si>
  <si>
    <t>Geben Sie eine Kontakttelefonnummer in der Reiterzelle D17 der Erklärung an</t>
  </si>
  <si>
    <t>Proporcione el teléfono del contacto en la pestaña Declaration (Declaración), celda D17</t>
  </si>
  <si>
    <t>Fornire un numero di telefono di contatto nella cella D17 della scheda della Dichiarazione</t>
  </si>
  <si>
    <t>「申告」タブのD18セルに会社から正式に認められた代表者の連絡先担当者名を記入してください</t>
  </si>
  <si>
    <t xml:space="preserve">신고(Declaration) 탭의 D18 셀에 회사 대표 정보책임 담당자 이름을 제공하십시오. </t>
  </si>
  <si>
    <t>Saisissez le nom de contact du représentant agréé de l'entreprise dans la cellule D18 de l'onglet Déclaration</t>
  </si>
  <si>
    <t>Forneça o nome de contato do representante autorizado pela empresa na célula D18 da guia Declaração</t>
  </si>
  <si>
    <t>Geben Sie den Kontaktnamen eines bevollmächtigten Unternehmensvertreters in der Reiterzelle D18 der Erklärung an</t>
  </si>
  <si>
    <t>Proporcione el nombre de contacto del representante autorizado de la compañía en la pestaña Declaration (Declaración), celda D18</t>
  </si>
  <si>
    <t>Fornire il nome di contatto del rappresentante della società autorizzata nella cella D18 della scheda della Dichiarazione</t>
  </si>
  <si>
    <t>「申告」タブのD21セルに会社から正式に認められた代表者の電話番号を記入してください</t>
  </si>
  <si>
    <t xml:space="preserve">신고(Declaration) 탭의 D21 셀에 회사 대표 정보책임 담당자 전화 번호를 제공하십시오. </t>
  </si>
  <si>
    <t>Saisissez le numéro de téléphone du représentant agréé de l'entreprise dans la cellule D21 de l'onglet Déclaration</t>
  </si>
  <si>
    <t>Forneça um número de telefone para o representante autorizado pela empresa na célula D21 da guia Declaração</t>
  </si>
  <si>
    <t>Geben Sie eine Telefonnummer eines bevollmächtigten Unternehmensvertreters in der Reiterzelle D21 der Erklärung an</t>
  </si>
  <si>
    <t>Proporcione un teléfono del representante autorizado de la compañía en la pestaña Declaration (Declaración), celda D21</t>
  </si>
  <si>
    <t>Fornire un numero di telefono del rappresentante della società autorizzata nella cella D21 della scheda della Dichiarazione</t>
  </si>
  <si>
    <t>「申告」タブのD22セルに書式への記入日を記入してください</t>
  </si>
  <si>
    <t xml:space="preserve">신고(Declaration) 탭의 D22 셀에 양식이 작성된 날짜를 제공하십시오. </t>
  </si>
  <si>
    <t xml:space="preserve">Saisissez la date de remplissage du formulaire dans la cellule D22 de l'onglet Déclaration </t>
  </si>
  <si>
    <t>Forneça a data em que o formulário foi preenchido na célula D22 da guia Declaração</t>
  </si>
  <si>
    <t>Geben Sie das Datum der Vervollständigung des Formulars in der Reiterzelle D22 der Erklärung an</t>
  </si>
  <si>
    <t>Proporcione la fecha en la que se completó el formato en la pestaña Declaration (Declaración), celda D22</t>
  </si>
  <si>
    <t>Fornire la data in cui il modulo è stato completato nella cella D22 della scheda della Dichiarazione</t>
  </si>
  <si>
    <t>タンタルが御社製品に意図的に付加された場合は「申告」タブのD26セルに申告してください</t>
  </si>
  <si>
    <t xml:space="preserve">신고(Declaration) 탭의 D26 셀에 탄탈륨이 의도적으로 귀사 제품에 추가되어 있는지 여부를 신고하십시오. </t>
  </si>
  <si>
    <t xml:space="preserve">Déclarez si du tantale est intentionnellement ajouté à vos produits dans la cellule D26 de l'onglet Déclaration </t>
  </si>
  <si>
    <t>Declare se o tântalo é intencionalmente adicionado aos seus produtos na célula D26 da guia Declaração</t>
  </si>
  <si>
    <t>Erklären Sie in der Reiterzelle D26 der Erklärung, ob Tantalum Ihren Produkten absichtlich hinzugefügt wird</t>
  </si>
  <si>
    <t>Declare si se agrega tantalio intencionalmente a sus productos en la pestaña Declaration (Declaración), celda D26</t>
  </si>
  <si>
    <t>Dichiarare se il Tantalio è aggiunto intenzionalmente ai propri prodotti nella cella D26 della scheda della Dichiarazione</t>
  </si>
  <si>
    <t>錫が御社製品に意図的に付加された場合は「申告」タブのD27セルに申告してください</t>
  </si>
  <si>
    <t xml:space="preserve">신고(Declaration) 탭의 D27 셀에 주석이 의도적으로 귀사 제품에 추가되어 있는지 여부를 신고하십시오. </t>
  </si>
  <si>
    <t>Déclarez si de l'étain est intentionnellement ajouté à vos produits dans la cellule D27 de l'onglet Déclaration</t>
  </si>
  <si>
    <t>Declare se o estanho é intencionalmente adicionado aos seus produtos na célula D27 da guia Declaração</t>
  </si>
  <si>
    <t>Erklären Sie in der Reiterzelle D27 der Erklärung, ob Zinn Ihren Produkten absichtlich hinzugefügt wird</t>
  </si>
  <si>
    <t>Declare si se agrega estaño intencionalmente a sus productos en la pestaña Declaration (Declaración), celda D27</t>
  </si>
  <si>
    <t>Dichiarare se lo Stagno è aggiunto intenzionalmente ai propri prodotti nella cella D27 della scheda della Dichiarazione</t>
  </si>
  <si>
    <t>金が御社製品に意図的に付加された場合は「申告」タブのD28セルに申告してください</t>
  </si>
  <si>
    <t xml:space="preserve">신고(Declaration) 탭의 D28 셀에 금이 의도적으로 귀사 제품에 추가되어 있는지 여부를 신고하십시오. </t>
  </si>
  <si>
    <t xml:space="preserve">Déclarez si de l'or est intentionnellement ajouté à vos produits dans la cellule D28 de l'onglet Déclaration </t>
  </si>
  <si>
    <t>Declare se o ouro é intencionalmente adicionado aos seus produtos na célula D28 da guia Declaração</t>
  </si>
  <si>
    <t>Erklären Sie in der Reiterzelle D28 der Erklärung, ob Gold Ihren Produkten absichtlich hinzugefügt wird</t>
  </si>
  <si>
    <t>Declare si se agrega oro intencionalmente a sus productos en la pestaña Declaration (Declaración), celda D28</t>
  </si>
  <si>
    <t>Dichiarare se l'Oro è aggiunto intenzionalmente ai propri prodotti nella cella D28 della scheda della Dichiarazione</t>
  </si>
  <si>
    <t>タングステンが御社製品に意図的に付加された場合は「申告」タブのD29セルに申告してください</t>
  </si>
  <si>
    <t xml:space="preserve">신고(Declaration) 탭의 D29 셀에 텅스텐이 의도적으로 귀사 제품에 추가되어 있는지 여부를 신고하십시오. </t>
  </si>
  <si>
    <t>Déclarez si du tungstène est intentionnellement ajouté à vos produits dans la cellule D29 de l'onglet Déclaration</t>
  </si>
  <si>
    <t>Declare se o tungstênio é intencionalmente adicionado aos seus produtos na célula D29 da guia Declaração</t>
  </si>
  <si>
    <t>Erklären Sie in der Reiterzelle D29 der Erklärung, ob Tungsten Ihren Produkten absichtlich hinzugefügt wird</t>
  </si>
  <si>
    <t>Declare si se agrega tungsteno intencionalmente a sus productos en la pestaña Declaration (Declaración), celda D29</t>
  </si>
  <si>
    <t>Dichiarare se il Tungsteno è aggiunto intenzionalmente ai propri prodotti nella cella D29 della scheda della Dichiarazione</t>
  </si>
  <si>
    <t>タンタルが御社製品の生産に必要であり申告された完成品に含有されている場合は、「申告」タブのD32セルに申告してください</t>
  </si>
  <si>
    <t xml:space="preserve">신고(Declaration) 탭의 D32 셀에 탄탈륨이 귀사의 제품 생산에 필요하고 신고된 완제품 내에 포함되어 있는지 여부를 신고하십시오. </t>
  </si>
  <si>
    <t>Déclarez si du tantale est nécessaire à la fabrication de vos produits et est contenu dans les produits finis déclarés dans la cellule D32 de l'onglet Déclaration</t>
  </si>
  <si>
    <t>Declare se o tântalo é necessário para a fabricação de seus produtos e está contido nos produtos acabados declarados na célula D32 da guia Declaração</t>
  </si>
  <si>
    <t>Erklären Sie in der Reiterzelle D32 der Erklärung, ob Tantalum für die Herstellung Ihrer Produkte erforderlich ist und ob es in den angegebenen Endprodukten enthalten ist</t>
  </si>
  <si>
    <t>Declare si el tántalo es necesario para la fabricación de sus productos y si está presente en los productos terminados declarados en la pestaña Declaration (Declaración), celda D32</t>
  </si>
  <si>
    <t>Dichiarare se il Tantalio è necessario alla produzione dei propri prodotti ed è contenuto nei prodotti finiti dichiarati nella cella D32 della scheda della Dichiarazione</t>
  </si>
  <si>
    <t>錫が御社製品の生産に必要であり申告された完成品に含有されている場合は、「申告」タブのD33セルに申告してください</t>
  </si>
  <si>
    <t xml:space="preserve">신고(Declaration) 탭의 D33 셀에 주석이 귀사의 제품 생산에 필요하고 신고된 완제품 내에 포함되어 있는지 여부를 신고하십시오. </t>
  </si>
  <si>
    <t>Déclarez si de l'étain est nécessaire à la fabrication de vos produits et est contenu dans les produits finis déclarés dans la cellule D33 de l'onglet Déclaration</t>
  </si>
  <si>
    <t>Declare se o estanho é necessário para a fabricação de seus produtos e está contido nos produtos acabados declarados na célula D33 da guia Declaração</t>
  </si>
  <si>
    <t>Erklären Sie in der Reiterzelle D33 der Erklärung, ob Zinn für die Herstellung Ihrer Produkte erforderlich ist und ob es in den angegebenen Endprodukten enthalten ist</t>
  </si>
  <si>
    <t>Declare si el estaño es necesario para la fabricación de sus productos y si está presente en los productos terminados declarados en la pestaña Declaration (Declaración), celda D33</t>
  </si>
  <si>
    <t>Dichiarare se lo Stagno è necessario alla produzione dei propri prodotti ed è contenuto nei prodotti finiti dichiarati nella cella D33 della scheda della Dichiarazione</t>
  </si>
  <si>
    <t>金が御社製品の生産に必要であり申告された完成品に含有されている場合は、「申告」タブのD34セルに申告してください</t>
  </si>
  <si>
    <t xml:space="preserve">신고(Declaration) 탭의 D34 셀에 금이 귀사의 제품 생산에 필요하고 신고된 완제품 내에 포함되어 있는지 여부를 신고하십시오. </t>
  </si>
  <si>
    <t>Déclarez si de l'or est nécessaire à la fabrication de vos produits et est contenu dans les produits finis déclarés dans la cellule D34 de l'onglet Déclaration</t>
  </si>
  <si>
    <t>Declare se o ouro é necessário para a fabricação de seus produtos e está contido nos produtos acabados declarados na célula D34 da guia Declaração</t>
  </si>
  <si>
    <t>Erklären Sie in der Reiterzelle D34 der Erklärung, ob Gold für die Herstellung Ihrer Produkte erforderlich ist und ob es in den angegebenen Endprodukten enthalten ist</t>
  </si>
  <si>
    <t>Declare si el oro es necesario para la fabricación de sus productos y si está presente en los productos terminados declarados en la pestaña Declaration (Declaración), celda D34</t>
  </si>
  <si>
    <t>Dichiarare se l'Oro è necessario alla produzione dei propri prodotti ed è contenuto nei prodotti finiti dichiarati nella cella D34 della scheda della Dichiarazione</t>
  </si>
  <si>
    <t>タングステンが御社製品の生産に必要であり申告された完成品に含有されている場合は、「申告」タブのD35セルに申告してください</t>
  </si>
  <si>
    <t xml:space="preserve">신고(Declaration) 탭의 D35 셀에 텅스텐이 귀사의 제품 생산에 필요하고 신고된 완제품 내에 포함되어 있는지 여부를 신고하십시오. </t>
  </si>
  <si>
    <t>Déclarez si du tungstène est nécessaire à la fabrication de vos produits et est contenu dans les produits finis déclarés dans la cellule D35 de l'onglet Déclaration</t>
  </si>
  <si>
    <t>Declare se o tungstênio é necessário para a fabricação de seus produtos e está contido nos produtos acabados declarados na célula D35 da guia Declaração</t>
  </si>
  <si>
    <t>Erklären Sie in der Reiterzelle D35 der Erklärung, ob Tungsten für die Herstellung Ihrer Produkte erforderlich ist und ob es in den angegebenen Endprodukten enthalten ist</t>
  </si>
  <si>
    <t>Declare si el tungsteno es necesario para la fabricación de sus productos y si está presente en los productos terminados declarados en la pestaña Declaration (Declaración), celda D35</t>
  </si>
  <si>
    <t>Dichiarare se il Tungsteno è necessario alla produzione dei propri prodotti ed è contenuto nei prodotti finiti dichiarati nella cella D35 della scheda della Dichiarazione</t>
  </si>
  <si>
    <t>本調査回答で申告された製品範囲内で使用されるタンタルがDRCまたは隣接国を原産とする場合は、「申告」タブのD38セルに申告してください</t>
  </si>
  <si>
    <t xml:space="preserve">신고(Declaration) 탭의 D38 셀에 이 설문조사의 응답내용 내에서 신고된 제품 범위 내에 사용된 탄탈륨이 콩고공화국이나 그 인접국가로부터 유래된 것인지 여부를 신고하십시오. </t>
  </si>
  <si>
    <t>Déclarez si le tantale utilisé dans le cadre des produits déclarés dans les réponses à cette enquête provient de la RDC ou d'un pays voisin dans la cellule D38 de l'onglet Déclaration</t>
  </si>
  <si>
    <t>Declare se o tântalo utilizado no âmbito dos produtos declarados nesta resposta da pesquisa é originário da República Democrática do Congo ou de um país vizinho na célula D38 da guia Declaração</t>
  </si>
  <si>
    <t>Erklären Sie in der Reiterzelle D38 der Erklärung, ob innerhalb des Umfangs der in dieser Umfrage angegebenen Produkte verwendetes Tantalum aus der Demokratischen Republik Kongo oder einem benachbarten Land stammt</t>
  </si>
  <si>
    <t>Declare si el tántalo utilizado en el enfoque de los productos declarados en la respuesta de esta encuesta proviene del DRC o un país contiguo en la pestaña Declaration (Declaración), celda D38</t>
  </si>
  <si>
    <t>Dichiarare se il Tantalio usato nell'ambito dei prodotti dichiarati nella risposta a questo sondaggio proviene dalla Repubblica Democratica del Congo oppure da un Paese confinante nella cella D38 della scheda della Dichiarazione</t>
  </si>
  <si>
    <t>本調査回答で申告された製品範囲内で使用される錫がDRCまたは隣接国を原産とする場合は、「申告」タブのD39セルに申告してください</t>
  </si>
  <si>
    <t xml:space="preserve">신고(Declaration) 탭의 D39 셀에 이 설문조사의 응답내용 내에서 신고된 제품 범위 내에 사용된 주석이 콩고공화국이나 그 인접국가로부터 유래된 것인지 여부를 신고하십시오. </t>
  </si>
  <si>
    <t>Déclarez si l'étain utilisé dans le cadre de produits déclarés dans les réponses à cette enquête est originaire de la RDC ou d'un pays voisin  dans la cellule D39 de l'onglet Déclaration</t>
  </si>
  <si>
    <t>Declare se o estanho utilizado no âmbito dos produtos declarados nesta resposta da pesquisa é originário da República Democrática do Congo ou de um país vizinho na célula D39 da guia Declaração</t>
  </si>
  <si>
    <t>Erklären Sie in der Reiterzelle D39 der Erklärung, ob innerhalb des Umfangs der in dieser Umfrage angegebenen Produkte verwendetes Zinn aus der Demokratischen Republik Kongo oder einem benachbarten Land stammt</t>
  </si>
  <si>
    <t>Declare si el estaño utilizado en el enfoque de los productos declarados en la respuesta de esta encuesta proviene del DRC o un país contiguo en la pestaña Declaration (Declaración), celda D39</t>
  </si>
  <si>
    <t>Dichiarare se lo Stagno usato nell'ambito dei prodotti dichiarati nella risposta a questo sondaggio proviene dalla Repubblica Democratica del Congo oppure da un Paese confinante nella cella D39 della scheda della Dichiarazione</t>
  </si>
  <si>
    <t>本調査回答で申告された製品範囲内で使用される金がDRCまたは隣接国を原産とする場合は、「申告」タブのD40セルに申告してください</t>
  </si>
  <si>
    <t xml:space="preserve">신고(Declaration) 탭의 D40 셀에 이 설문조사의 응답내용 내에서 신고된 제품 범위 내에 사용된 금이 콩고공화국이나 그 인접국가로부터 유래된 것인지 여부를 신고하십시오. </t>
  </si>
  <si>
    <t xml:space="preserve">Déclarez si l'or utilisé dans le cadre des produits déclarés dans les réponses à cette enquête est originaire de la RDC ou d'un pays voisin dans la cellule D40 de l'onglet Déclaration </t>
  </si>
  <si>
    <t>Declare se o ouro utilizado no âmbito dos produtos declarados nesta resposta da pesquisa é originário da República Democrática do Congo ou de um país vizinho na célula D40 da guia Declaração</t>
  </si>
  <si>
    <t>Erklären Sie in der Reiterzelle D40 der Erklärung, ob innerhalb des Umfangs der in dieser Umfrage angegebenen Produkte verwendetes Gold aus der Demokratischen Republik Kongo oder einem benachbarten Land stammt</t>
  </si>
  <si>
    <t>Declare si el oro utilizado en el enfoque de los productos declarados en la respuesta de esta encuesta proviene del DRC o un país contiguo en la pestaña Declaration (Declaración), celda D40</t>
  </si>
  <si>
    <t>Dichiarare se l'Oro usato nell'ambito dei prodotti dichiarati nella risposta a questo sondaggio proviene dalla Repubblica Democratica del Congo oppure da un Paese confinante nella cella D40 della scheda della Dichiarazione</t>
  </si>
  <si>
    <t>本調査回答で申告された製品範囲内で使用されるタングステンがDRCまたは隣接国を原産とする場合は、「申告」タブのD41セルに申告してください</t>
  </si>
  <si>
    <t xml:space="preserve">신고(Declaration) 탭의 D41 셀에 이 설문조사의 응답내용 내에서 신고된 제품 범위 내에 사용된 텅스텐이 콩고공화국이나 그 인접국가로부터 유래된 것인지 여부를 신고하십시오. </t>
  </si>
  <si>
    <t>Déclarez si le tungstène utilisé dans le cadre des produits déclarés dans les réponses à cette enquête est originaire de la RDC ou d'un pays voisin dans la cellule D41 de l'onglet Déclaration.</t>
  </si>
  <si>
    <t>Declare se o tungstênio utilizado no âmbito dos produtos declarados nesta resposta da pesquisa é originário da República Democrática do Congo ou de um país vizinho na célula D41 da guia Declaração</t>
  </si>
  <si>
    <t>Erklären Sie in der Reiterzelle D41 der Erklärung, ob innerhalb des Umfangs der in dieser Umfrage angegebenen Produkte verwendetes Tungsten aus der Demokratischen Republik Kongo oder einem benachbarten Land stammt</t>
  </si>
  <si>
    <t>Declare si el tungsteno utilizado en el enfoque de los productos declarados en la respuesta de esta encuesta proviene del DRC o un país contiguo en la pestaña Declaration (Declaración), celda D41</t>
  </si>
  <si>
    <t>Dichiarare se il Tungsteno usato nell'ambito dei prodotti dichiarati nella risposta a questo sondaggio proviene dalla Repubblica Democratica del Congo oppure da un Paese confinante nella cella D41 della scheda della Dichiarazione</t>
  </si>
  <si>
    <t>本調査回答で申告された製品範囲内で使用されるタンタルが100％リサイクル業者又はスクラップサプライヤーから調達されている場合は、「申告」タブのD44セルに申告してください</t>
  </si>
  <si>
    <t xml:space="preserve">신고(Declaration) 탭의 D44 셀에 이 설문조사의 응답내용 내에서 신고된 제품 범위 내에 사용된 탄탈륨이 전적으로 재활용이나 폐자원에서 나온 것인지 여부를 신고하십시오. </t>
  </si>
  <si>
    <t>Déclarez si le tantale utilisé dans le cadre des produits déclarés dans cette réponse à l'enquête provient d'une source entièrement recyclée ou de débris dans la cellule D44 de l'onglet Déclaration</t>
  </si>
  <si>
    <t>Declare se o tântalo utilizado no âmbito dos produtos declarados nesta resposta da pesquisa é originado inteiramente a partir uma fonte reciclada ou de sucata na célula D44 da guia Declaração</t>
  </si>
  <si>
    <t>Erklären Sie in der Reiterzelle D44 der Erklärung, ob innerhalb des Umfangs der in dieser Umfrage angegebenen Produkte verwendetes Tantalum vollständig aus Recycling oder Schrott stammt</t>
  </si>
  <si>
    <t>Declare si el tántalo utilizado en el enfoque de los productos declarados en la respuesta de esta encuesta proviene completamente de una fuente reciclada o de residuos en la pestaña Declaration (Declaración), celda D44</t>
  </si>
  <si>
    <t>Dichiarare se il Tantalio usato nell'ambito dei prodotti dichiarati nella risposta a questo sondaggio proviene interamente da una fonte riciclata o di scarti nella cella D44 della scheda della Dichiarazione</t>
  </si>
  <si>
    <t>本調査回答で申告された製品範囲内で使用される錫が100％リサイクル業者又はスクラップサプライヤーから調達されている場合は、「申告」タブのD45セルに申告してください</t>
  </si>
  <si>
    <t xml:space="preserve">신고(Declaration) 탭의 D45 셀에 이 설문조사의 응답내용 내에서 신고된 제품 범위 내에 사용된 주석이 전적으로 재활용이나 폐자원에서 나온 것인지 여부를 신고하십시오. </t>
  </si>
  <si>
    <t>Déclarez si l'étain utilisé dans le cadre des produits déclarés dans cette réponse à l'enquête provient d'une source entièrement recyclée ou de débris dans la cellule D45 de l'onglet Déclaration</t>
  </si>
  <si>
    <t>Declare se o estanho utilizado no âmbito dos produtos declarados nesta resposta da pesquisa é originado inteiramente a partir uma fonte reciclada ou de sucata na célula D45 da guia Declaração</t>
  </si>
  <si>
    <t>Erklären Sie in der Reiterzelle D45 der Erklärung, ob innerhalb des Umfangs der in dieser Umfrage angegebenen Produkte verwendetes Zinn vollständig aus Recycling oder Schrott stammt</t>
  </si>
  <si>
    <t>Declare si el estaño utilizado en el enfoque de los productos declarados en la respuesta de esta encuesta proviene completamente de una fuente reciclada o de residuos en la pestaña Declaration (Declaración), celda D45</t>
  </si>
  <si>
    <t>Dichiarare se lo Stagno usato nell'ambito dei prodotti dichiarati nella risposta a questo sondaggio proviene interamente da una fonte riciclata o di scarti nella cella D45 della scheda della Dichiarazione</t>
  </si>
  <si>
    <t>本調査回答で申告された製品範囲内で使用される金が100％リサイクル業者又はスクラップサプライヤーから調達されている場合は、「申告」タブのD46セルに申告してください</t>
  </si>
  <si>
    <t xml:space="preserve">신고(Declaration) 탭의 D46 셀에 이 설문조사의 응답내용 내에서 신고된 제품 범위 내에 사용된 금이 전적으로 재활용이나 폐자원에서 나온 것인지 여부를 신고하십시오. </t>
  </si>
  <si>
    <t>Déclarez si l'or utilisé dans le cadre des produits déclarés dans cette réponse à l'enquête provient d'une source entièrement recyclée ou de débris dans la cellule D46 de l'onglet Déclaration</t>
  </si>
  <si>
    <t>Declare se o ouro utilizado no âmbito dos produtos declarados nesta resposta da pesquisa é originado inteiramente a partir uma fonte reciclada ou de sucata na célula D46 da guia Declaração</t>
  </si>
  <si>
    <t>Erklären Sie in der Reiterzelle D46 der Erklärung, ob innerhalb des Umfangs der in dieser Umfrage angegebenen Produkte verwendetes Gold vollständig aus Recycling oder Schrott stammt</t>
  </si>
  <si>
    <t>Declare si el oro utilizado en el enfoque de los productos declarados en la respuesta de esta encuesta proviene completamente de una fuente reciclada o de residuos en la pestaña Declaration (Declaración), celda D46</t>
  </si>
  <si>
    <t>Dichiarare se l'Oro usato nell'ambito dei prodotti dichiarati nella risposta a questo sondaggio proviene interamente da una fonte riciclata o di scarti nella cella D46 della scheda della Dichiarazione</t>
  </si>
  <si>
    <t>本調査回答で申告された製品範囲内で使用されるタングステンが100％リサイクル業者又はスクラップサプライヤーから調達されている場合は、「申告」タブのD47セルに申告してください</t>
  </si>
  <si>
    <t xml:space="preserve">신고(Declaration) 탭의 D47 셀에 이 설문조사의 응답내용 내에서 신고된 제품 범위 내에 사용된 텅스텐이 전적으로 재활용이나 폐자원에서 나온 것인지 여부를 신고하십시오. </t>
  </si>
  <si>
    <t>Déclarez si le tungstène utilisé dans le cadre de produits déclarés dans de cette réponse à l'enquête provient d'une source entièrement recyclée ou de débris dans la cellule D47 de l'onglet Déclaration</t>
  </si>
  <si>
    <t>Declare se o tungstênio utilizado no âmbito dos produtos declarados nesta resposta da pesquisa é originado inteiramente a partir uma fonte reciclada ou de sucata na célula D47 da guia Declaração</t>
  </si>
  <si>
    <t>Erklären Sie in der Reiterzelle D47 der Erklärung, ob innerhalb des Umfangs der in dieser Umfrage angegebenen Produkte verwendetes Tungsten vollständig aus Recycling oder Schrott stammt</t>
  </si>
  <si>
    <t>Declare si el tungsteno utilizado en el enfoque de los productos declarados en la respuesta de esta encuesta proviene completamente de una fuente reciclada o de residuos en la pestaña Declaration (Declaración), celda D47</t>
  </si>
  <si>
    <t>Dichiarare se il Tungsteno usato nell'ambito dei prodotti dichiarati nella risposta a questo sondaggio proviene interamente da una fonte riciclata o di scarti nella cella D47 della scheda della Dichiarazione</t>
  </si>
  <si>
    <t>サプライヤーの精錬業者情報の完全性を割合（%）で「申告」タブのD50セルに記入してください</t>
  </si>
  <si>
    <t xml:space="preserve">신고(Declaration) 탭의 D50 셀에 공급업체의 제련소 정보에 대한 완전성 비율(%)을 제공하십시오. </t>
  </si>
  <si>
    <t>Indiquez le pourcentage d'exhaustivité des informations sur la fonderie données par le fournisseur dans la cellule D50 de l'onglet Déclaration</t>
  </si>
  <si>
    <t>Forneça a porcentagem de conclusão das informações da fundição do fornecedor na célula D50 da guia Declaração</t>
  </si>
  <si>
    <t>Geben Sie den Vollständigkeitsgrad der Schmelzofeninformationen des Anbieters in Prozent in der Reiterzelle D50 der Erklärung an</t>
  </si>
  <si>
    <t>Escriba el porcentaje de información completada del fundidor del proveedor en la pestaña Declaration (Declaración), celda D50</t>
  </si>
  <si>
    <t>Fornire la percentuale (%) di completezza delle informazioni della fonderia del fornitore nella cella D50 della scheda della Dichiarazione</t>
  </si>
  <si>
    <t>サプライヤーの精錬業者情報の完全性を割合（%）で「申告」タブのD51セルに記入してください</t>
  </si>
  <si>
    <t xml:space="preserve">신고(Declaration) 탭의 D51 셀에 공급업체의 제련소 정보에 대한 완전성 비율(%)을 제공하십시오. </t>
  </si>
  <si>
    <t xml:space="preserve">Indiquez le pourcentage d'exhaustivité des informations sur la fonderie données par le fournisseur dans la cellule D51 de l'onglet Déclaration </t>
  </si>
  <si>
    <t>Forneça a porcentagem de conclusão das informações da fundição do fornecedor na célula D51 da guia Declaração</t>
  </si>
  <si>
    <t>Geben Sie den Vollständigkeitsgrad der Schmelzofeninformationen des Anbieters in Prozent in der Reiterzelle D51 der Erklärung an</t>
  </si>
  <si>
    <t>Escriba el porcentaje de información completada del fundidor del proveedor en la pestaña Declaration (Declaración), celda D51</t>
  </si>
  <si>
    <t>Fornire la percentuale (%) di completezza delle informazioni della fonderia del fornitore nella cella D51 della scheda della Dichiarazione</t>
  </si>
  <si>
    <t>サプライヤーの精錬業者情報の完全性を割合（%）で「申告」タブのD52セルに記入してください</t>
  </si>
  <si>
    <t xml:space="preserve">신고(Declaration) 탭의 D52 셀에 공급업체의 제련소 정보에 대한 완전성 비율(%)을 제공하십시오. </t>
  </si>
  <si>
    <t xml:space="preserve">Indiquez le pourcentage d'exhaustivité des informations sur la fonderie données par le fournisseur dans la cellule D52 de l'onglet Déclaration </t>
  </si>
  <si>
    <t>Forneça a porcentagem de conclusão das informações da fundição do fornecedor na célula D52 da guia Declaração</t>
  </si>
  <si>
    <t>Geben Sie den Vollständigkeitsgrad der Schmelzofeninformationen des Anbieters in Prozent in der Reiterzelle D52 der Erklärung an</t>
  </si>
  <si>
    <t>Escriba el porcentaje de información completada del fundidor del proveedor en la pestaña Declaration (Declaración), celda D52</t>
  </si>
  <si>
    <t>Fornire la percentuale (%) di completezza delle informazioni della fonderia del fornitore nella cella D52 della scheda della Dichiarazione</t>
  </si>
  <si>
    <t>サプライヤーの精錬業者情報の完全性を割合（%）で「申告」タブのD53セルに記入してください</t>
  </si>
  <si>
    <t xml:space="preserve">신고(Declaration) 탭의 D53 셀에 공급업체의 제련소 정보에 대한 완전성 비율(%)을 제공하십시오. </t>
  </si>
  <si>
    <t xml:space="preserve">Indiquez le pourcentage d'exhaustivité des informations sur la fonderie données par le fournisseur dans la cellule D53 de l'onglet Déclaration </t>
  </si>
  <si>
    <t>Forneça a porcentagem de conclusão das informações da fundição do fornecedor na célula D53 da guia Declaração</t>
  </si>
  <si>
    <t>Geben Sie den Vollständigkeitsgrad der Schmelzofeninformationen des Anbieters in Prozent in der Reiterzelle D53 der Erklärung an</t>
  </si>
  <si>
    <t>Escriba el porcentaje de información completada del fundidor del proveedor en la pestaña Declaration (Declaración), celda D53</t>
  </si>
  <si>
    <t>Fornire la percentuale (%) di completezza delle informazioni della fonderia del fornitore nella cella D53 della scheda della Dichiarazione</t>
  </si>
  <si>
    <t>全ての精錬業者名が申告された製品範囲に基づき本調査回答で提供された場合は、「申告」タブのD56セルに申告してください</t>
  </si>
  <si>
    <t xml:space="preserve">신고(Declaration) 탭의 D56 셀에 이 설문조사 응답내용에 신고된 제품 범위에 해당하는 모든 제련소 명칭이 제공되었는지 여부를 신고하십시오. </t>
  </si>
  <si>
    <t>Déclarez si tous les noms de la fonderie ont été fournis dans cette réponse à l'enquête dans le cadre du champ d'application des produits déclarés dans la cellule D56 de l'onglet Déclaration</t>
  </si>
  <si>
    <t>Declare se todos os nomes de fundições foram fornecidos nesta resposta à pesquisa no âmbito dos produtos declarados na célula D56 da guia Declaração</t>
  </si>
  <si>
    <t xml:space="preserve">Geben Sie in der Reiterzelle D56 der Erklärung an, ob alle Schmelzofennamen in der Antwort auf diese Umfrage im Umfang der angegebenen Produkte zur Verfügung gestellt worden sind </t>
  </si>
  <si>
    <t>Declare si se han suministrado todos los nombres de los fundidores en la respuesta de esta encuesta bajo el enfoque de los productos declarados en la pestaña Declaration (Declaración), celda D56</t>
  </si>
  <si>
    <t>Dichiarare se tutti i nomi delle fonderie sono stati forniti nella risposta a questo sondaggio nell'ambito dei prodotti dichiarati nella cella D56 della scheda della Dichiarazione</t>
  </si>
  <si>
    <t>全ての精錬業者名が申告された製品範囲に基づき本調査回答で提供された場合は、「申告」タブのD57セルに申告してください</t>
  </si>
  <si>
    <t xml:space="preserve">신고(Declaration) 탭의 D57 셀에 이 설문조사 응답내용에 신고된 제품 범위에 해당하는 모든 제련소 명칭이 제공되었는지 여부를 신고하십시오. </t>
  </si>
  <si>
    <t>Déclarez si tous les noms de la fonderie ont été fournis dans cette réponse à l'enquête dans le cadre du champ d'application des produits déclarés dans la cellule D57 de l'onglet Déclaration</t>
  </si>
  <si>
    <t>Declare se todos os nomes de fundições foram fornecidos nesta resposta à pesquisa no âmbito dos produtos declarados na célula D57 da guia Declaração</t>
  </si>
  <si>
    <t xml:space="preserve">Geben Sie in der Reiterzelle D57 der Erklärung an, ob alle Schmelzofennamen in der Antwort auf diese Umfrage im Umfang der angegebenen Produkte zur Verfügung gestellt worden sind </t>
  </si>
  <si>
    <t>Declare si se han suministrado todos los nombres de los fundidores en la respuesta de esta encuesta bajo el enfoque de los productos declarados en la pestaña Declaration (Declaración), celda D57</t>
  </si>
  <si>
    <t>Dichiarare se tutti i nomi delle fonderie sono stati forniti nella risposta a questo sondaggio nell'ambito dei prodotti dichiarati nella cella D57 della scheda della Dichiarazione</t>
  </si>
  <si>
    <t>全ての精錬業者名が申告された製品範囲に基づき本調査回答で提供された場合は、「申告」タブのD58セルに申告してください</t>
  </si>
  <si>
    <t xml:space="preserve">신고(Declaration) 탭의 D58 셀에 이 설문조사 응답내용에 신고된 제품 범위에 해당하는 모든 제련소 명칭이 제공되었는지 여부를 신고하십시오. </t>
  </si>
  <si>
    <t>Déclarez si tous les noms de la fonderie ont été fournis dans cette réponse à l'enquête dans le cadre du champ d'application des produits déclarés dans la cellule D58 de l'onglet Déclaration</t>
  </si>
  <si>
    <t>Declare se todos os nomes de fundições foram fornecidos nesta resposta à pesquisa no âmbito dos produtos declarados na célula D58 da guia Declaração</t>
  </si>
  <si>
    <t xml:space="preserve">Geben Sie in der Reiterzelle D58 der Erklärung an, ob alle Schmelzofennamen in der Antwort auf diese Umfrage im Umfang der angegebenen Produkte zur Verfügung gestellt worden sind </t>
  </si>
  <si>
    <t>Declare si se han suministrado todos los nombres de los fundidores en la respuesta de esta encuesta bajo el enfoque de los productos declarados en la pestaña Declaration (Declaración), celda D58</t>
  </si>
  <si>
    <t>Dichiarare se tutti i nomi delle fonderie sono stati forniti nella risposta a questo sondaggio nell'ambito dei prodotti dichiarati nella cella D58 della scheda della Dichiarazione</t>
  </si>
  <si>
    <t>全ての精錬業者名が申告された製品範囲に基づき本調査回答で提供された場合は、「申告」タブのD59セルに申告してください</t>
  </si>
  <si>
    <t xml:space="preserve">신고(Declaration) 탭의 D59 셀에 이 설문조사 응답내용에 신고된 제품 범위에 해당하는 모든 제련소 명칭이 제공되었는지 여부를 신고하십시오. </t>
  </si>
  <si>
    <t>Déclarez si tous les noms de fonderie ont été fournis dans cette réponse à l'enquête avec le champ d'application des produits déclarés dans la cellule D59 de l'onglet Déclaration</t>
  </si>
  <si>
    <t>Declare se todos os nomes de fundições foram fornecidos nesta resposta à pesquisa no âmbito dos produtos declarados na célula D59 da guia Declaração</t>
  </si>
  <si>
    <t xml:space="preserve">Geben Sie in der Reiterzelle D59 der Erklärung an, ob alle Schmelzofennamen in der Antwort auf diese Umfrage im Umfang der angegebenen Produkte zur Verfügung gestellt worden sind </t>
  </si>
  <si>
    <t>Declare si se han suministrado todos los nombres de los fundidores en la respuesta de esta encuesta bajo el enfoque de los productos declarados en la pestaña Declaration (Declaración), celda D59</t>
  </si>
  <si>
    <t>Dichiarare se tutti i nomi delle fonderie sono stati forniti nella risposta a questo sondaggio nell'ambito dei prodotti dichiarati nella cella D59 della scheda della Dichiarazione</t>
  </si>
  <si>
    <t>全ての該当するタンタル精錬業者情報が提供された場合は、「申告」タブのD62セルに申告してください</t>
  </si>
  <si>
    <t xml:space="preserve">신고(Declaration) 탭의 D62 셀에 탄탈륨 제련소에 대한 모든 해당 정보가 제공되었는지 여부를 신고하십시오. </t>
  </si>
  <si>
    <t>Déclarez si toutes les informations applicables sur la fonderie de tantale ont été fournies dans la cellule D62 de l'onglet Déclaration</t>
  </si>
  <si>
    <t>Declare se todas as informações aplicáveis sobre o tântalo na fundição foram fornecidas na célula D62 da guia Declaração</t>
  </si>
  <si>
    <t xml:space="preserve">Geben Sie in der Reiterzelle D62 der Erklärung an, ob alle Informationen über Tantalum-Schmelzöfen zur Verfügung gestellt worden sind </t>
  </si>
  <si>
    <t>Declare si se ha suministrado toda la información aplicable del fundidor de tántalo en la pestaña Declaration (Declaración), celda D62</t>
  </si>
  <si>
    <t>Dichiarare se tutte le informazioni sulla fonderia del Tantalio pertinenti sono state fornite nella cella D62 della scheda della Dichiarazione</t>
  </si>
  <si>
    <t>全ての該当する錫精錬業者情報が提供された場合は、「申告」タブのD63セルに申告してください</t>
  </si>
  <si>
    <t xml:space="preserve">신고(Declaration) 탭의 D63 셀에 주석 제련소에 대한 모든 해당 정보가 제공되었는지 여부를 신고하십시오. </t>
  </si>
  <si>
    <t>Déclarez si toutes les informations applicables sur la fonderie d'étain ont été fournies dans la cellule D63 de l'onglet Déclaration</t>
  </si>
  <si>
    <t>Declare se todas as informações aplicáveis sobre o estanho na fundição foram fornecidas na célula D63 da guia Declaração</t>
  </si>
  <si>
    <t xml:space="preserve">Geben Sie in der Reiterzelle D63 der Erklärung an, ob alle Informationen über Zinn-Schmelzöfen zur Verfügung gestellt worden sind </t>
  </si>
  <si>
    <t>Declare si se ha suministrado toda la información aplicable del fundidor de estaño en la pestaña Declaration (Declaración), celda D63</t>
  </si>
  <si>
    <t>Dichiarare se tutte le informazioni sulla fonderia dello Stagno pertinenti sono state fornite nella cella D63 della scheda della Dichiarazione</t>
  </si>
  <si>
    <t>全ての該当する金精錬業者情報が提供された場合は、「申告」タブのD64セルに申告してください</t>
  </si>
  <si>
    <t xml:space="preserve">신고(Declaration) 탭의 D64 셀에 금 제련소에 대한 모든 해당 정보가 제공되었는지 여부를 신고하십시오. </t>
  </si>
  <si>
    <t>Déclarez si toutes les informations applicables sur la fonderie d'or ont été fournies dans la cellule D64 de l'onglet Déclaration</t>
  </si>
  <si>
    <t>Declare se todas as informações aplicáveis sobre o ouro na fundição foram fornecidas na célula D64 da guia Declaração</t>
  </si>
  <si>
    <t xml:space="preserve">Geben Sie in der Reiterzelle D64 der Erklärung an, ob alle Informationen über Gold-Schmelzöfen zur Verfügung gestellt worden sind </t>
  </si>
  <si>
    <t>Declare si se ha suministrado toda la información aplicable del fundidor de oro en la pestaña Declaration (Declaración), celda D64</t>
  </si>
  <si>
    <t>Dichiarare se tutte le informazioni sulla fonderia dell'Oro pertinenti sono state fornite nella cella D64 della scheda della Dichiarazione</t>
  </si>
  <si>
    <t>全ての該当するタングステン精錬業者情報が提供された場合は、「申告」タブのD65セルに申告してください</t>
  </si>
  <si>
    <t xml:space="preserve">신고(Declaration) 탭의 D65 셀에 텅스텐 제련소에 대한 모든 해당 정보가 제공되었는지 여부를 신고하십시오. </t>
  </si>
  <si>
    <t>Déclarez si toutes les informations applicables sur la fonderie de tungstène ont été fournies dans la cellule D65 de l'onglet Déclaration</t>
  </si>
  <si>
    <t>Declare se todas as informações aplicáveis sobre o tungstênio na fundição foram fornecidas na célula D65 da guia Declaração</t>
  </si>
  <si>
    <t xml:space="preserve">Geben Sie in der Reiterzelle D65 der Erklärung an, ob alle Informationen über Tungsten-Schmelzöfen zur Verfügung gestellt worden sind </t>
  </si>
  <si>
    <t>Declare si se ha suministrado toda la información aplicable del fundidor de tungsteno en la pestaña Declaration (Declaración), celda D65</t>
  </si>
  <si>
    <t>Dichiarare se tutte le informazioni sulla fonderia del Tungsteno pertinenti sono state fornite nella cella D65 della scheda della Dichiarazione</t>
  </si>
  <si>
    <t>御社にDRCコンフリクトフリーの調達方針がある場合は、「申告」タブのD69セルに回答してください</t>
  </si>
  <si>
    <t xml:space="preserve">신고(Declaration) 탭의 D69 셀에 귀사가 콩고공화국 분쟁으로부터 자유로운 광물 구매 정책(DRC conflict-free sourcing policy)을 보유하고 있는지 여부를 답변하십시오. </t>
  </si>
  <si>
    <t>Répondez dans la cellule D69 de l'onglet Déclaration si votre entreprise a une politique d'approvisionnement hors conflit avec la RDC</t>
  </si>
  <si>
    <t>Responda se a sua empresa tem uma Política de fornecimento livre de conflitos da República Democrática do Congo na célula D69 da guia Declaração</t>
  </si>
  <si>
    <t>Geben Sie in der Reiterzelle D69 der Erklärung an, ob Ihr Unternehmen eine Richtlinie zur DRC-konfliktfreien Beschaffung hat</t>
  </si>
  <si>
    <t>Responda si su compañía cuenta con una política de abastecimiento libre de conflictos DRC en la pestaña Declaration (Declaración), celda D69</t>
  </si>
  <si>
    <t>Rispondere se la propria società ha una linea di condotta in tema di fonti in aree senza conflitto (conflict-free sourcing) per la Repubblica Democratica del Congo nella cella D69 della scheda della Dichiarazione</t>
  </si>
  <si>
    <t>御社のDRCコンフリクトフリーの調達方針を御社ウェブサイトから入手できる場合は、「申告」タブのD71セルに回答してください</t>
  </si>
  <si>
    <t xml:space="preserve">신고(Declaration) 탭의 D71 셀에서 귀사가 귀사의 웹사이트에서 콩고공화국 분쟁으로부터 자유로운 광물 구매 정책(DRC conflict-free sourcing policy)을 공개하고 있는지 여부를 답변하십시오. </t>
  </si>
  <si>
    <t>Répondez dans la cellule D65 de l'onglet Déclaration si votre entreprise a rendu publiquement disponible sur son site Web sa politique d'approvisionnement hors  conflit avec la RDC</t>
  </si>
  <si>
    <t>Responda se a sua empresa colocou sua Política de fornecimento livre de conflitos da República Democrática do Congo à disposição do público em seu site na célula D71 da guia Declaração</t>
  </si>
  <si>
    <t>Geben Sie in der Reiterzelle D71 der Erklärung an, ob Ihr Unternehmen Ihre Richtlinie zur DRC-konfliktfreien Beschaffung auf Ihrer Website öffentlich verfügbar gemacht hat</t>
  </si>
  <si>
    <t>Responda si su compañía tiene la política de abastecimiento libre de conflictos DRC públicamente disponible en la pestaña Declaration (Declaración), celda D71</t>
  </si>
  <si>
    <t>Rispondere se la propria società ha reso pubblicamente disponibile sul suo sito web la linea di condotta in tema di fonti in aree senza conflitto (conflict-free sourcing) per la Repubblica Democratica del Congo nella cella D71 della scheda della Dichiarazione</t>
  </si>
  <si>
    <t>質問Bの回答が「Yes」の場合は、申告ワークシートのG71セルにURLを記入します。URLの形式は「www.companyname.com」にしてください。</t>
  </si>
  <si>
    <t xml:space="preserve">질문 B에 "예(Yes)"라고 답할 경우, 신고(Declaration) 워크시트의 G71 셀에 URL을 입력하십시오. URL 형식은 "www.companyname.com"이 되어야 합니다. </t>
  </si>
  <si>
    <t>Saisissez l'URL dans la cellule D71 de l'onglet Déclaration si vous répondez par « Oui » à la question B. Le format de l'URL doit être : www.nomdelentreprise.com</t>
  </si>
  <si>
    <t>Digite o URL na célula G71 da planilha Declaração se você responder “Sim” à pergunta B. O formato do URL deve ser “www.nomedaempresa.com”</t>
  </si>
  <si>
    <t xml:space="preserve">Geben Sie in der Arbeitsblattzelle D71 der Erklärung den URL an, falls Sie Frage B mit „Ja“ beantworten. Das Format des URL sollte „www.companyname.com“ entsprechen </t>
  </si>
  <si>
    <t>Ingrese la URL en la hoja de trabajo de Declaration (Declaración), celda G71 si responde "Sí" en la pregunta B. El formato de la URL debe ser "www.nombredelacompañía.com"</t>
  </si>
  <si>
    <t>Inserire l'URL nella cella G71 del foglio di lavoro della Dichiarazione se si risponde "Sì" per la domanda B. Il formato dell'URL deve essere "www.nomeazienda.com"</t>
  </si>
  <si>
    <t>御社が直接サプライヤーに対しDRCコンフリクトフリーであることを要求する場合は、「申告」タブのD73セルに回答してください</t>
  </si>
  <si>
    <t xml:space="preserve">신고(Declaration) 탭의 D73 셀에 귀사의 직접 공급업체가 콩고공화국 분쟁으로부터 자유로울 것을 귀사에서 요구하는지 여부를 답변하십시오. </t>
  </si>
  <si>
    <t xml:space="preserve">Répondez dans la cellule D73 de l'onglet Déclaration si vous voulez que vos fournisseurs directs soient hors conflit avec la RDC </t>
  </si>
  <si>
    <t>Responda se você precisa que seus fornecedores diretos sejam livres de conflito na República Democrática do Congo na célula D73 da guia Declaração</t>
  </si>
  <si>
    <t>Geben Sie in der Reiterzelle D73 der Erklärung an, ob Sie Ihre Lieferanten zur DRC-konfliktfreien Beschaffung verpflichtet haben</t>
  </si>
  <si>
    <t>Responda si requiere que sus proveedores directos estén libres de conflictos en la pestaña Declaration (Declaración), celda D73</t>
  </si>
  <si>
    <t>Rispondere se si richiede ai propri fornitori diretti di essere conflict-free per la Repubblica Democratica del Congo nella cella D73 della scheda della Dichiarazione</t>
  </si>
  <si>
    <t>Répondez dans la cellule D75 de l'onglet Déclaration si vous voulez que vos fournisseurs directs s'approvisionnent auprès de fondeurs agrées comme n'ayant pas de conflits avec la RDC et adhérant à la liste de fondeurs respectant l'Initiative d'approvisionnement hors conflit</t>
  </si>
  <si>
    <t>御社がコンフリクトフリーの調達に関するデューデリジェンス対策を実施している場合は、「申告」タブのD77セルに回答してください</t>
  </si>
  <si>
    <t xml:space="preserve">신고(Declaration) 탭의 D77 셀에 분쟁으로부터 자유로운 광물 구매 실사 조치를 수행했는지 여부를 답변하십시오. </t>
  </si>
  <si>
    <t xml:space="preserve">Répondez dans la cellule D77 de l'onglet Déclaration si vous avez mis en œuvre des mesures de vigilance relatives à l'approvisionnement en minéraux hors conflits </t>
  </si>
  <si>
    <t>Responda se você tiver implementado medidas de diligência devida para o fornecimento de minerais livres de conflito na célula D77 da guia Declaração</t>
  </si>
  <si>
    <t>Geben Sie in der Reiterzelle D77 der Erklärung an, ob Sie Due-Diligence-Maßnahmen zur Beschaffung konfliktfreier Mineralien getroffen haben</t>
  </si>
  <si>
    <t>Responda si ha implementado las medidas de debida diligencia del abastecimiento de minerales libre de conflictos en la pestaña Declaration (Declaración), celda D77</t>
  </si>
  <si>
    <t>Rispondere se sono state implementate le misure della dovuta diligenza per il conflict-free minerals sourcing nella cella D77 della scheda della Dichiarazione</t>
  </si>
  <si>
    <t>御社がサプライヤーに対し、この紛争鉱物報告テンプレートに記入するよう要請する場合は、「申告」タブのD79セルに回答してください</t>
  </si>
  <si>
    <t xml:space="preserve">신고(Declaration) 탭의 D79 셀에 귀사의 공급업체가 이 분쟁광물 보고 템플릿(Conflict Minerals Reporting Template)을 작성하도록 귀사에서 요청하는지 여부를 답변하십시오. </t>
  </si>
  <si>
    <t>Répondez dans la cellule D79 de l'onglet Déclaration si vous demandez à vos fournisseurs de remplir ce modèle de rapport sur les minéraux en conflit</t>
  </si>
  <si>
    <t>Responda se você solicita a seus fornecedores que preencham este Modelo de relatório de minerais de conflito na célula D79 da guia Declaração</t>
  </si>
  <si>
    <t>Geben Sie in der Reiterzelle D79 der Erklärung an, ob Sie von Ihren Lieferanten verlangen, diese Vorlage zur Berichterstattung über Konfliktmineralien auszufüllen</t>
  </si>
  <si>
    <t>Responda si solicita que sus proveedores llenen esta plantilla de reporte de minerales en conflicto en la pestaña Declaration (Declaración), D79</t>
  </si>
  <si>
    <t>Rispondere se si richiede ai propri fornitori di completare il Modello del Rapporto sui Minerali del Conflitto nella cella D79 della scheda della Dichiarazione</t>
  </si>
  <si>
    <t>御社がサプライヤーに精錬業者名を要請する場合は、「申告」タブのD81セルに回答してください</t>
  </si>
  <si>
    <t xml:space="preserve">신고(Declaration) 탭의 D81 셀에 귀사의 공급업체로부터 제련소 명칭을 요청하는지 여부를 답변하십시오. </t>
  </si>
  <si>
    <t>Répondez dans la cellule D81 de l'onglet Déclaration si vous demandez à vos fournisseurs de vous fournir les noms des fondeurs</t>
  </si>
  <si>
    <t>Responda se você solicita nomes de fundições aos seus fornecedores na célula D81 da guia Declaração</t>
  </si>
  <si>
    <t>Geben Sie in der Reiterzelle D81 der Erklärung an, ob Sie von Ihren Lieferanten Namen von Schmelzöfen verlangen</t>
  </si>
  <si>
    <t>Responda si solicita los nombres de los fundidores de sus proveedores en la pestaña Declaration (Declaración), celda D81</t>
  </si>
  <si>
    <t>Rispondere se si richiede ai propri fornitori i nomi delle fonderie nella cella D81 della scheda della Dichiarazione</t>
  </si>
  <si>
    <t>サプライヤーからの回答を御社の期待と照合させて検証する場合には、「申告」タブのD83セルに回答してください</t>
  </si>
  <si>
    <t xml:space="preserve">신고(Declaration) 탭의 D83 셀에 귀사의 기대사항과 비교해 귀사의 공급업체로부터의 응답내용을 확인하는지 여부를 답변하십시오. </t>
  </si>
  <si>
    <t>Répondez dans la cellule D83 de l'onglet Déclaration si vous validez les réponses de vos fournisseurs par rapport aux attentes de votre entreprise</t>
  </si>
  <si>
    <t>Responda se você verifica as respostas de seus fornecedores com relação às expectativas da sua empresa na célula D83 da guia Declaração</t>
  </si>
  <si>
    <t>Geben Sie in der Reiterzelle D83 der Erklärung an, ob Sie Antworten der Lieferanten auf die Anforderungen Ihres Unternehmens überprüfen</t>
  </si>
  <si>
    <t>Responda si verifica las respuestas de sus proveedores frente a las expectativas de su compañía en la pestaña Declaration (Declaración), celda D83</t>
  </si>
  <si>
    <t>Rispondere se si verificano le risposte dei propri fornitori rispetto alle aspettative della propria società nella cella D83 della scheda della Dichiarazione</t>
  </si>
  <si>
    <t>御社の検証プロセスが是正措置の管理を含む場合は、「申告」タブのD85セルに回答してください</t>
  </si>
  <si>
    <t xml:space="preserve">신고(Declaration) 탭의 D85 셀에 귀사의 확인 프로세스에 시정 조치 관리가 포함되어 있는지 여부를 답변하십시오. </t>
  </si>
  <si>
    <t>Répondez dans la cellule D85 de l'onglet Déclaration si votre processus de validation comprend des actions correctives de la part de la direction</t>
  </si>
  <si>
    <t>Responda se o seu processo de verificação inclui a gestão de ações corretivas na célula D85 da guia Declaração</t>
  </si>
  <si>
    <t>Geben Sie in der Reiterzelle D85 der Erklärung an, ob Ihr Prüfungsverfahren ein Abhilfemaßnahmen-Management umfasst</t>
  </si>
  <si>
    <t>Responda si su proceso de verificación incluye la gestión de medidas correctivas en la pestaña Declaration (Declaración), celda D85</t>
  </si>
  <si>
    <t>Rispondere se il proprio processo di verifica include la gestione di azioni correttive nella cella D85 della scheda della Dichiarazione</t>
  </si>
  <si>
    <t>御社がSECの開示要件の対象となっている場合は、「申告」タブのD87セルに回答してください</t>
  </si>
  <si>
    <t xml:space="preserve">신고(Declaration) 탭의 D87 셀에 귀사가 SEC 공개 요건을 따라야 하는지 답변하십시오. </t>
  </si>
  <si>
    <t>Répondez dans la cellule D87 de l'onglet Déclaration si vous êtes soumis aux exigences de divulgation de la SEC</t>
  </si>
  <si>
    <t>Responda se você está sujeito à obrigação de divulgação na SEC na célula D87 da guia Declaração</t>
  </si>
  <si>
    <t>Geben Sie in der Reiterzelle D87 der Erklärung an, ob Sie der Offenlegungspflicht gegenüber der SEC unterliegen</t>
  </si>
  <si>
    <t>Responda si está sujeto al requerimiento de divulgación de la SEC en la pestaña Declaration (Declaración), celda D87</t>
  </si>
  <si>
    <t>Rispondere se si è soggetti alla richiesta di Divulgazione della SEC (Security and Exchange Commission) nella cella D87 della scheda della Dichiarazione</t>
  </si>
  <si>
    <t>該当する場合は、この申告が該当する1つ以上の製品または項目を記入してください。「申告」タブから6H1セルのハイパーリンクを選択し、「製品リスト」タブに進んでください</t>
  </si>
  <si>
    <t xml:space="preserve">해당할 경우, 이 신고가 적용되는 1개 이상의 제품이나 항목 번호를 제공하십시오. 신고(Declaration) 탭에서 6H1 셀의 하이퍼링크를 선택하여 제품 목록(Product List) 탭으로 갑니다. </t>
  </si>
  <si>
    <t>Le cas échéant, fournissez un ou plusieurs numéros de produits ou d'articles auxquels cette déclaration s'applique. Dans l'onglet Déclaration, sélectionnez le lien hypertexte de la cellule 6H1 pour ouvrir l'onglet Liste de produits</t>
  </si>
  <si>
    <t>Se aplicável, forneça um ou mais Produtos ou Números de itens aos quais esta declaração se aplica. Na guia Declaração, selecione o hiperlink na célula 6H1 para inserir a guia Lista de produtos</t>
  </si>
  <si>
    <t>Nennen Sie ggf. ein oder mehr Produkte oder Gegenstandsnummern, auf die diese Erklärung anwendbar ist. Wählen Sie im Erklärungsreiter Hyperlink in Zelle 6H1, um den Reiter „Produktliste“ einzugeben</t>
  </si>
  <si>
    <t>Si corresponde, proporcione uno o más productos o números de artículo a los que se aplica esta declaración. De la pestaña Declaration (Declaración), seleccione el hipervínculo en la celda 6H1 para ingresar a la pestaña Product List (Lista de productos)</t>
  </si>
  <si>
    <t>Fornire, se pertinente, 1 o più Prodotti oppure Numeri di Articoli ai quali questa dichiarazione si applica. Dalla scheda della Dichiarazione selezionare l'hyperlink nella cella 6H1 per inserire la scheda della Lista dei Prodotti</t>
  </si>
  <si>
    <t>サプライチェーンに鉱物を寄与している精錬業者のリストを、「精錬業者リスト」タブに記入してください</t>
  </si>
  <si>
    <t xml:space="preserve">제련소 목록(Smelter List) 탭에서 공급망에 재료를 공급하는 제련소 목록을 제공하십시오. </t>
  </si>
  <si>
    <t>Saisissez la liste des fondeurs qui contribuent de manière importante à la chaîne d'approvisionnement sur l'onglet Liste de fondeurs.</t>
  </si>
  <si>
    <t>Forneça a lista de fundições que contribuem com materiais para a cadeia de suprimentos na guia Lista de fundições</t>
  </si>
  <si>
    <t xml:space="preserve">Geben Sie im Reiter „Schmelzöfenliste“ eine Liste von Schmelzöfen ein, die Material für die Lieferkette beitragen  </t>
  </si>
  <si>
    <t>Proporcione una lista del material de contribución de los fundidores a la cadena de suministro de la pestaña Smelter List (Lista de fundidores)</t>
  </si>
  <si>
    <t>Fornire la lista delle fonderie che contribuiscono a fornire il materiale alla catena di fornitura nella scheda della Lista delle Fonderie</t>
  </si>
  <si>
    <t>サプライチェーンに鉱物を寄与しているタンタル精錬業者のリストを、「精錬業者リスト」タブに記入してください</t>
  </si>
  <si>
    <t>Saisissez la liste de fondeurs de tantale qui contribuent de manière importante à la chaîne d'approvisionnement sur l'onglet Liste de fondeurs.</t>
  </si>
  <si>
    <t>Forneça a lista de fundições de tântalo que contribuem com materiais para a cadeia de suprimentos na guia Lista de fundições</t>
  </si>
  <si>
    <t xml:space="preserve">Geben Sie im Reiter „Schmelzöfenliste“ eine Liste von Tantalum-Schmelzöfen ein, die Material für die Lieferkette beitragen  </t>
  </si>
  <si>
    <t>Proporcione una lista del material de contribución de los fundidores de tántalo a la cadena de suministro de la pestaña Smelter List (Lista de fundidores)</t>
  </si>
  <si>
    <t>Fornire la lista delle fonderie di tantalio che contribuiscono a fornire il materiale alla catena di fornitura nella scheda della Lista delle Fonderie</t>
  </si>
  <si>
    <t>サプライチェーンに鉱物を寄与している錫精錬業者のリストを、「精錬業者リスト」タブに記入してください</t>
  </si>
  <si>
    <t>Saisissez la liste de fondeurs d'étain qui contribuent de manière importante à la chaîne d'approvisionnement sur l'onglet Liste de fondeurs.</t>
  </si>
  <si>
    <t>Forneça a lista de fundições de estanho que contribuem com materiais para a cadeia de suprimentos na guia Lista de fundições</t>
  </si>
  <si>
    <t xml:space="preserve">Geben Sie im Reiter „Schmelzöfenliste“ eine Liste von Zinn-Schmelzöfen ein, die Material für die Lieferkette beitragen  </t>
  </si>
  <si>
    <t>Proporcione una lista del material de contribución de los fundidores de estaño a la cadena de suministro de la pestaña Smelter List (Lista de fundidores)</t>
  </si>
  <si>
    <t>Fornire la lista delle fonderie di stagno che contribuiscono a fornire il materiale alla catena di fornitura nella scheda della Lista delle Fonderie</t>
  </si>
  <si>
    <t>サプライチェーンに鉱物を寄与している金精錬業者のリストを、「精錬業者リスト」タブに記入してください</t>
  </si>
  <si>
    <t>Saisissez la liste de fondeurs d'or qui contribuent de manière importante à la chaîne d'approvisionnement sur l'onglet Liste de fondeurs.</t>
  </si>
  <si>
    <t>Forneça a lista de fundições de ouro que contribuem com materiais para a cadeia de suprimentos na guia Lista de fundições</t>
  </si>
  <si>
    <t xml:space="preserve">Geben Sie im Reiter „Schmelzöfenliste“ eine Liste von Gold-Schmelzöfen ein, die Material für die Lieferkette beitragen  </t>
  </si>
  <si>
    <t>Proporcione una lista del material de contribución de los fundidores de oro a la cadena de suministro de la pestaña Smelter List (Lista de fundidores)</t>
  </si>
  <si>
    <t>Fornire la lista delle fonderie di oro che contribuiscono a fornire il materiale alla catena di fornitura nella scheda della Lista delle Fonderie</t>
  </si>
  <si>
    <t>サプライチェーンに鉱物を寄与しているタングステン精錬業者のリストを、「精錬業者リスト」タブに記入してください</t>
  </si>
  <si>
    <t>Saisissez une liste de fondeurs de tungstène qui contribuent de manière importante à la chaîne d'approvisionnement sur l'onglet Liste de fondeurs.</t>
  </si>
  <si>
    <t>Forneça a lista de fundições de tungstênio que contribuem com materiais para a cadeia de suprimentos na guia Lista de fundições</t>
  </si>
  <si>
    <t xml:space="preserve">Geben Sie im Reiter „Schmelzöfenliste“ eine Liste von Tungsten-Schmelzöfen ein, die Material für die Lieferkette beitragen  </t>
  </si>
  <si>
    <t>Proporcione una lista del material de contribución de los fundidores de tungsteno a la cadena de suministro de la pestaña Smelter List (Lista de fundidores)</t>
  </si>
  <si>
    <t>Fornire la lista delle fonderie di tungsteno che contribuiscono a fornire il materiale alla catena di fornitura nella scheda della Lista delle Fonderie</t>
  </si>
  <si>
    <t>「精錬業者が表に含まれていない」タブ</t>
  </si>
  <si>
    <t xml:space="preserve">제련소 목록(Smelter List) 탭에 제련소 명칭이 없습니다. </t>
  </si>
  <si>
    <t>Aucun nom de fonderie indiqué sur l'onglet Liste de fonderies</t>
  </si>
  <si>
    <t>Nenhum nome de fundição fornecido na guia Lista de fundições</t>
  </si>
  <si>
    <t>Keine Schmelzofennamen auf dem Reiter „Schmelzofenliste“ bereitgestellt</t>
  </si>
  <si>
    <t>No hay nombres de fundidores en la pestaña Smelter List (Lista de fundidores)</t>
  </si>
  <si>
    <t>Non ci sono nomi di fonderie forniti nella scheda della Lista delle Fonderie</t>
  </si>
  <si>
    <t>2. 귀사의 신고 범위를 선택하십시오. 신고 범위의 선택사항은 다음과 같습니다.
A. 전사
B. 제품(또는 제품 목록)
C. 사용자 정의 
"전사"를 선택할 경우, 이 신고는 회사의 제품 또는 모회사에 의해 생산된 제품의 구성물질 전체를 포함합니다. 사용자가 회사 수준에서 분쟁 광물 데이터를 보고하고 있는 경우, 회사가 제조하는 모든 제품에 대해 분쟁 광물 데이터를 보고하게 될 것입니다.
“제품(또는 제품의 목록)”을 선택하면, 제품 목록을 위한 작업지 탭의 링크가 나타납니다. 이 범위가 선택된다면 제품 목록의 칼럼 B에 있는 신고의 범위에서 다루어지는 제조자의 제품 번호를 열거해야 합니다. 제품 목록의 칼럼 C 에서 제조자의 제품명을 열거하는 것은 선택사항입니다.
"사용자 정의"를 선택하면, 사용자가 분쟁 광물 공개가 적용될 범위를 설명하는 것은 필수 사항입니다. 사용자 정의 등급을 통해 사용자는 분쟁 광물 공개가 적용되는 범위를 설명할 수 있습니다. 이 경우의 범위는 공급자에 의해 문서 영역(text field)에서 정의될 수 있고, 문서의 고객이나 수신인에 의해 쉽게 이해될 수 있어야 합니다.  예를들면, 보다 명확한 정보를 위해, 링크를 제공할수도 있습니다.
이 필드는 필수 사항입니다.</t>
  </si>
  <si>
    <t>L62</t>
  </si>
  <si>
    <t>L63</t>
  </si>
  <si>
    <t>L64</t>
  </si>
  <si>
    <t>L65</t>
  </si>
  <si>
    <t>S'il vous plaît répondre aux questions 1 et 2 sur l'onglet Déclaration</t>
  </si>
  <si>
    <t>Por favor, responda às questões 1 e 2 na guia Declaração</t>
  </si>
  <si>
    <t>Bitte beantworten Sie die Fragen 1 und 2 auf Erklärung Registerkarte</t>
  </si>
  <si>
    <t>Por favor conteste las preguntas 1 y 2 de la pestaña Declaración</t>
  </si>
  <si>
    <t>Si prega di rispondere a domande 1 e 2 nella scheda Dichiarazione</t>
  </si>
  <si>
    <t>Toyama City</t>
  </si>
  <si>
    <t>Toyama</t>
  </si>
  <si>
    <t>Yuanling</t>
  </si>
  <si>
    <t>Akita City</t>
  </si>
  <si>
    <t>An Vinh Joint Stock Mineral Processing Company</t>
  </si>
  <si>
    <t>CID002703</t>
  </si>
  <si>
    <t>CV Nurjanah</t>
  </si>
  <si>
    <t>OMSA</t>
  </si>
  <si>
    <t>Met-Mex Penoles, S.A.</t>
  </si>
  <si>
    <t>Aida Chemical Industries Co., Ltd.</t>
  </si>
  <si>
    <t>Asaka Riken Co., Ltd.</t>
  </si>
  <si>
    <t>Yunnan Copper Industry Co., Ltd.</t>
  </si>
  <si>
    <t>CNMC (Guangxi) PGMA Co., Ltd.</t>
  </si>
  <si>
    <t>Daejin Indus Co., Ltd.</t>
  </si>
  <si>
    <t>Gejiu Non-Ferrous Metal Processing Co., Ltd.</t>
  </si>
  <si>
    <t>Huichang Jinshunda Tin Co., Ltd.</t>
  </si>
  <si>
    <t>Johnson Matthey Inc.</t>
  </si>
  <si>
    <t>Johnson Matthey Limited</t>
  </si>
  <si>
    <t>Kojima Chemicals Co., Ltd.</t>
  </si>
  <si>
    <t>Lingbao Jinyuan Tonghui Refinery Co., Ltd.</t>
  </si>
  <si>
    <t>Metallic Resources, Inc.</t>
  </si>
  <si>
    <t>Metalor Technologies (Hong Kong) Ltd.</t>
  </si>
  <si>
    <t>Metalor Technologies (Singapore) Pte., Ltd.</t>
  </si>
  <si>
    <t>Metallurgical Products India Pvt., Ltd.</t>
  </si>
  <si>
    <t>Nankang Nanshan Tin Manufactory Co., Ltd.</t>
  </si>
  <si>
    <t>Nihon Material Co., Ltd.</t>
  </si>
  <si>
    <t>Ohura Precious Metal Industry Co., Ltd.</t>
  </si>
  <si>
    <t>Penglai Penggang Gold Industry Co., Ltd.</t>
  </si>
  <si>
    <t>PT Refined Bangka Tin</t>
  </si>
  <si>
    <t>Rand Refinery (Pty) Ltd.</t>
  </si>
  <si>
    <t>RFH Tantalum Smeltry Co., Ltd.</t>
  </si>
  <si>
    <t>Shandong Zhaojin Gold &amp; Silver Refinery Co., Ltd.</t>
  </si>
  <si>
    <t>Sichuan Tianze Precious Metals Co., Ltd.</t>
  </si>
  <si>
    <t>Soft Metais Ltda.</t>
  </si>
  <si>
    <t>The Refinery of Shandong Gold Mining Co., Ltd.</t>
  </si>
  <si>
    <t>Tokuriki Honten Co., Ltd.</t>
  </si>
  <si>
    <t>Umicore Brasil Ltda.</t>
  </si>
  <si>
    <t>Yamamoto Precious Metal Co., Ltd.</t>
  </si>
  <si>
    <t>Yokohama Metal Co., Ltd.</t>
  </si>
  <si>
    <t>Yunnan Chengfeng Non-ferrous Metals Co., Ltd.</t>
  </si>
  <si>
    <t>Magnu's Minerais Metais e Ligas Ltda.</t>
  </si>
  <si>
    <t>FIR Metals &amp; Resource Ltd.</t>
  </si>
  <si>
    <t>Jiujiang Zhongao Tantalum &amp; Niobium Co., Ltd.</t>
  </si>
  <si>
    <t>XinXing HaoRong Electronic Material Co., Ltd.</t>
  </si>
  <si>
    <t>MMTC-PAMP India Pvt., Ltd.</t>
  </si>
  <si>
    <t>Jiangxi Dinghai Tantalum &amp; Niobium Co., Ltd.</t>
  </si>
  <si>
    <t>Geltungsbereich der Erklärung (*):</t>
  </si>
  <si>
    <t>Beschreibung des Geltungsbereichs</t>
  </si>
  <si>
    <t>Beschreibung des Geltungsbereichs (*):</t>
  </si>
  <si>
    <t>Eindeutige Unternehmenskennung:</t>
  </si>
  <si>
    <t>Zuständige Stelle im Unternehmen:</t>
  </si>
  <si>
    <t>Name des Ansprechpartners (*):</t>
  </si>
  <si>
    <t>E-Mail-Adresse des Ansprechpartners (*):</t>
  </si>
  <si>
    <t>Telefonnummer des Ansprechpartners (*):</t>
  </si>
  <si>
    <t>Titel des Bevollmächtigten:</t>
  </si>
  <si>
    <t>E-Mail-Adresse des Bevollmächtigten (*):</t>
  </si>
  <si>
    <t>Telefonnummer des Bevollmächtigten (*):</t>
  </si>
  <si>
    <t>Beantworten Sie die Fragen 1 - 7 entsprechend dem oben angegebenen Geltungsbereich</t>
  </si>
  <si>
    <t>C. Verlangen Sie von Ihren direkten Lieferanten, "DRC-konfliktfrei" zu sein?</t>
  </si>
  <si>
    <t>D. Verlangen Sie von Ihren direkten Lieferanten, das 3TG-Mineral ausschließlich von Schmelzhütten zu beziehen, deren Due-Diligence-Praktiken von einer unabhängigen Instanz überprüft wurden?</t>
  </si>
  <si>
    <t>B. Ist Ihre Richtlinie zur Beschaffung von Konfliktmineralien öffentlich auf ihrer Website verfügbar? (Hinweis: Wenn "Ja" geben Sie die URL im Feld "Kommentar" an.)</t>
  </si>
  <si>
    <t>D.  귀사는 1차 협력사에게 독립된 제3자 감사 회사에 의해 실사를 확인받은 제련소로부터만 3TG를 구매하기를 요구하고 있습니까?</t>
  </si>
  <si>
    <t>선언 (Declaration) 탭의 1번과 2번 질문에  답변하십시오.</t>
  </si>
  <si>
    <t>제련소 목록 (Smelter List) 탭에 공급망에 기여한  탄탈륨 제련소를 기입하십시오.</t>
  </si>
  <si>
    <t>제련소 목록 (Smelter List) 탭에 공급망에 기여한  주석 제련소를 기입하십시오.</t>
  </si>
  <si>
    <t>제련소 목록 (Smelter List) 탭에 공급망에 기여한  텅스텐 제련소를 기입하십시오.</t>
  </si>
  <si>
    <t>제련소 목록 (Smelter List) 탭에 공급망에 기여한  금 제련소를 기입하십시오.</t>
  </si>
  <si>
    <t xml:space="preserve"> 이 양식에 기입되는 정보를 책임질 수 있는 담당직원 성명을 기입하십시오.  이담당자는 수신 담당자와 다른 개인일 수 있읍니다.  동일할 경우, "Same" (동일) 또는 비슷한 용어는사용하지 마십시오.  </t>
  </si>
  <si>
    <t>11. Insert the email address of the Authorizing person.  If an email address is not available, state ‘‘not available’’ or ‘‘n/a.’’ A blank field may cause an error in form implementation.  This field is mandatory.</t>
  </si>
  <si>
    <t>12. Insert the telephone number for the Authorizing person. This field is mandatory.</t>
  </si>
  <si>
    <t>11.  정보책임 담당직원 이메일 주소를 기입하십시오. 혹 이메일 주소가 없는 경우, "not available" (없음) 또는 "N/A"를 기입하십시오.   이 필드는 필수입니다.</t>
  </si>
  <si>
    <t>11. Indiquer l'adresse email de la personne responsable. Si cette personne n'a pas d'adresse email, indiquer "not available" ou "n/a" (en anglais). Un champ vide peut provoquer une erreur dans l'exécution de ce formulaire. Ce champ est obligatoire.</t>
  </si>
  <si>
    <t>11. Inserir o email da pessoa que autoriza.  Caso não tenha, colocar "não disponível" ou "n/a". O Campo em branco poderá causar um erro na implementação do formulário. Este campo é obrigatório.</t>
  </si>
  <si>
    <t>11. Geben Sie die E-mail-Adresse der bevollmächtigten Person an. Wenn eine E-mail Adresse nicht verfügbar ist, bitte "Nicht verfügbar" oder "n/a." auswählen. Ein leeres Feld kann dazu führen, dass ein Fehler in der Anwendung auftritt. Dies ist ein obligatorisches Feld.</t>
  </si>
  <si>
    <t>11. Inserte la dirección de email de la persona que autoriza. Si la dirección de email no esta disponible, mencione "no disponible" o "n/a". El campo en blanco puede causar un error en el formato. Este campo es obligatorio.</t>
  </si>
  <si>
    <t>11. Indicare l'indirizzo email della persona responsabile della dichiariazione. Se l'indirizzo email non è disponibile, scrivere "non dispobile" o "n/a". Il campo bianco può causare un errore nella compilazione. Questo campo è obbligatorio</t>
  </si>
  <si>
    <t>12. Indicare il numero di telefono della persona responsabile della dichiariazione. Questo campo è obbligatorio.</t>
  </si>
  <si>
    <t>12. Inserte el teléfono de la persona que autoriza. Este campo es obligatorio.</t>
  </si>
  <si>
    <t>12. Geben Sie die Telefonnummer des Bevollmächtigten an. Dies ist ein obligatorisches Feld.</t>
  </si>
  <si>
    <t>12. inserir o número de telefone da pessoa que autoriza. Este campo é obrigatório.</t>
  </si>
  <si>
    <t>12. Indiquer le numéro de téléphone de la personne responsable. Ce champ est obligatoire.</t>
  </si>
  <si>
    <t>12.  이 양식에 기입되는 정보책임 담당직원 전화 번호를 기입하십시오.   이 필드는 필수입니다.</t>
  </si>
  <si>
    <t>Kazakhmys Smelting LLC</t>
  </si>
  <si>
    <t>CID000956</t>
  </si>
  <si>
    <t>Balkhash</t>
  </si>
  <si>
    <t>Tongling Nonferrous Metals Group Co., Ltd.</t>
  </si>
  <si>
    <t xml:space="preserve">Replaced the Standard Smelter Names tab with the Smelter Reference List tab, displaying common alternate names for smelters as well as location information. Major update to synchronize the CFSI CMRT with the data fields in the newly revised IPC-1755 Standard. Changes include:
1. Changes to question text throughout.
2.Expansion of instructions and definitions.
3. Updated translations of all modified text.
</t>
  </si>
  <si>
    <t xml:space="preserve">4) Stammt das für die Funktionalität oder  Herstellung Ihrer Produkte benötigte 3TG-Mineral zu 100 % aus Recycling- oder Schrottquellen? </t>
  </si>
  <si>
    <t xml:space="preserve">6) Haben Sie alle Schmelzhütten ermittelt, die das 3TG-Mineral für Ihre Lieferkette bereitstellen? </t>
  </si>
  <si>
    <t xml:space="preserve">7) Haben Sie alle relevanten Informationen, die Ihr Unternehmen zu den Schmelzhütten erhalten hat, in dieser Erklärung aufgeführt? </t>
  </si>
  <si>
    <t>OJSC Novosibirsk Refinery</t>
  </si>
  <si>
    <t>Asahi Refining USA Inc.</t>
  </si>
  <si>
    <t>Quezon City</t>
  </si>
  <si>
    <t>SAXONIA Edelmetalle GmbH</t>
  </si>
  <si>
    <t>WIELAND Edelmetalle GmbH</t>
  </si>
  <si>
    <t>Ögussa Österreichische Gold- und Silber-Scheideanstalt GmbH</t>
  </si>
  <si>
    <t>CID002777</t>
  </si>
  <si>
    <t>CID002778</t>
  </si>
  <si>
    <t>CID002779</t>
  </si>
  <si>
    <t>Vienna</t>
  </si>
  <si>
    <t>PT Bangka Prima Tin</t>
  </si>
  <si>
    <t>CID002776</t>
  </si>
  <si>
    <t>Morris and Watson</t>
  </si>
  <si>
    <t>CID002282</t>
  </si>
  <si>
    <t>Auckland</t>
  </si>
  <si>
    <t>Minor revisions to correct reported issues including those related to error checking on the "Checker" and “Smelter List” tabs.</t>
  </si>
  <si>
    <t>Kagawa</t>
  </si>
  <si>
    <t>Ehime</t>
  </si>
  <si>
    <t>Hunan Chenzhou Mining Co., Ltd.</t>
  </si>
  <si>
    <t>Jiangxi Shunda Huichang Kam Tin Co., Ltd.</t>
  </si>
  <si>
    <t>This version incorporates a few changes to the smelter list as reflected in the Standard Smelter List as of June 12, 2015.  The latest version of the Standard Smelter List is available at: http://www.conflictfreesourcing.org.</t>
  </si>
  <si>
    <t>PT Aries Kencana Sejahtera</t>
  </si>
  <si>
    <t>T.C.A S.p.A</t>
  </si>
  <si>
    <t>Great Wall Precious Metals Co., Ltd. of CBPM</t>
  </si>
  <si>
    <t>Resind Indústria e Comércio Ltda.</t>
  </si>
  <si>
    <t>Kombinat Gorniczo Hutniczy Miedz Polska Miedz S.A.</t>
  </si>
  <si>
    <t>La Caridad</t>
  </si>
  <si>
    <t>Pan Pacific Copper Co Ltd.</t>
  </si>
  <si>
    <t>Perth Mint</t>
  </si>
  <si>
    <t>Produits Artistiques de Métaux</t>
  </si>
  <si>
    <t>Sumitomo Kinzoku Kozan K.K.</t>
  </si>
  <si>
    <t>Tanaka Denshi Kogyo K.K</t>
  </si>
  <si>
    <t>Alpha Metals Korea Ltd.</t>
  </si>
  <si>
    <t>Chengfeng Metals Co Pte Ltd</t>
  </si>
  <si>
    <t>China Tin (Hechi)</t>
  </si>
  <si>
    <t>China Tin Lai Ben Smelter Co., Ltd.</t>
  </si>
  <si>
    <t>Empresa Metalúrgica Vinto</t>
  </si>
  <si>
    <t>Jiangxi Nanshan</t>
  </si>
  <si>
    <t>Kai Union Industry and Trade Co., Ltd. (China)</t>
  </si>
  <si>
    <t>Mentok Smelter</t>
  </si>
  <si>
    <t>MSC</t>
  </si>
  <si>
    <t>Smelting Branch of Yunnan Tin Company Ltd</t>
  </si>
  <si>
    <t>Unit Timah Kundur PT Tambang</t>
  </si>
  <si>
    <t>Yunnan Chengfeng</t>
  </si>
  <si>
    <t>ALMT Sumitomo Group</t>
  </si>
  <si>
    <t>ATI Metalworking Products</t>
  </si>
  <si>
    <t>Jiangxi Tungsten Co Ltd</t>
  </si>
  <si>
    <t>PT Sukses Inti Makmur</t>
  </si>
  <si>
    <t>CID002816</t>
  </si>
  <si>
    <t>CCR Refinery - Glencore Canada Corporation</t>
  </si>
  <si>
    <t>Chaozhou Xianglu Tungsten Industry Co., Ltd.</t>
  </si>
  <si>
    <t>4.01a</t>
  </si>
  <si>
    <t>This version incorporates a few changes to the smelter list as reflected in the Standard Smelter List as of August 5, 2015.  The latest version of the Standard Smelter List is available at: http://www.conflictfreesourcing.org.</t>
  </si>
  <si>
    <t>No functional change.</t>
  </si>
  <si>
    <t>No functional change. Elemetal CID corrected to read CID001322.</t>
  </si>
  <si>
    <t>PT Tommy Utama</t>
  </si>
  <si>
    <t>CID001493</t>
  </si>
  <si>
    <t>Dec 21st, 2012</t>
  </si>
  <si>
    <t>March 29th, 2013</t>
  </si>
  <si>
    <t>July 12th, 2013</t>
  </si>
  <si>
    <t>July 25th, 2013</t>
  </si>
  <si>
    <t>April 9th, 2014</t>
  </si>
  <si>
    <t>May 30th, 2014</t>
  </si>
  <si>
    <t>Nov 7th, 2014</t>
  </si>
  <si>
    <t>Apr 30th, 2015</t>
  </si>
  <si>
    <t>August 6th, 2015</t>
  </si>
  <si>
    <t>June 12th, 2015</t>
  </si>
  <si>
    <t>DSC (Do Sung Corporation)</t>
  </si>
  <si>
    <t>OJSC "The Gulidov Krasnoyarsk Non-Ferrous Metals Plant" (OJSC Krastsvetmet)</t>
  </si>
  <si>
    <t>SAAMP</t>
  </si>
  <si>
    <t>CID002761</t>
  </si>
  <si>
    <t>Paris</t>
  </si>
  <si>
    <t>Tony Goetz NV</t>
  </si>
  <si>
    <t>CID002587</t>
  </si>
  <si>
    <t>Texas</t>
  </si>
  <si>
    <t>ULBA</t>
  </si>
  <si>
    <t>Chenzhou Yun Xiang mining limited liability company</t>
  </si>
  <si>
    <t>CV Tiga Sekawan</t>
  </si>
  <si>
    <t>CID002593</t>
  </si>
  <si>
    <t>CID002848</t>
  </si>
  <si>
    <t>Guanyang Guida Nonferrous Metal Smelting Plant</t>
  </si>
  <si>
    <t>CID002849</t>
  </si>
  <si>
    <t>Guanyang</t>
  </si>
  <si>
    <t>PT Kijang Jaya Mandiri</t>
  </si>
  <si>
    <t>CID002829</t>
  </si>
  <si>
    <t>ACL Metais Eireli</t>
  </si>
  <si>
    <t>CID002833</t>
  </si>
  <si>
    <t>Araçariguama</t>
  </si>
  <si>
    <t>Jiangxi Dayu Longxintai Tungsten Co., Ltd.</t>
  </si>
  <si>
    <t>CID002647</t>
  </si>
  <si>
    <t>Jiangxi Tuohong New Raw Material</t>
  </si>
  <si>
    <t>CID002842</t>
  </si>
  <si>
    <t>CID002845</t>
  </si>
  <si>
    <t>Roshal</t>
  </si>
  <si>
    <t>CID002827</t>
  </si>
  <si>
    <t>Marilao</t>
  </si>
  <si>
    <t>Bulacan</t>
  </si>
  <si>
    <t>South-East Nonferrous Metal Company Limited of Hengyang City</t>
  </si>
  <si>
    <t>CID002815</t>
  </si>
  <si>
    <t>Woltech Korea Co., Ltd.</t>
  </si>
  <si>
    <t>CID002843</t>
  </si>
  <si>
    <t>Xinfeng Huarui Tungsten &amp; Molybdenum New Material Co., Ltd.</t>
  </si>
  <si>
    <t>CID002830</t>
  </si>
  <si>
    <t>4.01b</t>
  </si>
  <si>
    <t>This version incorporates a few changes to the smelter list as reflected in the Standard Smelter List as of November 6, 2015.  The latest version of the Standard Smelter List is available at: http://www.conflictfreesourcing.org.</t>
  </si>
  <si>
    <t>CV Dua Sekawan</t>
  </si>
  <si>
    <t>CID002592</t>
  </si>
  <si>
    <t>HuiChang Hill Tin Industry Co., Ltd.</t>
  </si>
  <si>
    <t>CID002844</t>
  </si>
  <si>
    <t>CID000228</t>
  </si>
  <si>
    <t>3) Do any of the smelters in your supply chain source the 3TG from the covered countries? (SEC term, see definitions tab)</t>
  </si>
  <si>
    <r>
      <rPr>
        <sz val="10"/>
        <color indexed="8"/>
        <rFont val="Verdana"/>
        <family val="2"/>
      </rPr>
      <t>Türkçe</t>
    </r>
  </si>
  <si>
    <r>
      <rPr>
        <sz val="11"/>
        <color indexed="8"/>
        <rFont val="Verdana"/>
        <family val="2"/>
      </rPr>
      <t>Giriş</t>
    </r>
  </si>
  <si>
    <r>
      <rPr>
        <sz val="11"/>
        <color indexed="8"/>
        <rFont val="Verdana"/>
        <family val="2"/>
      </rPr>
      <t>Şirket Bilgi sorularının yanıtlanması için talimatlar (8 ila 22 arası satırlar).</t>
    </r>
    <r>
      <rPr>
        <sz val="11"/>
        <color indexed="8"/>
        <rFont val="Verdana"/>
        <family val="2"/>
      </rPr>
      <t xml:space="preserve">
Açıklamaları yalnızca İNGİLİZCE olarak yapın</t>
    </r>
  </si>
  <si>
    <r>
      <rPr>
        <sz val="11"/>
        <color indexed="8"/>
        <rFont val="Verdana"/>
        <family val="2"/>
      </rPr>
      <t xml:space="preserve"> Not:</t>
    </r>
    <r>
      <rPr>
        <sz val="11"/>
        <color indexed="8"/>
        <rFont val="Verdana"/>
        <family val="2"/>
      </rPr>
      <t xml:space="preserve"> </t>
    </r>
    <r>
      <rPr>
        <sz val="11"/>
        <color indexed="8"/>
        <rFont val="Verdana"/>
        <family val="2"/>
      </rPr>
      <t>(*) ile işaretlenmiş alanların doldurulması zorunludur.</t>
    </r>
    <r>
      <rPr>
        <sz val="11"/>
        <color indexed="8"/>
        <rFont val="Verdana"/>
        <family val="2"/>
      </rPr>
      <t xml:space="preserve"> </t>
    </r>
  </si>
  <si>
    <r>
      <rPr>
        <sz val="11"/>
        <color indexed="8"/>
        <rFont val="Verdana"/>
        <family val="2"/>
      </rPr>
      <t>2.</t>
    </r>
    <r>
      <rPr>
        <sz val="11"/>
        <color indexed="8"/>
        <rFont val="Verdana"/>
        <family val="2"/>
      </rPr>
      <t xml:space="preserve"> </t>
    </r>
    <r>
      <rPr>
        <sz val="11"/>
        <color indexed="8"/>
        <rFont val="Verdana"/>
        <family val="2"/>
      </rPr>
      <t>Şirketinizin Beyan Kapsamını seçin.</t>
    </r>
    <r>
      <rPr>
        <sz val="11"/>
        <color indexed="8"/>
        <rFont val="Verdana"/>
        <family val="2"/>
      </rPr>
      <t xml:space="preserve"> </t>
    </r>
    <r>
      <rPr>
        <sz val="11"/>
        <color indexed="8"/>
        <rFont val="Verdana"/>
        <family val="2"/>
      </rPr>
      <t>Kapsam seçenekleri aşağıdaki gibidir:</t>
    </r>
    <r>
      <rPr>
        <sz val="11"/>
        <color indexed="8"/>
        <rFont val="Verdana"/>
        <family val="2"/>
      </rPr>
      <t xml:space="preserve">
A.</t>
    </r>
    <r>
      <rPr>
        <sz val="11"/>
        <color indexed="8"/>
        <rFont val="Verdana"/>
        <family val="2"/>
      </rPr>
      <t xml:space="preserve"> </t>
    </r>
    <r>
      <rPr>
        <sz val="11"/>
        <color indexed="8"/>
        <rFont val="Verdana"/>
        <family val="2"/>
      </rPr>
      <t>Şirket geneli</t>
    </r>
    <r>
      <rPr>
        <sz val="11"/>
        <color indexed="8"/>
        <rFont val="Verdana"/>
        <family val="2"/>
      </rPr>
      <t xml:space="preserve">
B. Ürün (veya Ürün Listesi)</t>
    </r>
    <r>
      <rPr>
        <sz val="11"/>
        <color indexed="8"/>
        <rFont val="Verdana"/>
        <family val="2"/>
      </rPr>
      <t xml:space="preserve">
C. Kullanıcı Tanımlı </t>
    </r>
    <r>
      <rPr>
        <sz val="11"/>
        <color indexed="8"/>
        <rFont val="Verdana"/>
        <family val="2"/>
      </rPr>
      <t xml:space="preserve">
“Şirket geneli” seçeneklerinde, beyan bir şirketin tüm ürünlerini veya ana şirket tarafından üretilen ürün maddelerinin tamamını kapsar.</t>
    </r>
    <r>
      <rPr>
        <sz val="11"/>
        <color indexed="8"/>
        <rFont val="Verdana"/>
        <family val="2"/>
      </rPr>
      <t xml:space="preserve"> </t>
    </r>
    <r>
      <rPr>
        <sz val="11"/>
        <color indexed="8"/>
        <rFont val="Verdana"/>
        <family val="2"/>
      </rPr>
      <t xml:space="preserve">Bu nedenle bir kullanıcının şirket düzeyinde </t>
    </r>
    <r>
      <rPr>
        <b/>
        <sz val="11"/>
        <color indexed="8"/>
        <rFont val="Verdana"/>
        <family val="2"/>
      </rPr>
      <t>3TG</t>
    </r>
    <r>
      <rPr>
        <sz val="11"/>
        <color indexed="8"/>
        <rFont val="Verdana"/>
        <family val="2"/>
      </rPr>
      <t xml:space="preserve"> verilerini bildirmesi, ürettikleri tüm maden ürünleri ile ilgili ihtilaf içeren maden verilerini bildirmesi anlamına gelecektir.</t>
    </r>
    <r>
      <rPr>
        <sz val="11"/>
        <color indexed="8"/>
        <rFont val="Verdana"/>
        <family val="2"/>
      </rPr>
      <t xml:space="preserve"> </t>
    </r>
    <r>
      <rPr>
        <sz val="11"/>
        <color indexed="8"/>
        <rFont val="Verdana"/>
        <family val="2"/>
      </rPr>
      <t xml:space="preserve">
Ürün (veya Ürün Listesi) kapsamı seçildiğinde, Ürün Listesi için çalışma sayfasına yönlendiren bir bağlantı görüntülenecektir.</t>
    </r>
    <r>
      <rPr>
        <sz val="11"/>
        <color indexed="8"/>
        <rFont val="Verdana"/>
        <family val="2"/>
      </rPr>
      <t xml:space="preserve"> </t>
    </r>
    <r>
      <rPr>
        <sz val="11"/>
        <color indexed="8"/>
        <rFont val="Verdana"/>
        <family val="2"/>
      </rPr>
      <t>Bu kapsamın seçilmesi durumunda, Ürün Listesi çalışma sayfasının B Sütununda bu Beyan Kapsamındaki ürünlerin İmalatçı Ürün Numarasının da girilmesi gerekmektedir.</t>
    </r>
    <r>
      <rPr>
        <sz val="11"/>
        <color indexed="8"/>
        <rFont val="Verdana"/>
        <family val="2"/>
      </rPr>
      <t xml:space="preserve"> </t>
    </r>
    <r>
      <rPr>
        <sz val="11"/>
        <color indexed="8"/>
        <rFont val="Verdana"/>
        <family val="2"/>
      </rPr>
      <t>İmalatçı Ürün Numarası, Ürün Listesi çalışma sayfasının C Sütununda da verilebilir.</t>
    </r>
    <r>
      <rPr>
        <sz val="11"/>
        <color indexed="8"/>
        <rFont val="Verdana"/>
        <family val="2"/>
      </rPr>
      <t xml:space="preserve">
“Kullanıcı Tanımlı” kapsamı seçildiğinde, kullanıcının </t>
    </r>
    <r>
      <rPr>
        <b/>
        <sz val="11"/>
        <color indexed="8"/>
        <rFont val="Verdana"/>
        <family val="2"/>
      </rPr>
      <t>3TG</t>
    </r>
    <r>
      <rPr>
        <sz val="11"/>
        <color indexed="8"/>
        <rFont val="Verdana"/>
        <family val="2"/>
      </rPr>
      <t xml:space="preserve"> açıklamasına karşılık gelen kapsamı açıklaması gerekmektedir.</t>
    </r>
    <r>
      <rPr>
        <sz val="11"/>
        <color indexed="8"/>
        <rFont val="Verdana"/>
        <family val="2"/>
      </rPr>
      <t xml:space="preserve"> </t>
    </r>
    <r>
      <rPr>
        <sz val="11"/>
        <color indexed="8"/>
        <rFont val="Verdana"/>
        <family val="2"/>
      </rPr>
      <t>Bu tür bir kapsam tedarikçi tarafından bir metin alanında belirtilmeli ve müşteriler ya da belge alıcıları tarafından kolayca anlaşılabilecek biçimde olmalıdır.</t>
    </r>
    <r>
      <rPr>
        <sz val="11"/>
        <color indexed="8"/>
        <rFont val="Verdana"/>
        <family val="2"/>
      </rPr>
      <t xml:space="preserve"> </t>
    </r>
    <r>
      <rPr>
        <sz val="11"/>
        <color indexed="8"/>
        <rFont val="Verdana"/>
        <family val="2"/>
      </rPr>
      <t>Örnek olarak, şirketler bilgileri netleştirmek adına bağlantı sunabilir.</t>
    </r>
    <r>
      <rPr>
        <sz val="11"/>
        <color indexed="8"/>
        <rFont val="Verdana"/>
        <family val="2"/>
      </rPr>
      <t xml:space="preserve">
Bu alanın doldurulması zorunludur.</t>
    </r>
  </si>
  <si>
    <r>
      <rPr>
        <sz val="11"/>
        <color indexed="8"/>
        <rFont val="Verdana"/>
        <family val="2"/>
      </rPr>
      <t>3.</t>
    </r>
    <r>
      <rPr>
        <sz val="11"/>
        <color indexed="8"/>
        <rFont val="Verdana"/>
        <family val="2"/>
      </rPr>
      <t xml:space="preserve"> </t>
    </r>
    <r>
      <rPr>
        <sz val="11"/>
        <color indexed="8"/>
        <rFont val="Verdana"/>
        <family val="2"/>
      </rPr>
      <t>Şirketinizin benzersiz tanımlayıcı numarasını ya da kodunu girin (DUNS numarası, KDV numarası, müşteriye özgü tanımlayıcı, vs.)</t>
    </r>
  </si>
  <si>
    <r>
      <rPr>
        <sz val="11"/>
        <color indexed="8"/>
        <rFont val="Verdana"/>
        <family val="2"/>
      </rPr>
      <t>4.</t>
    </r>
    <r>
      <rPr>
        <sz val="11"/>
        <color indexed="8"/>
        <rFont val="Verdana"/>
        <family val="2"/>
      </rPr>
      <t xml:space="preserve"> </t>
    </r>
    <r>
      <rPr>
        <sz val="11"/>
        <color indexed="8"/>
        <rFont val="Verdana"/>
        <family val="2"/>
      </rPr>
      <t>Benzers</t>
    </r>
    <r>
      <rPr>
        <sz val="11"/>
        <color indexed="8"/>
        <rFont val="Verdana"/>
        <family val="2"/>
      </rPr>
      <t>iz tanımlayıcı numarası veya kod için kaynağı girin ("DUNS", "VAT", "Müşteri", vs.).</t>
    </r>
    <r>
      <rPr>
        <sz val="11"/>
        <color indexed="8"/>
        <rFont val="Verdana"/>
        <family val="2"/>
      </rPr>
      <t xml:space="preserve"> </t>
    </r>
  </si>
  <si>
    <r>
      <rPr>
        <sz val="11"/>
        <color indexed="8"/>
        <rFont val="Verdana"/>
        <family val="2"/>
      </rPr>
      <t>5.</t>
    </r>
    <r>
      <rPr>
        <sz val="11"/>
        <color indexed="8"/>
        <rFont val="Verdana"/>
        <family val="2"/>
      </rPr>
      <t xml:space="preserve"> </t>
    </r>
    <r>
      <rPr>
        <sz val="11"/>
        <color indexed="8"/>
        <rFont val="Verdana"/>
        <family val="2"/>
      </rPr>
      <t>Şirketinizin açık adresini girin (cadde, şehir, eyalet, ülke, posta kodu).</t>
    </r>
    <r>
      <rPr>
        <sz val="11"/>
        <color indexed="8"/>
        <rFont val="Verdana"/>
        <family val="2"/>
      </rPr>
      <t xml:space="preserve"> </t>
    </r>
    <r>
      <rPr>
        <sz val="11"/>
        <color indexed="8"/>
        <rFont val="Verdana"/>
        <family val="2"/>
      </rPr>
      <t>Bu alanın doldurulması isteğe bağlıdır.</t>
    </r>
  </si>
  <si>
    <r>
      <rPr>
        <sz val="11"/>
        <color indexed="8"/>
        <rFont val="Verdana"/>
        <family val="2"/>
      </rPr>
      <t>6.</t>
    </r>
    <r>
      <rPr>
        <sz val="11"/>
        <color indexed="8"/>
        <rFont val="Verdana"/>
        <family val="2"/>
      </rPr>
      <t xml:space="preserve"> </t>
    </r>
    <r>
      <rPr>
        <sz val="11"/>
        <color indexed="8"/>
        <rFont val="Verdana"/>
        <family val="2"/>
      </rPr>
      <t>Beyan bilgilerinin içeriği ile ilgili olarak temasa geçilecek kişinin adını girin.</t>
    </r>
    <r>
      <rPr>
        <sz val="11"/>
        <color indexed="8"/>
        <rFont val="Verdana"/>
        <family val="2"/>
      </rPr>
      <t xml:space="preserve"> </t>
    </r>
    <r>
      <rPr>
        <sz val="11"/>
        <color indexed="8"/>
        <rFont val="Verdana"/>
        <family val="2"/>
      </rPr>
      <t>Bu alanın doldurulması zorunludur.</t>
    </r>
  </si>
  <si>
    <r>
      <rPr>
        <sz val="11"/>
        <color indexed="8"/>
        <rFont val="Verdana"/>
        <family val="2"/>
      </rPr>
      <t>7.</t>
    </r>
    <r>
      <rPr>
        <sz val="11"/>
        <color indexed="8"/>
        <rFont val="Verdana"/>
        <family val="2"/>
      </rPr>
      <t xml:space="preserve"> </t>
    </r>
    <r>
      <rPr>
        <sz val="11"/>
        <color indexed="8"/>
        <rFont val="Verdana"/>
        <family val="2"/>
      </rPr>
      <t>İrtibata geçilecek kişinin e-posta adresini girin.</t>
    </r>
    <r>
      <rPr>
        <sz val="11"/>
        <color indexed="8"/>
        <rFont val="Verdana"/>
        <family val="2"/>
      </rPr>
      <t xml:space="preserve"> </t>
    </r>
    <r>
      <rPr>
        <sz val="11"/>
        <color indexed="8"/>
        <rFont val="Verdana"/>
        <family val="2"/>
      </rPr>
      <t>Bir e-posta adresinin bulunm</t>
    </r>
    <r>
      <rPr>
        <sz val="11"/>
        <color indexed="8"/>
        <rFont val="Verdana"/>
        <family val="2"/>
      </rPr>
      <t>adığı durumlarda “uygun değil” veya “yok” yazın. Alanın boş bırakılması formun gönderimi sırasında hata oluşmasına neden olabilir.</t>
    </r>
    <r>
      <rPr>
        <sz val="11"/>
        <color indexed="8"/>
        <rFont val="Verdana"/>
        <family val="2"/>
      </rPr>
      <t xml:space="preserve"> </t>
    </r>
    <r>
      <rPr>
        <sz val="11"/>
        <color indexed="8"/>
        <rFont val="Verdana"/>
        <family val="2"/>
      </rPr>
      <t>Bu alanın doldurulması zorunludur.</t>
    </r>
  </si>
  <si>
    <r>
      <rPr>
        <sz val="11"/>
        <color indexed="8"/>
        <rFont val="Verdana"/>
        <family val="2"/>
      </rPr>
      <t>8.</t>
    </r>
    <r>
      <rPr>
        <sz val="11"/>
        <color indexed="8"/>
        <rFont val="Verdana"/>
        <family val="2"/>
      </rPr>
      <t xml:space="preserve"> </t>
    </r>
    <r>
      <rPr>
        <sz val="11"/>
        <color indexed="8"/>
        <rFont val="Verdana"/>
        <family val="2"/>
      </rPr>
      <t>İrtibat kişisinin telefon numarasını girin.</t>
    </r>
    <r>
      <rPr>
        <sz val="11"/>
        <color indexed="8"/>
        <rFont val="Verdana"/>
        <family val="2"/>
      </rPr>
      <t xml:space="preserve"> </t>
    </r>
    <r>
      <rPr>
        <sz val="11"/>
        <color indexed="8"/>
        <rFont val="Verdana"/>
        <family val="2"/>
      </rPr>
      <t>Bu alanın doldurulması zorunludur.</t>
    </r>
  </si>
  <si>
    <r>
      <rPr>
        <sz val="11"/>
        <color indexed="8"/>
        <rFont val="Verdana"/>
        <family val="2"/>
      </rPr>
      <t>9.</t>
    </r>
    <r>
      <rPr>
        <sz val="11"/>
        <color indexed="8"/>
        <rFont val="Verdana"/>
        <family val="2"/>
      </rPr>
      <t xml:space="preserve"> </t>
    </r>
    <r>
      <rPr>
        <sz val="11"/>
        <color indexed="8"/>
        <rFont val="Verdana"/>
        <family val="2"/>
      </rPr>
      <t>Beyan bilgilerinin içeriğinden sorumlu kişinin adını girin.</t>
    </r>
    <r>
      <rPr>
        <sz val="11"/>
        <color indexed="8"/>
        <rFont val="Verdana"/>
        <family val="2"/>
      </rPr>
      <t xml:space="preserve"> </t>
    </r>
    <r>
      <rPr>
        <sz val="11"/>
        <color indexed="8"/>
        <rFont val="Verdana"/>
        <family val="2"/>
      </rPr>
      <t>İzin yetkilisi, irtibat kişisinden farklı bir kişi olabilir.</t>
    </r>
    <r>
      <rPr>
        <sz val="11"/>
        <color indexed="8"/>
        <rFont val="Verdana"/>
        <family val="2"/>
      </rPr>
      <t xml:space="preserve"> </t>
    </r>
    <r>
      <rPr>
        <sz val="11"/>
        <color indexed="8"/>
        <rFont val="Verdana"/>
        <family val="2"/>
      </rPr>
      <t>İzin yetkilisinin adı belirtilirken “aynı” gibi ifadelerin kullanılması doğru olmayacaktır.</t>
    </r>
    <r>
      <rPr>
        <sz val="11"/>
        <color indexed="8"/>
        <rFont val="Verdana"/>
        <family val="2"/>
      </rPr>
      <t xml:space="preserve"> </t>
    </r>
    <r>
      <rPr>
        <sz val="11"/>
        <color indexed="8"/>
        <rFont val="Verdana"/>
        <family val="2"/>
      </rPr>
      <t>Bu alanın doldurulması zorunludur.</t>
    </r>
  </si>
  <si>
    <r>
      <rPr>
        <sz val="11"/>
        <color indexed="8"/>
        <rFont val="Verdana"/>
        <family val="2"/>
      </rPr>
      <t>10.</t>
    </r>
    <r>
      <rPr>
        <sz val="11"/>
        <color indexed="8"/>
        <rFont val="Verdana"/>
        <family val="2"/>
      </rPr>
      <t xml:space="preserve"> </t>
    </r>
    <r>
      <rPr>
        <sz val="11"/>
        <color indexed="8"/>
        <rFont val="Verdana"/>
        <family val="2"/>
      </rPr>
      <t>İzin yetkilisinin unvanını girin.</t>
    </r>
    <r>
      <rPr>
        <sz val="11"/>
        <color indexed="8"/>
        <rFont val="Verdana"/>
        <family val="2"/>
      </rPr>
      <t xml:space="preserve"> </t>
    </r>
    <r>
      <rPr>
        <sz val="11"/>
        <color indexed="8"/>
        <rFont val="Verdana"/>
        <family val="2"/>
      </rPr>
      <t>Bu alanın doldurulması isteğe bağlıdır.</t>
    </r>
  </si>
  <si>
    <r>
      <rPr>
        <sz val="11"/>
        <color indexed="8"/>
        <rFont val="Verdana"/>
        <family val="2"/>
      </rPr>
      <t>11.</t>
    </r>
    <r>
      <rPr>
        <sz val="11"/>
        <color indexed="8"/>
        <rFont val="Verdana"/>
        <family val="2"/>
      </rPr>
      <t xml:space="preserve"> </t>
    </r>
    <r>
      <rPr>
        <sz val="11"/>
        <color indexed="8"/>
        <rFont val="Verdana"/>
        <family val="2"/>
      </rPr>
      <t>İzin yetkilisinin e-posta adresini girin.</t>
    </r>
    <r>
      <rPr>
        <sz val="11"/>
        <color indexed="8"/>
        <rFont val="Verdana"/>
        <family val="2"/>
      </rPr>
      <t xml:space="preserve"> </t>
    </r>
    <r>
      <rPr>
        <sz val="11"/>
        <color indexed="8"/>
        <rFont val="Verdana"/>
        <family val="2"/>
      </rPr>
      <t>Bir e-posta adresinin bulunmadığı durumlarda “uygun değil” veya “yok” yazın. Alanın boş bırakılması formun gönderimi sırasında hata oluşmasına neden olabilir.</t>
    </r>
    <r>
      <rPr>
        <sz val="11"/>
        <color indexed="8"/>
        <rFont val="Verdana"/>
        <family val="2"/>
      </rPr>
      <t xml:space="preserve"> </t>
    </r>
    <r>
      <rPr>
        <sz val="11"/>
        <color indexed="8"/>
        <rFont val="Verdana"/>
        <family val="2"/>
      </rPr>
      <t>Bu alanın doldurulması zorunludur.</t>
    </r>
  </si>
  <si>
    <r>
      <rPr>
        <sz val="11"/>
        <color indexed="8"/>
        <rFont val="Verdana"/>
        <family val="2"/>
      </rPr>
      <t>12.</t>
    </r>
    <r>
      <rPr>
        <sz val="11"/>
        <color indexed="8"/>
        <rFont val="Verdana"/>
        <family val="2"/>
      </rPr>
      <t xml:space="preserve"> </t>
    </r>
    <r>
      <rPr>
        <sz val="11"/>
        <color indexed="8"/>
        <rFont val="Verdana"/>
        <family val="2"/>
      </rPr>
      <t>İzin yetkilisinin telefon numarasını girin.</t>
    </r>
    <r>
      <rPr>
        <sz val="11"/>
        <color indexed="8"/>
        <rFont val="Verdana"/>
        <family val="2"/>
      </rPr>
      <t xml:space="preserve"> </t>
    </r>
    <r>
      <rPr>
        <sz val="11"/>
        <color indexed="8"/>
        <rFont val="Verdana"/>
        <family val="2"/>
      </rPr>
      <t>Bu alanın doldurulması zorunludur.</t>
    </r>
  </si>
  <si>
    <r>
      <rPr>
        <sz val="11"/>
        <color indexed="8"/>
        <rFont val="Verdana"/>
        <family val="2"/>
      </rPr>
      <t>13.</t>
    </r>
    <r>
      <rPr>
        <sz val="11"/>
        <color indexed="8"/>
        <rFont val="Verdana"/>
        <family val="2"/>
      </rPr>
      <t xml:space="preserve"> </t>
    </r>
    <r>
      <rPr>
        <sz val="11"/>
        <color indexed="8"/>
        <rFont val="Verdana"/>
        <family val="2"/>
      </rPr>
      <t>Lütfen GG-AAA-YYYY biçiminde bu formun Doldurulma Tarihini girin.</t>
    </r>
    <r>
      <rPr>
        <sz val="11"/>
        <color indexed="8"/>
        <rFont val="Verdana"/>
        <family val="2"/>
      </rPr>
      <t xml:space="preserve"> </t>
    </r>
    <r>
      <rPr>
        <sz val="11"/>
        <color indexed="8"/>
        <rFont val="Verdana"/>
        <family val="2"/>
      </rPr>
      <t>Bu alanın doldurulması zorunludur.</t>
    </r>
  </si>
  <si>
    <r>
      <rPr>
        <sz val="11"/>
        <color indexed="8"/>
        <rFont val="Verdana"/>
        <family val="2"/>
      </rPr>
      <t>14.</t>
    </r>
    <r>
      <rPr>
        <sz val="11"/>
        <color indexed="8"/>
        <rFont val="Verdana"/>
        <family val="2"/>
      </rPr>
      <t xml:space="preserve"> </t>
    </r>
    <r>
      <rPr>
        <sz val="11"/>
        <color indexed="8"/>
        <rFont val="Verdana"/>
        <family val="2"/>
      </rPr>
      <t>Örnek olarak, kullanıcı dosyayı sirketadi-tarih.xls (tarih YYYY-AA-GG) şeklinde kaydedebilir.</t>
    </r>
    <r>
      <rPr>
        <sz val="11"/>
        <color indexed="8"/>
        <rFont val="Verdana"/>
        <family val="2"/>
      </rPr>
      <t xml:space="preserve"> </t>
    </r>
  </si>
  <si>
    <r>
      <rPr>
        <sz val="11"/>
        <color indexed="8"/>
        <rFont val="Verdana"/>
        <family val="2"/>
      </rPr>
      <t>Yedi Durum Tespiti Sorusunun cevaplanması için talimatlar (24 ila 65 arası satırlar).</t>
    </r>
    <r>
      <rPr>
        <sz val="11"/>
        <color indexed="8"/>
        <rFont val="Verdana"/>
        <family val="2"/>
      </rPr>
      <t xml:space="preserve">
Yanıtları yalnızca İNGİLİZCE olarak verin</t>
    </r>
  </si>
  <si>
    <r>
      <rPr>
        <sz val="10"/>
        <color indexed="8"/>
        <rFont val="Verdana"/>
        <family val="2"/>
      </rPr>
      <t>Bu yedi soru, metallerden her biri için kullanım, menşe ve kaynak tanımlaması sağlar.</t>
    </r>
    <r>
      <rPr>
        <sz val="10"/>
        <color indexed="8"/>
        <rFont val="Verdana"/>
        <family val="2"/>
      </rPr>
      <t xml:space="preserve"> </t>
    </r>
    <r>
      <rPr>
        <sz val="10"/>
        <color indexed="8"/>
        <rFont val="Verdana"/>
        <family val="2"/>
      </rPr>
      <t>Sorular düzenleyici kurumlar açısından uygunluğun tanımlanabilmesi için şirket ürünlerinde 3TG kullanımı hakkında bilgi toplamayı amaçlamaktadır.</t>
    </r>
    <r>
      <rPr>
        <sz val="10"/>
        <color indexed="8"/>
        <rFont val="Verdana"/>
        <family val="2"/>
      </rPr>
      <t xml:space="preserve"> </t>
    </r>
    <r>
      <rPr>
        <sz val="10"/>
        <color indexed="8"/>
        <rFont val="Verdana"/>
        <family val="2"/>
      </rPr>
      <t>Bu sorulara verilecek yanıtlar, şirket bilgileri bölümünde seçilen ‘Beyan Kapsamı’ bölümüne uygun olmalıdır. Bu bölümdeki sorulara verilen yanıtlar 3TG bildiriminin uygulanabilirliği ve eksiksizliğini belirlemek için kullanılabilir.</t>
    </r>
  </si>
  <si>
    <r>
      <rPr>
        <sz val="11"/>
        <color indexed="8"/>
        <rFont val="Verdana"/>
        <family val="2"/>
      </rPr>
      <t>Bazı şirketler "Hayır" yanıtı için bir doğrulama gerektirebilir ve bu doğrulamanın Açıklama alanına girilmesi gerekmektedir.</t>
    </r>
  </si>
  <si>
    <r>
      <rPr>
        <sz val="11"/>
        <color indexed="8"/>
        <rFont val="Verdana"/>
        <family val="2"/>
      </rPr>
      <t>Yanıtlarınızı açıklamak için Açıklama bölümlerine gereken açıklamaları girin.</t>
    </r>
  </si>
  <si>
    <r>
      <rPr>
        <sz val="11"/>
        <color indexed="8"/>
        <rFont val="Verdana"/>
        <family val="2"/>
      </rPr>
      <t>İzabe Tesisi Listesi Sekmesinin doldurulması ile ilgili talimatlar.</t>
    </r>
    <r>
      <rPr>
        <sz val="11"/>
        <color indexed="8"/>
        <rFont val="Verdana"/>
        <family val="2"/>
      </rPr>
      <t xml:space="preserve">
Yanıtları yalnızca İNGİLİZCE olarak verin</t>
    </r>
  </si>
  <si>
    <r>
      <rPr>
        <sz val="11"/>
        <color indexed="8"/>
        <rFont val="Verdana"/>
        <family val="2"/>
      </rPr>
      <t>Not:</t>
    </r>
    <r>
      <rPr>
        <sz val="11"/>
        <color indexed="8"/>
        <rFont val="Verdana"/>
        <family val="2"/>
      </rPr>
      <t xml:space="preserve"> </t>
    </r>
    <r>
      <rPr>
        <sz val="11"/>
        <color indexed="8"/>
        <rFont val="Verdana"/>
        <family val="2"/>
      </rPr>
      <t>(*) ile işaretlenmiş sütunların doldurulması zorunludur</t>
    </r>
  </si>
  <si>
    <r>
      <rPr>
        <sz val="11"/>
        <color indexed="8"/>
        <rFont val="Verdana"/>
        <family val="2"/>
      </rPr>
      <t>16.</t>
    </r>
    <r>
      <rPr>
        <sz val="11"/>
        <color indexed="8"/>
        <rFont val="Verdana"/>
        <family val="2"/>
      </rPr>
      <t xml:space="preserve"> </t>
    </r>
    <r>
      <rPr>
        <sz val="11"/>
        <color indexed="8"/>
        <rFont val="Verdana"/>
        <family val="2"/>
      </rPr>
      <t>Açıklamalar – İzabe tesisi ile ilgili açıklamaların girilmesi için serbest metin girişine uygun alan.</t>
    </r>
    <r>
      <rPr>
        <sz val="11"/>
        <color indexed="8"/>
        <rFont val="Verdana"/>
        <family val="2"/>
      </rPr>
      <t xml:space="preserve"> </t>
    </r>
    <r>
      <rPr>
        <sz val="11"/>
        <color indexed="8"/>
        <rFont val="Verdana"/>
        <family val="2"/>
      </rPr>
      <t>Örnek: izabe tesisi YYY Şirketi tarafından alınıyor</t>
    </r>
  </si>
  <si>
    <r>
      <rPr>
        <sz val="11"/>
        <color indexed="8"/>
        <rFont val="Verdana"/>
        <family val="2"/>
      </rPr>
      <t>Kontrol çalışma sayfası, Şablondaki gerekli tüm bilgilerin doldurulduğunun doğrulanması için kullanılır.</t>
    </r>
    <r>
      <rPr>
        <sz val="11"/>
        <color indexed="8"/>
        <rFont val="Verdana"/>
        <family val="2"/>
      </rPr>
      <t xml:space="preserve"> </t>
    </r>
    <r>
      <rPr>
        <sz val="11"/>
        <color indexed="8"/>
        <rFont val="Verdana"/>
        <family val="2"/>
      </rPr>
      <t>Bu sayfa gerçek zamanlı olarak güncellenir ve bu sayfayı Şablon kullanılırken dilediğiniz zaman inceleyebilirsiniz.</t>
    </r>
    <r>
      <rPr>
        <sz val="11"/>
        <color indexed="8"/>
        <rFont val="Verdana"/>
        <family val="2"/>
      </rPr>
      <t xml:space="preserve"> </t>
    </r>
    <r>
      <rPr>
        <sz val="11"/>
        <color indexed="8"/>
        <rFont val="Verdana"/>
        <family val="2"/>
      </rPr>
      <t>Bu sayfa, tamamlama işlemini doğrulamak için kullanılır.</t>
    </r>
    <r>
      <rPr>
        <sz val="11"/>
        <color indexed="8"/>
        <rFont val="Verdana"/>
        <family val="2"/>
      </rPr>
      <t xml:space="preserve">
Bu sayfayı kullanmak için gerekli tüm alanların doldurulduğunu doğrulayın (doldurulan alanlar yeşil renkte vurgulanacaktır).</t>
    </r>
    <r>
      <rPr>
        <sz val="11"/>
        <color indexed="8"/>
        <rFont val="Verdana"/>
        <family val="2"/>
      </rPr>
      <t xml:space="preserve"> </t>
    </r>
    <r>
      <rPr>
        <sz val="11"/>
        <color indexed="8"/>
        <rFont val="Verdana"/>
        <family val="2"/>
      </rPr>
      <t>Alanlar yeşil renkte vurgulanmadıysa, kırmızı renkli alan(lar)ı bulun ve gerekli eylemler için C Sütunundaki "Notlar" bölümünü inceleyin.</t>
    </r>
    <r>
      <rPr>
        <sz val="11"/>
        <color indexed="8"/>
        <rFont val="Verdana"/>
        <family val="2"/>
      </rPr>
      <t xml:space="preserve"> </t>
    </r>
    <r>
      <rPr>
        <sz val="11"/>
        <color indexed="8"/>
        <rFont val="Verdana"/>
        <family val="2"/>
      </rPr>
      <t>Alanı doğrudan erişerek doldurmak için D Sütunundaki URL'yi kullanabilirsiniz.</t>
    </r>
  </si>
  <si>
    <r>
      <rPr>
        <sz val="11"/>
        <color indexed="8"/>
        <rFont val="Verdana"/>
        <family val="2"/>
      </rPr>
      <t>ŞARTLAR VE KOŞULLAR</t>
    </r>
  </si>
  <si>
    <r>
      <rPr>
        <sz val="11"/>
        <color indexed="8"/>
        <rFont val="Verdana"/>
        <family val="2"/>
      </rPr>
      <t>Bu Şartlar ve Koşulların herhangi bir kısmı ya da hükmünün yürürlükteki kanunlar kapsamında geçersiz veya uygulanamaz kılınması durumunda, bahsi geçen kısım işbu Şartlar ve Koşulların kalan hükmü veya bahsi geçen hükmün diğer kısımlarını etkilemeyecek şekilde geçersiz olacaktır.</t>
    </r>
  </si>
  <si>
    <r>
      <rPr>
        <sz val="11"/>
        <color indexed="8"/>
        <rFont val="Verdana"/>
        <family val="2"/>
      </rPr>
      <t>Listeye ya da herhangi bir Araca erişerek ya da bunları kullanarak, Kullanıcı yukarıdaki hususları kabul etmiş olacaktır.</t>
    </r>
    <r>
      <rPr>
        <sz val="11"/>
        <color indexed="8"/>
        <rFont val="Verdana"/>
        <family val="2"/>
      </rPr>
      <t xml:space="preserve"> </t>
    </r>
  </si>
  <si>
    <r>
      <rPr>
        <sz val="11"/>
        <color indexed="8"/>
        <rFont val="Verdana"/>
        <family val="2"/>
      </rPr>
      <t>ÖĞE</t>
    </r>
  </si>
  <si>
    <r>
      <rPr>
        <sz val="11"/>
        <color indexed="8"/>
        <rFont val="Verdana"/>
        <family val="2"/>
      </rPr>
      <t>3TG</t>
    </r>
  </si>
  <si>
    <r>
      <rPr>
        <sz val="11"/>
        <color indexed="8"/>
        <rFont val="Verdana"/>
        <family val="2"/>
      </rPr>
      <t>İzin Yetkilisi</t>
    </r>
  </si>
  <si>
    <r>
      <rPr>
        <sz val="11"/>
        <color indexed="8"/>
        <rFont val="Verdana"/>
        <family val="2"/>
      </rPr>
      <t>TANIM</t>
    </r>
  </si>
  <si>
    <r>
      <rPr>
        <sz val="11"/>
        <color indexed="8"/>
        <rFont val="Verdana"/>
        <family val="2"/>
      </rPr>
      <t>Tantal, kalay, tungsten, altın</t>
    </r>
  </si>
  <si>
    <r>
      <rPr>
        <sz val="11"/>
        <color indexed="8"/>
        <rFont val="Verdana"/>
        <family val="2"/>
      </rPr>
      <t>Bu alan, beyanın içeriğinden sorumlu kişiyi tanımlama amacı taşır.</t>
    </r>
    <r>
      <rPr>
        <sz val="11"/>
        <color indexed="8"/>
        <rFont val="Verdana"/>
        <family val="2"/>
      </rPr>
      <t xml:space="preserve"> </t>
    </r>
    <r>
      <rPr>
        <sz val="11"/>
        <color indexed="8"/>
        <rFont val="Verdana"/>
        <family val="2"/>
      </rPr>
      <t>İzin yetkilisi, irtibat kişisinden farklı bir kişi olabilir.</t>
    </r>
    <r>
      <rPr>
        <sz val="11"/>
        <color indexed="8"/>
        <rFont val="Verdana"/>
        <family val="2"/>
      </rPr>
      <t xml:space="preserve"> </t>
    </r>
    <r>
      <rPr>
        <sz val="11"/>
        <color indexed="8"/>
        <rFont val="Verdana"/>
        <family val="2"/>
      </rPr>
      <t>İzin yetkilisinin adı belirtilirken “aynı” gibi ifadelerin kullanılması doğru olmayacaktır.</t>
    </r>
    <r>
      <rPr>
        <sz val="11"/>
        <color indexed="8"/>
        <rFont val="Verdana"/>
        <family val="2"/>
      </rPr>
      <t xml:space="preserve"> </t>
    </r>
  </si>
  <si>
    <r>
      <rPr>
        <sz val="11"/>
        <color indexed="8"/>
        <rFont val="Verdana"/>
        <family val="2"/>
      </rPr>
      <t>Zorunlu alanların doldurulma düzeyini kontrol etmek için buraya tıklayın</t>
    </r>
  </si>
  <si>
    <r>
      <rPr>
        <sz val="11"/>
        <color indexed="8"/>
        <rFont val="Verdana"/>
        <family val="2"/>
      </rPr>
      <t>Bir (1) veya daha fazla zorunlu alanın doldurulması gerekiyor</t>
    </r>
  </si>
  <si>
    <r>
      <rPr>
        <sz val="11"/>
        <color indexed="8"/>
        <rFont val="Verdana"/>
        <family val="2"/>
      </rPr>
      <t>Şartlar ve Koşullara yönlendiren Bağlantı</t>
    </r>
  </si>
  <si>
    <r>
      <rPr>
        <sz val="11"/>
        <color indexed="8"/>
        <rFont val="Verdana"/>
        <family val="2"/>
      </rPr>
      <t>Bu belge, ürünlerde kullanılan kalay, tantal, tungsten ve altın hakkında kaynak bilgisi toplamayı amaçlamaktadır.</t>
    </r>
  </si>
  <si>
    <r>
      <rPr>
        <sz val="11"/>
        <color indexed="8"/>
        <rFont val="Verdana"/>
        <family val="2"/>
      </rPr>
      <t>Şirket Bilgileri</t>
    </r>
  </si>
  <si>
    <r>
      <rPr>
        <sz val="11"/>
        <color indexed="8"/>
        <rFont val="Verdana"/>
        <family val="2"/>
      </rPr>
      <t>Şirket Adı (*):</t>
    </r>
  </si>
  <si>
    <r>
      <rPr>
        <sz val="11"/>
        <color indexed="8"/>
        <rFont val="Verdana"/>
        <family val="2"/>
      </rPr>
      <t>Beyan Kapsamı ya da Sınıfı (*):</t>
    </r>
  </si>
  <si>
    <r>
      <rPr>
        <sz val="11"/>
        <color indexed="8"/>
        <rFont val="Verdana"/>
        <family val="2"/>
      </rPr>
      <t>Kapsam Açıklaması:</t>
    </r>
  </si>
  <si>
    <r>
      <rPr>
        <sz val="11"/>
        <color indexed="8"/>
        <rFont val="Verdana"/>
        <family val="2"/>
      </rPr>
      <t>Kapsam Açıklaması: (*)</t>
    </r>
  </si>
  <si>
    <r>
      <rPr>
        <sz val="11"/>
        <color indexed="8"/>
        <rFont val="Verdana"/>
        <family val="2"/>
      </rPr>
      <t>Bu beyanın geçerli olduğu ürünleri girmek için Ürün Listesi sekmesine ilerleyin</t>
    </r>
  </si>
  <si>
    <r>
      <rPr>
        <sz val="11"/>
        <color indexed="8"/>
        <rFont val="Verdana"/>
        <family val="2"/>
      </rPr>
      <t>Bu beyanın geçerli olduğu ürünleri girmek için buraya tıklayın</t>
    </r>
  </si>
  <si>
    <r>
      <rPr>
        <sz val="11"/>
        <color indexed="8"/>
        <rFont val="Verdana"/>
        <family val="2"/>
      </rPr>
      <t>Şirket Benzersiz Kimlik Numarası:</t>
    </r>
  </si>
  <si>
    <r>
      <rPr>
        <sz val="11"/>
        <color indexed="8"/>
        <rFont val="Verdana"/>
        <family val="2"/>
      </rPr>
      <t>Şirket Benzersiz Kimlik Numarasını Belirleyen Kurum:</t>
    </r>
  </si>
  <si>
    <r>
      <rPr>
        <sz val="11"/>
        <color indexed="8"/>
        <rFont val="Verdana"/>
        <family val="2"/>
      </rPr>
      <t>Adres:</t>
    </r>
  </si>
  <si>
    <r>
      <rPr>
        <sz val="11"/>
        <color indexed="8"/>
        <rFont val="Verdana"/>
        <family val="2"/>
      </rPr>
      <t>İrtibat Kişisinin Adı (*):</t>
    </r>
  </si>
  <si>
    <r>
      <rPr>
        <sz val="11"/>
        <color indexed="8"/>
        <rFont val="Verdana"/>
        <family val="2"/>
      </rPr>
      <t>E-posta – İrtibat (*):</t>
    </r>
  </si>
  <si>
    <r>
      <rPr>
        <sz val="11"/>
        <color indexed="8"/>
        <rFont val="Verdana"/>
        <family val="2"/>
      </rPr>
      <t>Telefon – İrtibat (*):</t>
    </r>
  </si>
  <si>
    <r>
      <rPr>
        <sz val="11"/>
        <color indexed="8"/>
        <rFont val="Verdana"/>
        <family val="2"/>
      </rPr>
      <t>İzin Yetkilisi (*):</t>
    </r>
  </si>
  <si>
    <r>
      <rPr>
        <sz val="11"/>
        <color indexed="8"/>
        <rFont val="Verdana"/>
        <family val="2"/>
      </rPr>
      <t>Unvan - İzin Yetkilisi:</t>
    </r>
  </si>
  <si>
    <r>
      <rPr>
        <sz val="11"/>
        <color indexed="8"/>
        <rFont val="Verdana"/>
        <family val="2"/>
      </rPr>
      <t>E-posta - İzin Yetkilisi (*):</t>
    </r>
  </si>
  <si>
    <r>
      <rPr>
        <sz val="11"/>
        <color indexed="8"/>
        <rFont val="Verdana"/>
        <family val="2"/>
      </rPr>
      <t>Telefon - İzin Yetkilisi (*):</t>
    </r>
  </si>
  <si>
    <r>
      <rPr>
        <sz val="11"/>
        <color indexed="8"/>
        <rFont val="Verdana"/>
        <family val="2"/>
      </rPr>
      <t>Yürürlük Tarihi (*):</t>
    </r>
  </si>
  <si>
    <r>
      <rPr>
        <sz val="11"/>
        <color indexed="8"/>
        <rFont val="Verdana"/>
        <family val="2"/>
      </rPr>
      <t>Aşağıdaki 1 ile 7 arası soruları yukarıda gösterilen beyan kapsamına uygun şekilde yanıtlayın</t>
    </r>
  </si>
  <si>
    <r>
      <rPr>
        <sz val="10"/>
        <color indexed="8"/>
        <rFont val="Verdana"/>
        <family val="2"/>
      </rPr>
      <t>4) 3TG (ürünlerinizin imalatı veya işlevselliği için gerekli) yüzde 100 oranda geri dönüşüm ya da hurda kaynaklarından elde ediliyor mu?</t>
    </r>
    <r>
      <rPr>
        <sz val="10"/>
        <color indexed="8"/>
        <rFont val="Verdana"/>
        <family val="2"/>
      </rPr>
      <t xml:space="preserve"> </t>
    </r>
  </si>
  <si>
    <r>
      <rPr>
        <sz val="10"/>
        <color indexed="8"/>
        <rFont val="Verdana"/>
        <family val="2"/>
      </rPr>
      <t>6) Tedarik zincirinize 3TG sağlayan tüm izabe tesislerini tanımladınız mı?</t>
    </r>
    <r>
      <rPr>
        <sz val="10"/>
        <color indexed="8"/>
        <rFont val="Verdana"/>
        <family val="2"/>
      </rPr>
      <t xml:space="preserve"> </t>
    </r>
  </si>
  <si>
    <r>
      <rPr>
        <sz val="10"/>
        <color indexed="8"/>
        <rFont val="Verdana"/>
        <family val="2"/>
      </rPr>
      <t>7) Şirketinizin aldığı tüm uygulanabilir izabe tesisi bilgileri bu beyanda bildirildi mi?</t>
    </r>
    <r>
      <rPr>
        <sz val="10"/>
        <color indexed="8"/>
        <rFont val="Verdana"/>
        <family val="2"/>
      </rPr>
      <t xml:space="preserve"> </t>
    </r>
  </si>
  <si>
    <r>
      <rPr>
        <sz val="11"/>
        <color indexed="8"/>
        <rFont val="Verdana"/>
        <family val="2"/>
      </rPr>
      <t>Aşağıdaki Soruları Şirket Düzeyinde Yanıtlayın</t>
    </r>
  </si>
  <si>
    <r>
      <rPr>
        <sz val="11"/>
        <color indexed="8"/>
        <rFont val="Verdana"/>
        <family val="2"/>
      </rPr>
      <t>B.</t>
    </r>
    <r>
      <rPr>
        <sz val="11"/>
        <color indexed="8"/>
        <rFont val="Verdana"/>
        <family val="2"/>
      </rPr>
      <t xml:space="preserve"> </t>
    </r>
    <r>
      <rPr>
        <sz val="11"/>
        <color indexed="8"/>
        <rFont val="Verdana"/>
        <family val="2"/>
      </rPr>
      <t>İhtilaf konusu maden kaynakları ile ilgili politikanız, web sitenizde genel erişime açık mı?</t>
    </r>
    <r>
      <rPr>
        <sz val="11"/>
        <color indexed="8"/>
        <rFont val="Verdana"/>
        <family val="2"/>
      </rPr>
      <t xml:space="preserve"> </t>
    </r>
    <r>
      <rPr>
        <sz val="11"/>
        <color indexed="8"/>
        <rFont val="Verdana"/>
        <family val="2"/>
      </rPr>
      <t>(Not – Cevap evetse, kullanıcı açıklama alanına ilgili URL'yi eklemelidir.)</t>
    </r>
  </si>
  <si>
    <r>
      <rPr>
        <sz val="11"/>
        <color indexed="8"/>
        <rFont val="Verdana"/>
        <family val="2"/>
      </rPr>
      <t>C.</t>
    </r>
    <r>
      <rPr>
        <sz val="11"/>
        <color indexed="8"/>
        <rFont val="Verdana"/>
        <family val="2"/>
      </rPr>
      <t xml:space="preserve"> </t>
    </r>
    <r>
      <rPr>
        <sz val="11"/>
        <color indexed="8"/>
        <rFont val="Verdana"/>
        <family val="2"/>
      </rPr>
      <t>Doğrudan tedarikçilerinizin DKC ihtilafı içermeyen şirketler olmasını şart koşuyor musunuz?</t>
    </r>
  </si>
  <si>
    <r>
      <rPr>
        <sz val="10"/>
        <color indexed="8"/>
        <rFont val="Verdana"/>
        <family val="2"/>
      </rPr>
      <t>D.</t>
    </r>
    <r>
      <rPr>
        <sz val="10"/>
        <color indexed="8"/>
        <rFont val="Verdana"/>
        <family val="2"/>
      </rPr>
      <t xml:space="preserve"> </t>
    </r>
    <r>
      <rPr>
        <sz val="10"/>
        <color indexed="8"/>
        <rFont val="Verdana"/>
        <family val="2"/>
      </rPr>
      <t>Doğrudan tedarikçilerinizin 3TG'yi durum tespiti uygulamaları bağımsız üçüncü kişi denetim programları tarafından onaylanmış şirketlerden edinmesini şart koşuyor musunuz?</t>
    </r>
  </si>
  <si>
    <r>
      <rPr>
        <sz val="10"/>
        <color indexed="8"/>
        <rFont val="Verdana"/>
        <family val="2"/>
      </rPr>
      <t>E.</t>
    </r>
    <r>
      <rPr>
        <sz val="10"/>
        <color indexed="8"/>
        <rFont val="Verdana"/>
        <family val="2"/>
      </rPr>
      <t xml:space="preserve"> </t>
    </r>
    <r>
      <rPr>
        <sz val="10"/>
        <color indexed="8"/>
        <rFont val="Verdana"/>
        <family val="2"/>
      </rPr>
      <t>İhtilafsız kaynak edinimi için durum tespiti tedbirlerini uygulamaya koydunuz mu?</t>
    </r>
  </si>
  <si>
    <r>
      <rPr>
        <sz val="11"/>
        <color indexed="8"/>
        <rFont val="Verdana"/>
        <family val="2"/>
      </rPr>
      <t>Yanıt</t>
    </r>
  </si>
  <si>
    <r>
      <rPr>
        <sz val="11"/>
        <color indexed="8"/>
        <rFont val="Verdana"/>
        <family val="2"/>
      </rPr>
      <t>Soru</t>
    </r>
  </si>
  <si>
    <r>
      <rPr>
        <sz val="11"/>
        <color indexed="8"/>
        <rFont val="Verdana"/>
        <family val="2"/>
      </rPr>
      <t>Açıklamalar</t>
    </r>
  </si>
  <si>
    <r>
      <rPr>
        <sz val="11"/>
        <color indexed="8"/>
        <rFont val="Verdana"/>
        <family val="2"/>
      </rPr>
      <t>Tantal</t>
    </r>
    <r>
      <rPr>
        <sz val="11"/>
        <color indexed="8"/>
        <rFont val="Verdana"/>
        <family val="2"/>
      </rPr>
      <t xml:space="preserve"> </t>
    </r>
  </si>
  <si>
    <r>
      <rPr>
        <sz val="11"/>
        <color indexed="8"/>
        <rFont val="Verdana"/>
        <family val="2"/>
      </rPr>
      <t>Kalay</t>
    </r>
    <r>
      <rPr>
        <sz val="11"/>
        <color indexed="8"/>
        <rFont val="Verdana"/>
        <family val="2"/>
      </rPr>
      <t xml:space="preserve"> </t>
    </r>
  </si>
  <si>
    <r>
      <rPr>
        <sz val="11"/>
        <color indexed="8"/>
        <rFont val="Verdana"/>
        <family val="2"/>
      </rPr>
      <t>Altın</t>
    </r>
    <r>
      <rPr>
        <sz val="11"/>
        <color indexed="8"/>
        <rFont val="Verdana"/>
        <family val="2"/>
      </rPr>
      <t xml:space="preserve"> </t>
    </r>
  </si>
  <si>
    <r>
      <rPr>
        <sz val="11"/>
        <color indexed="8"/>
        <rFont val="Verdana"/>
        <family val="2"/>
      </rPr>
      <t>Tungsten</t>
    </r>
    <r>
      <rPr>
        <sz val="11"/>
        <color indexed="8"/>
        <rFont val="Verdana"/>
        <family val="2"/>
      </rPr>
      <t xml:space="preserve"> </t>
    </r>
  </si>
  <si>
    <r>
      <rPr>
        <sz val="11"/>
        <color indexed="8"/>
        <rFont val="Verdana"/>
        <family val="2"/>
      </rPr>
      <t>Açıklamalar ve Ekler</t>
    </r>
  </si>
  <si>
    <r>
      <rPr>
        <sz val="11"/>
        <color indexed="8"/>
        <rFont val="Verdana"/>
        <family val="2"/>
      </rPr>
      <t>Evet</t>
    </r>
  </si>
  <si>
    <r>
      <rPr>
        <sz val="11"/>
        <color indexed="8"/>
        <rFont val="Verdana"/>
        <family val="2"/>
      </rPr>
      <t>Hayır</t>
    </r>
  </si>
  <si>
    <r>
      <rPr>
        <sz val="11"/>
        <color indexed="8"/>
        <rFont val="Verdana"/>
        <family val="2"/>
      </rPr>
      <t>Bilinmiyor</t>
    </r>
  </si>
  <si>
    <r>
      <rPr>
        <sz val="11"/>
        <color indexed="8"/>
        <rFont val="Verdana"/>
        <family val="2"/>
      </rPr>
      <t>Hiçbiri</t>
    </r>
  </si>
  <si>
    <r>
      <rPr>
        <sz val="11"/>
        <color indexed="8"/>
        <rFont val="Verdana"/>
        <family val="2"/>
      </rPr>
      <t>Metal</t>
    </r>
  </si>
  <si>
    <r>
      <rPr>
        <sz val="11"/>
        <color indexed="8"/>
        <rFont val="Verdana"/>
        <family val="2"/>
      </rPr>
      <t>Bilinen rumuz</t>
    </r>
  </si>
  <si>
    <r>
      <rPr>
        <sz val="11"/>
        <color indexed="8"/>
        <rFont val="Verdana"/>
        <family val="2"/>
      </rPr>
      <t>Standart İzabe Tesisi Adları</t>
    </r>
  </si>
  <si>
    <r>
      <rPr>
        <sz val="11"/>
        <color indexed="8"/>
        <rFont val="Verdana"/>
        <family val="2"/>
      </rPr>
      <t>İzabe Tesisi Konumu:</t>
    </r>
    <r>
      <rPr>
        <sz val="11"/>
        <color indexed="8"/>
        <rFont val="Verdana"/>
        <family val="2"/>
      </rPr>
      <t xml:space="preserve"> </t>
    </r>
    <r>
      <rPr>
        <sz val="11"/>
        <color indexed="8"/>
        <rFont val="Verdana"/>
        <family val="2"/>
      </rPr>
      <t>Ülke</t>
    </r>
  </si>
  <si>
    <r>
      <rPr>
        <sz val="11"/>
        <color indexed="8"/>
        <rFont val="Verdana"/>
        <family val="2"/>
      </rPr>
      <t>İzabe Tesisi Tanımlama Numarası Kaynağı</t>
    </r>
  </si>
  <si>
    <r>
      <rPr>
        <sz val="11"/>
        <color indexed="8"/>
        <rFont val="Verdana"/>
        <family val="2"/>
      </rPr>
      <t>İzabe Tesisinin Bulunduğu Cadde</t>
    </r>
    <r>
      <rPr>
        <sz val="11"/>
        <color indexed="8"/>
        <rFont val="Verdana"/>
        <family val="2"/>
      </rPr>
      <t xml:space="preserve"> </t>
    </r>
  </si>
  <si>
    <r>
      <rPr>
        <sz val="11"/>
        <color indexed="8"/>
        <rFont val="Verdana"/>
        <family val="2"/>
      </rPr>
      <t>İzabe Tesisinin Bulunduğu Şehir</t>
    </r>
  </si>
  <si>
    <r>
      <rPr>
        <sz val="11"/>
        <color indexed="8"/>
        <rFont val="Verdana"/>
        <family val="2"/>
      </rPr>
      <t>İzabe Tesisi Konumu:</t>
    </r>
    <r>
      <rPr>
        <sz val="11"/>
        <color indexed="8"/>
        <rFont val="Verdana"/>
        <family val="2"/>
      </rPr>
      <t xml:space="preserve"> </t>
    </r>
    <r>
      <rPr>
        <sz val="11"/>
        <color indexed="8"/>
        <rFont val="Verdana"/>
        <family val="2"/>
      </rPr>
      <t>Eyalet/İl</t>
    </r>
  </si>
  <si>
    <r>
      <rPr>
        <sz val="11"/>
        <color indexed="8"/>
        <rFont val="Verdana"/>
        <family val="2"/>
      </rPr>
      <t>İzabe Tesisinin Bulunduğu Ülke (*)</t>
    </r>
  </si>
  <si>
    <r>
      <rPr>
        <sz val="11"/>
        <color indexed="8"/>
        <rFont val="Verdana"/>
        <family val="2"/>
      </rPr>
      <t>İzabe Tesisi İrtibat Kişisinin Adı</t>
    </r>
  </si>
  <si>
    <r>
      <rPr>
        <sz val="11"/>
        <color indexed="8"/>
        <rFont val="Verdana"/>
        <family val="2"/>
      </rPr>
      <t>İzabe Tesisi İrtibat Kişisinin E-posta Adresi</t>
    </r>
  </si>
  <si>
    <r>
      <rPr>
        <sz val="11"/>
        <color indexed="8"/>
        <rFont val="Verdana"/>
        <family val="2"/>
      </rPr>
      <t>Sonrası için önerilen adımlar</t>
    </r>
  </si>
  <si>
    <r>
      <rPr>
        <sz val="11"/>
        <color indexed="8"/>
        <rFont val="Verdana"/>
        <family val="2"/>
      </rPr>
      <t>Maden(ler)in Adları veya geri dönüşüm ya da hurda kaynaklı ise “geri dönüştürülmüş” ya da “hurda” girdisi</t>
    </r>
  </si>
  <si>
    <r>
      <rPr>
        <sz val="11"/>
        <color indexed="8"/>
        <rFont val="Verdana"/>
        <family val="2"/>
      </rPr>
      <t>Maden(ler)in Konumu (Ülke) veya geri dönüşüm ya da hurda kaynaklı ise “geri dönüştürülmüş” ya da “hurda” girdisi</t>
    </r>
  </si>
  <si>
    <r>
      <rPr>
        <sz val="11"/>
        <color indexed="8"/>
        <rFont val="Verdana"/>
        <family val="2"/>
      </rPr>
      <t>İzabe tesisinin hammaddeleri %100 oranda geri dönüşüm veya hurda kaynaklarından mı geliyor?</t>
    </r>
  </si>
  <si>
    <r>
      <rPr>
        <sz val="11"/>
        <color indexed="8"/>
        <rFont val="Verdana"/>
        <family val="2"/>
      </rPr>
      <t>İzabe Tesisi Tanımlaması</t>
    </r>
  </si>
  <si>
    <r>
      <rPr>
        <sz val="11"/>
        <color indexed="8"/>
        <rFont val="Verdana"/>
        <family val="2"/>
      </rPr>
      <t>Müşterilerinize göndermeden önce tüm zorunlu alanların doldurulduğundan emin olun. Kırmızı renkle vurgulanmış olan satır öğelerinin bulunup bulunmadığını inceleyin.</t>
    </r>
  </si>
  <si>
    <r>
      <rPr>
        <sz val="11"/>
        <color indexed="8"/>
        <rFont val="Verdana"/>
        <family val="2"/>
      </rPr>
      <t>Doldurulması gereken zorunlu alanlar</t>
    </r>
  </si>
  <si>
    <r>
      <rPr>
        <sz val="11"/>
        <color indexed="8"/>
        <rFont val="Verdana"/>
        <family val="2"/>
      </rPr>
      <t>Zorunlu Alanlar</t>
    </r>
  </si>
  <si>
    <r>
      <rPr>
        <sz val="11"/>
        <color indexed="8"/>
        <rFont val="Verdana"/>
        <family val="2"/>
      </rPr>
      <t>Yanıt verildi</t>
    </r>
  </si>
  <si>
    <r>
      <rPr>
        <sz val="11"/>
        <color indexed="8"/>
        <rFont val="Verdana"/>
        <family val="2"/>
      </rPr>
      <t>Notlar</t>
    </r>
  </si>
  <si>
    <r>
      <rPr>
        <sz val="11"/>
        <color indexed="8"/>
        <rFont val="Verdana"/>
        <family val="2"/>
      </rPr>
      <t>Kaynağa giden köprü bağlantı</t>
    </r>
  </si>
  <si>
    <r>
      <rPr>
        <sz val="11"/>
        <color indexed="8"/>
        <rFont val="Verdana"/>
        <family val="2"/>
      </rPr>
      <t>İzabe Listesi sekmesinde herhangi bir izabe listesi adı verilmedi</t>
    </r>
  </si>
  <si>
    <r>
      <rPr>
        <sz val="11"/>
        <color indexed="8"/>
        <rFont val="Verdana"/>
        <family val="2"/>
      </rPr>
      <t>Şirketinizin adını Beyan sekmesi hücre D8'de belirtin.</t>
    </r>
  </si>
  <si>
    <r>
      <rPr>
        <sz val="11"/>
        <color indexed="8"/>
        <rFont val="Verdana"/>
        <family val="2"/>
      </rPr>
      <t>Beyan kapsamını Beyan sekmesi hücre D9'da belirtin.</t>
    </r>
  </si>
  <si>
    <r>
      <rPr>
        <sz val="11"/>
        <color indexed="8"/>
        <rFont val="Verdana"/>
        <family val="2"/>
      </rPr>
      <t>Kapsam açıklamasını Beyan sekmesi hücre D10'da belirtin.</t>
    </r>
  </si>
  <si>
    <r>
      <rPr>
        <sz val="11"/>
        <color indexed="8"/>
        <rFont val="Verdana"/>
        <family val="2"/>
      </rPr>
      <t>İrtibat kişis</t>
    </r>
    <r>
      <rPr>
        <sz val="11"/>
        <color indexed="8"/>
        <rFont val="Verdana"/>
        <family val="2"/>
      </rPr>
      <t>i adını Beyan sekmesi hücre D15'te belirtin.</t>
    </r>
  </si>
  <si>
    <r>
      <rPr>
        <sz val="11"/>
        <color indexed="8"/>
        <rFont val="Verdana"/>
        <family val="2"/>
      </rPr>
      <t>İrtibat kişisi telefon numarasını Beyan sekmesi hücre D17'de belirtin.</t>
    </r>
  </si>
  <si>
    <r>
      <rPr>
        <sz val="11"/>
        <color indexed="8"/>
        <rFont val="Verdana"/>
        <family val="2"/>
      </rPr>
      <t>Beyan sekmesinde, hücre D18'e yetkili şirket temsilcisinin adını ekleyin.</t>
    </r>
  </si>
  <si>
    <r>
      <rPr>
        <sz val="11"/>
        <color indexed="8"/>
        <rFont val="Verdana"/>
        <family val="2"/>
      </rPr>
      <t>Beyan sekmesinde, hücre D21'e yetkili şirket temsilcisi için bir telefon numarası ekleyin.</t>
    </r>
  </si>
  <si>
    <r>
      <rPr>
        <sz val="11"/>
        <color indexed="8"/>
        <rFont val="Verdana"/>
        <family val="2"/>
      </rPr>
      <t>Beyan sekmesi hücre D22'ye formun doldurulduğu tarihi girin.</t>
    </r>
  </si>
  <si>
    <r>
      <rPr>
        <sz val="11"/>
        <color indexed="8"/>
        <rFont val="Verdana"/>
        <family val="2"/>
      </rPr>
      <t>Tantalın ürünlerinize kasti olarak eklenip eklenmediğini Beyan sekmesi hücre D26'da belirtin.</t>
    </r>
  </si>
  <si>
    <r>
      <rPr>
        <sz val="11"/>
        <color indexed="8"/>
        <rFont val="Verdana"/>
        <family val="2"/>
      </rPr>
      <t>Kalayın ürünlerinize kasti olarak eklenip eklenmediğini Beyan sekmesi hücre D27'de belirtin.</t>
    </r>
  </si>
  <si>
    <r>
      <rPr>
        <sz val="11"/>
        <color indexed="8"/>
        <rFont val="Verdana"/>
        <family val="2"/>
      </rPr>
      <t>Altının ürünlerinize kasti olarak eklenip eklenmediğini Beyan sekmesi hücre D28'de belirtin.</t>
    </r>
  </si>
  <si>
    <r>
      <rPr>
        <sz val="11"/>
        <color indexed="8"/>
        <rFont val="Verdana"/>
        <family val="2"/>
      </rPr>
      <t>Tungstenin ürünlerinize kasti olarak eklenip eklenmediğini Beyan sekmesi hücre D29'da belirtin.</t>
    </r>
  </si>
  <si>
    <r>
      <rPr>
        <sz val="11"/>
        <color indexed="8"/>
        <rFont val="Verdana"/>
        <family val="2"/>
      </rPr>
      <t>Tantalın ürünlerinizin imalat için gerekli olup olmadığını ve son üründe bulunup bulunmadığını Beyan sekmesinde hücre D32'de belirtin.</t>
    </r>
  </si>
  <si>
    <r>
      <rPr>
        <sz val="11"/>
        <color indexed="8"/>
        <rFont val="Verdana"/>
        <family val="2"/>
      </rPr>
      <t>Kalayın ürünlerinizin imalat için gerekli olup olmadığını ve son üründe bulunup bulunmadığını Beyan sekmesinde hücre D33'te belirtin.</t>
    </r>
  </si>
  <si>
    <r>
      <rPr>
        <sz val="11"/>
        <color indexed="8"/>
        <rFont val="Verdana"/>
        <family val="2"/>
      </rPr>
      <t>Altının ürünlerinizin imalat için gerekli olup olmadığını ve son üründe bulunup bulunmadığını Beyan sekmesinde hücre D34'te belirtin.</t>
    </r>
  </si>
  <si>
    <r>
      <rPr>
        <sz val="11"/>
        <color indexed="8"/>
        <rFont val="Verdana"/>
        <family val="2"/>
      </rPr>
      <t>Tungstenin ürünlerinizin imalat için gerekli olup olmadığını ve son üründe bulunup bulunmadığını Beyan sekmesinde hücre D35'te belirtin.</t>
    </r>
  </si>
  <si>
    <r>
      <rPr>
        <sz val="11"/>
        <color indexed="8"/>
        <rFont val="Verdana"/>
        <family val="2"/>
      </rPr>
      <t>Bu anket yanıtlarında bildirilen ürünler kapsamında kullanılan Tantalın DKC veya komşu ülkelerinden edinilip edinilmediğini Beyan sekmesi hücre D38'de belirtin.</t>
    </r>
  </si>
  <si>
    <r>
      <rPr>
        <sz val="11"/>
        <color indexed="8"/>
        <rFont val="Verdana"/>
        <family val="2"/>
      </rPr>
      <t>Bu anket yanıtlarında bildirilen ürünler kapsamında kullanılan Kalayın DKC veya komşu ülkelerinden edinilip edinilmediğini Beyan sekmesi hücre D39'da belirtin.</t>
    </r>
  </si>
  <si>
    <r>
      <rPr>
        <sz val="11"/>
        <color indexed="8"/>
        <rFont val="Verdana"/>
        <family val="2"/>
      </rPr>
      <t>Bu anket yanıtlarında bildirilen ürünler kapsamında kullanılan Altının DKC veya komşu ülkelerinden edinilip edinilmediğini Beyan sekmesi hücre D40'da belirtin.</t>
    </r>
  </si>
  <si>
    <r>
      <rPr>
        <sz val="11"/>
        <color indexed="8"/>
        <rFont val="Verdana"/>
        <family val="2"/>
      </rPr>
      <t>Bu anket yanıtlarında bildirilen ürünler kapsamında kullanılan Tungstenin DKC veya komşu ülkelerinden edinilip edinilmediğini Beyan sekmesi hücre D41'de belirtin.</t>
    </r>
  </si>
  <si>
    <r>
      <rPr>
        <sz val="11"/>
        <color indexed="8"/>
        <rFont val="Verdana"/>
        <family val="2"/>
      </rPr>
      <t>Bu anket yanıtlarında bildirilen ürünler kapsamında kullanılan Tantalın geri dönüşüm veya hurda kaynaklarından edinilip edinilmediğini Beyan sekmesi hücre D44'te belirtin.</t>
    </r>
  </si>
  <si>
    <r>
      <rPr>
        <sz val="11"/>
        <color indexed="8"/>
        <rFont val="Verdana"/>
        <family val="2"/>
      </rPr>
      <t>Bu anket yanıtlarında bildirilen ürünler kapsamında kullanılan Kalayın geri dönüşüm veya hurda kaynaklarından edinilip edinilmediğini Beyan sekmesi hücre D45'te belirtin.</t>
    </r>
  </si>
  <si>
    <r>
      <rPr>
        <sz val="11"/>
        <color indexed="8"/>
        <rFont val="Verdana"/>
        <family val="2"/>
      </rPr>
      <t>Bu anket yanıtlarında bildirilen ürünler kapsamında kullanılan Altının geri dönüşüm veya hurda kaynaklarından edinilip edinilmediğini Beyan sekmesi hücre D46'da belirtin.</t>
    </r>
  </si>
  <si>
    <r>
      <rPr>
        <sz val="11"/>
        <color indexed="8"/>
        <rFont val="Verdana"/>
        <family val="2"/>
      </rPr>
      <t>Bu anket yanıtlarında bildirilen ürünler kapsamında kullanılan Tungstenin geri dönüşüm veya hurda kaynaklarından edinilip edinilmediğini Beyan sekmesi hücre D47'de belirtin.</t>
    </r>
  </si>
  <si>
    <r>
      <rPr>
        <sz val="11"/>
        <color indexed="8"/>
        <rFont val="Verdana"/>
        <family val="2"/>
      </rPr>
      <t>Tedarikçinin izabe tesisi bilgilerinin eksiksizliğini Beyan sekmesi, hücre D50'de belirtin.</t>
    </r>
  </si>
  <si>
    <r>
      <rPr>
        <sz val="11"/>
        <color indexed="8"/>
        <rFont val="Verdana"/>
        <family val="2"/>
      </rPr>
      <t>Tedarikçinin izabe tesisi bilgilerinin eksiksizliğini Beyan sekmesi, hücre D51'de belirtin.</t>
    </r>
  </si>
  <si>
    <r>
      <rPr>
        <sz val="11"/>
        <color indexed="8"/>
        <rFont val="Verdana"/>
        <family val="2"/>
      </rPr>
      <t>Tedarikçinin izabe tesisi bilgilerinin eksiksizliğini Beyan sekmesi, hücre D52'de belirtin.</t>
    </r>
  </si>
  <si>
    <r>
      <rPr>
        <sz val="11"/>
        <color indexed="8"/>
        <rFont val="Verdana"/>
        <family val="2"/>
      </rPr>
      <t>Tedarikçinin izabe tesisi bilgilerinin eksiksizliğini Beyan sekmesi, hücre D53'te belirtin.</t>
    </r>
  </si>
  <si>
    <r>
      <rPr>
        <sz val="11"/>
        <color indexed="8"/>
        <rFont val="Verdana"/>
        <family val="2"/>
      </rPr>
      <t>Bildirilen ürünler kapsamında, bu anket yanıtında tüm izabe tesisi adlarının verilip verilmediğini Beyan sekmesi hücre D56'da belirtin.</t>
    </r>
  </si>
  <si>
    <r>
      <rPr>
        <sz val="11"/>
        <color indexed="8"/>
        <rFont val="Verdana"/>
        <family val="2"/>
      </rPr>
      <t>Bildirilen ürünler kapsamında, bu anket yanıtında tüm izabe tesisi adlarının verilip verilmediğini Beyan sekmesi hücre D57'de belirtin.</t>
    </r>
  </si>
  <si>
    <r>
      <rPr>
        <sz val="11"/>
        <color indexed="8"/>
        <rFont val="Verdana"/>
        <family val="2"/>
      </rPr>
      <t>Bildirilen ürünler kapsamında, bu anket yanıtında tüm izabe tesisi adlarının verilip verilmediğini Beyan sekmesi hücre D58'de belirtin.</t>
    </r>
  </si>
  <si>
    <r>
      <rPr>
        <sz val="11"/>
        <color indexed="8"/>
        <rFont val="Verdana"/>
        <family val="2"/>
      </rPr>
      <t>Bildirilen ürünler kapsamında, bu anket y</t>
    </r>
    <r>
      <rPr>
        <sz val="11"/>
        <color indexed="8"/>
        <rFont val="Verdana"/>
        <family val="2"/>
      </rPr>
      <t>anıtında tüm izabe tesisi adlarının verilip verilmediğini Beyan sekmesi hücre D59'da belirtin.</t>
    </r>
  </si>
  <si>
    <r>
      <rPr>
        <sz val="11"/>
        <color indexed="8"/>
        <rFont val="Verdana"/>
        <family val="2"/>
      </rPr>
      <t>Tüm uygulanabilir Tantal izabe tesisi bilgilerinin verilip verilmediğini hücre D62'de belirtin</t>
    </r>
  </si>
  <si>
    <r>
      <rPr>
        <sz val="11"/>
        <color indexed="8"/>
        <rFont val="Verdana"/>
        <family val="2"/>
      </rPr>
      <t>Tüm uygulanabilir Kalay izabe tesisi bilgilerinin verilip verilmediğini hücre D63'te belirtin</t>
    </r>
  </si>
  <si>
    <r>
      <rPr>
        <sz val="11"/>
        <color indexed="8"/>
        <rFont val="Verdana"/>
        <family val="2"/>
      </rPr>
      <t>Tüm uygulanabilir Altın izabe tesisi bilgilerinin verilip verilmediğini hücre D64'te belirtin</t>
    </r>
  </si>
  <si>
    <r>
      <rPr>
        <sz val="11"/>
        <color indexed="8"/>
        <rFont val="Verdana"/>
        <family val="2"/>
      </rPr>
      <t>Tüm uygulanabilir Tungsten izabe tesisi bilgilerinin verilip verilmediğini hücre D65'te belirtin</t>
    </r>
  </si>
  <si>
    <r>
      <rPr>
        <sz val="11"/>
        <color indexed="8"/>
        <rFont val="Verdana"/>
        <family val="2"/>
      </rPr>
      <t>Şirketinizin bir DKC ihtilafı içermeyen kaynak politikası olup olmadığını Beyan sekmesinde hücre D69'da belirtin</t>
    </r>
  </si>
  <si>
    <r>
      <rPr>
        <sz val="11"/>
        <color indexed="8"/>
        <rFont val="Verdana"/>
        <family val="2"/>
      </rPr>
      <t>Şirketinizin DKC ihtilafı içermeyen kaynak edinme politikasını web sitesinde genel erişime açık bir şekilde sunup sunmadığını Beyan sekmesinde hücre D71'de belirtin.</t>
    </r>
  </si>
  <si>
    <r>
      <rPr>
        <sz val="11"/>
        <color indexed="8"/>
        <rFont val="Verdana"/>
        <family val="2"/>
      </rPr>
      <t>B sorusuna "Evet" yanıtı verdiyseniz, Beyan çalışma sayfasında hücre G71'e URL'yi girin. URL "www.sirketadi.com" biçiminde olmalıdır</t>
    </r>
  </si>
  <si>
    <r>
      <rPr>
        <sz val="11"/>
        <color indexed="8"/>
        <rFont val="Verdana"/>
        <family val="2"/>
      </rPr>
      <t>Doğrudan tedarikçilerinizin DKC ihtilafı içermemesini şart koşup koşmadığınızı Beyan sekmesi hücre D73'te belirtin.</t>
    </r>
  </si>
  <si>
    <r>
      <rPr>
        <sz val="11"/>
        <color indexed="8"/>
        <rFont val="Verdana"/>
        <family val="2"/>
      </rPr>
      <t>İhtilafsız maden kaynak edinimi durum tespiti tedbirlerini uygulamaya koyup koymadığınızı Beyan sekmesi hücre D77'de belirtin.</t>
    </r>
  </si>
  <si>
    <r>
      <rPr>
        <sz val="11"/>
        <color indexed="8"/>
        <rFont val="Verdana"/>
        <family val="2"/>
      </rPr>
      <t>Tedarikçilerinizin bu İhtilaf Konusu Maden Raporlama Şablonunu doldurmasını şart koşup koşmadığınızı Beyan sekmesi hücre D79'da belirtin.</t>
    </r>
  </si>
  <si>
    <r>
      <rPr>
        <sz val="11"/>
        <color indexed="8"/>
        <rFont val="Verdana"/>
        <family val="2"/>
      </rPr>
      <t>Tedarikçilerinizin izabe tesisi adı vermelerini şart koşup koşmadığınızı Beyan sekmesi hücre D81'de belirtin.</t>
    </r>
  </si>
  <si>
    <r>
      <rPr>
        <sz val="11"/>
        <color indexed="8"/>
        <rFont val="Verdana"/>
        <family val="2"/>
      </rPr>
      <t>Tedarikçi yanıtlarını şirket beklentileri ile karşılaştırarak doğrulayıp doğrulamadığını</t>
    </r>
    <r>
      <rPr>
        <sz val="11"/>
        <color indexed="8"/>
        <rFont val="Verdana"/>
        <family val="2"/>
      </rPr>
      <t>zı Beyan sekmesi hücre D83'te belirtin.</t>
    </r>
  </si>
  <si>
    <r>
      <rPr>
        <sz val="11"/>
        <color indexed="8"/>
        <rFont val="Verdana"/>
        <family val="2"/>
      </rPr>
      <t>Doğrulama sürecinizin düzeltici eylem yönetimini içerip içermediğini Beyan sekmesi hücre D85'te belirtin.</t>
    </r>
  </si>
  <si>
    <r>
      <rPr>
        <sz val="11"/>
        <color indexed="8"/>
        <rFont val="Verdana"/>
        <family val="2"/>
      </rPr>
      <t>SEC Açıklama gerekliliğine tâbi olup olmadığınızı Beyan sekmesi hücre D87'de belirtin.</t>
    </r>
  </si>
  <si>
    <r>
      <rPr>
        <sz val="11"/>
        <color indexed="8"/>
        <rFont val="Verdana"/>
        <family val="2"/>
      </rPr>
      <t>Uygulanabilir ise, bu beyanın geçerli olduğu 1 veya daha fazla Ürün ya da Öğe Numarası sağlayın.</t>
    </r>
    <r>
      <rPr>
        <sz val="11"/>
        <color indexed="8"/>
        <rFont val="Verdana"/>
        <family val="2"/>
      </rPr>
      <t xml:space="preserve"> </t>
    </r>
    <r>
      <rPr>
        <sz val="11"/>
        <color indexed="8"/>
        <rFont val="Verdana"/>
        <family val="2"/>
      </rPr>
      <t>Ürün Listesi sekmesine girmek için Beyan sekmesi hücre 6H1'den köprü bağlantı seçin</t>
    </r>
  </si>
  <si>
    <r>
      <rPr>
        <sz val="11"/>
        <color indexed="8"/>
        <rFont val="Verdana"/>
        <family val="2"/>
      </rPr>
      <t>İzabe Tesisi Listesi sekmesinde tedarik zincirine materyal katkısı sunan izabe tesislerinin listesini sağlayın</t>
    </r>
  </si>
  <si>
    <r>
      <rPr>
        <sz val="11"/>
        <color indexed="8"/>
        <rFont val="Verdana"/>
        <family val="2"/>
      </rPr>
      <t>İzabe Tesisi Listesi sekmesinde tedarik zincirine materyal katkısı sunan tantal izabe tesislerinin listesini sağlayın</t>
    </r>
  </si>
  <si>
    <r>
      <rPr>
        <sz val="11"/>
        <color indexed="8"/>
        <rFont val="Verdana"/>
        <family val="2"/>
      </rPr>
      <t>İzabe Tesisi Listesi sekmesinde tedarik zincirine materyal katkısı sunan kalay izabe tesislerinin listesini sağlayın</t>
    </r>
  </si>
  <si>
    <r>
      <rPr>
        <sz val="11"/>
        <color indexed="8"/>
        <rFont val="Verdana"/>
        <family val="2"/>
      </rPr>
      <t>İzabe Tesisi Listesi sekmesinde tedarik zincirine materyal katkısı sunan altın izabe tesislerinin listesini sağlayın</t>
    </r>
  </si>
  <si>
    <r>
      <rPr>
        <sz val="11"/>
        <color indexed="8"/>
        <rFont val="Verdana"/>
        <family val="2"/>
      </rPr>
      <t>İzabe Tesisi Listesi sekmesinde tedarik zincirine materyal katkısı sunan tungsten izabe tesislerinin listesini sağlayın</t>
    </r>
  </si>
  <si>
    <r>
      <rPr>
        <sz val="11"/>
        <color indexed="8"/>
        <rFont val="Verdana"/>
        <family val="2"/>
      </rPr>
      <t>Lütfen Beyan sekmesindeki 1. ve 2. Soruları yanıtlayın</t>
    </r>
  </si>
  <si>
    <r>
      <rPr>
        <sz val="11"/>
        <color indexed="8"/>
        <rFont val="Verdana"/>
        <family val="2"/>
      </rPr>
      <t>Yalnızca 'Beyan' çalışma sayfasında bildirim düzeyi olarak "Ürün (veya Ürün Listesi)" seçili olduğunda doldurulması gerekmektedir.</t>
    </r>
  </si>
  <si>
    <r>
      <rPr>
        <sz val="11"/>
        <color indexed="8"/>
        <rFont val="Verdana"/>
        <family val="2"/>
      </rPr>
      <t>İmalatçının Ürün Numarası (*)</t>
    </r>
  </si>
  <si>
    <r>
      <rPr>
        <sz val="11"/>
        <color indexed="8"/>
        <rFont val="Verdana"/>
        <family val="2"/>
      </rPr>
      <t>İmalatçının Ürün Adı</t>
    </r>
  </si>
  <si>
    <r>
      <rPr>
        <sz val="11"/>
        <color indexed="8"/>
        <rFont val="Verdana"/>
        <family val="2"/>
      </rPr>
      <t>İrtibat kişisi için geçerli e-posta adresini buraya girin</t>
    </r>
  </si>
  <si>
    <r>
      <rPr>
        <sz val="11"/>
        <color indexed="8"/>
        <rFont val="Verdana"/>
        <family val="2"/>
      </rPr>
      <t>İzin yetkilisi için geçerli e-posta adresini buraya girin</t>
    </r>
  </si>
  <si>
    <r>
      <rPr>
        <sz val="11"/>
        <color indexed="8"/>
        <rFont val="Verdana"/>
        <family val="2"/>
      </rPr>
      <t>Lütfen şirketinizin bu formu doldurduğu tarihi not edin</t>
    </r>
    <r>
      <rPr>
        <sz val="11"/>
        <color indexed="8"/>
        <rFont val="Verdana"/>
        <family val="2"/>
      </rPr>
      <t xml:space="preserve">
Tarih, uluslararası biçimde, GG-AAA-YYYY şeklinde yazılmalıdır</t>
    </r>
    <r>
      <rPr>
        <sz val="11"/>
        <rFont val="Verdana"/>
        <family val="2"/>
      </rPr>
      <t xml:space="preserve">
</t>
    </r>
  </si>
  <si>
    <r>
      <rPr>
        <sz val="11"/>
        <color indexed="8"/>
        <rFont val="Verdana"/>
        <family val="2"/>
      </rPr>
      <t>Açılır menüden "Evet" veya "Hayır" yanıtını seçin</t>
    </r>
  </si>
  <si>
    <r>
      <rPr>
        <sz val="11"/>
        <color indexed="8"/>
        <rFont val="Verdana"/>
        <family val="2"/>
      </rPr>
      <t>Açılır menüden "Evet", "Hayır" veya "Bilinmiyor" yanıtını seçin</t>
    </r>
  </si>
  <si>
    <r>
      <rPr>
        <sz val="11"/>
        <color indexed="8"/>
        <rFont val="Verdana"/>
        <family val="2"/>
      </rPr>
      <t>Açılır menüden aşağıdaki yanıtlardan birini seçin:</t>
    </r>
    <r>
      <rPr>
        <sz val="11"/>
        <color indexed="8"/>
        <rFont val="Verdana"/>
        <family val="2"/>
      </rPr>
      <t xml:space="preserve"> </t>
    </r>
    <r>
      <rPr>
        <sz val="11"/>
        <color indexed="8"/>
        <rFont val="Verdana"/>
        <family val="2"/>
      </rPr>
      <t>“Evet, %100”; “Hayır, ancak %75'ten fazla”; “Hayır, ancak %50'den fazla”; “Hayır, ancak %25'ten fazla”; “Hayır, ancak %25'ten fazla” veya “Hayır, ancak %25'ten az” veya “Hiçbiri”</t>
    </r>
  </si>
  <si>
    <t>CFSI CMRT Team</t>
  </si>
  <si>
    <t>November 16th, 2015</t>
  </si>
  <si>
    <t>This version incorporates a few changes to the smelter list as reflected in the Standard Smelter List as of March 23, 2016.  The latest version of the Standard Smelter List is available at: http://www.conflictfreesourcing.org.</t>
  </si>
  <si>
    <t xml:space="preserve">1. Corrections to all bugs and errors
2. Enhancements which do not conflict with IPC-1755
a. Additions and clarifications in the instructions and definitions
b. Smelter List Tab: Re-introduction of “smelter not yet identified” 
c. Smelter List Tab: Inclusion of drop down menu for smelter ID that triggers auto-population of columns B to J 
3. Translation improvements and addition of Turkish language 
4. Updates to the Smelter Reference List and Standard Smelter List
a. Updated lists and corrections 
b. ASCII character set alignment
</t>
  </si>
  <si>
    <t>Argor-Heraeus S.A.</t>
  </si>
  <si>
    <t>Asahi Pretec Corp.</t>
  </si>
  <si>
    <t>Asahi Refining Canada Ltd.</t>
  </si>
  <si>
    <t>AU Traders and Refiners</t>
  </si>
  <si>
    <t>CID002850</t>
  </si>
  <si>
    <t>Johannesburg</t>
  </si>
  <si>
    <t>Wisconsin</t>
  </si>
  <si>
    <t>Bangalore Refinery</t>
  </si>
  <si>
    <t>CID002863</t>
  </si>
  <si>
    <t>Cendres + M?taux SA</t>
  </si>
  <si>
    <t>Cendres + Métaux S.A.</t>
  </si>
  <si>
    <t>Namdong-gu</t>
  </si>
  <si>
    <t>Gujarat Gold Centre</t>
  </si>
  <si>
    <t>CID002852</t>
  </si>
  <si>
    <t>Ahmedabad</t>
  </si>
  <si>
    <t>Gujarat</t>
  </si>
  <si>
    <t>Inner Mongolia Qiankun Gold and Silver Refinery Share Co., Ltd.</t>
  </si>
  <si>
    <t>Jiangxi Copper Co., Ltd.</t>
  </si>
  <si>
    <t>Saganoseki Smelter &amp; Refinery</t>
  </si>
  <si>
    <t>Tamano Smelter</t>
  </si>
  <si>
    <t>Korea Zinc Co., Ltd.</t>
  </si>
  <si>
    <t>L'azurde Company For Jewelry</t>
  </si>
  <si>
    <t>Lingbao Gold Co., Ltd.</t>
  </si>
  <si>
    <t>Metalor Technologies S.A.</t>
  </si>
  <si>
    <t>Metal?rgica Met-Mex Pe?oles, S.A. de C.V</t>
  </si>
  <si>
    <t>Metalúrgica Met-Mex Peñoles S.A. De C.V.</t>
  </si>
  <si>
    <t>Met-Mex Pe?oles, S.A.</t>
  </si>
  <si>
    <t>Takehara Refinery</t>
  </si>
  <si>
    <t>Modeltech Sdn Bhd</t>
  </si>
  <si>
    <t>CID002857</t>
  </si>
  <si>
    <t>Onehunga</t>
  </si>
  <si>
    <t>PAMP S.A.</t>
  </si>
  <si>
    <t>PX Précinox S.A.</t>
  </si>
  <si>
    <t>Remondis Argentia B.V.</t>
  </si>
  <si>
    <t>CID002582</t>
  </si>
  <si>
    <t>SAFINA A.S.</t>
  </si>
  <si>
    <t>CID002290</t>
  </si>
  <si>
    <t>Vestec</t>
  </si>
  <si>
    <t>Sai Refinery</t>
  </si>
  <si>
    <t>CID002853</t>
  </si>
  <si>
    <t>Parwanoo</t>
  </si>
  <si>
    <t>Himachal Pradesh</t>
  </si>
  <si>
    <t>SEMPSA Joyería Platería S.A.</t>
  </si>
  <si>
    <t>Tanaka Electronics (Hong Kong) Pte. Ltd.</t>
  </si>
  <si>
    <t>Tanaka Electronics (Singapore) Pte. Ltd.</t>
  </si>
  <si>
    <t>Tanaka Kikinzoku Kogyo K.K</t>
  </si>
  <si>
    <t>TOO Tau-Ken-Altyn</t>
  </si>
  <si>
    <t>CID002615</t>
  </si>
  <si>
    <t>Astana</t>
  </si>
  <si>
    <t>Almaty</t>
  </si>
  <si>
    <t>Umicore S.A. Business Unit Precious Metals Refining</t>
  </si>
  <si>
    <t>Universal Precious Metals Refining Zambia</t>
  </si>
  <si>
    <t>CID002854</t>
  </si>
  <si>
    <t>Lusaka</t>
  </si>
  <si>
    <t>Valcambi S.A.</t>
  </si>
  <si>
    <t>H.C. Starck Smelting GmbH &amp; Co. KG</t>
  </si>
  <si>
    <t>CID002847</t>
  </si>
  <si>
    <t>Chenzhou Yunxiang Mining and Metallurgy Co., Ltd.</t>
  </si>
  <si>
    <t>Guang Xi Liu Zhou</t>
  </si>
  <si>
    <t>Gejiu Fengming Metallurgy Chemical Plant</t>
  </si>
  <si>
    <t>YunNan Gejiu Yunxin Electrolyze Limited</t>
  </si>
  <si>
    <t>YUNXIN colored electrolysis Company Limited</t>
  </si>
  <si>
    <t>Shunda Huichang Kam Tin Co., Ltd.</t>
  </si>
  <si>
    <t>Melt Metais e Ligas S.A.</t>
  </si>
  <si>
    <t>Nongkham Sriracha</t>
  </si>
  <si>
    <t>INDONESIAN STATE TIN CORPORATION MENTOK SMELTER</t>
  </si>
  <si>
    <t>Yunnan Tin Company Limited</t>
  </si>
  <si>
    <t>Huanglong</t>
  </si>
  <si>
    <t>Philippine Chuangxin Industrial Co., Inc.</t>
  </si>
  <si>
    <t>CID002858</t>
  </si>
  <si>
    <t>TANAKA Electronics (Malaysia) SDN. BHD.</t>
  </si>
  <si>
    <t>Bangalore</t>
  </si>
  <si>
    <t>Karnataka</t>
  </si>
  <si>
    <t>Kawasan Perindustrian Bukit Rambai</t>
  </si>
  <si>
    <t>Melaka</t>
  </si>
  <si>
    <t>Moerdijk</t>
  </si>
  <si>
    <t>Skopje</t>
  </si>
  <si>
    <t>Sumping Desa Batu Peyu</t>
  </si>
  <si>
    <t>All rows with "Smelter not listed" selected, have a name and country listed</t>
  </si>
  <si>
    <t>N/A</t>
  </si>
  <si>
    <t>Please complete columns D &amp; E on Smelter List for all rows "Smelter Not Listed" selected in column C</t>
  </si>
  <si>
    <t xml:space="preserve">13. Nome da(s) mina(s) – este campo permite que uma empresa defina as minas de fato utilizadas pela fundição.  Insira os nomes reais das minas, caso sejam do seu conhecimento.  Se 100% das matérias-primas da fundição forem provenientes de fontes recicladas ou sucata, insira “Reciclada” ou “Sucata” no local do nome da mina e responda “Sim” na coluna P.
“RCOI confirmado segundo a CFSI” pode ser uma resposta aceitável para esta pergunta.
</t>
  </si>
  <si>
    <t xml:space="preserve">14. Localização (país) da(s) mina(s) – este é um campo de texto de livre preenchimento e permite que a empresa defina a localização das minas utilizadas pela fundição.   Insira o país da(s) mina(s).  Se o país de origem não for conhecido, insira “Desconhecido”.   Se 100% das matérias-primas forem provenientes de fontes recicladas ou sucata, insira “Reciclado” ou “Sucata” no local do país de origem.  Este campo é opcional.
“RCOI confirmado segundo a CFSI” pode ser uma resposta aceitável para esta pergunta.
</t>
  </si>
  <si>
    <t>3) 귀사 공급망의 제련소가 해당국가로부터 3TG를 공급받고 있습니까? (SEC 용어, 용어정의 탭 참조)</t>
  </si>
  <si>
    <t>3) Est-ce qu’une des fonderies de votre chaîne d’approvisionnement s’approvisionne en 3TG à partir des pays couverts ? (terme SEC, consulter l’onglet des définitions)</t>
  </si>
  <si>
    <t>3) Alguma das fundições da sua cadeia de suprimentos fornece minerais de conflito provenientes dos países abrangidos? (termo da SEC; consulte a guia de definições)</t>
  </si>
  <si>
    <t>3) Beschaffen Schmelzöfen in Ihrer Lieferkette das 3TG-Mineral aus den umfassten Ländern? (SEC-Begriff, siehe Definitions-Tab)</t>
  </si>
  <si>
    <t>3) ¿Alguna de las fundidoras de la cadena de suministro provee el 3TG de los países cubiertos?  (para el término SEC, véase la pestaña de definiciones)</t>
  </si>
  <si>
    <t>3) Vi sono fonderie nella vostra catena di fornitura che ottengono metalli di conflitto da paesi coinvolti? (Termine SEC, vedere il foglio delle definizioni)</t>
  </si>
  <si>
    <t xml:space="preserve">3) Tedarik zincirinizdeki izabe tesislerinden herhangi biri 3TG'yi kapsam dahilindeki ülkelerden ediniyor mu? (SEC terimi, tanımlar sekmesine bakın) </t>
  </si>
  <si>
    <t>Smelter ListA4</t>
  </si>
  <si>
    <t>Power Resources Ltd.</t>
  </si>
  <si>
    <t xml:space="preserve">Note:  Entries with (*) are mandatory fields. </t>
  </si>
  <si>
    <t>z</t>
  </si>
  <si>
    <t>Ōita</t>
  </si>
  <si>
    <t>2. Metal (*)   -   Use the pull down menu to select the metal for which you are entering smelter information.  This field is mandatory.</t>
  </si>
  <si>
    <t>5. Smelter Country (*) – This field will auto-populate when a smelter name is selected in column C. If you selected "Smelter Not Listed" in column C, use the pull down menu to select the country location of the smelter.  This field is mandatory.</t>
  </si>
  <si>
    <t>6. Smelter Identification - This is a unique identifier assigned to a smelter or refiner according to an established smelter and refinery identification system. It is expected that multiple names or aliases could be used to describe a single smelter or refiner and therefore multiple names or aliases could be associated to a single ‘Smelter ID’.</t>
  </si>
  <si>
    <t xml:space="preserve">7. Source of Smelter Identification Number - This is the source of the Smelter Identification Number entered in Column F.  If a smelter name was selected in Column C using the dropdown box, this field will auto-populate. </t>
  </si>
  <si>
    <t>8. Smelter Street -  Provide the street name on which the smelter is located. This field is optional.</t>
  </si>
  <si>
    <t>9. Smelter City – Provide the city name of where the smelter is located. This field is optional.</t>
  </si>
  <si>
    <t>10.. Smelter Location: State/Province, if applicable – Provide the state or province where the smelter is located. This field is optional.</t>
  </si>
  <si>
    <t>12. Smelter Contact Email – Fill in the email address of the Smelter Facility contact person who was identified as the Smelter Contact Name.  Example: John.Smith@SmelterXXX.com.  Please review the instructions for Smelter Contact Name before completing this field.</t>
  </si>
  <si>
    <t>2. 금속(*) - 드랍다운 메뉴를 이용하여 제련소 정보를 입력하려는 금속을 선택하시오.  이 필드는 필수입니다.</t>
  </si>
  <si>
    <t>2. Métal (*) – Utiliser la liste déroulante pour sélectionner le métal pour lequel vous entrez l’information. Ce champ est obligatoire.</t>
  </si>
  <si>
    <t>2. Metal (*) - Utilize a lista do menu para selecionar o metal para o qual está a inserir a informação sobre a fundição. 
Este campo é obrigatório</t>
  </si>
  <si>
    <t>2.  Metall ( * ) - Verwenden Sie das Pull-down-Menü, um das Metall auszuwählen,  für welches Sie Informationen über den Schmelzer eingeben. Dies ist ein Pflichteingabefeld.</t>
  </si>
  <si>
    <t>2. Metallo (*) - Usare il menu a tendina per selezionare il metallo per il quale state inserendo l'informazione sulle fonderie. Questo campo è obbligatorio</t>
  </si>
  <si>
    <t>2. Metal (*) - İzabe tesisi bilgilerini girdiğiniz metali seçmek için açılır menüyü kullanın. Bu alanın doldurulması zorunludur.</t>
  </si>
  <si>
    <t>5. 제련소 국가 (*) - 'C'열에 제련소 이름을 선택한 경우에는 이필드가 자동으로 채워집니다.  'C'열에 '나열되지 제련소'를 선택한 경우,  제련소 국가 위치를 풀다운 메뉴에서 선택하십시오.  이 필드는 필수입니다.</t>
  </si>
  <si>
    <t>5. Pays de la fonderie (*) - Ce champ est automatiquement renseigné lorsque le nom de la fonderie est sélectionné dans la colonne "C". Si vous avez sélectionné "fonderie non répertoriée" dans la colonne "C", utilisez le menu déroulant pour sélectionner le pays de la fonderie. Ce champ est obligatoire.</t>
  </si>
  <si>
    <t>5. País da Fundição (*) - Este campo irá replicar-se automaticamente quando o nome de uma fundição for selecionada na coluna C. Se selecionar "Fundição não listada" na coluna C, use a lista do menu para selecionar o país de origem da fundição. Este campo é obrigatório.</t>
  </si>
  <si>
    <t>5. Schmelzer Land ( * ) -  Dieses Feld wird automatisch ausgefüllt, wenn ein Schmelzer in Spalte C ausgewählt ist. Wenn Sie "Schmelzer nicht aufgelistet" ausgewählt haben, benutzen Sie bitte das Pull-down Menü, um das Herkunftsland des Schmelzers auszuwählen. Dies ist ein Pflichteingabefeld.</t>
  </si>
  <si>
    <t>5. País del fundidor (*)- Este campo se llenara automáticamente cuando el nombre del fundidor sea seleccionado en la columna C. Si usted selecciona " Fundidor no listado" en columna C, use el menú de opciones para seleccionar el país del proveedor. Este campo es mandatorio.</t>
  </si>
  <si>
    <t xml:space="preserve">5. Localizzazione della fonderia (indirizzo) -  Indicare l'indirizzo della fonderia che tratta i minerali che entrano nella vostra filiera di fornitura. Si tratta della sede operativa della fonderia dove il minerale viene processato. Non inserire l'indirizzo della sede legale della fonderia.  
</t>
  </si>
  <si>
    <t>5. İzabe Tesisi Ülkesi (*) â Bu alan, C Sütununda bir izabe tesisi adı seçildiğinde otomatik olarak doldurulacaktır. C Sütununda "İzabe Tesisi Listelenmemiş" öğesini seçtiyseniz, izabe tesisinin bulunduğu ülkeyi seçmek için açılır menüyü kullanın. Bu alanın doldurulması zorunludur.</t>
  </si>
  <si>
    <t>6. 제련소 식별 - 이것은 제련소와 정제소 식별 시스템에 따라 제련소와 정제소에 할당된 고유한 식별자입니다. 다수의 이름이나 별칭이 한 제련소 또는 정제소를 묘사하기 위해 사용되어 질 것으로 보여,  다수의 이름이나 별칭을 하나의 "Smelter ID"로 연결합니다.</t>
  </si>
  <si>
    <t>6. Identification  de la fonderie - Il s'agit d'un identifiant unique attribué à chaque fonderie ou affineur selon un système d'identification des fonderies et des affineries. Plusieurs noms ou désignations peuvent être utilisés pour décrire un unique fondeur ou affineur et donc ces noms ou désignations multiples pourraient être associés à un seul "Smelter ID".</t>
  </si>
  <si>
    <t>6. Identificação da fundição - Esta é uma identificação única atribuída à fundição ou refinaria de acordo com um sistema estabelecido de identificação de fundições e refinarias. É expectável que múltiplos nomes ou pseudónimos possam ser usados para descrever uma única fundição ou refinaria e deste modo múltiplos nomes ou pseudónimos possam ser associados a uma só "ID de Fundição".</t>
  </si>
  <si>
    <t>6. Schmelzer Identifikation - Dies ist eine eindeutige ID, welche nach einem festgelegten Suspensionsofen Identifikations System einem Stahlwerk oder Walzwerk zugewiesen ist. Es ist davon auszugehen, dass mehrere Namen oder Decknamen für die Bezeichnung einer einzigen Aluminiumhütte oder Walzwerk verwendet werden und daher mehrere Namen oder Decknamen mit einer einzigen "Smelter-ID" verbunden sein können.</t>
  </si>
  <si>
    <t>6. Identificación del fundidor - Este es un identificador único asignado al fundidor o refinador de acuerdo a un sistema establecido del fundidor y refinador.  Se espera que nombre múltiples a alias pueden ser usados para describir al fundidor o refinador y por lo tanto múltiples nombres o alias pueden ser usados para a un solo "ID del fundidor".</t>
  </si>
  <si>
    <t>6. Identificazione della fonderia -  Questo è un identificatore univoco assegnato a una fonderia o raffinatore secondo un sistema di identificazione stabilito di una fonderia e raffineria. Si prevede che più nomi o alias potrebbero essere utilizzati per descrivere una singola fonderia o raffinatore e quindi più nomi o alias potrebbero essere associati ad un unico  ID.</t>
  </si>
  <si>
    <t>6. İzabe Tesisi Tanımlaması - Bu, mevcut izabe tesisi ve rafineri tanımlama sistemine göre bir izabe tesisi ya da rafineriye atanan benzersiz bir tanımlayıcıdır. Tek bir izabe tesisi veya rafinerinin tanımlanması için birden fazla ad ya da rumuz kullanılabilmekte, bu nedenle birden fazla ad ya da rumuz tek bir ‘İzabe Tesisi Kimliği’ ile ilişkilendirilebilmektedir.</t>
  </si>
  <si>
    <t>7. 제련소 식별 번호의 출처 - 이것은 F열에 들어간 제련소 식별 번호의 출처입니다. 제련소 이름이 드랍다운 박스를 사용하여 Column C에서 선택되면, 이 열은 자동으로 덧붙여 집니다.</t>
  </si>
  <si>
    <t>7. Type de l'identifiant de la fonderie - C'est la source du numéro d'identification de la fonderie identifiée dans la colonne F. Si un nom de fonderie a été sélectionné dans la colonne C en utilisant la liste déroulante, ce champ est automatiquement renseigné.</t>
  </si>
  <si>
    <t>7. Número de Identificação da fonte da Fundição - Este é o número de Identificação da fonte da Fundição preenchido na coluna F. Se o nome de uma fundição for selecionada na coluna C usando a lista do menu, este campo irá replicar-se automaticamente.</t>
  </si>
  <si>
    <t>7. Quelle der Schmelzer Identifikationsnummer - das ist die Quelle des Schmelzers, welche  in der Spalte F eingegeben wurde. Wenn ein Schmelzofen aus der Drop-down Box in Spalte C ausgewählt wurde, dann wird dieses Feld automatisch aufgefüllt werden.</t>
  </si>
  <si>
    <t>7. Fuente del numero de identificación del fundidor - esta es la fuente del numero de identificación del fundidor capturado en el columna F. Si un nombre del fundidor fue seleccionado en la columna C usando el menú de opciones, este campo se llenara automáticamente.</t>
  </si>
  <si>
    <t>7. Fonte del numero di identificazone della fonderia - Questa è l'origine del numero di identificazione della fonderia inserito nella colonna F. Se un nome di fonderia è stato selezionato nella colonna C utilizzando la casella a discesa, questo campo si auto popola.</t>
  </si>
  <si>
    <t xml:space="preserve">7. İzabe Tesisi Tanımlama Numarası Kaynağı - Bu, F Sütununa girilen İzabe Tesisi Tanımlama Numarasının kaynağını ifade eder. Bu alan, C Sütununda açılır kutu ile bir izabe tesisi adı seçildiğinde otomatik olarak doldurulacaktır. </t>
  </si>
  <si>
    <t>8. 제련소 주소 - 제련소가 위치하고 있는 주소를 기입하십시오. 이 필드는 선택사항입니다.</t>
  </si>
  <si>
    <t>8. Rue de la fonderie – indique le nom de la rue où est située la fonderie. Ce champ est facultatif.</t>
  </si>
  <si>
    <t>8. Endereço da fundição – Forneça o nome da rua em que se localiza a fundição. Este campo é opcional.</t>
  </si>
  <si>
    <t>8. Straße des Schmelzofens – Geben Sie den Straßennamen des Schmelzofenstandortes an. Das Ausfüllen dieses Feldes ist freiwillig.</t>
  </si>
  <si>
    <t xml:space="preserve">8. Calle del fundidor: informe el nombre de la calle en la que se encuentra ubicado el fundidor.  El campo es opcional. </t>
  </si>
  <si>
    <t>8. Sedi delle Fonderie: strada/via - Inserire la via/strada della fonderia che esegue il trattamento di trasformazione dei minerali che entrano nella vostra catena di fornitura. Questo campo è facoltativo.</t>
  </si>
  <si>
    <t>8. İzabe Tesisinin Bulunduğu Cadde - İzabe tesisinin yer aldığı caddenin adını girin. Bu alanın doldurulması isteğe bağlıdır.</t>
  </si>
  <si>
    <t>9. 제련소 시 – 제련소가 위치하고 있는 도시를 기입하십시오. 이 필드는 선택사항입니다.</t>
  </si>
  <si>
    <t>9. Ville de la fonderie – indique le nom de la ville où est située la fonderie. Ce champ est facultatif.</t>
  </si>
  <si>
    <t>9. Cidade da fundição – Forneça o nome da cidade em que se localiza a fundição. Este campo é opcional.</t>
  </si>
  <si>
    <t>9. Ort des Schmelzofens – Geben Sie den Namen des Ortes an, in dem sich der Schmelzofen befindet. Das Ausfüllen dieses Feldes ist freiwillig.</t>
  </si>
  <si>
    <t>9.  Ciudad del fundidor: informe el nombre de la ciudad en la que se ubica el fundidor.  El campo es opcional.</t>
  </si>
  <si>
    <t>9. Sedi delle Fonderie: città - inserire la città della fonderia che esegue il trattamento di trasformazione dei minerali che entrano nella vostra catena di fornitura.  Questo campo è facoltativo.</t>
  </si>
  <si>
    <t>9. İzabe Tesisinin Bulunduğu Şehir – İzabe tesisinin bulunduğu şehrin adını girin. Bu alanın doldurulması isteğe bağlıdır.</t>
  </si>
  <si>
    <t>10. 제련소 위치: 도/주, 해당할 경우 – 제련소가 위치하고 있는 도나 주를 기입하십시오. 이 필드는 선택사항입니다.</t>
  </si>
  <si>
    <t>10. Emplacement de la fonderie : État/province, le cas échéant – indique l’État ou la province où est située la fonderie. Ce champ est facultatif.</t>
  </si>
  <si>
    <t>10. Localização da fundição: Estado ou província, quando aplicável – Forneça o estado ou a província em que se localiza a fundição. Este campo é opcional.</t>
  </si>
  <si>
    <t>10. Standort des Schmelzofens: Ggf. Bundesland/Region/Provinz – Geben Sie das Bundesland oder die Region/Provinz des Schmelzofenstandortes an. Das Ausfüllen dieses Feldes ist freiwillig.</t>
  </si>
  <si>
    <t>10.  Ubicación del fundidor:  Estado/Provincia, si corresponde: informe el estado o provincia en el que se ubica el fundidor.  El campo es opcional.</t>
  </si>
  <si>
    <t>10. Sedi delle Fonderie:  Stato (se applicabile) - inserire lo Stato della fonderia che esegue il trattamento di trasformazione dei minerali che entrano nella vostra catena di fornitura. Questo campo è facoltativo.</t>
  </si>
  <si>
    <t>10. İzabe Tesisinin Bulunduğu Konum: Uygun olduğunda, Eyalet/İl – İzabe tesisinin bulunduğu eyalet ya da ilin adını girin. Bu alanın doldurulması isteğe bağlıdır.</t>
  </si>
  <si>
    <t xml:space="preserve">11. 제련소 담당자 이름 - CMRT는, OECD 분쟁 영향과 고위험지역으로부터의 책임 있는 광물질 공급망 실사 가이던스와 분쟁 광물에 대한 미국 증권거래소 규정에 부합하는지를 확인하기 위해, 요청회사의 공급망에 있는 회사들 간에, 회람됩니다.
템플릿이 개인정보를 보호하는 법률이 있는 나라에서 회람된다면, CMRT에 있는 담당자 정보의 공유는 관련된 규정을 위반할 수 있읍니다. 그러므로, 요청회사는, "제련소 담당자 이름"과 "제련소 담당 이메일"을 완성할 때 공급망에 있는 회사와 관련 그 정보를 공유하기 위해, 담당자의 허락을 얻는 것과 같은 예방을 하도록 권고합니다.
만일 이러한 정보를 공유하도록 허락을 얻는다면, 귀사가 일하고 있는 제련소 시설 담당자에 삽입하십시요. </t>
  </si>
  <si>
    <t>11 Nom du contact de la fonderie -  Le formulaire de déclaration des minerais de conflit (CMRT) est distribué aux entreprises de la chaîne d'approvisionnement de l'entreprise demandeuse pour assurer la conformité au guide de l'OCDE sur le devoir de diligence pour des chaînes d’approvisionnement responsables en minerais provenant de zones de conflit ou à haut risque et à la règle finale sur les minerais du conflit de la 'Securities and Exchange Commission' des Etats-Unis.
Si le formulaire est utilisé dans un pays où existent des lois sur la protection des données personnelles, partager le nom d'un contact dans le CMRT peut les enfreindre. Par conséquent, il est recommandé que l'entreprise requérante prenne certaines précautions telles que obtenir une autorisation du contact pour partager le nom et l'email indiqués dans le formulaire avec avec d'autres entreprises de la chaîne d'approvisionnement.
Si vous avez l'autorisation de partager cette information, merci de remplir le nom du contact avec lequel vous avez communiqué dans la fonderie.</t>
  </si>
  <si>
    <t>11. Nome do Contacto na Fundição - O Modelo de relatório de Minerais de conflito (CMRT) irá circular entre companhias na requisitante cadeia de fornecimento da empresa de forma a assegurar o cumprimento com o Guia da OCDE para diligências devidas para Cadeias responsáveis de Minerais de áreas de Alto Risco afetadas por conflitos e com as regras finais sobre minerais de conflito da comissão "U.S. Securities and Exchange Comission"
Se o modelo circula num país onde existem leis que protegem informação pessoal, a partilha de informação  de contactos pessoais no CMRT poderá violar essas regulações. Assim, é recomendado que a companhia que requisita a informação tome precauções tais como a obtenção de permissão da pessoa de contato para a partilha da informação com outras empresas na cadeia de fornecimento aquando do preenchimento das colunas de "Nome de contacto na Fundição" e "E-mail de contacto na Fundição".
Se tiver permissão para a partilha desta informação, por favor preencha o nome da pessoa de contacto da unidade de fundição com quem trabalhou.</t>
  </si>
  <si>
    <t>11. Schmelzhütten-Ansprechpartner - Das Konflikt Mineralien Berichtsformblatt (CMRT) zirkulierte zwischen den Unternehmen der Lieferkette des antragstellenden Unternehmen, zur Gewährleistung der Einhaltung der OECD-Due Diligence Guidance for Responsible Supply Chains von Konflikt Mineralien betroffenen Bereichen mit hohem Risiko und der US-amerikanischen Securities and Exchange Commission Final Rule von Konflikt Mineralien.
Wenn die Vorlage in einem Land zirkuliert, in dem Gesetze zum Schutz persönlicher Informationen existieren, können persönliche Kontaktinformationen in der CMRT gegen entsprechende Regelungen verstoßen. Es wird daher empfohlen, dass das antragstellende Unternehmen Vorsichtsmaßnahmen ergreift, wie z. B. die Erlaubnis der Ansprechpartner zur Weitergabe der Daten an andere Unternehmen in der Lieferkette zur Komplettierung der Eingaben für die Spalten "Schmelzer Kontakt Name" und die "Schmelzer Kontakt-E-Mail".
Wenn Sie über die entsprechende Berechtigung verfügen, dann geben Sie bitte den Namen des Ansprechpartners des Schmelzers ein, mit dem Sie gearbeitet haben.</t>
  </si>
  <si>
    <t>11. Nombre del contacto del fundidor - El templete de reporte de minerales conflictivos (CMRT) circula entre las compañías para requerir a la cadena de suministros de la empresa para asegurar el cumplimiento con la guía de diligencia de cuidado del al OCDE para una cadena de suministro responsable de minerales de áreas afectadas y áreas de alto riesgo y las reglas finales de SEC de Estados Unidos en relación a minerales en conflicto.
Si el templete circula en un país donde las leyes sobre protección a la información personal existen. Compartir información de contacto personal en el CMRT puede violar regulaciones relacionadas.  Por lo tanto, se recomienda que la compañía que requiera tome precauciones tales como obtener el permiso de la persona contacto para compartir la información con otras compañías en la cadena de suministro al momento de completar las columnas " Nombre contacto del fundidor" y "Email del contacto del fundidor".
Si tienes el permiso para compartir la información, por favor captura el nombre  de la persona contacto  de la planta  del fundidor con quien haya trabajado.</t>
  </si>
  <si>
    <t>11. İzabe Tesisi İrtibat Kişisi Adı – İhtilaf Konusu Maden Raporlama Şablonu (CMRT), talep eden şirketin tedarik zincirindeki şirketler arasında gezdirilerek İhtilaftan Etkilenen ya da Yüksek Riskli Alanlardan elde edilen Madenlerin Sorumlu Tedarik Zinciri için OECD Durum Tespiti Kılavuzu ve ABD Menkul Kıymetler ve Döviz Komisyonu ihtilaf konusu madenler ile ilgili Nihai Kurallarına uyumluluğu sağlamayı amaçlar. 
Şablonun, kişisel bilgileri koruyan kanunların yürürlükte olduğu ülkelere iletilmesi durumunda, CMRT'de kişisel bilgilerin paylaşılması ilgili düzenlemeleri ihlal edebilir. Bu nedenle, talep edilen şirketin, "İzabe Tesisi İrtibat Kişisi Adı" ve "İzabe Tesisi İrtibat Kişisi E-postası" alanlarını doldururken, ilgili kişiden bu bilgilerin tedarik zincirindeki diğer şirketler ile paylaşılması yönünde izin alması önerilir.
Bu bilgiyi paylaşma izniniz varsa, lütfen birlikte çalıştığınız İzabe Tesisi İrtibat Kişisinin adını girin.</t>
  </si>
  <si>
    <t>12.  제련소 담당자 이메일 - 귀사에 공급하는 제련소 담당자의 이메일 주소를 기입하시오.  예: John.Smith@SmelterXXX.com.  이 필드를 완료하기 전에 제련소 담당자 이름에 대한 설명을 읽어보십시요.</t>
  </si>
  <si>
    <t>12. Adresse Email du contact de la fonderie- Indiquez l'adresse email du contact que vous avez identifié pour la fonderie . Exemple: John.Smith@SmelterXXX.com. Merci de lire les instructions sur le nom du contact de la fonderie avant de remplir ce champ.</t>
  </si>
  <si>
    <t>12. E mail de Contacto na Fundição - Preencher o endereço de email da pessoa de contacto na unidade de fundição que foi identificada com o nome de contacto na fundição. Exemplo: John.Smith@SmelterXXX.com. Por favor reveja as instruções para o nome de contacto na fundição antes de completar este campo.</t>
  </si>
  <si>
    <t>12. Schmelzer Kontakt-E-Mail - Tragen Sie die E-mail Adresse des Ansprechpartners des Schmelzers ein. Zum Beispiel:   John.Smith@SmelterXXX.com.  Lesen Sie bitte die Anweisungen für die Eingabe des Ansprechpartners  vor der Eingabe des Kontakt Namens.</t>
  </si>
  <si>
    <t>12. Email del contacto  del fundidor –  Capture la dirección de email de la persona contacto de la planta del fundidor quien fue identificado como Persona contacto del fundidor.  Ejemplo: John.Smith@SmelterXXX.com. Por favor revise las instrucciones para el Nombre contacto del fundidor antes de completar este campo.</t>
  </si>
  <si>
    <t>12. Nome del contatto della Fonderia: Inserire l'indirizzo e-mail della persona della fonderia identificata. Esempio: John.Smith@fonderiaXXX.com. Si prega di rivedere le istruzioni relative alla persona di contatto della fonderia prima di completare questo campo.</t>
  </si>
  <si>
    <t>12. İzabe Tesisi İrtibat Kişisi E-postası – İzabe Tesisi İrtibat Kişisi Adı kısmında belirttiğiniz İzabe Tesisi irtibat kişisinin e-posta adresini girin. Örnek: John.Smith@SmelterXXX.com. Bu alanı doldurmadan önce lütfen İzabe Tesisi İrtibat Kişisi Adı kısmında verilen talimatları inceleyin.</t>
  </si>
  <si>
    <t>TO BEGIN:</t>
  </si>
  <si>
    <t>Smelter Identification Number Input Column</t>
  </si>
  <si>
    <t>冶炼厂识别号码输入列</t>
  </si>
  <si>
    <t>首先：</t>
  </si>
  <si>
    <r>
      <t>開始するには</t>
    </r>
    <r>
      <rPr>
        <b/>
        <sz val="11"/>
        <rFont val="Verdana"/>
        <family val="2"/>
      </rPr>
      <t xml:space="preserve">
</t>
    </r>
  </si>
  <si>
    <t>제련소 ID 번호 입력 열</t>
  </si>
  <si>
    <t xml:space="preserve">시작하려면:
</t>
  </si>
  <si>
    <t>Colonne de saisie du numéro d’identification de la fonderie</t>
  </si>
  <si>
    <t>POUR COMMENCER :</t>
  </si>
  <si>
    <t>Coluna de entrada do número de identificação da fundição</t>
  </si>
  <si>
    <t>PARA INICIAR:</t>
  </si>
  <si>
    <t xml:space="preserve">Eingabespalte Schmelzofenidentifizierungsnummer </t>
  </si>
  <si>
    <t>UM ZU BEGINNEN:</t>
  </si>
  <si>
    <t>Columna para ingresar el número de identificación del fundidor</t>
  </si>
  <si>
    <t>PARA COMENZAR:</t>
  </si>
  <si>
    <t>Colonna di immissione numero di identificazione fonderia</t>
  </si>
  <si>
    <t>İzabe Tesisi Tanımlama Numarası Giriş Sütunu</t>
  </si>
  <si>
    <t xml:space="preserve">BAŞLAMAK İÇİN:
</t>
  </si>
  <si>
    <t>Select Language Preference Here:
请选择你的语言:
사용할 언어를 선택하시오 :
表示言語をここから選択してください:
Sélectionner la langue préférée ici:
Selecione Preferência de idioma Aqui:
Wählen sie hier die Sprache:
Seleccione el lenguaje de preferencia aqui:
Selezionare la lingua di preferenza qui:
Burada Dil Tercihini Belirleyin:</t>
  </si>
  <si>
    <t>1. Insert your company's Legal Name.  Please do not use abbreviations. In this field you have the option to add other commercial names, DBAs, etc.</t>
  </si>
  <si>
    <t>BOLIVIA (PLURINATIONAL STATE OF)</t>
  </si>
  <si>
    <t>TAIWAN, PROVINCE OF CHINA</t>
  </si>
  <si>
    <t>UNITED STATES OF AMERICA</t>
  </si>
  <si>
    <t>Abington Reldan Metals, LLC</t>
  </si>
  <si>
    <t>CID002708</t>
  </si>
  <si>
    <t>Fairless Hills</t>
  </si>
  <si>
    <t>Degussa Sonne / Mond Goldhandel GmbH</t>
  </si>
  <si>
    <t>CID002867</t>
  </si>
  <si>
    <t>LinBao Gold Mining</t>
  </si>
  <si>
    <t>L'Orfebre S.A.</t>
  </si>
  <si>
    <t>CID002762</t>
  </si>
  <si>
    <t>Morris and Watson Gold Coast</t>
  </si>
  <si>
    <t>CID002866</t>
  </si>
  <si>
    <t>Pease &amp; Curren</t>
  </si>
  <si>
    <t>CID002872</t>
  </si>
  <si>
    <t>Samwon Metals Corp.</t>
  </si>
  <si>
    <t>Shandong Guoda Gold Co., Ltd.</t>
  </si>
  <si>
    <t>Taki Chemical Co., Ltd.</t>
  </si>
  <si>
    <t>Pemali</t>
  </si>
  <si>
    <t>Gejiu</t>
  </si>
  <si>
    <t>PT Menara Cipta Mulia</t>
  </si>
  <si>
    <t>CID002835</t>
  </si>
  <si>
    <t>Unecha Refractory metals plant</t>
  </si>
  <si>
    <t>CID002724</t>
  </si>
  <si>
    <t>Provide a valid email for contact in Declaration tab cell D16</t>
  </si>
  <si>
    <t>Andorra la Vella</t>
  </si>
  <si>
    <t>Gold Coast</t>
  </si>
  <si>
    <t>Queensland</t>
  </si>
  <si>
    <t>CID002918</t>
  </si>
  <si>
    <t>SungEel HiTech</t>
  </si>
  <si>
    <t xml:space="preserve">This version incorporates a few changes to the smelter list as reflected in the Standard Smelter List as of October 6, 2016.  The latest version of the Standard Smelter List is available at: http://www.conflictfreesourcing.org/conflict-free-smelter-program/exports/cmrt-export/. </t>
  </si>
  <si>
    <t>Doldurun</t>
  </si>
  <si>
    <t xml:space="preserve">Select your company's Declaration Scope.  The options for scope are:
A.  Company
B.  Product (or List of Products)
C.  User-Defined
</t>
  </si>
  <si>
    <t>御社の申告範囲を選択してください。範囲の選択肢は以下のとおりです。
A. Company（会社）
B. Product (or List of Products)（製品（又は製品リスト））
C. User-Defined（ユーザー定義）</t>
  </si>
  <si>
    <t>「申告」タブのD20セルに会社から正式に認められた代表者の有効な電子メールを記入してください</t>
  </si>
  <si>
    <t>「申告」タブのD16セルに連絡先担当者の有効な電子メールを記入してください</t>
  </si>
  <si>
    <t xml:space="preserve">1. 귀사의 법적인 공식 명칭을 기입하십시오. 축약된 명칭을 기입하면 안됩니다. 이 필드에는 다른 상업명, DBA 등을 추가할 수 있는 옵션이 있습니다. </t>
  </si>
  <si>
    <t xml:space="preserve">신고(Declaration) 탭의 D16 셀에 올바른 담당자 이메일을 입력하십시오. </t>
  </si>
  <si>
    <t xml:space="preserve">신고(Declaration) 탭의 D20 셀에 인가된 회사 대표의 올바른 이메일을 입력하십시오. </t>
  </si>
  <si>
    <t xml:space="preserve">귀사의 신고 범위를 선택하십시오. 신고 범위의 선택사항은 다음과 같습니다. 
A. 회사
B. 제품(또는 제품 목록)
C. 사용자 정의
</t>
  </si>
  <si>
    <t>Sélectionnez la portée de la déclaration de votre société. Les options de portée sont les suivantes :
A. Société
B. Produit (ou liste de produits)
C. Définie par l’utilisateur</t>
  </si>
  <si>
    <t>Saisissez une adresse e-mail valide du représentant agréé de la société dans la cellule D20 de l’onglet Déclaration</t>
  </si>
  <si>
    <t>Saisissez une adresse e-mail de contact valide dans la cellule D16 de l’onglet Déclaration</t>
  </si>
  <si>
    <t>1. Insérez la dénomination sociale de votre société. Merci de ne pas utiliser d’abréviations. Dans ce champ, vous avez la possibilité d’ajouter d’autres noms commerciaux, raisons sociales, etc.</t>
  </si>
  <si>
    <t>1. Insira a razão/denominação social da empresa. Não use abreviaturas. Neste campo você tem a opção de adicionar outros nomes comerciais, DBAs, etc.</t>
  </si>
  <si>
    <t>Forneça um e-mail válido para contato na célula D16 da guia Declaração</t>
  </si>
  <si>
    <t xml:space="preserve">Forneça um e-mail válido do representante autorizado da empresa na célula D20 da guia Declaração
</t>
  </si>
  <si>
    <t>Selecione o Escopo da Declaração da sua empresa. As opções são:
A. Empresa
B. Produto (ou Lista de produtos)
C. Definido pelo usuário</t>
  </si>
  <si>
    <t>Wählen Sie den Erklärungsumfang Ihres Unternehmens aus. Die Auswahlmöglichkeiten für den Umfang sind:
A. Unternehmen
B. Produkt (oder Produktliste)
C. Nutzerdefiniert</t>
  </si>
  <si>
    <t>Geben Sie eine gültige E-Mail-Adresse eines bevollmächtigten Unternehmensvertreters in der Reiterzelle D20 der Erklärung an</t>
  </si>
  <si>
    <t>Geben Sie eine gültige Kontakt-E-Mail-Adresse in der Reiterzelle D16 der Erklärung an</t>
  </si>
  <si>
    <t>1. Geben Sie hier den rechtmäßigen Firmennamen Ihres Unternehmens ein. Bitte verwenden Sie keine Abkürzungen. In diesem Feld haben Sie die Möglichkeit, weitere Geschäftsnamen, DBAs usw. hinzuzufügen.</t>
  </si>
  <si>
    <t>1. Ingrese la razón social de su compañía. No utilice abreviaturas. En este campo tiene la opción de agregar otros nombres comerciales, nombres alternos, etc.</t>
  </si>
  <si>
    <t>Proporcione un correo electrónico válido del contacto en la pestaña Declaration (Declaración), celda D16</t>
  </si>
  <si>
    <t>Proporcione un correo electrónico válido del representante autorizado de la compañía en la pestaña Declaration (Declaración), celda D20</t>
  </si>
  <si>
    <t>Seleccione el Enfoque de la declaración de su compañía. Las opciones para el enfoque son:
A. Compañía
B. Producto (o lista de productos)
C. Definido por el usuario</t>
  </si>
  <si>
    <t>Selezionare il perimetro di dichiarazione dell’Azienda. Le opzioni per il perimetro sono:
A. Azienda
B. Prodotto (o lista dei prodotti)
C. Definito dall’utilizzatore/utente campi</t>
  </si>
  <si>
    <t>Fornire un’email valida del rappresentante della società autorizzata nella cella D20 della scheda della Dichiarazione</t>
  </si>
  <si>
    <t>Fornire un’email di contatto valida nella cella D16 della scheda della Dichiarazione</t>
  </si>
  <si>
    <t>1. Inserire la denominazione legale dell’Azienda. Si prega di non utilizzare abbreviazioni. In questo campo è possibile aggiungere altri nomi commerciali, DBA, ecc.</t>
  </si>
  <si>
    <t>1. Şirketinizin Yasal Adını girin.  Lütfen kısaltma kullanmayın. Bu alanda diğer ticari adları, DBA’ları, vb. ekleme seçeneğine sahip olacaksınız.</t>
  </si>
  <si>
    <t>İrtibat kişisi için geçerli bir e-posta adresini Beyan sekmesi hücre D16’da belirtin.</t>
  </si>
  <si>
    <t>Beyan sekmesinde, hücre D20’e yetkili şirket temsilcisi için geçerli bir e-posta adresi ekleyin.</t>
  </si>
  <si>
    <r>
      <rPr>
        <sz val="11"/>
        <color indexed="8"/>
        <rFont val="Verdana"/>
        <family val="2"/>
      </rPr>
      <t>Şirketinizin Beyan Kapsamını seçin. Kapsam seçenekleri aşağıdaki gibidir:
A. Şirket
B. Ürün (veya Ürün Listesi)
C. Kullanıcı Tanımlı</t>
    </r>
    <r>
      <rPr>
        <sz val="11"/>
        <rFont val="Verdana"/>
        <family val="2"/>
      </rPr>
      <t xml:space="preserve">
</t>
    </r>
  </si>
  <si>
    <t>Penglai</t>
  </si>
  <si>
    <t xml:space="preserve">1. Corrections to all bugs and errors
2. Enhancements which do not conflict with IPC-1755
a. Additions and clarifications in the instructions and definitions
b. Update to ISO short names for countries
3. Translation improvements
4. Updates to the Smelter Reference List and Standard Smelter List
</t>
  </si>
  <si>
    <t>Greater than 90%</t>
  </si>
  <si>
    <t>Greater than 75%</t>
  </si>
  <si>
    <t>Greater than 50%</t>
  </si>
  <si>
    <t>50% or less</t>
  </si>
  <si>
    <t>A48</t>
  </si>
  <si>
    <t>A68</t>
  </si>
  <si>
    <t>A70</t>
  </si>
  <si>
    <t>H. Does your review process include corrective action management?</t>
  </si>
  <si>
    <t>G. 귀사는 협력사로부터 받은 실사 정보를 귀사의 기대에 준하여 검토 하십니까?</t>
  </si>
  <si>
    <t xml:space="preserve">G. Vérifiez-vous les informations de devoir de diligence reçues de vos fournisseurs par rapport aux attentes de votre entreprise? </t>
  </si>
  <si>
    <t xml:space="preserve">G.  Verifica e revê a informação das diligências devidas recebidas dos seus fornecedores face as expectativas da Empresa? </t>
  </si>
  <si>
    <t>G. Überprüfen Sie die Due-Diligence-Informationen, die Sie von ihren Lieferanten erhalten, anhand der Erwartungen Ihres Unternehmens?</t>
  </si>
  <si>
    <t>G. Revisas la información de diligencia recibida de tus proveedores contra las expectativas de la compañía?</t>
  </si>
  <si>
    <t>G.Avete verificato le informazioni di dovuta diligenza ricevute dai vostri fornitori rispetto alle aspettative della vostra azienda?</t>
  </si>
  <si>
    <t>G. Tedarikçilerinizden edindiğiniz durum tespiti bilgilerini şirketinizin beklentileri ile karşılaştırarak değerlendiriyor musunuz?</t>
  </si>
  <si>
    <t xml:space="preserve">H. 귀사의 정보 검토 프로세스는 개선 조치 관리를 포함하고 있습니까? </t>
  </si>
  <si>
    <t xml:space="preserve">H. Votre processus de vérification inclut-il la gestion des actions correctives ? </t>
  </si>
  <si>
    <t>H. O processo de revisão inclui a gestão de ações corretivas?</t>
  </si>
  <si>
    <t>H. Sieht Ihr Review-Prozess ein Korrekturmaßnahmen-Management vor?</t>
  </si>
  <si>
    <t xml:space="preserve">H. Tu proceso de verificación incluye manejo de acciones correctivas? </t>
  </si>
  <si>
    <t>H. Il vostro processo di verifica include la gestione di azioni correttive?</t>
  </si>
  <si>
    <t>H. Değerlendirme süreciniz düzeltici eylem yönetimini içeriyor mu?</t>
  </si>
  <si>
    <t>I. Is your company required to file an annual conflict minerals disclosure with the SEC?</t>
  </si>
  <si>
    <t>AGR (Perth Mint Australia)</t>
  </si>
  <si>
    <t>Western Australian Mint (T/a The Perth Mint)</t>
  </si>
  <si>
    <t>Al Etihad Gold LLC</t>
  </si>
  <si>
    <t>AngloGold Ashanti Brazil</t>
  </si>
  <si>
    <t>BALORE REFINERSGA</t>
  </si>
  <si>
    <t>Bangalore Refinery Pvt Ltd</t>
  </si>
  <si>
    <t>Cendres + Metaux S.A.</t>
  </si>
  <si>
    <t>DEGUSSA</t>
  </si>
  <si>
    <t>Federal State Unitary Enterprise Moscow Special Processing Plant (FSUE MZSS)</t>
  </si>
  <si>
    <t>Gold Refinery of Zijin Mining Group Co., Ltd.</t>
  </si>
  <si>
    <t>GCC Gujrat Gold Centre Pvt. Ltd.</t>
  </si>
  <si>
    <t>HeeSung Metal Ltd.</t>
  </si>
  <si>
    <t>CID000689</t>
  </si>
  <si>
    <t>Seo-gu</t>
  </si>
  <si>
    <t>Heraeus Metals Hong Kong Ltd.</t>
  </si>
  <si>
    <t>HwaSeong CJ CO., LTD.</t>
  </si>
  <si>
    <t>Italpreziosi</t>
  </si>
  <si>
    <t>CID002765</t>
  </si>
  <si>
    <t>Verona</t>
  </si>
  <si>
    <t>KGHM Polska Miedz S.A.</t>
  </si>
  <si>
    <t>Kyshtym Copper-Electrolytic Plant ZAO</t>
  </si>
  <si>
    <t>CID002865</t>
  </si>
  <si>
    <t>Marsam Metals</t>
  </si>
  <si>
    <t>CID002606</t>
  </si>
  <si>
    <t>Sao Paulo</t>
  </si>
  <si>
    <t>Metallurgie Hoboken Overpelt</t>
  </si>
  <si>
    <t>Suzhou</t>
  </si>
  <si>
    <t>Niihama Toyo Smelter &amp; Refinery</t>
  </si>
  <si>
    <t>Planta Recuperadora de Metales SpA</t>
  </si>
  <si>
    <t>CID002919</t>
  </si>
  <si>
    <t>Mejillones</t>
  </si>
  <si>
    <t>Antofagasta</t>
  </si>
  <si>
    <t>Safimet S.p.A</t>
  </si>
  <si>
    <t>CID002973</t>
  </si>
  <si>
    <t>State Research Institute Center for Physical Sciences and Technology</t>
  </si>
  <si>
    <t>CID003153</t>
  </si>
  <si>
    <t>Vilnius</t>
  </si>
  <si>
    <t>Umicore Precious Metals Refining Hoboken</t>
  </si>
  <si>
    <t>zhaojinjinyinyelian</t>
  </si>
  <si>
    <t>CID000092</t>
  </si>
  <si>
    <t>H.C. Starck Tantalum and Niobium GmbH</t>
  </si>
  <si>
    <t>Jiujiang Nonferrous Metals Smelting Company Limited</t>
  </si>
  <si>
    <t>NPM Silmet AS</t>
  </si>
  <si>
    <t>Resind Ind e Com Ltda.</t>
  </si>
  <si>
    <t>Guangdong Hanhe Non-Ferrous Metal Co., Ltd.</t>
  </si>
  <si>
    <t>CID003116</t>
  </si>
  <si>
    <t>Super Ligas</t>
  </si>
  <si>
    <t>CID002756</t>
  </si>
  <si>
    <t>White Solder Metalurgia e Mineracao Ltda.</t>
  </si>
  <si>
    <t>Yunnan ride non-ferrous metal co., LTD</t>
  </si>
  <si>
    <t>Yunnan Xi YE</t>
  </si>
  <si>
    <t>CID002645</t>
  </si>
  <si>
    <t>H.C. Starck Tungsten GmbH</t>
  </si>
  <si>
    <t>Hunan Litian Tungsten Industry Co., Ltd.</t>
  </si>
  <si>
    <t>CID003182</t>
  </si>
  <si>
    <t>Moliren Ltd.</t>
  </si>
  <si>
    <t>Unecha</t>
  </si>
  <si>
    <t>Wolfram Bergbau und Hutten AG</t>
  </si>
  <si>
    <t>Yiyang</t>
  </si>
  <si>
    <t>Piracicaba</t>
  </si>
  <si>
    <t>A73</t>
  </si>
  <si>
    <t>Belize</t>
  </si>
  <si>
    <t>Djibouti</t>
  </si>
  <si>
    <t>Georgia</t>
  </si>
  <si>
    <t>Guatemala</t>
  </si>
  <si>
    <t>Luxembourg</t>
  </si>
  <si>
    <t>Midway Islands</t>
  </si>
  <si>
    <t>MACEDONIA, THE FORMER YUGOSLAV REPUBLIC OF</t>
  </si>
  <si>
    <t>Mali</t>
  </si>
  <si>
    <t>Sikkim</t>
  </si>
  <si>
    <t>San Marino</t>
  </si>
  <si>
    <t>Wake Island</t>
  </si>
  <si>
    <t>Zaire</t>
  </si>
  <si>
    <t>AD-07</t>
  </si>
  <si>
    <t>AD-02</t>
  </si>
  <si>
    <t>Canillo</t>
  </si>
  <si>
    <t>AD-06</t>
  </si>
  <si>
    <t>Sant Julià de Lòria</t>
  </si>
  <si>
    <t>AD-08</t>
  </si>
  <si>
    <t>Escaldes-Engordany</t>
  </si>
  <si>
    <t>AD-03</t>
  </si>
  <si>
    <t>Encamp</t>
  </si>
  <si>
    <t>AD-04</t>
  </si>
  <si>
    <t>La Massana</t>
  </si>
  <si>
    <t>AD-05</t>
  </si>
  <si>
    <t>Ordino</t>
  </si>
  <si>
    <t>AE-RK</t>
  </si>
  <si>
    <t>Ra’s al Khaymah</t>
  </si>
  <si>
    <t>AE-SH</t>
  </si>
  <si>
    <t>Ash Shāriqah</t>
  </si>
  <si>
    <t>AE-FU</t>
  </si>
  <si>
    <t>Al Fujayrah</t>
  </si>
  <si>
    <t>AE-DU</t>
  </si>
  <si>
    <t>Dubayy</t>
  </si>
  <si>
    <t>AE-AZ</t>
  </si>
  <si>
    <t>Abū Z̧aby</t>
  </si>
  <si>
    <t>AE-UQ</t>
  </si>
  <si>
    <t>Umm al Qaywayn</t>
  </si>
  <si>
    <t>AE-AJ</t>
  </si>
  <si>
    <t>‘Ajmān</t>
  </si>
  <si>
    <t>AF-KAN</t>
  </si>
  <si>
    <t>Kandahār</t>
  </si>
  <si>
    <t>AF-LOG</t>
  </si>
  <si>
    <t>Lōgar</t>
  </si>
  <si>
    <t>AF-PIA</t>
  </si>
  <si>
    <t>Paktiyā</t>
  </si>
  <si>
    <t>AF-SAM</t>
  </si>
  <si>
    <t>Samangān</t>
  </si>
  <si>
    <t>AF-URU</t>
  </si>
  <si>
    <t>Uruzgān</t>
  </si>
  <si>
    <t>AF-BDS</t>
  </si>
  <si>
    <t>Badakhshān</t>
  </si>
  <si>
    <t>AF-FYB</t>
  </si>
  <si>
    <t>Fāryāb</t>
  </si>
  <si>
    <t>AF-JOW</t>
  </si>
  <si>
    <t>Jowzjān</t>
  </si>
  <si>
    <t>AF-KDZ</t>
  </si>
  <si>
    <t>Kunduz</t>
  </si>
  <si>
    <t>AF-LAG</t>
  </si>
  <si>
    <t>Laghmān</t>
  </si>
  <si>
    <t>AF-NIM</t>
  </si>
  <si>
    <t>Nīmrōz</t>
  </si>
  <si>
    <t>AF-BGL</t>
  </si>
  <si>
    <t>Baghlān</t>
  </si>
  <si>
    <t>AF-FRA</t>
  </si>
  <si>
    <t>Farāh</t>
  </si>
  <si>
    <t>AF-HEL</t>
  </si>
  <si>
    <t>Helmand</t>
  </si>
  <si>
    <t>AF-PKA</t>
  </si>
  <si>
    <t>Paktīkā</t>
  </si>
  <si>
    <t>AF-SAR</t>
  </si>
  <si>
    <t>Sar-e Pul</t>
  </si>
  <si>
    <t>AF-BDG</t>
  </si>
  <si>
    <t>Bādghīs</t>
  </si>
  <si>
    <t>AF-GHA</t>
  </si>
  <si>
    <t>Ghaznī</t>
  </si>
  <si>
    <t>AF-PAN</t>
  </si>
  <si>
    <t>Panjshayr</t>
  </si>
  <si>
    <t>AF-TAK</t>
  </si>
  <si>
    <t>Takhār</t>
  </si>
  <si>
    <t>AF-WAR</t>
  </si>
  <si>
    <t>Wardak</t>
  </si>
  <si>
    <t>AF-BAM</t>
  </si>
  <si>
    <t>Bāmyān</t>
  </si>
  <si>
    <t>AF-KAB</t>
  </si>
  <si>
    <t>Kābul</t>
  </si>
  <si>
    <t>AF-KAP</t>
  </si>
  <si>
    <t>Kāpīsā</t>
  </si>
  <si>
    <t>AF-KHO</t>
  </si>
  <si>
    <t>Khōst</t>
  </si>
  <si>
    <t>AF-KNR</t>
  </si>
  <si>
    <t>Kunaṟ</t>
  </si>
  <si>
    <t>AF-BAL</t>
  </si>
  <si>
    <t>Balkh</t>
  </si>
  <si>
    <t>AF-GHO</t>
  </si>
  <si>
    <t>Ghōr</t>
  </si>
  <si>
    <t>AF-DAY</t>
  </si>
  <si>
    <t>Dāykundī</t>
  </si>
  <si>
    <t>AF-HER</t>
  </si>
  <si>
    <t>Herāt</t>
  </si>
  <si>
    <t>AF-NAN</t>
  </si>
  <si>
    <t>Nangarhār</t>
  </si>
  <si>
    <t>AF-NUR</t>
  </si>
  <si>
    <t>Nūristān</t>
  </si>
  <si>
    <t>AF-PAR</t>
  </si>
  <si>
    <t>Parwān</t>
  </si>
  <si>
    <t>AF-ZAB</t>
  </si>
  <si>
    <t>Zābul</t>
  </si>
  <si>
    <t>AG-03</t>
  </si>
  <si>
    <t>Saint George</t>
  </si>
  <si>
    <t>AG-06</t>
  </si>
  <si>
    <t>Saint Paul</t>
  </si>
  <si>
    <t>AG-10</t>
  </si>
  <si>
    <t>Barbuda</t>
  </si>
  <si>
    <t>AG-07</t>
  </si>
  <si>
    <t>Saint Peter</t>
  </si>
  <si>
    <t>AG-08</t>
  </si>
  <si>
    <t>Saint Philip</t>
  </si>
  <si>
    <t>AG-04</t>
  </si>
  <si>
    <t>Saint John</t>
  </si>
  <si>
    <t>AG-11</t>
  </si>
  <si>
    <t>Redonda</t>
  </si>
  <si>
    <t>AG-05</t>
  </si>
  <si>
    <t>Saint Mary</t>
  </si>
  <si>
    <t>AL-03</t>
  </si>
  <si>
    <t>Elbasan</t>
  </si>
  <si>
    <t>AL-09</t>
  </si>
  <si>
    <t>Dibër</t>
  </si>
  <si>
    <t>AL-01</t>
  </si>
  <si>
    <t>Berat</t>
  </si>
  <si>
    <t>AL-02</t>
  </si>
  <si>
    <t>Durrës</t>
  </si>
  <si>
    <t>AL-08</t>
  </si>
  <si>
    <t>Lezhë</t>
  </si>
  <si>
    <t>AL-10</t>
  </si>
  <si>
    <t>Shkodër</t>
  </si>
  <si>
    <t>AL-04</t>
  </si>
  <si>
    <t>Fier</t>
  </si>
  <si>
    <t>AL-11</t>
  </si>
  <si>
    <t>Tiranë</t>
  </si>
  <si>
    <t>AL-12</t>
  </si>
  <si>
    <t>Vlorë</t>
  </si>
  <si>
    <t>AL-05</t>
  </si>
  <si>
    <t>Gjirokastër</t>
  </si>
  <si>
    <t>AL-06</t>
  </si>
  <si>
    <t>Korçë</t>
  </si>
  <si>
    <t>AL-07</t>
  </si>
  <si>
    <t>Kukës</t>
  </si>
  <si>
    <t>AM-AG</t>
  </si>
  <si>
    <t>Aragac̣otn</t>
  </si>
  <si>
    <t>AM-AV</t>
  </si>
  <si>
    <t>Armavir</t>
  </si>
  <si>
    <t>AM-KT</t>
  </si>
  <si>
    <t>Kotayk'</t>
  </si>
  <si>
    <t>AM-GR</t>
  </si>
  <si>
    <t>Geġark'unik'</t>
  </si>
  <si>
    <t>AM-SH</t>
  </si>
  <si>
    <t>Širak</t>
  </si>
  <si>
    <t>AM-SU</t>
  </si>
  <si>
    <t>Syunik'</t>
  </si>
  <si>
    <t>AM-TV</t>
  </si>
  <si>
    <t>Tavuš</t>
  </si>
  <si>
    <t>AM-AR</t>
  </si>
  <si>
    <t>Ararat</t>
  </si>
  <si>
    <t>AM-LO</t>
  </si>
  <si>
    <t>Loṙi</t>
  </si>
  <si>
    <t>AM-ER</t>
  </si>
  <si>
    <t>Erevan</t>
  </si>
  <si>
    <t>AM-VD</t>
  </si>
  <si>
    <t>Vayoć Jor</t>
  </si>
  <si>
    <t>AO-CAB</t>
  </si>
  <si>
    <t>Cabinda</t>
  </si>
  <si>
    <t>AO-CCU</t>
  </si>
  <si>
    <t>Kuando Kubango</t>
  </si>
  <si>
    <t>AO-ZAI</t>
  </si>
  <si>
    <t>AO-LNO</t>
  </si>
  <si>
    <t>Lunda Norte</t>
  </si>
  <si>
    <t>AO-LSU</t>
  </si>
  <si>
    <t>Lunda Sul</t>
  </si>
  <si>
    <t>AO-MOX</t>
  </si>
  <si>
    <t>Moxico</t>
  </si>
  <si>
    <t>AO-NAM</t>
  </si>
  <si>
    <t>Namibe</t>
  </si>
  <si>
    <t>AO-UIG</t>
  </si>
  <si>
    <t>Uíge</t>
  </si>
  <si>
    <t>AO-BIE</t>
  </si>
  <si>
    <t>Bié</t>
  </si>
  <si>
    <t>AO-BGO</t>
  </si>
  <si>
    <t>Bengo</t>
  </si>
  <si>
    <t>AO-BGU</t>
  </si>
  <si>
    <t>Benguela</t>
  </si>
  <si>
    <t>AO-CNN</t>
  </si>
  <si>
    <t>Cunene</t>
  </si>
  <si>
    <t>AO-CUS</t>
  </si>
  <si>
    <t>Kwanza Sul</t>
  </si>
  <si>
    <t>AO-HUA</t>
  </si>
  <si>
    <t>Huambo</t>
  </si>
  <si>
    <t>AO-CNO</t>
  </si>
  <si>
    <t>Kwanza Norte</t>
  </si>
  <si>
    <t>AO-HUI</t>
  </si>
  <si>
    <t>Huíla</t>
  </si>
  <si>
    <t>AO-LUA</t>
  </si>
  <si>
    <t>Luanda</t>
  </si>
  <si>
    <t>AO-MAL</t>
  </si>
  <si>
    <t>Malange</t>
  </si>
  <si>
    <t>AR-A</t>
  </si>
  <si>
    <t>Salta</t>
  </si>
  <si>
    <t>AR-C</t>
  </si>
  <si>
    <t>Ciudad Autónoma de Buenos Aires</t>
  </si>
  <si>
    <t>AR-F</t>
  </si>
  <si>
    <t>La Rioja</t>
  </si>
  <si>
    <t>AR-B</t>
  </si>
  <si>
    <t>Buenos Aires</t>
  </si>
  <si>
    <t>AR-G</t>
  </si>
  <si>
    <t>Santiago del Estero</t>
  </si>
  <si>
    <t>AR-H</t>
  </si>
  <si>
    <t>Chaco</t>
  </si>
  <si>
    <t>AR-P</t>
  </si>
  <si>
    <t>Formosa</t>
  </si>
  <si>
    <t>AR-X</t>
  </si>
  <si>
    <t>Córdoba</t>
  </si>
  <si>
    <t>AR-D</t>
  </si>
  <si>
    <t>San Luis</t>
  </si>
  <si>
    <t>AR-L</t>
  </si>
  <si>
    <t>La Pampa</t>
  </si>
  <si>
    <t>AR-M</t>
  </si>
  <si>
    <t>Mendoza</t>
  </si>
  <si>
    <t>AR-Q</t>
  </si>
  <si>
    <t>Neuquén</t>
  </si>
  <si>
    <t>AR-R</t>
  </si>
  <si>
    <t>Río Negro</t>
  </si>
  <si>
    <t>AR-Y</t>
  </si>
  <si>
    <t>Jujuy</t>
  </si>
  <si>
    <t>AR-N</t>
  </si>
  <si>
    <t>Misiones</t>
  </si>
  <si>
    <t>AR-S</t>
  </si>
  <si>
    <t>Santa Fe</t>
  </si>
  <si>
    <t>AR-Z</t>
  </si>
  <si>
    <t>Santa Cruz</t>
  </si>
  <si>
    <t>AR-E</t>
  </si>
  <si>
    <t>Entre Ríos</t>
  </si>
  <si>
    <t>AR-K</t>
  </si>
  <si>
    <t>Catamarca</t>
  </si>
  <si>
    <t>AR-V</t>
  </si>
  <si>
    <t>Tierra del Fuego</t>
  </si>
  <si>
    <t>AR-W</t>
  </si>
  <si>
    <t>Corrientes</t>
  </si>
  <si>
    <t>AR-U</t>
  </si>
  <si>
    <t>Chubut</t>
  </si>
  <si>
    <t>AR-J</t>
  </si>
  <si>
    <t>San Juan</t>
  </si>
  <si>
    <t>AR-T</t>
  </si>
  <si>
    <t>Tucumán</t>
  </si>
  <si>
    <t>AT-4</t>
  </si>
  <si>
    <t>Oberösterreich</t>
  </si>
  <si>
    <t>AT-5</t>
  </si>
  <si>
    <t>Salzburg</t>
  </si>
  <si>
    <t>AT-8</t>
  </si>
  <si>
    <t>Vorarlberg</t>
  </si>
  <si>
    <t>AT-1</t>
  </si>
  <si>
    <t>Burgenland</t>
  </si>
  <si>
    <t>AT-7</t>
  </si>
  <si>
    <t>Tirol</t>
  </si>
  <si>
    <t>AT-9</t>
  </si>
  <si>
    <t>Wien</t>
  </si>
  <si>
    <t>AT-3</t>
  </si>
  <si>
    <t>Niederösterreich</t>
  </si>
  <si>
    <t>AT-2</t>
  </si>
  <si>
    <t>Kärnten</t>
  </si>
  <si>
    <t>AT-6</t>
  </si>
  <si>
    <t>Steiermark</t>
  </si>
  <si>
    <t>AU-QLD</t>
  </si>
  <si>
    <t>AU-TAS</t>
  </si>
  <si>
    <t>Tasmania</t>
  </si>
  <si>
    <t>AU-VIC</t>
  </si>
  <si>
    <t>Victoria</t>
  </si>
  <si>
    <t>AU-NT</t>
  </si>
  <si>
    <t>Northern Territory</t>
  </si>
  <si>
    <t>AU-NSW</t>
  </si>
  <si>
    <t>New South Wales</t>
  </si>
  <si>
    <t>AU-SA</t>
  </si>
  <si>
    <t>South Australia</t>
  </si>
  <si>
    <t>AU-WA</t>
  </si>
  <si>
    <t>AU-ACT</t>
  </si>
  <si>
    <t>Australian Capital Territory</t>
  </si>
  <si>
    <t>AZ-AGC</t>
  </si>
  <si>
    <t>Ağcabədi</t>
  </si>
  <si>
    <t>AZ-AGU</t>
  </si>
  <si>
    <t>Ağsu</t>
  </si>
  <si>
    <t>AZ-BIL</t>
  </si>
  <si>
    <t>Biləsuvar</t>
  </si>
  <si>
    <t>AZ-GA</t>
  </si>
  <si>
    <t>Gəncə</t>
  </si>
  <si>
    <t>AZ-QAB</t>
  </si>
  <si>
    <t>Qəbələ</t>
  </si>
  <si>
    <t>AZ-SMX</t>
  </si>
  <si>
    <t>Samux</t>
  </si>
  <si>
    <t>AZ-XAC</t>
  </si>
  <si>
    <t>Xaçmaz</t>
  </si>
  <si>
    <t>AZ-YAR</t>
  </si>
  <si>
    <t>Yardımlı</t>
  </si>
  <si>
    <t>AZ-ZAN</t>
  </si>
  <si>
    <t>Zəngilan</t>
  </si>
  <si>
    <t>AZ-AGA</t>
  </si>
  <si>
    <t>Ağstafa</t>
  </si>
  <si>
    <t>AZ-FUZ</t>
  </si>
  <si>
    <t>Füzuli</t>
  </si>
  <si>
    <t>AZ-GAD</t>
  </si>
  <si>
    <t>Gədəbəy</t>
  </si>
  <si>
    <t>AZ-LAC</t>
  </si>
  <si>
    <t>Laçın</t>
  </si>
  <si>
    <t>AZ-QAX</t>
  </si>
  <si>
    <t>Qax</t>
  </si>
  <si>
    <t>AZ-AGM</t>
  </si>
  <si>
    <t>Ağdam</t>
  </si>
  <si>
    <t>AZ-DAS</t>
  </si>
  <si>
    <t>Daşkəsən</t>
  </si>
  <si>
    <t>AZ-GYG</t>
  </si>
  <si>
    <t>Göygöl</t>
  </si>
  <si>
    <t>AZ-LA</t>
  </si>
  <si>
    <t>Lənkəran</t>
  </si>
  <si>
    <t>AZ-LAN</t>
  </si>
  <si>
    <t>AZ-OGU</t>
  </si>
  <si>
    <t>Oğuz</t>
  </si>
  <si>
    <t>AZ-QBA</t>
  </si>
  <si>
    <t>Quba</t>
  </si>
  <si>
    <t>AZ-QUS</t>
  </si>
  <si>
    <t>Qusar</t>
  </si>
  <si>
    <t>AZ-SAB</t>
  </si>
  <si>
    <t>Sabirabad</t>
  </si>
  <si>
    <t>AZ-GOR</t>
  </si>
  <si>
    <t>Goranboy</t>
  </si>
  <si>
    <t>AZ-NA</t>
  </si>
  <si>
    <t>Naftalan</t>
  </si>
  <si>
    <t>AZ-QBI</t>
  </si>
  <si>
    <t>Qubadlı</t>
  </si>
  <si>
    <t>AZ-SA</t>
  </si>
  <si>
    <t>Şəki</t>
  </si>
  <si>
    <t>AZ-SMI</t>
  </si>
  <si>
    <t>Şamaxı</t>
  </si>
  <si>
    <t>AZ-TOV</t>
  </si>
  <si>
    <t>Tovuz</t>
  </si>
  <si>
    <t>AZ-YE</t>
  </si>
  <si>
    <t>Yevlax</t>
  </si>
  <si>
    <t>AZ-ABS</t>
  </si>
  <si>
    <t>Abşeron</t>
  </si>
  <si>
    <t>AZ-BA</t>
  </si>
  <si>
    <t>Bakı</t>
  </si>
  <si>
    <t>AZ-BAL</t>
  </si>
  <si>
    <t>Balakən</t>
  </si>
  <si>
    <t>AZ-BAR</t>
  </si>
  <si>
    <t>Bərdə</t>
  </si>
  <si>
    <t>AZ-GOY</t>
  </si>
  <si>
    <t>Göyçay</t>
  </si>
  <si>
    <t>AZ-MAS</t>
  </si>
  <si>
    <t>Masallı</t>
  </si>
  <si>
    <t>AZ-SKR</t>
  </si>
  <si>
    <t>Şəmkir</t>
  </si>
  <si>
    <t>AZ-SR</t>
  </si>
  <si>
    <t>Şirvan</t>
  </si>
  <si>
    <t>AZ-XA</t>
  </si>
  <si>
    <t>Xankəndi</t>
  </si>
  <si>
    <t>AZ-XIZ</t>
  </si>
  <si>
    <t>Xızı</t>
  </si>
  <si>
    <t>AZ-AGS</t>
  </si>
  <si>
    <t>Ağdaş</t>
  </si>
  <si>
    <t>AZ-AST</t>
  </si>
  <si>
    <t>Astara</t>
  </si>
  <si>
    <t>AZ-BEY</t>
  </si>
  <si>
    <t>Beyləqan</t>
  </si>
  <si>
    <t>AZ-HAC</t>
  </si>
  <si>
    <t>Hacıqabul</t>
  </si>
  <si>
    <t>AZ-IMI</t>
  </si>
  <si>
    <t>İmişli</t>
  </si>
  <si>
    <t>AZ-ISM</t>
  </si>
  <si>
    <t>İsmayıllı</t>
  </si>
  <si>
    <t>AZ-LER</t>
  </si>
  <si>
    <t>Lerik</t>
  </si>
  <si>
    <t>AZ-MI</t>
  </si>
  <si>
    <t>Mingəçevir</t>
  </si>
  <si>
    <t>AZ-NEF</t>
  </si>
  <si>
    <t>Neftçala</t>
  </si>
  <si>
    <t>AZ-NX</t>
  </si>
  <si>
    <t>Naxçıvan</t>
  </si>
  <si>
    <t>AZ-KAN</t>
  </si>
  <si>
    <t>Kǝngǝrli</t>
  </si>
  <si>
    <t>AZ-CUL</t>
  </si>
  <si>
    <t>Culfa</t>
  </si>
  <si>
    <t>AZ-ORD</t>
  </si>
  <si>
    <t>Ordubad</t>
  </si>
  <si>
    <t>AZ-SAD</t>
  </si>
  <si>
    <t>Sədərək</t>
  </si>
  <si>
    <t>AZ-SAH</t>
  </si>
  <si>
    <t>Şahbuz</t>
  </si>
  <si>
    <t>AZ-BAB</t>
  </si>
  <si>
    <t>Babək</t>
  </si>
  <si>
    <t>AZ-SAR</t>
  </si>
  <si>
    <t>Şərur</t>
  </si>
  <si>
    <t>AZ-NV</t>
  </si>
  <si>
    <t>AZ-QAZ</t>
  </si>
  <si>
    <t>Qazax</t>
  </si>
  <si>
    <t>AZ-SAK</t>
  </si>
  <si>
    <t>AZ-SAT</t>
  </si>
  <si>
    <t>Saatlı</t>
  </si>
  <si>
    <t>AZ-TAR</t>
  </si>
  <si>
    <t>Tərtər</t>
  </si>
  <si>
    <t>AZ-XVD</t>
  </si>
  <si>
    <t>Xocavənd</t>
  </si>
  <si>
    <t>AZ-CAL</t>
  </si>
  <si>
    <t>Cəlilabad</t>
  </si>
  <si>
    <t>AZ-KAL</t>
  </si>
  <si>
    <t>Kəlbəcər</t>
  </si>
  <si>
    <t>AZ-QOB</t>
  </si>
  <si>
    <t>Qobustan</t>
  </si>
  <si>
    <t>AZ-SIY</t>
  </si>
  <si>
    <t>Siyəzən</t>
  </si>
  <si>
    <t>AZ-SUS</t>
  </si>
  <si>
    <t>Şuşa</t>
  </si>
  <si>
    <t>AZ-ZAQ</t>
  </si>
  <si>
    <t>Zaqatala</t>
  </si>
  <si>
    <t>AZ-ZAR</t>
  </si>
  <si>
    <t>Zərdab</t>
  </si>
  <si>
    <t>AZ-CAB</t>
  </si>
  <si>
    <t>Cəbrayıl</t>
  </si>
  <si>
    <t>AZ-KUR</t>
  </si>
  <si>
    <t>Kürdəmir</t>
  </si>
  <si>
    <t>AZ-SAL</t>
  </si>
  <si>
    <t>Salyan</t>
  </si>
  <si>
    <t>AZ-SBN</t>
  </si>
  <si>
    <t>Şabran</t>
  </si>
  <si>
    <t>AZ-SM</t>
  </si>
  <si>
    <t>Sumqayıt</t>
  </si>
  <si>
    <t>AZ-UCA</t>
  </si>
  <si>
    <t>Ucar</t>
  </si>
  <si>
    <t>AZ-XCI</t>
  </si>
  <si>
    <t>Xocalı</t>
  </si>
  <si>
    <t>AZ-YEV</t>
  </si>
  <si>
    <t>BA-BRC</t>
  </si>
  <si>
    <t>Brčko distrikt</t>
  </si>
  <si>
    <t>BA-BIH</t>
  </si>
  <si>
    <t>Federacija Bosne i Hercegovine</t>
  </si>
  <si>
    <t>BA-SRP</t>
  </si>
  <si>
    <t>Republika Srpska</t>
  </si>
  <si>
    <t>BB-02</t>
  </si>
  <si>
    <t>Saint Andrew</t>
  </si>
  <si>
    <t>BB-10</t>
  </si>
  <si>
    <t>BB-11</t>
  </si>
  <si>
    <t>Saint Thomas</t>
  </si>
  <si>
    <t>BB-08</t>
  </si>
  <si>
    <t>Saint Michael</t>
  </si>
  <si>
    <t>BB-04</t>
  </si>
  <si>
    <t>Saint James</t>
  </si>
  <si>
    <t>BB-07</t>
  </si>
  <si>
    <t>Saint Lucy</t>
  </si>
  <si>
    <t>BB-03</t>
  </si>
  <si>
    <t>BB-05</t>
  </si>
  <si>
    <t>BB-09</t>
  </si>
  <si>
    <t>BB-01</t>
  </si>
  <si>
    <t>Christ Church</t>
  </si>
  <si>
    <t>BB-06</t>
  </si>
  <si>
    <t>Saint Joseph</t>
  </si>
  <si>
    <t>BD-B</t>
  </si>
  <si>
    <t>Chittagong</t>
  </si>
  <si>
    <t>BD-10</t>
  </si>
  <si>
    <t>BD-11</t>
  </si>
  <si>
    <t>Cox's Bazar</t>
  </si>
  <si>
    <t>BD-56</t>
  </si>
  <si>
    <t>Rangamati</t>
  </si>
  <si>
    <t>BD-16</t>
  </si>
  <si>
    <t>Feni</t>
  </si>
  <si>
    <t>BD-31</t>
  </si>
  <si>
    <t>Lakshmipur</t>
  </si>
  <si>
    <t>BD-09</t>
  </si>
  <si>
    <t>Chandpur</t>
  </si>
  <si>
    <t>BD-08</t>
  </si>
  <si>
    <t>Comilla</t>
  </si>
  <si>
    <t>BD-29</t>
  </si>
  <si>
    <t>BD-01</t>
  </si>
  <si>
    <t>Bandarban</t>
  </si>
  <si>
    <t>BD-04</t>
  </si>
  <si>
    <t>Brahmanbaria</t>
  </si>
  <si>
    <t>BD-47</t>
  </si>
  <si>
    <t>Noakhali</t>
  </si>
  <si>
    <t>BD-C</t>
  </si>
  <si>
    <t>Dhaka</t>
  </si>
  <si>
    <t>BD-34</t>
  </si>
  <si>
    <t>Mymensingh</t>
  </si>
  <si>
    <t>BD-57</t>
  </si>
  <si>
    <t>Sherpur</t>
  </si>
  <si>
    <t>BD-26</t>
  </si>
  <si>
    <t>Kishoreganj</t>
  </si>
  <si>
    <t>BD-21</t>
  </si>
  <si>
    <t>Jamalpur</t>
  </si>
  <si>
    <t>BD-41</t>
  </si>
  <si>
    <t>Netrakona</t>
  </si>
  <si>
    <t>BD-42</t>
  </si>
  <si>
    <t>Narsingdi</t>
  </si>
  <si>
    <t>BD-13</t>
  </si>
  <si>
    <t>BD-15</t>
  </si>
  <si>
    <t>Faridpur</t>
  </si>
  <si>
    <t>BD-17</t>
  </si>
  <si>
    <t>Gopalganj</t>
  </si>
  <si>
    <t>BD-53</t>
  </si>
  <si>
    <t>Rajbari</t>
  </si>
  <si>
    <t>BD-18</t>
  </si>
  <si>
    <t>Gazipur</t>
  </si>
  <si>
    <t>BD-33</t>
  </si>
  <si>
    <t>Manikganj</t>
  </si>
  <si>
    <t>BD-35</t>
  </si>
  <si>
    <t>Munshiganj</t>
  </si>
  <si>
    <t>BD-40</t>
  </si>
  <si>
    <t>Narayanganj</t>
  </si>
  <si>
    <t>BD-36</t>
  </si>
  <si>
    <t>Madaripur</t>
  </si>
  <si>
    <t>BD-62</t>
  </si>
  <si>
    <t>Shariatpur</t>
  </si>
  <si>
    <t>BD-63</t>
  </si>
  <si>
    <t>Tangail</t>
  </si>
  <si>
    <t>BD-A</t>
  </si>
  <si>
    <t>Barisal</t>
  </si>
  <si>
    <t>BD-06</t>
  </si>
  <si>
    <t>BD-07</t>
  </si>
  <si>
    <t>Bhola</t>
  </si>
  <si>
    <t>BD-51</t>
  </si>
  <si>
    <t>Patuakhali</t>
  </si>
  <si>
    <t>BD-02</t>
  </si>
  <si>
    <t>Barguna</t>
  </si>
  <si>
    <t>BD-25</t>
  </si>
  <si>
    <t>BD-50</t>
  </si>
  <si>
    <t>Pirojpur</t>
  </si>
  <si>
    <t>BD-D</t>
  </si>
  <si>
    <t>Khulna</t>
  </si>
  <si>
    <t>BD-30</t>
  </si>
  <si>
    <t>Kushtia</t>
  </si>
  <si>
    <t>BD-39</t>
  </si>
  <si>
    <t>Meherpur</t>
  </si>
  <si>
    <t>BD-12</t>
  </si>
  <si>
    <t>Chuadanga</t>
  </si>
  <si>
    <t>BD-22</t>
  </si>
  <si>
    <t>Jessore</t>
  </si>
  <si>
    <t>BD-58</t>
  </si>
  <si>
    <t>Satkhira</t>
  </si>
  <si>
    <t>BD-37</t>
  </si>
  <si>
    <t>Magura</t>
  </si>
  <si>
    <t>BD-05</t>
  </si>
  <si>
    <t>Bagerhat</t>
  </si>
  <si>
    <t>BD-23</t>
  </si>
  <si>
    <t>Jhenaidah</t>
  </si>
  <si>
    <t>BD-27</t>
  </si>
  <si>
    <t>BD-43</t>
  </si>
  <si>
    <t>Narail</t>
  </si>
  <si>
    <t>BD-E</t>
  </si>
  <si>
    <t>Rajshahi</t>
  </si>
  <si>
    <t>BD-49</t>
  </si>
  <si>
    <t>Pabna</t>
  </si>
  <si>
    <t>BD-54</t>
  </si>
  <si>
    <t>BD-24</t>
  </si>
  <si>
    <t>BD-59</t>
  </si>
  <si>
    <t>Sirajganj</t>
  </si>
  <si>
    <t>BD-03</t>
  </si>
  <si>
    <t>Bogra</t>
  </si>
  <si>
    <t>BD-44</t>
  </si>
  <si>
    <t>Natore</t>
  </si>
  <si>
    <t>BD-45</t>
  </si>
  <si>
    <t>BD-48</t>
  </si>
  <si>
    <t>Naogaon</t>
  </si>
  <si>
    <t>BD-55</t>
  </si>
  <si>
    <t>Rangpur</t>
  </si>
  <si>
    <t>BD-G</t>
  </si>
  <si>
    <t>Sylhet</t>
  </si>
  <si>
    <t>BD-38</t>
  </si>
  <si>
    <t>Moulvibazar</t>
  </si>
  <si>
    <t>BD-60</t>
  </si>
  <si>
    <t>BD-61</t>
  </si>
  <si>
    <t>Sunamganj</t>
  </si>
  <si>
    <t>BD-20</t>
  </si>
  <si>
    <t>Habiganj</t>
  </si>
  <si>
    <t>BD-F</t>
  </si>
  <si>
    <t>BD-19</t>
  </si>
  <si>
    <t>Gaibandha</t>
  </si>
  <si>
    <t>BD-64</t>
  </si>
  <si>
    <t>Thakurgaon</t>
  </si>
  <si>
    <t>BD-28</t>
  </si>
  <si>
    <t>Kurigram</t>
  </si>
  <si>
    <t>BD-52</t>
  </si>
  <si>
    <t>Panchagarh</t>
  </si>
  <si>
    <t>BD-14</t>
  </si>
  <si>
    <t>Dinajpur</t>
  </si>
  <si>
    <t>BD-32</t>
  </si>
  <si>
    <t>Lalmonirhat</t>
  </si>
  <si>
    <t>BD-46</t>
  </si>
  <si>
    <t>Nilphamari</t>
  </si>
  <si>
    <t>BE-WAL</t>
  </si>
  <si>
    <t>wallonne, Région</t>
  </si>
  <si>
    <t>BE-WLX</t>
  </si>
  <si>
    <t>BE-WNA</t>
  </si>
  <si>
    <t>Namur</t>
  </si>
  <si>
    <t>BE-WHT</t>
  </si>
  <si>
    <t>Hainaut</t>
  </si>
  <si>
    <t>BE-WBR</t>
  </si>
  <si>
    <t>Brabant wallon</t>
  </si>
  <si>
    <t>BE-WLG</t>
  </si>
  <si>
    <t>Liège</t>
  </si>
  <si>
    <t>BE-BRU</t>
  </si>
  <si>
    <t>Brussels Hoofdstedelijk Gewest</t>
  </si>
  <si>
    <t>Bruxelles-Capitale, Région de</t>
  </si>
  <si>
    <t>BE-VLG</t>
  </si>
  <si>
    <t>Vlaams Gewest</t>
  </si>
  <si>
    <t>BE-VBR</t>
  </si>
  <si>
    <t>Vlaams-Brabant</t>
  </si>
  <si>
    <t>BE-VWV</t>
  </si>
  <si>
    <t>West-Vlaanderen</t>
  </si>
  <si>
    <t>BE-VAN</t>
  </si>
  <si>
    <t>Antwerpen</t>
  </si>
  <si>
    <t>BE-VLI</t>
  </si>
  <si>
    <t>Limburg</t>
  </si>
  <si>
    <t>BE-VOV</t>
  </si>
  <si>
    <t>Oost-Vlaanderen</t>
  </si>
  <si>
    <t>BF-05</t>
  </si>
  <si>
    <t>Centre-Nord</t>
  </si>
  <si>
    <t>BF-NAM</t>
  </si>
  <si>
    <t>Namentenga</t>
  </si>
  <si>
    <t>BF-BAM</t>
  </si>
  <si>
    <t>Bam</t>
  </si>
  <si>
    <t>BF-SMT</t>
  </si>
  <si>
    <t>Sanmatenga</t>
  </si>
  <si>
    <t>BF-01</t>
  </si>
  <si>
    <t>Boucle du Mouhoun</t>
  </si>
  <si>
    <t>BF-BAN</t>
  </si>
  <si>
    <t>Banwa</t>
  </si>
  <si>
    <t>BF-MOU</t>
  </si>
  <si>
    <t>Mouhoun</t>
  </si>
  <si>
    <t>BF-NAY</t>
  </si>
  <si>
    <t>Nayala</t>
  </si>
  <si>
    <t>BF-SOR</t>
  </si>
  <si>
    <t>Sourou</t>
  </si>
  <si>
    <t>BF-BAL</t>
  </si>
  <si>
    <t>Balé</t>
  </si>
  <si>
    <t>BF-KOS</t>
  </si>
  <si>
    <t>Kossi</t>
  </si>
  <si>
    <t>BF-10</t>
  </si>
  <si>
    <t>Nord</t>
  </si>
  <si>
    <t>BF-YAT</t>
  </si>
  <si>
    <t>Yatenga</t>
  </si>
  <si>
    <t>BF-LOR</t>
  </si>
  <si>
    <t>Loroum</t>
  </si>
  <si>
    <t>BF-PAS</t>
  </si>
  <si>
    <t>Passoré</t>
  </si>
  <si>
    <t>BF-ZON</t>
  </si>
  <si>
    <t>Zondoma</t>
  </si>
  <si>
    <t>BF-02</t>
  </si>
  <si>
    <t>Cascades</t>
  </si>
  <si>
    <t>BF-LER</t>
  </si>
  <si>
    <t>Léraba</t>
  </si>
  <si>
    <t>BF-COM</t>
  </si>
  <si>
    <t>Comoé</t>
  </si>
  <si>
    <t>BF-03</t>
  </si>
  <si>
    <t>Centre</t>
  </si>
  <si>
    <t>BF-KAD</t>
  </si>
  <si>
    <t>Kadiogo</t>
  </si>
  <si>
    <t>BF-04</t>
  </si>
  <si>
    <t>Centre-Est</t>
  </si>
  <si>
    <t>BF-BLG</t>
  </si>
  <si>
    <t>Boulgou</t>
  </si>
  <si>
    <t>BF-KOT</t>
  </si>
  <si>
    <t>Kouritenga</t>
  </si>
  <si>
    <t>BF-KOP</t>
  </si>
  <si>
    <t>Koulpélogo</t>
  </si>
  <si>
    <t>BF-06</t>
  </si>
  <si>
    <t>Centre-Ouest</t>
  </si>
  <si>
    <t>BF-SIS</t>
  </si>
  <si>
    <t>Sissili</t>
  </si>
  <si>
    <t>BF-ZIR</t>
  </si>
  <si>
    <t>Ziro</t>
  </si>
  <si>
    <t>BF-BLK</t>
  </si>
  <si>
    <t>Boulkiemdé</t>
  </si>
  <si>
    <t>BF-SNG</t>
  </si>
  <si>
    <t>Sanguié</t>
  </si>
  <si>
    <t>BF-07</t>
  </si>
  <si>
    <t>Centre-Sud</t>
  </si>
  <si>
    <t>BF-ZOU</t>
  </si>
  <si>
    <t>Zoundwéogo</t>
  </si>
  <si>
    <t>BF-NAO</t>
  </si>
  <si>
    <t>Nahouri</t>
  </si>
  <si>
    <t>BF-BAZ</t>
  </si>
  <si>
    <t>Bazèga</t>
  </si>
  <si>
    <t>BF-08</t>
  </si>
  <si>
    <t>Est</t>
  </si>
  <si>
    <t>BF-GOU</t>
  </si>
  <si>
    <t>Gourma</t>
  </si>
  <si>
    <t>BF-GNA</t>
  </si>
  <si>
    <t>Gnagna</t>
  </si>
  <si>
    <t>BF-KMD</t>
  </si>
  <si>
    <t>Komondjari</t>
  </si>
  <si>
    <t>BF-KMP</t>
  </si>
  <si>
    <t>Kompienga</t>
  </si>
  <si>
    <t>BF-TAP</t>
  </si>
  <si>
    <t>Tapoa</t>
  </si>
  <si>
    <t>BF-09</t>
  </si>
  <si>
    <t>Hauts-Bassins</t>
  </si>
  <si>
    <t>BF-HOU</t>
  </si>
  <si>
    <t>Houet</t>
  </si>
  <si>
    <t>BF-TUI</t>
  </si>
  <si>
    <t>BF-KEN</t>
  </si>
  <si>
    <t>Kénédougou</t>
  </si>
  <si>
    <t>BF-11</t>
  </si>
  <si>
    <t>Plateau-Central</t>
  </si>
  <si>
    <t>BF-GAN</t>
  </si>
  <si>
    <t>Ganzourgou</t>
  </si>
  <si>
    <t>BF-KOW</t>
  </si>
  <si>
    <t>Kourwéogo</t>
  </si>
  <si>
    <t>BF-OUB</t>
  </si>
  <si>
    <t>Oubritenga</t>
  </si>
  <si>
    <t>BF-12</t>
  </si>
  <si>
    <t>Sahel</t>
  </si>
  <si>
    <t>BF-OUD</t>
  </si>
  <si>
    <t>Oudalan</t>
  </si>
  <si>
    <t>BF-SOM</t>
  </si>
  <si>
    <t>Soum</t>
  </si>
  <si>
    <t>BF-YAG</t>
  </si>
  <si>
    <t>Yagha</t>
  </si>
  <si>
    <t>BF-SEN</t>
  </si>
  <si>
    <t>Séno</t>
  </si>
  <si>
    <t>BF-13</t>
  </si>
  <si>
    <t>Sud-Ouest</t>
  </si>
  <si>
    <t>BF-PON</t>
  </si>
  <si>
    <t>Poni</t>
  </si>
  <si>
    <t>BF-BGR</t>
  </si>
  <si>
    <t>Bougouriba</t>
  </si>
  <si>
    <t>BF-NOU</t>
  </si>
  <si>
    <t>Noumbiel</t>
  </si>
  <si>
    <t>BF-IOB</t>
  </si>
  <si>
    <t>Ioba</t>
  </si>
  <si>
    <t>BG-13</t>
  </si>
  <si>
    <t>Pazardzhik</t>
  </si>
  <si>
    <t>BG-18</t>
  </si>
  <si>
    <t>Ruse</t>
  </si>
  <si>
    <t>BG-21</t>
  </si>
  <si>
    <t>Smolyan</t>
  </si>
  <si>
    <t>BG-22</t>
  </si>
  <si>
    <t>Sofia (stolitsa)</t>
  </si>
  <si>
    <t>BG-27</t>
  </si>
  <si>
    <t>Shumen</t>
  </si>
  <si>
    <t>BG-02</t>
  </si>
  <si>
    <t>Burgas</t>
  </si>
  <si>
    <t>BG-14</t>
  </si>
  <si>
    <t>Pernik</t>
  </si>
  <si>
    <t>BG-19</t>
  </si>
  <si>
    <t>Silistra</t>
  </si>
  <si>
    <t>BG-25</t>
  </si>
  <si>
    <t>Targovishte</t>
  </si>
  <si>
    <t>BG-03</t>
  </si>
  <si>
    <t>Varna</t>
  </si>
  <si>
    <t>BG-24</t>
  </si>
  <si>
    <t>Stara Zagora</t>
  </si>
  <si>
    <t>BG-05</t>
  </si>
  <si>
    <t>Vidin</t>
  </si>
  <si>
    <t>BG-06</t>
  </si>
  <si>
    <t>Vratsa</t>
  </si>
  <si>
    <t>BG-07</t>
  </si>
  <si>
    <t>Gabrovo</t>
  </si>
  <si>
    <t>BG-08</t>
  </si>
  <si>
    <t>Dobrich</t>
  </si>
  <si>
    <t>BG-26</t>
  </si>
  <si>
    <t>Haskovo</t>
  </si>
  <si>
    <t>BG-04</t>
  </si>
  <si>
    <t>Veliko Tarnovo</t>
  </si>
  <si>
    <t>BG-09</t>
  </si>
  <si>
    <t>Kardzhali</t>
  </si>
  <si>
    <t>BG-15</t>
  </si>
  <si>
    <t>Pleven</t>
  </si>
  <si>
    <t>BG-16</t>
  </si>
  <si>
    <t>Plovdiv</t>
  </si>
  <si>
    <t>BG-28</t>
  </si>
  <si>
    <t>Yambol</t>
  </si>
  <si>
    <t>BG-01</t>
  </si>
  <si>
    <t>Blagoevgrad</t>
  </si>
  <si>
    <t>BG-10</t>
  </si>
  <si>
    <t>Kyustendil</t>
  </si>
  <si>
    <t>BG-12</t>
  </si>
  <si>
    <t>Montana</t>
  </si>
  <si>
    <t>BG-20</t>
  </si>
  <si>
    <t>Sliven</t>
  </si>
  <si>
    <t>BG-23</t>
  </si>
  <si>
    <t>Sofia</t>
  </si>
  <si>
    <t>BG-11</t>
  </si>
  <si>
    <t>Lovech</t>
  </si>
  <si>
    <t>BG-17</t>
  </si>
  <si>
    <t>Razgrad</t>
  </si>
  <si>
    <t>BH-15</t>
  </si>
  <si>
    <t>Al Muḩarraq</t>
  </si>
  <si>
    <t>BH-17</t>
  </si>
  <si>
    <t>Ash Shamālīyah</t>
  </si>
  <si>
    <t>BH-14</t>
  </si>
  <si>
    <t>Al Janūbīyah</t>
  </si>
  <si>
    <t>BH-13</t>
  </si>
  <si>
    <t>Al ‘Āşimah</t>
  </si>
  <si>
    <t>BI-KI</t>
  </si>
  <si>
    <t>Kirundo</t>
  </si>
  <si>
    <t>BI-BR</t>
  </si>
  <si>
    <t>Bururi</t>
  </si>
  <si>
    <t>BI-CI</t>
  </si>
  <si>
    <t>Cibitoke</t>
  </si>
  <si>
    <t>BI-GI</t>
  </si>
  <si>
    <t>Gitega</t>
  </si>
  <si>
    <t>BI-MA</t>
  </si>
  <si>
    <t>Makamba</t>
  </si>
  <si>
    <t>BI-MU</t>
  </si>
  <si>
    <t>Muramvya</t>
  </si>
  <si>
    <t>BI-NG</t>
  </si>
  <si>
    <t>Ngozi</t>
  </si>
  <si>
    <t>BI-RY</t>
  </si>
  <si>
    <t>Ruyigi</t>
  </si>
  <si>
    <t>BI-KY</t>
  </si>
  <si>
    <t>Kayanza</t>
  </si>
  <si>
    <t>BI-MW</t>
  </si>
  <si>
    <t>Mwaro</t>
  </si>
  <si>
    <t>BI-BB</t>
  </si>
  <si>
    <t>Bubanza</t>
  </si>
  <si>
    <t>BI-BM</t>
  </si>
  <si>
    <t>Bujumbura Mairie</t>
  </si>
  <si>
    <t>BI-KR</t>
  </si>
  <si>
    <t>Karuzi</t>
  </si>
  <si>
    <t>BI-MY</t>
  </si>
  <si>
    <t>Muyinga</t>
  </si>
  <si>
    <t>BI-CA</t>
  </si>
  <si>
    <t>Cankuzo</t>
  </si>
  <si>
    <t>BI-BL</t>
  </si>
  <si>
    <t>Bujumbura Rural</t>
  </si>
  <si>
    <t>BI-RT</t>
  </si>
  <si>
    <t>Rutana</t>
  </si>
  <si>
    <t>BI-RM</t>
  </si>
  <si>
    <t>Rumonge</t>
  </si>
  <si>
    <t>BJ-BO</t>
  </si>
  <si>
    <t>Borgou</t>
  </si>
  <si>
    <t>BJ-OU</t>
  </si>
  <si>
    <t>Ouémé</t>
  </si>
  <si>
    <t>BJ-LI</t>
  </si>
  <si>
    <t>Littoral</t>
  </si>
  <si>
    <t>BJ-AQ</t>
  </si>
  <si>
    <t>Atlantique</t>
  </si>
  <si>
    <t>BJ-AL</t>
  </si>
  <si>
    <t>Alibori</t>
  </si>
  <si>
    <t>BJ-DO</t>
  </si>
  <si>
    <t>Donga</t>
  </si>
  <si>
    <t>BJ-KO</t>
  </si>
  <si>
    <t>Couffo</t>
  </si>
  <si>
    <t>BJ-PL</t>
  </si>
  <si>
    <t>Plateau</t>
  </si>
  <si>
    <t>BJ-ZO</t>
  </si>
  <si>
    <t>Zou</t>
  </si>
  <si>
    <t>BJ-AK</t>
  </si>
  <si>
    <t>Atacora</t>
  </si>
  <si>
    <t>BJ-CO</t>
  </si>
  <si>
    <t>Collines</t>
  </si>
  <si>
    <t>BJ-MO</t>
  </si>
  <si>
    <t>Mono</t>
  </si>
  <si>
    <t>BN-BM</t>
  </si>
  <si>
    <t>Brunei-Muara</t>
  </si>
  <si>
    <t>BN-BE</t>
  </si>
  <si>
    <t>Belait</t>
  </si>
  <si>
    <t>BN-TU</t>
  </si>
  <si>
    <t>Tutong</t>
  </si>
  <si>
    <t>BN-TE</t>
  </si>
  <si>
    <t>Temburong</t>
  </si>
  <si>
    <t>BO-C</t>
  </si>
  <si>
    <t>Cochabamba</t>
  </si>
  <si>
    <t>BO-L</t>
  </si>
  <si>
    <t>La Paz</t>
  </si>
  <si>
    <t>BO-B</t>
  </si>
  <si>
    <t>El Beni</t>
  </si>
  <si>
    <t>BO-O</t>
  </si>
  <si>
    <t>BO-S</t>
  </si>
  <si>
    <t>BO-P</t>
  </si>
  <si>
    <t>Potosí</t>
  </si>
  <si>
    <t>BO-T</t>
  </si>
  <si>
    <t>Tarija</t>
  </si>
  <si>
    <t>BO-H</t>
  </si>
  <si>
    <t>Chuquisaca</t>
  </si>
  <si>
    <t>BO-N</t>
  </si>
  <si>
    <t>Pando</t>
  </si>
  <si>
    <t>BQ-BO</t>
  </si>
  <si>
    <t>Bonaire</t>
  </si>
  <si>
    <t>BQ-SA</t>
  </si>
  <si>
    <t>Saba</t>
  </si>
  <si>
    <t>BQ-SE</t>
  </si>
  <si>
    <t>Sint Eustatius</t>
  </si>
  <si>
    <t>BR-AM</t>
  </si>
  <si>
    <t>BR-CE</t>
  </si>
  <si>
    <t>Ceará</t>
  </si>
  <si>
    <t>BR-RR</t>
  </si>
  <si>
    <t>Roraima</t>
  </si>
  <si>
    <t>BR-GO</t>
  </si>
  <si>
    <t>Goiás</t>
  </si>
  <si>
    <t>BR-MG</t>
  </si>
  <si>
    <t>BR-TO</t>
  </si>
  <si>
    <t>Tocantins</t>
  </si>
  <si>
    <t>BR-ES</t>
  </si>
  <si>
    <t>Espírito Santo</t>
  </si>
  <si>
    <t>BR-AP</t>
  </si>
  <si>
    <t>Amapá</t>
  </si>
  <si>
    <t>BR-BA</t>
  </si>
  <si>
    <t>Bahia</t>
  </si>
  <si>
    <t>BR-MS</t>
  </si>
  <si>
    <t>Mato Grosso do Sul</t>
  </si>
  <si>
    <t>BR-PR</t>
  </si>
  <si>
    <t>Paraná</t>
  </si>
  <si>
    <t>BR-RN</t>
  </si>
  <si>
    <t>Rio Grande do Norte</t>
  </si>
  <si>
    <t>BR-AC</t>
  </si>
  <si>
    <t>Acre</t>
  </si>
  <si>
    <t>BR-MT</t>
  </si>
  <si>
    <t>Mato Grosso</t>
  </si>
  <si>
    <t>BR-PB</t>
  </si>
  <si>
    <t>Paraíba</t>
  </si>
  <si>
    <t>BR-PE</t>
  </si>
  <si>
    <t>Pernambuco</t>
  </si>
  <si>
    <t>BR-RJ</t>
  </si>
  <si>
    <t>Rio de Janeiro</t>
  </si>
  <si>
    <t>BR-RO</t>
  </si>
  <si>
    <t>BR-SC</t>
  </si>
  <si>
    <t>Santa Catarina</t>
  </si>
  <si>
    <t>BR-SP</t>
  </si>
  <si>
    <t>BR-AL</t>
  </si>
  <si>
    <t>Alagoas</t>
  </si>
  <si>
    <t>BR-DF</t>
  </si>
  <si>
    <t>Distrito Federal</t>
  </si>
  <si>
    <t>BR-MA</t>
  </si>
  <si>
    <t>Maranhão</t>
  </si>
  <si>
    <t>BR-PA</t>
  </si>
  <si>
    <t>Pará</t>
  </si>
  <si>
    <t>BR-PI</t>
  </si>
  <si>
    <t>Piauí</t>
  </si>
  <si>
    <t>BR-RS</t>
  </si>
  <si>
    <t>Rio Grande do Sul</t>
  </si>
  <si>
    <t>BR-SE</t>
  </si>
  <si>
    <t>Sergipe</t>
  </si>
  <si>
    <t>BS-MI</t>
  </si>
  <si>
    <t>Moore's Island</t>
  </si>
  <si>
    <t>BS-SS</t>
  </si>
  <si>
    <t>San Salvador</t>
  </si>
  <si>
    <t>BS-SW</t>
  </si>
  <si>
    <t>Spanish Wells</t>
  </si>
  <si>
    <t>BS-AK</t>
  </si>
  <si>
    <t>Acklins</t>
  </si>
  <si>
    <t>BS-LI</t>
  </si>
  <si>
    <t>Long Island</t>
  </si>
  <si>
    <t>BS-BY</t>
  </si>
  <si>
    <t>Berry Islands</t>
  </si>
  <si>
    <t>BS-FP</t>
  </si>
  <si>
    <t>City of Freeport</t>
  </si>
  <si>
    <t>BS-NS</t>
  </si>
  <si>
    <t>North Andros</t>
  </si>
  <si>
    <t>BS-RC</t>
  </si>
  <si>
    <t>Rum Cay</t>
  </si>
  <si>
    <t>BS-SO</t>
  </si>
  <si>
    <t>South Abaco</t>
  </si>
  <si>
    <t>BS-CE</t>
  </si>
  <si>
    <t>Central Eleuthera</t>
  </si>
  <si>
    <t>BS-CI</t>
  </si>
  <si>
    <t>Cat Island</t>
  </si>
  <si>
    <t>BS-CS</t>
  </si>
  <si>
    <t>Central Andros</t>
  </si>
  <si>
    <t>BS-EX</t>
  </si>
  <si>
    <t>Exuma</t>
  </si>
  <si>
    <t>BS-IN</t>
  </si>
  <si>
    <t>Inagua</t>
  </si>
  <si>
    <t>BS-MC</t>
  </si>
  <si>
    <t>Mangrove Cay</t>
  </si>
  <si>
    <t>BS-SA</t>
  </si>
  <si>
    <t>South Andros</t>
  </si>
  <si>
    <t>BS-CK</t>
  </si>
  <si>
    <t>Crooked Island and Long Cay</t>
  </si>
  <si>
    <t>BS-HT</t>
  </si>
  <si>
    <t>Hope Town</t>
  </si>
  <si>
    <t>BS-RI</t>
  </si>
  <si>
    <t>Ragged Island</t>
  </si>
  <si>
    <t>BS-CO</t>
  </si>
  <si>
    <t>Central Abaco</t>
  </si>
  <si>
    <t>BS-EG</t>
  </si>
  <si>
    <t>East Grand Bahama</t>
  </si>
  <si>
    <t>BS-HI</t>
  </si>
  <si>
    <t>Harbour Island</t>
  </si>
  <si>
    <t>BS-GC</t>
  </si>
  <si>
    <t>Grand Cay</t>
  </si>
  <si>
    <t>BS-MG</t>
  </si>
  <si>
    <t>Mayaguana</t>
  </si>
  <si>
    <t>BS-WG</t>
  </si>
  <si>
    <t>West Grand Bahama</t>
  </si>
  <si>
    <t>BS-BI</t>
  </si>
  <si>
    <t>Bimini</t>
  </si>
  <si>
    <t>BS-BP</t>
  </si>
  <si>
    <t>Black Point</t>
  </si>
  <si>
    <t>BS-NE</t>
  </si>
  <si>
    <t>North Eleuthera</t>
  </si>
  <si>
    <t>BS-NO</t>
  </si>
  <si>
    <t>North Abaco</t>
  </si>
  <si>
    <t>BS-SE</t>
  </si>
  <si>
    <t>South Eleuthera</t>
  </si>
  <si>
    <t>BT-12</t>
  </si>
  <si>
    <t>Chhukha</t>
  </si>
  <si>
    <t>BT-23</t>
  </si>
  <si>
    <t>Punakha</t>
  </si>
  <si>
    <t>BT-24</t>
  </si>
  <si>
    <t>Wangdue Phodrang</t>
  </si>
  <si>
    <t>BT-21</t>
  </si>
  <si>
    <t>Tsirang</t>
  </si>
  <si>
    <t>BT-33</t>
  </si>
  <si>
    <t>Bumthang</t>
  </si>
  <si>
    <t>BT-34</t>
  </si>
  <si>
    <t>Zhemgang</t>
  </si>
  <si>
    <t>BT-31</t>
  </si>
  <si>
    <t>Sarpang</t>
  </si>
  <si>
    <t>BT-14</t>
  </si>
  <si>
    <t>Samtse</t>
  </si>
  <si>
    <t>BT-15</t>
  </si>
  <si>
    <t>Thimphu</t>
  </si>
  <si>
    <t>BT-44</t>
  </si>
  <si>
    <t>Lhuentse</t>
  </si>
  <si>
    <t>BT-TY</t>
  </si>
  <si>
    <t>Trashi Yangtse</t>
  </si>
  <si>
    <t>BT-11</t>
  </si>
  <si>
    <t>Paro</t>
  </si>
  <si>
    <t>BT-42</t>
  </si>
  <si>
    <t>Monggar</t>
  </si>
  <si>
    <t>BT-45</t>
  </si>
  <si>
    <t>BT-13</t>
  </si>
  <si>
    <t>BT-41</t>
  </si>
  <si>
    <t>Trashigang</t>
  </si>
  <si>
    <t>BT-GA</t>
  </si>
  <si>
    <t>Gasa</t>
  </si>
  <si>
    <t>BT-22</t>
  </si>
  <si>
    <t>Dagana</t>
  </si>
  <si>
    <t>BT-32</t>
  </si>
  <si>
    <t>Trongsa</t>
  </si>
  <si>
    <t>BT-43</t>
  </si>
  <si>
    <t>Pemagatshel</t>
  </si>
  <si>
    <t>BW-GH</t>
  </si>
  <si>
    <t>Ghanzi</t>
  </si>
  <si>
    <t>BW-NW</t>
  </si>
  <si>
    <t>North West</t>
  </si>
  <si>
    <t>BW-SO</t>
  </si>
  <si>
    <t>Southern</t>
  </si>
  <si>
    <t>BW-KW</t>
  </si>
  <si>
    <t>Kweneng</t>
  </si>
  <si>
    <t>BW-NE</t>
  </si>
  <si>
    <t>North East</t>
  </si>
  <si>
    <t>BW-KL</t>
  </si>
  <si>
    <t>Kgatleng</t>
  </si>
  <si>
    <t>BW-CH</t>
  </si>
  <si>
    <t>Chobe</t>
  </si>
  <si>
    <t>BW-LO</t>
  </si>
  <si>
    <t>Lobatse</t>
  </si>
  <si>
    <t>BW-SP</t>
  </si>
  <si>
    <t>Selibe Phikwe</t>
  </si>
  <si>
    <t>BW-JW</t>
  </si>
  <si>
    <t>Jwaneng</t>
  </si>
  <si>
    <t>BW-ST</t>
  </si>
  <si>
    <t>Sowa Town</t>
  </si>
  <si>
    <t>BW-FR</t>
  </si>
  <si>
    <t>Francistown</t>
  </si>
  <si>
    <t>BW-GA</t>
  </si>
  <si>
    <t>Gaborone</t>
  </si>
  <si>
    <t>BW-KG</t>
  </si>
  <si>
    <t>Kgalagadi</t>
  </si>
  <si>
    <t>BW-CE</t>
  </si>
  <si>
    <t>Central</t>
  </si>
  <si>
    <t>BW-SE</t>
  </si>
  <si>
    <t>South East</t>
  </si>
  <si>
    <t>BY-VI</t>
  </si>
  <si>
    <t>Viciebskaja voblasć</t>
  </si>
  <si>
    <t>Vitebskaja oblast'</t>
  </si>
  <si>
    <t>Vitsyebskaya voblasts'</t>
  </si>
  <si>
    <t>Vitebskaya oblast'</t>
  </si>
  <si>
    <t>BY-BR</t>
  </si>
  <si>
    <t>Brestskaya oblast'</t>
  </si>
  <si>
    <t>Bresckaja voblasć</t>
  </si>
  <si>
    <t>Brestskaja oblast'</t>
  </si>
  <si>
    <t>Brestskaya voblasts'</t>
  </si>
  <si>
    <t>BY-HM</t>
  </si>
  <si>
    <t>Horad Minsk</t>
  </si>
  <si>
    <t>Gorod Minsk</t>
  </si>
  <si>
    <t>BY-HO</t>
  </si>
  <si>
    <t>Gomel'skaja oblast'</t>
  </si>
  <si>
    <t>Homieĺskaja voblasć</t>
  </si>
  <si>
    <t>Gomel'skaya oblast'</t>
  </si>
  <si>
    <t>Homyel'skaya voblasts'</t>
  </si>
  <si>
    <t>BY-MA</t>
  </si>
  <si>
    <t>Mogilevskaja oblast'</t>
  </si>
  <si>
    <t>Mahilioŭskaja voblasć</t>
  </si>
  <si>
    <t>Mogilevskaya oblast'</t>
  </si>
  <si>
    <t>Mahilyowskaya voblasts'</t>
  </si>
  <si>
    <t>BY-HR</t>
  </si>
  <si>
    <t>Grodnenskaja oblast'</t>
  </si>
  <si>
    <t>Hrodzenskaya voblasts'</t>
  </si>
  <si>
    <t>Grodnenskaya oblast'</t>
  </si>
  <si>
    <t>Hrodzienskaja voblasć</t>
  </si>
  <si>
    <t>BY-MI</t>
  </si>
  <si>
    <t>Minskaya oblast'</t>
  </si>
  <si>
    <t>Minskaya voblasts'</t>
  </si>
  <si>
    <t>Minskaja oblast'</t>
  </si>
  <si>
    <t>BZ-OW</t>
  </si>
  <si>
    <t>Orange Walk</t>
  </si>
  <si>
    <t>BZ-CZL</t>
  </si>
  <si>
    <t>Corozal</t>
  </si>
  <si>
    <t>BZ-BZ</t>
  </si>
  <si>
    <t>BZ-CY</t>
  </si>
  <si>
    <t>Cayo</t>
  </si>
  <si>
    <t>BZ-SC</t>
  </si>
  <si>
    <t>Stann Creek</t>
  </si>
  <si>
    <t>BZ-TOL</t>
  </si>
  <si>
    <t>Toledo</t>
  </si>
  <si>
    <t>CA-MB</t>
  </si>
  <si>
    <t>Manitoba</t>
  </si>
  <si>
    <t>CA-NB</t>
  </si>
  <si>
    <t>Nouveau-Brunswick</t>
  </si>
  <si>
    <t>New Brunswick</t>
  </si>
  <si>
    <t>CA-SK</t>
  </si>
  <si>
    <t>Saskatchewan</t>
  </si>
  <si>
    <t>CA-AB</t>
  </si>
  <si>
    <t>Alberta</t>
  </si>
  <si>
    <t>CA-ON</t>
  </si>
  <si>
    <t>CA-YT</t>
  </si>
  <si>
    <t>Yukon</t>
  </si>
  <si>
    <t>CA-NT</t>
  </si>
  <si>
    <t>Territoires du Nord-Ouest</t>
  </si>
  <si>
    <t>Northwest Territories</t>
  </si>
  <si>
    <t>CA-NU</t>
  </si>
  <si>
    <t>Nunavut</t>
  </si>
  <si>
    <t>CA-NL</t>
  </si>
  <si>
    <t>Newfoundland and Labrador</t>
  </si>
  <si>
    <t>Terre-Neuve-et-Labrador</t>
  </si>
  <si>
    <t>CA-PE</t>
  </si>
  <si>
    <t>Île-du-Prince-Édouard</t>
  </si>
  <si>
    <t>Prince Edward Island</t>
  </si>
  <si>
    <t>CA-BC</t>
  </si>
  <si>
    <t>Colombie-Britannique</t>
  </si>
  <si>
    <t>British Columbia</t>
  </si>
  <si>
    <t>CA-NS</t>
  </si>
  <si>
    <t>Nova Scotia</t>
  </si>
  <si>
    <t>Nouvelle-Écosse</t>
  </si>
  <si>
    <t>CA-QC</t>
  </si>
  <si>
    <t>Québec</t>
  </si>
  <si>
    <t>CD-BC</t>
  </si>
  <si>
    <t>CD-SK</t>
  </si>
  <si>
    <t>Sud-Kivu</t>
  </si>
  <si>
    <t>CD-MA</t>
  </si>
  <si>
    <t>Maniema</t>
  </si>
  <si>
    <t>CD-EQ</t>
  </si>
  <si>
    <t>Équateur</t>
  </si>
  <si>
    <t>CD-NK</t>
  </si>
  <si>
    <t>Nord-Kivu</t>
  </si>
  <si>
    <t>CD-KE</t>
  </si>
  <si>
    <t>CD-KN</t>
  </si>
  <si>
    <t>Kinshasa</t>
  </si>
  <si>
    <t>CF-AC</t>
  </si>
  <si>
    <t>Ouham</t>
  </si>
  <si>
    <t>Wâmo</t>
  </si>
  <si>
    <t>CF-KB</t>
  </si>
  <si>
    <t>Gribingui</t>
  </si>
  <si>
    <t>Gïrïbïngï</t>
  </si>
  <si>
    <t>CF-BB</t>
  </si>
  <si>
    <t>Bamïngï-Bangoran</t>
  </si>
  <si>
    <t>Bamingui-Bangoran</t>
  </si>
  <si>
    <t>CF-MP</t>
  </si>
  <si>
    <t>Ömbëlä-Pökö</t>
  </si>
  <si>
    <t>Ombella-Mpoko</t>
  </si>
  <si>
    <t>CF-HK</t>
  </si>
  <si>
    <t>Tö-Kötö</t>
  </si>
  <si>
    <t>Haute-Kotto</t>
  </si>
  <si>
    <t>CF-KG</t>
  </si>
  <si>
    <t>Kemö-Gïrïbïngï</t>
  </si>
  <si>
    <t>Kémo-Gribingui</t>
  </si>
  <si>
    <t>CF-MB</t>
  </si>
  <si>
    <t>Mbömü</t>
  </si>
  <si>
    <t>Mbomou</t>
  </si>
  <si>
    <t>CF-NM</t>
  </si>
  <si>
    <t>Nana-Mambéré</t>
  </si>
  <si>
    <t>Nanä-Mbaere</t>
  </si>
  <si>
    <t>CF-SE</t>
  </si>
  <si>
    <t>Sangha</t>
  </si>
  <si>
    <t>Sangä</t>
  </si>
  <si>
    <t>CF-BK</t>
  </si>
  <si>
    <t>Basse-Kotto</t>
  </si>
  <si>
    <t>Do-Kötö</t>
  </si>
  <si>
    <t>CF-HM</t>
  </si>
  <si>
    <t>Tö-Mbömü</t>
  </si>
  <si>
    <t>Haut-Mbomou</t>
  </si>
  <si>
    <t>CF-HS</t>
  </si>
  <si>
    <t>Tö-Sangä / Mbaere-Kadeï</t>
  </si>
  <si>
    <t>Haute-Sangha / Mambéré-Kadéï</t>
  </si>
  <si>
    <t>CF-LB</t>
  </si>
  <si>
    <t>Lobaye</t>
  </si>
  <si>
    <t>Lobâye</t>
  </si>
  <si>
    <t>CF-VK</t>
  </si>
  <si>
    <t>Vakaga</t>
  </si>
  <si>
    <t>CF-BGF</t>
  </si>
  <si>
    <t>Bangî</t>
  </si>
  <si>
    <t>Bangui</t>
  </si>
  <si>
    <t>CF-OP</t>
  </si>
  <si>
    <t>Wâmo-Pendë</t>
  </si>
  <si>
    <t>Ouham-Pendé</t>
  </si>
  <si>
    <t>CF-UK</t>
  </si>
  <si>
    <t>Wäkä</t>
  </si>
  <si>
    <t>Ouaka</t>
  </si>
  <si>
    <t>CG-15</t>
  </si>
  <si>
    <t>Cuvette-Ouest</t>
  </si>
  <si>
    <t>CG-5</t>
  </si>
  <si>
    <t>Kouilou</t>
  </si>
  <si>
    <t>CG-11</t>
  </si>
  <si>
    <t>Bouenza</t>
  </si>
  <si>
    <t>CG-14</t>
  </si>
  <si>
    <t>Plateaux</t>
  </si>
  <si>
    <t>CG-2</t>
  </si>
  <si>
    <t>Lékoumou</t>
  </si>
  <si>
    <t>CG-8</t>
  </si>
  <si>
    <t>Cuvette</t>
  </si>
  <si>
    <t>CG-9</t>
  </si>
  <si>
    <t>Niari</t>
  </si>
  <si>
    <t>CG-BZV</t>
  </si>
  <si>
    <t>Brazzaville</t>
  </si>
  <si>
    <t>CG-16</t>
  </si>
  <si>
    <t>Pointe-Noire</t>
  </si>
  <si>
    <t>CG-12</t>
  </si>
  <si>
    <t>Pool</t>
  </si>
  <si>
    <t>CG-13</t>
  </si>
  <si>
    <t>CG-7</t>
  </si>
  <si>
    <t>Likouala</t>
  </si>
  <si>
    <t>CH-BS</t>
  </si>
  <si>
    <t>Basel-Stadt</t>
  </si>
  <si>
    <t>CH-SZ</t>
  </si>
  <si>
    <t>Schwyz</t>
  </si>
  <si>
    <t>CH-ZG</t>
  </si>
  <si>
    <t>Zug</t>
  </si>
  <si>
    <t>CH-AG</t>
  </si>
  <si>
    <t>Aargau</t>
  </si>
  <si>
    <t>CH-BE</t>
  </si>
  <si>
    <t>Berne</t>
  </si>
  <si>
    <t>CH-FR</t>
  </si>
  <si>
    <t>Freiburg</t>
  </si>
  <si>
    <t>Fribourg</t>
  </si>
  <si>
    <t>CH-NE</t>
  </si>
  <si>
    <t>CH-OW</t>
  </si>
  <si>
    <t>Obwalden</t>
  </si>
  <si>
    <t>CH-TI</t>
  </si>
  <si>
    <t>CH-VD</t>
  </si>
  <si>
    <t>Vaud</t>
  </si>
  <si>
    <t>CH-AR</t>
  </si>
  <si>
    <t>Appenzell Ausserrhoden</t>
  </si>
  <si>
    <t>CH-GE</t>
  </si>
  <si>
    <t>Genève</t>
  </si>
  <si>
    <t>CH-GL</t>
  </si>
  <si>
    <t>Glarus</t>
  </si>
  <si>
    <t>CH-SG</t>
  </si>
  <si>
    <t>Sankt Gallen</t>
  </si>
  <si>
    <t>CH-BL</t>
  </si>
  <si>
    <t>Basel-Landschaft</t>
  </si>
  <si>
    <t>CH-UR</t>
  </si>
  <si>
    <t>Uri</t>
  </si>
  <si>
    <t>CH-JU</t>
  </si>
  <si>
    <t>Jura</t>
  </si>
  <si>
    <t>CH-LU</t>
  </si>
  <si>
    <t>Luzern</t>
  </si>
  <si>
    <t>CH-SO</t>
  </si>
  <si>
    <t>Solothurn</t>
  </si>
  <si>
    <t>CH-TG</t>
  </si>
  <si>
    <t>Thurgau</t>
  </si>
  <si>
    <t>CH-GR</t>
  </si>
  <si>
    <t>Grigioni</t>
  </si>
  <si>
    <t>Grischun</t>
  </si>
  <si>
    <t>Grisons</t>
  </si>
  <si>
    <t>Graubünden</t>
  </si>
  <si>
    <t>CH-NW</t>
  </si>
  <si>
    <t>Nidwalden</t>
  </si>
  <si>
    <t>CH-SH</t>
  </si>
  <si>
    <t>Schaffhausen</t>
  </si>
  <si>
    <t>CH-ZH</t>
  </si>
  <si>
    <t>Zürich</t>
  </si>
  <si>
    <t>CH-AI</t>
  </si>
  <si>
    <t>Appenzell Innerrhoden</t>
  </si>
  <si>
    <t>CH-VS</t>
  </si>
  <si>
    <t>Valais</t>
  </si>
  <si>
    <t>Wallis</t>
  </si>
  <si>
    <t>CI-AB</t>
  </si>
  <si>
    <t>Abidjan</t>
  </si>
  <si>
    <t>CI-YM</t>
  </si>
  <si>
    <t>Yamoussoukro</t>
  </si>
  <si>
    <t>CI-BS</t>
  </si>
  <si>
    <t>Bas-Sassandra</t>
  </si>
  <si>
    <t>CI-CM</t>
  </si>
  <si>
    <t>CI-DN</t>
  </si>
  <si>
    <t>Denguélé</t>
  </si>
  <si>
    <t>CI-GD</t>
  </si>
  <si>
    <t>Gôh-Djiboua</t>
  </si>
  <si>
    <t>CI-LC</t>
  </si>
  <si>
    <t>Lacs</t>
  </si>
  <si>
    <t>CI-LG</t>
  </si>
  <si>
    <t>Lagunes</t>
  </si>
  <si>
    <t>CI-MG</t>
  </si>
  <si>
    <t>Montagnes</t>
  </si>
  <si>
    <t>CI-SM</t>
  </si>
  <si>
    <t>Sassandra-Marahoué</t>
  </si>
  <si>
    <t>CI-SV</t>
  </si>
  <si>
    <t>Savanes</t>
  </si>
  <si>
    <t>CI-VB</t>
  </si>
  <si>
    <t>Vallée du Bandama</t>
  </si>
  <si>
    <t>CI-WR</t>
  </si>
  <si>
    <t>Woroba</t>
  </si>
  <si>
    <t>CI-ZZ</t>
  </si>
  <si>
    <t>Zanzan</t>
  </si>
  <si>
    <t>CL-BI</t>
  </si>
  <si>
    <t>Biobío</t>
  </si>
  <si>
    <t>CL-AP</t>
  </si>
  <si>
    <t>Arica y Parinacota</t>
  </si>
  <si>
    <t>CL-AT</t>
  </si>
  <si>
    <t>Atacama</t>
  </si>
  <si>
    <t>CL-LL</t>
  </si>
  <si>
    <t>Los Lagos</t>
  </si>
  <si>
    <t>CL-LR</t>
  </si>
  <si>
    <t>Los Ríos</t>
  </si>
  <si>
    <t>CL-ML</t>
  </si>
  <si>
    <t>Maule</t>
  </si>
  <si>
    <t>CL-AR</t>
  </si>
  <si>
    <t>CL-LI</t>
  </si>
  <si>
    <t>Libertador General Bernardo O'Higgins</t>
  </si>
  <si>
    <t>CL-MA</t>
  </si>
  <si>
    <t>Magallanes</t>
  </si>
  <si>
    <t>CL-AN</t>
  </si>
  <si>
    <t>CL-RM</t>
  </si>
  <si>
    <t>Región Metropolitana de Santiago</t>
  </si>
  <si>
    <t>CL-TA</t>
  </si>
  <si>
    <t>Tarapacá</t>
  </si>
  <si>
    <t>CL-AI</t>
  </si>
  <si>
    <t>CL-VS</t>
  </si>
  <si>
    <t>Valparaíso</t>
  </si>
  <si>
    <t>CL-CO</t>
  </si>
  <si>
    <t>Coquimbo</t>
  </si>
  <si>
    <t>CM-NW</t>
  </si>
  <si>
    <t>Nord-Ouest</t>
  </si>
  <si>
    <t>North-West</t>
  </si>
  <si>
    <t>CM-OU</t>
  </si>
  <si>
    <t>West</t>
  </si>
  <si>
    <t>Ouest</t>
  </si>
  <si>
    <t>CM-AD</t>
  </si>
  <si>
    <t>Adamaoua</t>
  </si>
  <si>
    <t>CM-LT</t>
  </si>
  <si>
    <t>CM-NO</t>
  </si>
  <si>
    <t>North</t>
  </si>
  <si>
    <t>CM-SU</t>
  </si>
  <si>
    <t>South</t>
  </si>
  <si>
    <t>Sud</t>
  </si>
  <si>
    <t>CM-SW</t>
  </si>
  <si>
    <t>South-West</t>
  </si>
  <si>
    <t>CM-CE</t>
  </si>
  <si>
    <t>CM-EN</t>
  </si>
  <si>
    <t>Extrême-Nord</t>
  </si>
  <si>
    <t>Far North</t>
  </si>
  <si>
    <t>CM-ES</t>
  </si>
  <si>
    <t>East</t>
  </si>
  <si>
    <t>CO-AMA</t>
  </si>
  <si>
    <t>CO-CAL</t>
  </si>
  <si>
    <t>Caldas</t>
  </si>
  <si>
    <t>CO-CAU</t>
  </si>
  <si>
    <t>Cauca</t>
  </si>
  <si>
    <t>CO-CES</t>
  </si>
  <si>
    <t>Cesar</t>
  </si>
  <si>
    <t>CO-DC</t>
  </si>
  <si>
    <t>Distrito Capital de Bogotá</t>
  </si>
  <si>
    <t>CO-LAG</t>
  </si>
  <si>
    <t>La Guajira</t>
  </si>
  <si>
    <t>CO-ARA</t>
  </si>
  <si>
    <t>Arauca</t>
  </si>
  <si>
    <t>CO-NSA</t>
  </si>
  <si>
    <t>Norte de Santander</t>
  </si>
  <si>
    <t>CO-TOL</t>
  </si>
  <si>
    <t>Tolima</t>
  </si>
  <si>
    <t>CO-VAC</t>
  </si>
  <si>
    <t>Valle del Cauca</t>
  </si>
  <si>
    <t>CO-GUV</t>
  </si>
  <si>
    <t>Guaviare</t>
  </si>
  <si>
    <t>CO-HUI</t>
  </si>
  <si>
    <t>Huila</t>
  </si>
  <si>
    <t>CO-SUC</t>
  </si>
  <si>
    <t>Sucre</t>
  </si>
  <si>
    <t>CO-BOY</t>
  </si>
  <si>
    <t>Boyacá</t>
  </si>
  <si>
    <t>CO-CAQ</t>
  </si>
  <si>
    <t>Caquetá</t>
  </si>
  <si>
    <t>CO-CUN</t>
  </si>
  <si>
    <t>Cundinamarca</t>
  </si>
  <si>
    <t>CO-NAR</t>
  </si>
  <si>
    <t>Nariño</t>
  </si>
  <si>
    <t>CO-BOL</t>
  </si>
  <si>
    <t>Bolívar</t>
  </si>
  <si>
    <t>CO-MAG</t>
  </si>
  <si>
    <t>Magdalena</t>
  </si>
  <si>
    <t>CO-MET</t>
  </si>
  <si>
    <t>Meta</t>
  </si>
  <si>
    <t>CO-PUT</t>
  </si>
  <si>
    <t>Putumayo</t>
  </si>
  <si>
    <t>CO-VID</t>
  </si>
  <si>
    <t>Vichada</t>
  </si>
  <si>
    <t>CO-CAS</t>
  </si>
  <si>
    <t>Casanare</t>
  </si>
  <si>
    <t>CO-CHO</t>
  </si>
  <si>
    <t>Chocó</t>
  </si>
  <si>
    <t>CO-GUA</t>
  </si>
  <si>
    <t>Guainía</t>
  </si>
  <si>
    <t>CO-QUI</t>
  </si>
  <si>
    <t>Quindío</t>
  </si>
  <si>
    <t>CO-RIS</t>
  </si>
  <si>
    <t>Risaralda</t>
  </si>
  <si>
    <t>CO-SAN</t>
  </si>
  <si>
    <t>Santander</t>
  </si>
  <si>
    <t>CO-VAU</t>
  </si>
  <si>
    <t>Vaupés</t>
  </si>
  <si>
    <t>CO-ANT</t>
  </si>
  <si>
    <t>Antioquia</t>
  </si>
  <si>
    <t>CO-ATL</t>
  </si>
  <si>
    <t>Atlántico</t>
  </si>
  <si>
    <t>CO-COR</t>
  </si>
  <si>
    <t>CO-SAP</t>
  </si>
  <si>
    <t>San Andrés, Providencia y Santa Catalina</t>
  </si>
  <si>
    <t>CR-H</t>
  </si>
  <si>
    <t>Heredia</t>
  </si>
  <si>
    <t>CR-L</t>
  </si>
  <si>
    <t>Limón</t>
  </si>
  <si>
    <t>CR-G</t>
  </si>
  <si>
    <t>Guanacaste</t>
  </si>
  <si>
    <t>CR-P</t>
  </si>
  <si>
    <t>Puntarenas</t>
  </si>
  <si>
    <t>CR-A</t>
  </si>
  <si>
    <t>Alajuela</t>
  </si>
  <si>
    <t>CR-C</t>
  </si>
  <si>
    <t>Cartago</t>
  </si>
  <si>
    <t>CR-SJ</t>
  </si>
  <si>
    <t>San José</t>
  </si>
  <si>
    <t>CU-05</t>
  </si>
  <si>
    <t>Villa Clara</t>
  </si>
  <si>
    <t>CU-11</t>
  </si>
  <si>
    <t>Holguín</t>
  </si>
  <si>
    <t>CU-08</t>
  </si>
  <si>
    <t>Ciego de Ávila</t>
  </si>
  <si>
    <t>CU-09</t>
  </si>
  <si>
    <t>Camagüey</t>
  </si>
  <si>
    <t>CU-10</t>
  </si>
  <si>
    <t>Las Tunas</t>
  </si>
  <si>
    <t>CU-13</t>
  </si>
  <si>
    <t>Santiago de Cuba</t>
  </si>
  <si>
    <t>CU-04</t>
  </si>
  <si>
    <t>Matanzas</t>
  </si>
  <si>
    <t>CU-06</t>
  </si>
  <si>
    <t>Cienfuegos</t>
  </si>
  <si>
    <t>CU-03</t>
  </si>
  <si>
    <t>La Habana</t>
  </si>
  <si>
    <t>CU-07</t>
  </si>
  <si>
    <t>Sancti Spíritus</t>
  </si>
  <si>
    <t>CU-12</t>
  </si>
  <si>
    <t>Granma</t>
  </si>
  <si>
    <t>CU-15</t>
  </si>
  <si>
    <t>Artemisa</t>
  </si>
  <si>
    <t>CU-16</t>
  </si>
  <si>
    <t>Mayabeque</t>
  </si>
  <si>
    <t>CU-01</t>
  </si>
  <si>
    <t>Pinar del Río</t>
  </si>
  <si>
    <t>CU-14</t>
  </si>
  <si>
    <t>Guantánamo</t>
  </si>
  <si>
    <t>CU-99</t>
  </si>
  <si>
    <t>Isla de la Juventud</t>
  </si>
  <si>
    <t>CV-B</t>
  </si>
  <si>
    <t>Ilhas de Barlavento</t>
  </si>
  <si>
    <t>CV-SV</t>
  </si>
  <si>
    <t>São Vicente</t>
  </si>
  <si>
    <t>CV-BV</t>
  </si>
  <si>
    <t>Boa Vista</t>
  </si>
  <si>
    <t>CV-SL</t>
  </si>
  <si>
    <t>Sal</t>
  </si>
  <si>
    <t>CV-TS</t>
  </si>
  <si>
    <t>Tarrafal de São Nicolau</t>
  </si>
  <si>
    <t>CV-PA</t>
  </si>
  <si>
    <t>Paul</t>
  </si>
  <si>
    <t>CV-RB</t>
  </si>
  <si>
    <t>Ribeira Brava</t>
  </si>
  <si>
    <t>CV-PN</t>
  </si>
  <si>
    <t>Porto Novo</t>
  </si>
  <si>
    <t>CV-RG</t>
  </si>
  <si>
    <t>Ribeira Grande</t>
  </si>
  <si>
    <t>CV-S</t>
  </si>
  <si>
    <t>Ilhas de Sotavento</t>
  </si>
  <si>
    <t>CV-MA</t>
  </si>
  <si>
    <t>Maio</t>
  </si>
  <si>
    <t>CV-PR</t>
  </si>
  <si>
    <t>Praia</t>
  </si>
  <si>
    <t>CV-RS</t>
  </si>
  <si>
    <t>Ribeira Grande de Santiago</t>
  </si>
  <si>
    <t>CV-SS</t>
  </si>
  <si>
    <t>São Salvador do Mundo</t>
  </si>
  <si>
    <t>CV-TA</t>
  </si>
  <si>
    <t>Tarrafal</t>
  </si>
  <si>
    <t>CV-CR</t>
  </si>
  <si>
    <t>CV-SD</t>
  </si>
  <si>
    <t>São Domingos</t>
  </si>
  <si>
    <t>CV-SF</t>
  </si>
  <si>
    <t>São Filipe</t>
  </si>
  <si>
    <t>CV-CA</t>
  </si>
  <si>
    <t>CV-MO</t>
  </si>
  <si>
    <t>Mosteiros</t>
  </si>
  <si>
    <t>CV-SM</t>
  </si>
  <si>
    <t>São Miguel</t>
  </si>
  <si>
    <t>CV-SO</t>
  </si>
  <si>
    <t>São Lourenço dos Órgãos</t>
  </si>
  <si>
    <t>CV-CF</t>
  </si>
  <si>
    <t>Santa Catarina do Fogo</t>
  </si>
  <si>
    <t>CV-BR</t>
  </si>
  <si>
    <t>Brava</t>
  </si>
  <si>
    <t>CY-06</t>
  </si>
  <si>
    <t>Keryneia</t>
  </si>
  <si>
    <t>Girne</t>
  </si>
  <si>
    <t>CY-01</t>
  </si>
  <si>
    <t>Lefkosia</t>
  </si>
  <si>
    <t>Lefkoşa</t>
  </si>
  <si>
    <t>CY-04</t>
  </si>
  <si>
    <t>Ammochostos</t>
  </si>
  <si>
    <t>CY-05</t>
  </si>
  <si>
    <t>Pafos</t>
  </si>
  <si>
    <t>Baf</t>
  </si>
  <si>
    <t>CY-03</t>
  </si>
  <si>
    <t>Larnaka</t>
  </si>
  <si>
    <t>CY-02</t>
  </si>
  <si>
    <t>Lemesos</t>
  </si>
  <si>
    <t>Moravskoslezský kraj</t>
  </si>
  <si>
    <t>CZ-802</t>
  </si>
  <si>
    <t>Frýdek Místek</t>
  </si>
  <si>
    <t>CZ-803</t>
  </si>
  <si>
    <t>Karviná</t>
  </si>
  <si>
    <t>CZ-806</t>
  </si>
  <si>
    <t>CZ-804</t>
  </si>
  <si>
    <t>Nový Jičín</t>
  </si>
  <si>
    <t>CZ-805</t>
  </si>
  <si>
    <t>Opava</t>
  </si>
  <si>
    <t>CZ-801</t>
  </si>
  <si>
    <t>Bruntál</t>
  </si>
  <si>
    <t>Jihočeský kraj</t>
  </si>
  <si>
    <t>CZ-312</t>
  </si>
  <si>
    <t>Český Krumlov</t>
  </si>
  <si>
    <t>CZ-316</t>
  </si>
  <si>
    <t>Strakonice</t>
  </si>
  <si>
    <t>CZ-317</t>
  </si>
  <si>
    <t>Tábor</t>
  </si>
  <si>
    <t>CZ-313</t>
  </si>
  <si>
    <t>Jindřichův Hradec</t>
  </si>
  <si>
    <t>CZ-311</t>
  </si>
  <si>
    <t>České Budějovice</t>
  </si>
  <si>
    <t>CZ-314</t>
  </si>
  <si>
    <t>Písek</t>
  </si>
  <si>
    <t>CZ-315</t>
  </si>
  <si>
    <t>Prachatice</t>
  </si>
  <si>
    <t>Olomoucký kraj</t>
  </si>
  <si>
    <t>CZ-712</t>
  </si>
  <si>
    <t>Olomouc</t>
  </si>
  <si>
    <t>CZ-711</t>
  </si>
  <si>
    <t>Jeseník</t>
  </si>
  <si>
    <t>CZ-715</t>
  </si>
  <si>
    <t>Šumperk</t>
  </si>
  <si>
    <t>CZ-713</t>
  </si>
  <si>
    <t>Prostějov</t>
  </si>
  <si>
    <t>CZ-714</t>
  </si>
  <si>
    <t>Přerov</t>
  </si>
  <si>
    <t>Jihomoravský kraj</t>
  </si>
  <si>
    <t>Brno-venkov</t>
  </si>
  <si>
    <t>Břeclav</t>
  </si>
  <si>
    <t>Vyškov</t>
  </si>
  <si>
    <t>Blansko</t>
  </si>
  <si>
    <t>Brno-město</t>
  </si>
  <si>
    <t>Hodonín</t>
  </si>
  <si>
    <t>Znojmo</t>
  </si>
  <si>
    <t>Zlínský kraj</t>
  </si>
  <si>
    <t>CZ-721</t>
  </si>
  <si>
    <t>Kroměříž</t>
  </si>
  <si>
    <t>CZ-722</t>
  </si>
  <si>
    <t>Uherské Hradiště</t>
  </si>
  <si>
    <t>CZ-723</t>
  </si>
  <si>
    <t>Vsetín</t>
  </si>
  <si>
    <t>CZ-724</t>
  </si>
  <si>
    <t>Zlín</t>
  </si>
  <si>
    <t>Ústecký kraj</t>
  </si>
  <si>
    <t>CZ-423</t>
  </si>
  <si>
    <t>Litoměřice</t>
  </si>
  <si>
    <t>CZ-421</t>
  </si>
  <si>
    <t>Děčín</t>
  </si>
  <si>
    <t>CZ-422</t>
  </si>
  <si>
    <t>Chomutov</t>
  </si>
  <si>
    <t>CZ-424</t>
  </si>
  <si>
    <t>Louny</t>
  </si>
  <si>
    <t>CZ-426</t>
  </si>
  <si>
    <t>Teplice</t>
  </si>
  <si>
    <t>CZ-427</t>
  </si>
  <si>
    <t>Ústí nad Labem</t>
  </si>
  <si>
    <t>CZ-425</t>
  </si>
  <si>
    <t>Most</t>
  </si>
  <si>
    <t>Středočeský kraj</t>
  </si>
  <si>
    <t>CZ-205</t>
  </si>
  <si>
    <t>Kutná Hora</t>
  </si>
  <si>
    <t>CZ-20C</t>
  </si>
  <si>
    <t>Rakovník</t>
  </si>
  <si>
    <t>CZ-203</t>
  </si>
  <si>
    <t>Kladno</t>
  </si>
  <si>
    <t>CZ-207</t>
  </si>
  <si>
    <t>Mladá Boleslav</t>
  </si>
  <si>
    <t>CZ-206</t>
  </si>
  <si>
    <t>Mělník</t>
  </si>
  <si>
    <t>CZ-20A</t>
  </si>
  <si>
    <t>Praha-západ</t>
  </si>
  <si>
    <t>CZ-20B</t>
  </si>
  <si>
    <t>Příbram</t>
  </si>
  <si>
    <t>CZ-201</t>
  </si>
  <si>
    <t>Benešov</t>
  </si>
  <si>
    <t>CZ-202</t>
  </si>
  <si>
    <t>Beroun</t>
  </si>
  <si>
    <t>CZ-204</t>
  </si>
  <si>
    <t>Kolín</t>
  </si>
  <si>
    <t>CZ-209</t>
  </si>
  <si>
    <t>Praha-východ</t>
  </si>
  <si>
    <t>CZ-208</t>
  </si>
  <si>
    <t>Nymburk</t>
  </si>
  <si>
    <t>Jihlava</t>
  </si>
  <si>
    <t>Třebíč</t>
  </si>
  <si>
    <t>Pelhřimov</t>
  </si>
  <si>
    <t>Havlíčkův Brod</t>
  </si>
  <si>
    <t>Pardubický kraj</t>
  </si>
  <si>
    <t>CZ-534</t>
  </si>
  <si>
    <t>Ústí nad Orlicí</t>
  </si>
  <si>
    <t>CZ-533</t>
  </si>
  <si>
    <t>Svitavy</t>
  </si>
  <si>
    <t>CZ-531</t>
  </si>
  <si>
    <t>Chrudim</t>
  </si>
  <si>
    <t>CZ-532</t>
  </si>
  <si>
    <t>Pardubice</t>
  </si>
  <si>
    <t>Karlovarský kraj</t>
  </si>
  <si>
    <t>CZ-411</t>
  </si>
  <si>
    <t>Cheb</t>
  </si>
  <si>
    <t>CZ-412</t>
  </si>
  <si>
    <t>Karlovy Vary</t>
  </si>
  <si>
    <t>CZ-413</t>
  </si>
  <si>
    <t>Sokolov</t>
  </si>
  <si>
    <t>Královéhradecký kraj</t>
  </si>
  <si>
    <t>CZ-521</t>
  </si>
  <si>
    <t>Hradec Králové</t>
  </si>
  <si>
    <t>CZ-524</t>
  </si>
  <si>
    <t>Rychnov nad Kněžnou</t>
  </si>
  <si>
    <t>CZ-522</t>
  </si>
  <si>
    <t>Jičín</t>
  </si>
  <si>
    <t>CZ-525</t>
  </si>
  <si>
    <t>Trutnov</t>
  </si>
  <si>
    <t>CZ-523</t>
  </si>
  <si>
    <t>Náchod</t>
  </si>
  <si>
    <t>Liberecký kraj</t>
  </si>
  <si>
    <t>CZ-512</t>
  </si>
  <si>
    <t>Jablonec nad Nisou</t>
  </si>
  <si>
    <t>CZ-513</t>
  </si>
  <si>
    <t>Liberec</t>
  </si>
  <si>
    <t>CZ-511</t>
  </si>
  <si>
    <t>Česká Lípa</t>
  </si>
  <si>
    <t>CZ-514</t>
  </si>
  <si>
    <t>Semily</t>
  </si>
  <si>
    <t>Plzeňský kraj</t>
  </si>
  <si>
    <t>CZ-321</t>
  </si>
  <si>
    <t>Domažlice</t>
  </si>
  <si>
    <t>CZ-327</t>
  </si>
  <si>
    <t>Tachov</t>
  </si>
  <si>
    <t>CZ-325</t>
  </si>
  <si>
    <t>Plzeň-sever</t>
  </si>
  <si>
    <t>CZ-324</t>
  </si>
  <si>
    <t>Plzeň-jih</t>
  </si>
  <si>
    <t>CZ-323</t>
  </si>
  <si>
    <t>Plzeň-město</t>
  </si>
  <si>
    <t>CZ-326</t>
  </si>
  <si>
    <t>Rokycany</t>
  </si>
  <si>
    <t>CZ-322</t>
  </si>
  <si>
    <t>Klatovy</t>
  </si>
  <si>
    <t>DE-NW</t>
  </si>
  <si>
    <t>Nordrhein-Westfalen</t>
  </si>
  <si>
    <t>DE-SL</t>
  </si>
  <si>
    <t>Saarland</t>
  </si>
  <si>
    <t>DE-TH</t>
  </si>
  <si>
    <t>Thüringen</t>
  </si>
  <si>
    <t>DE-ST</t>
  </si>
  <si>
    <t>Sachsen-Anhalt</t>
  </si>
  <si>
    <t>DE-HH</t>
  </si>
  <si>
    <t>DE-BB</t>
  </si>
  <si>
    <t>Brandenburg</t>
  </si>
  <si>
    <t>DE-RP</t>
  </si>
  <si>
    <t>Rheinland-Pfalz</t>
  </si>
  <si>
    <t>DE-SN</t>
  </si>
  <si>
    <t>Sachsen</t>
  </si>
  <si>
    <t>DE-BW</t>
  </si>
  <si>
    <t>DE-MV</t>
  </si>
  <si>
    <t>Mecklenburg-Vorpommern</t>
  </si>
  <si>
    <t>DE-BE</t>
  </si>
  <si>
    <t>Berlin</t>
  </si>
  <si>
    <t>DE-BY</t>
  </si>
  <si>
    <t>Bayern</t>
  </si>
  <si>
    <t>DE-HB</t>
  </si>
  <si>
    <t>Bremen</t>
  </si>
  <si>
    <t>DE-HE</t>
  </si>
  <si>
    <t>Hessen</t>
  </si>
  <si>
    <t>DE-NI</t>
  </si>
  <si>
    <t>Niedersachsen</t>
  </si>
  <si>
    <t>DE-SH</t>
  </si>
  <si>
    <t>Schleswig-Holstein</t>
  </si>
  <si>
    <t>DJ-OB</t>
  </si>
  <si>
    <t>Obock</t>
  </si>
  <si>
    <t>DJ-AR</t>
  </si>
  <si>
    <t>Arta</t>
  </si>
  <si>
    <t>‘Artā</t>
  </si>
  <si>
    <t>DJ-DI</t>
  </si>
  <si>
    <t>Dikhīl</t>
  </si>
  <si>
    <t>Dikhil</t>
  </si>
  <si>
    <t>DJ-TA</t>
  </si>
  <si>
    <t>Tadjourah</t>
  </si>
  <si>
    <t>Tājūrah</t>
  </si>
  <si>
    <t>DJ-DJ</t>
  </si>
  <si>
    <t>Jībūtī</t>
  </si>
  <si>
    <t>DJ-AS</t>
  </si>
  <si>
    <t>‘Alī Şabīḩ</t>
  </si>
  <si>
    <t>Ali Sabieh</t>
  </si>
  <si>
    <t>DK-82</t>
  </si>
  <si>
    <t>Midtjylland</t>
  </si>
  <si>
    <t>DK-85</t>
  </si>
  <si>
    <t>Sjælland</t>
  </si>
  <si>
    <t>DK-81</t>
  </si>
  <si>
    <t>Nordjylland</t>
  </si>
  <si>
    <t>DK-83</t>
  </si>
  <si>
    <t>Syddanmark</t>
  </si>
  <si>
    <t>DK-84</t>
  </si>
  <si>
    <t>Hovedstaden</t>
  </si>
  <si>
    <t>DM-08</t>
  </si>
  <si>
    <t>Saint Mark</t>
  </si>
  <si>
    <t>DM-09</t>
  </si>
  <si>
    <t>Saint Patrick</t>
  </si>
  <si>
    <t>DM-03</t>
  </si>
  <si>
    <t>Saint David</t>
  </si>
  <si>
    <t>DM-02</t>
  </si>
  <si>
    <t>DM-05</t>
  </si>
  <si>
    <t>DM-07</t>
  </si>
  <si>
    <t>Saint Luke</t>
  </si>
  <si>
    <t>DM-06</t>
  </si>
  <si>
    <t>DM-11</t>
  </si>
  <si>
    <t>DM-04</t>
  </si>
  <si>
    <t>DM-10</t>
  </si>
  <si>
    <t>DO-33</t>
  </si>
  <si>
    <t>Cibao Nordeste</t>
  </si>
  <si>
    <t>DO-19</t>
  </si>
  <si>
    <t>Hermanas Mirabal</t>
  </si>
  <si>
    <t>DO-20</t>
  </si>
  <si>
    <t>Samaná</t>
  </si>
  <si>
    <t>DO-14</t>
  </si>
  <si>
    <t>María Trinidad Sánchez</t>
  </si>
  <si>
    <t>DO-06</t>
  </si>
  <si>
    <t>Duarte</t>
  </si>
  <si>
    <t>DO-34</t>
  </si>
  <si>
    <t>Cibao Noroeste</t>
  </si>
  <si>
    <t>DO-26</t>
  </si>
  <si>
    <t>Santiago Rodríguez</t>
  </si>
  <si>
    <t>DO-27</t>
  </si>
  <si>
    <t>Valverde</t>
  </si>
  <si>
    <t>DO-05</t>
  </si>
  <si>
    <t>Dajabón</t>
  </si>
  <si>
    <t>DO-15</t>
  </si>
  <si>
    <t>Monte Cristi</t>
  </si>
  <si>
    <t>DO-35</t>
  </si>
  <si>
    <t>Cibao Norte</t>
  </si>
  <si>
    <t>DO-09</t>
  </si>
  <si>
    <t>Espaillat</t>
  </si>
  <si>
    <t>DO-18</t>
  </si>
  <si>
    <t>Puerto Plata</t>
  </si>
  <si>
    <t>DO-25</t>
  </si>
  <si>
    <t>Santiago</t>
  </si>
  <si>
    <t>DO-36</t>
  </si>
  <si>
    <t>Cibao Sur</t>
  </si>
  <si>
    <t>DO-24</t>
  </si>
  <si>
    <t>Sánchez Ramírez</t>
  </si>
  <si>
    <t>DO-13</t>
  </si>
  <si>
    <t>La Vega</t>
  </si>
  <si>
    <t>DO-28</t>
  </si>
  <si>
    <t>Monseñor Nouel</t>
  </si>
  <si>
    <t>DO-37</t>
  </si>
  <si>
    <t>El Valle</t>
  </si>
  <si>
    <t>DO-07</t>
  </si>
  <si>
    <t>DO-22</t>
  </si>
  <si>
    <t>DO-38</t>
  </si>
  <si>
    <t>Enriquillo</t>
  </si>
  <si>
    <t>DO-03</t>
  </si>
  <si>
    <t>Baoruco</t>
  </si>
  <si>
    <t>DO-16</t>
  </si>
  <si>
    <t>Pedernales</t>
  </si>
  <si>
    <t>DO-04</t>
  </si>
  <si>
    <t>Barahona</t>
  </si>
  <si>
    <t>DO-10</t>
  </si>
  <si>
    <t>Independencia</t>
  </si>
  <si>
    <t>DO-39</t>
  </si>
  <si>
    <t>Higuamo</t>
  </si>
  <si>
    <t>DO-23</t>
  </si>
  <si>
    <t>San Pedro de Macorís</t>
  </si>
  <si>
    <t>DO-30</t>
  </si>
  <si>
    <t>Hato Mayor</t>
  </si>
  <si>
    <t>DO-29</t>
  </si>
  <si>
    <t>Monte Plata</t>
  </si>
  <si>
    <t>DO-40</t>
  </si>
  <si>
    <t>Ozama</t>
  </si>
  <si>
    <t>DO-01</t>
  </si>
  <si>
    <t>Distrito Nacional (Santo Domingo)</t>
  </si>
  <si>
    <t>DO-32</t>
  </si>
  <si>
    <t>Santo Domingo</t>
  </si>
  <si>
    <t>DO-41</t>
  </si>
  <si>
    <t>Valdesia</t>
  </si>
  <si>
    <t>DO-31</t>
  </si>
  <si>
    <t>San José de Ocoa</t>
  </si>
  <si>
    <t>DO-17</t>
  </si>
  <si>
    <t>Peravia</t>
  </si>
  <si>
    <t>DO-21</t>
  </si>
  <si>
    <t>San Cristóbal</t>
  </si>
  <si>
    <t>DO-02</t>
  </si>
  <si>
    <t>Azua</t>
  </si>
  <si>
    <t>DO-42</t>
  </si>
  <si>
    <t>Yuma</t>
  </si>
  <si>
    <t>DO-08</t>
  </si>
  <si>
    <t>El Seibo</t>
  </si>
  <si>
    <t>DO-11</t>
  </si>
  <si>
    <t>La Altagracia</t>
  </si>
  <si>
    <t>DO-12</t>
  </si>
  <si>
    <t>La Romana</t>
  </si>
  <si>
    <t>DZ-03</t>
  </si>
  <si>
    <t>Laghouat</t>
  </si>
  <si>
    <t>DZ-09</t>
  </si>
  <si>
    <t>Blida</t>
  </si>
  <si>
    <t>DZ-14</t>
  </si>
  <si>
    <t>Tiaret</t>
  </si>
  <si>
    <t>DZ-15</t>
  </si>
  <si>
    <t>Tizi Ouzou</t>
  </si>
  <si>
    <t>DZ-19</t>
  </si>
  <si>
    <t>Sétif</t>
  </si>
  <si>
    <t>DZ-20</t>
  </si>
  <si>
    <t>Saïda</t>
  </si>
  <si>
    <t>DZ-35</t>
  </si>
  <si>
    <t>Boumerdès</t>
  </si>
  <si>
    <t>DZ-41</t>
  </si>
  <si>
    <t>Souk Ahras</t>
  </si>
  <si>
    <t>DZ-42</t>
  </si>
  <si>
    <t>Tipaza</t>
  </si>
  <si>
    <t>DZ-44</t>
  </si>
  <si>
    <t>Aïn Defla</t>
  </si>
  <si>
    <t>DZ-02</t>
  </si>
  <si>
    <t>Chlef</t>
  </si>
  <si>
    <t>DZ-04</t>
  </si>
  <si>
    <t>Oum el Bouaghi</t>
  </si>
  <si>
    <t>DZ-05</t>
  </si>
  <si>
    <t>Batna</t>
  </si>
  <si>
    <t>DZ-23</t>
  </si>
  <si>
    <t>Annaba</t>
  </si>
  <si>
    <t>DZ-39</t>
  </si>
  <si>
    <t>El Oued</t>
  </si>
  <si>
    <t>DZ-01</t>
  </si>
  <si>
    <t>Adrar</t>
  </si>
  <si>
    <t>DZ-08</t>
  </si>
  <si>
    <t>Béchar</t>
  </si>
  <si>
    <t>DZ-16</t>
  </si>
  <si>
    <t>Alger</t>
  </si>
  <si>
    <t>DZ-28</t>
  </si>
  <si>
    <t>DZ-31</t>
  </si>
  <si>
    <t>Oran</t>
  </si>
  <si>
    <t>DZ-07</t>
  </si>
  <si>
    <t>Biskra</t>
  </si>
  <si>
    <t>DZ-24</t>
  </si>
  <si>
    <t>Guelma</t>
  </si>
  <si>
    <t>DZ-33</t>
  </si>
  <si>
    <t>Illizi</t>
  </si>
  <si>
    <t>DZ-36</t>
  </si>
  <si>
    <t>El Tarf</t>
  </si>
  <si>
    <t>DZ-38</t>
  </si>
  <si>
    <t>Tissemsilt</t>
  </si>
  <si>
    <t>DZ-45</t>
  </si>
  <si>
    <t>Naama</t>
  </si>
  <si>
    <t>DZ-12</t>
  </si>
  <si>
    <t>Tébessa</t>
  </si>
  <si>
    <t>DZ-26</t>
  </si>
  <si>
    <t>Médéa</t>
  </si>
  <si>
    <t>DZ-29</t>
  </si>
  <si>
    <t>Mascara</t>
  </si>
  <si>
    <t>DZ-34</t>
  </si>
  <si>
    <t>Bordj Bou Arréridj</t>
  </si>
  <si>
    <t>DZ-37</t>
  </si>
  <si>
    <t>Tindouf</t>
  </si>
  <si>
    <t>DZ-06</t>
  </si>
  <si>
    <t>Béjaïa</t>
  </si>
  <si>
    <t>DZ-11</t>
  </si>
  <si>
    <t>Tamanrasset</t>
  </si>
  <si>
    <t>DZ-13</t>
  </si>
  <si>
    <t>Tlemcen</t>
  </si>
  <si>
    <t>DZ-27</t>
  </si>
  <si>
    <t>Mostaganem</t>
  </si>
  <si>
    <t>DZ-40</t>
  </si>
  <si>
    <t>Khenchela</t>
  </si>
  <si>
    <t>DZ-10</t>
  </si>
  <si>
    <t>Bouira</t>
  </si>
  <si>
    <t>DZ-21</t>
  </si>
  <si>
    <t>Skikda</t>
  </si>
  <si>
    <t>DZ-25</t>
  </si>
  <si>
    <t>Constantine</t>
  </si>
  <si>
    <t>DZ-32</t>
  </si>
  <si>
    <t>El Bayadh</t>
  </si>
  <si>
    <t>DZ-43</t>
  </si>
  <si>
    <t>Mila</t>
  </si>
  <si>
    <t>DZ-46</t>
  </si>
  <si>
    <t>Aïn Témouchent</t>
  </si>
  <si>
    <t>DZ-48</t>
  </si>
  <si>
    <t>Relizane</t>
  </si>
  <si>
    <t>DZ-17</t>
  </si>
  <si>
    <t>Djelfa</t>
  </si>
  <si>
    <t>DZ-18</t>
  </si>
  <si>
    <t>Jijel</t>
  </si>
  <si>
    <t>DZ-22</t>
  </si>
  <si>
    <t>Sidi Bel Abbès</t>
  </si>
  <si>
    <t>DZ-30</t>
  </si>
  <si>
    <t>Ouargla</t>
  </si>
  <si>
    <t>DZ-47</t>
  </si>
  <si>
    <t>Ghardaïa</t>
  </si>
  <si>
    <t>EC-A</t>
  </si>
  <si>
    <t>Azuay</t>
  </si>
  <si>
    <t>EC-D</t>
  </si>
  <si>
    <t>Orellana</t>
  </si>
  <si>
    <t>EC-L</t>
  </si>
  <si>
    <t>Loja</t>
  </si>
  <si>
    <t>EC-O</t>
  </si>
  <si>
    <t>El Oro</t>
  </si>
  <si>
    <t>EC-SE</t>
  </si>
  <si>
    <t>Santa Elena</t>
  </si>
  <si>
    <t>EC-Z</t>
  </si>
  <si>
    <t>EC-H</t>
  </si>
  <si>
    <t>Chimborazo</t>
  </si>
  <si>
    <t>EC-SD</t>
  </si>
  <si>
    <t>Santo Domingo de los Tsáchilas</t>
  </si>
  <si>
    <t>EC-I</t>
  </si>
  <si>
    <t>Imbabura</t>
  </si>
  <si>
    <t>EC-M</t>
  </si>
  <si>
    <t>Manabí</t>
  </si>
  <si>
    <t>EC-P</t>
  </si>
  <si>
    <t>Pichincha</t>
  </si>
  <si>
    <t>EC-W</t>
  </si>
  <si>
    <t>Galápagos</t>
  </si>
  <si>
    <t>EC-B</t>
  </si>
  <si>
    <t>EC-R</t>
  </si>
  <si>
    <t>EC-E</t>
  </si>
  <si>
    <t>Esmeraldas</t>
  </si>
  <si>
    <t>EC-G</t>
  </si>
  <si>
    <t>Guayas</t>
  </si>
  <si>
    <t>EC-X</t>
  </si>
  <si>
    <t>Cotopaxi</t>
  </si>
  <si>
    <t>EC-Y</t>
  </si>
  <si>
    <t>Pastaza</t>
  </si>
  <si>
    <t>EC-C</t>
  </si>
  <si>
    <t>Carchi</t>
  </si>
  <si>
    <t>EC-F</t>
  </si>
  <si>
    <t>Cañar</t>
  </si>
  <si>
    <t>EC-S</t>
  </si>
  <si>
    <t>EC-U</t>
  </si>
  <si>
    <t>Sucumbíos</t>
  </si>
  <si>
    <t>EC-N</t>
  </si>
  <si>
    <t>Napo</t>
  </si>
  <si>
    <t>EC-T</t>
  </si>
  <si>
    <t>Tungurahua</t>
  </si>
  <si>
    <t>EE-78</t>
  </si>
  <si>
    <t>Tartumaa</t>
  </si>
  <si>
    <t>EE-49</t>
  </si>
  <si>
    <t>Jõgevamaa</t>
  </si>
  <si>
    <t>EE-51</t>
  </si>
  <si>
    <t>Järvamaa</t>
  </si>
  <si>
    <t>EE-70</t>
  </si>
  <si>
    <t>Raplamaa</t>
  </si>
  <si>
    <t>EE-84</t>
  </si>
  <si>
    <t>Viljandimaa</t>
  </si>
  <si>
    <t>EE-37</t>
  </si>
  <si>
    <t>Harjumaa</t>
  </si>
  <si>
    <t>EE-44</t>
  </si>
  <si>
    <t>EE-57</t>
  </si>
  <si>
    <t>Läänemaa</t>
  </si>
  <si>
    <t>EE-59</t>
  </si>
  <si>
    <t>Lääne-Virumaa</t>
  </si>
  <si>
    <t>EE-65</t>
  </si>
  <si>
    <t>Põlvamaa</t>
  </si>
  <si>
    <t>EE-39</t>
  </si>
  <si>
    <t>Hiiumaa</t>
  </si>
  <si>
    <t>EE-67</t>
  </si>
  <si>
    <t>Pärnumaa</t>
  </si>
  <si>
    <t>EE-74</t>
  </si>
  <si>
    <t>Saaremaa</t>
  </si>
  <si>
    <t>EE-82</t>
  </si>
  <si>
    <t>Valgamaa</t>
  </si>
  <si>
    <t>EE-86</t>
  </si>
  <si>
    <t>Võrumaa</t>
  </si>
  <si>
    <t>EG-DT</t>
  </si>
  <si>
    <t>Dumyāţ</t>
  </si>
  <si>
    <t>EG-GZ</t>
  </si>
  <si>
    <t>Al Jīzah</t>
  </si>
  <si>
    <t>EG-IS</t>
  </si>
  <si>
    <t>Al Ismā'īlīyah</t>
  </si>
  <si>
    <t>EG-SHG</t>
  </si>
  <si>
    <t>Sūhāj</t>
  </si>
  <si>
    <t>EG-BA</t>
  </si>
  <si>
    <t>Al Baḩr al Aḩmar</t>
  </si>
  <si>
    <t>EG-KB</t>
  </si>
  <si>
    <t>Al Qalyūbīyah</t>
  </si>
  <si>
    <t>EG-SHR</t>
  </si>
  <si>
    <t>Ash Sharqīyah</t>
  </si>
  <si>
    <t>EG-DK</t>
  </si>
  <si>
    <t>Ad Daqahlīyah</t>
  </si>
  <si>
    <t>EG-LX</t>
  </si>
  <si>
    <t>Al Uqşur</t>
  </si>
  <si>
    <t>EG-SIN</t>
  </si>
  <si>
    <t>Shamāl Sīnā'</t>
  </si>
  <si>
    <t>EG-WAD</t>
  </si>
  <si>
    <t>Al Wādī al Jadīd</t>
  </si>
  <si>
    <t>EG-ALX</t>
  </si>
  <si>
    <t>Al Iskandarīyah</t>
  </si>
  <si>
    <t>EG-ASN</t>
  </si>
  <si>
    <t>Aswān</t>
  </si>
  <si>
    <t>EG-JS</t>
  </si>
  <si>
    <t>Janūb Sīnā'</t>
  </si>
  <si>
    <t>EG-KFS</t>
  </si>
  <si>
    <t>Kafr ash Shaykh</t>
  </si>
  <si>
    <t>EG-MN</t>
  </si>
  <si>
    <t>Al Minyā</t>
  </si>
  <si>
    <t>EG-AST</t>
  </si>
  <si>
    <t>Asyūţ</t>
  </si>
  <si>
    <t>EG-BNS</t>
  </si>
  <si>
    <t>Banī Suwayf</t>
  </si>
  <si>
    <t>EG-C</t>
  </si>
  <si>
    <t>Al Qāhirah</t>
  </si>
  <si>
    <t>EG-FYM</t>
  </si>
  <si>
    <t>Al Fayyūm</t>
  </si>
  <si>
    <t>EG-PTS</t>
  </si>
  <si>
    <t>Būr Sa‘īd</t>
  </si>
  <si>
    <t>EG-GH</t>
  </si>
  <si>
    <t>Al Gharbīyah</t>
  </si>
  <si>
    <t>EG-KN</t>
  </si>
  <si>
    <t>Qinā</t>
  </si>
  <si>
    <t>EG-MNF</t>
  </si>
  <si>
    <t>Al Minūfīyah</t>
  </si>
  <si>
    <t>EG-SUZ</t>
  </si>
  <si>
    <t>As Suways</t>
  </si>
  <si>
    <t>EG-BH</t>
  </si>
  <si>
    <t>Al Buḩayrah</t>
  </si>
  <si>
    <t>EG-MT</t>
  </si>
  <si>
    <t>Maţrūḩ</t>
  </si>
  <si>
    <t>ER-MA</t>
  </si>
  <si>
    <t>Al Awsaţ</t>
  </si>
  <si>
    <t>Ma’ĭkel</t>
  </si>
  <si>
    <t>ER-SK</t>
  </si>
  <si>
    <t>Semienawi K’eyyĭḥ Baḥri</t>
  </si>
  <si>
    <t>Shimālī al Baḩrī al Aḩmar</t>
  </si>
  <si>
    <t>ER-GB</t>
  </si>
  <si>
    <t>Gash-Barka</t>
  </si>
  <si>
    <t>Qāsh-Barkah</t>
  </si>
  <si>
    <t>ER-DK</t>
  </si>
  <si>
    <t>Janūbī al Baḩrī al Aḩmar</t>
  </si>
  <si>
    <t>Debubawi K’eyyĭḥ Baḥri</t>
  </si>
  <si>
    <t>ER-DU</t>
  </si>
  <si>
    <t>Debub</t>
  </si>
  <si>
    <t>Al Janūbī</t>
  </si>
  <si>
    <t>ER-AN</t>
  </si>
  <si>
    <t>‘Anseba</t>
  </si>
  <si>
    <t>Ansabā</t>
  </si>
  <si>
    <t>ES-AR</t>
  </si>
  <si>
    <t>Aragón</t>
  </si>
  <si>
    <t>ES-Z</t>
  </si>
  <si>
    <t>Zaragoza</t>
  </si>
  <si>
    <t>ES-HU</t>
  </si>
  <si>
    <t>Huesca</t>
  </si>
  <si>
    <t>ES-TE</t>
  </si>
  <si>
    <t>Teruel</t>
  </si>
  <si>
    <t>ES-AS</t>
  </si>
  <si>
    <t>Asturias, Principado de</t>
  </si>
  <si>
    <t>ES-O</t>
  </si>
  <si>
    <t>Asturias</t>
  </si>
  <si>
    <t>ES-CE</t>
  </si>
  <si>
    <t>Ceuta</t>
  </si>
  <si>
    <t>ES-GA</t>
  </si>
  <si>
    <t>Galicia [Galicia]</t>
  </si>
  <si>
    <t>ES-LU</t>
  </si>
  <si>
    <t>Lugo [Lugo]</t>
  </si>
  <si>
    <t>ES-OR</t>
  </si>
  <si>
    <t>Ourense [Orense]</t>
  </si>
  <si>
    <t>ES-PO</t>
  </si>
  <si>
    <t>Pontevedra [Pontevedra]</t>
  </si>
  <si>
    <t>ES-C</t>
  </si>
  <si>
    <t>A Coruña [La Coruña]</t>
  </si>
  <si>
    <t>ES-RI</t>
  </si>
  <si>
    <t>ES-LO</t>
  </si>
  <si>
    <t>ES-VC</t>
  </si>
  <si>
    <t>Valenciana, Comunitat*</t>
  </si>
  <si>
    <t>Valenciana, Comunidad</t>
  </si>
  <si>
    <t>ES-V</t>
  </si>
  <si>
    <t>València*</t>
  </si>
  <si>
    <t>Valencia</t>
  </si>
  <si>
    <t>ES-CS</t>
  </si>
  <si>
    <t>Castellón</t>
  </si>
  <si>
    <t>Castelló*</t>
  </si>
  <si>
    <t>ES-A</t>
  </si>
  <si>
    <t>Alacant*</t>
  </si>
  <si>
    <t>Alicante</t>
  </si>
  <si>
    <t>ES-CT</t>
  </si>
  <si>
    <t>Catalunya [Cataluña]</t>
  </si>
  <si>
    <t>ES-T</t>
  </si>
  <si>
    <t>Tarragona [Tarragona]</t>
  </si>
  <si>
    <t>ES-GI</t>
  </si>
  <si>
    <t>Girona [Gerona]</t>
  </si>
  <si>
    <t>ES-B</t>
  </si>
  <si>
    <t>Barcelona [Barcelona]</t>
  </si>
  <si>
    <t>ES-L</t>
  </si>
  <si>
    <t>Lleida [Lérida]</t>
  </si>
  <si>
    <t>ES-IB</t>
  </si>
  <si>
    <t>Illes Balears [Islas Baleares]</t>
  </si>
  <si>
    <t>ES-PM</t>
  </si>
  <si>
    <t>Balears [Baleares]</t>
  </si>
  <si>
    <t>ES-CM</t>
  </si>
  <si>
    <t>Castilla-La Mancha</t>
  </si>
  <si>
    <t>ES-AB</t>
  </si>
  <si>
    <t>Albacete</t>
  </si>
  <si>
    <t>ES-CU</t>
  </si>
  <si>
    <t>Cuenca</t>
  </si>
  <si>
    <t>ES-TO</t>
  </si>
  <si>
    <t>ES-CR</t>
  </si>
  <si>
    <t>Ciudad Real</t>
  </si>
  <si>
    <t>ES-GU</t>
  </si>
  <si>
    <t>Guadalajara</t>
  </si>
  <si>
    <t>ES-EX</t>
  </si>
  <si>
    <t>Extremadura</t>
  </si>
  <si>
    <t>ES-CC</t>
  </si>
  <si>
    <t>Cáceres</t>
  </si>
  <si>
    <t>ES-BA</t>
  </si>
  <si>
    <t>Badajoz</t>
  </si>
  <si>
    <t>ES-MD</t>
  </si>
  <si>
    <t>Madrid, Comunidad de</t>
  </si>
  <si>
    <t>ES-M</t>
  </si>
  <si>
    <t>ES-ML</t>
  </si>
  <si>
    <t>Melilla</t>
  </si>
  <si>
    <t>ES-CL</t>
  </si>
  <si>
    <t>Castilla y León</t>
  </si>
  <si>
    <t>ES-AV</t>
  </si>
  <si>
    <t>Ávila</t>
  </si>
  <si>
    <t>ES-SO</t>
  </si>
  <si>
    <t>Soria</t>
  </si>
  <si>
    <t>ES-P</t>
  </si>
  <si>
    <t>Palencia</t>
  </si>
  <si>
    <t>ES-VA</t>
  </si>
  <si>
    <t>Valladolid</t>
  </si>
  <si>
    <t>ES-BU</t>
  </si>
  <si>
    <t>Burgos</t>
  </si>
  <si>
    <t>ES-SG</t>
  </si>
  <si>
    <t>Segovia</t>
  </si>
  <si>
    <t>ES-ZA</t>
  </si>
  <si>
    <t>Zamora</t>
  </si>
  <si>
    <t>ES-LE</t>
  </si>
  <si>
    <t>León</t>
  </si>
  <si>
    <t>ES-SA</t>
  </si>
  <si>
    <t>Salamanca</t>
  </si>
  <si>
    <t>ES-CN</t>
  </si>
  <si>
    <t>Canarias</t>
  </si>
  <si>
    <t>ES-TF</t>
  </si>
  <si>
    <t>Santa Cruz de Tenerife</t>
  </si>
  <si>
    <t>ES-GC</t>
  </si>
  <si>
    <t>Las Palmas</t>
  </si>
  <si>
    <t>ES-AN</t>
  </si>
  <si>
    <t>Andalucía</t>
  </si>
  <si>
    <t>ES-CA</t>
  </si>
  <si>
    <t>Cádiz</t>
  </si>
  <si>
    <t>ES-GR</t>
  </si>
  <si>
    <t>Granada</t>
  </si>
  <si>
    <t>ES-H</t>
  </si>
  <si>
    <t>Huelva</t>
  </si>
  <si>
    <t>ES-MA</t>
  </si>
  <si>
    <t>Málaga</t>
  </si>
  <si>
    <t>ES-CO</t>
  </si>
  <si>
    <t>ES-AL</t>
  </si>
  <si>
    <t>Almería</t>
  </si>
  <si>
    <t>ES-J</t>
  </si>
  <si>
    <t>Jaén</t>
  </si>
  <si>
    <t>ES-SE</t>
  </si>
  <si>
    <t>Sevilla</t>
  </si>
  <si>
    <t>ES-PV</t>
  </si>
  <si>
    <t>Euskal Herria</t>
  </si>
  <si>
    <t>País Vasco</t>
  </si>
  <si>
    <t>ES-BI</t>
  </si>
  <si>
    <t>ES-SS</t>
  </si>
  <si>
    <t>ES-VI</t>
  </si>
  <si>
    <t>Álava</t>
  </si>
  <si>
    <t>ES-CB</t>
  </si>
  <si>
    <t>Cantabria</t>
  </si>
  <si>
    <t>ES-S</t>
  </si>
  <si>
    <t>ES-MC</t>
  </si>
  <si>
    <t>Murcia, Región de</t>
  </si>
  <si>
    <t>ES-MU</t>
  </si>
  <si>
    <t>Murcia</t>
  </si>
  <si>
    <t>ES-NC</t>
  </si>
  <si>
    <t>Navarra, Comunidad Foral de</t>
  </si>
  <si>
    <t>ES-NA</t>
  </si>
  <si>
    <t>Navarra</t>
  </si>
  <si>
    <t>ET-DD</t>
  </si>
  <si>
    <t>Dire Dawa</t>
  </si>
  <si>
    <t>Dirē Dawa</t>
  </si>
  <si>
    <t>ET-GA</t>
  </si>
  <si>
    <t>Gambēla Hizboch</t>
  </si>
  <si>
    <t>Gambela Peoples</t>
  </si>
  <si>
    <t>ET-AM</t>
  </si>
  <si>
    <t>Amara</t>
  </si>
  <si>
    <t>Āmara</t>
  </si>
  <si>
    <t>ET-AA</t>
  </si>
  <si>
    <t>Ādīs Ābeba</t>
  </si>
  <si>
    <t>Addis Ababa</t>
  </si>
  <si>
    <t>ET-AF</t>
  </si>
  <si>
    <t>Afar</t>
  </si>
  <si>
    <t>Āfar</t>
  </si>
  <si>
    <t>ET-OR</t>
  </si>
  <si>
    <t>Oromia</t>
  </si>
  <si>
    <t>Oromīya</t>
  </si>
  <si>
    <t>ET-TI</t>
  </si>
  <si>
    <t>Tigrai</t>
  </si>
  <si>
    <t>Tigray</t>
  </si>
  <si>
    <t>ET-BE</t>
  </si>
  <si>
    <t>Bīnshangul Gumuz</t>
  </si>
  <si>
    <t>Benshangul-Gumaz</t>
  </si>
  <si>
    <t>ET-HA</t>
  </si>
  <si>
    <t>Harari People</t>
  </si>
  <si>
    <t>Hārerī Hizb</t>
  </si>
  <si>
    <t>ET-SO</t>
  </si>
  <si>
    <t>Sumalē</t>
  </si>
  <si>
    <t>Somali</t>
  </si>
  <si>
    <t>ET-SN</t>
  </si>
  <si>
    <t>YeDebub Bihēroch Bihēreseboch na Hizboch</t>
  </si>
  <si>
    <t>Southern Nations, Nationalities and Peoples</t>
  </si>
  <si>
    <t>FI-06</t>
  </si>
  <si>
    <t>Egentliga Tavastland</t>
  </si>
  <si>
    <t>Kanta-Häme</t>
  </si>
  <si>
    <t>FI-08</t>
  </si>
  <si>
    <t>Mellersta Finland</t>
  </si>
  <si>
    <t>Keski-Suomi</t>
  </si>
  <si>
    <t>FI-13</t>
  </si>
  <si>
    <t>Pohjois-Karjala</t>
  </si>
  <si>
    <t>Norra Karelen</t>
  </si>
  <si>
    <t>FI-18</t>
  </si>
  <si>
    <t>Nyland</t>
  </si>
  <si>
    <t>Uusimaa</t>
  </si>
  <si>
    <t>FI-01</t>
  </si>
  <si>
    <t>Ahvenanmaan maakunta</t>
  </si>
  <si>
    <t>Landskapet Åland</t>
  </si>
  <si>
    <t>FI-15</t>
  </si>
  <si>
    <t>Norra Savolax</t>
  </si>
  <si>
    <t>Pohjois-Savo</t>
  </si>
  <si>
    <t>FI-14</t>
  </si>
  <si>
    <t>Norra Österbotten</t>
  </si>
  <si>
    <t>Pohjois-Pohjanmaa</t>
  </si>
  <si>
    <t>FI-04</t>
  </si>
  <si>
    <t>Etelä-Savo</t>
  </si>
  <si>
    <t>Södra Savolax</t>
  </si>
  <si>
    <t>FI-07</t>
  </si>
  <si>
    <t>Mellersta Österbotten</t>
  </si>
  <si>
    <t>Keski-Pohjanmaa</t>
  </si>
  <si>
    <t>FI-09</t>
  </si>
  <si>
    <t>Kymmenedalen</t>
  </si>
  <si>
    <t>Kymenlaakso</t>
  </si>
  <si>
    <t>FI-11</t>
  </si>
  <si>
    <t>Pirkanmaa</t>
  </si>
  <si>
    <t>Birkaland</t>
  </si>
  <si>
    <t>FI-12</t>
  </si>
  <si>
    <t>Pohjanmaa</t>
  </si>
  <si>
    <t>Österbotten</t>
  </si>
  <si>
    <t>FI-19</t>
  </si>
  <si>
    <t>Varsinais-Suomi</t>
  </si>
  <si>
    <t>Egentliga Finland</t>
  </si>
  <si>
    <t>FI-02</t>
  </si>
  <si>
    <t>Södra Karelen</t>
  </si>
  <si>
    <t>Etelä-Karjala</t>
  </si>
  <si>
    <t>FI-16</t>
  </si>
  <si>
    <t>Päijänne-Tavastland</t>
  </si>
  <si>
    <t>Päijät-Häme</t>
  </si>
  <si>
    <t>FI-17</t>
  </si>
  <si>
    <t>Satakunda</t>
  </si>
  <si>
    <t>Satakunta</t>
  </si>
  <si>
    <t>FI-03</t>
  </si>
  <si>
    <t>Södra Österbotten</t>
  </si>
  <si>
    <t>Etelä-Pohjanmaa</t>
  </si>
  <si>
    <t>FI-05</t>
  </si>
  <si>
    <t>Kainuu</t>
  </si>
  <si>
    <t>Kajanaland</t>
  </si>
  <si>
    <t>FI-10</t>
  </si>
  <si>
    <t>Lappi</t>
  </si>
  <si>
    <t>Lappland</t>
  </si>
  <si>
    <t>FJ-R</t>
  </si>
  <si>
    <t>Rotuma</t>
  </si>
  <si>
    <t>FJ-W</t>
  </si>
  <si>
    <t>Western</t>
  </si>
  <si>
    <t>FJ-N</t>
  </si>
  <si>
    <t>Northern</t>
  </si>
  <si>
    <t>FJ-C</t>
  </si>
  <si>
    <t>FJ-02</t>
  </si>
  <si>
    <t>Bua</t>
  </si>
  <si>
    <t>FJ-01</t>
  </si>
  <si>
    <t>Ba</t>
  </si>
  <si>
    <t>FJ-03</t>
  </si>
  <si>
    <t>Cakaudrove</t>
  </si>
  <si>
    <t>FJ-04</t>
  </si>
  <si>
    <t>Kadavu</t>
  </si>
  <si>
    <t>FJ-05</t>
  </si>
  <si>
    <t>Lau</t>
  </si>
  <si>
    <t>FJ-06</t>
  </si>
  <si>
    <t>Lomaiviti</t>
  </si>
  <si>
    <t>FJ-07</t>
  </si>
  <si>
    <t>Macuata</t>
  </si>
  <si>
    <t>FJ-08</t>
  </si>
  <si>
    <t>Nadroga and Navosa</t>
  </si>
  <si>
    <t>FJ-11</t>
  </si>
  <si>
    <t>Ra</t>
  </si>
  <si>
    <t>FJ-09</t>
  </si>
  <si>
    <t>Naitasiri</t>
  </si>
  <si>
    <t>FJ-10</t>
  </si>
  <si>
    <t>Namosi</t>
  </si>
  <si>
    <t>FJ-12</t>
  </si>
  <si>
    <t>Rewa</t>
  </si>
  <si>
    <t>FJ-13</t>
  </si>
  <si>
    <t>Serua</t>
  </si>
  <si>
    <t>FJ-14</t>
  </si>
  <si>
    <t>Tailevu</t>
  </si>
  <si>
    <t>FJ-E</t>
  </si>
  <si>
    <t>Eastern</t>
  </si>
  <si>
    <t>FM-TRK</t>
  </si>
  <si>
    <t>Chuuk</t>
  </si>
  <si>
    <t>FM-PNI</t>
  </si>
  <si>
    <t>Pohnpei</t>
  </si>
  <si>
    <t>FM-KSA</t>
  </si>
  <si>
    <t>Kosrae</t>
  </si>
  <si>
    <t>FM-YAP</t>
  </si>
  <si>
    <t>Yap</t>
  </si>
  <si>
    <t>FR-41</t>
  </si>
  <si>
    <t>Loir-et-Cher</t>
  </si>
  <si>
    <t>FR-45</t>
  </si>
  <si>
    <t>Loiret</t>
  </si>
  <si>
    <t>FR-37</t>
  </si>
  <si>
    <t>Indre-et-Loire</t>
  </si>
  <si>
    <t>FR-36</t>
  </si>
  <si>
    <t>Indre</t>
  </si>
  <si>
    <t>FR-28</t>
  </si>
  <si>
    <t>Eure-et-Loir</t>
  </si>
  <si>
    <t>FR-18</t>
  </si>
  <si>
    <t>Cher</t>
  </si>
  <si>
    <t>FR-GP</t>
  </si>
  <si>
    <t>Île-de-France</t>
  </si>
  <si>
    <t>FR-77</t>
  </si>
  <si>
    <t>Seine-et-Marne</t>
  </si>
  <si>
    <t>FR-78</t>
  </si>
  <si>
    <t>Yvelines</t>
  </si>
  <si>
    <t>FR-95</t>
  </si>
  <si>
    <t>Val-d'Oise</t>
  </si>
  <si>
    <t>FR-92</t>
  </si>
  <si>
    <t>Hauts-de-Seine</t>
  </si>
  <si>
    <t>FR-93</t>
  </si>
  <si>
    <t>Seine-Saint-Denis</t>
  </si>
  <si>
    <t>FR-75</t>
  </si>
  <si>
    <t>FR-91</t>
  </si>
  <si>
    <t>Essonne</t>
  </si>
  <si>
    <t>FR-94</t>
  </si>
  <si>
    <t>Val-de-Marne</t>
  </si>
  <si>
    <t>FR-62</t>
  </si>
  <si>
    <t>Pas-de-Calais</t>
  </si>
  <si>
    <t>FR-59</t>
  </si>
  <si>
    <t>FR-19</t>
  </si>
  <si>
    <t>Corrèze</t>
  </si>
  <si>
    <t>FR-23</t>
  </si>
  <si>
    <t>Creuse</t>
  </si>
  <si>
    <t>FR-87</t>
  </si>
  <si>
    <t>Haute-Vienne</t>
  </si>
  <si>
    <t>FR-MQ</t>
  </si>
  <si>
    <t>FR-26</t>
  </si>
  <si>
    <t>Drôme</t>
  </si>
  <si>
    <t>FR-07</t>
  </si>
  <si>
    <t>Ardèche</t>
  </si>
  <si>
    <t>FR-01</t>
  </si>
  <si>
    <t>Ain</t>
  </si>
  <si>
    <t>FR-38</t>
  </si>
  <si>
    <t>Isère</t>
  </si>
  <si>
    <t>FR-74</t>
  </si>
  <si>
    <t>Haute-Savoie</t>
  </si>
  <si>
    <t>FR-69</t>
  </si>
  <si>
    <t>Rhône</t>
  </si>
  <si>
    <t>FR-42</t>
  </si>
  <si>
    <t>Loire</t>
  </si>
  <si>
    <t>FR-73</t>
  </si>
  <si>
    <t>Savoie</t>
  </si>
  <si>
    <t>FR-BL</t>
  </si>
  <si>
    <t>FR-51</t>
  </si>
  <si>
    <t>Marne</t>
  </si>
  <si>
    <t>FR-10</t>
  </si>
  <si>
    <t>Aube</t>
  </si>
  <si>
    <t>FR-52</t>
  </si>
  <si>
    <t>Haute-Marne</t>
  </si>
  <si>
    <t>FR-08</t>
  </si>
  <si>
    <t>Ardennes</t>
  </si>
  <si>
    <t>FR-PF</t>
  </si>
  <si>
    <t>FR-RE</t>
  </si>
  <si>
    <t>FR-67</t>
  </si>
  <si>
    <t>Bas-Rhin</t>
  </si>
  <si>
    <t>FR-68</t>
  </si>
  <si>
    <t>Haut-Rhin</t>
  </si>
  <si>
    <t>FR-CP</t>
  </si>
  <si>
    <t>Clipperton</t>
  </si>
  <si>
    <t>Corse</t>
  </si>
  <si>
    <t>FR-2A</t>
  </si>
  <si>
    <t>Corse-du-Sud</t>
  </si>
  <si>
    <t>FR-2B</t>
  </si>
  <si>
    <t>Haute-Corse</t>
  </si>
  <si>
    <t>FR-55</t>
  </si>
  <si>
    <t>Meuse</t>
  </si>
  <si>
    <t>FR-57</t>
  </si>
  <si>
    <t>Moselle</t>
  </si>
  <si>
    <t>FR-54</t>
  </si>
  <si>
    <t>Meurthe-et-Moselle</t>
  </si>
  <si>
    <t>FR-88</t>
  </si>
  <si>
    <t>Vosges</t>
  </si>
  <si>
    <t>FR-MF</t>
  </si>
  <si>
    <t>FR-09</t>
  </si>
  <si>
    <t>Ariège</t>
  </si>
  <si>
    <t>FR-65</t>
  </si>
  <si>
    <t>Hautes-Pyrénées</t>
  </si>
  <si>
    <t>FR-46</t>
  </si>
  <si>
    <t>Lot</t>
  </si>
  <si>
    <t>FR-82</t>
  </si>
  <si>
    <t>Tarn-et-Garonne</t>
  </si>
  <si>
    <t>FR-12</t>
  </si>
  <si>
    <t>Aveyron</t>
  </si>
  <si>
    <t>FR-31</t>
  </si>
  <si>
    <t>Haute-Garonne</t>
  </si>
  <si>
    <t>FR-32</t>
  </si>
  <si>
    <t>Gers</t>
  </si>
  <si>
    <t>FR-81</t>
  </si>
  <si>
    <t>Tarn</t>
  </si>
  <si>
    <t>FR-76</t>
  </si>
  <si>
    <t>Seine-Maritime</t>
  </si>
  <si>
    <t>FR-27</t>
  </si>
  <si>
    <t>Eure</t>
  </si>
  <si>
    <t>Pays-de-la-Loire</t>
  </si>
  <si>
    <t>FR-53</t>
  </si>
  <si>
    <t>Mayenne</t>
  </si>
  <si>
    <t>FR-49</t>
  </si>
  <si>
    <t>Maine-et-Loire</t>
  </si>
  <si>
    <t>FR-72</t>
  </si>
  <si>
    <t>Sarthe</t>
  </si>
  <si>
    <t>FR-44</t>
  </si>
  <si>
    <t>Loire-Atlantique</t>
  </si>
  <si>
    <t>FR-85</t>
  </si>
  <si>
    <t>Vendée</t>
  </si>
  <si>
    <t>FR-04</t>
  </si>
  <si>
    <t>Alpes-de-Haute-Provence</t>
  </si>
  <si>
    <t>FR-05</t>
  </si>
  <si>
    <t>Hautes-Alpes</t>
  </si>
  <si>
    <t>FR-83</t>
  </si>
  <si>
    <t>Var</t>
  </si>
  <si>
    <t>FR-06</t>
  </si>
  <si>
    <t>Alpes-Maritimes</t>
  </si>
  <si>
    <t>FR-84</t>
  </si>
  <si>
    <t>Vaucluse</t>
  </si>
  <si>
    <t>FR-13</t>
  </si>
  <si>
    <t>Bouches-du-Rhône</t>
  </si>
  <si>
    <t>FR-24</t>
  </si>
  <si>
    <t>Dordogne</t>
  </si>
  <si>
    <t>FR-47</t>
  </si>
  <si>
    <t>Lot-et-Garonne</t>
  </si>
  <si>
    <t>FR-33</t>
  </si>
  <si>
    <t>Gironde</t>
  </si>
  <si>
    <t>FR-64</t>
  </si>
  <si>
    <t>Pyrénées-Atlantiques</t>
  </si>
  <si>
    <t>FR-40</t>
  </si>
  <si>
    <t>Landes</t>
  </si>
  <si>
    <t>FR-14</t>
  </si>
  <si>
    <t>Calvados</t>
  </si>
  <si>
    <t>FR-50</t>
  </si>
  <si>
    <t>Manche</t>
  </si>
  <si>
    <t>FR-61</t>
  </si>
  <si>
    <t>Orne</t>
  </si>
  <si>
    <t>FR-71</t>
  </si>
  <si>
    <t>Saône-et-Loire</t>
  </si>
  <si>
    <t>FR-21</t>
  </si>
  <si>
    <t>Côte-d'Or</t>
  </si>
  <si>
    <t>FR-89</t>
  </si>
  <si>
    <t>Yonne</t>
  </si>
  <si>
    <t>FR-58</t>
  </si>
  <si>
    <t>Nièvre</t>
  </si>
  <si>
    <t>Bretagne</t>
  </si>
  <si>
    <t>FR-22</t>
  </si>
  <si>
    <t>Côtes-d'Armor</t>
  </si>
  <si>
    <t>FR-29</t>
  </si>
  <si>
    <t>Finistère</t>
  </si>
  <si>
    <t>FR-56</t>
  </si>
  <si>
    <t>Morbihan</t>
  </si>
  <si>
    <t>FR-35</t>
  </si>
  <si>
    <t>Ille-et-Vilaine</t>
  </si>
  <si>
    <t>FR-70</t>
  </si>
  <si>
    <t>Haute-Saône</t>
  </si>
  <si>
    <t>FR-90</t>
  </si>
  <si>
    <t>Territoire de Belfort</t>
  </si>
  <si>
    <t>FR-39</t>
  </si>
  <si>
    <t>FR-25</t>
  </si>
  <si>
    <t>Doubs</t>
  </si>
  <si>
    <t>FR-30</t>
  </si>
  <si>
    <t>Gard</t>
  </si>
  <si>
    <t>FR-11</t>
  </si>
  <si>
    <t>Aude</t>
  </si>
  <si>
    <t>FR-48</t>
  </si>
  <si>
    <t>Lozère</t>
  </si>
  <si>
    <t>FR-34</t>
  </si>
  <si>
    <t>Hérault</t>
  </si>
  <si>
    <t>FR-66</t>
  </si>
  <si>
    <t>Pyrénées-Orientales</t>
  </si>
  <si>
    <t>FR-YT</t>
  </si>
  <si>
    <t>FR-03</t>
  </si>
  <si>
    <t>Allier</t>
  </si>
  <si>
    <t>FR-15</t>
  </si>
  <si>
    <t>Cantal</t>
  </si>
  <si>
    <t>FR-43</t>
  </si>
  <si>
    <t>Haute-Loire</t>
  </si>
  <si>
    <t>FR-63</t>
  </si>
  <si>
    <t>Puy-de-Dôme</t>
  </si>
  <si>
    <t>FR-GF</t>
  </si>
  <si>
    <t>FR-NC</t>
  </si>
  <si>
    <t>FR-PM</t>
  </si>
  <si>
    <t>FR-02</t>
  </si>
  <si>
    <t>Aisne</t>
  </si>
  <si>
    <t>FR-80</t>
  </si>
  <si>
    <t>Somme</t>
  </si>
  <si>
    <t>FR-60</t>
  </si>
  <si>
    <t>Oise</t>
  </si>
  <si>
    <t>FR-16</t>
  </si>
  <si>
    <t>Charente</t>
  </si>
  <si>
    <t>FR-79</t>
  </si>
  <si>
    <t>Deux-Sèvres</t>
  </si>
  <si>
    <t>FR-17</t>
  </si>
  <si>
    <t>Charente-Maritime</t>
  </si>
  <si>
    <t>FR-86</t>
  </si>
  <si>
    <t>Vienne</t>
  </si>
  <si>
    <t>FR-TF</t>
  </si>
  <si>
    <t>FR-WF</t>
  </si>
  <si>
    <t>GA-1</t>
  </si>
  <si>
    <t>Estuaire</t>
  </si>
  <si>
    <t>GA-6</t>
  </si>
  <si>
    <t>Ogooué-Ivindo</t>
  </si>
  <si>
    <t>GA-7</t>
  </si>
  <si>
    <t>Ogooué-Lolo</t>
  </si>
  <si>
    <t>GA-8</t>
  </si>
  <si>
    <t>Ogooué-Maritime</t>
  </si>
  <si>
    <t>GA-2</t>
  </si>
  <si>
    <t>Haut-Ogooué</t>
  </si>
  <si>
    <t>GA-4</t>
  </si>
  <si>
    <t>Ngounié</t>
  </si>
  <si>
    <t>GA-9</t>
  </si>
  <si>
    <t>Woleu-Ntem</t>
  </si>
  <si>
    <t>GA-3</t>
  </si>
  <si>
    <t>Moyen-Ogooué</t>
  </si>
  <si>
    <t>GA-5</t>
  </si>
  <si>
    <t>Nyanga</t>
  </si>
  <si>
    <t>GB-GBN</t>
  </si>
  <si>
    <t>Great Britain</t>
  </si>
  <si>
    <t>GB-SCT</t>
  </si>
  <si>
    <t>Scotland</t>
  </si>
  <si>
    <t>GB-NLK</t>
  </si>
  <si>
    <t>North Lanarkshire</t>
  </si>
  <si>
    <t>GB-RFW</t>
  </si>
  <si>
    <t>Renfrewshire</t>
  </si>
  <si>
    <t>GB-ANS</t>
  </si>
  <si>
    <t>Angus</t>
  </si>
  <si>
    <t>GB-FAL</t>
  </si>
  <si>
    <t>Falkirk</t>
  </si>
  <si>
    <t>GB-GLG</t>
  </si>
  <si>
    <t>Glasgow City</t>
  </si>
  <si>
    <t>GB-MRY</t>
  </si>
  <si>
    <t>Moray</t>
  </si>
  <si>
    <t>GB-DGY</t>
  </si>
  <si>
    <t>Dumfries and Galloway</t>
  </si>
  <si>
    <t>GB-ELN</t>
  </si>
  <si>
    <t>East Lothian</t>
  </si>
  <si>
    <t>GB-SAY</t>
  </si>
  <si>
    <t>South Ayrshire</t>
  </si>
  <si>
    <t>GB-ABD</t>
  </si>
  <si>
    <t>Aberdeenshire</t>
  </si>
  <si>
    <t>GB-ELS</t>
  </si>
  <si>
    <t>Eilean Siar</t>
  </si>
  <si>
    <t>GB-NAY</t>
  </si>
  <si>
    <t>North Ayrshire</t>
  </si>
  <si>
    <t>GB-WLN</t>
  </si>
  <si>
    <t>West Lothian</t>
  </si>
  <si>
    <t>GB-AGB</t>
  </si>
  <si>
    <t>Argyll and Bute</t>
  </si>
  <si>
    <t>GB-CLK</t>
  </si>
  <si>
    <t>Clackmannanshire</t>
  </si>
  <si>
    <t>GB-EDU</t>
  </si>
  <si>
    <t>East Dunbartonshire</t>
  </si>
  <si>
    <t>GB-FIF</t>
  </si>
  <si>
    <t>Fife</t>
  </si>
  <si>
    <t>GB-MLN</t>
  </si>
  <si>
    <t>Midlothian</t>
  </si>
  <si>
    <t>GB-ORK</t>
  </si>
  <si>
    <t>Orkney Islands</t>
  </si>
  <si>
    <t>GB-SCB</t>
  </si>
  <si>
    <t>Scottish Borders, The</t>
  </si>
  <si>
    <t>GB-SLK</t>
  </si>
  <si>
    <t>South Lanarkshire</t>
  </si>
  <si>
    <t>GB-STG</t>
  </si>
  <si>
    <t>Stirling</t>
  </si>
  <si>
    <t>GB-ZET</t>
  </si>
  <si>
    <t>Shetland Islands</t>
  </si>
  <si>
    <t>GB-WDU</t>
  </si>
  <si>
    <t>West Dunbartonshire</t>
  </si>
  <si>
    <t>GB-ABE</t>
  </si>
  <si>
    <t>Aberdeen City</t>
  </si>
  <si>
    <t>GB-DND</t>
  </si>
  <si>
    <t>Dundee City</t>
  </si>
  <si>
    <t>GB-EAY</t>
  </si>
  <si>
    <t>East Ayrshire</t>
  </si>
  <si>
    <t>GB-ERW</t>
  </si>
  <si>
    <t>East Renfrewshire</t>
  </si>
  <si>
    <t>GB-HLD</t>
  </si>
  <si>
    <t>Highland</t>
  </si>
  <si>
    <t>GB-IVC</t>
  </si>
  <si>
    <t>Inverclyde</t>
  </si>
  <si>
    <t>GB-PKN</t>
  </si>
  <si>
    <t>Perth and Kinross</t>
  </si>
  <si>
    <t>GB-EDH</t>
  </si>
  <si>
    <t>Edinburgh, City of</t>
  </si>
  <si>
    <t>GB-UKM</t>
  </si>
  <si>
    <t>United Kingdom</t>
  </si>
  <si>
    <t>GB-WLS</t>
  </si>
  <si>
    <t>Wales [Cymru GB-CYM]</t>
  </si>
  <si>
    <t>GB-NTL</t>
  </si>
  <si>
    <t>Neath Port Talbot [Castell-nedd Port Talbot GB-CTL]</t>
  </si>
  <si>
    <t>GB-RCT</t>
  </si>
  <si>
    <t>Rhondda, Cynon, Taff [Rhondda, Cynon,Taf]</t>
  </si>
  <si>
    <t>GB-NWP</t>
  </si>
  <si>
    <t>Newport [Casnewydd GB-CNW]</t>
  </si>
  <si>
    <t>GB-BGW</t>
  </si>
  <si>
    <t>Blaenau Gwent</t>
  </si>
  <si>
    <t>GB-CMN</t>
  </si>
  <si>
    <t>Carmarthenshire [Sir Gaerfyrddin GB-GFY]</t>
  </si>
  <si>
    <t>GB-DEN</t>
  </si>
  <si>
    <t>Denbighshire [Sir Ddinbych GB-DDB]</t>
  </si>
  <si>
    <t>GB-FLN</t>
  </si>
  <si>
    <t>Flintshire [Sir y Fflint GB-FFL]</t>
  </si>
  <si>
    <t>GB-MTY</t>
  </si>
  <si>
    <t>Merthyr Tydfil [Merthyr Tudful GB-MTU]</t>
  </si>
  <si>
    <t>GB-POW</t>
  </si>
  <si>
    <t>Powys</t>
  </si>
  <si>
    <t>GB-VGL</t>
  </si>
  <si>
    <t>Vale of Glamorgan, The [Bro Morgannwg GB-BMG]</t>
  </si>
  <si>
    <t>GB-AGY</t>
  </si>
  <si>
    <t>Isle of Anglesey [Sir Ynys Môn GB-YNM]</t>
  </si>
  <si>
    <t>GB-CAY</t>
  </si>
  <si>
    <t>Caerphilly [Caerffili GB-CAF]</t>
  </si>
  <si>
    <t>GB-GWN</t>
  </si>
  <si>
    <t>Gwynedd</t>
  </si>
  <si>
    <t>GB-WRX</t>
  </si>
  <si>
    <t>Wrexham [Wrecsam GB-WRC]</t>
  </si>
  <si>
    <t>GB-CGN</t>
  </si>
  <si>
    <t>Ceredigion [Sir Ceredigion]</t>
  </si>
  <si>
    <t>GB-MON</t>
  </si>
  <si>
    <t>Monmouthshire [Sir Fynwy GB-FYN]</t>
  </si>
  <si>
    <t>GB-PEM</t>
  </si>
  <si>
    <t>Pembrokeshire [Sir Benfro GB-BNF]</t>
  </si>
  <si>
    <t>GB-TOF</t>
  </si>
  <si>
    <t>Torfaen [Tor-faen]</t>
  </si>
  <si>
    <t>GB-CRF</t>
  </si>
  <si>
    <t>Cardiff [Caerdydd GB-CRD]</t>
  </si>
  <si>
    <t>GB-SWA</t>
  </si>
  <si>
    <t>Swansea [Abertawe GB-ATA]</t>
  </si>
  <si>
    <t>GB-BGE</t>
  </si>
  <si>
    <t>Bridgend [Pen-y-bont ar Ogwr GB-POG]</t>
  </si>
  <si>
    <t>GB-CWY</t>
  </si>
  <si>
    <t>Conwy</t>
  </si>
  <si>
    <t>GB-NIR</t>
  </si>
  <si>
    <t>Northern Ireland</t>
  </si>
  <si>
    <t>GB-BFS</t>
  </si>
  <si>
    <t>Belfast</t>
  </si>
  <si>
    <t>GB-ANN</t>
  </si>
  <si>
    <t>Antrim and Newtownabbey</t>
  </si>
  <si>
    <t>GB-AND</t>
  </si>
  <si>
    <t>Ards and North Down</t>
  </si>
  <si>
    <t>GB-ABC</t>
  </si>
  <si>
    <t>Armagh, Banbridge and Craigavon</t>
  </si>
  <si>
    <t>GB-CCG</t>
  </si>
  <si>
    <t>Causeway Coast and Glens</t>
  </si>
  <si>
    <t>GB-DRS</t>
  </si>
  <si>
    <t>Derry and Strabane</t>
  </si>
  <si>
    <t>GB-FMO</t>
  </si>
  <si>
    <t>Fermanagh and Omagh</t>
  </si>
  <si>
    <t>GB-LBC</t>
  </si>
  <si>
    <t>Lisburn and Castlereagh</t>
  </si>
  <si>
    <t>GB-MEA</t>
  </si>
  <si>
    <t>Mid and East Antrim</t>
  </si>
  <si>
    <t>GB-MUL</t>
  </si>
  <si>
    <t>Mid Ulster</t>
  </si>
  <si>
    <t>GB-NMD</t>
  </si>
  <si>
    <t>Newry, Mourne and Down</t>
  </si>
  <si>
    <t>GB-EAW</t>
  </si>
  <si>
    <t>England and Wales</t>
  </si>
  <si>
    <t>GB-ENG</t>
  </si>
  <si>
    <t>England</t>
  </si>
  <si>
    <t>GB-GRE</t>
  </si>
  <si>
    <t>Greenwich</t>
  </si>
  <si>
    <t>GB-HAL</t>
  </si>
  <si>
    <t>Halton</t>
  </si>
  <si>
    <t>GB-HRY</t>
  </si>
  <si>
    <t>Haringey</t>
  </si>
  <si>
    <t>GB-KHL</t>
  </si>
  <si>
    <t>Kingston upon Hull</t>
  </si>
  <si>
    <t>GB-NEL</t>
  </si>
  <si>
    <t>North East Lincolnshire</t>
  </si>
  <si>
    <t>GB-NFK</t>
  </si>
  <si>
    <t>Norfolk</t>
  </si>
  <si>
    <t>GB-POR</t>
  </si>
  <si>
    <t>Portsmouth</t>
  </si>
  <si>
    <t>GB-SGC</t>
  </si>
  <si>
    <t>South Gloucestershire</t>
  </si>
  <si>
    <t>GB-WBK</t>
  </si>
  <si>
    <t>West Berkshire</t>
  </si>
  <si>
    <t>GB-WND</t>
  </si>
  <si>
    <t>Wandsworth</t>
  </si>
  <si>
    <t>GB-WRT</t>
  </si>
  <si>
    <t>Warrington</t>
  </si>
  <si>
    <t>GB-IOS</t>
  </si>
  <si>
    <t>Isles of Scilly</t>
  </si>
  <si>
    <t>GB-BAS</t>
  </si>
  <si>
    <t>Bath and North East Somerset</t>
  </si>
  <si>
    <t>GB-BIR</t>
  </si>
  <si>
    <t>Birmingham</t>
  </si>
  <si>
    <t>GB-BPL</t>
  </si>
  <si>
    <t>Blackpool</t>
  </si>
  <si>
    <t>GB-CHW</t>
  </si>
  <si>
    <t>Cheshire West and Chester</t>
  </si>
  <si>
    <t>GB-HNS</t>
  </si>
  <si>
    <t>Hounslow</t>
  </si>
  <si>
    <t>GB-HRT</t>
  </si>
  <si>
    <t>Hertfordshire</t>
  </si>
  <si>
    <t>GB-KTT</t>
  </si>
  <si>
    <t>Kingston upon Thames</t>
  </si>
  <si>
    <t>GB-LEC</t>
  </si>
  <si>
    <t>Leicestershire</t>
  </si>
  <si>
    <t>GB-RCH</t>
  </si>
  <si>
    <t>Rochdale</t>
  </si>
  <si>
    <t>GB-ROT</t>
  </si>
  <si>
    <t>Rotherham</t>
  </si>
  <si>
    <t>GB-SFK</t>
  </si>
  <si>
    <t>Suffolk</t>
  </si>
  <si>
    <t>GB-SRY</t>
  </si>
  <si>
    <t>Surrey</t>
  </si>
  <si>
    <t>GB-STH</t>
  </si>
  <si>
    <t>Southampton</t>
  </si>
  <si>
    <t>GB-STT</t>
  </si>
  <si>
    <t>Stockton-on-Tees</t>
  </si>
  <si>
    <t>GB-SWD</t>
  </si>
  <si>
    <t>Swindon</t>
  </si>
  <si>
    <t>GB-TFW</t>
  </si>
  <si>
    <t>Telford and Wrekin</t>
  </si>
  <si>
    <t>GB-WNM</t>
  </si>
  <si>
    <t>Windsor and Maidenhead</t>
  </si>
  <si>
    <t>GB-WOR</t>
  </si>
  <si>
    <t>Worcestershire</t>
  </si>
  <si>
    <t>GB-WSX</t>
  </si>
  <si>
    <t>West Sussex</t>
  </si>
  <si>
    <t>GB-BEX</t>
  </si>
  <si>
    <t>Bexley</t>
  </si>
  <si>
    <t>GB-BMH</t>
  </si>
  <si>
    <t>Bournemouth</t>
  </si>
  <si>
    <t>GB-BRD</t>
  </si>
  <si>
    <t>Bradford</t>
  </si>
  <si>
    <t>GB-BUR</t>
  </si>
  <si>
    <t>Bury</t>
  </si>
  <si>
    <t>GB-CHE</t>
  </si>
  <si>
    <t>Cheshire East</t>
  </si>
  <si>
    <t>GB-CON</t>
  </si>
  <si>
    <t>Cornwall</t>
  </si>
  <si>
    <t>GB-HAM</t>
  </si>
  <si>
    <t>Hampshire</t>
  </si>
  <si>
    <t>GB-LIV</t>
  </si>
  <si>
    <t>Liverpool</t>
  </si>
  <si>
    <t>GB-NYK</t>
  </si>
  <si>
    <t>North Yorkshire</t>
  </si>
  <si>
    <t>GB-OXF</t>
  </si>
  <si>
    <t>Oxfordshire</t>
  </si>
  <si>
    <t>GB-RIC</t>
  </si>
  <si>
    <t>Richmond upon Thames</t>
  </si>
  <si>
    <t>GB-RUT</t>
  </si>
  <si>
    <t>Rutland</t>
  </si>
  <si>
    <t>GB-SAW</t>
  </si>
  <si>
    <t>Sandwell</t>
  </si>
  <si>
    <t>GB-SHF</t>
  </si>
  <si>
    <t>Sheffield</t>
  </si>
  <si>
    <t>GB-SLG</t>
  </si>
  <si>
    <t>Slough</t>
  </si>
  <si>
    <t>GB-THR</t>
  </si>
  <si>
    <t>Thurrock</t>
  </si>
  <si>
    <t>GB-TOB</t>
  </si>
  <si>
    <t>Torbay</t>
  </si>
  <si>
    <t>GB-WFT</t>
  </si>
  <si>
    <t>Waltham Forest</t>
  </si>
  <si>
    <t>GB-WIL</t>
  </si>
  <si>
    <t>Wiltshire</t>
  </si>
  <si>
    <t>GB-WKF</t>
  </si>
  <si>
    <t>Wakefield</t>
  </si>
  <si>
    <t>GB-YOR</t>
  </si>
  <si>
    <t>York</t>
  </si>
  <si>
    <t>GB-CLD</t>
  </si>
  <si>
    <t>Calderdale</t>
  </si>
  <si>
    <t>GB-COV</t>
  </si>
  <si>
    <t>Coventry</t>
  </si>
  <si>
    <t>GB-DER</t>
  </si>
  <si>
    <t>Derby</t>
  </si>
  <si>
    <t>GB-DEV</t>
  </si>
  <si>
    <t>Devon</t>
  </si>
  <si>
    <t>GB-DUD</t>
  </si>
  <si>
    <t>Dudley</t>
  </si>
  <si>
    <t>GB-GLS</t>
  </si>
  <si>
    <t>Gloucestershire</t>
  </si>
  <si>
    <t>GB-HCK</t>
  </si>
  <si>
    <t>Hackney</t>
  </si>
  <si>
    <t>GB-HRW</t>
  </si>
  <si>
    <t>Harrow</t>
  </si>
  <si>
    <t>GB-IOW</t>
  </si>
  <si>
    <t>Isle of Wight</t>
  </si>
  <si>
    <t>GB-ISL</t>
  </si>
  <si>
    <t>Islington</t>
  </si>
  <si>
    <t>GB-KEC</t>
  </si>
  <si>
    <t>Kensington and Chelsea</t>
  </si>
  <si>
    <t>GB-LBH</t>
  </si>
  <si>
    <t>Lambeth</t>
  </si>
  <si>
    <t>GB-LDS</t>
  </si>
  <si>
    <t>Leeds</t>
  </si>
  <si>
    <t>GB-NET</t>
  </si>
  <si>
    <t>Newcastle upon Tyne</t>
  </si>
  <si>
    <t>GB-NGM</t>
  </si>
  <si>
    <t>Nottingham</t>
  </si>
  <si>
    <t>GB-SLF</t>
  </si>
  <si>
    <t>Salford</t>
  </si>
  <si>
    <t>GB-SOL</t>
  </si>
  <si>
    <t>Solihull</t>
  </si>
  <si>
    <t>GB-STE</t>
  </si>
  <si>
    <t>Stoke-on-Trent</t>
  </si>
  <si>
    <t>GB-WLV</t>
  </si>
  <si>
    <t>Wolverhampton</t>
  </si>
  <si>
    <t>GB-WOK</t>
  </si>
  <si>
    <t>Wokingham</t>
  </si>
  <si>
    <t>GB-BNE</t>
  </si>
  <si>
    <t>Barnet</t>
  </si>
  <si>
    <t>GB-BNH</t>
  </si>
  <si>
    <t>Brighton and Hove</t>
  </si>
  <si>
    <t>GB-BNS</t>
  </si>
  <si>
    <t>Barnsley</t>
  </si>
  <si>
    <t>GB-DAL</t>
  </si>
  <si>
    <t>Darlington</t>
  </si>
  <si>
    <t>GB-ERY</t>
  </si>
  <si>
    <t>East Riding of Yorkshire</t>
  </si>
  <si>
    <t>GB-ESS</t>
  </si>
  <si>
    <t>Essex</t>
  </si>
  <si>
    <t>GB-HAV</t>
  </si>
  <si>
    <t>Havering</t>
  </si>
  <si>
    <t>GB-HIL</t>
  </si>
  <si>
    <t>Hillingdon</t>
  </si>
  <si>
    <t>GB-HPL</t>
  </si>
  <si>
    <t>Hartlepool</t>
  </si>
  <si>
    <t>GB-KEN</t>
  </si>
  <si>
    <t>Kent</t>
  </si>
  <si>
    <t>GB-LCE</t>
  </si>
  <si>
    <t>Leicester</t>
  </si>
  <si>
    <t>GB-MDB</t>
  </si>
  <si>
    <t>Middlesbrough</t>
  </si>
  <si>
    <t>GB-MRT</t>
  </si>
  <si>
    <t>Merton</t>
  </si>
  <si>
    <t>GB-RDB</t>
  </si>
  <si>
    <t>Redbridge</t>
  </si>
  <si>
    <t>GB-SFT</t>
  </si>
  <si>
    <t>Sefton</t>
  </si>
  <si>
    <t>GB-SHN</t>
  </si>
  <si>
    <t>St. Helens</t>
  </si>
  <si>
    <t>GB-TRF</t>
  </si>
  <si>
    <t>Trafford</t>
  </si>
  <si>
    <t>GB-TWH</t>
  </si>
  <si>
    <t>Tower Hamlets</t>
  </si>
  <si>
    <t>GB-WAR</t>
  </si>
  <si>
    <t>Warwickshire</t>
  </si>
  <si>
    <t>GB-WLL</t>
  </si>
  <si>
    <t>Walsall</t>
  </si>
  <si>
    <t>GB-DBY</t>
  </si>
  <si>
    <t>Derbyshire</t>
  </si>
  <si>
    <t>GB-DOR</t>
  </si>
  <si>
    <t>Dorset</t>
  </si>
  <si>
    <t>GB-ENF</t>
  </si>
  <si>
    <t>Enfield</t>
  </si>
  <si>
    <t>GB-GAT</t>
  </si>
  <si>
    <t>Gateshead</t>
  </si>
  <si>
    <t>GB-HMF</t>
  </si>
  <si>
    <t>Hammersmith and Fulham</t>
  </si>
  <si>
    <t>GB-KWL</t>
  </si>
  <si>
    <t>Knowsley</t>
  </si>
  <si>
    <t>GB-LAN</t>
  </si>
  <si>
    <t>Lancashire</t>
  </si>
  <si>
    <t>GB-LEW</t>
  </si>
  <si>
    <t>Lewisham</t>
  </si>
  <si>
    <t>GB-LIN</t>
  </si>
  <si>
    <t>Lincolnshire</t>
  </si>
  <si>
    <t>GB-NBL</t>
  </si>
  <si>
    <t>Northumberland</t>
  </si>
  <si>
    <t>GB-POL</t>
  </si>
  <si>
    <t>Poole</t>
  </si>
  <si>
    <t>GB-RCC</t>
  </si>
  <si>
    <t>Redcar and Cleveland</t>
  </si>
  <si>
    <t>GB-STS</t>
  </si>
  <si>
    <t>Staffordshire</t>
  </si>
  <si>
    <t>GB-TAM</t>
  </si>
  <si>
    <t>Tameside</t>
  </si>
  <si>
    <t>GB-WGN</t>
  </si>
  <si>
    <t>Wigan</t>
  </si>
  <si>
    <t>GB-BBD</t>
  </si>
  <si>
    <t>Blackburn with Darwen</t>
  </si>
  <si>
    <t>GB-BEN</t>
  </si>
  <si>
    <t>Brent</t>
  </si>
  <si>
    <t>GB-BOL</t>
  </si>
  <si>
    <t>Bolton</t>
  </si>
  <si>
    <t>GB-BRC</t>
  </si>
  <si>
    <t>Bracknell Forest</t>
  </si>
  <si>
    <t>GB-CBF</t>
  </si>
  <si>
    <t>Central Bedfordshire</t>
  </si>
  <si>
    <t>GB-CMA</t>
  </si>
  <si>
    <t>Cumbria</t>
  </si>
  <si>
    <t>GB-CMD</t>
  </si>
  <si>
    <t>Camden</t>
  </si>
  <si>
    <t>GB-CRY</t>
  </si>
  <si>
    <t>GB-DUR</t>
  </si>
  <si>
    <t>Durham County</t>
  </si>
  <si>
    <t>GB-ESX</t>
  </si>
  <si>
    <t>East Sussex</t>
  </si>
  <si>
    <t>GB-HEF</t>
  </si>
  <si>
    <t>Herefordshire</t>
  </si>
  <si>
    <t>GB-MDW</t>
  </si>
  <si>
    <t>Medway</t>
  </si>
  <si>
    <t>GB-NTH</t>
  </si>
  <si>
    <t>Northamptonshire</t>
  </si>
  <si>
    <t>GB-NTT</t>
  </si>
  <si>
    <t>Nottinghamshire</t>
  </si>
  <si>
    <t>GB-NWM</t>
  </si>
  <si>
    <t>Newham</t>
  </si>
  <si>
    <t>GB-OLD</t>
  </si>
  <si>
    <t>Oldham</t>
  </si>
  <si>
    <t>GB-PTE</t>
  </si>
  <si>
    <t>Peterborough</t>
  </si>
  <si>
    <t>GB-SKP</t>
  </si>
  <si>
    <t>Stockport</t>
  </si>
  <si>
    <t>GB-SOM</t>
  </si>
  <si>
    <t>Somerset</t>
  </si>
  <si>
    <t>GB-SOS</t>
  </si>
  <si>
    <t>Southend-on-Sea</t>
  </si>
  <si>
    <t>GB-STN</t>
  </si>
  <si>
    <t>Sutton</t>
  </si>
  <si>
    <t>GB-BDF</t>
  </si>
  <si>
    <t>Bedford</t>
  </si>
  <si>
    <t>GB-BDG</t>
  </si>
  <si>
    <t>Barking and Dagenham</t>
  </si>
  <si>
    <t>GB-BKM</t>
  </si>
  <si>
    <t>Buckinghamshire</t>
  </si>
  <si>
    <t>GB-BST</t>
  </si>
  <si>
    <t>Bristol, City of</t>
  </si>
  <si>
    <t>GB-CAM</t>
  </si>
  <si>
    <t>Cambridgeshire</t>
  </si>
  <si>
    <t>GB-DNC</t>
  </si>
  <si>
    <t>Doncaster</t>
  </si>
  <si>
    <t>GB-KIR</t>
  </si>
  <si>
    <t>Kirklees</t>
  </si>
  <si>
    <t>GB-LND</t>
  </si>
  <si>
    <t>London, City of</t>
  </si>
  <si>
    <t>GB-LUT</t>
  </si>
  <si>
    <t>Luton</t>
  </si>
  <si>
    <t>GB-MAN</t>
  </si>
  <si>
    <t>Manchester</t>
  </si>
  <si>
    <t>GB-MIK</t>
  </si>
  <si>
    <t>Milton Keynes</t>
  </si>
  <si>
    <t>GB-NLN</t>
  </si>
  <si>
    <t>North Lincolnshire</t>
  </si>
  <si>
    <t>GB-NSM</t>
  </si>
  <si>
    <t>North Somerset</t>
  </si>
  <si>
    <t>GB-NTY</t>
  </si>
  <si>
    <t>North Tyneside</t>
  </si>
  <si>
    <t>GB-PLY</t>
  </si>
  <si>
    <t>Plymouth</t>
  </si>
  <si>
    <t>GB-RDG</t>
  </si>
  <si>
    <t>Reading</t>
  </si>
  <si>
    <t>GB-SHR</t>
  </si>
  <si>
    <t>Shropshire</t>
  </si>
  <si>
    <t>GB-SND</t>
  </si>
  <si>
    <t>Sunderland</t>
  </si>
  <si>
    <t>GB-STY</t>
  </si>
  <si>
    <t>South Tyneside</t>
  </si>
  <si>
    <t>GB-SWK</t>
  </si>
  <si>
    <t>Southwark</t>
  </si>
  <si>
    <t>GB-WRL</t>
  </si>
  <si>
    <t>Wirral</t>
  </si>
  <si>
    <t>GB-WSM</t>
  </si>
  <si>
    <t>Westminster</t>
  </si>
  <si>
    <t>GB-BRY</t>
  </si>
  <si>
    <t>Bromley</t>
  </si>
  <si>
    <t>GB-EAL</t>
  </si>
  <si>
    <t>Ealing</t>
  </si>
  <si>
    <t>GD-10</t>
  </si>
  <si>
    <t>Southern Grenadine Islands</t>
  </si>
  <si>
    <t>GD-02</t>
  </si>
  <si>
    <t>GD-04</t>
  </si>
  <si>
    <t>GD-01</t>
  </si>
  <si>
    <t>GD-03</t>
  </si>
  <si>
    <t>GD-06</t>
  </si>
  <si>
    <t>GD-05</t>
  </si>
  <si>
    <t>GE-SK</t>
  </si>
  <si>
    <t>Shida Kartli</t>
  </si>
  <si>
    <t>GE-AB</t>
  </si>
  <si>
    <t>Abkhazia</t>
  </si>
  <si>
    <t>GE-AJ</t>
  </si>
  <si>
    <t>Ajaria</t>
  </si>
  <si>
    <t>GE-MM</t>
  </si>
  <si>
    <t>Mtskheta-Mtianeti</t>
  </si>
  <si>
    <t>GE-SZ</t>
  </si>
  <si>
    <t>Samegrelo-Zemo Svaneti</t>
  </si>
  <si>
    <t>GE-SJ</t>
  </si>
  <si>
    <t>Samtskhe-Javakheti</t>
  </si>
  <si>
    <t>GE-GU</t>
  </si>
  <si>
    <t>Guria</t>
  </si>
  <si>
    <t>GE-RL</t>
  </si>
  <si>
    <t>Rach'a-Lechkhumi-Kvemo Svaneti</t>
  </si>
  <si>
    <t>GE-TB</t>
  </si>
  <si>
    <t>Tbilisi</t>
  </si>
  <si>
    <t>GE-KA</t>
  </si>
  <si>
    <t>K'akheti</t>
  </si>
  <si>
    <t>GE-KK</t>
  </si>
  <si>
    <t>Kvemo Kartli</t>
  </si>
  <si>
    <t>GE-IM</t>
  </si>
  <si>
    <t>Imereti</t>
  </si>
  <si>
    <t>GH-CP</t>
  </si>
  <si>
    <t>GH-WP</t>
  </si>
  <si>
    <t>GH-EP</t>
  </si>
  <si>
    <t>GH-BA</t>
  </si>
  <si>
    <t>Brong-Ahafo</t>
  </si>
  <si>
    <t>GH-TV</t>
  </si>
  <si>
    <t>Volta</t>
  </si>
  <si>
    <t>GH-UW</t>
  </si>
  <si>
    <t>Upper West</t>
  </si>
  <si>
    <t>GH-AH</t>
  </si>
  <si>
    <t>Ashanti</t>
  </si>
  <si>
    <t>GH-AA</t>
  </si>
  <si>
    <t>Greater Accra</t>
  </si>
  <si>
    <t>GH-UE</t>
  </si>
  <si>
    <t>Upper East</t>
  </si>
  <si>
    <t>GH-NP</t>
  </si>
  <si>
    <t>GL-KU</t>
  </si>
  <si>
    <t>Kommune Kujalleq</t>
  </si>
  <si>
    <t>GL-QE</t>
  </si>
  <si>
    <t>Qeqqata Kommunia</t>
  </si>
  <si>
    <t>GL-SM</t>
  </si>
  <si>
    <t>Kommuneqarfik Sermersooq</t>
  </si>
  <si>
    <t>GM-M</t>
  </si>
  <si>
    <t>Central River</t>
  </si>
  <si>
    <t>GM-U</t>
  </si>
  <si>
    <t>Upper River</t>
  </si>
  <si>
    <t>GM-W</t>
  </si>
  <si>
    <t>GM-L</t>
  </si>
  <si>
    <t>Lower River</t>
  </si>
  <si>
    <t>GM-B</t>
  </si>
  <si>
    <t>Banjul</t>
  </si>
  <si>
    <t>GM-N</t>
  </si>
  <si>
    <t>North Bank</t>
  </si>
  <si>
    <t>GN-C</t>
  </si>
  <si>
    <t>Conakry</t>
  </si>
  <si>
    <t>GN-K</t>
  </si>
  <si>
    <t>Kankan</t>
  </si>
  <si>
    <t>GN-SI</t>
  </si>
  <si>
    <t>Siguiri</t>
  </si>
  <si>
    <t>GN-MD</t>
  </si>
  <si>
    <t>Mandiana</t>
  </si>
  <si>
    <t>GN-KA</t>
  </si>
  <si>
    <t>GN-KE</t>
  </si>
  <si>
    <t>Kérouané</t>
  </si>
  <si>
    <t>GN-KO</t>
  </si>
  <si>
    <t>Kouroussa</t>
  </si>
  <si>
    <t>GN-L</t>
  </si>
  <si>
    <t>Labé</t>
  </si>
  <si>
    <t>GN-KB</t>
  </si>
  <si>
    <t>Koubia</t>
  </si>
  <si>
    <t>GN-ML</t>
  </si>
  <si>
    <t>GN-TO</t>
  </si>
  <si>
    <t>Tougué</t>
  </si>
  <si>
    <t>GN-LE</t>
  </si>
  <si>
    <t>Lélouma</t>
  </si>
  <si>
    <t>GN-LA</t>
  </si>
  <si>
    <t>GN-M</t>
  </si>
  <si>
    <t>Mamou</t>
  </si>
  <si>
    <t>GN-DL</t>
  </si>
  <si>
    <t>Dalaba</t>
  </si>
  <si>
    <t>GN-PI</t>
  </si>
  <si>
    <t>Pita</t>
  </si>
  <si>
    <t>GN-MM</t>
  </si>
  <si>
    <t>GN-B</t>
  </si>
  <si>
    <t>Boké</t>
  </si>
  <si>
    <t>GN-BK</t>
  </si>
  <si>
    <t>GN-BF</t>
  </si>
  <si>
    <t>Boffa</t>
  </si>
  <si>
    <t>GN-GA</t>
  </si>
  <si>
    <t>Gaoual</t>
  </si>
  <si>
    <t>GN-FR</t>
  </si>
  <si>
    <t>Fria</t>
  </si>
  <si>
    <t>GN-KN</t>
  </si>
  <si>
    <t>Koundara</t>
  </si>
  <si>
    <t>GN-F</t>
  </si>
  <si>
    <t>Faranah</t>
  </si>
  <si>
    <t>GN-FA</t>
  </si>
  <si>
    <t>GN-DI</t>
  </si>
  <si>
    <t>Dinguiraye</t>
  </si>
  <si>
    <t>GN-DB</t>
  </si>
  <si>
    <t>Dabola</t>
  </si>
  <si>
    <t>GN-KS</t>
  </si>
  <si>
    <t>Kissidougou</t>
  </si>
  <si>
    <t>GN-D</t>
  </si>
  <si>
    <t>Kindia</t>
  </si>
  <si>
    <t>GN-KD</t>
  </si>
  <si>
    <t>GN-DU</t>
  </si>
  <si>
    <t>Dubréka</t>
  </si>
  <si>
    <t>GN-CO</t>
  </si>
  <si>
    <t>Coyah</t>
  </si>
  <si>
    <t>GN-FO</t>
  </si>
  <si>
    <t>Forécariah</t>
  </si>
  <si>
    <t>GN-TE</t>
  </si>
  <si>
    <t>Télimélé</t>
  </si>
  <si>
    <t>GN-N</t>
  </si>
  <si>
    <t>Nzérékoré</t>
  </si>
  <si>
    <t>GN-MC</t>
  </si>
  <si>
    <t>Macenta</t>
  </si>
  <si>
    <t>GN-LO</t>
  </si>
  <si>
    <t>Lola</t>
  </si>
  <si>
    <t>GN-YO</t>
  </si>
  <si>
    <t>Yomou</t>
  </si>
  <si>
    <t>GN-BE</t>
  </si>
  <si>
    <t>Beyla</t>
  </si>
  <si>
    <t>GN-GU</t>
  </si>
  <si>
    <t>Guékédou</t>
  </si>
  <si>
    <t>GN-NZ</t>
  </si>
  <si>
    <t>GQ-C</t>
  </si>
  <si>
    <t>Región Continental</t>
  </si>
  <si>
    <t>Região Continental</t>
  </si>
  <si>
    <t>Région Continentale</t>
  </si>
  <si>
    <t>GQ-KN</t>
  </si>
  <si>
    <t>Kié-Ntem</t>
  </si>
  <si>
    <t>GQ-CS</t>
  </si>
  <si>
    <t>Centro Sul</t>
  </si>
  <si>
    <t>Centro Sud</t>
  </si>
  <si>
    <t>Centro Sur</t>
  </si>
  <si>
    <t>GQ-LI</t>
  </si>
  <si>
    <t>Litoral</t>
  </si>
  <si>
    <t>GQ-WN</t>
  </si>
  <si>
    <t>Wele-Nzas</t>
  </si>
  <si>
    <t>GQ-I</t>
  </si>
  <si>
    <t>Région Insulaire</t>
  </si>
  <si>
    <t>Región Insular</t>
  </si>
  <si>
    <t>Região Insular</t>
  </si>
  <si>
    <t>GQ-AN</t>
  </si>
  <si>
    <t>Annobón</t>
  </si>
  <si>
    <t>Annobon</t>
  </si>
  <si>
    <t>Ano Bom</t>
  </si>
  <si>
    <t>GQ-BN</t>
  </si>
  <si>
    <t>Bioko Norte</t>
  </si>
  <si>
    <t>Bioko Nord</t>
  </si>
  <si>
    <t>GQ-BS</t>
  </si>
  <si>
    <t>Bioko Sud</t>
  </si>
  <si>
    <t>Bioko Sul</t>
  </si>
  <si>
    <t>Bioko Sur</t>
  </si>
  <si>
    <t>GR-A</t>
  </si>
  <si>
    <t>Anatolikí Makedonía kai Thráki</t>
  </si>
  <si>
    <t>GR-B</t>
  </si>
  <si>
    <t>Kentrikí Makedonía</t>
  </si>
  <si>
    <t>GR-F</t>
  </si>
  <si>
    <t>Ionía Nísia</t>
  </si>
  <si>
    <t>GR-69</t>
  </si>
  <si>
    <t>Ágion Óros</t>
  </si>
  <si>
    <t>GR-E</t>
  </si>
  <si>
    <t>Thessalía</t>
  </si>
  <si>
    <t>GR-C</t>
  </si>
  <si>
    <t>Dytikí Makedonía</t>
  </si>
  <si>
    <t>GR-H</t>
  </si>
  <si>
    <t>Stereá Elláda</t>
  </si>
  <si>
    <t>GR-I</t>
  </si>
  <si>
    <t>Attikí</t>
  </si>
  <si>
    <t>GR-L</t>
  </si>
  <si>
    <t>Notío Aigaío</t>
  </si>
  <si>
    <t>GR-D</t>
  </si>
  <si>
    <t>Ípeiros</t>
  </si>
  <si>
    <t>GR-G</t>
  </si>
  <si>
    <t>Dytikí Elláda</t>
  </si>
  <si>
    <t>GR-J</t>
  </si>
  <si>
    <t>Peloponnísos</t>
  </si>
  <si>
    <t>GR-M</t>
  </si>
  <si>
    <t>GR-K</t>
  </si>
  <si>
    <t>Voreío Aigaío</t>
  </si>
  <si>
    <t>GT-QZ</t>
  </si>
  <si>
    <t>Quetzaltenango</t>
  </si>
  <si>
    <t>GT-RE</t>
  </si>
  <si>
    <t>Retalhuleu</t>
  </si>
  <si>
    <t>GT-HU</t>
  </si>
  <si>
    <t>Huehuetenango</t>
  </si>
  <si>
    <t>GT-SO</t>
  </si>
  <si>
    <t>Sololá</t>
  </si>
  <si>
    <t>GT-SR</t>
  </si>
  <si>
    <t>Santa Rosa</t>
  </si>
  <si>
    <t>GT-SU</t>
  </si>
  <si>
    <t>Suchitepéquez</t>
  </si>
  <si>
    <t>GT-CM</t>
  </si>
  <si>
    <t>Chimaltenango</t>
  </si>
  <si>
    <t>GT-ES</t>
  </si>
  <si>
    <t>Escuintla</t>
  </si>
  <si>
    <t>GT-IZ</t>
  </si>
  <si>
    <t>Izabal</t>
  </si>
  <si>
    <t>GT-PE</t>
  </si>
  <si>
    <t>Petén</t>
  </si>
  <si>
    <t>GT-TO</t>
  </si>
  <si>
    <t>Totonicapán</t>
  </si>
  <si>
    <t>GT-GU</t>
  </si>
  <si>
    <t>GT-ZA</t>
  </si>
  <si>
    <t>Zacapa</t>
  </si>
  <si>
    <t>GT-JA</t>
  </si>
  <si>
    <t>Jalapa</t>
  </si>
  <si>
    <t>GT-JU</t>
  </si>
  <si>
    <t>Jutiapa</t>
  </si>
  <si>
    <t>GT-SA</t>
  </si>
  <si>
    <t>Sacatepéquez</t>
  </si>
  <si>
    <t>GT-SM</t>
  </si>
  <si>
    <t>San Marcos</t>
  </si>
  <si>
    <t>GT-CQ</t>
  </si>
  <si>
    <t>Chiquimula</t>
  </si>
  <si>
    <t>GT-QC</t>
  </si>
  <si>
    <t>Quiché</t>
  </si>
  <si>
    <t>GT-AV</t>
  </si>
  <si>
    <t>Alta Verapaz</t>
  </si>
  <si>
    <t>GT-BV</t>
  </si>
  <si>
    <t>Baja Verapaz</t>
  </si>
  <si>
    <t>GT-PR</t>
  </si>
  <si>
    <t>El Progreso</t>
  </si>
  <si>
    <t>GW-BS</t>
  </si>
  <si>
    <t>Bissau</t>
  </si>
  <si>
    <t>GW-N</t>
  </si>
  <si>
    <t>Norte</t>
  </si>
  <si>
    <t>GW-OI</t>
  </si>
  <si>
    <t>Oio</t>
  </si>
  <si>
    <t>GW-CA</t>
  </si>
  <si>
    <t>Cacheu</t>
  </si>
  <si>
    <t>GW-BM</t>
  </si>
  <si>
    <t>Biombo</t>
  </si>
  <si>
    <t>GW-L</t>
  </si>
  <si>
    <t>Leste</t>
  </si>
  <si>
    <t>GW-GA</t>
  </si>
  <si>
    <t>Gabú</t>
  </si>
  <si>
    <t>GW-BA</t>
  </si>
  <si>
    <t>Bafatá</t>
  </si>
  <si>
    <t>GW-S</t>
  </si>
  <si>
    <t>Sul</t>
  </si>
  <si>
    <t>GW-TO</t>
  </si>
  <si>
    <t>Tombali</t>
  </si>
  <si>
    <t>GW-BL</t>
  </si>
  <si>
    <t>Bolama</t>
  </si>
  <si>
    <t>GW-QU</t>
  </si>
  <si>
    <t>Quinara</t>
  </si>
  <si>
    <t>GY-PM</t>
  </si>
  <si>
    <t>Pomeroon-Supenaam</t>
  </si>
  <si>
    <t>GY-UT</t>
  </si>
  <si>
    <t>Upper Takutu-Upper Essequibo</t>
  </si>
  <si>
    <t>GY-EB</t>
  </si>
  <si>
    <t>East Berbice-Corentyne</t>
  </si>
  <si>
    <t>GY-UD</t>
  </si>
  <si>
    <t>Upper Demerara-Berbice</t>
  </si>
  <si>
    <t>GY-BA</t>
  </si>
  <si>
    <t>Barima-Waini</t>
  </si>
  <si>
    <t>GY-CU</t>
  </si>
  <si>
    <t>Cuyuni-Mazaruni</t>
  </si>
  <si>
    <t>GY-DE</t>
  </si>
  <si>
    <t>Demerara-Mahaica</t>
  </si>
  <si>
    <t>GY-PT</t>
  </si>
  <si>
    <t>Potaro-Siparuni</t>
  </si>
  <si>
    <t>GY-ES</t>
  </si>
  <si>
    <t>Essequibo Islands-West Demerara</t>
  </si>
  <si>
    <t>GY-MA</t>
  </si>
  <si>
    <t>Mahaica-Berbice</t>
  </si>
  <si>
    <t>HN-VA</t>
  </si>
  <si>
    <t>Valle</t>
  </si>
  <si>
    <t>HN-CP</t>
  </si>
  <si>
    <t>Copán</t>
  </si>
  <si>
    <t>HN-LP</t>
  </si>
  <si>
    <t>HN-SB</t>
  </si>
  <si>
    <t>Santa Bárbara</t>
  </si>
  <si>
    <t>HN-CL</t>
  </si>
  <si>
    <t>Colón</t>
  </si>
  <si>
    <t>HN-YO</t>
  </si>
  <si>
    <t>Yoro</t>
  </si>
  <si>
    <t>HN-CH</t>
  </si>
  <si>
    <t>Choluteca</t>
  </si>
  <si>
    <t>HN-GD</t>
  </si>
  <si>
    <t>Gracias a Dios</t>
  </si>
  <si>
    <t>HN-IB</t>
  </si>
  <si>
    <t>Islas de la Bahía</t>
  </si>
  <si>
    <t>HN-OL</t>
  </si>
  <si>
    <t>Olancho</t>
  </si>
  <si>
    <t>HN-EP</t>
  </si>
  <si>
    <t>El Paraíso</t>
  </si>
  <si>
    <t>HN-AT</t>
  </si>
  <si>
    <t>Atlántida</t>
  </si>
  <si>
    <t>HN-CR</t>
  </si>
  <si>
    <t>Cortés</t>
  </si>
  <si>
    <t>HN-FM</t>
  </si>
  <si>
    <t>Francisco Morazán</t>
  </si>
  <si>
    <t>HN-IN</t>
  </si>
  <si>
    <t>Intibucá</t>
  </si>
  <si>
    <t>HN-OC</t>
  </si>
  <si>
    <t>Ocotepeque</t>
  </si>
  <si>
    <t>HN-CM</t>
  </si>
  <si>
    <t>Comayagua</t>
  </si>
  <si>
    <t>HN-LE</t>
  </si>
  <si>
    <t>Lempira</t>
  </si>
  <si>
    <t>HR-04</t>
  </si>
  <si>
    <t>Karlovačka županija</t>
  </si>
  <si>
    <t>HR-19</t>
  </si>
  <si>
    <t>Dubrovačko-neretvanska županija</t>
  </si>
  <si>
    <t>HR-10</t>
  </si>
  <si>
    <t>Virovitičko-podravska županija</t>
  </si>
  <si>
    <t>HR-14</t>
  </si>
  <si>
    <t>Osječko-baranjska županija</t>
  </si>
  <si>
    <t>HR-16</t>
  </si>
  <si>
    <t>Vukovarsko-srijemska županija</t>
  </si>
  <si>
    <t>HR-13</t>
  </si>
  <si>
    <t>Zadarska županija</t>
  </si>
  <si>
    <t>HR-01</t>
  </si>
  <si>
    <t>Zagrebačka županija</t>
  </si>
  <si>
    <t>HR-06</t>
  </si>
  <si>
    <t>Koprivničko-križevačka županija</t>
  </si>
  <si>
    <t>HR-17</t>
  </si>
  <si>
    <t>Splitsko-dalmatinska županija</t>
  </si>
  <si>
    <t>HR-21</t>
  </si>
  <si>
    <t>Grad Zagreb</t>
  </si>
  <si>
    <t>HR-03</t>
  </si>
  <si>
    <t>Sisačko-moslavačka županija</t>
  </si>
  <si>
    <t>HR-05</t>
  </si>
  <si>
    <t>Varaždinska županija</t>
  </si>
  <si>
    <t>HR-08</t>
  </si>
  <si>
    <t>Primorsko-goranska županija</t>
  </si>
  <si>
    <t>HR-15</t>
  </si>
  <si>
    <t>Šibensko-kninska županija</t>
  </si>
  <si>
    <t>HR-07</t>
  </si>
  <si>
    <t>Bjelovarsko-bilogorska županija</t>
  </si>
  <si>
    <t>HR-20</t>
  </si>
  <si>
    <t>Međimurska županija</t>
  </si>
  <si>
    <t>HR-11</t>
  </si>
  <si>
    <t>Požeško-slavonska županija</t>
  </si>
  <si>
    <t>HR-02</t>
  </si>
  <si>
    <t>Krapinsko-zagorska županija</t>
  </si>
  <si>
    <t>HR-09</t>
  </si>
  <si>
    <t>Ličko-senjska županija</t>
  </si>
  <si>
    <t>HR-12</t>
  </si>
  <si>
    <t>Brodsko-posavska županija</t>
  </si>
  <si>
    <t>HR-18</t>
  </si>
  <si>
    <t>Istarska županija</t>
  </si>
  <si>
    <t>HT-NE</t>
  </si>
  <si>
    <t>Nòdès</t>
  </si>
  <si>
    <t>Nord-Est</t>
  </si>
  <si>
    <t>HT-OU</t>
  </si>
  <si>
    <t>Lwès</t>
  </si>
  <si>
    <t>HT-NO</t>
  </si>
  <si>
    <t>Nòdwès</t>
  </si>
  <si>
    <t>HT-NI</t>
  </si>
  <si>
    <t>Nip</t>
  </si>
  <si>
    <t>Nippes</t>
  </si>
  <si>
    <t>HT-AR</t>
  </si>
  <si>
    <t>Artibonite</t>
  </si>
  <si>
    <t>Latibonit</t>
  </si>
  <si>
    <t>HT-CE</t>
  </si>
  <si>
    <t>Sant</t>
  </si>
  <si>
    <t>HT-GA</t>
  </si>
  <si>
    <t>Grandans</t>
  </si>
  <si>
    <t>Grande’Anse</t>
  </si>
  <si>
    <t>HT-ND</t>
  </si>
  <si>
    <t>Nò</t>
  </si>
  <si>
    <t>HT-SD</t>
  </si>
  <si>
    <t>Sid</t>
  </si>
  <si>
    <t>HT-SE</t>
  </si>
  <si>
    <t>Sud-Est</t>
  </si>
  <si>
    <t>Sidès</t>
  </si>
  <si>
    <t>HU-BA</t>
  </si>
  <si>
    <t>Baranya</t>
  </si>
  <si>
    <t>HU-BC</t>
  </si>
  <si>
    <t>Békéscsaba</t>
  </si>
  <si>
    <t>HU-CS</t>
  </si>
  <si>
    <t>Csongrád</t>
  </si>
  <si>
    <t>HU-DE</t>
  </si>
  <si>
    <t>Debrecen</t>
  </si>
  <si>
    <t>HU-HB</t>
  </si>
  <si>
    <t>Hajdú-Bihar</t>
  </si>
  <si>
    <t>HU-PE</t>
  </si>
  <si>
    <t>Pest</t>
  </si>
  <si>
    <t>HU-SN</t>
  </si>
  <si>
    <t>Sopron</t>
  </si>
  <si>
    <t>HU-SO</t>
  </si>
  <si>
    <t>Somogy</t>
  </si>
  <si>
    <t>HU-BE</t>
  </si>
  <si>
    <t>Békés</t>
  </si>
  <si>
    <t>HU-JN</t>
  </si>
  <si>
    <t>Jász-Nagykun-Szolnok</t>
  </si>
  <si>
    <t>HU-SD</t>
  </si>
  <si>
    <t>Szeged</t>
  </si>
  <si>
    <t>HU-VE</t>
  </si>
  <si>
    <t>Veszprém</t>
  </si>
  <si>
    <t>HU-ZA</t>
  </si>
  <si>
    <t>Zala</t>
  </si>
  <si>
    <t>HU-ZE</t>
  </si>
  <si>
    <t>Zalaegerszeg</t>
  </si>
  <si>
    <t>HU-NY</t>
  </si>
  <si>
    <t>Nyíregyháza</t>
  </si>
  <si>
    <t>HU-TB</t>
  </si>
  <si>
    <t>Tatabánya</t>
  </si>
  <si>
    <t>HU-FE</t>
  </si>
  <si>
    <t>Fejér</t>
  </si>
  <si>
    <t>HU-GS</t>
  </si>
  <si>
    <t>Győr-Moson-Sopron</t>
  </si>
  <si>
    <t>HU-MI</t>
  </si>
  <si>
    <t>Miskolc</t>
  </si>
  <si>
    <t>HU-PS</t>
  </si>
  <si>
    <t>Pécs</t>
  </si>
  <si>
    <t>HU-ST</t>
  </si>
  <si>
    <t>Salgótarján</t>
  </si>
  <si>
    <t>HU-VA</t>
  </si>
  <si>
    <t>Vas</t>
  </si>
  <si>
    <t>HU-BZ</t>
  </si>
  <si>
    <t>Borsod-Abaúj-Zemplén</t>
  </si>
  <si>
    <t>HU-ER</t>
  </si>
  <si>
    <t>Érd</t>
  </si>
  <si>
    <t>HU-NK</t>
  </si>
  <si>
    <t>Nagykanizsa</t>
  </si>
  <si>
    <t>HU-NO</t>
  </si>
  <si>
    <t>Nógrád</t>
  </si>
  <si>
    <t>HU-BK</t>
  </si>
  <si>
    <t>Bács-Kiskun</t>
  </si>
  <si>
    <t>HU-EG</t>
  </si>
  <si>
    <t>Eger</t>
  </si>
  <si>
    <t>HU-GY</t>
  </si>
  <si>
    <t>Győr</t>
  </si>
  <si>
    <t>HU-HE</t>
  </si>
  <si>
    <t>Heves</t>
  </si>
  <si>
    <t>HU-KM</t>
  </si>
  <si>
    <t>Kecskemét</t>
  </si>
  <si>
    <t>HU-SZ</t>
  </si>
  <si>
    <t>Szabolcs-Szatmár-Bereg</t>
  </si>
  <si>
    <t>HU-TO</t>
  </si>
  <si>
    <t>Tolna</t>
  </si>
  <si>
    <t>HU-BU</t>
  </si>
  <si>
    <t>Budapest</t>
  </si>
  <si>
    <t>HU-HV</t>
  </si>
  <si>
    <t>Hódmezővásárhely</t>
  </si>
  <si>
    <t>HU-KV</t>
  </si>
  <si>
    <t>Kaposvár</t>
  </si>
  <si>
    <t>HU-SH</t>
  </si>
  <si>
    <t>Szombathely</t>
  </si>
  <si>
    <t>HU-SK</t>
  </si>
  <si>
    <t>Szolnok</t>
  </si>
  <si>
    <t>HU-VM</t>
  </si>
  <si>
    <t>HU-DU</t>
  </si>
  <si>
    <t>Dunaújváros</t>
  </si>
  <si>
    <t>HU-KE</t>
  </si>
  <si>
    <t>Komárom-Esztergom</t>
  </si>
  <si>
    <t>HU-SF</t>
  </si>
  <si>
    <t>Székesfehérvár</t>
  </si>
  <si>
    <t>HU-SS</t>
  </si>
  <si>
    <t>Szekszárd</t>
  </si>
  <si>
    <t>ID-JW</t>
  </si>
  <si>
    <t>Jawa</t>
  </si>
  <si>
    <t>ID-JB</t>
  </si>
  <si>
    <t>Jawa Barat</t>
  </si>
  <si>
    <t>ID-JT</t>
  </si>
  <si>
    <t>Jawa Tengah</t>
  </si>
  <si>
    <t>ID-JI</t>
  </si>
  <si>
    <t>Jawa Timur</t>
  </si>
  <si>
    <t>ID-BT</t>
  </si>
  <si>
    <t>Banten</t>
  </si>
  <si>
    <t>ID-YO</t>
  </si>
  <si>
    <t>Yogyakarta</t>
  </si>
  <si>
    <t>ID-JK</t>
  </si>
  <si>
    <t>Jakarta Raya</t>
  </si>
  <si>
    <t>ID-KA</t>
  </si>
  <si>
    <t>Kalimantan</t>
  </si>
  <si>
    <t>ID-KU</t>
  </si>
  <si>
    <t>Kalimantan Utara</t>
  </si>
  <si>
    <t>ID-KT</t>
  </si>
  <si>
    <t>Kalimantan Tengah</t>
  </si>
  <si>
    <t>ID-KB</t>
  </si>
  <si>
    <t>Kalimantan Barat</t>
  </si>
  <si>
    <t>ID-KS</t>
  </si>
  <si>
    <t>Kalimantan Selatan</t>
  </si>
  <si>
    <t>ID-KI</t>
  </si>
  <si>
    <t>Kalimantan Timur</t>
  </si>
  <si>
    <t>ID-PP</t>
  </si>
  <si>
    <t>Papua</t>
  </si>
  <si>
    <t>ID-PA</t>
  </si>
  <si>
    <t>ID-PB</t>
  </si>
  <si>
    <t>Papua Barat</t>
  </si>
  <si>
    <t>ID-ML</t>
  </si>
  <si>
    <t>Maluku</t>
  </si>
  <si>
    <t>ID-MA</t>
  </si>
  <si>
    <t>ID-MU</t>
  </si>
  <si>
    <t>Maluku Utara</t>
  </si>
  <si>
    <t>ID-SL</t>
  </si>
  <si>
    <t>Sulawesi</t>
  </si>
  <si>
    <t>ID-SA</t>
  </si>
  <si>
    <t>Sulawesi Utara</t>
  </si>
  <si>
    <t>ID-SR</t>
  </si>
  <si>
    <t>Sulawesi Barat</t>
  </si>
  <si>
    <t>ID-ST</t>
  </si>
  <si>
    <t>Sulawesi Tengah</t>
  </si>
  <si>
    <t>ID-SG</t>
  </si>
  <si>
    <t>Sulawesi Tenggara</t>
  </si>
  <si>
    <t>ID-SN</t>
  </si>
  <si>
    <t>Sulawesi Selatan</t>
  </si>
  <si>
    <t>ID-GO</t>
  </si>
  <si>
    <t>Gorontalo</t>
  </si>
  <si>
    <t>ID-NU</t>
  </si>
  <si>
    <t>Nusa Tenggara</t>
  </si>
  <si>
    <t>ID-NT</t>
  </si>
  <si>
    <t>Nusa Tenggara Timur</t>
  </si>
  <si>
    <t>ID-NB</t>
  </si>
  <si>
    <t>Nusa Tenggara Barat</t>
  </si>
  <si>
    <t>ID-BA</t>
  </si>
  <si>
    <t>Bali</t>
  </si>
  <si>
    <t>ID-SM</t>
  </si>
  <si>
    <t>Sumatera</t>
  </si>
  <si>
    <t>ID-BB</t>
  </si>
  <si>
    <t>ID-JA</t>
  </si>
  <si>
    <t>Jambi</t>
  </si>
  <si>
    <t>ID-BE</t>
  </si>
  <si>
    <t>Bengkulu</t>
  </si>
  <si>
    <t>ID-SB</t>
  </si>
  <si>
    <t>Sumatera Barat</t>
  </si>
  <si>
    <t>ID-SU</t>
  </si>
  <si>
    <t>Sumatera Utara</t>
  </si>
  <si>
    <t>ID-LA</t>
  </si>
  <si>
    <t>Lampung</t>
  </si>
  <si>
    <t>ID-KR</t>
  </si>
  <si>
    <t>ID-AC</t>
  </si>
  <si>
    <t>Aceh</t>
  </si>
  <si>
    <t>ID-RI</t>
  </si>
  <si>
    <t>Riau</t>
  </si>
  <si>
    <t>ID-SS</t>
  </si>
  <si>
    <t>Sumatera Selatan</t>
  </si>
  <si>
    <t>IE-C</t>
  </si>
  <si>
    <t>Connaught</t>
  </si>
  <si>
    <t>Connacht</t>
  </si>
  <si>
    <t>IE-G</t>
  </si>
  <si>
    <t>Galway</t>
  </si>
  <si>
    <t>Gaillimh</t>
  </si>
  <si>
    <t>IE-RN</t>
  </si>
  <si>
    <t>Roscommon</t>
  </si>
  <si>
    <t>Ros Comáin</t>
  </si>
  <si>
    <t>IE-SO</t>
  </si>
  <si>
    <t>Sligeach</t>
  </si>
  <si>
    <t>Sligo</t>
  </si>
  <si>
    <t>IE-LM</t>
  </si>
  <si>
    <t>Liatroim</t>
  </si>
  <si>
    <t>Leitrim</t>
  </si>
  <si>
    <t>IE-MO</t>
  </si>
  <si>
    <t>Mayo</t>
  </si>
  <si>
    <t>Maigh Eo</t>
  </si>
  <si>
    <t>IE-M</t>
  </si>
  <si>
    <t>An Mhumhain</t>
  </si>
  <si>
    <t>Munster</t>
  </si>
  <si>
    <t>IE-CE</t>
  </si>
  <si>
    <t>An Clár</t>
  </si>
  <si>
    <t>Clare</t>
  </si>
  <si>
    <t>IE-CO</t>
  </si>
  <si>
    <t>Corcaigh</t>
  </si>
  <si>
    <t>Cork</t>
  </si>
  <si>
    <t>IE-TA</t>
  </si>
  <si>
    <t>Tiobraid Árann</t>
  </si>
  <si>
    <t>Tipperary</t>
  </si>
  <si>
    <t>IE-WD</t>
  </si>
  <si>
    <t>Port Láirge</t>
  </si>
  <si>
    <t>Waterford</t>
  </si>
  <si>
    <t>IE-LK</t>
  </si>
  <si>
    <t>Limerick</t>
  </si>
  <si>
    <t>Luimneach</t>
  </si>
  <si>
    <t>IE-KY</t>
  </si>
  <si>
    <t>Ciarraí</t>
  </si>
  <si>
    <t>Kerry</t>
  </si>
  <si>
    <t>IE-L</t>
  </si>
  <si>
    <t>Leinster</t>
  </si>
  <si>
    <t>Laighin</t>
  </si>
  <si>
    <t>IE-D</t>
  </si>
  <si>
    <t>Baile Átha Cliath</t>
  </si>
  <si>
    <t>Dublin</t>
  </si>
  <si>
    <t>IE-KE</t>
  </si>
  <si>
    <t>Kildare</t>
  </si>
  <si>
    <t>Cill Dara</t>
  </si>
  <si>
    <t>IE-LD</t>
  </si>
  <si>
    <t>An Longfort</t>
  </si>
  <si>
    <t>Longford</t>
  </si>
  <si>
    <t>IE-CW</t>
  </si>
  <si>
    <t>Carlow</t>
  </si>
  <si>
    <t>Ceatharlach</t>
  </si>
  <si>
    <t>IE-KK</t>
  </si>
  <si>
    <t>Cill Chainnigh</t>
  </si>
  <si>
    <t>Kilkenny</t>
  </si>
  <si>
    <t>IE-LS</t>
  </si>
  <si>
    <t>Laois</t>
  </si>
  <si>
    <t>IE-MH</t>
  </si>
  <si>
    <t>An Mhí</t>
  </si>
  <si>
    <t>Meath</t>
  </si>
  <si>
    <t>IE-WW</t>
  </si>
  <si>
    <t>Cill Mhantáin</t>
  </si>
  <si>
    <t>Wicklow</t>
  </si>
  <si>
    <t>IE-WX</t>
  </si>
  <si>
    <t>Wexford</t>
  </si>
  <si>
    <t>Loch Garman</t>
  </si>
  <si>
    <t>IE-LH</t>
  </si>
  <si>
    <t>Lú</t>
  </si>
  <si>
    <t>Louth</t>
  </si>
  <si>
    <t>IE-WH</t>
  </si>
  <si>
    <t>An Iarmhí</t>
  </si>
  <si>
    <t>Westmeath</t>
  </si>
  <si>
    <t>IE-OY</t>
  </si>
  <si>
    <t>Uíbh Fhailí</t>
  </si>
  <si>
    <t>Offaly</t>
  </si>
  <si>
    <t>IE-U</t>
  </si>
  <si>
    <t>Ulaidh</t>
  </si>
  <si>
    <t>Ulster</t>
  </si>
  <si>
    <t>IE-MN</t>
  </si>
  <si>
    <t>Monaghan</t>
  </si>
  <si>
    <t>Muineachán</t>
  </si>
  <si>
    <t>IE-CN</t>
  </si>
  <si>
    <t>Cavan</t>
  </si>
  <si>
    <t>An Cabhán</t>
  </si>
  <si>
    <t>IE-DL</t>
  </si>
  <si>
    <t>Donegal</t>
  </si>
  <si>
    <t>Dún na nGall</t>
  </si>
  <si>
    <t>IL-D</t>
  </si>
  <si>
    <t>HaDarom</t>
  </si>
  <si>
    <t>IL-HA</t>
  </si>
  <si>
    <t>H̱efa</t>
  </si>
  <si>
    <t>IL-JM</t>
  </si>
  <si>
    <t>Al Quds</t>
  </si>
  <si>
    <t>Yerushalayim</t>
  </si>
  <si>
    <t>IL-M</t>
  </si>
  <si>
    <t>HaMerkaz</t>
  </si>
  <si>
    <t>IL-Z</t>
  </si>
  <si>
    <t>HaTsafon</t>
  </si>
  <si>
    <t>IL-TA</t>
  </si>
  <si>
    <t>IN-CT</t>
  </si>
  <si>
    <t>Chhattisgarh</t>
  </si>
  <si>
    <t>IN-HR</t>
  </si>
  <si>
    <t>IN-UP</t>
  </si>
  <si>
    <t>Uttar Pradesh</t>
  </si>
  <si>
    <t>IN-DD</t>
  </si>
  <si>
    <t>Daman and Diu</t>
  </si>
  <si>
    <t>IN-HP</t>
  </si>
  <si>
    <t>IN-JH</t>
  </si>
  <si>
    <t>Jharkhand</t>
  </si>
  <si>
    <t>IN-JK</t>
  </si>
  <si>
    <t>Jammu and Kashmir</t>
  </si>
  <si>
    <t>IN-NL</t>
  </si>
  <si>
    <t>Nagaland</t>
  </si>
  <si>
    <t>IN-AN</t>
  </si>
  <si>
    <t>Andaman and Nicobar Islands</t>
  </si>
  <si>
    <t>IN-AP</t>
  </si>
  <si>
    <t>Andhra Pradesh</t>
  </si>
  <si>
    <t>IN-AR</t>
  </si>
  <si>
    <t>Arunachal Pradesh</t>
  </si>
  <si>
    <t>IN-KA</t>
  </si>
  <si>
    <t>IN-KL</t>
  </si>
  <si>
    <t>Kerala</t>
  </si>
  <si>
    <t>IN-LD</t>
  </si>
  <si>
    <t>Lakshadweep</t>
  </si>
  <si>
    <t>IN-MH</t>
  </si>
  <si>
    <t>IN-OR</t>
  </si>
  <si>
    <t>Odisha</t>
  </si>
  <si>
    <t>IN-BR</t>
  </si>
  <si>
    <t>Bihar</t>
  </si>
  <si>
    <t>IN-TR</t>
  </si>
  <si>
    <t>Tripura</t>
  </si>
  <si>
    <t>IN-WB</t>
  </si>
  <si>
    <t>West Bengal</t>
  </si>
  <si>
    <t>IN-TG</t>
  </si>
  <si>
    <t>Telangana</t>
  </si>
  <si>
    <t>IN-GJ</t>
  </si>
  <si>
    <t>IN-ML</t>
  </si>
  <si>
    <t>Meghalaya</t>
  </si>
  <si>
    <t>IN-MP</t>
  </si>
  <si>
    <t>Madhya Pradesh</t>
  </si>
  <si>
    <t>IN-DL</t>
  </si>
  <si>
    <t>Delhi</t>
  </si>
  <si>
    <t>IN-AS</t>
  </si>
  <si>
    <t>Assam</t>
  </si>
  <si>
    <t>IN-DN</t>
  </si>
  <si>
    <t>Dadra and Nagar Haveli</t>
  </si>
  <si>
    <t>IN-MN</t>
  </si>
  <si>
    <t>Manipur</t>
  </si>
  <si>
    <t>IN-PB</t>
  </si>
  <si>
    <t>Punjab</t>
  </si>
  <si>
    <t>IN-RJ</t>
  </si>
  <si>
    <t>Rajasthan</t>
  </si>
  <si>
    <t>IN-TN</t>
  </si>
  <si>
    <t>Tamil Nadu</t>
  </si>
  <si>
    <t>IN-CH</t>
  </si>
  <si>
    <t>Chandigarh</t>
  </si>
  <si>
    <t>IN-GA</t>
  </si>
  <si>
    <t>Goa</t>
  </si>
  <si>
    <t>IN-MZ</t>
  </si>
  <si>
    <t>Mizoram</t>
  </si>
  <si>
    <t>IN-PY</t>
  </si>
  <si>
    <t>Puducherry</t>
  </si>
  <si>
    <t>IN-SK</t>
  </si>
  <si>
    <t>IN-UT</t>
  </si>
  <si>
    <t>Uttarakhand</t>
  </si>
  <si>
    <t>IQ-SD</t>
  </si>
  <si>
    <t>Şalāḩ ad Dīn</t>
  </si>
  <si>
    <t>IQ-DI</t>
  </si>
  <si>
    <t>Diyālá</t>
  </si>
  <si>
    <t>IQ-BB</t>
  </si>
  <si>
    <t>Bābil</t>
  </si>
  <si>
    <t>IQ-MU</t>
  </si>
  <si>
    <t>Al Muthanná</t>
  </si>
  <si>
    <t>IQ-WA</t>
  </si>
  <si>
    <t>Wāsiţ</t>
  </si>
  <si>
    <t>IQ-AR</t>
  </si>
  <si>
    <t>Arbīl</t>
  </si>
  <si>
    <t>IQ-KI</t>
  </si>
  <si>
    <t>Kirkūk</t>
  </si>
  <si>
    <t>IQ-BA</t>
  </si>
  <si>
    <t>Al Başrah</t>
  </si>
  <si>
    <t>IQ-DA</t>
  </si>
  <si>
    <t>Dahūk</t>
  </si>
  <si>
    <t>IQ-QA</t>
  </si>
  <si>
    <t>Al Qādisīyah</t>
  </si>
  <si>
    <t>IQ-SU</t>
  </si>
  <si>
    <t>As Sulaymānīyah</t>
  </si>
  <si>
    <t>IQ-NI</t>
  </si>
  <si>
    <t>Nīnawá</t>
  </si>
  <si>
    <t>IQ-BG</t>
  </si>
  <si>
    <t>Baghdād</t>
  </si>
  <si>
    <t>IQ-MA</t>
  </si>
  <si>
    <t>Maysān</t>
  </si>
  <si>
    <t>IQ-AN</t>
  </si>
  <si>
    <t>Al Anbār</t>
  </si>
  <si>
    <t>IQ-DQ</t>
  </si>
  <si>
    <t>Dhī Qār</t>
  </si>
  <si>
    <t>IQ-KA</t>
  </si>
  <si>
    <t>Karbalā’</t>
  </si>
  <si>
    <t>IQ-NA</t>
  </si>
  <si>
    <t>An Najaf</t>
  </si>
  <si>
    <t>IR-05</t>
  </si>
  <si>
    <t>Īlām</t>
  </si>
  <si>
    <t>IR-17</t>
  </si>
  <si>
    <t>Kermānshāh</t>
  </si>
  <si>
    <t>IR-18</t>
  </si>
  <si>
    <t>Kohgīlūyeh va Bowyer Aḩmad</t>
  </si>
  <si>
    <t>IR-28</t>
  </si>
  <si>
    <t>Qazvīn</t>
  </si>
  <si>
    <t>IR-12</t>
  </si>
  <si>
    <t>Semnān</t>
  </si>
  <si>
    <t>IR-14</t>
  </si>
  <si>
    <t>Fārs</t>
  </si>
  <si>
    <t>IR-22</t>
  </si>
  <si>
    <t>Markazī</t>
  </si>
  <si>
    <t>IR-24</t>
  </si>
  <si>
    <t>Hamadān</t>
  </si>
  <si>
    <t>IR-10</t>
  </si>
  <si>
    <t>Khūzestān</t>
  </si>
  <si>
    <t>IR-16</t>
  </si>
  <si>
    <t>Kordestān</t>
  </si>
  <si>
    <t>IR-19</t>
  </si>
  <si>
    <t>Gīlān</t>
  </si>
  <si>
    <t>IR-25</t>
  </si>
  <si>
    <t>Yazd</t>
  </si>
  <si>
    <t>IR-01</t>
  </si>
  <si>
    <t>Āz̄ārbāyjān-e Shārqī</t>
  </si>
  <si>
    <t>IR-13</t>
  </si>
  <si>
    <t>Sīstān va Balūchestān</t>
  </si>
  <si>
    <t>IR-20</t>
  </si>
  <si>
    <t>Lorestān</t>
  </si>
  <si>
    <t>IR-21</t>
  </si>
  <si>
    <t>Māzandarān</t>
  </si>
  <si>
    <t>IR-26</t>
  </si>
  <si>
    <t>Qom</t>
  </si>
  <si>
    <t>IR-32</t>
  </si>
  <si>
    <t>Alborz</t>
  </si>
  <si>
    <t>IR-02</t>
  </si>
  <si>
    <t>Āz̄ārbāyjān-e Ghārbī</t>
  </si>
  <si>
    <t>IR-04</t>
  </si>
  <si>
    <t>Eşfahān</t>
  </si>
  <si>
    <t>IR-07</t>
  </si>
  <si>
    <t>Tehrān</t>
  </si>
  <si>
    <t>IR-11</t>
  </si>
  <si>
    <t>Zanjān</t>
  </si>
  <si>
    <t>IR-15</t>
  </si>
  <si>
    <t>Kermān</t>
  </si>
  <si>
    <t>IR-23</t>
  </si>
  <si>
    <t>Hormozgān</t>
  </si>
  <si>
    <t>IR-29</t>
  </si>
  <si>
    <t>Khorāsān-e Jonūbī</t>
  </si>
  <si>
    <t>IR-31</t>
  </si>
  <si>
    <t>Khorāsān-e Shomālī</t>
  </si>
  <si>
    <t>IR-03</t>
  </si>
  <si>
    <t>Ardabīl</t>
  </si>
  <si>
    <t>IR-08</t>
  </si>
  <si>
    <t>Chahār Maḩāl va Bakhtīārī</t>
  </si>
  <si>
    <t>IR-06</t>
  </si>
  <si>
    <t>Būshehr</t>
  </si>
  <si>
    <t>IR-27</t>
  </si>
  <si>
    <t>Golestān</t>
  </si>
  <si>
    <t>IR-30</t>
  </si>
  <si>
    <t>Khorāsān-e Raẕavī</t>
  </si>
  <si>
    <t>IS-2</t>
  </si>
  <si>
    <t>Suðurnes</t>
  </si>
  <si>
    <t>IS-7</t>
  </si>
  <si>
    <t>Austurland</t>
  </si>
  <si>
    <t>IS-4</t>
  </si>
  <si>
    <t>Vestfirðir</t>
  </si>
  <si>
    <t>IS-3</t>
  </si>
  <si>
    <t>Vesturland</t>
  </si>
  <si>
    <t>IS-8</t>
  </si>
  <si>
    <t>Suðurland</t>
  </si>
  <si>
    <t>IS-1</t>
  </si>
  <si>
    <t>IS-5</t>
  </si>
  <si>
    <t>Norðurland vestra</t>
  </si>
  <si>
    <t>IS-6</t>
  </si>
  <si>
    <t>Norðurland eystra</t>
  </si>
  <si>
    <t>IT-34</t>
  </si>
  <si>
    <t>Veneto</t>
  </si>
  <si>
    <t>IT-PD</t>
  </si>
  <si>
    <t>Padova</t>
  </si>
  <si>
    <t>IT-RO</t>
  </si>
  <si>
    <t>Rovigo</t>
  </si>
  <si>
    <t>IT-BL</t>
  </si>
  <si>
    <t>Belluno</t>
  </si>
  <si>
    <t>IT-TV</t>
  </si>
  <si>
    <t>Treviso</t>
  </si>
  <si>
    <t>IT-VR</t>
  </si>
  <si>
    <t>IT-VE</t>
  </si>
  <si>
    <t>Venezia</t>
  </si>
  <si>
    <t>IT-VI</t>
  </si>
  <si>
    <t>Vicenza</t>
  </si>
  <si>
    <t>IT-42</t>
  </si>
  <si>
    <t>Liguria</t>
  </si>
  <si>
    <t>IT-SP</t>
  </si>
  <si>
    <t>La Spezia</t>
  </si>
  <si>
    <t>IT-SV</t>
  </si>
  <si>
    <t>Savona</t>
  </si>
  <si>
    <t>IT-GE</t>
  </si>
  <si>
    <t>Genova</t>
  </si>
  <si>
    <t>IT-IM</t>
  </si>
  <si>
    <t>Imperia</t>
  </si>
  <si>
    <t>IT-45</t>
  </si>
  <si>
    <t>Emilia-Romagna</t>
  </si>
  <si>
    <t>IT-FC</t>
  </si>
  <si>
    <t>Forlì-Cesena</t>
  </si>
  <si>
    <t>IT-FE</t>
  </si>
  <si>
    <t>Ferrara</t>
  </si>
  <si>
    <t>IT-PC</t>
  </si>
  <si>
    <t>Piacenza</t>
  </si>
  <si>
    <t>IT-RA</t>
  </si>
  <si>
    <t>Ravenna</t>
  </si>
  <si>
    <t>IT-BO</t>
  </si>
  <si>
    <t>Bologna</t>
  </si>
  <si>
    <t>IT-MO</t>
  </si>
  <si>
    <t>Modena</t>
  </si>
  <si>
    <t>IT-RN</t>
  </si>
  <si>
    <t>Rimini</t>
  </si>
  <si>
    <t>IT-PR</t>
  </si>
  <si>
    <t>Parma</t>
  </si>
  <si>
    <t>IT-RE</t>
  </si>
  <si>
    <t>Reggio Emilia</t>
  </si>
  <si>
    <t>IT-77</t>
  </si>
  <si>
    <t>Basilicata</t>
  </si>
  <si>
    <t>IT-MT</t>
  </si>
  <si>
    <t>Matera</t>
  </si>
  <si>
    <t>IT-PZ</t>
  </si>
  <si>
    <t>Potenza</t>
  </si>
  <si>
    <t>IT-82</t>
  </si>
  <si>
    <t>Sicilia</t>
  </si>
  <si>
    <t>IT-AG</t>
  </si>
  <si>
    <t>Agrigento</t>
  </si>
  <si>
    <t>IT-PA</t>
  </si>
  <si>
    <t>Palermo</t>
  </si>
  <si>
    <t>IT-TP</t>
  </si>
  <si>
    <t>Trapani</t>
  </si>
  <si>
    <t>IT-CL</t>
  </si>
  <si>
    <t>Caltanissetta</t>
  </si>
  <si>
    <t>IT-RG</t>
  </si>
  <si>
    <t>Ragusa</t>
  </si>
  <si>
    <t>IT-SR</t>
  </si>
  <si>
    <t>Siracusa</t>
  </si>
  <si>
    <t>IT-EN</t>
  </si>
  <si>
    <t>Enna</t>
  </si>
  <si>
    <t>IT-ME</t>
  </si>
  <si>
    <t>Messina</t>
  </si>
  <si>
    <t>IT-CT</t>
  </si>
  <si>
    <t>Catania</t>
  </si>
  <si>
    <t>IT-88</t>
  </si>
  <si>
    <t>Sardegna</t>
  </si>
  <si>
    <t>IT-CA</t>
  </si>
  <si>
    <t>Cagliari</t>
  </si>
  <si>
    <t>IT-CI</t>
  </si>
  <si>
    <t>Carbonia-Iglesias</t>
  </si>
  <si>
    <t>IT-OG</t>
  </si>
  <si>
    <t>Ogliastra</t>
  </si>
  <si>
    <t>IT-OR</t>
  </si>
  <si>
    <t>Oristano</t>
  </si>
  <si>
    <t>IT-OT</t>
  </si>
  <si>
    <t>Olbia-Tempio</t>
  </si>
  <si>
    <t>IT-VS</t>
  </si>
  <si>
    <t>Medio Campidano</t>
  </si>
  <si>
    <t>IT-SS</t>
  </si>
  <si>
    <t>Sassari</t>
  </si>
  <si>
    <t>IT-NU</t>
  </si>
  <si>
    <t>Nuoro</t>
  </si>
  <si>
    <t>IT-67</t>
  </si>
  <si>
    <t>Molise</t>
  </si>
  <si>
    <t>IT-IS</t>
  </si>
  <si>
    <t>Isernia</t>
  </si>
  <si>
    <t>IT-CB</t>
  </si>
  <si>
    <t>Campobasso</t>
  </si>
  <si>
    <t>IT-23</t>
  </si>
  <si>
    <t>Valle d'Aosta</t>
  </si>
  <si>
    <t>Val d'Aoste</t>
  </si>
  <si>
    <t>IT-AO</t>
  </si>
  <si>
    <t>Aosta</t>
  </si>
  <si>
    <t>Aoste</t>
  </si>
  <si>
    <t>IT-25</t>
  </si>
  <si>
    <t>Lombardia</t>
  </si>
  <si>
    <t>IT-CR</t>
  </si>
  <si>
    <t>Cremona</t>
  </si>
  <si>
    <t>IT-LC</t>
  </si>
  <si>
    <t>Lecco</t>
  </si>
  <si>
    <t>IT-BS</t>
  </si>
  <si>
    <t>Brescia</t>
  </si>
  <si>
    <t>IT-SO</t>
  </si>
  <si>
    <t>Sondrio</t>
  </si>
  <si>
    <t>IT-MN</t>
  </si>
  <si>
    <t>Mantova</t>
  </si>
  <si>
    <t>IT-BG</t>
  </si>
  <si>
    <t>Bergamo</t>
  </si>
  <si>
    <t>IT-VA</t>
  </si>
  <si>
    <t>Varese</t>
  </si>
  <si>
    <t>IT-CO</t>
  </si>
  <si>
    <t>Como</t>
  </si>
  <si>
    <t>IT-LO</t>
  </si>
  <si>
    <t>Lodi</t>
  </si>
  <si>
    <t>IT-MI</t>
  </si>
  <si>
    <t>Milano</t>
  </si>
  <si>
    <t>IT-PV</t>
  </si>
  <si>
    <t>Pavia</t>
  </si>
  <si>
    <t>IT-MB</t>
  </si>
  <si>
    <t>Monza e Brianza</t>
  </si>
  <si>
    <t>IT-36</t>
  </si>
  <si>
    <t>Friuli-Venezia Giulia</t>
  </si>
  <si>
    <t>IT-TS</t>
  </si>
  <si>
    <t>Trieste</t>
  </si>
  <si>
    <t>IT-UD</t>
  </si>
  <si>
    <t>Udine</t>
  </si>
  <si>
    <t>IT-PN</t>
  </si>
  <si>
    <t>Pordenone</t>
  </si>
  <si>
    <t>IT-GO</t>
  </si>
  <si>
    <t>Gorizia</t>
  </si>
  <si>
    <t>IT-32</t>
  </si>
  <si>
    <t>Trentino-Südtirol</t>
  </si>
  <si>
    <t>Trentino-Alto Adige</t>
  </si>
  <si>
    <t>IT-TN</t>
  </si>
  <si>
    <t>Trento</t>
  </si>
  <si>
    <t>IT-BZ</t>
  </si>
  <si>
    <t>Bolzano</t>
  </si>
  <si>
    <t>Bozen</t>
  </si>
  <si>
    <t>IT-62</t>
  </si>
  <si>
    <t>Lazio</t>
  </si>
  <si>
    <t>IT-FR</t>
  </si>
  <si>
    <t>Frosinone</t>
  </si>
  <si>
    <t>IT-RI</t>
  </si>
  <si>
    <t>Rieti</t>
  </si>
  <si>
    <t>IT-RM</t>
  </si>
  <si>
    <t>Roma</t>
  </si>
  <si>
    <t>IT-VT</t>
  </si>
  <si>
    <t>Viterbo</t>
  </si>
  <si>
    <t>IT-LT</t>
  </si>
  <si>
    <t>Latina</t>
  </si>
  <si>
    <t>IT-52</t>
  </si>
  <si>
    <t>Toscana</t>
  </si>
  <si>
    <t>IT-PO</t>
  </si>
  <si>
    <t>Prato</t>
  </si>
  <si>
    <t>IT-PT</t>
  </si>
  <si>
    <t>Pistoia</t>
  </si>
  <si>
    <t>IT-LU</t>
  </si>
  <si>
    <t>Lucca</t>
  </si>
  <si>
    <t>IT-SI</t>
  </si>
  <si>
    <t>Siena</t>
  </si>
  <si>
    <t>IT-MS</t>
  </si>
  <si>
    <t>Massa-Carrara</t>
  </si>
  <si>
    <t>IT-PI</t>
  </si>
  <si>
    <t>Pisa</t>
  </si>
  <si>
    <t>IT-FI</t>
  </si>
  <si>
    <t>Firenze</t>
  </si>
  <si>
    <t>IT-AR</t>
  </si>
  <si>
    <t>IT-LI</t>
  </si>
  <si>
    <t>Livorno</t>
  </si>
  <si>
    <t>IT-GR</t>
  </si>
  <si>
    <t>Grosseto</t>
  </si>
  <si>
    <t>IT-75</t>
  </si>
  <si>
    <t>Puglia</t>
  </si>
  <si>
    <t>IT-BT</t>
  </si>
  <si>
    <t>Barletta-Andria-Trani</t>
  </si>
  <si>
    <t>IT-FG</t>
  </si>
  <si>
    <t>Foggia</t>
  </si>
  <si>
    <t>IT-LE</t>
  </si>
  <si>
    <t>Lecce</t>
  </si>
  <si>
    <t>IT-BA</t>
  </si>
  <si>
    <t>Bari</t>
  </si>
  <si>
    <t>IT-BR</t>
  </si>
  <si>
    <t>Brindisi</t>
  </si>
  <si>
    <t>IT-TA</t>
  </si>
  <si>
    <t>Taranto</t>
  </si>
  <si>
    <t>IT-78</t>
  </si>
  <si>
    <t>Calabria</t>
  </si>
  <si>
    <t>IT-RC</t>
  </si>
  <si>
    <t>Reggio Calabria</t>
  </si>
  <si>
    <t>IT-VV</t>
  </si>
  <si>
    <t>Vibo Valentia</t>
  </si>
  <si>
    <t>IT-CS</t>
  </si>
  <si>
    <t>Cosenza</t>
  </si>
  <si>
    <t>IT-CZ</t>
  </si>
  <si>
    <t>Catanzaro</t>
  </si>
  <si>
    <t>IT-KR</t>
  </si>
  <si>
    <t>Crotone</t>
  </si>
  <si>
    <t>IT-21</t>
  </si>
  <si>
    <t>Piemonte</t>
  </si>
  <si>
    <t>IT-VC</t>
  </si>
  <si>
    <t>Vercelli</t>
  </si>
  <si>
    <t>IT-BI</t>
  </si>
  <si>
    <t>Biella</t>
  </si>
  <si>
    <t>IT-NO</t>
  </si>
  <si>
    <t>Novara</t>
  </si>
  <si>
    <t>IT-VB</t>
  </si>
  <si>
    <t>Verbano-Cusio-Ossola</t>
  </si>
  <si>
    <t>IT-TO</t>
  </si>
  <si>
    <t>Torino</t>
  </si>
  <si>
    <t>IT-AL</t>
  </si>
  <si>
    <t>Alessandria</t>
  </si>
  <si>
    <t>IT-AT</t>
  </si>
  <si>
    <t>Asti</t>
  </si>
  <si>
    <t>IT-CN</t>
  </si>
  <si>
    <t>Cuneo</t>
  </si>
  <si>
    <t>IT-57</t>
  </si>
  <si>
    <t>Marche</t>
  </si>
  <si>
    <t>IT-FM</t>
  </si>
  <si>
    <t>Fermo</t>
  </si>
  <si>
    <t>IT-AP</t>
  </si>
  <si>
    <t>Ascoli Piceno</t>
  </si>
  <si>
    <t>IT-AN</t>
  </si>
  <si>
    <t>Ancona</t>
  </si>
  <si>
    <t>IT-MC</t>
  </si>
  <si>
    <t>Macerata</t>
  </si>
  <si>
    <t>IT-PU</t>
  </si>
  <si>
    <t>Pesaro e Urbino</t>
  </si>
  <si>
    <t>IT-65</t>
  </si>
  <si>
    <t>Abruzzo</t>
  </si>
  <si>
    <t>IT-PE</t>
  </si>
  <si>
    <t>Pescara</t>
  </si>
  <si>
    <t>IT-AQ</t>
  </si>
  <si>
    <t>L'Aquila</t>
  </si>
  <si>
    <t>IT-CH</t>
  </si>
  <si>
    <t>Chieti</t>
  </si>
  <si>
    <t>IT-TE</t>
  </si>
  <si>
    <t>Teramo</t>
  </si>
  <si>
    <t>IT-55</t>
  </si>
  <si>
    <t>Umbria</t>
  </si>
  <si>
    <t>IT-PG</t>
  </si>
  <si>
    <t>Perugia</t>
  </si>
  <si>
    <t>IT-TR</t>
  </si>
  <si>
    <t>Terni</t>
  </si>
  <si>
    <t>IT-72</t>
  </si>
  <si>
    <t>Campania</t>
  </si>
  <si>
    <t>IT-NA</t>
  </si>
  <si>
    <t>Napoli</t>
  </si>
  <si>
    <t>IT-AV</t>
  </si>
  <si>
    <t>Avellino</t>
  </si>
  <si>
    <t>IT-BN</t>
  </si>
  <si>
    <t>Benevento</t>
  </si>
  <si>
    <t>IT-SA</t>
  </si>
  <si>
    <t>Salerno</t>
  </si>
  <si>
    <t>IT-CE</t>
  </si>
  <si>
    <t>Caserta</t>
  </si>
  <si>
    <t>JM-01</t>
  </si>
  <si>
    <t>Kingston</t>
  </si>
  <si>
    <t>JM-12</t>
  </si>
  <si>
    <t>JM-14</t>
  </si>
  <si>
    <t>Saint Catherine</t>
  </si>
  <si>
    <t>JM-10</t>
  </si>
  <si>
    <t>Westmoreland</t>
  </si>
  <si>
    <t>JM-11</t>
  </si>
  <si>
    <t>Saint Elizabeth</t>
  </si>
  <si>
    <t>JM-06</t>
  </si>
  <si>
    <t>Saint Ann</t>
  </si>
  <si>
    <t>JM-13</t>
  </si>
  <si>
    <t>Clarendon</t>
  </si>
  <si>
    <t>JM-02</t>
  </si>
  <si>
    <t>JM-03</t>
  </si>
  <si>
    <t>JM-08</t>
  </si>
  <si>
    <t>JM-09</t>
  </si>
  <si>
    <t>Hanover</t>
  </si>
  <si>
    <t>JM-04</t>
  </si>
  <si>
    <t>Portland</t>
  </si>
  <si>
    <t>JM-05</t>
  </si>
  <si>
    <t>JM-07</t>
  </si>
  <si>
    <t>Trelawny</t>
  </si>
  <si>
    <t>JO-AJ</t>
  </si>
  <si>
    <t>‘Ajlūn</t>
  </si>
  <si>
    <t>JO-MA</t>
  </si>
  <si>
    <t>Al Mafraq</t>
  </si>
  <si>
    <t>JO-AQ</t>
  </si>
  <si>
    <t>Al ‘Aqabah</t>
  </si>
  <si>
    <t>JO-AZ</t>
  </si>
  <si>
    <t>Az Zarqā’</t>
  </si>
  <si>
    <t>JO-IR</t>
  </si>
  <si>
    <t>Irbid</t>
  </si>
  <si>
    <t>JO-MN</t>
  </si>
  <si>
    <t>Ma‘ān</t>
  </si>
  <si>
    <t>JO-AT</t>
  </si>
  <si>
    <t>Aţ Ţafīlah</t>
  </si>
  <si>
    <t>JO-JA</t>
  </si>
  <si>
    <t>Jarash</t>
  </si>
  <si>
    <t>JO-KA</t>
  </si>
  <si>
    <t>Al Karak</t>
  </si>
  <si>
    <t>JO-BA</t>
  </si>
  <si>
    <t>Al Balqā’</t>
  </si>
  <si>
    <t>JO-MD</t>
  </si>
  <si>
    <t>Mādabā</t>
  </si>
  <si>
    <t>JO-AM</t>
  </si>
  <si>
    <t>Al ‘A̅şimah</t>
  </si>
  <si>
    <t>JP-10</t>
  </si>
  <si>
    <t>Gunma</t>
  </si>
  <si>
    <t>JP-12</t>
  </si>
  <si>
    <t>Tiba</t>
  </si>
  <si>
    <t>JP-14</t>
  </si>
  <si>
    <t>JP-39</t>
  </si>
  <si>
    <t>Kochi</t>
  </si>
  <si>
    <t>Kôti</t>
  </si>
  <si>
    <t>JP-45</t>
  </si>
  <si>
    <t>Miyazaki</t>
  </si>
  <si>
    <t>JP-20</t>
  </si>
  <si>
    <t>Nagano</t>
  </si>
  <si>
    <t>JP-31</t>
  </si>
  <si>
    <t>Tottori</t>
  </si>
  <si>
    <t>JP-38</t>
  </si>
  <si>
    <t>JP-40</t>
  </si>
  <si>
    <t>Hukuoka</t>
  </si>
  <si>
    <t>JP-42</t>
  </si>
  <si>
    <t>Nagasaki</t>
  </si>
  <si>
    <t>JP-11</t>
  </si>
  <si>
    <t>JP-16</t>
  </si>
  <si>
    <t>JP-17</t>
  </si>
  <si>
    <t>Ishikawa</t>
  </si>
  <si>
    <t>Isikawa</t>
  </si>
  <si>
    <t>JP-19</t>
  </si>
  <si>
    <t>Yamanasi</t>
  </si>
  <si>
    <t>Yamanashi</t>
  </si>
  <si>
    <t>JP-22</t>
  </si>
  <si>
    <t>Sizuoka</t>
  </si>
  <si>
    <t>Shizuoka</t>
  </si>
  <si>
    <t>JP-24</t>
  </si>
  <si>
    <t>Mie</t>
  </si>
  <si>
    <t>JP-26</t>
  </si>
  <si>
    <t>Kyoto</t>
  </si>
  <si>
    <t>Kyôto</t>
  </si>
  <si>
    <t>JP-32</t>
  </si>
  <si>
    <t>Shimane</t>
  </si>
  <si>
    <t>Simane</t>
  </si>
  <si>
    <t>JP-36</t>
  </si>
  <si>
    <t>Tokusima</t>
  </si>
  <si>
    <t>Tokushima</t>
  </si>
  <si>
    <t>JP-44</t>
  </si>
  <si>
    <t>Oita</t>
  </si>
  <si>
    <t>Ôita</t>
  </si>
  <si>
    <t>JP-03</t>
  </si>
  <si>
    <t>Iwate</t>
  </si>
  <si>
    <t>JP-25</t>
  </si>
  <si>
    <t>Shiga</t>
  </si>
  <si>
    <t>Siga</t>
  </si>
  <si>
    <t>JP-28</t>
  </si>
  <si>
    <t>Hyôgo</t>
  </si>
  <si>
    <t>JP-41</t>
  </si>
  <si>
    <t>Saga</t>
  </si>
  <si>
    <t>JP-01</t>
  </si>
  <si>
    <t>Hokkaido</t>
  </si>
  <si>
    <t>Hokkaidô</t>
  </si>
  <si>
    <t>JP-05</t>
  </si>
  <si>
    <t>JP-13</t>
  </si>
  <si>
    <t>Tôkyô</t>
  </si>
  <si>
    <t>JP-23</t>
  </si>
  <si>
    <t>Aiti</t>
  </si>
  <si>
    <t>Aichi</t>
  </si>
  <si>
    <t>JP-29</t>
  </si>
  <si>
    <t>JP-30</t>
  </si>
  <si>
    <t>Wakayama</t>
  </si>
  <si>
    <t>JP-33</t>
  </si>
  <si>
    <t>Okayama</t>
  </si>
  <si>
    <t>JP-37</t>
  </si>
  <si>
    <t>JP-04</t>
  </si>
  <si>
    <t>Miyagi</t>
  </si>
  <si>
    <t>JP-06</t>
  </si>
  <si>
    <t>Yamagata</t>
  </si>
  <si>
    <t>JP-08</t>
  </si>
  <si>
    <t>JP-15</t>
  </si>
  <si>
    <t>Niigata</t>
  </si>
  <si>
    <t>JP-27</t>
  </si>
  <si>
    <t>Ôsaka</t>
  </si>
  <si>
    <t>JP-02</t>
  </si>
  <si>
    <t>Aomori</t>
  </si>
  <si>
    <t>JP-07</t>
  </si>
  <si>
    <t>Hukusima</t>
  </si>
  <si>
    <t>JP-09</t>
  </si>
  <si>
    <t>Totigi</t>
  </si>
  <si>
    <t>Tochigi</t>
  </si>
  <si>
    <t>JP-18</t>
  </si>
  <si>
    <t>Fukui</t>
  </si>
  <si>
    <t>Hukui</t>
  </si>
  <si>
    <t>JP-21</t>
  </si>
  <si>
    <t>Gihu</t>
  </si>
  <si>
    <t>Gifu</t>
  </si>
  <si>
    <t>JP-34</t>
  </si>
  <si>
    <t>Hirosima</t>
  </si>
  <si>
    <t>JP-35</t>
  </si>
  <si>
    <t>Yamaguchi</t>
  </si>
  <si>
    <t>Yamaguti</t>
  </si>
  <si>
    <t>JP-43</t>
  </si>
  <si>
    <t>Kumamoto</t>
  </si>
  <si>
    <t>JP-46</t>
  </si>
  <si>
    <t>Kagosima</t>
  </si>
  <si>
    <t>Kagoshima</t>
  </si>
  <si>
    <t>JP-47</t>
  </si>
  <si>
    <t>Okinawa</t>
  </si>
  <si>
    <t>KE-01</t>
  </si>
  <si>
    <t>Baringo</t>
  </si>
  <si>
    <t>KE-02</t>
  </si>
  <si>
    <t>Bomet</t>
  </si>
  <si>
    <t>KE-03</t>
  </si>
  <si>
    <t>Bungoma</t>
  </si>
  <si>
    <t>KE-04</t>
  </si>
  <si>
    <t>Busia</t>
  </si>
  <si>
    <t>KE-05</t>
  </si>
  <si>
    <t>Elgeyo/Marakwet</t>
  </si>
  <si>
    <t>KE-06</t>
  </si>
  <si>
    <t>Embu</t>
  </si>
  <si>
    <t>KE-07</t>
  </si>
  <si>
    <t>Garissa</t>
  </si>
  <si>
    <t>KE-08</t>
  </si>
  <si>
    <t>Homa Bay</t>
  </si>
  <si>
    <t>KE-09</t>
  </si>
  <si>
    <t>Isiolo</t>
  </si>
  <si>
    <t>KE-10</t>
  </si>
  <si>
    <t>Kajiado</t>
  </si>
  <si>
    <t>KE-11</t>
  </si>
  <si>
    <t>Kakamega</t>
  </si>
  <si>
    <t>KE-12</t>
  </si>
  <si>
    <t>Kericho</t>
  </si>
  <si>
    <t>KE-13</t>
  </si>
  <si>
    <t>Kiambu</t>
  </si>
  <si>
    <t>KE-14</t>
  </si>
  <si>
    <t>Kilifi</t>
  </si>
  <si>
    <t>KE-15</t>
  </si>
  <si>
    <t>Kirinyaga</t>
  </si>
  <si>
    <t>KE-16</t>
  </si>
  <si>
    <t>Kisii</t>
  </si>
  <si>
    <t>KE-17</t>
  </si>
  <si>
    <t>Kisumu</t>
  </si>
  <si>
    <t>KE-18</t>
  </si>
  <si>
    <t>Kitui</t>
  </si>
  <si>
    <t>KE-19</t>
  </si>
  <si>
    <t>Kwale</t>
  </si>
  <si>
    <t>KE-20</t>
  </si>
  <si>
    <t>Laikipia</t>
  </si>
  <si>
    <t>KE-21</t>
  </si>
  <si>
    <t>Lamu</t>
  </si>
  <si>
    <t>KE-22</t>
  </si>
  <si>
    <t>Machakos</t>
  </si>
  <si>
    <t>KE-23</t>
  </si>
  <si>
    <t>Makueni</t>
  </si>
  <si>
    <t>KE-24</t>
  </si>
  <si>
    <t>Mandera</t>
  </si>
  <si>
    <t>KE-25</t>
  </si>
  <si>
    <t>Marsabit</t>
  </si>
  <si>
    <t>KE-26</t>
  </si>
  <si>
    <t>Meru</t>
  </si>
  <si>
    <t>KE-27</t>
  </si>
  <si>
    <t>Migori</t>
  </si>
  <si>
    <t>KE-28</t>
  </si>
  <si>
    <t>Mombasa</t>
  </si>
  <si>
    <t>KE-29</t>
  </si>
  <si>
    <t>Murang'a</t>
  </si>
  <si>
    <t>KE-30</t>
  </si>
  <si>
    <t>Nairobi City</t>
  </si>
  <si>
    <t>KE-31</t>
  </si>
  <si>
    <t>Nakuru</t>
  </si>
  <si>
    <t>KE-32</t>
  </si>
  <si>
    <t>Nandi</t>
  </si>
  <si>
    <t>KE-33</t>
  </si>
  <si>
    <t>Narok</t>
  </si>
  <si>
    <t>KE-34</t>
  </si>
  <si>
    <t>Nyamira</t>
  </si>
  <si>
    <t>KE-35</t>
  </si>
  <si>
    <t>Nyandarua</t>
  </si>
  <si>
    <t>KE-36</t>
  </si>
  <si>
    <t>Nyeri</t>
  </si>
  <si>
    <t>KE-37</t>
  </si>
  <si>
    <t>Samburu</t>
  </si>
  <si>
    <t>KE-38</t>
  </si>
  <si>
    <t>Siaya</t>
  </si>
  <si>
    <t>KE-39</t>
  </si>
  <si>
    <t>Taita/Taveta</t>
  </si>
  <si>
    <t>KE-40</t>
  </si>
  <si>
    <t>Tana River</t>
  </si>
  <si>
    <t>KE-41</t>
  </si>
  <si>
    <t>Tharaka-Nithi</t>
  </si>
  <si>
    <t>KE-42</t>
  </si>
  <si>
    <t>Trans Nzoia</t>
  </si>
  <si>
    <t>KE-43</t>
  </si>
  <si>
    <t>Turkana</t>
  </si>
  <si>
    <t>KE-44</t>
  </si>
  <si>
    <t>Uasin Gishu</t>
  </si>
  <si>
    <t>KE-45</t>
  </si>
  <si>
    <t>Vihiga</t>
  </si>
  <si>
    <t>KE-46</t>
  </si>
  <si>
    <t>Wajir</t>
  </si>
  <si>
    <t>KE-47</t>
  </si>
  <si>
    <t>West Pokot</t>
  </si>
  <si>
    <t>KG-Y</t>
  </si>
  <si>
    <t>Issyk-Kul'skaya oblast'</t>
  </si>
  <si>
    <t>Issyk-Kul'skaja oblast'</t>
  </si>
  <si>
    <t>Ysyk-Köl</t>
  </si>
  <si>
    <t>KG-O</t>
  </si>
  <si>
    <t>Ošskaja oblast'</t>
  </si>
  <si>
    <t>Osh</t>
  </si>
  <si>
    <t>Oshskaya oblast'</t>
  </si>
  <si>
    <t>KG-T</t>
  </si>
  <si>
    <t>Talasskaja oblast'</t>
  </si>
  <si>
    <t>Talasskaya oblast'</t>
  </si>
  <si>
    <t>Talas</t>
  </si>
  <si>
    <t>KG-N</t>
  </si>
  <si>
    <t>Narynskaja oblast'</t>
  </si>
  <si>
    <t>Narynskaya oblast'</t>
  </si>
  <si>
    <t>Naryn</t>
  </si>
  <si>
    <t>KG-GO</t>
  </si>
  <si>
    <t>Gorod Osh</t>
  </si>
  <si>
    <t>Gorod Oš</t>
  </si>
  <si>
    <t>KG-GB</t>
  </si>
  <si>
    <t>Gorod Biškek</t>
  </si>
  <si>
    <t>Gorod Bishkek</t>
  </si>
  <si>
    <t>KG-J</t>
  </si>
  <si>
    <t>Džalal-Abadskaja oblast'</t>
  </si>
  <si>
    <t>Jalal-Abad</t>
  </si>
  <si>
    <t>Dzhalal-Abadskaya oblast'</t>
  </si>
  <si>
    <t>KG-C</t>
  </si>
  <si>
    <t>Čujskaja oblast'</t>
  </si>
  <si>
    <t>Chuyskaya oblast'</t>
  </si>
  <si>
    <t>KG-B</t>
  </si>
  <si>
    <t>Batkenskaja oblast'</t>
  </si>
  <si>
    <t>Batkenskaya oblast'</t>
  </si>
  <si>
    <t>Batken</t>
  </si>
  <si>
    <t>KH-11</t>
  </si>
  <si>
    <t>Môndól Kiri</t>
  </si>
  <si>
    <t>Mondol Kiri</t>
  </si>
  <si>
    <t>KH-4</t>
  </si>
  <si>
    <t>Kampong Chhnang</t>
  </si>
  <si>
    <t>Kâmpóng Chhnăng</t>
  </si>
  <si>
    <t>KH-6</t>
  </si>
  <si>
    <t>Kâmpóng Thum</t>
  </si>
  <si>
    <t>Kampong Thum</t>
  </si>
  <si>
    <t>KH-2</t>
  </si>
  <si>
    <t>Baat Dambang</t>
  </si>
  <si>
    <t>Bătdâmbâng</t>
  </si>
  <si>
    <t>KH-5</t>
  </si>
  <si>
    <t>Kampong Spueu</t>
  </si>
  <si>
    <t>Kâmpóng Spœ</t>
  </si>
  <si>
    <t>KH-9</t>
  </si>
  <si>
    <t>Kaoh Kong</t>
  </si>
  <si>
    <t>Kaôh Kŏng</t>
  </si>
  <si>
    <t>KH-21</t>
  </si>
  <si>
    <t>Taakaev</t>
  </si>
  <si>
    <t>Takêv</t>
  </si>
  <si>
    <t>KH-16</t>
  </si>
  <si>
    <t>Rotanak Kiri</t>
  </si>
  <si>
    <t>Rôtânôkiri</t>
  </si>
  <si>
    <t>KH-17</t>
  </si>
  <si>
    <t>Siem Reab</t>
  </si>
  <si>
    <t>Siĕmréab</t>
  </si>
  <si>
    <t>KH-20</t>
  </si>
  <si>
    <t>Svay Riĕng</t>
  </si>
  <si>
    <t>Svaay Rieng</t>
  </si>
  <si>
    <t>KH-15</t>
  </si>
  <si>
    <t>Poŭthĭsăt</t>
  </si>
  <si>
    <t>Pousaat</t>
  </si>
  <si>
    <t>KH-3</t>
  </si>
  <si>
    <t>Kampong Chaam</t>
  </si>
  <si>
    <t>Kâmpóng Cham</t>
  </si>
  <si>
    <t>KH-8</t>
  </si>
  <si>
    <t>Kandaal</t>
  </si>
  <si>
    <t>Kândal</t>
  </si>
  <si>
    <t>KH-19</t>
  </si>
  <si>
    <t>Stoĕng Trêng</t>
  </si>
  <si>
    <t>Stueng Traeng</t>
  </si>
  <si>
    <t>KH-22</t>
  </si>
  <si>
    <t>Ŏtdâr Méanchey</t>
  </si>
  <si>
    <t>Otdar Mean Chey</t>
  </si>
  <si>
    <t>KH-7</t>
  </si>
  <si>
    <t>Kampot</t>
  </si>
  <si>
    <t>Kâmpôt</t>
  </si>
  <si>
    <t>KH-12</t>
  </si>
  <si>
    <t>Phnum Pénh</t>
  </si>
  <si>
    <t>Phnom Penh</t>
  </si>
  <si>
    <t>KH-13</t>
  </si>
  <si>
    <t>Preăh Vihéar</t>
  </si>
  <si>
    <t>Preah Vihear</t>
  </si>
  <si>
    <t>KH-14</t>
  </si>
  <si>
    <t>Prey Vêng</t>
  </si>
  <si>
    <t>Prey Veaeng</t>
  </si>
  <si>
    <t>KH-24</t>
  </si>
  <si>
    <t>KH-10</t>
  </si>
  <si>
    <t>Krâchéh</t>
  </si>
  <si>
    <t>Kracheh</t>
  </si>
  <si>
    <t>KH-1</t>
  </si>
  <si>
    <t>Banteay Mean Chey</t>
  </si>
  <si>
    <t>Bântéay Méanchey</t>
  </si>
  <si>
    <t>KH-18</t>
  </si>
  <si>
    <t>KH-23</t>
  </si>
  <si>
    <t>KH-25</t>
  </si>
  <si>
    <t>Tbong Khmum</t>
  </si>
  <si>
    <t>KI-G</t>
  </si>
  <si>
    <t>Gilbert Islands</t>
  </si>
  <si>
    <t>KI-L</t>
  </si>
  <si>
    <t>Line Islands</t>
  </si>
  <si>
    <t>KI-P</t>
  </si>
  <si>
    <t>Phoenix Islands</t>
  </si>
  <si>
    <t>KM-G</t>
  </si>
  <si>
    <t>Grande Comore</t>
  </si>
  <si>
    <t>Ngazidja</t>
  </si>
  <si>
    <t>Andjazîdja</t>
  </si>
  <si>
    <t>Anjazījah</t>
  </si>
  <si>
    <t>KM-M</t>
  </si>
  <si>
    <t>Mohéli</t>
  </si>
  <si>
    <t>Mwali</t>
  </si>
  <si>
    <t>Moûhîlî</t>
  </si>
  <si>
    <t>Mūhīlī</t>
  </si>
  <si>
    <t>KM-A</t>
  </si>
  <si>
    <t>Anjouan</t>
  </si>
  <si>
    <t>Ndzuwani</t>
  </si>
  <si>
    <t>Andjouân</t>
  </si>
  <si>
    <t>Anjwān</t>
  </si>
  <si>
    <t>KN-N</t>
  </si>
  <si>
    <t>Nevis</t>
  </si>
  <si>
    <t>KN-10</t>
  </si>
  <si>
    <t>Saint Paul Charlestown</t>
  </si>
  <si>
    <t>KN-04</t>
  </si>
  <si>
    <t>Saint George Gingerland</t>
  </si>
  <si>
    <t>KN-05</t>
  </si>
  <si>
    <t>Saint James Windward</t>
  </si>
  <si>
    <t>KN-07</t>
  </si>
  <si>
    <t>Saint John Figtree</t>
  </si>
  <si>
    <t>KN-12</t>
  </si>
  <si>
    <t>Saint Thomas Lowland</t>
  </si>
  <si>
    <t>KN-K</t>
  </si>
  <si>
    <t>Saint Kitts</t>
  </si>
  <si>
    <t>KN-08</t>
  </si>
  <si>
    <t>Saint Mary Cayon</t>
  </si>
  <si>
    <t>KN-02</t>
  </si>
  <si>
    <t>Saint Anne Sandy Point</t>
  </si>
  <si>
    <t>KN-11</t>
  </si>
  <si>
    <t>Saint Peter Basseterre</t>
  </si>
  <si>
    <t>KN-01</t>
  </si>
  <si>
    <t>Christ Church Nichola Town</t>
  </si>
  <si>
    <t>KN-15</t>
  </si>
  <si>
    <t>Trinity Palmetto Point</t>
  </si>
  <si>
    <t>KN-06</t>
  </si>
  <si>
    <t>Saint John Capisterre</t>
  </si>
  <si>
    <t>KN-09</t>
  </si>
  <si>
    <t>Saint Paul Capisterre</t>
  </si>
  <si>
    <t>KN-13</t>
  </si>
  <si>
    <t>Saint Thomas Middle Island</t>
  </si>
  <si>
    <t>KN-03</t>
  </si>
  <si>
    <t>Saint George Basseterre</t>
  </si>
  <si>
    <t>KP-03</t>
  </si>
  <si>
    <t>P'yǒngan-bukto</t>
  </si>
  <si>
    <t>Phyeonganpukto</t>
  </si>
  <si>
    <t>KP-04</t>
  </si>
  <si>
    <t>Chagang-do</t>
  </si>
  <si>
    <t>Jakangto</t>
  </si>
  <si>
    <t>KP-09</t>
  </si>
  <si>
    <t>Hamkyeongpukto</t>
  </si>
  <si>
    <t>Hamgyǒng-bukto</t>
  </si>
  <si>
    <t>KP-13</t>
  </si>
  <si>
    <t>Raseon</t>
  </si>
  <si>
    <t>KP-05</t>
  </si>
  <si>
    <t>Hwanghae-namdo</t>
  </si>
  <si>
    <t>Hwanghainamto</t>
  </si>
  <si>
    <t>KP-06</t>
  </si>
  <si>
    <t>Hwanghae-bukto</t>
  </si>
  <si>
    <t>Hwanghaipukto</t>
  </si>
  <si>
    <t>KP-10</t>
  </si>
  <si>
    <t>Ryangkangto</t>
  </si>
  <si>
    <t>KP-02</t>
  </si>
  <si>
    <t>Phyeongannamto</t>
  </si>
  <si>
    <t>P'yǒngan-namdo</t>
  </si>
  <si>
    <t>KP-01</t>
  </si>
  <si>
    <t>P'yǒngyang</t>
  </si>
  <si>
    <t>Phyeongyang</t>
  </si>
  <si>
    <t>KP-08</t>
  </si>
  <si>
    <t>Hamgyǒng-namdo</t>
  </si>
  <si>
    <t>Hamkyeongnamto</t>
  </si>
  <si>
    <t>KP-07</t>
  </si>
  <si>
    <t>Kangweonto</t>
  </si>
  <si>
    <t>Kangwǒn-do</t>
  </si>
  <si>
    <t>KR-28</t>
  </si>
  <si>
    <t>KR-30</t>
  </si>
  <si>
    <t>KR-42</t>
  </si>
  <si>
    <t>KR-45</t>
  </si>
  <si>
    <t>KR-48</t>
  </si>
  <si>
    <t>KR-11</t>
  </si>
  <si>
    <t>KR-26</t>
  </si>
  <si>
    <t>KR-49</t>
  </si>
  <si>
    <t>KR-50</t>
  </si>
  <si>
    <t>Sejong</t>
  </si>
  <si>
    <t>KR-27</t>
  </si>
  <si>
    <t>KR-29</t>
  </si>
  <si>
    <t>KR-44</t>
  </si>
  <si>
    <t>KR-31</t>
  </si>
  <si>
    <t>KR-46</t>
  </si>
  <si>
    <t>KR-41</t>
  </si>
  <si>
    <t>KR-43</t>
  </si>
  <si>
    <t>KR-47</t>
  </si>
  <si>
    <t>KW-FA</t>
  </si>
  <si>
    <t>Al Farwānīyah</t>
  </si>
  <si>
    <t>KW-JA</t>
  </si>
  <si>
    <t>Al Jahrā’</t>
  </si>
  <si>
    <t>KW-KU</t>
  </si>
  <si>
    <t>KW-MU</t>
  </si>
  <si>
    <t>Mubārak al Kabīr</t>
  </si>
  <si>
    <t>KW-AH</t>
  </si>
  <si>
    <t>Al Aḩmadī</t>
  </si>
  <si>
    <t>KW-HA</t>
  </si>
  <si>
    <t>Ḩawallī</t>
  </si>
  <si>
    <t>KZ-ALA</t>
  </si>
  <si>
    <t>KZ-AKM</t>
  </si>
  <si>
    <t>Aqmola oblysy</t>
  </si>
  <si>
    <t>Akmolinskaja oblast'</t>
  </si>
  <si>
    <t>Akmolinskaya oblast'</t>
  </si>
  <si>
    <t>KZ-KZY</t>
  </si>
  <si>
    <t>Kyzylordinskaja oblast'</t>
  </si>
  <si>
    <t>Qyzylorda oblysy</t>
  </si>
  <si>
    <t>Kyzylordinskaya oblast'</t>
  </si>
  <si>
    <t>KZ-VOS</t>
  </si>
  <si>
    <t>Vostočno-Kazahstanskaja oblast'</t>
  </si>
  <si>
    <t>Vostochno-Kazakhstanskaya oblast'</t>
  </si>
  <si>
    <t>Shyghys Qazaqstan oblysy</t>
  </si>
  <si>
    <t>KZ-ALM</t>
  </si>
  <si>
    <t>Almaty oblysy</t>
  </si>
  <si>
    <t>Almatinskaja oblast'</t>
  </si>
  <si>
    <t>Almatinskaya oblast'</t>
  </si>
  <si>
    <t>KZ-SEV</t>
  </si>
  <si>
    <t>Severo-Kazakhstanskaya oblast'</t>
  </si>
  <si>
    <t>Severo-Kazahstanskaja oblast'</t>
  </si>
  <si>
    <t>Soltüstik Qazaqstan oblysy</t>
  </si>
  <si>
    <t>KZ-YUZ</t>
  </si>
  <si>
    <t>KZ-ZAP</t>
  </si>
  <si>
    <t>Zapadno-Kazahstanskaja oblast'</t>
  </si>
  <si>
    <t>Zapadno-Kazakhstanskaya oblast'</t>
  </si>
  <si>
    <t>Batys Qazaqstan oblysy</t>
  </si>
  <si>
    <t>KZ-KAR</t>
  </si>
  <si>
    <t>Qaraghandy oblysy</t>
  </si>
  <si>
    <t>Karagandinskaja oblast'</t>
  </si>
  <si>
    <t>Karagandinskaya oblast'</t>
  </si>
  <si>
    <t>KZ-PAV</t>
  </si>
  <si>
    <t>Pavlodarskaja oblast'</t>
  </si>
  <si>
    <t>Pavlodarskaya oblast'</t>
  </si>
  <si>
    <t>Pavlodar oblysy</t>
  </si>
  <si>
    <t>KZ-AST</t>
  </si>
  <si>
    <t>KZ-AKT</t>
  </si>
  <si>
    <t>Aktjubinskaja oblast'</t>
  </si>
  <si>
    <t>Aqtöbe oblysy</t>
  </si>
  <si>
    <t>Aktyubinskaya oblast'</t>
  </si>
  <si>
    <t>KZ-ATY</t>
  </si>
  <si>
    <t>Atyrauskaja oblast'</t>
  </si>
  <si>
    <t>Atyrauskaya oblast'</t>
  </si>
  <si>
    <t>Atyraū oblysy</t>
  </si>
  <si>
    <t>KZ-MAN</t>
  </si>
  <si>
    <t>Mangistauskaya oblast'</t>
  </si>
  <si>
    <t>Mangghystaū oblysy</t>
  </si>
  <si>
    <t>Mangystauskaja oblast'</t>
  </si>
  <si>
    <t>KZ-ZHA</t>
  </si>
  <si>
    <t>Žambylskaja oblast'</t>
  </si>
  <si>
    <t>Zhambylskaya oblast'</t>
  </si>
  <si>
    <t>Zhambyl oblysy</t>
  </si>
  <si>
    <t>KZ-KUS</t>
  </si>
  <si>
    <t>Kostanayskaya oblast'</t>
  </si>
  <si>
    <t>Kostanajskaja oblast'</t>
  </si>
  <si>
    <t>Qostanay oblysy</t>
  </si>
  <si>
    <t>LA-BL</t>
  </si>
  <si>
    <t>Bolikhamxai</t>
  </si>
  <si>
    <t>LA-XE</t>
  </si>
  <si>
    <t>Xékong</t>
  </si>
  <si>
    <t>LA-BK</t>
  </si>
  <si>
    <t>Bokèo</t>
  </si>
  <si>
    <t>LA-CH</t>
  </si>
  <si>
    <t>Champasak</t>
  </si>
  <si>
    <t>LA-SV</t>
  </si>
  <si>
    <t>Savannakhét</t>
  </si>
  <si>
    <t>LA-XI</t>
  </si>
  <si>
    <t>Xiangkhouang</t>
  </si>
  <si>
    <t>LA-HO</t>
  </si>
  <si>
    <t>Houaphan</t>
  </si>
  <si>
    <t>LA-KH</t>
  </si>
  <si>
    <t>Khammouan</t>
  </si>
  <si>
    <t>LA-SL</t>
  </si>
  <si>
    <t>Salavan</t>
  </si>
  <si>
    <t>LA-VI</t>
  </si>
  <si>
    <t>LA-XA</t>
  </si>
  <si>
    <t>Xaignabouli</t>
  </si>
  <si>
    <t>LA-LM</t>
  </si>
  <si>
    <t>Louang Namtha</t>
  </si>
  <si>
    <t>LA-LP</t>
  </si>
  <si>
    <t>Louangphabang</t>
  </si>
  <si>
    <t>LA-OU</t>
  </si>
  <si>
    <t>Oudômxai</t>
  </si>
  <si>
    <t>LA-VT</t>
  </si>
  <si>
    <t>LA-XS</t>
  </si>
  <si>
    <t>Xaisômboun</t>
  </si>
  <si>
    <t>LA-AT</t>
  </si>
  <si>
    <t>Attapu</t>
  </si>
  <si>
    <t>LA-PH</t>
  </si>
  <si>
    <t>Phôngsali</t>
  </si>
  <si>
    <t>LB-JL</t>
  </si>
  <si>
    <t>Mont-Liban</t>
  </si>
  <si>
    <t>Jabal Lubnān</t>
  </si>
  <si>
    <t>LB-BA</t>
  </si>
  <si>
    <t>Bayrūt</t>
  </si>
  <si>
    <t>Beyrouth</t>
  </si>
  <si>
    <t>LB-NA</t>
  </si>
  <si>
    <t>Nabatîyé</t>
  </si>
  <si>
    <t>An Nabaţīyah</t>
  </si>
  <si>
    <t>LB-AS</t>
  </si>
  <si>
    <t>Ash Shimāl</t>
  </si>
  <si>
    <t>Liban-Nord</t>
  </si>
  <si>
    <t>LB-BH</t>
  </si>
  <si>
    <t>B‘alabak-Al Hirmil</t>
  </si>
  <si>
    <t>Baalbek-Hermel</t>
  </si>
  <si>
    <t>LB-JA</t>
  </si>
  <si>
    <t>Al Janūb</t>
  </si>
  <si>
    <t>Liban-Sud</t>
  </si>
  <si>
    <t>LB-AK</t>
  </si>
  <si>
    <t>Aakkâr</t>
  </si>
  <si>
    <t>‘Akkār</t>
  </si>
  <si>
    <t>LB-BI</t>
  </si>
  <si>
    <t>Béqaa</t>
  </si>
  <si>
    <t>Al Biqā‘</t>
  </si>
  <si>
    <t>LC-03</t>
  </si>
  <si>
    <t>Choiseul</t>
  </si>
  <si>
    <t>LC-01</t>
  </si>
  <si>
    <t>Anse la Raye</t>
  </si>
  <si>
    <t>LC-06</t>
  </si>
  <si>
    <t>Gros Islet</t>
  </si>
  <si>
    <t>LC-12</t>
  </si>
  <si>
    <t>Canaries</t>
  </si>
  <si>
    <t>LC-07</t>
  </si>
  <si>
    <t>Laborie</t>
  </si>
  <si>
    <t>LC-10</t>
  </si>
  <si>
    <t>Soufrière</t>
  </si>
  <si>
    <t>LC-11</t>
  </si>
  <si>
    <t>Vieux Fort</t>
  </si>
  <si>
    <t>LC-02</t>
  </si>
  <si>
    <t>Castries</t>
  </si>
  <si>
    <t>LC-05</t>
  </si>
  <si>
    <t>Dennery</t>
  </si>
  <si>
    <t>LC-08</t>
  </si>
  <si>
    <t>Micoud</t>
  </si>
  <si>
    <t>LI-03</t>
  </si>
  <si>
    <t>Gamprin</t>
  </si>
  <si>
    <t>LI-05</t>
  </si>
  <si>
    <t>Planken</t>
  </si>
  <si>
    <t>LI-06</t>
  </si>
  <si>
    <t>Ruggell</t>
  </si>
  <si>
    <t>LI-01</t>
  </si>
  <si>
    <t>Balzers</t>
  </si>
  <si>
    <t>LI-02</t>
  </si>
  <si>
    <t>Eschen</t>
  </si>
  <si>
    <t>LI-08</t>
  </si>
  <si>
    <t>Schellenberg</t>
  </si>
  <si>
    <t>LI-11</t>
  </si>
  <si>
    <t>Vaduz</t>
  </si>
  <si>
    <t>LI-04</t>
  </si>
  <si>
    <t>Mauren</t>
  </si>
  <si>
    <t>LI-07</t>
  </si>
  <si>
    <t>Schaan</t>
  </si>
  <si>
    <t>LI-10</t>
  </si>
  <si>
    <t>Triesenberg</t>
  </si>
  <si>
    <t>LI-09</t>
  </si>
  <si>
    <t>Triesen</t>
  </si>
  <si>
    <t>LK-9</t>
  </si>
  <si>
    <t>Chappirakamuva mākāṇam</t>
  </si>
  <si>
    <t>Sabaragamuva paḷāta</t>
  </si>
  <si>
    <t>Sabaragamuwa Province</t>
  </si>
  <si>
    <t>LK-44</t>
  </si>
  <si>
    <t>Vavuṉiyā</t>
  </si>
  <si>
    <t>Vavuniyāva</t>
  </si>
  <si>
    <t>Vavuniya</t>
  </si>
  <si>
    <t>LK-53</t>
  </si>
  <si>
    <t>Tirukŏṇamalai</t>
  </si>
  <si>
    <t>Trikuṇāmalaya</t>
  </si>
  <si>
    <t>Trincomalee</t>
  </si>
  <si>
    <t>LK-2</t>
  </si>
  <si>
    <t>Mattiya mākāṇam</t>
  </si>
  <si>
    <t>Madhyama paḷāta</t>
  </si>
  <si>
    <t>Central Province</t>
  </si>
  <si>
    <t>LK-11</t>
  </si>
  <si>
    <t>Kŏḷamba</t>
  </si>
  <si>
    <t>Kŏl̮umpu</t>
  </si>
  <si>
    <t>Colombo</t>
  </si>
  <si>
    <t>LK-51</t>
  </si>
  <si>
    <t>Maṭṭakkaḷappu</t>
  </si>
  <si>
    <t>Maḍakalapuva</t>
  </si>
  <si>
    <t>Batticaloa</t>
  </si>
  <si>
    <t>LK-31</t>
  </si>
  <si>
    <t>Kāli</t>
  </si>
  <si>
    <t>Gālla</t>
  </si>
  <si>
    <t>Galle</t>
  </si>
  <si>
    <t>LK-3</t>
  </si>
  <si>
    <t>Dakuṇu paḷāta</t>
  </si>
  <si>
    <t>Tĕṉ mākāṇam</t>
  </si>
  <si>
    <t>Southern Province</t>
  </si>
  <si>
    <t>LK-12</t>
  </si>
  <si>
    <t>Kampahā</t>
  </si>
  <si>
    <t>Gampaha</t>
  </si>
  <si>
    <t>LK-33</t>
  </si>
  <si>
    <t>Ampāntōṭṭai</t>
  </si>
  <si>
    <t>Hambantŏṭa</t>
  </si>
  <si>
    <t>Hambantota</t>
  </si>
  <si>
    <t>LK-41</t>
  </si>
  <si>
    <t>Yāl̮ppāṇam</t>
  </si>
  <si>
    <t>Yāpanaya</t>
  </si>
  <si>
    <t>Jaffna</t>
  </si>
  <si>
    <t>LK-8</t>
  </si>
  <si>
    <t>Ūvā mākāṇam</t>
  </si>
  <si>
    <t>Ūva paḷāta</t>
  </si>
  <si>
    <t>Uva Province</t>
  </si>
  <si>
    <t>LK-62</t>
  </si>
  <si>
    <t>Puttalama</t>
  </si>
  <si>
    <t>Puttaḷam</t>
  </si>
  <si>
    <t>Puttalam</t>
  </si>
  <si>
    <t>LK-91</t>
  </si>
  <si>
    <t>Irattiṉapuri</t>
  </si>
  <si>
    <t>Ratnapura</t>
  </si>
  <si>
    <t>LK-1</t>
  </si>
  <si>
    <t>Basnāhira paḷāta</t>
  </si>
  <si>
    <t>Mel mākāṇam</t>
  </si>
  <si>
    <t>Western Province</t>
  </si>
  <si>
    <t>LK-52</t>
  </si>
  <si>
    <t>Ampāṟai</t>
  </si>
  <si>
    <t>Ampāra</t>
  </si>
  <si>
    <t>Ampara</t>
  </si>
  <si>
    <t>LK-81</t>
  </si>
  <si>
    <t>Patuḷai</t>
  </si>
  <si>
    <t>Badulla</t>
  </si>
  <si>
    <t>LK-71</t>
  </si>
  <si>
    <t>Anurādhapura</t>
  </si>
  <si>
    <t>Anurātapuram</t>
  </si>
  <si>
    <t>Anuradhapura</t>
  </si>
  <si>
    <t>LK-4</t>
  </si>
  <si>
    <t>Uturu paḷāta</t>
  </si>
  <si>
    <t>Vaṭakku mākāṇam</t>
  </si>
  <si>
    <t>Northern Province</t>
  </si>
  <si>
    <t>LK-42</t>
  </si>
  <si>
    <t>Kilinŏchchi</t>
  </si>
  <si>
    <t>Kiḷinochchi</t>
  </si>
  <si>
    <t>Kilinochchi</t>
  </si>
  <si>
    <t>LK-92</t>
  </si>
  <si>
    <t>Kægalla</t>
  </si>
  <si>
    <t>Kekālai</t>
  </si>
  <si>
    <t>Kegalla</t>
  </si>
  <si>
    <t>LK-13</t>
  </si>
  <si>
    <t>Kaḷutara</t>
  </si>
  <si>
    <t>Kaḷuttuṟai</t>
  </si>
  <si>
    <t>Kalutara</t>
  </si>
  <si>
    <t>LK-21</t>
  </si>
  <si>
    <t>Mahanuvara</t>
  </si>
  <si>
    <t>Kaṇṭi</t>
  </si>
  <si>
    <t>Kandy</t>
  </si>
  <si>
    <t>LK-61</t>
  </si>
  <si>
    <t>Kuruṇægala</t>
  </si>
  <si>
    <t>Kurunākal</t>
  </si>
  <si>
    <t>Kurunegala</t>
  </si>
  <si>
    <t>LK-5</t>
  </si>
  <si>
    <t>Næ̆gĕnahira paḷāta</t>
  </si>
  <si>
    <t>Kil̮akku mākāṇam</t>
  </si>
  <si>
    <t>Eastern Province</t>
  </si>
  <si>
    <t>LK-43</t>
  </si>
  <si>
    <t>Mannārama</t>
  </si>
  <si>
    <t>Maṉṉār</t>
  </si>
  <si>
    <t>Mannar</t>
  </si>
  <si>
    <t>LK-32</t>
  </si>
  <si>
    <t>Māttaṛai</t>
  </si>
  <si>
    <t>Mātara</t>
  </si>
  <si>
    <t>Matara</t>
  </si>
  <si>
    <t>LK-22</t>
  </si>
  <si>
    <t>Māttaḷai</t>
  </si>
  <si>
    <t>Mātale</t>
  </si>
  <si>
    <t>Matale</t>
  </si>
  <si>
    <t>LK-6</t>
  </si>
  <si>
    <t>Vayamba paḷāta</t>
  </si>
  <si>
    <t>Vaṭamel mākāṇam</t>
  </si>
  <si>
    <t>North Western Province</t>
  </si>
  <si>
    <t>LK-45</t>
  </si>
  <si>
    <t>Mulativ</t>
  </si>
  <si>
    <t>Mullaittīvu</t>
  </si>
  <si>
    <t>Mullaittivu</t>
  </si>
  <si>
    <t>LK-82</t>
  </si>
  <si>
    <t>Mŏṉarākalai</t>
  </si>
  <si>
    <t>Mŏṇarāgala</t>
  </si>
  <si>
    <t>Monaragala</t>
  </si>
  <si>
    <t>LK-7</t>
  </si>
  <si>
    <t>Vaṭamattiya mākāṇam</t>
  </si>
  <si>
    <t>Uturumæ̆da paḷāta</t>
  </si>
  <si>
    <t>North Central Province</t>
  </si>
  <si>
    <t>LK-23</t>
  </si>
  <si>
    <t>Nuvara Ĕliya</t>
  </si>
  <si>
    <t>Nuvarĕliyā</t>
  </si>
  <si>
    <t>Nuwara Eliya</t>
  </si>
  <si>
    <t>LK-72</t>
  </si>
  <si>
    <t>Pŏlaṉṉaṛuvai</t>
  </si>
  <si>
    <t>Pŏḷŏnnaruva</t>
  </si>
  <si>
    <t>Polonnaruwa</t>
  </si>
  <si>
    <t>LR-BG</t>
  </si>
  <si>
    <t>Bong</t>
  </si>
  <si>
    <t>LR-MY</t>
  </si>
  <si>
    <t>Maryland</t>
  </si>
  <si>
    <t>LR-NI</t>
  </si>
  <si>
    <t>Nimba</t>
  </si>
  <si>
    <t>LR-SI</t>
  </si>
  <si>
    <t>Sinoe</t>
  </si>
  <si>
    <t>LR-BM</t>
  </si>
  <si>
    <t>Bomi</t>
  </si>
  <si>
    <t>LR-GB</t>
  </si>
  <si>
    <t>Grand Bassa</t>
  </si>
  <si>
    <t>LR-GG</t>
  </si>
  <si>
    <t>Grand Gedeh</t>
  </si>
  <si>
    <t>LR-LO</t>
  </si>
  <si>
    <t>Lofa</t>
  </si>
  <si>
    <t>LR-RI</t>
  </si>
  <si>
    <t>River Cess</t>
  </si>
  <si>
    <t>LR-CM</t>
  </si>
  <si>
    <t>Grand Cape Mount</t>
  </si>
  <si>
    <t>LR-GP</t>
  </si>
  <si>
    <t>Gbarpolu</t>
  </si>
  <si>
    <t>LR-MG</t>
  </si>
  <si>
    <t>Margibi</t>
  </si>
  <si>
    <t>LR-MO</t>
  </si>
  <si>
    <t>Montserrado</t>
  </si>
  <si>
    <t>LR-GK</t>
  </si>
  <si>
    <t>Grand Kru</t>
  </si>
  <si>
    <t>LR-RG</t>
  </si>
  <si>
    <t>River Gee</t>
  </si>
  <si>
    <t>LS-K</t>
  </si>
  <si>
    <t>Thaba-Tseka</t>
  </si>
  <si>
    <t>LS-G</t>
  </si>
  <si>
    <t>Quthing</t>
  </si>
  <si>
    <t>LS-D</t>
  </si>
  <si>
    <t>Berea</t>
  </si>
  <si>
    <t>LS-E</t>
  </si>
  <si>
    <t>Mafeteng</t>
  </si>
  <si>
    <t>LS-J</t>
  </si>
  <si>
    <t>Mokhotlong</t>
  </si>
  <si>
    <t>LS-C</t>
  </si>
  <si>
    <t>Leribe</t>
  </si>
  <si>
    <t>LS-H</t>
  </si>
  <si>
    <t>Qacha's Nek</t>
  </si>
  <si>
    <t>LS-B</t>
  </si>
  <si>
    <t>Butha-Buthe</t>
  </si>
  <si>
    <t>LS-A</t>
  </si>
  <si>
    <t>Maseru</t>
  </si>
  <si>
    <t>LS-F</t>
  </si>
  <si>
    <t>Mohale's Hoek</t>
  </si>
  <si>
    <t>LT-AL</t>
  </si>
  <si>
    <t>Alytaus apskritis</t>
  </si>
  <si>
    <t>LT-KU</t>
  </si>
  <si>
    <t>Kauno apskritis</t>
  </si>
  <si>
    <t>LT-MR</t>
  </si>
  <si>
    <t>Marijampolės apskritis</t>
  </si>
  <si>
    <t>LT-PN</t>
  </si>
  <si>
    <t>Panevėžio apskritis</t>
  </si>
  <si>
    <t>LT-SA</t>
  </si>
  <si>
    <t>Šiaulių apskritis</t>
  </si>
  <si>
    <t>LT-02</t>
  </si>
  <si>
    <t>Alytaus miestas</t>
  </si>
  <si>
    <t>LT-15</t>
  </si>
  <si>
    <t>Kauno miestas</t>
  </si>
  <si>
    <t>LT-20</t>
  </si>
  <si>
    <t>Klaipėdos miestas</t>
  </si>
  <si>
    <t>LT-31</t>
  </si>
  <si>
    <t>Palangos miestas</t>
  </si>
  <si>
    <t>LT-43</t>
  </si>
  <si>
    <t>Šiaulių miestas</t>
  </si>
  <si>
    <t>LT-03</t>
  </si>
  <si>
    <t>Alytus</t>
  </si>
  <si>
    <t>LT-57</t>
  </si>
  <si>
    <t>Vilniaus miestas</t>
  </si>
  <si>
    <t>LT-32</t>
  </si>
  <si>
    <t>Panevėžio miestas</t>
  </si>
  <si>
    <t>LT-01</t>
  </si>
  <si>
    <t>Akmenė</t>
  </si>
  <si>
    <t>LT-04</t>
  </si>
  <si>
    <t>Anykščiai</t>
  </si>
  <si>
    <t>LT-06</t>
  </si>
  <si>
    <t>Biržai</t>
  </si>
  <si>
    <t>LT-09</t>
  </si>
  <si>
    <t>Ignalina</t>
  </si>
  <si>
    <t>LT-10</t>
  </si>
  <si>
    <t>Jonava</t>
  </si>
  <si>
    <t>LT-11</t>
  </si>
  <si>
    <t>Joniškis</t>
  </si>
  <si>
    <t>LT-12</t>
  </si>
  <si>
    <t>Jurbarkas</t>
  </si>
  <si>
    <t>LT-13</t>
  </si>
  <si>
    <t>Kaišiadorys</t>
  </si>
  <si>
    <t>LT-16</t>
  </si>
  <si>
    <t>Kaunas</t>
  </si>
  <si>
    <t>LT-18</t>
  </si>
  <si>
    <t>Kėdainiai</t>
  </si>
  <si>
    <t>LT-19</t>
  </si>
  <si>
    <t>Kelmė</t>
  </si>
  <si>
    <t>LT-21</t>
  </si>
  <si>
    <t>Klaipėda</t>
  </si>
  <si>
    <t>LT-22</t>
  </si>
  <si>
    <t>Kretinga</t>
  </si>
  <si>
    <t>LT-23</t>
  </si>
  <si>
    <t>Kupiškis</t>
  </si>
  <si>
    <t>LT-24</t>
  </si>
  <si>
    <t>Lazdijai</t>
  </si>
  <si>
    <t>LT-25</t>
  </si>
  <si>
    <t>Marijampolė</t>
  </si>
  <si>
    <t>LT-26</t>
  </si>
  <si>
    <t>Mažeikiai</t>
  </si>
  <si>
    <t>LT-27</t>
  </si>
  <si>
    <t>Molėtai</t>
  </si>
  <si>
    <t>LT-30</t>
  </si>
  <si>
    <t>Pakruojis</t>
  </si>
  <si>
    <t>LT-33</t>
  </si>
  <si>
    <t>Panevėžys</t>
  </si>
  <si>
    <t>LT-34</t>
  </si>
  <si>
    <t>Pasvalys</t>
  </si>
  <si>
    <t>LT-35</t>
  </si>
  <si>
    <t>Plungė</t>
  </si>
  <si>
    <t>LT-36</t>
  </si>
  <si>
    <t>Prienai</t>
  </si>
  <si>
    <t>LT-37</t>
  </si>
  <si>
    <t>Radviliškis</t>
  </si>
  <si>
    <t>LT-38</t>
  </si>
  <si>
    <t>Raseiniai</t>
  </si>
  <si>
    <t>LT-40</t>
  </si>
  <si>
    <t>Rokiškis</t>
  </si>
  <si>
    <t>LT-41</t>
  </si>
  <si>
    <t>Šakiai</t>
  </si>
  <si>
    <t>LT-42</t>
  </si>
  <si>
    <t>Šalčininkai</t>
  </si>
  <si>
    <t>LT-44</t>
  </si>
  <si>
    <t>Šiauliai</t>
  </si>
  <si>
    <t>LT-45</t>
  </si>
  <si>
    <t>Šilalė</t>
  </si>
  <si>
    <t>LT-46</t>
  </si>
  <si>
    <t>Šilutė</t>
  </si>
  <si>
    <t>LT-47</t>
  </si>
  <si>
    <t>Širvintos</t>
  </si>
  <si>
    <t>LT-48</t>
  </si>
  <si>
    <t>Skuodas</t>
  </si>
  <si>
    <t>LT-49</t>
  </si>
  <si>
    <t>Švenčionys</t>
  </si>
  <si>
    <t>LT-50</t>
  </si>
  <si>
    <t>Tauragė</t>
  </si>
  <si>
    <t>LT-51</t>
  </si>
  <si>
    <t>Telšiai</t>
  </si>
  <si>
    <t>LT-52</t>
  </si>
  <si>
    <t>Trakai</t>
  </si>
  <si>
    <t>LT-53</t>
  </si>
  <si>
    <t>Ukmergė</t>
  </si>
  <si>
    <t>LT-54</t>
  </si>
  <si>
    <t>Utena</t>
  </si>
  <si>
    <t>LT-55</t>
  </si>
  <si>
    <t>Varėna</t>
  </si>
  <si>
    <t>LT-56</t>
  </si>
  <si>
    <t>Vilkaviškis</t>
  </si>
  <si>
    <t>LT-58</t>
  </si>
  <si>
    <t>LT-60</t>
  </si>
  <si>
    <t>Zarasai</t>
  </si>
  <si>
    <t>LT-05</t>
  </si>
  <si>
    <t>Birštono</t>
  </si>
  <si>
    <t>LT-07</t>
  </si>
  <si>
    <t>Druskininkai</t>
  </si>
  <si>
    <t>LT-08</t>
  </si>
  <si>
    <t>Elektrėnai</t>
  </si>
  <si>
    <t>LT-14</t>
  </si>
  <si>
    <t>Kalvarijos</t>
  </si>
  <si>
    <t>LT-17</t>
  </si>
  <si>
    <t>Kazlų Rūdos</t>
  </si>
  <si>
    <t>LT-28</t>
  </si>
  <si>
    <t>Neringa</t>
  </si>
  <si>
    <t>LT-29</t>
  </si>
  <si>
    <t>Pagėgiai</t>
  </si>
  <si>
    <t>LT-39</t>
  </si>
  <si>
    <t>Rietavo</t>
  </si>
  <si>
    <t>LT-59</t>
  </si>
  <si>
    <t>Visaginas</t>
  </si>
  <si>
    <t>LT-TE</t>
  </si>
  <si>
    <t>Telšių apskritis</t>
  </si>
  <si>
    <t>LT-KL</t>
  </si>
  <si>
    <t>Klaipėdos apskritis</t>
  </si>
  <si>
    <t>LT-TA</t>
  </si>
  <si>
    <t>Tauragės apskritis</t>
  </si>
  <si>
    <t>LT-VL</t>
  </si>
  <si>
    <t>Vilniaus apskritis</t>
  </si>
  <si>
    <t>LT-UT</t>
  </si>
  <si>
    <t>Utenos apskritis</t>
  </si>
  <si>
    <t>LU-CA</t>
  </si>
  <si>
    <t>Capellen</t>
  </si>
  <si>
    <t>Kapellen</t>
  </si>
  <si>
    <t>LU-CL</t>
  </si>
  <si>
    <t>Clerf</t>
  </si>
  <si>
    <t>Clervaux</t>
  </si>
  <si>
    <t>Klierf</t>
  </si>
  <si>
    <t>LU-DI</t>
  </si>
  <si>
    <t>Diekirch</t>
  </si>
  <si>
    <t>Diekrech</t>
  </si>
  <si>
    <t>LU-EC</t>
  </si>
  <si>
    <t>Echternach</t>
  </si>
  <si>
    <t>Iechternach</t>
  </si>
  <si>
    <t>LU-ES</t>
  </si>
  <si>
    <t>Esch an der Alzette</t>
  </si>
  <si>
    <t>Esch-sur-Alzette</t>
  </si>
  <si>
    <t>Esch-Uelzecht</t>
  </si>
  <si>
    <t>LU-GR</t>
  </si>
  <si>
    <t>Gréivemaacher</t>
  </si>
  <si>
    <t>Grevenmacher</t>
  </si>
  <si>
    <t>LU-LU</t>
  </si>
  <si>
    <t>Lëtzebuerg</t>
  </si>
  <si>
    <t>Luxemburg</t>
  </si>
  <si>
    <t>LU-ME</t>
  </si>
  <si>
    <t>Mersch</t>
  </si>
  <si>
    <t>Miersch</t>
  </si>
  <si>
    <t>LU-RD</t>
  </si>
  <si>
    <t>Redange</t>
  </si>
  <si>
    <t>Redingen</t>
  </si>
  <si>
    <t>Réiden-Atert</t>
  </si>
  <si>
    <t>LU-RM</t>
  </si>
  <si>
    <t>Réimech</t>
  </si>
  <si>
    <t>Remich</t>
  </si>
  <si>
    <t>LU-VD</t>
  </si>
  <si>
    <t>Veianen</t>
  </si>
  <si>
    <t>Vianden</t>
  </si>
  <si>
    <t>LU-WI</t>
  </si>
  <si>
    <t>Wiltz</t>
  </si>
  <si>
    <t>Wolz</t>
  </si>
  <si>
    <t>LV-075</t>
  </si>
  <si>
    <t>Priekuļu novads</t>
  </si>
  <si>
    <t>LV-076</t>
  </si>
  <si>
    <t>Raunas novads</t>
  </si>
  <si>
    <t>LV-088</t>
  </si>
  <si>
    <t>Saldus novads</t>
  </si>
  <si>
    <t>LV-097</t>
  </si>
  <si>
    <t>Talsu novads</t>
  </si>
  <si>
    <t>LV-107</t>
  </si>
  <si>
    <t>Viesītes novads</t>
  </si>
  <si>
    <t>LV-JEL</t>
  </si>
  <si>
    <t>Jelgava</t>
  </si>
  <si>
    <t>LV-VMR</t>
  </si>
  <si>
    <t>Valmiera</t>
  </si>
  <si>
    <t>LV-006</t>
  </si>
  <si>
    <t>Alsungas novads</t>
  </si>
  <si>
    <t>LV-030</t>
  </si>
  <si>
    <t>Ērgļu novads</t>
  </si>
  <si>
    <t>LV-037</t>
  </si>
  <si>
    <t>Inčukalna novads</t>
  </si>
  <si>
    <t>LV-039</t>
  </si>
  <si>
    <t>Jaunpiebalgas novads</t>
  </si>
  <si>
    <t>LV-043</t>
  </si>
  <si>
    <t>Kandavas novads</t>
  </si>
  <si>
    <t>LV-050</t>
  </si>
  <si>
    <t>Kuldīgas novads</t>
  </si>
  <si>
    <t>LV-055</t>
  </si>
  <si>
    <t>Līgatnes novads</t>
  </si>
  <si>
    <t>LV-065</t>
  </si>
  <si>
    <t>Neretas novads</t>
  </si>
  <si>
    <t>LV-072</t>
  </si>
  <si>
    <t>Pļaviņu novads</t>
  </si>
  <si>
    <t>LV-077</t>
  </si>
  <si>
    <t>Rēzeknes novads</t>
  </si>
  <si>
    <t>LV-079</t>
  </si>
  <si>
    <t>Rojas novads</t>
  </si>
  <si>
    <t>LV-087</t>
  </si>
  <si>
    <t>Salaspils novads</t>
  </si>
  <si>
    <t>LV-089</t>
  </si>
  <si>
    <t>Saulkrastu novads</t>
  </si>
  <si>
    <t>LV-091</t>
  </si>
  <si>
    <t>Siguldas novads</t>
  </si>
  <si>
    <t>LV-094</t>
  </si>
  <si>
    <t>Smiltenes novads</t>
  </si>
  <si>
    <t>LV-100</t>
  </si>
  <si>
    <t>Vaiņodes novads</t>
  </si>
  <si>
    <t>LV-104</t>
  </si>
  <si>
    <t>Vecpiebalgas novads</t>
  </si>
  <si>
    <t>LV-REZ</t>
  </si>
  <si>
    <t>Rēzekne</t>
  </si>
  <si>
    <t>LV-013</t>
  </si>
  <si>
    <t>Baldones novads</t>
  </si>
  <si>
    <t>LV-023</t>
  </si>
  <si>
    <t>Ciblas novads</t>
  </si>
  <si>
    <t>LV-025</t>
  </si>
  <si>
    <t>Daugavpils novads</t>
  </si>
  <si>
    <t>LV-026</t>
  </si>
  <si>
    <t>Dobeles novads</t>
  </si>
  <si>
    <t>LV-029</t>
  </si>
  <si>
    <t>Engures novads</t>
  </si>
  <si>
    <t>LV-045</t>
  </si>
  <si>
    <t>Kocēnu novads</t>
  </si>
  <si>
    <t>LV-059</t>
  </si>
  <si>
    <t>Madonas novads</t>
  </si>
  <si>
    <t>LV-069</t>
  </si>
  <si>
    <t>Ozolnieku novads</t>
  </si>
  <si>
    <t>LV-082</t>
  </si>
  <si>
    <t>Rugāju novads</t>
  </si>
  <si>
    <t>LV-085</t>
  </si>
  <si>
    <t>Salas novads</t>
  </si>
  <si>
    <t>LV-092</t>
  </si>
  <si>
    <t>Skrīveru novads</t>
  </si>
  <si>
    <t>LV-103</t>
  </si>
  <si>
    <t>Vārkavas novads</t>
  </si>
  <si>
    <t>LV-JUR</t>
  </si>
  <si>
    <t>Jūrmala</t>
  </si>
  <si>
    <t>LV-001</t>
  </si>
  <si>
    <t>Aglonas novads</t>
  </si>
  <si>
    <t>LV-032</t>
  </si>
  <si>
    <t>Grobiņas novads</t>
  </si>
  <si>
    <t>LV-033</t>
  </si>
  <si>
    <t>Gulbenes novads</t>
  </si>
  <si>
    <t>LV-046</t>
  </si>
  <si>
    <t>Kokneses novads</t>
  </si>
  <si>
    <t>LV-049</t>
  </si>
  <si>
    <t>Krustpils novads</t>
  </si>
  <si>
    <t>LV-053</t>
  </si>
  <si>
    <t>Lielvārdes novads</t>
  </si>
  <si>
    <t>LV-061</t>
  </si>
  <si>
    <t>Mālpils novads</t>
  </si>
  <si>
    <t>LV-071</t>
  </si>
  <si>
    <t>Pāvilostas novads</t>
  </si>
  <si>
    <t>LV-073</t>
  </si>
  <si>
    <t>Preiļu novads</t>
  </si>
  <si>
    <t>LV-081</t>
  </si>
  <si>
    <t>Rucavas novads</t>
  </si>
  <si>
    <t>LV-090</t>
  </si>
  <si>
    <t>Sējas novads</t>
  </si>
  <si>
    <t>LV-098</t>
  </si>
  <si>
    <t>Tērvetes novads</t>
  </si>
  <si>
    <t>LV-JKB</t>
  </si>
  <si>
    <t>Jēkabpils</t>
  </si>
  <si>
    <t>LV-VEN</t>
  </si>
  <si>
    <t>Ventspils</t>
  </si>
  <si>
    <t>LV-010</t>
  </si>
  <si>
    <t>Auces novads</t>
  </si>
  <si>
    <t>LV-017</t>
  </si>
  <si>
    <t>Beverīnas novads</t>
  </si>
  <si>
    <t>LV-035</t>
  </si>
  <si>
    <t>Ikšķiles novads</t>
  </si>
  <si>
    <t>LV-068</t>
  </si>
  <si>
    <t>Olaines novads</t>
  </si>
  <si>
    <t>LV-012</t>
  </si>
  <si>
    <t>Babītes novads</t>
  </si>
  <si>
    <t>LV-014</t>
  </si>
  <si>
    <t>Baltinavas novads</t>
  </si>
  <si>
    <t>LV-019</t>
  </si>
  <si>
    <t>Burtnieku novads</t>
  </si>
  <si>
    <t>LV-020</t>
  </si>
  <si>
    <t>Carnikavas novads</t>
  </si>
  <si>
    <t>LV-022</t>
  </si>
  <si>
    <t>Cēsu novads</t>
  </si>
  <si>
    <t>LV-031</t>
  </si>
  <si>
    <t>Garkalnes novads</t>
  </si>
  <si>
    <t>LV-051</t>
  </si>
  <si>
    <t>Ķeguma novads</t>
  </si>
  <si>
    <t>LV-058</t>
  </si>
  <si>
    <t>Ludzas novads</t>
  </si>
  <si>
    <t>LV-063</t>
  </si>
  <si>
    <t>Mērsraga novads</t>
  </si>
  <si>
    <t>LV-066</t>
  </si>
  <si>
    <t>Nīcas novads</t>
  </si>
  <si>
    <t>LV-067</t>
  </si>
  <si>
    <t>Ogres novads</t>
  </si>
  <si>
    <t>LV-070</t>
  </si>
  <si>
    <t>Pārgaujas novads</t>
  </si>
  <si>
    <t>LV-093</t>
  </si>
  <si>
    <t>Skrundas novads</t>
  </si>
  <si>
    <t>LV-095</t>
  </si>
  <si>
    <t>Stopiņu novads</t>
  </si>
  <si>
    <t>LV-096</t>
  </si>
  <si>
    <t>Strenču novads</t>
  </si>
  <si>
    <t>LV-099</t>
  </si>
  <si>
    <t>Tukuma novads</t>
  </si>
  <si>
    <t>LV-102</t>
  </si>
  <si>
    <t>Varakļānu novads</t>
  </si>
  <si>
    <t>LV-002</t>
  </si>
  <si>
    <t>Aizkraukles novads</t>
  </si>
  <si>
    <t>LV-005</t>
  </si>
  <si>
    <t>Alojas novads</t>
  </si>
  <si>
    <t>LV-007</t>
  </si>
  <si>
    <t>Alūksnes novads</t>
  </si>
  <si>
    <t>LV-008</t>
  </si>
  <si>
    <t>Amatas novads</t>
  </si>
  <si>
    <t>LV-015</t>
  </si>
  <si>
    <t>Balvu novads</t>
  </si>
  <si>
    <t>LV-024</t>
  </si>
  <si>
    <t>Dagdas novads</t>
  </si>
  <si>
    <t>LV-027</t>
  </si>
  <si>
    <t>Dundagas novads</t>
  </si>
  <si>
    <t>LV-036</t>
  </si>
  <si>
    <t>Ilūkstes novads</t>
  </si>
  <si>
    <t>LV-047</t>
  </si>
  <si>
    <t>Krāslavas novads</t>
  </si>
  <si>
    <t>LV-048</t>
  </si>
  <si>
    <t>Krimuldas novads</t>
  </si>
  <si>
    <t>LV-054</t>
  </si>
  <si>
    <t>Limbažu novads</t>
  </si>
  <si>
    <t>LV-056</t>
  </si>
  <si>
    <t>Līvānu novads</t>
  </si>
  <si>
    <t>LV-060</t>
  </si>
  <si>
    <t>Mazsalacas novads</t>
  </si>
  <si>
    <t>LV-078</t>
  </si>
  <si>
    <t>Riebiņu novads</t>
  </si>
  <si>
    <t>LV-080</t>
  </si>
  <si>
    <t>Ropažu novads</t>
  </si>
  <si>
    <t>LV-083</t>
  </si>
  <si>
    <t>Rundāles novads</t>
  </si>
  <si>
    <t>LV-086</t>
  </si>
  <si>
    <t>Salacgrīvas novads</t>
  </si>
  <si>
    <t>LV-110</t>
  </si>
  <si>
    <t>Zilupes novads</t>
  </si>
  <si>
    <t>LV-003</t>
  </si>
  <si>
    <t>Aizputes novads</t>
  </si>
  <si>
    <t>LV-009</t>
  </si>
  <si>
    <t>Apes novads</t>
  </si>
  <si>
    <t>LV-016</t>
  </si>
  <si>
    <t>Bauskas novads</t>
  </si>
  <si>
    <t>LV-021</t>
  </si>
  <si>
    <t>Cesvaines novads</t>
  </si>
  <si>
    <t>LV-034</t>
  </si>
  <si>
    <t>Iecavas novads</t>
  </si>
  <si>
    <t>LV-038</t>
  </si>
  <si>
    <t>Jaunjelgavas novads</t>
  </si>
  <si>
    <t>LV-040</t>
  </si>
  <si>
    <t>Jaunpils novads</t>
  </si>
  <si>
    <t>LV-041</t>
  </si>
  <si>
    <t>Jelgavas novads</t>
  </si>
  <si>
    <t>LV-042</t>
  </si>
  <si>
    <t>Jēkabpils novads</t>
  </si>
  <si>
    <t>LV-044</t>
  </si>
  <si>
    <t>Kārsavas novads</t>
  </si>
  <si>
    <t>LV-052</t>
  </si>
  <si>
    <t>Ķekavas novads</t>
  </si>
  <si>
    <t>LV-057</t>
  </si>
  <si>
    <t>Lubānas novads</t>
  </si>
  <si>
    <t>LV-062</t>
  </si>
  <si>
    <t>Mārupes novads</t>
  </si>
  <si>
    <t>LV-074</t>
  </si>
  <si>
    <t>Priekules novads</t>
  </si>
  <si>
    <t>LV-084</t>
  </si>
  <si>
    <t>Rūjienas novads</t>
  </si>
  <si>
    <t>LV-106</t>
  </si>
  <si>
    <t>Ventspils novads</t>
  </si>
  <si>
    <t>LV-109</t>
  </si>
  <si>
    <t>Viļānu novads</t>
  </si>
  <si>
    <t>LV-004</t>
  </si>
  <si>
    <t>Aknīstes novads</t>
  </si>
  <si>
    <t>LV-011</t>
  </si>
  <si>
    <t>Ādažu novads</t>
  </si>
  <si>
    <t>LV-018</t>
  </si>
  <si>
    <t>Brocēnu novads</t>
  </si>
  <si>
    <t>LV-028</t>
  </si>
  <si>
    <t>Durbes novads</t>
  </si>
  <si>
    <t>LV-064</t>
  </si>
  <si>
    <t>Naukšēnu novads</t>
  </si>
  <si>
    <t>LV-101</t>
  </si>
  <si>
    <t>Valkas novads</t>
  </si>
  <si>
    <t>LV-105</t>
  </si>
  <si>
    <t>Vecumnieku novads</t>
  </si>
  <si>
    <t>LV-108</t>
  </si>
  <si>
    <t>Viļakas novads</t>
  </si>
  <si>
    <t>LV-DGV</t>
  </si>
  <si>
    <t>Daugavpils</t>
  </si>
  <si>
    <t>LV-LPX</t>
  </si>
  <si>
    <t>Liepāja</t>
  </si>
  <si>
    <t>LV-RIX</t>
  </si>
  <si>
    <t>Rīga</t>
  </si>
  <si>
    <t>LY-DR</t>
  </si>
  <si>
    <t>Darnah</t>
  </si>
  <si>
    <t>LY-JI</t>
  </si>
  <si>
    <t>Al Jafārah</t>
  </si>
  <si>
    <t>LY-MI</t>
  </si>
  <si>
    <t>Mişrātah</t>
  </si>
  <si>
    <t>LY-NL</t>
  </si>
  <si>
    <t>Nālūt</t>
  </si>
  <si>
    <t>LY-NQ</t>
  </si>
  <si>
    <t>An Nuqāţ al Khams</t>
  </si>
  <si>
    <t>LY-SR</t>
  </si>
  <si>
    <t>Surt</t>
  </si>
  <si>
    <t>LY-ZA</t>
  </si>
  <si>
    <t>Az Zāwiyah</t>
  </si>
  <si>
    <t>LY-JU</t>
  </si>
  <si>
    <t>Al Jufrah</t>
  </si>
  <si>
    <t>LY-MB</t>
  </si>
  <si>
    <t>Al Marqab</t>
  </si>
  <si>
    <t>LY-WD</t>
  </si>
  <si>
    <t>Wādī al Ḩayāt</t>
  </si>
  <si>
    <t>LY-BA</t>
  </si>
  <si>
    <t>Banghāzī</t>
  </si>
  <si>
    <t>LY-BU</t>
  </si>
  <si>
    <t>Al Buţnān</t>
  </si>
  <si>
    <t>LY-JA</t>
  </si>
  <si>
    <t>Al Jabal al Akhḑar</t>
  </si>
  <si>
    <t>LY-KF</t>
  </si>
  <si>
    <t>Al Kufrah</t>
  </si>
  <si>
    <t>LY-MQ</t>
  </si>
  <si>
    <t>Murzuq</t>
  </si>
  <si>
    <t>LY-JG</t>
  </si>
  <si>
    <t>Al Jabal al Gharbī</t>
  </si>
  <si>
    <t>LY-WS</t>
  </si>
  <si>
    <t>Wādī ash Shāţi’</t>
  </si>
  <si>
    <t>LY-MJ</t>
  </si>
  <si>
    <t>Al Marj</t>
  </si>
  <si>
    <t>LY-SB</t>
  </si>
  <si>
    <t>Sabhā</t>
  </si>
  <si>
    <t>LY-WA</t>
  </si>
  <si>
    <t>Al Wāḩāt</t>
  </si>
  <si>
    <t>LY-GT</t>
  </si>
  <si>
    <t>Ghāt</t>
  </si>
  <si>
    <t>LY-TB</t>
  </si>
  <si>
    <t>Ţarābulus</t>
  </si>
  <si>
    <t>MA-05</t>
  </si>
  <si>
    <t>MA-SEF</t>
  </si>
  <si>
    <t>Sefrou</t>
  </si>
  <si>
    <t>MA-BOM</t>
  </si>
  <si>
    <t>Boulemane</t>
  </si>
  <si>
    <t>MA-MOU</t>
  </si>
  <si>
    <t>Moulay Yacoub</t>
  </si>
  <si>
    <t>MA-FES</t>
  </si>
  <si>
    <t>MA-11</t>
  </si>
  <si>
    <t>MA-CHI</t>
  </si>
  <si>
    <t>Chichaoua</t>
  </si>
  <si>
    <t>MA-KES</t>
  </si>
  <si>
    <t>MA-ESI</t>
  </si>
  <si>
    <t>Essaouira</t>
  </si>
  <si>
    <t>MA-HAO</t>
  </si>
  <si>
    <t>Al Haouz</t>
  </si>
  <si>
    <t>MA-BOD</t>
  </si>
  <si>
    <t>Boujdour (EH)</t>
  </si>
  <si>
    <t>MA-LAA</t>
  </si>
  <si>
    <t>MA-01</t>
  </si>
  <si>
    <t>MA-TET</t>
  </si>
  <si>
    <t>Tétouan</t>
  </si>
  <si>
    <t>MA-LAR</t>
  </si>
  <si>
    <t>Larache</t>
  </si>
  <si>
    <t>MA-CHE</t>
  </si>
  <si>
    <t>Chefchaouen</t>
  </si>
  <si>
    <t>MA-FAH</t>
  </si>
  <si>
    <t>MA-TNG</t>
  </si>
  <si>
    <t>Tanger-Assilah</t>
  </si>
  <si>
    <t>MA-09</t>
  </si>
  <si>
    <t>MA-KHO</t>
  </si>
  <si>
    <t>Khouribga</t>
  </si>
  <si>
    <t>MA-SET</t>
  </si>
  <si>
    <t>Settat</t>
  </si>
  <si>
    <t>MA-BES</t>
  </si>
  <si>
    <t>MA-AOU</t>
  </si>
  <si>
    <t>Aousserd (EH)</t>
  </si>
  <si>
    <t>MA-OUD</t>
  </si>
  <si>
    <t>MA-03</t>
  </si>
  <si>
    <t>MA-TAZ</t>
  </si>
  <si>
    <t>Taza</t>
  </si>
  <si>
    <t>MA-HOC</t>
  </si>
  <si>
    <t>Al Hoceïma</t>
  </si>
  <si>
    <t>MA-TAO</t>
  </si>
  <si>
    <t>Taounate</t>
  </si>
  <si>
    <t>MA-08</t>
  </si>
  <si>
    <t>MA-MED</t>
  </si>
  <si>
    <t>Médiouna</t>
  </si>
  <si>
    <t>MA-MOH</t>
  </si>
  <si>
    <t>Mohammadia</t>
  </si>
  <si>
    <t>MA-NOU</t>
  </si>
  <si>
    <t>Nouaceur</t>
  </si>
  <si>
    <t>MA-CAS</t>
  </si>
  <si>
    <t>Casablanca</t>
  </si>
  <si>
    <t>MA-12</t>
  </si>
  <si>
    <t>MA-AZI</t>
  </si>
  <si>
    <t>Azilal</t>
  </si>
  <si>
    <t>MA-BEM</t>
  </si>
  <si>
    <t>MA-INE</t>
  </si>
  <si>
    <t>Inezgane-Ait Melloul</t>
  </si>
  <si>
    <t>MA-TAR</t>
  </si>
  <si>
    <t>Taroudant</t>
  </si>
  <si>
    <t>MA-TIZ</t>
  </si>
  <si>
    <t>Tiznit</t>
  </si>
  <si>
    <t>MA-CHT</t>
  </si>
  <si>
    <t>Chtouka-Ait Baha</t>
  </si>
  <si>
    <t>MA-OUA</t>
  </si>
  <si>
    <t>Ouarzazate</t>
  </si>
  <si>
    <t>MA-AGD</t>
  </si>
  <si>
    <t>MA-ZAG</t>
  </si>
  <si>
    <t>Zagora</t>
  </si>
  <si>
    <t>MA-04</t>
  </si>
  <si>
    <t>L'Oriental</t>
  </si>
  <si>
    <t>MA-JRA</t>
  </si>
  <si>
    <t>MA-FIG</t>
  </si>
  <si>
    <t>Figuig</t>
  </si>
  <si>
    <t>MA-NAD</t>
  </si>
  <si>
    <t>Nador</t>
  </si>
  <si>
    <t>MA-TAI</t>
  </si>
  <si>
    <t>Taourirt</t>
  </si>
  <si>
    <t>MA-BER</t>
  </si>
  <si>
    <t>Berkane</t>
  </si>
  <si>
    <t>MA-OUJ</t>
  </si>
  <si>
    <t>Oujda-Angad</t>
  </si>
  <si>
    <t>MA-07</t>
  </si>
  <si>
    <t>MA-RAB</t>
  </si>
  <si>
    <t>Rabat</t>
  </si>
  <si>
    <t>MA-SKH</t>
  </si>
  <si>
    <t>Skhirate-Témara</t>
  </si>
  <si>
    <t>MA-SAL</t>
  </si>
  <si>
    <t>Salé</t>
  </si>
  <si>
    <t>MA-KHE</t>
  </si>
  <si>
    <t>Khemisset</t>
  </si>
  <si>
    <t>MA-02</t>
  </si>
  <si>
    <t>MA-SIK</t>
  </si>
  <si>
    <t>Sidi Kacem</t>
  </si>
  <si>
    <t>MA-KEN</t>
  </si>
  <si>
    <t>Kénitra</t>
  </si>
  <si>
    <t>MA-06</t>
  </si>
  <si>
    <t>MA-ERR</t>
  </si>
  <si>
    <t>Errachidia</t>
  </si>
  <si>
    <t>MA-KHN</t>
  </si>
  <si>
    <t>Khenifra</t>
  </si>
  <si>
    <t>MA-IFR</t>
  </si>
  <si>
    <t>Ifrane</t>
  </si>
  <si>
    <t>MA-HAJ</t>
  </si>
  <si>
    <t>El Hajeb</t>
  </si>
  <si>
    <t>MA-MEK</t>
  </si>
  <si>
    <t>Meknès</t>
  </si>
  <si>
    <t>MA-10</t>
  </si>
  <si>
    <t>MA-SAF</t>
  </si>
  <si>
    <t>Safi</t>
  </si>
  <si>
    <t>MA-JDI</t>
  </si>
  <si>
    <t>El Jadida</t>
  </si>
  <si>
    <t>MA-ESM</t>
  </si>
  <si>
    <t>MA-TNT</t>
  </si>
  <si>
    <t>MA-GUE</t>
  </si>
  <si>
    <t>Guelmim</t>
  </si>
  <si>
    <t>MA-TAT</t>
  </si>
  <si>
    <t>Tata</t>
  </si>
  <si>
    <t>MA-ASZ</t>
  </si>
  <si>
    <t>MC-CL</t>
  </si>
  <si>
    <t>La Colle</t>
  </si>
  <si>
    <t>MC-GA</t>
  </si>
  <si>
    <t>La Gare</t>
  </si>
  <si>
    <t>MC-JE</t>
  </si>
  <si>
    <t>Jardin Exotique</t>
  </si>
  <si>
    <t>MC-MA</t>
  </si>
  <si>
    <t>Malbousquet</t>
  </si>
  <si>
    <t>MC-SP</t>
  </si>
  <si>
    <t>Spélugues</t>
  </si>
  <si>
    <t>MC-MO</t>
  </si>
  <si>
    <t>Monaco-Ville</t>
  </si>
  <si>
    <t>MC-PH</t>
  </si>
  <si>
    <t>Port-Hercule</t>
  </si>
  <si>
    <t>MC-SR</t>
  </si>
  <si>
    <t>Saint-Roman</t>
  </si>
  <si>
    <t>MC-VR</t>
  </si>
  <si>
    <t>Vallon de la Rousse</t>
  </si>
  <si>
    <t>MC-LA</t>
  </si>
  <si>
    <t>Larvotto</t>
  </si>
  <si>
    <t>MC-SD</t>
  </si>
  <si>
    <t>Sainte-Dévote</t>
  </si>
  <si>
    <t>MC-SO</t>
  </si>
  <si>
    <t>La Source</t>
  </si>
  <si>
    <t>MC-CO</t>
  </si>
  <si>
    <t>La Condamine</t>
  </si>
  <si>
    <t>MC-FO</t>
  </si>
  <si>
    <t>Fontvieille</t>
  </si>
  <si>
    <t>MC-MU</t>
  </si>
  <si>
    <t>Moulins</t>
  </si>
  <si>
    <t>MC-MC</t>
  </si>
  <si>
    <t>Monte-Carlo</t>
  </si>
  <si>
    <t>MC-MG</t>
  </si>
  <si>
    <t>Moneghetti</t>
  </si>
  <si>
    <t>MD-BR</t>
  </si>
  <si>
    <t>Briceni</t>
  </si>
  <si>
    <t>MD-FA</t>
  </si>
  <si>
    <t>Fălești</t>
  </si>
  <si>
    <t>MD-CM</t>
  </si>
  <si>
    <t>Cimișlia</t>
  </si>
  <si>
    <t>MD-FL</t>
  </si>
  <si>
    <t>Florești</t>
  </si>
  <si>
    <t>MD-LE</t>
  </si>
  <si>
    <t>Leova</t>
  </si>
  <si>
    <t>MD-OR</t>
  </si>
  <si>
    <t>Orhei</t>
  </si>
  <si>
    <t>MD-AN</t>
  </si>
  <si>
    <t>Anenii Noi</t>
  </si>
  <si>
    <t>MD-CR</t>
  </si>
  <si>
    <t>Criuleni</t>
  </si>
  <si>
    <t>MD-CT</t>
  </si>
  <si>
    <t>Cantemir</t>
  </si>
  <si>
    <t>MD-ED</t>
  </si>
  <si>
    <t>Edineț</t>
  </si>
  <si>
    <t>MD-HI</t>
  </si>
  <si>
    <t>Hîncești</t>
  </si>
  <si>
    <t>MD-NI</t>
  </si>
  <si>
    <t>Nisporeni</t>
  </si>
  <si>
    <t>MD-RE</t>
  </si>
  <si>
    <t>Rezina</t>
  </si>
  <si>
    <t>MD-SN</t>
  </si>
  <si>
    <t>Stînga Nistrului, unitatea teritorială din</t>
  </si>
  <si>
    <t>MD-SV</t>
  </si>
  <si>
    <t>Ștefan Vodă</t>
  </si>
  <si>
    <t>MD-BA</t>
  </si>
  <si>
    <t>Bălți</t>
  </si>
  <si>
    <t>MD-BS</t>
  </si>
  <si>
    <t>Basarabeasca</t>
  </si>
  <si>
    <t>MD-CA</t>
  </si>
  <si>
    <t>Cahul</t>
  </si>
  <si>
    <t>MD-SD</t>
  </si>
  <si>
    <t>Șoldănești</t>
  </si>
  <si>
    <t>MD-SI</t>
  </si>
  <si>
    <t>Sîngerei</t>
  </si>
  <si>
    <t>MD-CL</t>
  </si>
  <si>
    <t>Călărași</t>
  </si>
  <si>
    <t>MD-DR</t>
  </si>
  <si>
    <t>Drochia</t>
  </si>
  <si>
    <t>MD-GA</t>
  </si>
  <si>
    <t>Găgăuzia, Unitatea teritorială autonomă (UTAG)</t>
  </si>
  <si>
    <t>MD-OC</t>
  </si>
  <si>
    <t>Ocnița</t>
  </si>
  <si>
    <t>MD-SO</t>
  </si>
  <si>
    <t>Soroca</t>
  </si>
  <si>
    <t>MD-TA</t>
  </si>
  <si>
    <t>Taraclia</t>
  </si>
  <si>
    <t>MD-TE</t>
  </si>
  <si>
    <t>Telenești</t>
  </si>
  <si>
    <t>MD-BD</t>
  </si>
  <si>
    <t>Bender [Tighina]</t>
  </si>
  <si>
    <t>MD-CS</t>
  </si>
  <si>
    <t>Căușeni</t>
  </si>
  <si>
    <t>MD-CU</t>
  </si>
  <si>
    <t>Chișinău</t>
  </si>
  <si>
    <t>MD-DO</t>
  </si>
  <si>
    <t>Dondușeni</t>
  </si>
  <si>
    <t>MD-DU</t>
  </si>
  <si>
    <t>Dubăsari</t>
  </si>
  <si>
    <t>MD-IA</t>
  </si>
  <si>
    <t>Ialoveni</t>
  </si>
  <si>
    <t>MD-UN</t>
  </si>
  <si>
    <t>Ungheni</t>
  </si>
  <si>
    <t>MD-GL</t>
  </si>
  <si>
    <t>Glodeni</t>
  </si>
  <si>
    <t>MD-RI</t>
  </si>
  <si>
    <t>Rîșcani</t>
  </si>
  <si>
    <t>MD-ST</t>
  </si>
  <si>
    <t>Strășeni</t>
  </si>
  <si>
    <t>ME-06</t>
  </si>
  <si>
    <t>Cetinje</t>
  </si>
  <si>
    <t>ME-09</t>
  </si>
  <si>
    <t>Kolašin</t>
  </si>
  <si>
    <t>ME-14</t>
  </si>
  <si>
    <t>Pljevlja</t>
  </si>
  <si>
    <t>ME-18</t>
  </si>
  <si>
    <t>Šavnik</t>
  </si>
  <si>
    <t>ME-21</t>
  </si>
  <si>
    <t>Žabljak</t>
  </si>
  <si>
    <t>ME-02</t>
  </si>
  <si>
    <t>Bar</t>
  </si>
  <si>
    <t>ME-04</t>
  </si>
  <si>
    <t>Bijelo Polje</t>
  </si>
  <si>
    <t>ME-08</t>
  </si>
  <si>
    <t>Herceg-Novi</t>
  </si>
  <si>
    <t>ME-11</t>
  </si>
  <si>
    <t>Mojkovac</t>
  </si>
  <si>
    <t>ME-01</t>
  </si>
  <si>
    <t>Andrijevica</t>
  </si>
  <si>
    <t>ME-07</t>
  </si>
  <si>
    <t>Danilovgrad</t>
  </si>
  <si>
    <t>ME-10</t>
  </si>
  <si>
    <t>Kotor</t>
  </si>
  <si>
    <t>ME-17</t>
  </si>
  <si>
    <t>Rožaje</t>
  </si>
  <si>
    <t>ME-22</t>
  </si>
  <si>
    <t>Gusinje</t>
  </si>
  <si>
    <t>ME-23</t>
  </si>
  <si>
    <t>Petnjica</t>
  </si>
  <si>
    <t>ME-05</t>
  </si>
  <si>
    <t>Budva</t>
  </si>
  <si>
    <t>ME-15</t>
  </si>
  <si>
    <t>Plužine</t>
  </si>
  <si>
    <t>ME-19</t>
  </si>
  <si>
    <t>Tivat</t>
  </si>
  <si>
    <t>ME-13</t>
  </si>
  <si>
    <t>Plav</t>
  </si>
  <si>
    <t>ME-12</t>
  </si>
  <si>
    <t>Nikšić</t>
  </si>
  <si>
    <t>ME-03</t>
  </si>
  <si>
    <t>Berane</t>
  </si>
  <si>
    <t>ME-16</t>
  </si>
  <si>
    <t>Podgorica</t>
  </si>
  <si>
    <t>ME-20</t>
  </si>
  <si>
    <t>Ulcinj</t>
  </si>
  <si>
    <t>MG-U</t>
  </si>
  <si>
    <t>Toliara</t>
  </si>
  <si>
    <t>MG-A</t>
  </si>
  <si>
    <t>Toamasina</t>
  </si>
  <si>
    <t>MG-F</t>
  </si>
  <si>
    <t>Fianarantsoa</t>
  </si>
  <si>
    <t>MG-M</t>
  </si>
  <si>
    <t>Mahajanga</t>
  </si>
  <si>
    <t>MG-D</t>
  </si>
  <si>
    <t>Antsiranana</t>
  </si>
  <si>
    <t>MG-T</t>
  </si>
  <si>
    <t>Antananarivo</t>
  </si>
  <si>
    <t>MH-T</t>
  </si>
  <si>
    <t>Ratak chain</t>
  </si>
  <si>
    <t>MH-LIK</t>
  </si>
  <si>
    <t>Likiep</t>
  </si>
  <si>
    <t>MH-MAJ</t>
  </si>
  <si>
    <t>Majuro</t>
  </si>
  <si>
    <t>MH-ARN</t>
  </si>
  <si>
    <t>Arno</t>
  </si>
  <si>
    <t>MH-AUR</t>
  </si>
  <si>
    <t>Aur</t>
  </si>
  <si>
    <t>MH-MAL</t>
  </si>
  <si>
    <t>Maloelap</t>
  </si>
  <si>
    <t>MH-MEJ</t>
  </si>
  <si>
    <t>Mejit</t>
  </si>
  <si>
    <t>MH-MIL</t>
  </si>
  <si>
    <t>Mili</t>
  </si>
  <si>
    <t>MH-WTJ</t>
  </si>
  <si>
    <t>Wotje</t>
  </si>
  <si>
    <t>MH-ALK</t>
  </si>
  <si>
    <t>Ailuk</t>
  </si>
  <si>
    <t>MH-UTI</t>
  </si>
  <si>
    <t>Utrik</t>
  </si>
  <si>
    <t>MH-L</t>
  </si>
  <si>
    <t>Ralik chain</t>
  </si>
  <si>
    <t>MH-NMK</t>
  </si>
  <si>
    <t>Namdrik</t>
  </si>
  <si>
    <t>MH-RON</t>
  </si>
  <si>
    <t>Rongelap</t>
  </si>
  <si>
    <t>MH-KWA</t>
  </si>
  <si>
    <t>Kwajalein</t>
  </si>
  <si>
    <t>MH-ALL</t>
  </si>
  <si>
    <t>Ailinglaplap</t>
  </si>
  <si>
    <t>MH-KIL</t>
  </si>
  <si>
    <t>MH-LAE</t>
  </si>
  <si>
    <t>Lae</t>
  </si>
  <si>
    <t>MH-NMU</t>
  </si>
  <si>
    <t>Namu</t>
  </si>
  <si>
    <t>MH-JAB</t>
  </si>
  <si>
    <t>Jabat</t>
  </si>
  <si>
    <t>MH-JAL</t>
  </si>
  <si>
    <t>Jaluit</t>
  </si>
  <si>
    <t>MH-LIB</t>
  </si>
  <si>
    <t>Lib</t>
  </si>
  <si>
    <t>MH-UJA</t>
  </si>
  <si>
    <t>Ujae</t>
  </si>
  <si>
    <t>MH-EBO</t>
  </si>
  <si>
    <t>Ebon</t>
  </si>
  <si>
    <t>MH-ENI</t>
  </si>
  <si>
    <t>MH-WTH</t>
  </si>
  <si>
    <t>Wotho</t>
  </si>
  <si>
    <t>MK-03</t>
  </si>
  <si>
    <t>Berovo</t>
  </si>
  <si>
    <t>MK-10</t>
  </si>
  <si>
    <t>Valandovo</t>
  </si>
  <si>
    <t>MK-11</t>
  </si>
  <si>
    <t>Vasilevo</t>
  </si>
  <si>
    <t>MK-26</t>
  </si>
  <si>
    <t>Dojran</t>
  </si>
  <si>
    <t>MK-44</t>
  </si>
  <si>
    <t>Kriva Palanka</t>
  </si>
  <si>
    <t>MK-54</t>
  </si>
  <si>
    <t>Negotino</t>
  </si>
  <si>
    <t>MK-56</t>
  </si>
  <si>
    <t>Novo Selo</t>
  </si>
  <si>
    <t>MK-60</t>
  </si>
  <si>
    <t>Pehčevo</t>
  </si>
  <si>
    <t>MK-78</t>
  </si>
  <si>
    <t>Centar Župa</t>
  </si>
  <si>
    <t>MK-80</t>
  </si>
  <si>
    <t>Čaška</t>
  </si>
  <si>
    <t>MK-81</t>
  </si>
  <si>
    <t>Češinovo-Obleševo</t>
  </si>
  <si>
    <t>MK-06</t>
  </si>
  <si>
    <t>Bogovinje</t>
  </si>
  <si>
    <t>MK-16</t>
  </si>
  <si>
    <t>Vrapčište</t>
  </si>
  <si>
    <t>MK-25</t>
  </si>
  <si>
    <t>Demir Hisar</t>
  </si>
  <si>
    <t>MK-35</t>
  </si>
  <si>
    <t>Jegunovce</t>
  </si>
  <si>
    <t>MK-41</t>
  </si>
  <si>
    <t>Konče</t>
  </si>
  <si>
    <t>MK-58</t>
  </si>
  <si>
    <t>Ohrid</t>
  </si>
  <si>
    <t>MK-62</t>
  </si>
  <si>
    <t>Prilep</t>
  </si>
  <si>
    <t>MK-73</t>
  </si>
  <si>
    <t>Strumica</t>
  </si>
  <si>
    <t>MK-18</t>
  </si>
  <si>
    <t>Gevgelija</t>
  </si>
  <si>
    <t>MK-22</t>
  </si>
  <si>
    <t>Debarca</t>
  </si>
  <si>
    <t>MK-24</t>
  </si>
  <si>
    <t>Demir Kapija</t>
  </si>
  <si>
    <t>MK-36</t>
  </si>
  <si>
    <t>Kavadarci</t>
  </si>
  <si>
    <t>MK-43</t>
  </si>
  <si>
    <t>Kratovo</t>
  </si>
  <si>
    <t>MK-50</t>
  </si>
  <si>
    <t>Mavrovo i Rostuša</t>
  </si>
  <si>
    <t>MK-61</t>
  </si>
  <si>
    <t>Plasnica</t>
  </si>
  <si>
    <t>MK-69</t>
  </si>
  <si>
    <t>Sveti Nikole</t>
  </si>
  <si>
    <t>MK-05</t>
  </si>
  <si>
    <t>Bogdanci</t>
  </si>
  <si>
    <t>MK-08</t>
  </si>
  <si>
    <t>Brvenica</t>
  </si>
  <si>
    <t>MK-14</t>
  </si>
  <si>
    <t>Vinica</t>
  </si>
  <si>
    <t>MK-21</t>
  </si>
  <si>
    <t>Debar</t>
  </si>
  <si>
    <t>MK-23</t>
  </si>
  <si>
    <t>Delčevo</t>
  </si>
  <si>
    <t>MK-27</t>
  </si>
  <si>
    <t>Dolneni</t>
  </si>
  <si>
    <t>MK-32</t>
  </si>
  <si>
    <t>Zelenikovo</t>
  </si>
  <si>
    <t>MK-37</t>
  </si>
  <si>
    <t>Karbinci</t>
  </si>
  <si>
    <t>MK-55</t>
  </si>
  <si>
    <t>Novaci</t>
  </si>
  <si>
    <t>MK-64</t>
  </si>
  <si>
    <t>Radoviš</t>
  </si>
  <si>
    <t>MK-71</t>
  </si>
  <si>
    <t>Staro Nagoričane</t>
  </si>
  <si>
    <t>MK-02</t>
  </si>
  <si>
    <t>Aračinovo</t>
  </si>
  <si>
    <t>MK-04</t>
  </si>
  <si>
    <t>Bitola</t>
  </si>
  <si>
    <t>MK-07</t>
  </si>
  <si>
    <t>Bosilovo</t>
  </si>
  <si>
    <t>MK-19</t>
  </si>
  <si>
    <t>Gostivar</t>
  </si>
  <si>
    <t>MK-30</t>
  </si>
  <si>
    <t>Želino</t>
  </si>
  <si>
    <t>MK-40</t>
  </si>
  <si>
    <t>Kičevo</t>
  </si>
  <si>
    <t>MK-51</t>
  </si>
  <si>
    <t>Makedonska Kamenica</t>
  </si>
  <si>
    <t>MK-53</t>
  </si>
  <si>
    <t>Mogila</t>
  </si>
  <si>
    <t>MK-66</t>
  </si>
  <si>
    <t>Resen</t>
  </si>
  <si>
    <t>MK-67</t>
  </si>
  <si>
    <t>Rosoman</t>
  </si>
  <si>
    <t>MK-75</t>
  </si>
  <si>
    <t>Tearce</t>
  </si>
  <si>
    <t>MK-12</t>
  </si>
  <si>
    <t>Vevčani</t>
  </si>
  <si>
    <t>MK-20</t>
  </si>
  <si>
    <t>Gradsko</t>
  </si>
  <si>
    <t>MK-47</t>
  </si>
  <si>
    <t>Kumanovo</t>
  </si>
  <si>
    <t>MK-65</t>
  </si>
  <si>
    <t>Rankovce</t>
  </si>
  <si>
    <t>MK-72</t>
  </si>
  <si>
    <t>Struga</t>
  </si>
  <si>
    <t>MK-83</t>
  </si>
  <si>
    <t>Štip</t>
  </si>
  <si>
    <t>MK-13</t>
  </si>
  <si>
    <t>Veles</t>
  </si>
  <si>
    <t>MK-33</t>
  </si>
  <si>
    <t>Zrnovci</t>
  </si>
  <si>
    <t>MK-49</t>
  </si>
  <si>
    <t>Lozovo</t>
  </si>
  <si>
    <t>MK-52</t>
  </si>
  <si>
    <t>Makedonski Brod</t>
  </si>
  <si>
    <t>MK-59</t>
  </si>
  <si>
    <t>Petrovec</t>
  </si>
  <si>
    <t>MK-70</t>
  </si>
  <si>
    <t>Sopište</t>
  </si>
  <si>
    <t>MK-82</t>
  </si>
  <si>
    <t>Čučer Sandevo</t>
  </si>
  <si>
    <t>MK-85</t>
  </si>
  <si>
    <t>MK-34</t>
  </si>
  <si>
    <t>Ilinden</t>
  </si>
  <si>
    <t>MK-42</t>
  </si>
  <si>
    <t>Kočani</t>
  </si>
  <si>
    <t>MK-45</t>
  </si>
  <si>
    <t>Krivogaštani</t>
  </si>
  <si>
    <t>MK-46</t>
  </si>
  <si>
    <t>Kruševo</t>
  </si>
  <si>
    <t>MK-48</t>
  </si>
  <si>
    <t>Lipkovo</t>
  </si>
  <si>
    <t>MK-63</t>
  </si>
  <si>
    <t>Probištip</t>
  </si>
  <si>
    <t>MK-74</t>
  </si>
  <si>
    <t>Studeničani</t>
  </si>
  <si>
    <t>MK-76</t>
  </si>
  <si>
    <t>Tetovo</t>
  </si>
  <si>
    <t>ML-BKO</t>
  </si>
  <si>
    <t>Bamako</t>
  </si>
  <si>
    <t>ML-6</t>
  </si>
  <si>
    <t>Tombouctou</t>
  </si>
  <si>
    <t>ML-4</t>
  </si>
  <si>
    <t>Ségou</t>
  </si>
  <si>
    <t>ML-2</t>
  </si>
  <si>
    <t>Koulikoro</t>
  </si>
  <si>
    <t>ML-5</t>
  </si>
  <si>
    <t>Mopti</t>
  </si>
  <si>
    <t>ML-3</t>
  </si>
  <si>
    <t>Sikasso</t>
  </si>
  <si>
    <t>ML-8</t>
  </si>
  <si>
    <t>Kidal</t>
  </si>
  <si>
    <t>ML-1</t>
  </si>
  <si>
    <t>Kayes</t>
  </si>
  <si>
    <t>ML-7</t>
  </si>
  <si>
    <t>Gao</t>
  </si>
  <si>
    <t>MM-05</t>
  </si>
  <si>
    <t>MM-11</t>
  </si>
  <si>
    <t>Kachin</t>
  </si>
  <si>
    <t>MM-13</t>
  </si>
  <si>
    <t>Kayin</t>
  </si>
  <si>
    <t>MM-15</t>
  </si>
  <si>
    <t>Mon</t>
  </si>
  <si>
    <t>MM-01</t>
  </si>
  <si>
    <t>Sagaing</t>
  </si>
  <si>
    <t>MM-04</t>
  </si>
  <si>
    <t>Mandalay</t>
  </si>
  <si>
    <t>MM-06</t>
  </si>
  <si>
    <t>Yangon</t>
  </si>
  <si>
    <t>MM-17</t>
  </si>
  <si>
    <t>Shan</t>
  </si>
  <si>
    <t>MM-16</t>
  </si>
  <si>
    <t>Rakhine</t>
  </si>
  <si>
    <t>MM-18</t>
  </si>
  <si>
    <t>Nay Pyi Taw</t>
  </si>
  <si>
    <t>MM-02</t>
  </si>
  <si>
    <t>Bago</t>
  </si>
  <si>
    <t>MM-12</t>
  </si>
  <si>
    <t>Kayah</t>
  </si>
  <si>
    <t>MM-14</t>
  </si>
  <si>
    <t>Chin</t>
  </si>
  <si>
    <t>MM-07</t>
  </si>
  <si>
    <t>MM-03</t>
  </si>
  <si>
    <t>Magway</t>
  </si>
  <si>
    <t>MN-041</t>
  </si>
  <si>
    <t>Hövsgöl</t>
  </si>
  <si>
    <t>MN-053</t>
  </si>
  <si>
    <t>Ömnögovĭ</t>
  </si>
  <si>
    <t>MN-061</t>
  </si>
  <si>
    <t>Dornod</t>
  </si>
  <si>
    <t>MN-067</t>
  </si>
  <si>
    <t>Bulgan</t>
  </si>
  <si>
    <t>MN-055</t>
  </si>
  <si>
    <t>Övörhangay</t>
  </si>
  <si>
    <t>MN-069</t>
  </si>
  <si>
    <t>Bayanhongor</t>
  </si>
  <si>
    <t>MN-046</t>
  </si>
  <si>
    <t>Uvs</t>
  </si>
  <si>
    <t>MN-065</t>
  </si>
  <si>
    <t>Govĭ-Altay</t>
  </si>
  <si>
    <t>MN-043</t>
  </si>
  <si>
    <t>Hovd</t>
  </si>
  <si>
    <t>MN-071</t>
  </si>
  <si>
    <t>Bayan-Ölgiy</t>
  </si>
  <si>
    <t>MN-035</t>
  </si>
  <si>
    <t>Orhon</t>
  </si>
  <si>
    <t>MN-037</t>
  </si>
  <si>
    <t>Darhan uul</t>
  </si>
  <si>
    <t>MN-064</t>
  </si>
  <si>
    <t>Govĭ-Sümber</t>
  </si>
  <si>
    <t>MN-051</t>
  </si>
  <si>
    <t>Sühbaatar</t>
  </si>
  <si>
    <t>MN-063</t>
  </si>
  <si>
    <t>Dornogovĭ</t>
  </si>
  <si>
    <t>MN-073</t>
  </si>
  <si>
    <t>Arhangay</t>
  </si>
  <si>
    <t>MN-1</t>
  </si>
  <si>
    <t>Ulaanbaatar</t>
  </si>
  <si>
    <t>MN-039</t>
  </si>
  <si>
    <t>Hentiy</t>
  </si>
  <si>
    <t>MN-047</t>
  </si>
  <si>
    <t>Töv</t>
  </si>
  <si>
    <t>MN-049</t>
  </si>
  <si>
    <t>Selenge</t>
  </si>
  <si>
    <t>MN-057</t>
  </si>
  <si>
    <t>Dzavhan</t>
  </si>
  <si>
    <t>MN-059</t>
  </si>
  <si>
    <t>Dundgovĭ</t>
  </si>
  <si>
    <t>MR-02</t>
  </si>
  <si>
    <t>Hodh el Gharbi</t>
  </si>
  <si>
    <t>MR-08</t>
  </si>
  <si>
    <t>Dakhlet Nouâdhibou</t>
  </si>
  <si>
    <t>MR-03</t>
  </si>
  <si>
    <t>Assaba</t>
  </si>
  <si>
    <t>MR-07</t>
  </si>
  <si>
    <t>MR-01</t>
  </si>
  <si>
    <t>Hodh ech Chargui</t>
  </si>
  <si>
    <t>MR-05</t>
  </si>
  <si>
    <t>Brakna</t>
  </si>
  <si>
    <t>MR-12</t>
  </si>
  <si>
    <t>Inchiri</t>
  </si>
  <si>
    <t>MR-10</t>
  </si>
  <si>
    <t>Guidimaka</t>
  </si>
  <si>
    <t>MR-06</t>
  </si>
  <si>
    <t>Trarza</t>
  </si>
  <si>
    <t>MR-09</t>
  </si>
  <si>
    <t>Tagant</t>
  </si>
  <si>
    <t>MR-11</t>
  </si>
  <si>
    <t>Tiris Zemmour</t>
  </si>
  <si>
    <t>MR-13</t>
  </si>
  <si>
    <t>Nouakchott Ouest</t>
  </si>
  <si>
    <t>Nuwākshūţ al Gharbīyah</t>
  </si>
  <si>
    <t>MR-14</t>
  </si>
  <si>
    <t>Nouakchott Nord</t>
  </si>
  <si>
    <t>Nuwākshūţ ash Shamālīyah</t>
  </si>
  <si>
    <t>MR-15</t>
  </si>
  <si>
    <t>Nouakchott Sud</t>
  </si>
  <si>
    <t>Nuwākshūţ al Janūbīyah</t>
  </si>
  <si>
    <t>MR-04</t>
  </si>
  <si>
    <t>Gorgol</t>
  </si>
  <si>
    <t>MT-13</t>
  </si>
  <si>
    <t>Għajnsielem</t>
  </si>
  <si>
    <t>MT-15</t>
  </si>
  <si>
    <t>Għargħur</t>
  </si>
  <si>
    <t>MT-20</t>
  </si>
  <si>
    <t>Isla</t>
  </si>
  <si>
    <t>MT-27</t>
  </si>
  <si>
    <t>Marsaskala</t>
  </si>
  <si>
    <t>MT-36</t>
  </si>
  <si>
    <t>Munxar</t>
  </si>
  <si>
    <t>MT-40</t>
  </si>
  <si>
    <t>Pembroke</t>
  </si>
  <si>
    <t>MT-44</t>
  </si>
  <si>
    <t>Qrendi</t>
  </si>
  <si>
    <t>MT-49</t>
  </si>
  <si>
    <t>San Ġwann</t>
  </si>
  <si>
    <t>MT-50</t>
  </si>
  <si>
    <t>San Lawrenz</t>
  </si>
  <si>
    <t>Saint Lawrence</t>
  </si>
  <si>
    <t>MT-51</t>
  </si>
  <si>
    <t>Saint Paul's Bay</t>
  </si>
  <si>
    <t>San Pawl il-Baħar</t>
  </si>
  <si>
    <t>MT-61</t>
  </si>
  <si>
    <t>Xagħra</t>
  </si>
  <si>
    <t>MT-63</t>
  </si>
  <si>
    <t>Xgħajra</t>
  </si>
  <si>
    <t>MT-67</t>
  </si>
  <si>
    <t>Żejtun</t>
  </si>
  <si>
    <t>MT-05</t>
  </si>
  <si>
    <t>Birżebbuġa</t>
  </si>
  <si>
    <t>MT-06</t>
  </si>
  <si>
    <t>Bormla</t>
  </si>
  <si>
    <t>MT-12</t>
  </si>
  <si>
    <t>Gżira</t>
  </si>
  <si>
    <t>MT-64</t>
  </si>
  <si>
    <t>Żabbar</t>
  </si>
  <si>
    <t>MT-02</t>
  </si>
  <si>
    <t>Balzan</t>
  </si>
  <si>
    <t>MT-03</t>
  </si>
  <si>
    <t>Birgu</t>
  </si>
  <si>
    <t>MT-19</t>
  </si>
  <si>
    <t>Iklin</t>
  </si>
  <si>
    <t>MT-24</t>
  </si>
  <si>
    <t>Lija</t>
  </si>
  <si>
    <t>MT-25</t>
  </si>
  <si>
    <t>Luqa</t>
  </si>
  <si>
    <t>MT-39</t>
  </si>
  <si>
    <t>Paola</t>
  </si>
  <si>
    <t>MT-52</t>
  </si>
  <si>
    <t>Sannat</t>
  </si>
  <si>
    <t>MT-55</t>
  </si>
  <si>
    <t>Siġġiewi</t>
  </si>
  <si>
    <t>MT-56</t>
  </si>
  <si>
    <t>Sliema</t>
  </si>
  <si>
    <t>MT-66</t>
  </si>
  <si>
    <t>Żebbuġ Malta</t>
  </si>
  <si>
    <t>MT-68</t>
  </si>
  <si>
    <t>Żurrieq</t>
  </si>
  <si>
    <t>MT-32</t>
  </si>
  <si>
    <t>Mosta</t>
  </si>
  <si>
    <t>MT-33</t>
  </si>
  <si>
    <t>Mqabba</t>
  </si>
  <si>
    <t>MT-43</t>
  </si>
  <si>
    <t>Qormi</t>
  </si>
  <si>
    <t>MT-48</t>
  </si>
  <si>
    <t>San Ġiljan</t>
  </si>
  <si>
    <t>Saint Julian's</t>
  </si>
  <si>
    <t>MT-08</t>
  </si>
  <si>
    <t>Fgura</t>
  </si>
  <si>
    <t>MT-34</t>
  </si>
  <si>
    <t>Msida</t>
  </si>
  <si>
    <t>MT-35</t>
  </si>
  <si>
    <t>Mtarfa</t>
  </si>
  <si>
    <t>MT-37</t>
  </si>
  <si>
    <t>Nadur</t>
  </si>
  <si>
    <t>MT-46</t>
  </si>
  <si>
    <t>Rabat Malta</t>
  </si>
  <si>
    <t>MT-04</t>
  </si>
  <si>
    <t>Birkirkara</t>
  </si>
  <si>
    <t>MT-14</t>
  </si>
  <si>
    <t>Għarb</t>
  </si>
  <si>
    <t>MT-16</t>
  </si>
  <si>
    <t>Għasri</t>
  </si>
  <si>
    <t>MT-18</t>
  </si>
  <si>
    <t>Ħamrun</t>
  </si>
  <si>
    <t>MT-22</t>
  </si>
  <si>
    <t>Kerċem</t>
  </si>
  <si>
    <t>MT-26</t>
  </si>
  <si>
    <t>Marsa</t>
  </si>
  <si>
    <t>MT-47</t>
  </si>
  <si>
    <t>MT-59</t>
  </si>
  <si>
    <t>Tarxien</t>
  </si>
  <si>
    <t>MT-62</t>
  </si>
  <si>
    <t>Xewkija</t>
  </si>
  <si>
    <t>MT-65</t>
  </si>
  <si>
    <t>Żebbuġ Għawdex</t>
  </si>
  <si>
    <t>Żebbuġ Gozo</t>
  </si>
  <si>
    <t>MT-09</t>
  </si>
  <si>
    <t>Floriana</t>
  </si>
  <si>
    <t>MT-30</t>
  </si>
  <si>
    <t>Mellieħa</t>
  </si>
  <si>
    <t>MT-42</t>
  </si>
  <si>
    <t>Qala</t>
  </si>
  <si>
    <t>MT-45</t>
  </si>
  <si>
    <t>Rabat Għawdex</t>
  </si>
  <si>
    <t>Rabat Gozo</t>
  </si>
  <si>
    <t>MT-53</t>
  </si>
  <si>
    <t>Santa Luċija</t>
  </si>
  <si>
    <t>Saint Lucia's</t>
  </si>
  <si>
    <t>MT-57</t>
  </si>
  <si>
    <t>Swieqi</t>
  </si>
  <si>
    <t>MT-01</t>
  </si>
  <si>
    <t>Attard</t>
  </si>
  <si>
    <t>MT-10</t>
  </si>
  <si>
    <t>Fontana</t>
  </si>
  <si>
    <t>MT-17</t>
  </si>
  <si>
    <t>Għaxaq</t>
  </si>
  <si>
    <t>MT-23</t>
  </si>
  <si>
    <t>Kirkop</t>
  </si>
  <si>
    <t>MT-28</t>
  </si>
  <si>
    <t>Marsaxlokk</t>
  </si>
  <si>
    <t>MT-29</t>
  </si>
  <si>
    <t>Mdina</t>
  </si>
  <si>
    <t>MT-38</t>
  </si>
  <si>
    <t>Naxxar</t>
  </si>
  <si>
    <t>MT-41</t>
  </si>
  <si>
    <t>Pietà</t>
  </si>
  <si>
    <t>MT-54</t>
  </si>
  <si>
    <t>Santa Venera</t>
  </si>
  <si>
    <t>MT-58</t>
  </si>
  <si>
    <t>Ta' Xbiex</t>
  </si>
  <si>
    <t>MT-60</t>
  </si>
  <si>
    <t>Valletta</t>
  </si>
  <si>
    <t>MT-07</t>
  </si>
  <si>
    <t>Dingli</t>
  </si>
  <si>
    <t>MT-11</t>
  </si>
  <si>
    <t>Gudja</t>
  </si>
  <si>
    <t>MT-21</t>
  </si>
  <si>
    <t>Kalkara</t>
  </si>
  <si>
    <t>MT-31</t>
  </si>
  <si>
    <t>Mġarr</t>
  </si>
  <si>
    <t>MU-PW</t>
  </si>
  <si>
    <t>Plaines Wilhems</t>
  </si>
  <si>
    <t>MU-CC</t>
  </si>
  <si>
    <t>Cargados Carajos Shoals</t>
  </si>
  <si>
    <t>MU-GP</t>
  </si>
  <si>
    <t>Grand Port</t>
  </si>
  <si>
    <t>MU-CU</t>
  </si>
  <si>
    <t>Curepipe</t>
  </si>
  <si>
    <t>MU-PA</t>
  </si>
  <si>
    <t>Pamplemousses</t>
  </si>
  <si>
    <t>MU-PL</t>
  </si>
  <si>
    <t>Port Louis</t>
  </si>
  <si>
    <t>MU-AG</t>
  </si>
  <si>
    <t>Agalega Islands</t>
  </si>
  <si>
    <t>MU-BR</t>
  </si>
  <si>
    <t>Beau Bassin-Rose Hill</t>
  </si>
  <si>
    <t>MU-RO</t>
  </si>
  <si>
    <t>Rodrigues Island</t>
  </si>
  <si>
    <t>MU-SA</t>
  </si>
  <si>
    <t>Savanne</t>
  </si>
  <si>
    <t>MU-MO</t>
  </si>
  <si>
    <t>Moka</t>
  </si>
  <si>
    <t>MU-PU</t>
  </si>
  <si>
    <t>MU-RR</t>
  </si>
  <si>
    <t>Rivière du Rempart</t>
  </si>
  <si>
    <t>MU-VP</t>
  </si>
  <si>
    <t>Vacoas-Phoenix</t>
  </si>
  <si>
    <t>MU-BL</t>
  </si>
  <si>
    <t>Black River</t>
  </si>
  <si>
    <t>MU-FL</t>
  </si>
  <si>
    <t>Flacq</t>
  </si>
  <si>
    <t>MU-QB</t>
  </si>
  <si>
    <t>Quatre Bornes</t>
  </si>
  <si>
    <t>MV-27</t>
  </si>
  <si>
    <t>MV-28</t>
  </si>
  <si>
    <t>MV-MLE</t>
  </si>
  <si>
    <t>Male</t>
  </si>
  <si>
    <t>Maale</t>
  </si>
  <si>
    <t>MV-14</t>
  </si>
  <si>
    <t>MV-12</t>
  </si>
  <si>
    <t>Mulakatholhu</t>
  </si>
  <si>
    <t>MV-17</t>
  </si>
  <si>
    <t>MV-04</t>
  </si>
  <si>
    <t>MV-26</t>
  </si>
  <si>
    <t>MV-00</t>
  </si>
  <si>
    <t>MV-02</t>
  </si>
  <si>
    <t>MV-29</t>
  </si>
  <si>
    <t>Fuvammulah</t>
  </si>
  <si>
    <t>MV-01</t>
  </si>
  <si>
    <t>MV-13</t>
  </si>
  <si>
    <t>Maalhosmadulu Uthuruburi</t>
  </si>
  <si>
    <t>MV-03</t>
  </si>
  <si>
    <t>Faadhippolhu</t>
  </si>
  <si>
    <t>MV-20</t>
  </si>
  <si>
    <t>Maalhosmadulu Dhekunuburi</t>
  </si>
  <si>
    <t>MV-25</t>
  </si>
  <si>
    <t>Miladhunmadulu Dhekunuburi</t>
  </si>
  <si>
    <t>MV-07</t>
  </si>
  <si>
    <t>Thiladhunmathee Uthuruburi</t>
  </si>
  <si>
    <t>MV-23</t>
  </si>
  <si>
    <t>Thiladhunmathee Dhekunuburi</t>
  </si>
  <si>
    <t>MV-24</t>
  </si>
  <si>
    <t>Miladhunmadulu Uthuruburi</t>
  </si>
  <si>
    <t>MV-05</t>
  </si>
  <si>
    <t>MV-08</t>
  </si>
  <si>
    <t>Kolhumadulu</t>
  </si>
  <si>
    <t>MW-N</t>
  </si>
  <si>
    <t>Chakumpoto</t>
  </si>
  <si>
    <t>Northern Region</t>
  </si>
  <si>
    <t>MW-CT</t>
  </si>
  <si>
    <t>Chitipa</t>
  </si>
  <si>
    <t>MW-KR</t>
  </si>
  <si>
    <t>Karonga</t>
  </si>
  <si>
    <t>MW-LK</t>
  </si>
  <si>
    <t>Likoma</t>
  </si>
  <si>
    <t>MW-NB</t>
  </si>
  <si>
    <t>Nkhata Bay</t>
  </si>
  <si>
    <t>MW-MZ</t>
  </si>
  <si>
    <t>Mzimba</t>
  </si>
  <si>
    <t>MW-RU</t>
  </si>
  <si>
    <t>Rumphi</t>
  </si>
  <si>
    <t>MW-S</t>
  </si>
  <si>
    <t>Chakumwera</t>
  </si>
  <si>
    <t>Southern Region</t>
  </si>
  <si>
    <t>MW-BA</t>
  </si>
  <si>
    <t>Balaka</t>
  </si>
  <si>
    <t>MW-CK</t>
  </si>
  <si>
    <t>Chikwawa</t>
  </si>
  <si>
    <t>MW-MG</t>
  </si>
  <si>
    <t>Mangochi</t>
  </si>
  <si>
    <t>MW-MW</t>
  </si>
  <si>
    <t>Mwanza</t>
  </si>
  <si>
    <t>MW-TH</t>
  </si>
  <si>
    <t>Thyolo</t>
  </si>
  <si>
    <t>MW-BL</t>
  </si>
  <si>
    <t>Blantyre</t>
  </si>
  <si>
    <t>MW-MH</t>
  </si>
  <si>
    <t>Machinga</t>
  </si>
  <si>
    <t>MW-NE</t>
  </si>
  <si>
    <t>Neno</t>
  </si>
  <si>
    <t>MW-CR</t>
  </si>
  <si>
    <t>Chiradzulu</t>
  </si>
  <si>
    <t>MW-MU</t>
  </si>
  <si>
    <t>Mulanje</t>
  </si>
  <si>
    <t>MW-NS</t>
  </si>
  <si>
    <t>Nsanje</t>
  </si>
  <si>
    <t>MW-PH</t>
  </si>
  <si>
    <t>Phalombe</t>
  </si>
  <si>
    <t>MW-ZO</t>
  </si>
  <si>
    <t>Zomba</t>
  </si>
  <si>
    <t>MW-C</t>
  </si>
  <si>
    <t>Central Region</t>
  </si>
  <si>
    <t>Chapakati</t>
  </si>
  <si>
    <t>MW-KS</t>
  </si>
  <si>
    <t>Kasungu</t>
  </si>
  <si>
    <t>MW-NK</t>
  </si>
  <si>
    <t>Nkhotakota</t>
  </si>
  <si>
    <t>MW-MC</t>
  </si>
  <si>
    <t>Mchinji</t>
  </si>
  <si>
    <t>MW-NI</t>
  </si>
  <si>
    <t>Ntchisi</t>
  </si>
  <si>
    <t>MW-SA</t>
  </si>
  <si>
    <t>Salima</t>
  </si>
  <si>
    <t>MW-DE</t>
  </si>
  <si>
    <t>Dedza</t>
  </si>
  <si>
    <t>MW-DO</t>
  </si>
  <si>
    <t>MW-NU</t>
  </si>
  <si>
    <t>Ntcheu</t>
  </si>
  <si>
    <t>MW-LI</t>
  </si>
  <si>
    <t>Lilongwe</t>
  </si>
  <si>
    <t>MX-COA</t>
  </si>
  <si>
    <t>MX-COL</t>
  </si>
  <si>
    <t>Colima</t>
  </si>
  <si>
    <t>MX-DUR</t>
  </si>
  <si>
    <t>Durango</t>
  </si>
  <si>
    <t>MX-QUE</t>
  </si>
  <si>
    <t>Querétaro</t>
  </si>
  <si>
    <t>MX-SIN</t>
  </si>
  <si>
    <t>Sinaloa</t>
  </si>
  <si>
    <t>MX-VER</t>
  </si>
  <si>
    <t>MX-CHP</t>
  </si>
  <si>
    <t>Chiapas</t>
  </si>
  <si>
    <t>MX-JAL</t>
  </si>
  <si>
    <t>Jalisco</t>
  </si>
  <si>
    <t>MX-PUE</t>
  </si>
  <si>
    <t>Puebla</t>
  </si>
  <si>
    <t>MX-ROO</t>
  </si>
  <si>
    <t>Quintana Roo</t>
  </si>
  <si>
    <t>MX-TLA</t>
  </si>
  <si>
    <t>Tlaxcala</t>
  </si>
  <si>
    <t>MX-MEX</t>
  </si>
  <si>
    <t>México</t>
  </si>
  <si>
    <t>MX-NAY</t>
  </si>
  <si>
    <t>Nayarit</t>
  </si>
  <si>
    <t>MX-AGU</t>
  </si>
  <si>
    <t>Aguascalientes</t>
  </si>
  <si>
    <t>MX-BCN</t>
  </si>
  <si>
    <t>Baja California</t>
  </si>
  <si>
    <t>MX-CAM</t>
  </si>
  <si>
    <t>Campeche</t>
  </si>
  <si>
    <t>MX-GUA</t>
  </si>
  <si>
    <t>Guanajuato</t>
  </si>
  <si>
    <t>MX-MOR</t>
  </si>
  <si>
    <t>Morelos</t>
  </si>
  <si>
    <t>MX-BCS</t>
  </si>
  <si>
    <t>Baja California Sur</t>
  </si>
  <si>
    <t>MX-GRO</t>
  </si>
  <si>
    <t>Guerrero</t>
  </si>
  <si>
    <t>MX-HID</t>
  </si>
  <si>
    <t>Hidalgo</t>
  </si>
  <si>
    <t>MX-SON</t>
  </si>
  <si>
    <t>MX-ZAC</t>
  </si>
  <si>
    <t>Zacatecas</t>
  </si>
  <si>
    <t>MX-CHH</t>
  </si>
  <si>
    <t>Chihuahua</t>
  </si>
  <si>
    <t>MX-NLE</t>
  </si>
  <si>
    <t>Nuevo León</t>
  </si>
  <si>
    <t>MX-TAM</t>
  </si>
  <si>
    <t>MX-YUC</t>
  </si>
  <si>
    <t>Yucatán</t>
  </si>
  <si>
    <t>MX-MIC</t>
  </si>
  <si>
    <t>MX-OAX</t>
  </si>
  <si>
    <t>Oaxaca</t>
  </si>
  <si>
    <t>MX-SLP</t>
  </si>
  <si>
    <t>San Luis Potosí</t>
  </si>
  <si>
    <t>MX-TAB</t>
  </si>
  <si>
    <t>Tabasco</t>
  </si>
  <si>
    <t>MY-05</t>
  </si>
  <si>
    <t>Negeri Sembilan</t>
  </si>
  <si>
    <t>MY-09</t>
  </si>
  <si>
    <t>Perlis</t>
  </si>
  <si>
    <t>MY-07</t>
  </si>
  <si>
    <t>Pulau Pinang</t>
  </si>
  <si>
    <t>MY-01</t>
  </si>
  <si>
    <t>Johor</t>
  </si>
  <si>
    <t>MY-08</t>
  </si>
  <si>
    <t>Perak</t>
  </si>
  <si>
    <t>MY-10</t>
  </si>
  <si>
    <t>Selangor</t>
  </si>
  <si>
    <t>MY-14</t>
  </si>
  <si>
    <t>Wilayah Persekutuan Kuala Lumpur</t>
  </si>
  <si>
    <t>MY-16</t>
  </si>
  <si>
    <t>Wilayah Persekutuan Putrajaya</t>
  </si>
  <si>
    <t>MY-12</t>
  </si>
  <si>
    <t>Sabah</t>
  </si>
  <si>
    <t>MY-13</t>
  </si>
  <si>
    <t>Sarawak</t>
  </si>
  <si>
    <t>MY-02</t>
  </si>
  <si>
    <t>Kedah</t>
  </si>
  <si>
    <t>MY-11</t>
  </si>
  <si>
    <t>Terengganu</t>
  </si>
  <si>
    <t>MY-06</t>
  </si>
  <si>
    <t>Pahang</t>
  </si>
  <si>
    <t>MY-15</t>
  </si>
  <si>
    <t>Wilayah Persekutuan Labuan</t>
  </si>
  <si>
    <t>MY-03</t>
  </si>
  <si>
    <t>Kelantan</t>
  </si>
  <si>
    <t>MY-04</t>
  </si>
  <si>
    <t>MZ-B</t>
  </si>
  <si>
    <t>Manica</t>
  </si>
  <si>
    <t>MZ-T</t>
  </si>
  <si>
    <t>Tete</t>
  </si>
  <si>
    <t>MZ-I</t>
  </si>
  <si>
    <t>Inhambane</t>
  </si>
  <si>
    <t>MZ-MPM</t>
  </si>
  <si>
    <t>Maputo</t>
  </si>
  <si>
    <t>MZ-A</t>
  </si>
  <si>
    <t>Niassa</t>
  </si>
  <si>
    <t>MZ-L</t>
  </si>
  <si>
    <t>MZ-Q</t>
  </si>
  <si>
    <t>Zambézia</t>
  </si>
  <si>
    <t>MZ-S</t>
  </si>
  <si>
    <t>Sofala</t>
  </si>
  <si>
    <t>MZ-N</t>
  </si>
  <si>
    <t>Nampula</t>
  </si>
  <si>
    <t>MZ-G</t>
  </si>
  <si>
    <t>Gaza</t>
  </si>
  <si>
    <t>MZ-P</t>
  </si>
  <si>
    <t>Cabo Delgado</t>
  </si>
  <si>
    <t>NA-HA</t>
  </si>
  <si>
    <t>Hardap</t>
  </si>
  <si>
    <t>NA-KH</t>
  </si>
  <si>
    <t>Khomas</t>
  </si>
  <si>
    <t>NA-CA</t>
  </si>
  <si>
    <t>Zambezi</t>
  </si>
  <si>
    <t>NA-ER</t>
  </si>
  <si>
    <t>Erongo</t>
  </si>
  <si>
    <t>NA-KU</t>
  </si>
  <si>
    <t>Kunene</t>
  </si>
  <si>
    <t>NA-OS</t>
  </si>
  <si>
    <t>Omusati</t>
  </si>
  <si>
    <t>NA-OW</t>
  </si>
  <si>
    <t>Ohangwena</t>
  </si>
  <si>
    <t>NA-ON</t>
  </si>
  <si>
    <t>Oshana</t>
  </si>
  <si>
    <t>NA-KE</t>
  </si>
  <si>
    <t>Kavango East</t>
  </si>
  <si>
    <t>NA-KW</t>
  </si>
  <si>
    <t>Kavango West</t>
  </si>
  <si>
    <t>NA-KA</t>
  </si>
  <si>
    <t>Karas</t>
  </si>
  <si>
    <t>NA-OH</t>
  </si>
  <si>
    <t>Omaheke</t>
  </si>
  <si>
    <t>NA-OT</t>
  </si>
  <si>
    <t>Oshikoto</t>
  </si>
  <si>
    <t>NA-OD</t>
  </si>
  <si>
    <t>Otjozondjupa</t>
  </si>
  <si>
    <t>NE-2</t>
  </si>
  <si>
    <t>Diffa</t>
  </si>
  <si>
    <t>NE-7</t>
  </si>
  <si>
    <t>Zinder</t>
  </si>
  <si>
    <t>NE-1</t>
  </si>
  <si>
    <t>Agadez</t>
  </si>
  <si>
    <t>NE-6</t>
  </si>
  <si>
    <t>Tillabéri</t>
  </si>
  <si>
    <t>NE-5</t>
  </si>
  <si>
    <t>Tahoua</t>
  </si>
  <si>
    <t>NE-3</t>
  </si>
  <si>
    <t>Dosso</t>
  </si>
  <si>
    <t>NE-4</t>
  </si>
  <si>
    <t>Maradi</t>
  </si>
  <si>
    <t>NE-8</t>
  </si>
  <si>
    <t>Niamey</t>
  </si>
  <si>
    <t>NG-DE</t>
  </si>
  <si>
    <t>Delta</t>
  </si>
  <si>
    <t>NG-EK</t>
  </si>
  <si>
    <t>Ekiti</t>
  </si>
  <si>
    <t>NG-KO</t>
  </si>
  <si>
    <t>Kogi</t>
  </si>
  <si>
    <t>NG-LA</t>
  </si>
  <si>
    <t>Lagos</t>
  </si>
  <si>
    <t>NG-TA</t>
  </si>
  <si>
    <t>Taraba</t>
  </si>
  <si>
    <t>NG-KD</t>
  </si>
  <si>
    <t>Kaduna</t>
  </si>
  <si>
    <t>NG-OG</t>
  </si>
  <si>
    <t>Ogun</t>
  </si>
  <si>
    <t>NG-SO</t>
  </si>
  <si>
    <t>Sokoto</t>
  </si>
  <si>
    <t>NG-YO</t>
  </si>
  <si>
    <t>Yobe</t>
  </si>
  <si>
    <t>NG-ZA</t>
  </si>
  <si>
    <t>Zamfara</t>
  </si>
  <si>
    <t>NG-AK</t>
  </si>
  <si>
    <t>Akwa Ibom</t>
  </si>
  <si>
    <t>NG-EN</t>
  </si>
  <si>
    <t>Enugu</t>
  </si>
  <si>
    <t>NG-IM</t>
  </si>
  <si>
    <t>Imo</t>
  </si>
  <si>
    <t>NG-BY</t>
  </si>
  <si>
    <t>Bayelsa</t>
  </si>
  <si>
    <t>NG-KN</t>
  </si>
  <si>
    <t>Kano</t>
  </si>
  <si>
    <t>NG-KT</t>
  </si>
  <si>
    <t>Katsina</t>
  </si>
  <si>
    <t>NG-BO</t>
  </si>
  <si>
    <t>Borno</t>
  </si>
  <si>
    <t>NG-EB</t>
  </si>
  <si>
    <t>Ebonyi</t>
  </si>
  <si>
    <t>NG-FC</t>
  </si>
  <si>
    <t>Abuja Federal Capital Territory</t>
  </si>
  <si>
    <t>NG-KE</t>
  </si>
  <si>
    <t>Kebbi</t>
  </si>
  <si>
    <t>NG-NA</t>
  </si>
  <si>
    <t>Nasarawa</t>
  </si>
  <si>
    <t>NG-NI</t>
  </si>
  <si>
    <t>Niger</t>
  </si>
  <si>
    <t>NG-ON</t>
  </si>
  <si>
    <t>Ondo</t>
  </si>
  <si>
    <t>NG-OS</t>
  </si>
  <si>
    <t>Osun</t>
  </si>
  <si>
    <t>NG-OY</t>
  </si>
  <si>
    <t>Oyo</t>
  </si>
  <si>
    <t>NG-AD</t>
  </si>
  <si>
    <t>Adamawa</t>
  </si>
  <si>
    <t>NG-AN</t>
  </si>
  <si>
    <t>Anambra</t>
  </si>
  <si>
    <t>NG-AB</t>
  </si>
  <si>
    <t>Abia</t>
  </si>
  <si>
    <t>NG-BA</t>
  </si>
  <si>
    <t>Bauchi</t>
  </si>
  <si>
    <t>NG-ED</t>
  </si>
  <si>
    <t>Edo</t>
  </si>
  <si>
    <t>NG-GO</t>
  </si>
  <si>
    <t>Gombe</t>
  </si>
  <si>
    <t>NG-KW</t>
  </si>
  <si>
    <t>Kwara</t>
  </si>
  <si>
    <t>NG-PL</t>
  </si>
  <si>
    <t>NG-RI</t>
  </si>
  <si>
    <t>Rivers</t>
  </si>
  <si>
    <t>NG-BE</t>
  </si>
  <si>
    <t>Benue</t>
  </si>
  <si>
    <t>NG-CR</t>
  </si>
  <si>
    <t>Cross River</t>
  </si>
  <si>
    <t>NG-JI</t>
  </si>
  <si>
    <t>Jigawa</t>
  </si>
  <si>
    <t>NI-AN</t>
  </si>
  <si>
    <t>NI-RI</t>
  </si>
  <si>
    <t>Rivas</t>
  </si>
  <si>
    <t>NI-SJ</t>
  </si>
  <si>
    <t>Río San Juan</t>
  </si>
  <si>
    <t>NI-AS</t>
  </si>
  <si>
    <t>NI-GR</t>
  </si>
  <si>
    <t>NI-MD</t>
  </si>
  <si>
    <t>Madriz</t>
  </si>
  <si>
    <t>NI-LE</t>
  </si>
  <si>
    <t>NI-NS</t>
  </si>
  <si>
    <t>Nueva Segovia</t>
  </si>
  <si>
    <t>NI-CA</t>
  </si>
  <si>
    <t>Carazo</t>
  </si>
  <si>
    <t>NI-ES</t>
  </si>
  <si>
    <t>Estelí</t>
  </si>
  <si>
    <t>NI-MN</t>
  </si>
  <si>
    <t>Managua</t>
  </si>
  <si>
    <t>NI-MS</t>
  </si>
  <si>
    <t>Masaya</t>
  </si>
  <si>
    <t>NI-CO</t>
  </si>
  <si>
    <t>Chontales</t>
  </si>
  <si>
    <t>NI-BO</t>
  </si>
  <si>
    <t>Boaco</t>
  </si>
  <si>
    <t>NI-MT</t>
  </si>
  <si>
    <t>Matagalpa</t>
  </si>
  <si>
    <t>NI-CI</t>
  </si>
  <si>
    <t>Chinandega</t>
  </si>
  <si>
    <t>NI-JI</t>
  </si>
  <si>
    <t>Jinotega</t>
  </si>
  <si>
    <t>NL-OV</t>
  </si>
  <si>
    <t>Overijssel</t>
  </si>
  <si>
    <t>NL-AW</t>
  </si>
  <si>
    <t>NL-DR</t>
  </si>
  <si>
    <t>Drenthe</t>
  </si>
  <si>
    <t>NL-BQ3</t>
  </si>
  <si>
    <t>NL-GE</t>
  </si>
  <si>
    <t>Gelderland</t>
  </si>
  <si>
    <t>NL-UT</t>
  </si>
  <si>
    <t>Utrecht</t>
  </si>
  <si>
    <t>NL-FL</t>
  </si>
  <si>
    <t>Flevoland</t>
  </si>
  <si>
    <t>NL-FR</t>
  </si>
  <si>
    <t>Fryslân</t>
  </si>
  <si>
    <t>NL-NB</t>
  </si>
  <si>
    <t>Noord-Brabant</t>
  </si>
  <si>
    <t>NL-NH</t>
  </si>
  <si>
    <t>Noord-Holland</t>
  </si>
  <si>
    <t>NL-ZH</t>
  </si>
  <si>
    <t>Zuid-Holland</t>
  </si>
  <si>
    <t>NL-CW</t>
  </si>
  <si>
    <t>NL-GR</t>
  </si>
  <si>
    <t>Groningen</t>
  </si>
  <si>
    <t>NL-LI</t>
  </si>
  <si>
    <t>NL-SX</t>
  </si>
  <si>
    <t>NL-BQ2</t>
  </si>
  <si>
    <t>NL-BQ1</t>
  </si>
  <si>
    <t>NL-ZE</t>
  </si>
  <si>
    <t>Zeeland</t>
  </si>
  <si>
    <t>NO-02</t>
  </si>
  <si>
    <t>Akershus</t>
  </si>
  <si>
    <t>NO-03</t>
  </si>
  <si>
    <t>Oslo</t>
  </si>
  <si>
    <t>NO-05</t>
  </si>
  <si>
    <t>Oppland</t>
  </si>
  <si>
    <t>NO-07</t>
  </si>
  <si>
    <t>Vestfold</t>
  </si>
  <si>
    <t>NO-20</t>
  </si>
  <si>
    <t>Finnmárku</t>
  </si>
  <si>
    <t>Finnmark</t>
  </si>
  <si>
    <t>NO-01</t>
  </si>
  <si>
    <t>Østfold</t>
  </si>
  <si>
    <t>NO-10</t>
  </si>
  <si>
    <t>Vest-Agder</t>
  </si>
  <si>
    <t>NO-19</t>
  </si>
  <si>
    <t>Romsa</t>
  </si>
  <si>
    <t>Troms</t>
  </si>
  <si>
    <t>NO-08</t>
  </si>
  <si>
    <t>Telemark</t>
  </si>
  <si>
    <t>NO-04</t>
  </si>
  <si>
    <t>Hedmark</t>
  </si>
  <si>
    <t>NO-12</t>
  </si>
  <si>
    <t>Hordaland</t>
  </si>
  <si>
    <t>NO-14</t>
  </si>
  <si>
    <t>Sogn og Fjordane</t>
  </si>
  <si>
    <t>NO-22</t>
  </si>
  <si>
    <t>NO-09</t>
  </si>
  <si>
    <t>Aust-Agder</t>
  </si>
  <si>
    <t>NO-21</t>
  </si>
  <si>
    <t>NO-18</t>
  </si>
  <si>
    <t>Nordland</t>
  </si>
  <si>
    <t>NO-11</t>
  </si>
  <si>
    <t>Rogaland</t>
  </si>
  <si>
    <t>NO-15</t>
  </si>
  <si>
    <t>Møre og Romsdal</t>
  </si>
  <si>
    <t>NO-06</t>
  </si>
  <si>
    <t>Buskerud</t>
  </si>
  <si>
    <t>NP-4</t>
  </si>
  <si>
    <t>Purwanchal</t>
  </si>
  <si>
    <t>NP-ME</t>
  </si>
  <si>
    <t>Mechi</t>
  </si>
  <si>
    <t>NP-KO</t>
  </si>
  <si>
    <t>Kosi</t>
  </si>
  <si>
    <t>NP-SA</t>
  </si>
  <si>
    <t>Sagarmatha</t>
  </si>
  <si>
    <t>NP-5</t>
  </si>
  <si>
    <t>Far Western</t>
  </si>
  <si>
    <t>Sudur Pashchimanchal</t>
  </si>
  <si>
    <t>NP-SE</t>
  </si>
  <si>
    <t>Seti</t>
  </si>
  <si>
    <t>NP-MA</t>
  </si>
  <si>
    <t>Mahakali</t>
  </si>
  <si>
    <t>NP-2</t>
  </si>
  <si>
    <t>Mid Western</t>
  </si>
  <si>
    <t>Madhya Pashchimanchal</t>
  </si>
  <si>
    <t>NP-BH</t>
  </si>
  <si>
    <t>Bheri</t>
  </si>
  <si>
    <t>NP-KA</t>
  </si>
  <si>
    <t>Karnali</t>
  </si>
  <si>
    <t>NP-RA</t>
  </si>
  <si>
    <t>Rapti</t>
  </si>
  <si>
    <t>NP-3</t>
  </si>
  <si>
    <t>Pashchimanchal</t>
  </si>
  <si>
    <t>NP-GA</t>
  </si>
  <si>
    <t>Gandaki</t>
  </si>
  <si>
    <t>NP-LU</t>
  </si>
  <si>
    <t>Lumbini</t>
  </si>
  <si>
    <t>NP-DH</t>
  </si>
  <si>
    <t>Dhawalagiri</t>
  </si>
  <si>
    <t>NP-1</t>
  </si>
  <si>
    <t>Madhyamanchal</t>
  </si>
  <si>
    <t>NP-JA</t>
  </si>
  <si>
    <t>Janakpur</t>
  </si>
  <si>
    <t>NP-NA</t>
  </si>
  <si>
    <t>Narayani</t>
  </si>
  <si>
    <t>NP-BA</t>
  </si>
  <si>
    <t>Bagmati</t>
  </si>
  <si>
    <t>NR-01</t>
  </si>
  <si>
    <t>Aiwo</t>
  </si>
  <si>
    <t>NR-03</t>
  </si>
  <si>
    <t>Anetan</t>
  </si>
  <si>
    <t>NR-08</t>
  </si>
  <si>
    <t>Denigomodu</t>
  </si>
  <si>
    <t>NR-10</t>
  </si>
  <si>
    <t>Ijuw</t>
  </si>
  <si>
    <t>NR-09</t>
  </si>
  <si>
    <t>Ewa</t>
  </si>
  <si>
    <t>NR-02</t>
  </si>
  <si>
    <t>Anabar</t>
  </si>
  <si>
    <t>NR-04</t>
  </si>
  <si>
    <t>Anibare</t>
  </si>
  <si>
    <t>NR-07</t>
  </si>
  <si>
    <t>Buada</t>
  </si>
  <si>
    <t>NR-13</t>
  </si>
  <si>
    <t>Uaboe</t>
  </si>
  <si>
    <t>NR-05</t>
  </si>
  <si>
    <t>NR-06</t>
  </si>
  <si>
    <t>Boe</t>
  </si>
  <si>
    <t>NR-11</t>
  </si>
  <si>
    <t>Meneng</t>
  </si>
  <si>
    <t>NR-12</t>
  </si>
  <si>
    <t>Nibok</t>
  </si>
  <si>
    <t>NR-14</t>
  </si>
  <si>
    <t>Yaren</t>
  </si>
  <si>
    <t>NZ-CIT</t>
  </si>
  <si>
    <t>Wharekauri</t>
  </si>
  <si>
    <t>Chatham Islands Territory</t>
  </si>
  <si>
    <t>NZ-AUK</t>
  </si>
  <si>
    <t>Tāmaki-makau-rau</t>
  </si>
  <si>
    <t>NZ-GIS</t>
  </si>
  <si>
    <t>Gisborne</t>
  </si>
  <si>
    <t>Tūranga nui a Kiwa</t>
  </si>
  <si>
    <t>NZ-HKB</t>
  </si>
  <si>
    <t>Hawke's Bay</t>
  </si>
  <si>
    <t>Te Matau a Māui</t>
  </si>
  <si>
    <t>NZ-MWT</t>
  </si>
  <si>
    <t>Manawatu Whanganui</t>
  </si>
  <si>
    <t>Manawatu-Wanganui</t>
  </si>
  <si>
    <t>NZ-BOP</t>
  </si>
  <si>
    <t>Bay of Plenty</t>
  </si>
  <si>
    <t>Te Moana a Toi Te Huatahi</t>
  </si>
  <si>
    <t>NZ-CAN</t>
  </si>
  <si>
    <t>Canterbury</t>
  </si>
  <si>
    <t>Waitaha</t>
  </si>
  <si>
    <t>NZ-MBH</t>
  </si>
  <si>
    <t>Marlborough</t>
  </si>
  <si>
    <t>NZ-NSN</t>
  </si>
  <si>
    <t>Nelson</t>
  </si>
  <si>
    <t>Whakatū</t>
  </si>
  <si>
    <t>NZ-NTL</t>
  </si>
  <si>
    <t>Northland</t>
  </si>
  <si>
    <t>Te Tai tokerau</t>
  </si>
  <si>
    <t>NZ-TAS</t>
  </si>
  <si>
    <t>Tasman</t>
  </si>
  <si>
    <t>NZ-OTA</t>
  </si>
  <si>
    <t>Ō Tākou</t>
  </si>
  <si>
    <t>Otago</t>
  </si>
  <si>
    <t>NZ-STL</t>
  </si>
  <si>
    <t>Southland</t>
  </si>
  <si>
    <t>Murihiku</t>
  </si>
  <si>
    <t>NZ-TKI</t>
  </si>
  <si>
    <t>Taranaki</t>
  </si>
  <si>
    <t>NZ-WKO</t>
  </si>
  <si>
    <t>Waikato</t>
  </si>
  <si>
    <t>NZ-WGN</t>
  </si>
  <si>
    <t>Wellington</t>
  </si>
  <si>
    <t>Te Whanga-nui-a-Tara</t>
  </si>
  <si>
    <t>NZ-WTC</t>
  </si>
  <si>
    <t>West Coast</t>
  </si>
  <si>
    <t>Te Taihau ā uru</t>
  </si>
  <si>
    <t>OM-MA</t>
  </si>
  <si>
    <t>Masqaţ</t>
  </si>
  <si>
    <t>OM-ZU</t>
  </si>
  <si>
    <t>Z̧ufār</t>
  </si>
  <si>
    <t>OM-BU</t>
  </si>
  <si>
    <t>Al Buraymī</t>
  </si>
  <si>
    <t>OM-MU</t>
  </si>
  <si>
    <t>Musandam</t>
  </si>
  <si>
    <t>OM-DA</t>
  </si>
  <si>
    <t>Ad Dākhilīyah</t>
  </si>
  <si>
    <t>OM-WU</t>
  </si>
  <si>
    <t>Al Wusţá</t>
  </si>
  <si>
    <t>OM-ZA</t>
  </si>
  <si>
    <t>Az̧ Z̧āhirah</t>
  </si>
  <si>
    <t>OM-BJ</t>
  </si>
  <si>
    <t>Janūb al Bāţinah</t>
  </si>
  <si>
    <t>OM-BS</t>
  </si>
  <si>
    <t>Shamāl al Bāţinah</t>
  </si>
  <si>
    <t>OM-SJ</t>
  </si>
  <si>
    <t>Janūb ash Sharqīyah</t>
  </si>
  <si>
    <t>OM-SS</t>
  </si>
  <si>
    <t>Shamāl ash Sharqīyah</t>
  </si>
  <si>
    <t>PA-1</t>
  </si>
  <si>
    <t>Bocas del Toro</t>
  </si>
  <si>
    <t>PA-2</t>
  </si>
  <si>
    <t>Coclé</t>
  </si>
  <si>
    <t>PA-5</t>
  </si>
  <si>
    <t>Darién</t>
  </si>
  <si>
    <t>PA-NB</t>
  </si>
  <si>
    <t>Ngöbe-Buglé</t>
  </si>
  <si>
    <t>PA-4</t>
  </si>
  <si>
    <t>Chiriquí</t>
  </si>
  <si>
    <t>PA-7</t>
  </si>
  <si>
    <t>Los Santos</t>
  </si>
  <si>
    <t>PA-8</t>
  </si>
  <si>
    <t>Panamá</t>
  </si>
  <si>
    <t>PA-10</t>
  </si>
  <si>
    <t>Panamá Oeste</t>
  </si>
  <si>
    <t>PA-3</t>
  </si>
  <si>
    <t>PA-KY</t>
  </si>
  <si>
    <t>PA-EM</t>
  </si>
  <si>
    <t>Emberá</t>
  </si>
  <si>
    <t>PA-9</t>
  </si>
  <si>
    <t>Veraguas</t>
  </si>
  <si>
    <t>PA-6</t>
  </si>
  <si>
    <t>Herrera</t>
  </si>
  <si>
    <t>PE-AYA</t>
  </si>
  <si>
    <t>Ayacucho</t>
  </si>
  <si>
    <t>Ayakuchu</t>
  </si>
  <si>
    <t>Ayaquchu</t>
  </si>
  <si>
    <t>PE-HUC</t>
  </si>
  <si>
    <t>Huánuco</t>
  </si>
  <si>
    <t>Wanuku</t>
  </si>
  <si>
    <t>PE-ANC</t>
  </si>
  <si>
    <t>Anqash</t>
  </si>
  <si>
    <t>Ankashu</t>
  </si>
  <si>
    <t>Ancash</t>
  </si>
  <si>
    <t>PE-HUV</t>
  </si>
  <si>
    <t>Wankawelika</t>
  </si>
  <si>
    <t>Huancavelica</t>
  </si>
  <si>
    <t>Wankawillka</t>
  </si>
  <si>
    <t>PE-LAM</t>
  </si>
  <si>
    <t>Lambayeque</t>
  </si>
  <si>
    <t>Lampalliqi</t>
  </si>
  <si>
    <t>PE-TAC</t>
  </si>
  <si>
    <t>Tacna</t>
  </si>
  <si>
    <t>Takna</t>
  </si>
  <si>
    <t>Taqna</t>
  </si>
  <si>
    <t>PE-APU</t>
  </si>
  <si>
    <t>Apurímac</t>
  </si>
  <si>
    <t>Apurimaq</t>
  </si>
  <si>
    <t>PE-LAL</t>
  </si>
  <si>
    <t>La Libertad</t>
  </si>
  <si>
    <t>Qispi kay</t>
  </si>
  <si>
    <t>PE-PAS</t>
  </si>
  <si>
    <t>Pasqu</t>
  </si>
  <si>
    <t>Pasco</t>
  </si>
  <si>
    <t>PE-PIU</t>
  </si>
  <si>
    <t>Piwra</t>
  </si>
  <si>
    <t>Piura</t>
  </si>
  <si>
    <t>PE-ICA</t>
  </si>
  <si>
    <t>Ika</t>
  </si>
  <si>
    <t>PE-LIM</t>
  </si>
  <si>
    <t>Lima</t>
  </si>
  <si>
    <t>PE-MDD</t>
  </si>
  <si>
    <t>Mayutata</t>
  </si>
  <si>
    <t>Madre de Dios</t>
  </si>
  <si>
    <t>PE-CAL</t>
  </si>
  <si>
    <t>El Callao</t>
  </si>
  <si>
    <t>Qallaw</t>
  </si>
  <si>
    <t>Kallao</t>
  </si>
  <si>
    <t>PE-AMA</t>
  </si>
  <si>
    <t>Amasunu</t>
  </si>
  <si>
    <t>Amarumayu</t>
  </si>
  <si>
    <t>PE-ARE</t>
  </si>
  <si>
    <t>Ariqipa</t>
  </si>
  <si>
    <t>Arikipa</t>
  </si>
  <si>
    <t>Arequipa</t>
  </si>
  <si>
    <t>PE-TUM</t>
  </si>
  <si>
    <t>Tumbes</t>
  </si>
  <si>
    <t>Tumpis</t>
  </si>
  <si>
    <t>PE-CAJ</t>
  </si>
  <si>
    <t>Kashamarka</t>
  </si>
  <si>
    <t>Qajamarka</t>
  </si>
  <si>
    <t>Cajamarca</t>
  </si>
  <si>
    <t>PE-JUN</t>
  </si>
  <si>
    <t>Junín</t>
  </si>
  <si>
    <t>Junin</t>
  </si>
  <si>
    <t>Hunin</t>
  </si>
  <si>
    <t>PE-LMA</t>
  </si>
  <si>
    <t>Lima llaqta suyu</t>
  </si>
  <si>
    <t>Lima hatun llaqta</t>
  </si>
  <si>
    <t>Municipalidad Metropolitana de Lima</t>
  </si>
  <si>
    <t>PE-LOR</t>
  </si>
  <si>
    <t>Luritu</t>
  </si>
  <si>
    <t>Loreto</t>
  </si>
  <si>
    <t>PE-UCA</t>
  </si>
  <si>
    <t>Ucayali</t>
  </si>
  <si>
    <t>Ukayali</t>
  </si>
  <si>
    <t>PE-CUS</t>
  </si>
  <si>
    <t>Cusco</t>
  </si>
  <si>
    <t>Qusqu</t>
  </si>
  <si>
    <t>Kusku</t>
  </si>
  <si>
    <t>PE-MOQ</t>
  </si>
  <si>
    <t>Moquegua</t>
  </si>
  <si>
    <t>Muqiwa</t>
  </si>
  <si>
    <t>Moqwegwa</t>
  </si>
  <si>
    <t>PE-PUN</t>
  </si>
  <si>
    <t>Punu</t>
  </si>
  <si>
    <t>Puno</t>
  </si>
  <si>
    <t>PE-SAM</t>
  </si>
  <si>
    <t>San Martin</t>
  </si>
  <si>
    <t>San Martín</t>
  </si>
  <si>
    <t>PG-NCD</t>
  </si>
  <si>
    <t>National Capital District (Port Moresby)</t>
  </si>
  <si>
    <t>PG-WPD</t>
  </si>
  <si>
    <t>PG-ESW</t>
  </si>
  <si>
    <t>East Sepik</t>
  </si>
  <si>
    <t>PG-GPK</t>
  </si>
  <si>
    <t>Gulf</t>
  </si>
  <si>
    <t>PG-NSB</t>
  </si>
  <si>
    <t>Bougainville</t>
  </si>
  <si>
    <t>PG-WHM</t>
  </si>
  <si>
    <t>Western Highlands</t>
  </si>
  <si>
    <t>PG-NIK</t>
  </si>
  <si>
    <t>New Ireland</t>
  </si>
  <si>
    <t>PG-SAN</t>
  </si>
  <si>
    <t>West Sepik</t>
  </si>
  <si>
    <t>PG-HLA</t>
  </si>
  <si>
    <t>Hela</t>
  </si>
  <si>
    <t>PG-JWK</t>
  </si>
  <si>
    <t>Jiwaka</t>
  </si>
  <si>
    <t>PG-EHG</t>
  </si>
  <si>
    <t>Eastern Highlands</t>
  </si>
  <si>
    <t>PG-EPW</t>
  </si>
  <si>
    <t>Enga</t>
  </si>
  <si>
    <t>PG-MRL</t>
  </si>
  <si>
    <t>Manus</t>
  </si>
  <si>
    <t>PG-NPP</t>
  </si>
  <si>
    <t>PG-WBK</t>
  </si>
  <si>
    <t>West New Britain</t>
  </si>
  <si>
    <t>PG-MBA</t>
  </si>
  <si>
    <t>Milne Bay</t>
  </si>
  <si>
    <t>PG-MPL</t>
  </si>
  <si>
    <t>Morobe</t>
  </si>
  <si>
    <t>PG-SHM</t>
  </si>
  <si>
    <t>Southern Highlands</t>
  </si>
  <si>
    <t>PG-CPK</t>
  </si>
  <si>
    <t>Chimbu</t>
  </si>
  <si>
    <t>PG-CPM</t>
  </si>
  <si>
    <t>PG-MPM</t>
  </si>
  <si>
    <t>Madang</t>
  </si>
  <si>
    <t>PG-EBR</t>
  </si>
  <si>
    <t>East New Britain</t>
  </si>
  <si>
    <t>PH-01</t>
  </si>
  <si>
    <t>Ilocos (Region I)</t>
  </si>
  <si>
    <t>Rehiyon ng Iloko</t>
  </si>
  <si>
    <t>PH-ILN</t>
  </si>
  <si>
    <t>Ilocos Norte</t>
  </si>
  <si>
    <t>Hilagang Iloko</t>
  </si>
  <si>
    <t>PH-LUN</t>
  </si>
  <si>
    <t>La Union</t>
  </si>
  <si>
    <t>La Unyon</t>
  </si>
  <si>
    <t>PH-PAN</t>
  </si>
  <si>
    <t>Pangasinan</t>
  </si>
  <si>
    <t>PH-ILS</t>
  </si>
  <si>
    <t>Timog Iloko</t>
  </si>
  <si>
    <t>Ilocos Sur</t>
  </si>
  <si>
    <t>PH-03</t>
  </si>
  <si>
    <t>Rehiyon ng Gitnang Luson</t>
  </si>
  <si>
    <t>Central Luzon (Region III)</t>
  </si>
  <si>
    <t>PH-BAN</t>
  </si>
  <si>
    <t>Bataan</t>
  </si>
  <si>
    <t>PH-PAM</t>
  </si>
  <si>
    <t>Pampanga</t>
  </si>
  <si>
    <t>PH-BUL</t>
  </si>
  <si>
    <t>Bulakan</t>
  </si>
  <si>
    <t>PH-NUE</t>
  </si>
  <si>
    <t>Nuweva Esiha</t>
  </si>
  <si>
    <t>Nueva Ecija</t>
  </si>
  <si>
    <t>PH-TAR</t>
  </si>
  <si>
    <t>Tarlak</t>
  </si>
  <si>
    <t>Tarlac</t>
  </si>
  <si>
    <t>PH-ZMB</t>
  </si>
  <si>
    <t>Sambales</t>
  </si>
  <si>
    <t>Zambales</t>
  </si>
  <si>
    <t>PH-AUR</t>
  </si>
  <si>
    <t>Aurora</t>
  </si>
  <si>
    <t>PH-08</t>
  </si>
  <si>
    <t>Eastern Visayas (Region VIII)</t>
  </si>
  <si>
    <t>Rehiyon ng Silangang Bisaya</t>
  </si>
  <si>
    <t>PH-LEY</t>
  </si>
  <si>
    <t>Leyte</t>
  </si>
  <si>
    <t>PH-SLE</t>
  </si>
  <si>
    <t>Southern Leyte</t>
  </si>
  <si>
    <t>Katimogang Leyte</t>
  </si>
  <si>
    <t>PH-BIL</t>
  </si>
  <si>
    <t>Biliran</t>
  </si>
  <si>
    <t>PH-EAS</t>
  </si>
  <si>
    <t>Silangang Samar</t>
  </si>
  <si>
    <t>Eastern Samar</t>
  </si>
  <si>
    <t>PH-NSA</t>
  </si>
  <si>
    <t>Northern Samar</t>
  </si>
  <si>
    <t>Hilagang Samar</t>
  </si>
  <si>
    <t>PH-WSA</t>
  </si>
  <si>
    <t>Samar</t>
  </si>
  <si>
    <t>PH-10</t>
  </si>
  <si>
    <t>Northern Mindanao (Region X)</t>
  </si>
  <si>
    <t>Rehiyon ng Hilagang Mindanaw</t>
  </si>
  <si>
    <t>PH-MSR</t>
  </si>
  <si>
    <t>Misamis Oriental</t>
  </si>
  <si>
    <t>Silangang Misamis</t>
  </si>
  <si>
    <t>PH-MSC</t>
  </si>
  <si>
    <t>Misamis Occidental</t>
  </si>
  <si>
    <t>Kanlurang Misamis</t>
  </si>
  <si>
    <t>PH-CAM</t>
  </si>
  <si>
    <t>Kamigin</t>
  </si>
  <si>
    <t>Camiguin</t>
  </si>
  <si>
    <t>PH-BUK</t>
  </si>
  <si>
    <t>Bukidnon</t>
  </si>
  <si>
    <t>PH-06</t>
  </si>
  <si>
    <t>Western Visayas (Region VI)</t>
  </si>
  <si>
    <t>Rehiyon ng Kanlurang Bisaya</t>
  </si>
  <si>
    <t>PH-GUI</t>
  </si>
  <si>
    <t>Gimaras</t>
  </si>
  <si>
    <t>Guimaras</t>
  </si>
  <si>
    <t>PH-ILI</t>
  </si>
  <si>
    <t>Iloilo</t>
  </si>
  <si>
    <t>PH-NEC</t>
  </si>
  <si>
    <t>Negros Occidental</t>
  </si>
  <si>
    <t>Kanlurang Negros</t>
  </si>
  <si>
    <t>PH-AKL</t>
  </si>
  <si>
    <t>Aklan</t>
  </si>
  <si>
    <t>PH-ANT</t>
  </si>
  <si>
    <t>Antike</t>
  </si>
  <si>
    <t>Antique</t>
  </si>
  <si>
    <t>PH-CAP</t>
  </si>
  <si>
    <t>Capiz</t>
  </si>
  <si>
    <t>Kapis</t>
  </si>
  <si>
    <t>PH-11</t>
  </si>
  <si>
    <t>Davao (Region XI)</t>
  </si>
  <si>
    <t>Rehiyon ng Dabaw</t>
  </si>
  <si>
    <t>PH-SAR</t>
  </si>
  <si>
    <t>Sarangani</t>
  </si>
  <si>
    <t>PH-DAO</t>
  </si>
  <si>
    <t>Silangang Dabaw</t>
  </si>
  <si>
    <t>Davao Oriental</t>
  </si>
  <si>
    <t>PH-DAS</t>
  </si>
  <si>
    <t>Timog Dabaw</t>
  </si>
  <si>
    <t>Davao del Sur</t>
  </si>
  <si>
    <t>PH-COM</t>
  </si>
  <si>
    <t>Lambak ng Kompostela</t>
  </si>
  <si>
    <t>Compostela Valley</t>
  </si>
  <si>
    <t>PH-DAV</t>
  </si>
  <si>
    <t>Hilagang Dabaw</t>
  </si>
  <si>
    <t>Davao del Norte</t>
  </si>
  <si>
    <t>PH-SCO</t>
  </si>
  <si>
    <t>Timog Kotabato</t>
  </si>
  <si>
    <t>South Cotabato</t>
  </si>
  <si>
    <t>PH-DVO</t>
  </si>
  <si>
    <t>Davao Occidental</t>
  </si>
  <si>
    <t>Kanlurang Dabaw</t>
  </si>
  <si>
    <t>PH-13</t>
  </si>
  <si>
    <t>Caraga (Region XIII)</t>
  </si>
  <si>
    <t>Rehiyon ng Karaga</t>
  </si>
  <si>
    <t>PH-SUN</t>
  </si>
  <si>
    <t>Hilagang Surigaw</t>
  </si>
  <si>
    <t>Surigao del Norte</t>
  </si>
  <si>
    <t>PH-SUR</t>
  </si>
  <si>
    <t>Timog Surigaw</t>
  </si>
  <si>
    <t>Surigao del Sur</t>
  </si>
  <si>
    <t>PH-AGS</t>
  </si>
  <si>
    <t>Agusan del Sur</t>
  </si>
  <si>
    <t>Timog Agusan</t>
  </si>
  <si>
    <t>PH-AGN</t>
  </si>
  <si>
    <t>Agusan del Norte</t>
  </si>
  <si>
    <t>Hilagang Agusan</t>
  </si>
  <si>
    <t>PH-DIN</t>
  </si>
  <si>
    <t>Dinagat Islands</t>
  </si>
  <si>
    <t>Pulo ng Dinagat</t>
  </si>
  <si>
    <t>PH-00</t>
  </si>
  <si>
    <t>National Capital Region</t>
  </si>
  <si>
    <t>Pambansang Punong Rehiyon</t>
  </si>
  <si>
    <t>PH-02</t>
  </si>
  <si>
    <t>Cagayan Valley (Region II)</t>
  </si>
  <si>
    <t>Rehiyon ng Lambak ng Kagayan</t>
  </si>
  <si>
    <t>PH-CAG</t>
  </si>
  <si>
    <t>Cagayan</t>
  </si>
  <si>
    <t>Kagayan</t>
  </si>
  <si>
    <t>PH-NUV</t>
  </si>
  <si>
    <t>Nuweva Biskaya</t>
  </si>
  <si>
    <t>Nueva Vizcaya</t>
  </si>
  <si>
    <t>PH-QUI</t>
  </si>
  <si>
    <t>Kirino</t>
  </si>
  <si>
    <t>Quirino</t>
  </si>
  <si>
    <t>PH-ISA</t>
  </si>
  <si>
    <t>Isabela</t>
  </si>
  <si>
    <t>PH-BTN</t>
  </si>
  <si>
    <t>Batanes</t>
  </si>
  <si>
    <t>PH-07</t>
  </si>
  <si>
    <t>Rehiyon ng Gitnang Bisaya</t>
  </si>
  <si>
    <t>Central Visayas (Region VII)</t>
  </si>
  <si>
    <t>PH-CEB</t>
  </si>
  <si>
    <t>Sebu</t>
  </si>
  <si>
    <t>Cebu</t>
  </si>
  <si>
    <t>PH-BOH</t>
  </si>
  <si>
    <t>Bohol</t>
  </si>
  <si>
    <t>PH-NER</t>
  </si>
  <si>
    <t>Silangang Negros</t>
  </si>
  <si>
    <t>Negros Oriental</t>
  </si>
  <si>
    <t>PH-SIG</t>
  </si>
  <si>
    <t>Siquijor</t>
  </si>
  <si>
    <t>Sikihor</t>
  </si>
  <si>
    <t>PH-05</t>
  </si>
  <si>
    <t>Bicol (Region V)</t>
  </si>
  <si>
    <t>Rehiyon ng Bikol</t>
  </si>
  <si>
    <t>PH-CAT</t>
  </si>
  <si>
    <t>Katanduwanes</t>
  </si>
  <si>
    <t>Catanduanes</t>
  </si>
  <si>
    <t>PH-CAN</t>
  </si>
  <si>
    <t>Camarines Norte</t>
  </si>
  <si>
    <t>Hilagang Kamarines</t>
  </si>
  <si>
    <t>PH-SOR</t>
  </si>
  <si>
    <t>Sorsogon</t>
  </si>
  <si>
    <t>PH-ALB</t>
  </si>
  <si>
    <t>Albay</t>
  </si>
  <si>
    <t>PH-CAS</t>
  </si>
  <si>
    <t>Timog Kamarines</t>
  </si>
  <si>
    <t>Camarines Sur</t>
  </si>
  <si>
    <t>PH-MAS</t>
  </si>
  <si>
    <t>Masbate</t>
  </si>
  <si>
    <t>PH-09</t>
  </si>
  <si>
    <t>Rehiyon ng Tangway ng Sambuwangga</t>
  </si>
  <si>
    <t>Zamboanga Peninsula (Region IX)</t>
  </si>
  <si>
    <t>PH-ZAS</t>
  </si>
  <si>
    <t>Zamboanga del Sur</t>
  </si>
  <si>
    <t>Timog Sambuwangga</t>
  </si>
  <si>
    <t>PH-ZAN</t>
  </si>
  <si>
    <t>Zamboanga del Norte</t>
  </si>
  <si>
    <t>Hilagang Sambuwangga</t>
  </si>
  <si>
    <t>PH-ZSI</t>
  </si>
  <si>
    <t>Sambuwangga Sibugay</t>
  </si>
  <si>
    <t>Zamboanga Sibugay</t>
  </si>
  <si>
    <t>PH-BAS</t>
  </si>
  <si>
    <t>Basilan</t>
  </si>
  <si>
    <t>PH-12</t>
  </si>
  <si>
    <t>Soccsksargen (Region XII)</t>
  </si>
  <si>
    <t>Rehiyon ng Soccsksargen</t>
  </si>
  <si>
    <t>PH-LAN</t>
  </si>
  <si>
    <t>Lanao del Norte</t>
  </si>
  <si>
    <t>Hilagang Lanaw</t>
  </si>
  <si>
    <t>PH-SUK</t>
  </si>
  <si>
    <t>Sultan Kudarat</t>
  </si>
  <si>
    <t>PH-NCO</t>
  </si>
  <si>
    <t>Cotabato</t>
  </si>
  <si>
    <t>Kotabato</t>
  </si>
  <si>
    <t>PH-14</t>
  </si>
  <si>
    <t>Nagsasariling Rehiyon ng Muslim sa Mindanaw</t>
  </si>
  <si>
    <t>Autonomous Region in Muslim Mindanao (ARMM)</t>
  </si>
  <si>
    <t>PH-LAS</t>
  </si>
  <si>
    <t>Lanao del Sur</t>
  </si>
  <si>
    <t>Timog Lanaw</t>
  </si>
  <si>
    <t>PH-MAG</t>
  </si>
  <si>
    <t>Magindanaw</t>
  </si>
  <si>
    <t>Maguindanao</t>
  </si>
  <si>
    <t>PH-TAW</t>
  </si>
  <si>
    <t>Tawi-Tawi</t>
  </si>
  <si>
    <t>PH-SLU</t>
  </si>
  <si>
    <t>Sulu</t>
  </si>
  <si>
    <t>PH-15</t>
  </si>
  <si>
    <t>Cordillera Administrative Region (CAR)</t>
  </si>
  <si>
    <t>Rehiyon ng Administratibo ng Kordilyera</t>
  </si>
  <si>
    <t>PH-ABR</t>
  </si>
  <si>
    <t>Abra</t>
  </si>
  <si>
    <t>PH-BEN</t>
  </si>
  <si>
    <t>Benget</t>
  </si>
  <si>
    <t>Benguet</t>
  </si>
  <si>
    <t>PH-MOU</t>
  </si>
  <si>
    <t>Mountain Province</t>
  </si>
  <si>
    <t>Lalawigang Bulubundukin</t>
  </si>
  <si>
    <t>PH-APA</t>
  </si>
  <si>
    <t>Apayao</t>
  </si>
  <si>
    <t>Apayaw</t>
  </si>
  <si>
    <t>PH-IFU</t>
  </si>
  <si>
    <t>Ipugaw</t>
  </si>
  <si>
    <t>Ifugao</t>
  </si>
  <si>
    <t>PH-KAL</t>
  </si>
  <si>
    <t>Kalinga</t>
  </si>
  <si>
    <t>PH-40</t>
  </si>
  <si>
    <t>Calabarzon (Region IV-A)</t>
  </si>
  <si>
    <t>Rehiyon ng Calabarzon</t>
  </si>
  <si>
    <t>PH-RIZ</t>
  </si>
  <si>
    <t>Risal</t>
  </si>
  <si>
    <t>Rizal</t>
  </si>
  <si>
    <t>PH-BTG</t>
  </si>
  <si>
    <t>Batangas</t>
  </si>
  <si>
    <t>PH-CAV</t>
  </si>
  <si>
    <t>Cavite</t>
  </si>
  <si>
    <t>Kabite</t>
  </si>
  <si>
    <t>PH-LAG</t>
  </si>
  <si>
    <t>Laguna</t>
  </si>
  <si>
    <t>PH-QUE</t>
  </si>
  <si>
    <t>Keson</t>
  </si>
  <si>
    <t>Quezon</t>
  </si>
  <si>
    <t>PH-41</t>
  </si>
  <si>
    <t>Mimaropa (Region IV-B)</t>
  </si>
  <si>
    <t>Rehiyon ng Mimaropa</t>
  </si>
  <si>
    <t>PH-MDR</t>
  </si>
  <si>
    <t>Silangang Mindoro</t>
  </si>
  <si>
    <t>Mindoro Oriental</t>
  </si>
  <si>
    <t>PH-PLW</t>
  </si>
  <si>
    <t>Palawan</t>
  </si>
  <si>
    <t>PH-ROM</t>
  </si>
  <si>
    <t>Romblon</t>
  </si>
  <si>
    <t>PH-MAD</t>
  </si>
  <si>
    <t>Marinduke</t>
  </si>
  <si>
    <t>Marinduque</t>
  </si>
  <si>
    <t>PH-MDC</t>
  </si>
  <si>
    <t>Mindoro Occidental</t>
  </si>
  <si>
    <t>Kanlurang Mindoro</t>
  </si>
  <si>
    <t>PK-GB</t>
  </si>
  <si>
    <t>Gilgit-Baltistān</t>
  </si>
  <si>
    <t>Gilgit-Baltistan</t>
  </si>
  <si>
    <t>PK-SD</t>
  </si>
  <si>
    <t>Sindh</t>
  </si>
  <si>
    <t>PK-KP</t>
  </si>
  <si>
    <t>Khyber Pakhtunkhwa</t>
  </si>
  <si>
    <t>Khaībar Pakhtūnkhwā</t>
  </si>
  <si>
    <t>PK-TA</t>
  </si>
  <si>
    <t>Federally Administered Tribal Areas</t>
  </si>
  <si>
    <t>PK-PB</t>
  </si>
  <si>
    <t>Panjāb</t>
  </si>
  <si>
    <t>PK-JK</t>
  </si>
  <si>
    <t>PK-BA</t>
  </si>
  <si>
    <t>Balochistan</t>
  </si>
  <si>
    <t>Balōchistān</t>
  </si>
  <si>
    <t>PK-IS</t>
  </si>
  <si>
    <t>Islāmābād</t>
  </si>
  <si>
    <t>Islamabad</t>
  </si>
  <si>
    <t>Lubelskie</t>
  </si>
  <si>
    <t>Małopolskie</t>
  </si>
  <si>
    <t>Mazowieckie</t>
  </si>
  <si>
    <t>Dolnośląskie</t>
  </si>
  <si>
    <t>Podlaskie</t>
  </si>
  <si>
    <t>Świętokrzyskie</t>
  </si>
  <si>
    <t>Śląskie</t>
  </si>
  <si>
    <t>Warmińsko-mazurskie</t>
  </si>
  <si>
    <t>Zachodniopomorskie</t>
  </si>
  <si>
    <t>Lubuskie</t>
  </si>
  <si>
    <t>Podkarpackie</t>
  </si>
  <si>
    <t>Pomorskie</t>
  </si>
  <si>
    <t>Kujawsko-pomorskie</t>
  </si>
  <si>
    <t>Opolskie</t>
  </si>
  <si>
    <t>Wielkopolskie</t>
  </si>
  <si>
    <t>Łódzkie</t>
  </si>
  <si>
    <t>PS-DEB</t>
  </si>
  <si>
    <t>Deir El Balah</t>
  </si>
  <si>
    <t>Dayr al Balaḩ</t>
  </si>
  <si>
    <t>PS-QQA</t>
  </si>
  <si>
    <t>Qalqilya</t>
  </si>
  <si>
    <t>Qalqīlyah</t>
  </si>
  <si>
    <t>PS-RFH</t>
  </si>
  <si>
    <t>Rafah</t>
  </si>
  <si>
    <t>Rafaḩ</t>
  </si>
  <si>
    <t>PS-HBN</t>
  </si>
  <si>
    <t>Hebron</t>
  </si>
  <si>
    <t>Al Khalīl</t>
  </si>
  <si>
    <t>PS-JEN</t>
  </si>
  <si>
    <t>Jenin</t>
  </si>
  <si>
    <t>Janīn</t>
  </si>
  <si>
    <t>PS-NGZ</t>
  </si>
  <si>
    <t>North Gaza</t>
  </si>
  <si>
    <t>Shamāl Ghazzah</t>
  </si>
  <si>
    <t>PS-RBH</t>
  </si>
  <si>
    <t>Ramallah</t>
  </si>
  <si>
    <t>Rām Allāh wal Bīrah</t>
  </si>
  <si>
    <t>PS-TBS</t>
  </si>
  <si>
    <t>Tubas</t>
  </si>
  <si>
    <t>Ţūbās</t>
  </si>
  <si>
    <t>PS-GZA</t>
  </si>
  <si>
    <t>Ghazzah</t>
  </si>
  <si>
    <t>PS-JRH</t>
  </si>
  <si>
    <t>Jericho and Al Aghwar</t>
  </si>
  <si>
    <t>Arīḩā wal Aghwār</t>
  </si>
  <si>
    <t>PS-NBS</t>
  </si>
  <si>
    <t>Nablus</t>
  </si>
  <si>
    <t>Nāblus</t>
  </si>
  <si>
    <t>PS-BTH</t>
  </si>
  <si>
    <t>Bethlehem</t>
  </si>
  <si>
    <t>Bayt Laḩm</t>
  </si>
  <si>
    <t>PS-JEM</t>
  </si>
  <si>
    <t>Jerusalem</t>
  </si>
  <si>
    <t>PS-SLT</t>
  </si>
  <si>
    <t>Salfit</t>
  </si>
  <si>
    <t>Salfīt</t>
  </si>
  <si>
    <t>PS-TKM</t>
  </si>
  <si>
    <t>Tulkarm</t>
  </si>
  <si>
    <t>Ţūlkarm</t>
  </si>
  <si>
    <t>PS-KYS</t>
  </si>
  <si>
    <t>Khan Yunis</t>
  </si>
  <si>
    <t>Khān Yūnis</t>
  </si>
  <si>
    <t>PT-05</t>
  </si>
  <si>
    <t>Castelo Branco</t>
  </si>
  <si>
    <t>PT-09</t>
  </si>
  <si>
    <t>Guarda</t>
  </si>
  <si>
    <t>PT-12</t>
  </si>
  <si>
    <t>Portalegre</t>
  </si>
  <si>
    <t>PT-04</t>
  </si>
  <si>
    <t>Bragança</t>
  </si>
  <si>
    <t>PT-06</t>
  </si>
  <si>
    <t>Coimbra</t>
  </si>
  <si>
    <t>PT-10</t>
  </si>
  <si>
    <t>Leiria</t>
  </si>
  <si>
    <t>PT-11</t>
  </si>
  <si>
    <t>Lisboa</t>
  </si>
  <si>
    <t>PT-15</t>
  </si>
  <si>
    <t>Setúbal</t>
  </si>
  <si>
    <t>PT-16</t>
  </si>
  <si>
    <t>Viana do Castelo</t>
  </si>
  <si>
    <t>PT-30</t>
  </si>
  <si>
    <t>Região Autónoma da Madeira</t>
  </si>
  <si>
    <t>PT-01</t>
  </si>
  <si>
    <t>Aveiro</t>
  </si>
  <si>
    <t>PT-02</t>
  </si>
  <si>
    <t>Beja</t>
  </si>
  <si>
    <t>PT-03</t>
  </si>
  <si>
    <t>Braga</t>
  </si>
  <si>
    <t>PT-17</t>
  </si>
  <si>
    <t>Vila Real</t>
  </si>
  <si>
    <t>PT-07</t>
  </si>
  <si>
    <t>Évora</t>
  </si>
  <si>
    <t>PT-13</t>
  </si>
  <si>
    <t>Porto</t>
  </si>
  <si>
    <t>PT-14</t>
  </si>
  <si>
    <t>Santarém</t>
  </si>
  <si>
    <t>PT-08</t>
  </si>
  <si>
    <t>Faro</t>
  </si>
  <si>
    <t>PT-18</t>
  </si>
  <si>
    <t>Viseu</t>
  </si>
  <si>
    <t>PT-20</t>
  </si>
  <si>
    <t>Região Autónoma dos Açores</t>
  </si>
  <si>
    <t>PW-218</t>
  </si>
  <si>
    <t>Ngarchelong</t>
  </si>
  <si>
    <t>PW-004</t>
  </si>
  <si>
    <t>Airai</t>
  </si>
  <si>
    <t>PW-212</t>
  </si>
  <si>
    <t>Melekeok</t>
  </si>
  <si>
    <t>PW-214</t>
  </si>
  <si>
    <t>Ngaraard</t>
  </si>
  <si>
    <t>PW-224</t>
  </si>
  <si>
    <t>Ngatpang</t>
  </si>
  <si>
    <t>PW-228</t>
  </si>
  <si>
    <t>Ngiwal</t>
  </si>
  <si>
    <t>PW-227</t>
  </si>
  <si>
    <t>Ngeremlengui</t>
  </si>
  <si>
    <t>PW-350</t>
  </si>
  <si>
    <t>Peleliu</t>
  </si>
  <si>
    <t>PW-002</t>
  </si>
  <si>
    <t>Aimeliik</t>
  </si>
  <si>
    <t>PW-010</t>
  </si>
  <si>
    <t>Angaur</t>
  </si>
  <si>
    <t>PW-150</t>
  </si>
  <si>
    <t>Koror</t>
  </si>
  <si>
    <t>PW-222</t>
  </si>
  <si>
    <t>Ngardmau</t>
  </si>
  <si>
    <t>PW-226</t>
  </si>
  <si>
    <t>Ngchesar</t>
  </si>
  <si>
    <t>PW-370</t>
  </si>
  <si>
    <t>Sonsorol</t>
  </si>
  <si>
    <t>PW-050</t>
  </si>
  <si>
    <t>PW-100</t>
  </si>
  <si>
    <t>Kayangel</t>
  </si>
  <si>
    <t>PY-19</t>
  </si>
  <si>
    <t>Boquerón</t>
  </si>
  <si>
    <t>PY-6</t>
  </si>
  <si>
    <t>Caazapá</t>
  </si>
  <si>
    <t>PY-7</t>
  </si>
  <si>
    <t>Itapúa</t>
  </si>
  <si>
    <t>PY-ASU</t>
  </si>
  <si>
    <t>Asunción</t>
  </si>
  <si>
    <t>PY-4</t>
  </si>
  <si>
    <t>Guairá</t>
  </si>
  <si>
    <t>PY-1</t>
  </si>
  <si>
    <t>Concepción</t>
  </si>
  <si>
    <t>PY-5</t>
  </si>
  <si>
    <t>Caaguazú</t>
  </si>
  <si>
    <t>PY-12</t>
  </si>
  <si>
    <t>Ñeembucú</t>
  </si>
  <si>
    <t>PY-15</t>
  </si>
  <si>
    <t>Presidente Hayes</t>
  </si>
  <si>
    <t>PY-3</t>
  </si>
  <si>
    <t>Cordillera</t>
  </si>
  <si>
    <t>PY-8</t>
  </si>
  <si>
    <t>PY-9</t>
  </si>
  <si>
    <t>Paraguarí</t>
  </si>
  <si>
    <t>PY-13</t>
  </si>
  <si>
    <t>Amambay</t>
  </si>
  <si>
    <t>PY-16</t>
  </si>
  <si>
    <t>Alto Paraguay</t>
  </si>
  <si>
    <t>PY-2</t>
  </si>
  <si>
    <t>San Pedro</t>
  </si>
  <si>
    <t>PY-10</t>
  </si>
  <si>
    <t>Alto Paraná</t>
  </si>
  <si>
    <t>PY-11</t>
  </si>
  <si>
    <t>PY-14</t>
  </si>
  <si>
    <t>Canindeyú</t>
  </si>
  <si>
    <t>QA-ZA</t>
  </si>
  <si>
    <t>Az̧ Z̧a‘āyin</t>
  </si>
  <si>
    <t>QA-RA</t>
  </si>
  <si>
    <t>Ar Rayyān</t>
  </si>
  <si>
    <t>QA-US</t>
  </si>
  <si>
    <t>Umm Şalāl</t>
  </si>
  <si>
    <t>QA-WA</t>
  </si>
  <si>
    <t>Al Wakrah</t>
  </si>
  <si>
    <t>QA-DA</t>
  </si>
  <si>
    <t>Ad Dawḩah</t>
  </si>
  <si>
    <t>QA-KH</t>
  </si>
  <si>
    <t>Al Khawr wa adh Dhakhīrah</t>
  </si>
  <si>
    <t>QA-MS</t>
  </si>
  <si>
    <t>Ash Shamāl</t>
  </si>
  <si>
    <t>RO-B</t>
  </si>
  <si>
    <t>București</t>
  </si>
  <si>
    <t>RO-GL</t>
  </si>
  <si>
    <t>Galați</t>
  </si>
  <si>
    <t>RO-SM</t>
  </si>
  <si>
    <t>Satu Mare</t>
  </si>
  <si>
    <t>RO-SV</t>
  </si>
  <si>
    <t>Suceava</t>
  </si>
  <si>
    <t>RO-TR</t>
  </si>
  <si>
    <t>Teleorman</t>
  </si>
  <si>
    <t>RO-VL</t>
  </si>
  <si>
    <t>Vâlcea</t>
  </si>
  <si>
    <t>RO-VN</t>
  </si>
  <si>
    <t>Vrancea</t>
  </si>
  <si>
    <t>RO-BR</t>
  </si>
  <si>
    <t>Brăila</t>
  </si>
  <si>
    <t>RO-CT</t>
  </si>
  <si>
    <t>Constanța</t>
  </si>
  <si>
    <t>RO-IL</t>
  </si>
  <si>
    <t>Ialomița</t>
  </si>
  <si>
    <t>RO-MH</t>
  </si>
  <si>
    <t>Mehedinți</t>
  </si>
  <si>
    <t>RO-MM</t>
  </si>
  <si>
    <t>Maramureș</t>
  </si>
  <si>
    <t>RO-OT</t>
  </si>
  <si>
    <t>Olt</t>
  </si>
  <si>
    <t>RO-PH</t>
  </si>
  <si>
    <t>Prahova</t>
  </si>
  <si>
    <t>RO-BZ</t>
  </si>
  <si>
    <t>Buzău</t>
  </si>
  <si>
    <t>RO-DJ</t>
  </si>
  <si>
    <t>Dolj</t>
  </si>
  <si>
    <t>RO-HD</t>
  </si>
  <si>
    <t>Hunedoara</t>
  </si>
  <si>
    <t>RO-HR</t>
  </si>
  <si>
    <t>Harghita</t>
  </si>
  <si>
    <t>RO-TM</t>
  </si>
  <si>
    <t>Timiș</t>
  </si>
  <si>
    <t>RO-BH</t>
  </si>
  <si>
    <t>Bihor</t>
  </si>
  <si>
    <t>RO-IF</t>
  </si>
  <si>
    <t>Ilfov</t>
  </si>
  <si>
    <t>RO-IS</t>
  </si>
  <si>
    <t>Iași</t>
  </si>
  <si>
    <t>RO-VS</t>
  </si>
  <si>
    <t>Vaslui</t>
  </si>
  <si>
    <t>RO-AG</t>
  </si>
  <si>
    <t>Argeș</t>
  </si>
  <si>
    <t>RO-BC</t>
  </si>
  <si>
    <t>Bacău</t>
  </si>
  <si>
    <t>RO-GJ</t>
  </si>
  <si>
    <t>Gorj</t>
  </si>
  <si>
    <t>RO-SJ</t>
  </si>
  <si>
    <t>Sălaj</t>
  </si>
  <si>
    <t>RO-BV</t>
  </si>
  <si>
    <t>Brașov</t>
  </si>
  <si>
    <t>RO-GR</t>
  </si>
  <si>
    <t>Giurgiu</t>
  </si>
  <si>
    <t>RO-NT</t>
  </si>
  <si>
    <t>Neamț</t>
  </si>
  <si>
    <t>RO-TL</t>
  </si>
  <si>
    <t>Tulcea</t>
  </si>
  <si>
    <t>RO-BN</t>
  </si>
  <si>
    <t>Bistrița-Năsăud</t>
  </si>
  <si>
    <t>RO-CL</t>
  </si>
  <si>
    <t>RO-CS</t>
  </si>
  <si>
    <t>Caraș-Severin</t>
  </si>
  <si>
    <t>RO-CV</t>
  </si>
  <si>
    <t>Covasna</t>
  </si>
  <si>
    <t>RO-DB</t>
  </si>
  <si>
    <t>Dâmbovița</t>
  </si>
  <si>
    <t>RO-MS</t>
  </si>
  <si>
    <t>Mureș</t>
  </si>
  <si>
    <t>RO-AB</t>
  </si>
  <si>
    <t>Alba</t>
  </si>
  <si>
    <t>RO-AR</t>
  </si>
  <si>
    <t>Arad</t>
  </si>
  <si>
    <t>RO-BT</t>
  </si>
  <si>
    <t>Botoșani</t>
  </si>
  <si>
    <t>RO-CJ</t>
  </si>
  <si>
    <t>Cluj</t>
  </si>
  <si>
    <t>RO-SB</t>
  </si>
  <si>
    <t>Sibiu</t>
  </si>
  <si>
    <t>RS-20</t>
  </si>
  <si>
    <t>Nišavski okrug</t>
  </si>
  <si>
    <t>RS-21</t>
  </si>
  <si>
    <t>Toplički okrug</t>
  </si>
  <si>
    <t>RS-22</t>
  </si>
  <si>
    <t>Pirotski okrug</t>
  </si>
  <si>
    <t>RS-24</t>
  </si>
  <si>
    <t>Pčinjski okrug</t>
  </si>
  <si>
    <t>RS-09</t>
  </si>
  <si>
    <t>Kolubarski okrug</t>
  </si>
  <si>
    <t>RS-10</t>
  </si>
  <si>
    <t>Podunavski okrug</t>
  </si>
  <si>
    <t>RS-19</t>
  </si>
  <si>
    <t>Rasinski okrug</t>
  </si>
  <si>
    <t>RS-00</t>
  </si>
  <si>
    <t>Beograd</t>
  </si>
  <si>
    <t>RS-12</t>
  </si>
  <si>
    <t>Šumadijski okrug</t>
  </si>
  <si>
    <t>RS-11</t>
  </si>
  <si>
    <t>Braničevski okrug</t>
  </si>
  <si>
    <t>RS-13</t>
  </si>
  <si>
    <t>Pomoravski okrug</t>
  </si>
  <si>
    <t>RS-16</t>
  </si>
  <si>
    <t>Zlatiborski okrug</t>
  </si>
  <si>
    <t>RS-KM</t>
  </si>
  <si>
    <t>Kosovo-Metohija</t>
  </si>
  <si>
    <t>RS-27</t>
  </si>
  <si>
    <t>Prizrenski okrug</t>
  </si>
  <si>
    <t>RS-25</t>
  </si>
  <si>
    <t>Kosovski okrug</t>
  </si>
  <si>
    <t>RS-26</t>
  </si>
  <si>
    <t>Pećki okrug</t>
  </si>
  <si>
    <t>RS-28</t>
  </si>
  <si>
    <t>Kosovsko-Mitrovački okrug</t>
  </si>
  <si>
    <t>RS-29</t>
  </si>
  <si>
    <t>Kosovsko-Pomoravski okrug</t>
  </si>
  <si>
    <t>RS-VO</t>
  </si>
  <si>
    <t>Vojvodina</t>
  </si>
  <si>
    <t>RS-03</t>
  </si>
  <si>
    <t>Severnobanatski okrug</t>
  </si>
  <si>
    <t>RS-04</t>
  </si>
  <si>
    <t>Južnobanatski okrug</t>
  </si>
  <si>
    <t>RS-02</t>
  </si>
  <si>
    <t>Srednjebanatski okrug</t>
  </si>
  <si>
    <t>RS-07</t>
  </si>
  <si>
    <t>Sremski okrug</t>
  </si>
  <si>
    <t>RS-06</t>
  </si>
  <si>
    <t>Južnobački okrug</t>
  </si>
  <si>
    <t>RS-01</t>
  </si>
  <si>
    <t>Severnobački okrug</t>
  </si>
  <si>
    <t>RS-05</t>
  </si>
  <si>
    <t>Zapadnobački okrug</t>
  </si>
  <si>
    <t>RS-14</t>
  </si>
  <si>
    <t>Borski okrug</t>
  </si>
  <si>
    <t>RS-15</t>
  </si>
  <si>
    <t>Zaječarski okrug</t>
  </si>
  <si>
    <t>RS-23</t>
  </si>
  <si>
    <t>Jablanički okrug</t>
  </si>
  <si>
    <t>RS-08</t>
  </si>
  <si>
    <t>Mačvanski okrug</t>
  </si>
  <si>
    <t>RS-18</t>
  </si>
  <si>
    <t>Raški okrug</t>
  </si>
  <si>
    <t>RS-17</t>
  </si>
  <si>
    <t>Moravički okrug</t>
  </si>
  <si>
    <t>RU-TYU</t>
  </si>
  <si>
    <t>Tyumenskaya oblast'</t>
  </si>
  <si>
    <t>Tjumenskaja oblast'</t>
  </si>
  <si>
    <t>RU-ALT</t>
  </si>
  <si>
    <t>Altajskij kraj</t>
  </si>
  <si>
    <t>Altayskiy kray</t>
  </si>
  <si>
    <t>RU-IVA</t>
  </si>
  <si>
    <t>Ivanovskaya oblast'</t>
  </si>
  <si>
    <t>Ivanovskaja oblast'</t>
  </si>
  <si>
    <t>RU-KDA</t>
  </si>
  <si>
    <t>Krasnodarskiy kray</t>
  </si>
  <si>
    <t>Krasnodarskij kraj</t>
  </si>
  <si>
    <t>RU-KEM</t>
  </si>
  <si>
    <t>Kemerovskaya oblast'</t>
  </si>
  <si>
    <t>Kemerovskaja oblast'</t>
  </si>
  <si>
    <t>RU-KHM</t>
  </si>
  <si>
    <t>Khanty-Mansiyskiy avtonomnyy okrug</t>
  </si>
  <si>
    <t>Hanty-Mansijskij avtonomnyj okrug</t>
  </si>
  <si>
    <t>RU-KK</t>
  </si>
  <si>
    <t>Hakasija, Respublika</t>
  </si>
  <si>
    <t>Khakasiya, Respublika</t>
  </si>
  <si>
    <t>RU-LIP</t>
  </si>
  <si>
    <t>Lipeckaja oblast'</t>
  </si>
  <si>
    <t>Lipetskaya oblast'</t>
  </si>
  <si>
    <t>RU-ME</t>
  </si>
  <si>
    <t>Mariy El, Respublika</t>
  </si>
  <si>
    <t>Marij Èl, Respublika</t>
  </si>
  <si>
    <t>RU-MO</t>
  </si>
  <si>
    <t>Mordoviya, Respublika</t>
  </si>
  <si>
    <t>Mordovija, Respublika</t>
  </si>
  <si>
    <t>RU-PNZ</t>
  </si>
  <si>
    <t>Penzenskaya oblast'</t>
  </si>
  <si>
    <t>Penzenskaja oblast'</t>
  </si>
  <si>
    <t>RU-SA</t>
  </si>
  <si>
    <t>Saha, Respublika</t>
  </si>
  <si>
    <t>Sakha, Respublika</t>
  </si>
  <si>
    <t>RU-SMO</t>
  </si>
  <si>
    <t>Smolenskaja oblast'</t>
  </si>
  <si>
    <t>Smolenskaya oblast'</t>
  </si>
  <si>
    <t>RU-VLG</t>
  </si>
  <si>
    <t>Vologodskaya oblast'</t>
  </si>
  <si>
    <t>Vologodskaja oblast'</t>
  </si>
  <si>
    <t>RU-AST</t>
  </si>
  <si>
    <t>Astrakhanskaya oblast'</t>
  </si>
  <si>
    <t>Astrahanskaja oblast'</t>
  </si>
  <si>
    <t>RU-BU</t>
  </si>
  <si>
    <t>Buryatiya, Respublika</t>
  </si>
  <si>
    <t>Burjatija, Respublika</t>
  </si>
  <si>
    <t>RU-CHU</t>
  </si>
  <si>
    <t>Chukotskiy avtonomnyy okrug</t>
  </si>
  <si>
    <t>Čukotskij avtonomnyj okrug</t>
  </si>
  <si>
    <t>RU-STA</t>
  </si>
  <si>
    <t>Stavropol'skiy kray</t>
  </si>
  <si>
    <t>Stavropol'skij kraj</t>
  </si>
  <si>
    <t>RU-YAN</t>
  </si>
  <si>
    <t>Jamalo-Neneckij avtonomnyj okrug</t>
  </si>
  <si>
    <t>Yamalo-Nenetskiy avtonomnyy okrug</t>
  </si>
  <si>
    <t>RU-YEV</t>
  </si>
  <si>
    <t>Yevreyskaya avtonomnaya oblast'</t>
  </si>
  <si>
    <t>Evrejskaja avtonomnaja oblast'</t>
  </si>
  <si>
    <t>RU-BEL</t>
  </si>
  <si>
    <t>Belgorodskaya oblast'</t>
  </si>
  <si>
    <t>Belgorodskaja oblast'</t>
  </si>
  <si>
    <t>RU-IN</t>
  </si>
  <si>
    <t>Ingušetija, Respublika</t>
  </si>
  <si>
    <t>Ingushetiya, Respublika</t>
  </si>
  <si>
    <t>RU-KR</t>
  </si>
  <si>
    <t>Kareliya, Respublika</t>
  </si>
  <si>
    <t>Karelija, Respublika</t>
  </si>
  <si>
    <t>RU-KRS</t>
  </si>
  <si>
    <t>Kurskaja oblast'</t>
  </si>
  <si>
    <t>Kurskaya oblast'</t>
  </si>
  <si>
    <t>RU-MOW</t>
  </si>
  <si>
    <t>Moskva</t>
  </si>
  <si>
    <t>RU-RYA</t>
  </si>
  <si>
    <t>Rjazanskaja oblast'</t>
  </si>
  <si>
    <t>Ryazanskaya oblast'</t>
  </si>
  <si>
    <t>RU-SAK</t>
  </si>
  <si>
    <t>Sahalinskaja oblast'</t>
  </si>
  <si>
    <t>Sakhalinskaya oblast'</t>
  </si>
  <si>
    <t>RU-TA</t>
  </si>
  <si>
    <t>Tatarstan, Respublika</t>
  </si>
  <si>
    <t>RU-TOM</t>
  </si>
  <si>
    <t>Tomskaya oblast'</t>
  </si>
  <si>
    <t>Tomskaja oblast'</t>
  </si>
  <si>
    <t>RU-TUL</t>
  </si>
  <si>
    <t>Tul'skaja oblast'</t>
  </si>
  <si>
    <t>Tul'skaya oblast'</t>
  </si>
  <si>
    <t>RU-UD</t>
  </si>
  <si>
    <t>Udmurtskaya Respublika</t>
  </si>
  <si>
    <t>Udmurtskaja Respublika</t>
  </si>
  <si>
    <t>RU-CU</t>
  </si>
  <si>
    <t>Čuvašskaja Respublika</t>
  </si>
  <si>
    <t>Chuvashskaya Respublika</t>
  </si>
  <si>
    <t>RU-DA</t>
  </si>
  <si>
    <t>Dagestan, Respublika</t>
  </si>
  <si>
    <t>RU-IRK</t>
  </si>
  <si>
    <t>Irkutskaya oblast'</t>
  </si>
  <si>
    <t>Irkutskaja oblast'</t>
  </si>
  <si>
    <t>RU-KAM</t>
  </si>
  <si>
    <t>Kamchatskiy kray</t>
  </si>
  <si>
    <t>Kamčatskij kraj</t>
  </si>
  <si>
    <t>RU-KHA</t>
  </si>
  <si>
    <t>Khabarovskiy kray</t>
  </si>
  <si>
    <t>Habarovskij kraj</t>
  </si>
  <si>
    <t>RU-MAG</t>
  </si>
  <si>
    <t>Magadanskaya oblast'</t>
  </si>
  <si>
    <t>Magadanskaja oblast'</t>
  </si>
  <si>
    <t>RU-NGR</t>
  </si>
  <si>
    <t>Novgorodskaja oblast'</t>
  </si>
  <si>
    <t>Novgorodskaya oblast'</t>
  </si>
  <si>
    <t>RU-NIZ</t>
  </si>
  <si>
    <t>Nižegorodskaja oblast'</t>
  </si>
  <si>
    <t>Nizhegorodskaya oblast'</t>
  </si>
  <si>
    <t>RU-ORE</t>
  </si>
  <si>
    <t>Orenburgskaja oblast'</t>
  </si>
  <si>
    <t>Orenburgskaya oblast'</t>
  </si>
  <si>
    <t>RU-ORL</t>
  </si>
  <si>
    <t>Orlovskaja oblast'</t>
  </si>
  <si>
    <t>Orlovskaya oblast'</t>
  </si>
  <si>
    <t>RU-PSK</t>
  </si>
  <si>
    <t>Pskovskaja oblast'</t>
  </si>
  <si>
    <t>Pskovskaya oblast'</t>
  </si>
  <si>
    <t>RU-SVE</t>
  </si>
  <si>
    <t>Sverdlovskaya oblast'</t>
  </si>
  <si>
    <t>Sverdlovskaja oblast'</t>
  </si>
  <si>
    <t>RU-BRY</t>
  </si>
  <si>
    <t>Bryanskaya oblast'</t>
  </si>
  <si>
    <t>Brjanskaja oblast'</t>
  </si>
  <si>
    <t>RU-CHE</t>
  </si>
  <si>
    <t>Čeljabinskaja oblast'</t>
  </si>
  <si>
    <t>Chelyabinskaya oblast'</t>
  </si>
  <si>
    <t>RU-KGN</t>
  </si>
  <si>
    <t>Kurganskaja oblast'</t>
  </si>
  <si>
    <t>Kurganskaya oblast'</t>
  </si>
  <si>
    <t>RU-KIR</t>
  </si>
  <si>
    <t>Kirovskaja oblast'</t>
  </si>
  <si>
    <t>Kirovskaya oblast'</t>
  </si>
  <si>
    <t>RU-MOS</t>
  </si>
  <si>
    <t>Moskovskaya oblast'</t>
  </si>
  <si>
    <t>Moskovskaja oblast'</t>
  </si>
  <si>
    <t>RU-SAM</t>
  </si>
  <si>
    <t>Samarskaya oblast'</t>
  </si>
  <si>
    <t>Samarskaja oblast'</t>
  </si>
  <si>
    <t>RU-TAM</t>
  </si>
  <si>
    <t>Tambovskaya oblast'</t>
  </si>
  <si>
    <t>Tambovskaja oblast'</t>
  </si>
  <si>
    <t>RU-YAR</t>
  </si>
  <si>
    <t>Jaroslavskaja oblast'</t>
  </si>
  <si>
    <t>Yaroslavskaya oblast'</t>
  </si>
  <si>
    <t>RU-ZAB</t>
  </si>
  <si>
    <t>Zabaykal'skiy kray</t>
  </si>
  <si>
    <t>Zabajkal'skij kraj</t>
  </si>
  <si>
    <t>RU-AMU</t>
  </si>
  <si>
    <t>Amurskaya oblast'</t>
  </si>
  <si>
    <t>Amurskaja oblast'</t>
  </si>
  <si>
    <t>RU-KL</t>
  </si>
  <si>
    <t>Kalmykija, Respublika</t>
  </si>
  <si>
    <t>Kalmykiya, Respublika</t>
  </si>
  <si>
    <t>RU-KOS</t>
  </si>
  <si>
    <t>Kostromskaya oblast'</t>
  </si>
  <si>
    <t>Kostromskaja oblast'</t>
  </si>
  <si>
    <t>RU-MUR</t>
  </si>
  <si>
    <t>Murmanskaya oblast'</t>
  </si>
  <si>
    <t>Murmanskaja oblast'</t>
  </si>
  <si>
    <t>RU-OMS</t>
  </si>
  <si>
    <t>Omskaya oblast'</t>
  </si>
  <si>
    <t>Omskaja oblast'</t>
  </si>
  <si>
    <t>RU-TY</t>
  </si>
  <si>
    <t>Tyva, Respublika</t>
  </si>
  <si>
    <t>RU-AD</t>
  </si>
  <si>
    <t>Adygeya, Respublika</t>
  </si>
  <si>
    <t>Adygeja, Respublika</t>
  </si>
  <si>
    <t>RU-BA</t>
  </si>
  <si>
    <t>Baškortostan, Respublika</t>
  </si>
  <si>
    <t>Bashkortostan, Respublika</t>
  </si>
  <si>
    <t>RU-KC</t>
  </si>
  <si>
    <t>Karachayevo-Cherkesskaya Respublika</t>
  </si>
  <si>
    <t>Karačaevo-Čerkesskaja Respublika</t>
  </si>
  <si>
    <t>RU-KLU</t>
  </si>
  <si>
    <t>Kalužskaja oblast'</t>
  </si>
  <si>
    <t>Kaluzhskaya oblast'</t>
  </si>
  <si>
    <t>RU-LEN</t>
  </si>
  <si>
    <t>Leningradskaja oblast'</t>
  </si>
  <si>
    <t>Leningradskaya oblast'</t>
  </si>
  <si>
    <t>RU-NVS</t>
  </si>
  <si>
    <t>Novosibirskaya oblast'</t>
  </si>
  <si>
    <t>Novosibirskaja oblast'</t>
  </si>
  <si>
    <t>RU-PER</t>
  </si>
  <si>
    <t>Permskiy kray</t>
  </si>
  <si>
    <t>Permskij kraj</t>
  </si>
  <si>
    <t>RU-TVE</t>
  </si>
  <si>
    <t>Tverskaja oblast'</t>
  </si>
  <si>
    <t>Tverskaya oblast'</t>
  </si>
  <si>
    <t>RU-VGG</t>
  </si>
  <si>
    <t>Volgogradskaja oblast'</t>
  </si>
  <si>
    <t>Volgogradskaya oblast'</t>
  </si>
  <si>
    <t>RU-AL</t>
  </si>
  <si>
    <t>Altaj, Respublika</t>
  </si>
  <si>
    <t>Altay, Respublika</t>
  </si>
  <si>
    <t>RU-ARK</t>
  </si>
  <si>
    <t>Arkhangel'skaya oblast'</t>
  </si>
  <si>
    <t>Arhangel'skaja oblast'</t>
  </si>
  <si>
    <t>RU-CE</t>
  </si>
  <si>
    <t>Čečenskaja Respublika</t>
  </si>
  <si>
    <t>Chechenskaya Respublika</t>
  </si>
  <si>
    <t>RU-KB</t>
  </si>
  <si>
    <t>Kabardino-Balkarskaya Respublika</t>
  </si>
  <si>
    <t>Kabardino-Balkarskaja Respublika</t>
  </si>
  <si>
    <t>RU-KGD</t>
  </si>
  <si>
    <t>Kaliningradskaya oblast'</t>
  </si>
  <si>
    <t>Kaliningradskaja oblast'</t>
  </si>
  <si>
    <t>RU-KO</t>
  </si>
  <si>
    <t>Komi, Respublika</t>
  </si>
  <si>
    <t>RU-KYA</t>
  </si>
  <si>
    <t>Krasnojarskij kraj</t>
  </si>
  <si>
    <t>Krasnoyarskiy kray</t>
  </si>
  <si>
    <t>RU-NEN</t>
  </si>
  <si>
    <t>Nenetskiy avtonomnyy okrug</t>
  </si>
  <si>
    <t>Neneckij avtonomnyj okrug</t>
  </si>
  <si>
    <t>RU-PRI</t>
  </si>
  <si>
    <t>Primorskij kraj</t>
  </si>
  <si>
    <t>Primorskiy kray</t>
  </si>
  <si>
    <t>RU-ROS</t>
  </si>
  <si>
    <t>Rostovskaja oblast'</t>
  </si>
  <si>
    <t>Rostovskaya oblast'</t>
  </si>
  <si>
    <t>RU-SAR</t>
  </si>
  <si>
    <t>Saratovskaya oblast'</t>
  </si>
  <si>
    <t>Saratovskaja oblast'</t>
  </si>
  <si>
    <t>RU-SE</t>
  </si>
  <si>
    <t>Severnaya Osetiya, Respublika</t>
  </si>
  <si>
    <t>Severnaja Osetija, Respublika</t>
  </si>
  <si>
    <t>RU-SPE</t>
  </si>
  <si>
    <t>Sankt-Peterburg</t>
  </si>
  <si>
    <t>RU-ULY</t>
  </si>
  <si>
    <t>Ul'janovskaja oblast'</t>
  </si>
  <si>
    <t>Ul'yanovskaya oblast'</t>
  </si>
  <si>
    <t>RU-VLA</t>
  </si>
  <si>
    <t>Vladimirskaya oblast'</t>
  </si>
  <si>
    <t>Vladimirskaja oblast'</t>
  </si>
  <si>
    <t>RU-VOR</t>
  </si>
  <si>
    <t>Voronežskaja oblast'</t>
  </si>
  <si>
    <t>Voronezhskaya oblast'</t>
  </si>
  <si>
    <t>RW-01</t>
  </si>
  <si>
    <t>Umujyi wa Kigali</t>
  </si>
  <si>
    <t>Ville de Kigali</t>
  </si>
  <si>
    <t>City of Kigali</t>
  </si>
  <si>
    <t>RW-02</t>
  </si>
  <si>
    <t>Iburasirazuba</t>
  </si>
  <si>
    <t>RW-03</t>
  </si>
  <si>
    <t>Amajyaruguru</t>
  </si>
  <si>
    <t>RW-04</t>
  </si>
  <si>
    <t>Iburengerazuba</t>
  </si>
  <si>
    <t>RW-05</t>
  </si>
  <si>
    <t>Amajyepfo</t>
  </si>
  <si>
    <t>SA-11</t>
  </si>
  <si>
    <t>Al Bāḩah</t>
  </si>
  <si>
    <t>SA-12</t>
  </si>
  <si>
    <t>Al Jawf</t>
  </si>
  <si>
    <t>SA-14</t>
  </si>
  <si>
    <t>'Asīr</t>
  </si>
  <si>
    <t>SA-08</t>
  </si>
  <si>
    <t>Al Ḩudūd ash Shamālīyah</t>
  </si>
  <si>
    <t>SA-02</t>
  </si>
  <si>
    <t>Makkah al Mukarramah</t>
  </si>
  <si>
    <t>SA-07</t>
  </si>
  <si>
    <t>Tabūk</t>
  </si>
  <si>
    <t>SA-01</t>
  </si>
  <si>
    <t>Ar Riyāḑ</t>
  </si>
  <si>
    <t>SA-05</t>
  </si>
  <si>
    <t>Al Qaşīm</t>
  </si>
  <si>
    <t>SA-06</t>
  </si>
  <si>
    <t>Ḩā'il</t>
  </si>
  <si>
    <t>SA-09</t>
  </si>
  <si>
    <t>Jāzān</t>
  </si>
  <si>
    <t>SA-03</t>
  </si>
  <si>
    <t>Al Madīnah al Munawwarah</t>
  </si>
  <si>
    <t>SA-04</t>
  </si>
  <si>
    <t>SA-10</t>
  </si>
  <si>
    <t>Najrān</t>
  </si>
  <si>
    <t>SB-CE</t>
  </si>
  <si>
    <t>SB-CT</t>
  </si>
  <si>
    <t>Capital Territory (Honiara)</t>
  </si>
  <si>
    <t>SB-ML</t>
  </si>
  <si>
    <t>Malaita</t>
  </si>
  <si>
    <t>SB-MK</t>
  </si>
  <si>
    <t>Makira-Ulawa</t>
  </si>
  <si>
    <t>SB-RB</t>
  </si>
  <si>
    <t>Rennell and Bellona</t>
  </si>
  <si>
    <t>SB-WE</t>
  </si>
  <si>
    <t>SB-IS</t>
  </si>
  <si>
    <t>Isabel</t>
  </si>
  <si>
    <t>SB-CH</t>
  </si>
  <si>
    <t>SB-GU</t>
  </si>
  <si>
    <t>Guadalcanal</t>
  </si>
  <si>
    <t>SB-TE</t>
  </si>
  <si>
    <t>Temotu</t>
  </si>
  <si>
    <t>SC-08</t>
  </si>
  <si>
    <t>Beau Vallon</t>
  </si>
  <si>
    <t>Bovalon</t>
  </si>
  <si>
    <t>SC-19</t>
  </si>
  <si>
    <t>Plaisance</t>
  </si>
  <si>
    <t>Plezans</t>
  </si>
  <si>
    <t>SC-12</t>
  </si>
  <si>
    <t>Glacis</t>
  </si>
  <si>
    <t>Glasi</t>
  </si>
  <si>
    <t>SC-13</t>
  </si>
  <si>
    <t>Grand'Anse Mahé</t>
  </si>
  <si>
    <t>Grand Anse Mahe</t>
  </si>
  <si>
    <t>Grand Ans Mae</t>
  </si>
  <si>
    <t>SC-04</t>
  </si>
  <si>
    <t>O Kap</t>
  </si>
  <si>
    <t>Au Cap</t>
  </si>
  <si>
    <t>SC-17</t>
  </si>
  <si>
    <t>Mont Buxton</t>
  </si>
  <si>
    <t>Mon Bikston</t>
  </si>
  <si>
    <t>SC-24</t>
  </si>
  <si>
    <t>Les Mamelles</t>
  </si>
  <si>
    <t>Lemamel</t>
  </si>
  <si>
    <t>SC-05</t>
  </si>
  <si>
    <t>Ans Royal</t>
  </si>
  <si>
    <t>Anse Royale</t>
  </si>
  <si>
    <t>SC-07</t>
  </si>
  <si>
    <t>Be Sent Ann</t>
  </si>
  <si>
    <t>Baie Sainte-Anne</t>
  </si>
  <si>
    <t>Baie Sainte Anne</t>
  </si>
  <si>
    <t>SC-10</t>
  </si>
  <si>
    <t>Bel Ombre</t>
  </si>
  <si>
    <t>Belonm</t>
  </si>
  <si>
    <t>SC-11</t>
  </si>
  <si>
    <t>Cascade</t>
  </si>
  <si>
    <t>Kaskad</t>
  </si>
  <si>
    <t>SC-16</t>
  </si>
  <si>
    <t>English River</t>
  </si>
  <si>
    <t>Larivyer Anglez</t>
  </si>
  <si>
    <t>La Rivière Anglaise</t>
  </si>
  <si>
    <t>SC-18</t>
  </si>
  <si>
    <t>Mont Fleuri</t>
  </si>
  <si>
    <t>Mon Fleri</t>
  </si>
  <si>
    <t>SC-25</t>
  </si>
  <si>
    <t>Roche Caïman</t>
  </si>
  <si>
    <t>Roche Caiman</t>
  </si>
  <si>
    <t>Ros Kaiman</t>
  </si>
  <si>
    <t>SC-01</t>
  </si>
  <si>
    <t>Ans o Pen</t>
  </si>
  <si>
    <t>Anse aux Pins</t>
  </si>
  <si>
    <t>SC-02</t>
  </si>
  <si>
    <t>Anse Boileau</t>
  </si>
  <si>
    <t>Ans Bwalo</t>
  </si>
  <si>
    <t>SC-09</t>
  </si>
  <si>
    <t>Beler</t>
  </si>
  <si>
    <t>Bel Air</t>
  </si>
  <si>
    <t>SC-14</t>
  </si>
  <si>
    <t>Grand'Anse Praslin</t>
  </si>
  <si>
    <t>Grand Ans Pralen</t>
  </si>
  <si>
    <t>Grand Anse Praslin</t>
  </si>
  <si>
    <t>SC-22</t>
  </si>
  <si>
    <t>Saint Louis</t>
  </si>
  <si>
    <t>Saint-Louis</t>
  </si>
  <si>
    <t>Sen Lwi</t>
  </si>
  <si>
    <t>SC-03</t>
  </si>
  <si>
    <t>Ans Etwal</t>
  </si>
  <si>
    <t>Anse Etoile</t>
  </si>
  <si>
    <t>Anse Étoile</t>
  </si>
  <si>
    <t>SC-06</t>
  </si>
  <si>
    <t>Baie Lazare</t>
  </si>
  <si>
    <t>Be Lazar</t>
  </si>
  <si>
    <t>SC-15</t>
  </si>
  <si>
    <t>Ladig</t>
  </si>
  <si>
    <t>La Digue</t>
  </si>
  <si>
    <t>SC-20</t>
  </si>
  <si>
    <t>Pwent Lari</t>
  </si>
  <si>
    <t>Pointe La Rue</t>
  </si>
  <si>
    <t>Pointe Larue</t>
  </si>
  <si>
    <t>SC-21</t>
  </si>
  <si>
    <t>Port Glaud</t>
  </si>
  <si>
    <t>Porglo</t>
  </si>
  <si>
    <t>SC-23</t>
  </si>
  <si>
    <t>Takamaka</t>
  </si>
  <si>
    <t>SD-NO</t>
  </si>
  <si>
    <t>SD-DS</t>
  </si>
  <si>
    <t>South Darfur</t>
  </si>
  <si>
    <t>Janūb Dārfūr</t>
  </si>
  <si>
    <t>SD-SI</t>
  </si>
  <si>
    <t>Sinnār</t>
  </si>
  <si>
    <t>Sennar</t>
  </si>
  <si>
    <t>SD-GD</t>
  </si>
  <si>
    <t>Gedaref</t>
  </si>
  <si>
    <t>Al Qaḑārif</t>
  </si>
  <si>
    <t>SD-RS</t>
  </si>
  <si>
    <t>Red Sea</t>
  </si>
  <si>
    <t>SD-DE</t>
  </si>
  <si>
    <t>East Darfur</t>
  </si>
  <si>
    <t>Sharq Dārfūr</t>
  </si>
  <si>
    <t>SD-KH</t>
  </si>
  <si>
    <t>Al Kharţūm</t>
  </si>
  <si>
    <t>SD-DN</t>
  </si>
  <si>
    <t>North Darfur</t>
  </si>
  <si>
    <t>Shamāl Dārfūr</t>
  </si>
  <si>
    <t>SD-DW</t>
  </si>
  <si>
    <t>Gharb Dārfūr</t>
  </si>
  <si>
    <t>West Darfur</t>
  </si>
  <si>
    <t>SD-GZ</t>
  </si>
  <si>
    <t>Al Jazīrah</t>
  </si>
  <si>
    <t>Gezira</t>
  </si>
  <si>
    <t>SD-NW</t>
  </si>
  <si>
    <t>White Nile</t>
  </si>
  <si>
    <t>An Nīl al Abyaḑ</t>
  </si>
  <si>
    <t>SD-DC</t>
  </si>
  <si>
    <t>Wasaţ Dārfūr Zālinjay</t>
  </si>
  <si>
    <t>Central Darfur</t>
  </si>
  <si>
    <t>SD-KA</t>
  </si>
  <si>
    <t>Kassala</t>
  </si>
  <si>
    <t>Kassalā</t>
  </si>
  <si>
    <t>SD-KN</t>
  </si>
  <si>
    <t>Shiamāl Kurdufān</t>
  </si>
  <si>
    <t>North Kordofan</t>
  </si>
  <si>
    <t>SD-KS</t>
  </si>
  <si>
    <t>Janūb Kurdufān</t>
  </si>
  <si>
    <t>South Kordofan</t>
  </si>
  <si>
    <t>SD-NB</t>
  </si>
  <si>
    <t>An Nīl al Azraq</t>
  </si>
  <si>
    <t>Blue Nile</t>
  </si>
  <si>
    <t>SD-NR</t>
  </si>
  <si>
    <t>River Nile</t>
  </si>
  <si>
    <t>Nahr an Nīl</t>
  </si>
  <si>
    <t>SD-GK</t>
  </si>
  <si>
    <t>Gharb Kurdufān</t>
  </si>
  <si>
    <t>West Kordofan</t>
  </si>
  <si>
    <t>SE-O</t>
  </si>
  <si>
    <t>Västra Götalands län [SE-14]</t>
  </si>
  <si>
    <t>SE-X</t>
  </si>
  <si>
    <t>Gävleborgs län [SE-21]</t>
  </si>
  <si>
    <t>SE-K</t>
  </si>
  <si>
    <t>Blekinge län [SE-10]</t>
  </si>
  <si>
    <t>SE-U</t>
  </si>
  <si>
    <t>Västmanlands län [SE-19]</t>
  </si>
  <si>
    <t>SE-W</t>
  </si>
  <si>
    <t>Dalarnas län [SE-20]</t>
  </si>
  <si>
    <t>SE-Y</t>
  </si>
  <si>
    <t>Västernorrlands län [SE-22]</t>
  </si>
  <si>
    <t>SE-E</t>
  </si>
  <si>
    <t>Östergötlands län [SE-05]</t>
  </si>
  <si>
    <t>SE-I</t>
  </si>
  <si>
    <t>Gotlands län [SE-09]</t>
  </si>
  <si>
    <t>SE-N</t>
  </si>
  <si>
    <t>Hallands län [SE-13]</t>
  </si>
  <si>
    <t>SE-S</t>
  </si>
  <si>
    <t>Värmlands län [SE-17]</t>
  </si>
  <si>
    <t>SE-T</t>
  </si>
  <si>
    <t>Örebro län [SE-18]</t>
  </si>
  <si>
    <t>SE-BD</t>
  </si>
  <si>
    <t>Norrbottens län [SE-25]</t>
  </si>
  <si>
    <t>SE-F</t>
  </si>
  <si>
    <t>Jönköpings län [SE-06]</t>
  </si>
  <si>
    <t>SE-AC</t>
  </si>
  <si>
    <t>Västerbottens län [SE-24]</t>
  </si>
  <si>
    <t>SE-C</t>
  </si>
  <si>
    <t>Uppsala län [SE-03]</t>
  </si>
  <si>
    <t>SE-H</t>
  </si>
  <si>
    <t>Kalmar län [SE-08]</t>
  </si>
  <si>
    <t>SE-M</t>
  </si>
  <si>
    <t>Skåne län [SE-12]</t>
  </si>
  <si>
    <t>SE-AB</t>
  </si>
  <si>
    <t>Stockholms län [SE-01]</t>
  </si>
  <si>
    <t>SE-D</t>
  </si>
  <si>
    <t>Södermanlands län [SE-04]</t>
  </si>
  <si>
    <t>SE-G</t>
  </si>
  <si>
    <t>Kronobergs län [SE-07]</t>
  </si>
  <si>
    <t>SE-Z</t>
  </si>
  <si>
    <t>Jämtlands län [SE-23]</t>
  </si>
  <si>
    <t>SG-03</t>
  </si>
  <si>
    <t>SG-02</t>
  </si>
  <si>
    <t>SG-01</t>
  </si>
  <si>
    <t>Central Singapore</t>
  </si>
  <si>
    <t>SG-05</t>
  </si>
  <si>
    <t>South West</t>
  </si>
  <si>
    <t>SG-04</t>
  </si>
  <si>
    <t>SH-TA</t>
  </si>
  <si>
    <t>Tristan da Cunha</t>
  </si>
  <si>
    <t>SH-HL</t>
  </si>
  <si>
    <t>Saint Helena</t>
  </si>
  <si>
    <t>SH-AC</t>
  </si>
  <si>
    <t>Ascension</t>
  </si>
  <si>
    <t>SI-036</t>
  </si>
  <si>
    <t>Idrija</t>
  </si>
  <si>
    <t>SI-047</t>
  </si>
  <si>
    <t>Kobilje</t>
  </si>
  <si>
    <t>SI-061</t>
  </si>
  <si>
    <t>Ljubljana</t>
  </si>
  <si>
    <t>SI-086</t>
  </si>
  <si>
    <t>Odranci</t>
  </si>
  <si>
    <t>SI-092</t>
  </si>
  <si>
    <t>Podčetrtek</t>
  </si>
  <si>
    <t>SI-093</t>
  </si>
  <si>
    <t>Podvelka</t>
  </si>
  <si>
    <t>SI-102</t>
  </si>
  <si>
    <t>Radovljica</t>
  </si>
  <si>
    <t>SI-107</t>
  </si>
  <si>
    <t>Rogatec</t>
  </si>
  <si>
    <t>SI-129</t>
  </si>
  <si>
    <t>Trbovlje</t>
  </si>
  <si>
    <t>SI-137</t>
  </si>
  <si>
    <t>Vitanje</t>
  </si>
  <si>
    <t>SI-149</t>
  </si>
  <si>
    <t>Bistrica ob Sotli</t>
  </si>
  <si>
    <t>SI-150</t>
  </si>
  <si>
    <t>Bloke</t>
  </si>
  <si>
    <t>SI-152</t>
  </si>
  <si>
    <t>Cankova</t>
  </si>
  <si>
    <t>SI-154</t>
  </si>
  <si>
    <t>Dobje</t>
  </si>
  <si>
    <t>SI-163</t>
  </si>
  <si>
    <t>Jezersko</t>
  </si>
  <si>
    <t>SI-172</t>
  </si>
  <si>
    <t>Podlehnik</t>
  </si>
  <si>
    <t>SI-178</t>
  </si>
  <si>
    <t>Selnica ob Dravi</t>
  </si>
  <si>
    <t>SI-201</t>
  </si>
  <si>
    <t>Renče-Vogrsko</t>
  </si>
  <si>
    <t>SI-001</t>
  </si>
  <si>
    <t>Ajdovščina</t>
  </si>
  <si>
    <t>SI-019</t>
  </si>
  <si>
    <t>Divača</t>
  </si>
  <si>
    <t>SI-025</t>
  </si>
  <si>
    <t>Dravograd</t>
  </si>
  <si>
    <t>SI-027</t>
  </si>
  <si>
    <t>Gorenja vas-Poljane</t>
  </si>
  <si>
    <t>SI-032</t>
  </si>
  <si>
    <t>Grosuplje</t>
  </si>
  <si>
    <t>SI-034</t>
  </si>
  <si>
    <t>Hrastnik</t>
  </si>
  <si>
    <t>SI-039</t>
  </si>
  <si>
    <t>Ivančna Gorica</t>
  </si>
  <si>
    <t>SI-040</t>
  </si>
  <si>
    <t>Izola</t>
  </si>
  <si>
    <t>SI-053</t>
  </si>
  <si>
    <t>Kranjska Gora</t>
  </si>
  <si>
    <t>SI-058</t>
  </si>
  <si>
    <t>Lenart</t>
  </si>
  <si>
    <t>SI-060</t>
  </si>
  <si>
    <t>Litija</t>
  </si>
  <si>
    <t>SI-084</t>
  </si>
  <si>
    <t>Nova Gorica</t>
  </si>
  <si>
    <t>SI-091</t>
  </si>
  <si>
    <t>Pivka</t>
  </si>
  <si>
    <t>SI-099</t>
  </si>
  <si>
    <t>Radeče</t>
  </si>
  <si>
    <t>SI-104</t>
  </si>
  <si>
    <t>Ribnica</t>
  </si>
  <si>
    <t>SI-121</t>
  </si>
  <si>
    <t>Škocjan</t>
  </si>
  <si>
    <t>SI-135</t>
  </si>
  <si>
    <t>Videm</t>
  </si>
  <si>
    <t>SI-157</t>
  </si>
  <si>
    <t>Dolenjske Toplice</t>
  </si>
  <si>
    <t>SI-170</t>
  </si>
  <si>
    <t>Mirna Peč</t>
  </si>
  <si>
    <t>SI-171</t>
  </si>
  <si>
    <t>Oplotnica</t>
  </si>
  <si>
    <t>SI-177</t>
  </si>
  <si>
    <t>Ribnica na Pohorju</t>
  </si>
  <si>
    <t>SI-179</t>
  </si>
  <si>
    <t>Sodražica</t>
  </si>
  <si>
    <t>SI-181</t>
  </si>
  <si>
    <t>Sveta Ana</t>
  </si>
  <si>
    <t>SI-184</t>
  </si>
  <si>
    <t>Tabor</t>
  </si>
  <si>
    <t>SI-186</t>
  </si>
  <si>
    <t>Trzin</t>
  </si>
  <si>
    <t>SI-198</t>
  </si>
  <si>
    <t>Makole</t>
  </si>
  <si>
    <t>SI-200</t>
  </si>
  <si>
    <t>Poljčane</t>
  </si>
  <si>
    <t>SI-203</t>
  </si>
  <si>
    <t>Straža</t>
  </si>
  <si>
    <t>SI-211</t>
  </si>
  <si>
    <t>Šentrupert</t>
  </si>
  <si>
    <t>SI-004</t>
  </si>
  <si>
    <t>Bohinj</t>
  </si>
  <si>
    <t>SI-006</t>
  </si>
  <si>
    <t>Bovec</t>
  </si>
  <si>
    <t>SI-009</t>
  </si>
  <si>
    <t>Brežice</t>
  </si>
  <si>
    <t>SI-015</t>
  </si>
  <si>
    <t>Črenšovci</t>
  </si>
  <si>
    <t>SI-031</t>
  </si>
  <si>
    <t>Gornji Petrovci</t>
  </si>
  <si>
    <t>SI-041</t>
  </si>
  <si>
    <t>Jesenice</t>
  </si>
  <si>
    <t>SI-046</t>
  </si>
  <si>
    <t>Kobarid</t>
  </si>
  <si>
    <t>SI-048</t>
  </si>
  <si>
    <t>Kočevje</t>
  </si>
  <si>
    <t>SI-066</t>
  </si>
  <si>
    <t>Loški Potok</t>
  </si>
  <si>
    <t>SI-069</t>
  </si>
  <si>
    <t>Majšperk</t>
  </si>
  <si>
    <t>SI-071</t>
  </si>
  <si>
    <t>Medvode</t>
  </si>
  <si>
    <t>SI-072</t>
  </si>
  <si>
    <t>Mengeš</t>
  </si>
  <si>
    <t>SI-076</t>
  </si>
  <si>
    <t>Mislinja</t>
  </si>
  <si>
    <t>SI-078</t>
  </si>
  <si>
    <t>Moravske Toplice</t>
  </si>
  <si>
    <t>SI-090</t>
  </si>
  <si>
    <t>Piran</t>
  </si>
  <si>
    <t>SI-097</t>
  </si>
  <si>
    <t>Puconci</t>
  </si>
  <si>
    <t>SI-100</t>
  </si>
  <si>
    <t>Radenci</t>
  </si>
  <si>
    <t>SI-103</t>
  </si>
  <si>
    <t>Ravne na Koroškem</t>
  </si>
  <si>
    <t>SI-120</t>
  </si>
  <si>
    <t>Šentjur</t>
  </si>
  <si>
    <t>SI-136</t>
  </si>
  <si>
    <t>Vipava</t>
  </si>
  <si>
    <t>SI-156</t>
  </si>
  <si>
    <t>Dobrovnik</t>
  </si>
  <si>
    <t>SI-161</t>
  </si>
  <si>
    <t>Hodoš</t>
  </si>
  <si>
    <t>SI-173</t>
  </si>
  <si>
    <t>Polzela</t>
  </si>
  <si>
    <t>SI-182</t>
  </si>
  <si>
    <t>Sveti Andraž v Slovenskih Goricah</t>
  </si>
  <si>
    <t>SI-190</t>
  </si>
  <si>
    <t>Žalec</t>
  </si>
  <si>
    <t>SI-192</t>
  </si>
  <si>
    <t>Žirovnica</t>
  </si>
  <si>
    <t>SI-003</t>
  </si>
  <si>
    <t>Bled</t>
  </si>
  <si>
    <t>SI-005</t>
  </si>
  <si>
    <t>Borovnica</t>
  </si>
  <si>
    <t>SI-008</t>
  </si>
  <si>
    <t>Brezovica</t>
  </si>
  <si>
    <t>SI-018</t>
  </si>
  <si>
    <t>Destrnik</t>
  </si>
  <si>
    <t>SI-024</t>
  </si>
  <si>
    <t>Dornava</t>
  </si>
  <si>
    <t>SI-033</t>
  </si>
  <si>
    <t>Šalovci</t>
  </si>
  <si>
    <t>SI-037</t>
  </si>
  <si>
    <t>Ig</t>
  </si>
  <si>
    <t>SI-042</t>
  </si>
  <si>
    <t>Juršinci</t>
  </si>
  <si>
    <t>SI-044</t>
  </si>
  <si>
    <t>Kanal</t>
  </si>
  <si>
    <t>SI-057</t>
  </si>
  <si>
    <t>Laško</t>
  </si>
  <si>
    <t>SI-070</t>
  </si>
  <si>
    <t>Maribor</t>
  </si>
  <si>
    <t>SI-075</t>
  </si>
  <si>
    <t>Miren-Kostanjevica</t>
  </si>
  <si>
    <t>SI-081</t>
  </si>
  <si>
    <t>Muta</t>
  </si>
  <si>
    <t>SI-094</t>
  </si>
  <si>
    <t>Postojna</t>
  </si>
  <si>
    <t>SI-095</t>
  </si>
  <si>
    <t>Preddvor</t>
  </si>
  <si>
    <t>SI-111</t>
  </si>
  <si>
    <t>Sežana</t>
  </si>
  <si>
    <t>SI-113</t>
  </si>
  <si>
    <t>Slovenska Bistrica</t>
  </si>
  <si>
    <t>SI-114</t>
  </si>
  <si>
    <t>Slovenske Konjice</t>
  </si>
  <si>
    <t>SI-134</t>
  </si>
  <si>
    <t>Velike Lašče</t>
  </si>
  <si>
    <t>SI-143</t>
  </si>
  <si>
    <t>Zavrč</t>
  </si>
  <si>
    <t>SI-147</t>
  </si>
  <si>
    <t>Žiri</t>
  </si>
  <si>
    <t>SI-151</t>
  </si>
  <si>
    <t>Braslovče</t>
  </si>
  <si>
    <t>SI-160</t>
  </si>
  <si>
    <t>Hoče-Slivnica</t>
  </si>
  <si>
    <t>SI-168</t>
  </si>
  <si>
    <t>Markovci</t>
  </si>
  <si>
    <t>SI-175</t>
  </si>
  <si>
    <t>Prevalje</t>
  </si>
  <si>
    <t>SI-187</t>
  </si>
  <si>
    <t>Velika Polana</t>
  </si>
  <si>
    <t>SI-195</t>
  </si>
  <si>
    <t>Apače</t>
  </si>
  <si>
    <t>SI-210</t>
  </si>
  <si>
    <t>Sveti Jurij v Slovenskih Goricah</t>
  </si>
  <si>
    <t>SI-212</t>
  </si>
  <si>
    <t>Mirna</t>
  </si>
  <si>
    <t>SI-007</t>
  </si>
  <si>
    <t>Brda</t>
  </si>
  <si>
    <t>SI-016</t>
  </si>
  <si>
    <t>Črna na Koroškem</t>
  </si>
  <si>
    <t>SI-022</t>
  </si>
  <si>
    <t>Dol pri Ljubljani</t>
  </si>
  <si>
    <t>SI-028</t>
  </si>
  <si>
    <t>Gorišnica</t>
  </si>
  <si>
    <t>SI-045</t>
  </si>
  <si>
    <t>Kidričevo</t>
  </si>
  <si>
    <t>SI-051</t>
  </si>
  <si>
    <t>Kozje</t>
  </si>
  <si>
    <t>SI-065</t>
  </si>
  <si>
    <t>Loška Dolina</t>
  </si>
  <si>
    <t>SI-067</t>
  </si>
  <si>
    <t>Luče</t>
  </si>
  <si>
    <t>SI-068</t>
  </si>
  <si>
    <t>Lukovica</t>
  </si>
  <si>
    <t>SI-074</t>
  </si>
  <si>
    <t>Mežica</t>
  </si>
  <si>
    <t>SI-079</t>
  </si>
  <si>
    <t>Mozirje</t>
  </si>
  <si>
    <t>SI-080</t>
  </si>
  <si>
    <t>Murska Sobota</t>
  </si>
  <si>
    <t>SI-082</t>
  </si>
  <si>
    <t>Naklo</t>
  </si>
  <si>
    <t>SI-085</t>
  </si>
  <si>
    <t>Novo Mesto</t>
  </si>
  <si>
    <t>SI-088</t>
  </si>
  <si>
    <t>Osilnica</t>
  </si>
  <si>
    <t>SI-109</t>
  </si>
  <si>
    <t>Semič</t>
  </si>
  <si>
    <t>SI-116</t>
  </si>
  <si>
    <t>Sveti Jurij</t>
  </si>
  <si>
    <t>SI-125</t>
  </si>
  <si>
    <t>Šmartno ob Paki</t>
  </si>
  <si>
    <t>SI-126</t>
  </si>
  <si>
    <t>Šoštanj</t>
  </si>
  <si>
    <t>SI-142</t>
  </si>
  <si>
    <t>Zagorje ob Savi</t>
  </si>
  <si>
    <t>SI-148</t>
  </si>
  <si>
    <t>Benedikt</t>
  </si>
  <si>
    <t>SI-153</t>
  </si>
  <si>
    <t>Cerkvenjak</t>
  </si>
  <si>
    <t>SI-159</t>
  </si>
  <si>
    <t>Hajdina</t>
  </si>
  <si>
    <t>SI-162</t>
  </si>
  <si>
    <t>Horjul</t>
  </si>
  <si>
    <t>SI-166</t>
  </si>
  <si>
    <t>Križevci</t>
  </si>
  <si>
    <t>SI-174</t>
  </si>
  <si>
    <t>Prebold</t>
  </si>
  <si>
    <t>SI-180</t>
  </si>
  <si>
    <t>Solčava</t>
  </si>
  <si>
    <t>SI-199</t>
  </si>
  <si>
    <t>Mokronog-Trebelno</t>
  </si>
  <si>
    <t>SI-012</t>
  </si>
  <si>
    <t>Cerklje na Gorenjskem</t>
  </si>
  <si>
    <t>SI-014</t>
  </si>
  <si>
    <t>Cerkno</t>
  </si>
  <si>
    <t>SI-017</t>
  </si>
  <si>
    <t>Črnomelj</t>
  </si>
  <si>
    <t>SI-030</t>
  </si>
  <si>
    <t>Gornji Grad</t>
  </si>
  <si>
    <t>SI-059</t>
  </si>
  <si>
    <t>Lendava</t>
  </si>
  <si>
    <t>SI-087</t>
  </si>
  <si>
    <t>Ormož</t>
  </si>
  <si>
    <t>SI-098</t>
  </si>
  <si>
    <t>Rače-Fram</t>
  </si>
  <si>
    <t>SI-101</t>
  </si>
  <si>
    <t>Radlje ob Dravi</t>
  </si>
  <si>
    <t>SI-106</t>
  </si>
  <si>
    <t>Rogaška Slatina</t>
  </si>
  <si>
    <t>SI-108</t>
  </si>
  <si>
    <t>Ruše</t>
  </si>
  <si>
    <t>SI-117</t>
  </si>
  <si>
    <t>Šenčur</t>
  </si>
  <si>
    <t>SI-119</t>
  </si>
  <si>
    <t>Šentjernej</t>
  </si>
  <si>
    <t>SI-127</t>
  </si>
  <si>
    <t>Štore</t>
  </si>
  <si>
    <t>SI-138</t>
  </si>
  <si>
    <t>Vodice</t>
  </si>
  <si>
    <t>SI-139</t>
  </si>
  <si>
    <t>Vojnik</t>
  </si>
  <si>
    <t>SI-140</t>
  </si>
  <si>
    <t>Vrhnika</t>
  </si>
  <si>
    <t>SI-155</t>
  </si>
  <si>
    <t>Dobrna</t>
  </si>
  <si>
    <t>SI-158</t>
  </si>
  <si>
    <t>Grad</t>
  </si>
  <si>
    <t>SI-164</t>
  </si>
  <si>
    <t>Komenda</t>
  </si>
  <si>
    <t>SI-183</t>
  </si>
  <si>
    <t>Šempeter-Vrtojba</t>
  </si>
  <si>
    <t>SI-197</t>
  </si>
  <si>
    <t>Kosanjevica na Krki</t>
  </si>
  <si>
    <t>SI-206</t>
  </si>
  <si>
    <t>Šmarješke Toplice</t>
  </si>
  <si>
    <t>SI-207</t>
  </si>
  <si>
    <t>Gorje</t>
  </si>
  <si>
    <t>SI-209</t>
  </si>
  <si>
    <t>Rečica ob Savinji</t>
  </si>
  <si>
    <t>SI-002</t>
  </si>
  <si>
    <t>Beltinci</t>
  </si>
  <si>
    <t>SI-026</t>
  </si>
  <si>
    <t>Duplek</t>
  </si>
  <si>
    <t>SI-035</t>
  </si>
  <si>
    <t>Hrpelje-Kozina</t>
  </si>
  <si>
    <t>SI-043</t>
  </si>
  <si>
    <t>Kamnik</t>
  </si>
  <si>
    <t>SI-050</t>
  </si>
  <si>
    <t>Koper</t>
  </si>
  <si>
    <t>SI-054</t>
  </si>
  <si>
    <t>Krško</t>
  </si>
  <si>
    <t>SI-055</t>
  </si>
  <si>
    <t>Kungota</t>
  </si>
  <si>
    <t>SI-056</t>
  </si>
  <si>
    <t>Kuzma</t>
  </si>
  <si>
    <t>SI-062</t>
  </si>
  <si>
    <t>Ljubno</t>
  </si>
  <si>
    <t>SI-064</t>
  </si>
  <si>
    <t>Logatec</t>
  </si>
  <si>
    <t>SI-105</t>
  </si>
  <si>
    <t>Rogašovci</t>
  </si>
  <si>
    <t>SI-112</t>
  </si>
  <si>
    <t>Slovenj Gradec</t>
  </si>
  <si>
    <t>SI-122</t>
  </si>
  <si>
    <t>Škofja Loka</t>
  </si>
  <si>
    <t>SI-128</t>
  </si>
  <si>
    <t>Tolmin</t>
  </si>
  <si>
    <t>SI-141</t>
  </si>
  <si>
    <t>Vuzenica</t>
  </si>
  <si>
    <t>SI-144</t>
  </si>
  <si>
    <t>Zreče</t>
  </si>
  <si>
    <t>SI-167</t>
  </si>
  <si>
    <t>Lovrenc na Pohorju</t>
  </si>
  <si>
    <t>SI-169</t>
  </si>
  <si>
    <t>Miklavž na Dravskem Polju</t>
  </si>
  <si>
    <t>SI-193</t>
  </si>
  <si>
    <t>Žužemberk</t>
  </si>
  <si>
    <t>SI-202</t>
  </si>
  <si>
    <t>Središče ob Dravi</t>
  </si>
  <si>
    <t>SI-010</t>
  </si>
  <si>
    <t>Tišina</t>
  </si>
  <si>
    <t>SI-011</t>
  </si>
  <si>
    <t>Celje</t>
  </si>
  <si>
    <t>SI-013</t>
  </si>
  <si>
    <t>Cerknica</t>
  </si>
  <si>
    <t>SI-020</t>
  </si>
  <si>
    <t>Dobrepolje</t>
  </si>
  <si>
    <t>SI-021</t>
  </si>
  <si>
    <t>Dobrova-Polhov Gradec</t>
  </si>
  <si>
    <t>SI-023</t>
  </si>
  <si>
    <t>Domžale</t>
  </si>
  <si>
    <t>SI-029</t>
  </si>
  <si>
    <t>Gornja Radgona</t>
  </si>
  <si>
    <t>SI-038</t>
  </si>
  <si>
    <t>Ilirska Bistrica</t>
  </si>
  <si>
    <t>SI-049</t>
  </si>
  <si>
    <t>Komen</t>
  </si>
  <si>
    <t>SI-052</t>
  </si>
  <si>
    <t>Kranj</t>
  </si>
  <si>
    <t>SI-063</t>
  </si>
  <si>
    <t>Ljutomer</t>
  </si>
  <si>
    <t>SI-073</t>
  </si>
  <si>
    <t>Metlika</t>
  </si>
  <si>
    <t>SI-077</t>
  </si>
  <si>
    <t>Moravče</t>
  </si>
  <si>
    <t>SI-083</t>
  </si>
  <si>
    <t>Nazarje</t>
  </si>
  <si>
    <t>SI-089</t>
  </si>
  <si>
    <t>Pesnica</t>
  </si>
  <si>
    <t>SI-096</t>
  </si>
  <si>
    <t>Ptuj</t>
  </si>
  <si>
    <t>SI-110</t>
  </si>
  <si>
    <t>Sevnica</t>
  </si>
  <si>
    <t>SI-115</t>
  </si>
  <si>
    <t>Starše</t>
  </si>
  <si>
    <t>SI-118</t>
  </si>
  <si>
    <t>Šentilj</t>
  </si>
  <si>
    <t>SI-123</t>
  </si>
  <si>
    <t>Škofljica</t>
  </si>
  <si>
    <t>SI-124</t>
  </si>
  <si>
    <t>Šmarje pri Jelšah</t>
  </si>
  <si>
    <t>SI-130</t>
  </si>
  <si>
    <t>Trebnje</t>
  </si>
  <si>
    <t>SI-131</t>
  </si>
  <si>
    <t>Tržič</t>
  </si>
  <si>
    <t>SI-132</t>
  </si>
  <si>
    <t>Turnišče</t>
  </si>
  <si>
    <t>SI-133</t>
  </si>
  <si>
    <t>Velenje</t>
  </si>
  <si>
    <t>SI-146</t>
  </si>
  <si>
    <t>Železniki</t>
  </si>
  <si>
    <t>SI-165</t>
  </si>
  <si>
    <t>Kostel</t>
  </si>
  <si>
    <t>SI-176</t>
  </si>
  <si>
    <t>Razkrižje</t>
  </si>
  <si>
    <t>SI-185</t>
  </si>
  <si>
    <t>Trnovska Vas</t>
  </si>
  <si>
    <t>SI-188</t>
  </si>
  <si>
    <t>Veržej</t>
  </si>
  <si>
    <t>SI-189</t>
  </si>
  <si>
    <t>Vransko</t>
  </si>
  <si>
    <t>SI-191</t>
  </si>
  <si>
    <t>Žetale</t>
  </si>
  <si>
    <t>SI-194</t>
  </si>
  <si>
    <t>Šmartno pri Litiji</t>
  </si>
  <si>
    <t>SI-196</t>
  </si>
  <si>
    <t>Cirkulane</t>
  </si>
  <si>
    <t>SI-204</t>
  </si>
  <si>
    <t>Sveta Trojica v Slovenskih Goricah</t>
  </si>
  <si>
    <t>SI-205</t>
  </si>
  <si>
    <t>Sveti Tomaž</t>
  </si>
  <si>
    <t>SI-208</t>
  </si>
  <si>
    <t>Log-Dragomer</t>
  </si>
  <si>
    <t>SK-PV</t>
  </si>
  <si>
    <t>Prešovský kraj</t>
  </si>
  <si>
    <t>SK-TA</t>
  </si>
  <si>
    <t>Trnavský kraj</t>
  </si>
  <si>
    <t>SK-KI</t>
  </si>
  <si>
    <t>Košický kraj</t>
  </si>
  <si>
    <t>SK-ZI</t>
  </si>
  <si>
    <t>Žilinský kraj</t>
  </si>
  <si>
    <t>SK-BL</t>
  </si>
  <si>
    <t>Bratislavský kraj</t>
  </si>
  <si>
    <t>SK-TC</t>
  </si>
  <si>
    <t>Trenčiansky kraj</t>
  </si>
  <si>
    <t>SK-BC</t>
  </si>
  <si>
    <t>Banskobystrický kraj</t>
  </si>
  <si>
    <t>SK-NI</t>
  </si>
  <si>
    <t>Nitriansky kraj</t>
  </si>
  <si>
    <t>SL-S</t>
  </si>
  <si>
    <t>SL-N</t>
  </si>
  <si>
    <t>SL-W</t>
  </si>
  <si>
    <t>Western Area (Freetown)</t>
  </si>
  <si>
    <t>SL-E</t>
  </si>
  <si>
    <t>SM-03</t>
  </si>
  <si>
    <t>Domagnano</t>
  </si>
  <si>
    <t>SM-06</t>
  </si>
  <si>
    <t>Borgo Maggiore</t>
  </si>
  <si>
    <t>SM-08</t>
  </si>
  <si>
    <t>Montegiardino</t>
  </si>
  <si>
    <t>SM-02</t>
  </si>
  <si>
    <t>Chiesanuova</t>
  </si>
  <si>
    <t>SM-04</t>
  </si>
  <si>
    <t>Faetano</t>
  </si>
  <si>
    <t>SM-09</t>
  </si>
  <si>
    <t>Serravalle</t>
  </si>
  <si>
    <t>SM-01</t>
  </si>
  <si>
    <t>Acquaviva</t>
  </si>
  <si>
    <t>SM-05</t>
  </si>
  <si>
    <t>Fiorentino</t>
  </si>
  <si>
    <t>SM-07</t>
  </si>
  <si>
    <t>SN-SE</t>
  </si>
  <si>
    <t>Sédhiou</t>
  </si>
  <si>
    <t>SN-DK</t>
  </si>
  <si>
    <t>Dakar</t>
  </si>
  <si>
    <t>SN-KD</t>
  </si>
  <si>
    <t>Kolda</t>
  </si>
  <si>
    <t>SN-SL</t>
  </si>
  <si>
    <t>SN-FK</t>
  </si>
  <si>
    <t>Fatick</t>
  </si>
  <si>
    <t>SN-KA</t>
  </si>
  <si>
    <t>Kaffrine</t>
  </si>
  <si>
    <t>SN-ZG</t>
  </si>
  <si>
    <t>Ziguinchor</t>
  </si>
  <si>
    <t>SN-TH</t>
  </si>
  <si>
    <t>Thiès</t>
  </si>
  <si>
    <t>SN-KL</t>
  </si>
  <si>
    <t>Kaolack</t>
  </si>
  <si>
    <t>SN-KE</t>
  </si>
  <si>
    <t>Kédougou</t>
  </si>
  <si>
    <t>SN-LG</t>
  </si>
  <si>
    <t>Louga</t>
  </si>
  <si>
    <t>SN-DB</t>
  </si>
  <si>
    <t>Diourbel</t>
  </si>
  <si>
    <t>SN-MT</t>
  </si>
  <si>
    <t>Matam</t>
  </si>
  <si>
    <t>SN-TC</t>
  </si>
  <si>
    <t>Tambacounda</t>
  </si>
  <si>
    <t>SO-BY</t>
  </si>
  <si>
    <t>Bay</t>
  </si>
  <si>
    <t>SO-JD</t>
  </si>
  <si>
    <t>Jubbada Dhexe</t>
  </si>
  <si>
    <t>SO-MU</t>
  </si>
  <si>
    <t>Mudug</t>
  </si>
  <si>
    <t>SO-SA</t>
  </si>
  <si>
    <t>Sanaag</t>
  </si>
  <si>
    <t>SO-SD</t>
  </si>
  <si>
    <t>Shabeellaha Dhexe</t>
  </si>
  <si>
    <t>SO-SO</t>
  </si>
  <si>
    <t>Sool</t>
  </si>
  <si>
    <t>SO-WO</t>
  </si>
  <si>
    <t>Woqooyi Galbeed</t>
  </si>
  <si>
    <t>SO-BK</t>
  </si>
  <si>
    <t>Bakool</t>
  </si>
  <si>
    <t>SO-BR</t>
  </si>
  <si>
    <t>SO-GA</t>
  </si>
  <si>
    <t>Galguduud</t>
  </si>
  <si>
    <t>SO-HI</t>
  </si>
  <si>
    <t>Hiiraan</t>
  </si>
  <si>
    <t>SO-SH</t>
  </si>
  <si>
    <t>Shabeellaha Hoose</t>
  </si>
  <si>
    <t>SO-BN</t>
  </si>
  <si>
    <t>Banaadir</t>
  </si>
  <si>
    <t>SO-AW</t>
  </si>
  <si>
    <t>Awdal</t>
  </si>
  <si>
    <t>SO-GE</t>
  </si>
  <si>
    <t>Gedo</t>
  </si>
  <si>
    <t>SO-JH</t>
  </si>
  <si>
    <t>Jubbada Hoose</t>
  </si>
  <si>
    <t>SO-NU</t>
  </si>
  <si>
    <t>Nugaal</t>
  </si>
  <si>
    <t>SO-TO</t>
  </si>
  <si>
    <t>Togdheer</t>
  </si>
  <si>
    <t>SR-WA</t>
  </si>
  <si>
    <t>Wanica</t>
  </si>
  <si>
    <t>SR-CM</t>
  </si>
  <si>
    <t>Commewijne</t>
  </si>
  <si>
    <t>SR-MA</t>
  </si>
  <si>
    <t>Marowijne</t>
  </si>
  <si>
    <t>SR-SA</t>
  </si>
  <si>
    <t>Saramacca</t>
  </si>
  <si>
    <t>SR-BR</t>
  </si>
  <si>
    <t>Brokopondo</t>
  </si>
  <si>
    <t>SR-NI</t>
  </si>
  <si>
    <t>Nickerie</t>
  </si>
  <si>
    <t>SR-PR</t>
  </si>
  <si>
    <t>Para</t>
  </si>
  <si>
    <t>SR-SI</t>
  </si>
  <si>
    <t>Sipaliwini</t>
  </si>
  <si>
    <t>SR-CR</t>
  </si>
  <si>
    <t>Coronie</t>
  </si>
  <si>
    <t>SR-PM</t>
  </si>
  <si>
    <t>Paramaribo</t>
  </si>
  <si>
    <t>SS-BW</t>
  </si>
  <si>
    <t>SS-NU</t>
  </si>
  <si>
    <t>Upper Nile</t>
  </si>
  <si>
    <t>SS-UY</t>
  </si>
  <si>
    <t>Unity</t>
  </si>
  <si>
    <t>SS-BN</t>
  </si>
  <si>
    <t>Northern Bahr el Ghazal</t>
  </si>
  <si>
    <t>SS-WR</t>
  </si>
  <si>
    <t>Warrap</t>
  </si>
  <si>
    <t>SS-EE</t>
  </si>
  <si>
    <t>Eastern Equatoria</t>
  </si>
  <si>
    <t>SS-EC</t>
  </si>
  <si>
    <t>Central Equatoria</t>
  </si>
  <si>
    <t>SS-EW</t>
  </si>
  <si>
    <t>Western Equatoria</t>
  </si>
  <si>
    <t>SS-JG</t>
  </si>
  <si>
    <t>Jonglei</t>
  </si>
  <si>
    <t>SS-LK</t>
  </si>
  <si>
    <t>Lakes</t>
  </si>
  <si>
    <t>ST-P</t>
  </si>
  <si>
    <t>Príncipe</t>
  </si>
  <si>
    <t>ST-S</t>
  </si>
  <si>
    <t>São Tomé</t>
  </si>
  <si>
    <t>SV-AH</t>
  </si>
  <si>
    <t>Ahuachapán</t>
  </si>
  <si>
    <t>SV-SA</t>
  </si>
  <si>
    <t>Santa Ana</t>
  </si>
  <si>
    <t>SV-SO</t>
  </si>
  <si>
    <t>Sonsonate</t>
  </si>
  <si>
    <t>SV-PA</t>
  </si>
  <si>
    <t>SV-SM</t>
  </si>
  <si>
    <t>San Miguel</t>
  </si>
  <si>
    <t>SV-CU</t>
  </si>
  <si>
    <t>Cuscatlán</t>
  </si>
  <si>
    <t>SV-SS</t>
  </si>
  <si>
    <t>SV-CH</t>
  </si>
  <si>
    <t>Chalatenango</t>
  </si>
  <si>
    <t>SV-LI</t>
  </si>
  <si>
    <t>SV-SV</t>
  </si>
  <si>
    <t>San Vicente</t>
  </si>
  <si>
    <t>SV-MO</t>
  </si>
  <si>
    <t>Morazán</t>
  </si>
  <si>
    <t>SV-US</t>
  </si>
  <si>
    <t>Usulután</t>
  </si>
  <si>
    <t>SV-CA</t>
  </si>
  <si>
    <t>Cabañas</t>
  </si>
  <si>
    <t>SV-UN</t>
  </si>
  <si>
    <t>La Unión</t>
  </si>
  <si>
    <t>SY-DY</t>
  </si>
  <si>
    <t>Dayr az Zawr</t>
  </si>
  <si>
    <t>SY-LA</t>
  </si>
  <si>
    <t>Al Lādhiqīyah</t>
  </si>
  <si>
    <t>SY-RA</t>
  </si>
  <si>
    <t>Ar Raqqah</t>
  </si>
  <si>
    <t>SY-QU</t>
  </si>
  <si>
    <t>Al Qunayţirah</t>
  </si>
  <si>
    <t>SY-SU</t>
  </si>
  <si>
    <t>As Suwaydā'</t>
  </si>
  <si>
    <t>SY-DI</t>
  </si>
  <si>
    <t>Dimashq</t>
  </si>
  <si>
    <t>SY-ID</t>
  </si>
  <si>
    <t>Idlib</t>
  </si>
  <si>
    <t>SY-RD</t>
  </si>
  <si>
    <t>Rīf Dimashq</t>
  </si>
  <si>
    <t>SY-TA</t>
  </si>
  <si>
    <t>Ţarţūs</t>
  </si>
  <si>
    <t>SY-HA</t>
  </si>
  <si>
    <t>Al Ḩasakah</t>
  </si>
  <si>
    <t>SY-HL</t>
  </si>
  <si>
    <t>Ḩalab</t>
  </si>
  <si>
    <t>SY-HM</t>
  </si>
  <si>
    <t>Ḩamāh</t>
  </si>
  <si>
    <t>SY-DR</t>
  </si>
  <si>
    <t>Dar'ā</t>
  </si>
  <si>
    <t>SY-HI</t>
  </si>
  <si>
    <t>Ḩimş</t>
  </si>
  <si>
    <t>SZ-SH</t>
  </si>
  <si>
    <t>Shiselweni</t>
  </si>
  <si>
    <t>SZ-LU</t>
  </si>
  <si>
    <t>Lubombo</t>
  </si>
  <si>
    <t>SZ-HH</t>
  </si>
  <si>
    <t>Hhohho</t>
  </si>
  <si>
    <t>SZ-MA</t>
  </si>
  <si>
    <t>Manzini</t>
  </si>
  <si>
    <t>TD-LR</t>
  </si>
  <si>
    <t>Lūqūn ash Sharqī</t>
  </si>
  <si>
    <t>Logone-Oriental</t>
  </si>
  <si>
    <t>TD-SI</t>
  </si>
  <si>
    <t>Sila</t>
  </si>
  <si>
    <t>Sīlā</t>
  </si>
  <si>
    <t>TD-BO</t>
  </si>
  <si>
    <t>Būrkū</t>
  </si>
  <si>
    <t>Borkou</t>
  </si>
  <si>
    <t>TD-GR</t>
  </si>
  <si>
    <t>Guéra</t>
  </si>
  <si>
    <t>Qīrā</t>
  </si>
  <si>
    <t>TD-TA</t>
  </si>
  <si>
    <t>Tānjilī</t>
  </si>
  <si>
    <t>Tandjilé</t>
  </si>
  <si>
    <t>TD-TI</t>
  </si>
  <si>
    <t>Tibastī</t>
  </si>
  <si>
    <t>Tibesti</t>
  </si>
  <si>
    <t>TD-BG</t>
  </si>
  <si>
    <t>Baḩr al Ghazāl</t>
  </si>
  <si>
    <t>Bahr el Ghazal</t>
  </si>
  <si>
    <t>TD-CB</t>
  </si>
  <si>
    <t>Shārī Bāqirmī</t>
  </si>
  <si>
    <t>Chari-Baguirmi</t>
  </si>
  <si>
    <t>TD-LO</t>
  </si>
  <si>
    <t>Logone-Occidental</t>
  </si>
  <si>
    <t>Lūqūn al Gharbī</t>
  </si>
  <si>
    <t>TD-MA</t>
  </si>
  <si>
    <t>Mandoul</t>
  </si>
  <si>
    <t>Māndūl</t>
  </si>
  <si>
    <t>TD-LC</t>
  </si>
  <si>
    <t>Lac</t>
  </si>
  <si>
    <t>TD-ME</t>
  </si>
  <si>
    <t>Māyū Kībbī ash Sharqī</t>
  </si>
  <si>
    <t>Mayo-Kebbi-Est</t>
  </si>
  <si>
    <t>TD-WF</t>
  </si>
  <si>
    <t>Wadi Fira</t>
  </si>
  <si>
    <t>Wādī Fīrā</t>
  </si>
  <si>
    <t>TD-EE</t>
  </si>
  <si>
    <t>Ennedi-Est</t>
  </si>
  <si>
    <t>TD-EO</t>
  </si>
  <si>
    <t>Ennedi-Ouest</t>
  </si>
  <si>
    <t>TD-KA</t>
  </si>
  <si>
    <t>Kānim</t>
  </si>
  <si>
    <t>Kanem</t>
  </si>
  <si>
    <t>TD-MC</t>
  </si>
  <si>
    <t>Shārī al Awsaţ</t>
  </si>
  <si>
    <t>Moyen-Chari</t>
  </si>
  <si>
    <t>TD-ND</t>
  </si>
  <si>
    <t>Madīnat Injamīnā</t>
  </si>
  <si>
    <t>Ville de Ndjamena</t>
  </si>
  <si>
    <t>TD-OD</t>
  </si>
  <si>
    <t>Waddāy</t>
  </si>
  <si>
    <t>Ouaddaï</t>
  </si>
  <si>
    <t>TD-SA</t>
  </si>
  <si>
    <t>Salamat</t>
  </si>
  <si>
    <t>Salāmāt</t>
  </si>
  <si>
    <t>TD-BA</t>
  </si>
  <si>
    <t>Batha</t>
  </si>
  <si>
    <t>Al Baţḩah</t>
  </si>
  <si>
    <t>TD-HL</t>
  </si>
  <si>
    <t>Ḩajjar Lamīs</t>
  </si>
  <si>
    <t>Hadjer Lamis</t>
  </si>
  <si>
    <t>TD-MO</t>
  </si>
  <si>
    <t>Māyū Kībbī al Gharbī</t>
  </si>
  <si>
    <t>Mayo-Kebbi-Ouest</t>
  </si>
  <si>
    <t>TG-C</t>
  </si>
  <si>
    <t>TG-K</t>
  </si>
  <si>
    <t>Kara</t>
  </si>
  <si>
    <t>TG-S</t>
  </si>
  <si>
    <t>TG-M</t>
  </si>
  <si>
    <t>Maritime (Région)</t>
  </si>
  <si>
    <t>TG-P</t>
  </si>
  <si>
    <t>TH-16</t>
  </si>
  <si>
    <t>Lop Buri</t>
  </si>
  <si>
    <t>TH-24</t>
  </si>
  <si>
    <t>Chachoengsao</t>
  </si>
  <si>
    <t>TH-35</t>
  </si>
  <si>
    <t>Yasothon</t>
  </si>
  <si>
    <t>TH-39</t>
  </si>
  <si>
    <t>Nong Bua Lam Phu</t>
  </si>
  <si>
    <t>TH-46</t>
  </si>
  <si>
    <t>Kalasin</t>
  </si>
  <si>
    <t>TH-48</t>
  </si>
  <si>
    <t>Nakhon Phanom</t>
  </si>
  <si>
    <t>TH-54</t>
  </si>
  <si>
    <t>Phrae</t>
  </si>
  <si>
    <t>TH-66</t>
  </si>
  <si>
    <t>Phichit</t>
  </si>
  <si>
    <t>TH-80</t>
  </si>
  <si>
    <t>Nakhon Si Thammarat</t>
  </si>
  <si>
    <t>TH-S</t>
  </si>
  <si>
    <t>Phatthaya</t>
  </si>
  <si>
    <t>TH-14</t>
  </si>
  <si>
    <t>Phra Nakhon Si Ayutthaya</t>
  </si>
  <si>
    <t>TH-20</t>
  </si>
  <si>
    <t>Chon Buri</t>
  </si>
  <si>
    <t>TH-47</t>
  </si>
  <si>
    <t>Sakon Nakhon</t>
  </si>
  <si>
    <t>TH-49</t>
  </si>
  <si>
    <t>Mukdahan</t>
  </si>
  <si>
    <t>TH-52</t>
  </si>
  <si>
    <t>Lampang</t>
  </si>
  <si>
    <t>TH-58</t>
  </si>
  <si>
    <t>Mae Hong Son</t>
  </si>
  <si>
    <t>TH-61</t>
  </si>
  <si>
    <t>Uthai Thani</t>
  </si>
  <si>
    <t>TH-85</t>
  </si>
  <si>
    <t>Ranong</t>
  </si>
  <si>
    <t>TH-23</t>
  </si>
  <si>
    <t>Trat</t>
  </si>
  <si>
    <t>TH-27</t>
  </si>
  <si>
    <t>Sa Kaeo</t>
  </si>
  <si>
    <t>TH-37</t>
  </si>
  <si>
    <t>Amnat Charoen</t>
  </si>
  <si>
    <t>TH-42</t>
  </si>
  <si>
    <t>Loei</t>
  </si>
  <si>
    <t>TH-45</t>
  </si>
  <si>
    <t>Roi Et</t>
  </si>
  <si>
    <t>TH-72</t>
  </si>
  <si>
    <t>Suphan Buri</t>
  </si>
  <si>
    <t>TH-74</t>
  </si>
  <si>
    <t>Samut Sakhon</t>
  </si>
  <si>
    <t>TH-84</t>
  </si>
  <si>
    <t>Surat Thani</t>
  </si>
  <si>
    <t>TH-10</t>
  </si>
  <si>
    <t>Krung Thep Maha Nakhon</t>
  </si>
  <si>
    <t>TH-43</t>
  </si>
  <si>
    <t>Nong Khai</t>
  </si>
  <si>
    <t>TH-51</t>
  </si>
  <si>
    <t>Lamphun</t>
  </si>
  <si>
    <t>TH-57</t>
  </si>
  <si>
    <t>Chiang Rai</t>
  </si>
  <si>
    <t>TH-63</t>
  </si>
  <si>
    <t>Tak</t>
  </si>
  <si>
    <t>TH-70</t>
  </si>
  <si>
    <t>Ratchaburi</t>
  </si>
  <si>
    <t>TH-77</t>
  </si>
  <si>
    <t>Prachuap Khiri Khan</t>
  </si>
  <si>
    <t>TH-82</t>
  </si>
  <si>
    <t>Phangnga</t>
  </si>
  <si>
    <t>TH-92</t>
  </si>
  <si>
    <t>Trang</t>
  </si>
  <si>
    <t>TH-93</t>
  </si>
  <si>
    <t>Phatthalung</t>
  </si>
  <si>
    <t>TH-38</t>
  </si>
  <si>
    <t>Bueng Kan</t>
  </si>
  <si>
    <t>TH-21</t>
  </si>
  <si>
    <t>TH-22</t>
  </si>
  <si>
    <t>Chanthaburi</t>
  </si>
  <si>
    <t>TH-55</t>
  </si>
  <si>
    <t>Nan</t>
  </si>
  <si>
    <t>TH-56</t>
  </si>
  <si>
    <t>Phayao</t>
  </si>
  <si>
    <t>TH-60</t>
  </si>
  <si>
    <t>Nakhon Sawan</t>
  </si>
  <si>
    <t>TH-65</t>
  </si>
  <si>
    <t>Phitsanulok</t>
  </si>
  <si>
    <t>TH-67</t>
  </si>
  <si>
    <t>Phetchabun</t>
  </si>
  <si>
    <t>TH-94</t>
  </si>
  <si>
    <t>Pattani</t>
  </si>
  <si>
    <t>TH-95</t>
  </si>
  <si>
    <t>Yala</t>
  </si>
  <si>
    <t>TH-11</t>
  </si>
  <si>
    <t>Samut Prakan</t>
  </si>
  <si>
    <t>TH-17</t>
  </si>
  <si>
    <t>Sing Buri</t>
  </si>
  <si>
    <t>TH-19</t>
  </si>
  <si>
    <t>Saraburi</t>
  </si>
  <si>
    <t>TH-34</t>
  </si>
  <si>
    <t>Ubon Ratchathani</t>
  </si>
  <si>
    <t>TH-36</t>
  </si>
  <si>
    <t>Chaiyaphum</t>
  </si>
  <si>
    <t>TH-41</t>
  </si>
  <si>
    <t>Udon Thani</t>
  </si>
  <si>
    <t>TH-44</t>
  </si>
  <si>
    <t>Maha Sarakham</t>
  </si>
  <si>
    <t>TH-75</t>
  </si>
  <si>
    <t>Samut Songkhram</t>
  </si>
  <si>
    <t>TH-90</t>
  </si>
  <si>
    <t>Songkhla</t>
  </si>
  <si>
    <t>TH-96</t>
  </si>
  <si>
    <t>Narathiwat</t>
  </si>
  <si>
    <t>TH-12</t>
  </si>
  <si>
    <t>Nonthaburi</t>
  </si>
  <si>
    <t>TH-25</t>
  </si>
  <si>
    <t>Prachin Buri</t>
  </si>
  <si>
    <t>TH-26</t>
  </si>
  <si>
    <t>Nakhon Nayok</t>
  </si>
  <si>
    <t>TH-31</t>
  </si>
  <si>
    <t>Buri Ram</t>
  </si>
  <si>
    <t>TH-33</t>
  </si>
  <si>
    <t>Si Sa Ket</t>
  </si>
  <si>
    <t>TH-40</t>
  </si>
  <si>
    <t>Khon Kaen</t>
  </si>
  <si>
    <t>TH-50</t>
  </si>
  <si>
    <t>Chiang Mai</t>
  </si>
  <si>
    <t>TH-53</t>
  </si>
  <si>
    <t>Uttaradit</t>
  </si>
  <si>
    <t>TH-62</t>
  </si>
  <si>
    <t>Kamphaeng Phet</t>
  </si>
  <si>
    <t>TH-64</t>
  </si>
  <si>
    <t>Sukhothai</t>
  </si>
  <si>
    <t>TH-76</t>
  </si>
  <si>
    <t>Phetchaburi</t>
  </si>
  <si>
    <t>TH-81</t>
  </si>
  <si>
    <t>Krabi</t>
  </si>
  <si>
    <t>TH-13</t>
  </si>
  <si>
    <t>Pathum Thani</t>
  </si>
  <si>
    <t>TH-15</t>
  </si>
  <si>
    <t>Ang Thong</t>
  </si>
  <si>
    <t>TH-18</t>
  </si>
  <si>
    <t>Chai Nat</t>
  </si>
  <si>
    <t>TH-30</t>
  </si>
  <si>
    <t>Nakhon Ratchasima</t>
  </si>
  <si>
    <t>TH-32</t>
  </si>
  <si>
    <t>Surin</t>
  </si>
  <si>
    <t>TH-71</t>
  </si>
  <si>
    <t>Kanchanaburi</t>
  </si>
  <si>
    <t>TH-73</t>
  </si>
  <si>
    <t>Nakhon Pathom</t>
  </si>
  <si>
    <t>TH-83</t>
  </si>
  <si>
    <t>TH-86</t>
  </si>
  <si>
    <t>Chumphon</t>
  </si>
  <si>
    <t>TH-91</t>
  </si>
  <si>
    <t>Satun</t>
  </si>
  <si>
    <t>TJ-KT</t>
  </si>
  <si>
    <t>Khatlon</t>
  </si>
  <si>
    <t>TJ-SU</t>
  </si>
  <si>
    <t>Sughd</t>
  </si>
  <si>
    <t>TJ-DU</t>
  </si>
  <si>
    <t>Dushanbe</t>
  </si>
  <si>
    <t>TJ-GB</t>
  </si>
  <si>
    <t>Kŭhistoni Badakhshon</t>
  </si>
  <si>
    <t>TL-ER</t>
  </si>
  <si>
    <t>Ermera</t>
  </si>
  <si>
    <t>TL-BO</t>
  </si>
  <si>
    <t>Bobonaru</t>
  </si>
  <si>
    <t>Bobonaro</t>
  </si>
  <si>
    <t>TL-CO</t>
  </si>
  <si>
    <t>Cova Lima</t>
  </si>
  <si>
    <t>Kovalima</t>
  </si>
  <si>
    <t>TL-MF</t>
  </si>
  <si>
    <t>Manufahi</t>
  </si>
  <si>
    <t>TL-AL</t>
  </si>
  <si>
    <t>Aileu</t>
  </si>
  <si>
    <t>TL-OE</t>
  </si>
  <si>
    <t>Oekusi-Ambenu</t>
  </si>
  <si>
    <t>TL-VI</t>
  </si>
  <si>
    <t>Viqueque</t>
  </si>
  <si>
    <t>Vikeke</t>
  </si>
  <si>
    <t>TL-DI</t>
  </si>
  <si>
    <t>Díli</t>
  </si>
  <si>
    <t>TL-LI</t>
  </si>
  <si>
    <t>Likisá</t>
  </si>
  <si>
    <t>Liquiça</t>
  </si>
  <si>
    <t>TL-MT</t>
  </si>
  <si>
    <t>Manatutu</t>
  </si>
  <si>
    <t>Manatuto</t>
  </si>
  <si>
    <t>TL-AN</t>
  </si>
  <si>
    <t>Ainaru</t>
  </si>
  <si>
    <t>Ainaro</t>
  </si>
  <si>
    <t>TL-BA</t>
  </si>
  <si>
    <t>Baucau</t>
  </si>
  <si>
    <t>Baukau</t>
  </si>
  <si>
    <t>TL-LA</t>
  </si>
  <si>
    <t>Lautém</t>
  </si>
  <si>
    <t>TM-B</t>
  </si>
  <si>
    <t>Balkan</t>
  </si>
  <si>
    <t>TM-D</t>
  </si>
  <si>
    <t>Daşoguz</t>
  </si>
  <si>
    <t>TM-L</t>
  </si>
  <si>
    <t>Lebap</t>
  </si>
  <si>
    <t>TM-M</t>
  </si>
  <si>
    <t>Mary</t>
  </si>
  <si>
    <t>TM-A</t>
  </si>
  <si>
    <t>Ahal</t>
  </si>
  <si>
    <t>TM-S</t>
  </si>
  <si>
    <t>Aşgabat</t>
  </si>
  <si>
    <t>TN-12</t>
  </si>
  <si>
    <t>L'Ariana</t>
  </si>
  <si>
    <t>TN-21</t>
  </si>
  <si>
    <t>Nabeul</t>
  </si>
  <si>
    <t>TN-72</t>
  </si>
  <si>
    <t>Tozeur</t>
  </si>
  <si>
    <t>TN-34</t>
  </si>
  <si>
    <t>Siliana</t>
  </si>
  <si>
    <t>TN-41</t>
  </si>
  <si>
    <t>Kairouan</t>
  </si>
  <si>
    <t>TN-52</t>
  </si>
  <si>
    <t>Monastir</t>
  </si>
  <si>
    <t>TN-83</t>
  </si>
  <si>
    <t>Tataouine</t>
  </si>
  <si>
    <t>TN-23</t>
  </si>
  <si>
    <t>Bizerte</t>
  </si>
  <si>
    <t>TN-51</t>
  </si>
  <si>
    <t>Sousse</t>
  </si>
  <si>
    <t>TN-71</t>
  </si>
  <si>
    <t>Gafsa</t>
  </si>
  <si>
    <t>TN-13</t>
  </si>
  <si>
    <t>Ben Arous</t>
  </si>
  <si>
    <t>TN-42</t>
  </si>
  <si>
    <t>Kasserine</t>
  </si>
  <si>
    <t>TN-43</t>
  </si>
  <si>
    <t>Sidi Bouzid</t>
  </si>
  <si>
    <t>TN-53</t>
  </si>
  <si>
    <t>Mahdia</t>
  </si>
  <si>
    <t>TN-73</t>
  </si>
  <si>
    <t>Kébili</t>
  </si>
  <si>
    <t>TN-11</t>
  </si>
  <si>
    <t>Tunis</t>
  </si>
  <si>
    <t>TN-14</t>
  </si>
  <si>
    <t>La Manouba</t>
  </si>
  <si>
    <t>TN-31</t>
  </si>
  <si>
    <t>Béja</t>
  </si>
  <si>
    <t>TN-61</t>
  </si>
  <si>
    <t>Sfax</t>
  </si>
  <si>
    <t>TN-81</t>
  </si>
  <si>
    <t>Gabès</t>
  </si>
  <si>
    <t>TN-82</t>
  </si>
  <si>
    <t>Médenine</t>
  </si>
  <si>
    <t>TN-22</t>
  </si>
  <si>
    <t>Zaghouan</t>
  </si>
  <si>
    <t>TN-32</t>
  </si>
  <si>
    <t>Jendouba</t>
  </si>
  <si>
    <t>TN-33</t>
  </si>
  <si>
    <t>Le Kef</t>
  </si>
  <si>
    <t>TO-01</t>
  </si>
  <si>
    <t>'Eua</t>
  </si>
  <si>
    <t>TO-05</t>
  </si>
  <si>
    <t>Vava'u</t>
  </si>
  <si>
    <t>TO-02</t>
  </si>
  <si>
    <t>Ha'apai</t>
  </si>
  <si>
    <t>TO-03</t>
  </si>
  <si>
    <t>Niuas</t>
  </si>
  <si>
    <t>TO-04</t>
  </si>
  <si>
    <t>Tongatapu</t>
  </si>
  <si>
    <t>TR-34</t>
  </si>
  <si>
    <t>İstanbul</t>
  </si>
  <si>
    <t>TR-47</t>
  </si>
  <si>
    <t>Mardin</t>
  </si>
  <si>
    <t>TR-49</t>
  </si>
  <si>
    <t>Muş</t>
  </si>
  <si>
    <t>TR-57</t>
  </si>
  <si>
    <t>Sinop</t>
  </si>
  <si>
    <t>TR-66</t>
  </si>
  <si>
    <t>Yozgat</t>
  </si>
  <si>
    <t>TR-69</t>
  </si>
  <si>
    <t>Bayburt</t>
  </si>
  <si>
    <t>TR-75</t>
  </si>
  <si>
    <t>Ardahan</t>
  </si>
  <si>
    <t>TR-77</t>
  </si>
  <si>
    <t>Yalova</t>
  </si>
  <si>
    <t>TR-78</t>
  </si>
  <si>
    <t>Karabük</t>
  </si>
  <si>
    <t>TR-03</t>
  </si>
  <si>
    <t>Afyonkarahisar</t>
  </si>
  <si>
    <t>TR-08</t>
  </si>
  <si>
    <t>Artvin</t>
  </si>
  <si>
    <t>TR-15</t>
  </si>
  <si>
    <t>Burdur</t>
  </si>
  <si>
    <t>TR-22</t>
  </si>
  <si>
    <t>Edirne</t>
  </si>
  <si>
    <t>TR-25</t>
  </si>
  <si>
    <t>Erzurum</t>
  </si>
  <si>
    <t>TR-27</t>
  </si>
  <si>
    <t>Gaziantep</t>
  </si>
  <si>
    <t>TR-29</t>
  </si>
  <si>
    <t>Gümüşhane</t>
  </si>
  <si>
    <t>TR-40</t>
  </si>
  <si>
    <t>Kırşehir</t>
  </si>
  <si>
    <t>TR-45</t>
  </si>
  <si>
    <t>Manisa</t>
  </si>
  <si>
    <t>TR-56</t>
  </si>
  <si>
    <t>Siirt</t>
  </si>
  <si>
    <t>TR-67</t>
  </si>
  <si>
    <t>Zonguldak</t>
  </si>
  <si>
    <t>TR-70</t>
  </si>
  <si>
    <t>Karaman</t>
  </si>
  <si>
    <t>TR-02</t>
  </si>
  <si>
    <t>Adıyaman</t>
  </si>
  <si>
    <t>TR-05</t>
  </si>
  <si>
    <t>Amasya</t>
  </si>
  <si>
    <t>TR-11</t>
  </si>
  <si>
    <t>Bilecik</t>
  </si>
  <si>
    <t>TR-13</t>
  </si>
  <si>
    <t>Bitlis</t>
  </si>
  <si>
    <t>TR-17</t>
  </si>
  <si>
    <t>Çanakkale</t>
  </si>
  <si>
    <t>TR-43</t>
  </si>
  <si>
    <t>Kütahya</t>
  </si>
  <si>
    <t>TR-52</t>
  </si>
  <si>
    <t>Ordu</t>
  </si>
  <si>
    <t>TR-60</t>
  </si>
  <si>
    <t>Tokat</t>
  </si>
  <si>
    <t>TR-61</t>
  </si>
  <si>
    <t>Trabzon</t>
  </si>
  <si>
    <t>TR-62</t>
  </si>
  <si>
    <t>Tunceli</t>
  </si>
  <si>
    <t>TR-80</t>
  </si>
  <si>
    <t>Osmaniye</t>
  </si>
  <si>
    <t>TR-14</t>
  </si>
  <si>
    <t>Bolu</t>
  </si>
  <si>
    <t>TR-38</t>
  </si>
  <si>
    <t>Kayseri</t>
  </si>
  <si>
    <t>TR-41</t>
  </si>
  <si>
    <t>Kocaeli</t>
  </si>
  <si>
    <t>TR-44</t>
  </si>
  <si>
    <t>Malatya</t>
  </si>
  <si>
    <t>TR-58</t>
  </si>
  <si>
    <t>Sivas</t>
  </si>
  <si>
    <t>TR-68</t>
  </si>
  <si>
    <t>Aksaray</t>
  </si>
  <si>
    <t>TR-71</t>
  </si>
  <si>
    <t>Kırıkkale</t>
  </si>
  <si>
    <t>TR-73</t>
  </si>
  <si>
    <t>Şırnak</t>
  </si>
  <si>
    <t>TR-01</t>
  </si>
  <si>
    <t>Adana</t>
  </si>
  <si>
    <t>TR-16</t>
  </si>
  <si>
    <t>Bursa</t>
  </si>
  <si>
    <t>TR-19</t>
  </si>
  <si>
    <t>Çorum</t>
  </si>
  <si>
    <t>TR-20</t>
  </si>
  <si>
    <t>Denizli</t>
  </si>
  <si>
    <t>TR-21</t>
  </si>
  <si>
    <t>Diyarbakır</t>
  </si>
  <si>
    <t>TR-24</t>
  </si>
  <si>
    <t>Erzincan</t>
  </si>
  <si>
    <t>TR-28</t>
  </si>
  <si>
    <t>Giresun</t>
  </si>
  <si>
    <t>TR-33</t>
  </si>
  <si>
    <t>Mersin</t>
  </si>
  <si>
    <t>TR-46</t>
  </si>
  <si>
    <t>Kahramanmaraş</t>
  </si>
  <si>
    <t>TR-54</t>
  </si>
  <si>
    <t>Sakarya</t>
  </si>
  <si>
    <t>TR-65</t>
  </si>
  <si>
    <t>Van</t>
  </si>
  <si>
    <t>TR-72</t>
  </si>
  <si>
    <t>Batman</t>
  </si>
  <si>
    <t>TR-39</t>
  </si>
  <si>
    <t>Kırklareli</t>
  </si>
  <si>
    <t>TR-50</t>
  </si>
  <si>
    <t>Nevşehir</t>
  </si>
  <si>
    <t>TR-53</t>
  </si>
  <si>
    <t>Rize</t>
  </si>
  <si>
    <t>TR-55</t>
  </si>
  <si>
    <t>Samsun</t>
  </si>
  <si>
    <t>TR-63</t>
  </si>
  <si>
    <t>Şanlıurfa</t>
  </si>
  <si>
    <t>TR-64</t>
  </si>
  <si>
    <t>Uşak</t>
  </si>
  <si>
    <t>TR-76</t>
  </si>
  <si>
    <t>Iğdır</t>
  </si>
  <si>
    <t>TR-81</t>
  </si>
  <si>
    <t>Düzce</t>
  </si>
  <si>
    <t>TR-04</t>
  </si>
  <si>
    <t>Ağrı</t>
  </si>
  <si>
    <t>TR-06</t>
  </si>
  <si>
    <t>Ankara</t>
  </si>
  <si>
    <t>TR-07</t>
  </si>
  <si>
    <t>Antalya</t>
  </si>
  <si>
    <t>TR-09</t>
  </si>
  <si>
    <t>Aydın</t>
  </si>
  <si>
    <t>TR-12</t>
  </si>
  <si>
    <t>Bingöl</t>
  </si>
  <si>
    <t>TR-23</t>
  </si>
  <si>
    <t>Elazığ</t>
  </si>
  <si>
    <t>TR-26</t>
  </si>
  <si>
    <t>Eskişehir</t>
  </si>
  <si>
    <t>TR-36</t>
  </si>
  <si>
    <t>Kars</t>
  </si>
  <si>
    <t>TR-42</t>
  </si>
  <si>
    <t>Konya</t>
  </si>
  <si>
    <t>TR-48</t>
  </si>
  <si>
    <t>Muğla</t>
  </si>
  <si>
    <t>TR-51</t>
  </si>
  <si>
    <t>Niğde</t>
  </si>
  <si>
    <t>TR-59</t>
  </si>
  <si>
    <t>Tekirdağ</t>
  </si>
  <si>
    <t>TR-79</t>
  </si>
  <si>
    <t>Kilis</t>
  </si>
  <si>
    <t>TR-10</t>
  </si>
  <si>
    <t>Balıkesir</t>
  </si>
  <si>
    <t>TR-18</t>
  </si>
  <si>
    <t>Çankırı</t>
  </si>
  <si>
    <t>TR-30</t>
  </si>
  <si>
    <t>Hakkâri</t>
  </si>
  <si>
    <t>TR-31</t>
  </si>
  <si>
    <t>Hatay</t>
  </si>
  <si>
    <t>TR-32</t>
  </si>
  <si>
    <t>Isparta</t>
  </si>
  <si>
    <t>TR-35</t>
  </si>
  <si>
    <t>İzmir</t>
  </si>
  <si>
    <t>TR-37</t>
  </si>
  <si>
    <t>Kastamonu</t>
  </si>
  <si>
    <t>TR-74</t>
  </si>
  <si>
    <t>Bartın</t>
  </si>
  <si>
    <t>TT-ARI</t>
  </si>
  <si>
    <t>Arima</t>
  </si>
  <si>
    <t>TT-DMN</t>
  </si>
  <si>
    <t>Diego Martin</t>
  </si>
  <si>
    <t>TT-PTF</t>
  </si>
  <si>
    <t>Point Fortin</t>
  </si>
  <si>
    <t>TT-TUP</t>
  </si>
  <si>
    <t>Tunapuna-Piarco</t>
  </si>
  <si>
    <t>TT-CTT</t>
  </si>
  <si>
    <t>Couva-Tabaquite-Talparo</t>
  </si>
  <si>
    <t>TT-PRT</t>
  </si>
  <si>
    <t>Princes Town</t>
  </si>
  <si>
    <t>TT-SJL</t>
  </si>
  <si>
    <t>San Juan-Laventille</t>
  </si>
  <si>
    <t>TT-PED</t>
  </si>
  <si>
    <t>Penal-Debe</t>
  </si>
  <si>
    <t>TT-SIP</t>
  </si>
  <si>
    <t>Siparia</t>
  </si>
  <si>
    <t>TT-SGE</t>
  </si>
  <si>
    <t>Sangre Grande</t>
  </si>
  <si>
    <t>TT-POS</t>
  </si>
  <si>
    <t>Port of Spain</t>
  </si>
  <si>
    <t>TT-SFO</t>
  </si>
  <si>
    <t>San Fernando</t>
  </si>
  <si>
    <t>TT-TOB</t>
  </si>
  <si>
    <t>Tobago</t>
  </si>
  <si>
    <t>TT-MRC</t>
  </si>
  <si>
    <t>Mayaro-Rio Claro</t>
  </si>
  <si>
    <t>TT-CHA</t>
  </si>
  <si>
    <t>Chaguanas</t>
  </si>
  <si>
    <t>TV-FUN</t>
  </si>
  <si>
    <t>Funafuti</t>
  </si>
  <si>
    <t>TV-NMA</t>
  </si>
  <si>
    <t>Nanumea</t>
  </si>
  <si>
    <t>TV-NKF</t>
  </si>
  <si>
    <t>Nukufetau</t>
  </si>
  <si>
    <t>TV-NMG</t>
  </si>
  <si>
    <t>TV-NUI</t>
  </si>
  <si>
    <t>Nui</t>
  </si>
  <si>
    <t>TV-NIT</t>
  </si>
  <si>
    <t>Niutao</t>
  </si>
  <si>
    <t>TV-VAI</t>
  </si>
  <si>
    <t>Vaitupu</t>
  </si>
  <si>
    <t>TV-NKL</t>
  </si>
  <si>
    <t>Nukulaelae</t>
  </si>
  <si>
    <t>TW-CYI</t>
  </si>
  <si>
    <t>Chiayi</t>
  </si>
  <si>
    <t>TW-CYQ</t>
  </si>
  <si>
    <t>TW-HUA</t>
  </si>
  <si>
    <t>Hualien</t>
  </si>
  <si>
    <t>TW-HSZ</t>
  </si>
  <si>
    <t>Hsinchu</t>
  </si>
  <si>
    <t>TW-PEN</t>
  </si>
  <si>
    <t>Penghu</t>
  </si>
  <si>
    <t>TW-PIF</t>
  </si>
  <si>
    <t>Pingtung</t>
  </si>
  <si>
    <t>TW-TPE</t>
  </si>
  <si>
    <t>Taipei</t>
  </si>
  <si>
    <t>TW-CHA</t>
  </si>
  <si>
    <t>Changhua</t>
  </si>
  <si>
    <t>TW-ILA</t>
  </si>
  <si>
    <t>Yilan</t>
  </si>
  <si>
    <t>TW-YUN</t>
  </si>
  <si>
    <t>Yunlin</t>
  </si>
  <si>
    <t>TW-KHH</t>
  </si>
  <si>
    <t>Kaohsiung</t>
  </si>
  <si>
    <t>TW-TTT</t>
  </si>
  <si>
    <t>Taitung</t>
  </si>
  <si>
    <t>TW-NAN</t>
  </si>
  <si>
    <t>Nantou</t>
  </si>
  <si>
    <t>TW-HSQ</t>
  </si>
  <si>
    <t>TW-MIA</t>
  </si>
  <si>
    <t>Miaoli</t>
  </si>
  <si>
    <t>TW-KEE</t>
  </si>
  <si>
    <t>Keelung</t>
  </si>
  <si>
    <t>TW-KIN</t>
  </si>
  <si>
    <t>Kinmen</t>
  </si>
  <si>
    <t>TW-LIE</t>
  </si>
  <si>
    <t>Lienchiang</t>
  </si>
  <si>
    <t>TW-TXG</t>
  </si>
  <si>
    <t>Taichung</t>
  </si>
  <si>
    <t>TW-TNN</t>
  </si>
  <si>
    <t>Tainan</t>
  </si>
  <si>
    <t>TW-TAO</t>
  </si>
  <si>
    <t>TW-NWT</t>
  </si>
  <si>
    <t>New Taipei</t>
  </si>
  <si>
    <t>TZ-01</t>
  </si>
  <si>
    <t>Arusha</t>
  </si>
  <si>
    <t>TZ-12</t>
  </si>
  <si>
    <t>Lindi</t>
  </si>
  <si>
    <t>TZ-15</t>
  </si>
  <si>
    <t>Zanzibar West</t>
  </si>
  <si>
    <t>Mjini Magharibi</t>
  </si>
  <si>
    <t>TZ-23</t>
  </si>
  <si>
    <t>Singida</t>
  </si>
  <si>
    <t>TZ-19</t>
  </si>
  <si>
    <t>Coast</t>
  </si>
  <si>
    <t>Pwani</t>
  </si>
  <si>
    <t>TZ-25</t>
  </si>
  <si>
    <t>Tanga</t>
  </si>
  <si>
    <t>TZ-10</t>
  </si>
  <si>
    <t>Pemba South</t>
  </si>
  <si>
    <t>Kusini Pemba</t>
  </si>
  <si>
    <t>TZ-17</t>
  </si>
  <si>
    <t>Mtwara</t>
  </si>
  <si>
    <t>TZ-02</t>
  </si>
  <si>
    <t>Dar es Salaam</t>
  </si>
  <si>
    <t>TZ-04</t>
  </si>
  <si>
    <t>Iringa</t>
  </si>
  <si>
    <t>TZ-05</t>
  </si>
  <si>
    <t>Kagera</t>
  </si>
  <si>
    <t>TZ-07</t>
  </si>
  <si>
    <t>Zanzibar North</t>
  </si>
  <si>
    <t>Kaskazini Unguja</t>
  </si>
  <si>
    <t>TZ-27</t>
  </si>
  <si>
    <t>Geita</t>
  </si>
  <si>
    <t>TZ-28</t>
  </si>
  <si>
    <t>Katavi</t>
  </si>
  <si>
    <t>TZ-29</t>
  </si>
  <si>
    <t>Njombe</t>
  </si>
  <si>
    <t>TZ-30</t>
  </si>
  <si>
    <t>Simiyu</t>
  </si>
  <si>
    <t>TZ-03</t>
  </si>
  <si>
    <t>Dodoma</t>
  </si>
  <si>
    <t>TZ-08</t>
  </si>
  <si>
    <t>Kigoma</t>
  </si>
  <si>
    <t>TZ-09</t>
  </si>
  <si>
    <t>Kilimanjaro</t>
  </si>
  <si>
    <t>TZ-16</t>
  </si>
  <si>
    <t>Morogoro</t>
  </si>
  <si>
    <t>TZ-18</t>
  </si>
  <si>
    <t>TZ-13</t>
  </si>
  <si>
    <t>Mara</t>
  </si>
  <si>
    <t>TZ-22</t>
  </si>
  <si>
    <t>Shinyanga</t>
  </si>
  <si>
    <t>TZ-06</t>
  </si>
  <si>
    <t>Kaskazini Pemba</t>
  </si>
  <si>
    <t>Pemba North</t>
  </si>
  <si>
    <t>TZ-14</t>
  </si>
  <si>
    <t>Mbeya</t>
  </si>
  <si>
    <t>TZ-20</t>
  </si>
  <si>
    <t>Rukwa</t>
  </si>
  <si>
    <t>TZ-26</t>
  </si>
  <si>
    <t>Manyara</t>
  </si>
  <si>
    <t>TZ-11</t>
  </si>
  <si>
    <t>Zanzibar South</t>
  </si>
  <si>
    <t>Kusini Unguja</t>
  </si>
  <si>
    <t>TZ-21</t>
  </si>
  <si>
    <t>Ruvuma</t>
  </si>
  <si>
    <t>TZ-24</t>
  </si>
  <si>
    <t>Tabora</t>
  </si>
  <si>
    <t>UA-05</t>
  </si>
  <si>
    <t>Vinnytska oblast</t>
  </si>
  <si>
    <t>UA-63</t>
  </si>
  <si>
    <t>Kharkivska oblast</t>
  </si>
  <si>
    <t>UA-74</t>
  </si>
  <si>
    <t>Chernihivska oblast</t>
  </si>
  <si>
    <t>UA-12</t>
  </si>
  <si>
    <t>Dnipropetrovska oblast</t>
  </si>
  <si>
    <t>UA-48</t>
  </si>
  <si>
    <t>Mykolaivska oblast</t>
  </si>
  <si>
    <t>UA-56</t>
  </si>
  <si>
    <t>Rivnenska oblast</t>
  </si>
  <si>
    <t>UA-71</t>
  </si>
  <si>
    <t>Cherkaska oblast</t>
  </si>
  <si>
    <t>UA-26</t>
  </si>
  <si>
    <t>Ivano-Frankivska oblast</t>
  </si>
  <si>
    <t>UA-51</t>
  </si>
  <si>
    <t>Odeska oblast</t>
  </si>
  <si>
    <t>UA-77</t>
  </si>
  <si>
    <t>Chernivetska oblast</t>
  </si>
  <si>
    <t>UA-09</t>
  </si>
  <si>
    <t>Luhanska oblast</t>
  </si>
  <si>
    <t>UA-21</t>
  </si>
  <si>
    <t>Zakarpatska oblast</t>
  </si>
  <si>
    <t>UA-23</t>
  </si>
  <si>
    <t>Zaporizka oblast</t>
  </si>
  <si>
    <t>UA-32</t>
  </si>
  <si>
    <t>Kyivska oblast</t>
  </si>
  <si>
    <t>UA-35</t>
  </si>
  <si>
    <t>Kirovohradska oblast</t>
  </si>
  <si>
    <t>UA-59</t>
  </si>
  <si>
    <t>Sumska oblast</t>
  </si>
  <si>
    <t>UA-14</t>
  </si>
  <si>
    <t>Donetska oblast</t>
  </si>
  <si>
    <t>UA-43</t>
  </si>
  <si>
    <t>Avtonomna Respublika Krym</t>
  </si>
  <si>
    <t>UA-46</t>
  </si>
  <si>
    <t>Lvivska oblast</t>
  </si>
  <si>
    <t>UA-18</t>
  </si>
  <si>
    <t>Zhytomyrska oblast</t>
  </si>
  <si>
    <t>UA-30</t>
  </si>
  <si>
    <t>Kyiv</t>
  </si>
  <si>
    <t>UA-68</t>
  </si>
  <si>
    <t>Khmelnytska oblast</t>
  </si>
  <si>
    <t>UA-07</t>
  </si>
  <si>
    <t>Volynska oblast</t>
  </si>
  <si>
    <t>UA-61</t>
  </si>
  <si>
    <t>Ternopilska oblast</t>
  </si>
  <si>
    <t>UA-65</t>
  </si>
  <si>
    <t>Khersonska oblast</t>
  </si>
  <si>
    <t>UA-40</t>
  </si>
  <si>
    <t>Sevastopol</t>
  </si>
  <si>
    <t>UA-53</t>
  </si>
  <si>
    <t>Poltavska oblast</t>
  </si>
  <si>
    <t>UG-C</t>
  </si>
  <si>
    <t>UG-104</t>
  </si>
  <si>
    <t>Luwero</t>
  </si>
  <si>
    <t>UG-107</t>
  </si>
  <si>
    <t>Mubende</t>
  </si>
  <si>
    <t>UG-116</t>
  </si>
  <si>
    <t>Lyantonde</t>
  </si>
  <si>
    <t>UG-117</t>
  </si>
  <si>
    <t>Buikwe</t>
  </si>
  <si>
    <t>UG-118</t>
  </si>
  <si>
    <t>Bukomansibi</t>
  </si>
  <si>
    <t>UG-119</t>
  </si>
  <si>
    <t>Butambala</t>
  </si>
  <si>
    <t>UG-120</t>
  </si>
  <si>
    <t>Buvuma</t>
  </si>
  <si>
    <t>UG-121</t>
  </si>
  <si>
    <t>Gomba</t>
  </si>
  <si>
    <t>UG-122</t>
  </si>
  <si>
    <t>Kalungu</t>
  </si>
  <si>
    <t>UG-102</t>
  </si>
  <si>
    <t>Kampala</t>
  </si>
  <si>
    <t>UG-123</t>
  </si>
  <si>
    <t>Kyankwanzi</t>
  </si>
  <si>
    <t>UG-124</t>
  </si>
  <si>
    <t>Lwengo</t>
  </si>
  <si>
    <t>UG-109</t>
  </si>
  <si>
    <t>Nakasongola</t>
  </si>
  <si>
    <t>UG-110</t>
  </si>
  <si>
    <t>Rakai</t>
  </si>
  <si>
    <t>UG-112</t>
  </si>
  <si>
    <t>Kayunga</t>
  </si>
  <si>
    <t>UG-113</t>
  </si>
  <si>
    <t>Wakiso</t>
  </si>
  <si>
    <t>UG-105</t>
  </si>
  <si>
    <t>Masaka</t>
  </si>
  <si>
    <t>UG-115</t>
  </si>
  <si>
    <t>Nakaseke</t>
  </si>
  <si>
    <t>UG-108</t>
  </si>
  <si>
    <t>Mukono</t>
  </si>
  <si>
    <t>UG-111</t>
  </si>
  <si>
    <t>Sembabule</t>
  </si>
  <si>
    <t>UG-114</t>
  </si>
  <si>
    <t>Mityana</t>
  </si>
  <si>
    <t>UG-103</t>
  </si>
  <si>
    <t>Kiboga</t>
  </si>
  <si>
    <t>UG-101</t>
  </si>
  <si>
    <t>Kalangala</t>
  </si>
  <si>
    <t>UG-106</t>
  </si>
  <si>
    <t>Mpigi</t>
  </si>
  <si>
    <t>UG-E</t>
  </si>
  <si>
    <t>UG-210</t>
  </si>
  <si>
    <t>Pallisa</t>
  </si>
  <si>
    <t>UG-225</t>
  </si>
  <si>
    <t>Bulambuli</t>
  </si>
  <si>
    <t>UG-226</t>
  </si>
  <si>
    <t>Buyende</t>
  </si>
  <si>
    <t>UG-227</t>
  </si>
  <si>
    <t>Kibuku</t>
  </si>
  <si>
    <t>UG-228</t>
  </si>
  <si>
    <t>Kween</t>
  </si>
  <si>
    <t>UG-229</t>
  </si>
  <si>
    <t>Luuka</t>
  </si>
  <si>
    <t>UG-230</t>
  </si>
  <si>
    <t>Namayingo</t>
  </si>
  <si>
    <t>UG-231</t>
  </si>
  <si>
    <t>Ngora</t>
  </si>
  <si>
    <t>UG-232</t>
  </si>
  <si>
    <t>Serere</t>
  </si>
  <si>
    <t>UG-202</t>
  </si>
  <si>
    <t>UG-207</t>
  </si>
  <si>
    <t>Katakwi</t>
  </si>
  <si>
    <t>UG-205</t>
  </si>
  <si>
    <t>Kamuli</t>
  </si>
  <si>
    <t>UG-208</t>
  </si>
  <si>
    <t>Kumi</t>
  </si>
  <si>
    <t>UG-222</t>
  </si>
  <si>
    <t>Namutumba</t>
  </si>
  <si>
    <t>UG-203</t>
  </si>
  <si>
    <t>Iganga</t>
  </si>
  <si>
    <t>UG-206</t>
  </si>
  <si>
    <t>Kapchorwa</t>
  </si>
  <si>
    <t>UG-213</t>
  </si>
  <si>
    <t>Kaberamaido</t>
  </si>
  <si>
    <t>UG-214</t>
  </si>
  <si>
    <t>Mayuge</t>
  </si>
  <si>
    <t>UG-215</t>
  </si>
  <si>
    <t>Sironko</t>
  </si>
  <si>
    <t>UG-218</t>
  </si>
  <si>
    <t>Bukwa</t>
  </si>
  <si>
    <t>UG-219</t>
  </si>
  <si>
    <t>Butaleja</t>
  </si>
  <si>
    <t>UG-221</t>
  </si>
  <si>
    <t>Manafwa</t>
  </si>
  <si>
    <t>UG-216</t>
  </si>
  <si>
    <t>Amuria</t>
  </si>
  <si>
    <t>UG-220</t>
  </si>
  <si>
    <t>Kaliro</t>
  </si>
  <si>
    <t>UG-201</t>
  </si>
  <si>
    <t>Bugiri</t>
  </si>
  <si>
    <t>UG-211</t>
  </si>
  <si>
    <t>Soroti</t>
  </si>
  <si>
    <t>UG-217</t>
  </si>
  <si>
    <t>Budaka</t>
  </si>
  <si>
    <t>UG-224</t>
  </si>
  <si>
    <t>Bukedea</t>
  </si>
  <si>
    <t>UG-204</t>
  </si>
  <si>
    <t>Jinja</t>
  </si>
  <si>
    <t>UG-209</t>
  </si>
  <si>
    <t>Mbale</t>
  </si>
  <si>
    <t>UG-212</t>
  </si>
  <si>
    <t>Tororo</t>
  </si>
  <si>
    <t>UG-223</t>
  </si>
  <si>
    <t>Bududa</t>
  </si>
  <si>
    <t>UG-N</t>
  </si>
  <si>
    <t>UG-306</t>
  </si>
  <si>
    <t>Kotido</t>
  </si>
  <si>
    <t>UG-309</t>
  </si>
  <si>
    <t>Moyo</t>
  </si>
  <si>
    <t>UG-310</t>
  </si>
  <si>
    <t>Nebbi</t>
  </si>
  <si>
    <t>UG-313</t>
  </si>
  <si>
    <t>Yumbe</t>
  </si>
  <si>
    <t>UG-318</t>
  </si>
  <si>
    <t>Dokolo</t>
  </si>
  <si>
    <t>UG-322</t>
  </si>
  <si>
    <t>Agago</t>
  </si>
  <si>
    <t>UG-323</t>
  </si>
  <si>
    <t>Alebtong</t>
  </si>
  <si>
    <t>UG-324</t>
  </si>
  <si>
    <t>Amudat</t>
  </si>
  <si>
    <t>UG-325</t>
  </si>
  <si>
    <t>Buhweju</t>
  </si>
  <si>
    <t>UG-326</t>
  </si>
  <si>
    <t>Kole</t>
  </si>
  <si>
    <t>UG-327</t>
  </si>
  <si>
    <t>Lamwo</t>
  </si>
  <si>
    <t>UG-328</t>
  </si>
  <si>
    <t>Napak</t>
  </si>
  <si>
    <t>UG-329</t>
  </si>
  <si>
    <t>Nwoya</t>
  </si>
  <si>
    <t>UG-330</t>
  </si>
  <si>
    <t>Otuke</t>
  </si>
  <si>
    <t>UG-331</t>
  </si>
  <si>
    <t>Zombo</t>
  </si>
  <si>
    <t>UG-301</t>
  </si>
  <si>
    <t>Adjumani</t>
  </si>
  <si>
    <t>UG-308</t>
  </si>
  <si>
    <t>Moroto</t>
  </si>
  <si>
    <t>UG-314</t>
  </si>
  <si>
    <t>Amolatar</t>
  </si>
  <si>
    <t>UG-315</t>
  </si>
  <si>
    <t>Kaabong</t>
  </si>
  <si>
    <t>UG-317</t>
  </si>
  <si>
    <t>Abim</t>
  </si>
  <si>
    <t>UG-316</t>
  </si>
  <si>
    <t>Koboko</t>
  </si>
  <si>
    <t>UG-320</t>
  </si>
  <si>
    <t>Maracha</t>
  </si>
  <si>
    <t>UG-305</t>
  </si>
  <si>
    <t>Kitgum</t>
  </si>
  <si>
    <t>UG-307</t>
  </si>
  <si>
    <t>Lira</t>
  </si>
  <si>
    <t>UG-321</t>
  </si>
  <si>
    <t>Oyam</t>
  </si>
  <si>
    <t>UG-302</t>
  </si>
  <si>
    <t>Apac</t>
  </si>
  <si>
    <t>UG-303</t>
  </si>
  <si>
    <t>Arua</t>
  </si>
  <si>
    <t>UG-311</t>
  </si>
  <si>
    <t>Nakapiripirit</t>
  </si>
  <si>
    <t>UG-304</t>
  </si>
  <si>
    <t>Gulu</t>
  </si>
  <si>
    <t>UG-312</t>
  </si>
  <si>
    <t>Pader</t>
  </si>
  <si>
    <t>UG-319</t>
  </si>
  <si>
    <t>Amuru</t>
  </si>
  <si>
    <t>UG-W</t>
  </si>
  <si>
    <t>UG-401</t>
  </si>
  <si>
    <t>Bundibugyo</t>
  </si>
  <si>
    <t>UG-403</t>
  </si>
  <si>
    <t>Hoima</t>
  </si>
  <si>
    <t>UG-415</t>
  </si>
  <si>
    <t>Kyenjojo</t>
  </si>
  <si>
    <t>UG-419</t>
  </si>
  <si>
    <t>Buliisa</t>
  </si>
  <si>
    <t>UG-420</t>
  </si>
  <si>
    <t>Kiryandongo</t>
  </si>
  <si>
    <t>UG-421</t>
  </si>
  <si>
    <t>Kyegegwa</t>
  </si>
  <si>
    <t>UG-422</t>
  </si>
  <si>
    <t>Mitooma</t>
  </si>
  <si>
    <t>UG-423</t>
  </si>
  <si>
    <t>Ntoroko</t>
  </si>
  <si>
    <t>UG-424</t>
  </si>
  <si>
    <t>Rubirizi</t>
  </si>
  <si>
    <t>UG-425</t>
  </si>
  <si>
    <t>Sheema</t>
  </si>
  <si>
    <t>UG-411</t>
  </si>
  <si>
    <t>Ntungamo</t>
  </si>
  <si>
    <t>UG-413</t>
  </si>
  <si>
    <t>Kamwenge</t>
  </si>
  <si>
    <t>UG-416</t>
  </si>
  <si>
    <t>Ibanda</t>
  </si>
  <si>
    <t>UG-414</t>
  </si>
  <si>
    <t>Kanungu</t>
  </si>
  <si>
    <t>UG-417</t>
  </si>
  <si>
    <t>Isingiro</t>
  </si>
  <si>
    <t>UG-418</t>
  </si>
  <si>
    <t>Kiruhura</t>
  </si>
  <si>
    <t>UG-405</t>
  </si>
  <si>
    <t>Kabarole</t>
  </si>
  <si>
    <t>UG-407</t>
  </si>
  <si>
    <t>Kibaale</t>
  </si>
  <si>
    <t>UG-409</t>
  </si>
  <si>
    <t>Masindi</t>
  </si>
  <si>
    <t>UG-412</t>
  </si>
  <si>
    <t>Rukungiri</t>
  </si>
  <si>
    <t>UG-402</t>
  </si>
  <si>
    <t>Bushenyi</t>
  </si>
  <si>
    <t>UG-406</t>
  </si>
  <si>
    <t>Kasese</t>
  </si>
  <si>
    <t>UG-408</t>
  </si>
  <si>
    <t>Kisoro</t>
  </si>
  <si>
    <t>UG-410</t>
  </si>
  <si>
    <t>Mbarara</t>
  </si>
  <si>
    <t>UG-404</t>
  </si>
  <si>
    <t>Kabale</t>
  </si>
  <si>
    <t>UM-86</t>
  </si>
  <si>
    <t>Jarvis Island</t>
  </si>
  <si>
    <t>UM-79</t>
  </si>
  <si>
    <t>UM-89</t>
  </si>
  <si>
    <t>Kingman Reef</t>
  </si>
  <si>
    <t>UM-71</t>
  </si>
  <si>
    <t>UM-84</t>
  </si>
  <si>
    <t>Howland Island</t>
  </si>
  <si>
    <t>UM-67</t>
  </si>
  <si>
    <t>Johnston Atoll</t>
  </si>
  <si>
    <t>UM-81</t>
  </si>
  <si>
    <t>Baker Island</t>
  </si>
  <si>
    <t>UM-95</t>
  </si>
  <si>
    <t>Palmyra Atoll</t>
  </si>
  <si>
    <t>UM-76</t>
  </si>
  <si>
    <t>Navassa Island</t>
  </si>
  <si>
    <t>US-AK</t>
  </si>
  <si>
    <t>Alaska</t>
  </si>
  <si>
    <t>US-AL</t>
  </si>
  <si>
    <t>US-CO</t>
  </si>
  <si>
    <t>Colorado</t>
  </si>
  <si>
    <t>US-KY</t>
  </si>
  <si>
    <t>Kentucky</t>
  </si>
  <si>
    <t>US-MP</t>
  </si>
  <si>
    <t>US-NY</t>
  </si>
  <si>
    <t>US-RI</t>
  </si>
  <si>
    <t>US-SC</t>
  </si>
  <si>
    <t>South Carolina</t>
  </si>
  <si>
    <t>US-SD</t>
  </si>
  <si>
    <t>South Dakota</t>
  </si>
  <si>
    <t>US-WA</t>
  </si>
  <si>
    <t>Washington</t>
  </si>
  <si>
    <t>US-DC</t>
  </si>
  <si>
    <t>District of Columbia</t>
  </si>
  <si>
    <t>US-GU</t>
  </si>
  <si>
    <t>US-IA</t>
  </si>
  <si>
    <t>Iowa</t>
  </si>
  <si>
    <t>US-OH</t>
  </si>
  <si>
    <t>US-OR</t>
  </si>
  <si>
    <t>Oregon</t>
  </si>
  <si>
    <t>US-CA</t>
  </si>
  <si>
    <t>US-DE</t>
  </si>
  <si>
    <t>Delaware</t>
  </si>
  <si>
    <t>US-HI</t>
  </si>
  <si>
    <t>Hawaii</t>
  </si>
  <si>
    <t>US-MA</t>
  </si>
  <si>
    <t>US-MT</t>
  </si>
  <si>
    <t>US-NC</t>
  </si>
  <si>
    <t>US-NE</t>
  </si>
  <si>
    <t>Nebraska</t>
  </si>
  <si>
    <t>US-NJ</t>
  </si>
  <si>
    <t>New Jersey</t>
  </si>
  <si>
    <t>US-VI</t>
  </si>
  <si>
    <t>US-AS</t>
  </si>
  <si>
    <t>US-GA</t>
  </si>
  <si>
    <t>US-KS</t>
  </si>
  <si>
    <t>Kansas</t>
  </si>
  <si>
    <t>US-MN</t>
  </si>
  <si>
    <t>Minnesota</t>
  </si>
  <si>
    <t>US-TX</t>
  </si>
  <si>
    <t>US-UM</t>
  </si>
  <si>
    <t>US-ID</t>
  </si>
  <si>
    <t>Idaho</t>
  </si>
  <si>
    <t>US-IL</t>
  </si>
  <si>
    <t>Illinois</t>
  </si>
  <si>
    <t>US-MD</t>
  </si>
  <si>
    <t>US-ME</t>
  </si>
  <si>
    <t>Maine</t>
  </si>
  <si>
    <t>US-MO</t>
  </si>
  <si>
    <t>Missouri</t>
  </si>
  <si>
    <t>US-MS</t>
  </si>
  <si>
    <t>Mississippi</t>
  </si>
  <si>
    <t>US-NM</t>
  </si>
  <si>
    <t>New Mexico</t>
  </si>
  <si>
    <t>US-PA</t>
  </si>
  <si>
    <t>US-VT</t>
  </si>
  <si>
    <t>Vermont</t>
  </si>
  <si>
    <t>US-WY</t>
  </si>
  <si>
    <t>Wyoming</t>
  </si>
  <si>
    <t>US-AZ</t>
  </si>
  <si>
    <t>Arizona</t>
  </si>
  <si>
    <t>US-LA</t>
  </si>
  <si>
    <t>Louisiana</t>
  </si>
  <si>
    <t>US-ND</t>
  </si>
  <si>
    <t>US-NH</t>
  </si>
  <si>
    <t>New Hampshire</t>
  </si>
  <si>
    <t>US-NV</t>
  </si>
  <si>
    <t>US-VA</t>
  </si>
  <si>
    <t>Virginia</t>
  </si>
  <si>
    <t>US-AR</t>
  </si>
  <si>
    <t>Arkansas</t>
  </si>
  <si>
    <t>US-MI</t>
  </si>
  <si>
    <t>Michigan</t>
  </si>
  <si>
    <t>US-PR</t>
  </si>
  <si>
    <t>US-TN</t>
  </si>
  <si>
    <t>Tennessee</t>
  </si>
  <si>
    <t>US-CT</t>
  </si>
  <si>
    <t>Connecticut</t>
  </si>
  <si>
    <t>US-FL</t>
  </si>
  <si>
    <t>US-IN</t>
  </si>
  <si>
    <t>Indiana</t>
  </si>
  <si>
    <t>US-OK</t>
  </si>
  <si>
    <t>Oklahoma</t>
  </si>
  <si>
    <t>US-UT</t>
  </si>
  <si>
    <t>US-WI</t>
  </si>
  <si>
    <t>US-WV</t>
  </si>
  <si>
    <t>West Virginia</t>
  </si>
  <si>
    <t>UY-LA</t>
  </si>
  <si>
    <t>Lavalleja</t>
  </si>
  <si>
    <t>UY-RN</t>
  </si>
  <si>
    <t>UY-SA</t>
  </si>
  <si>
    <t>Salto</t>
  </si>
  <si>
    <t>UY-DU</t>
  </si>
  <si>
    <t>Durazno</t>
  </si>
  <si>
    <t>UY-FD</t>
  </si>
  <si>
    <t>UY-FS</t>
  </si>
  <si>
    <t>Flores</t>
  </si>
  <si>
    <t>UY-RV</t>
  </si>
  <si>
    <t>Rivera</t>
  </si>
  <si>
    <t>UY-CL</t>
  </si>
  <si>
    <t>Cerro Largo</t>
  </si>
  <si>
    <t>UY-MA</t>
  </si>
  <si>
    <t>Maldonado</t>
  </si>
  <si>
    <t>UY-CO</t>
  </si>
  <si>
    <t>Colonia</t>
  </si>
  <si>
    <t>UY-SJ</t>
  </si>
  <si>
    <t>UY-AR</t>
  </si>
  <si>
    <t>Artigas</t>
  </si>
  <si>
    <t>UY-PA</t>
  </si>
  <si>
    <t>Paysandú</t>
  </si>
  <si>
    <t>UY-SO</t>
  </si>
  <si>
    <t>Soriano</t>
  </si>
  <si>
    <t>UY-CA</t>
  </si>
  <si>
    <t>Canelones</t>
  </si>
  <si>
    <t>UY-MO</t>
  </si>
  <si>
    <t>Montevideo</t>
  </si>
  <si>
    <t>UY-TT</t>
  </si>
  <si>
    <t>Treinta y Tres</t>
  </si>
  <si>
    <t>UY-RO</t>
  </si>
  <si>
    <t>Rocha</t>
  </si>
  <si>
    <t>UY-TA</t>
  </si>
  <si>
    <t>Tacuarembó</t>
  </si>
  <si>
    <t>UZ-FA</t>
  </si>
  <si>
    <t>Farg‘ona</t>
  </si>
  <si>
    <t>UZ-QA</t>
  </si>
  <si>
    <t>Qashqadaryo</t>
  </si>
  <si>
    <t>UZ-JI</t>
  </si>
  <si>
    <t>Jizzax</t>
  </si>
  <si>
    <t>UZ-NG</t>
  </si>
  <si>
    <t>Namangan</t>
  </si>
  <si>
    <t>UZ-XO</t>
  </si>
  <si>
    <t>Xorazm</t>
  </si>
  <si>
    <t>UZ-TK</t>
  </si>
  <si>
    <t>Toshkent</t>
  </si>
  <si>
    <t>UZ-TO</t>
  </si>
  <si>
    <t>UZ-BU</t>
  </si>
  <si>
    <t>Buxoro</t>
  </si>
  <si>
    <t>UZ-NW</t>
  </si>
  <si>
    <t>Navoiy</t>
  </si>
  <si>
    <t>UZ-AN</t>
  </si>
  <si>
    <t>Andijon</t>
  </si>
  <si>
    <t>UZ-QR</t>
  </si>
  <si>
    <t>Qoraqalpog‘iston Respublikasi</t>
  </si>
  <si>
    <t>UZ-SA</t>
  </si>
  <si>
    <t>Samarqand</t>
  </si>
  <si>
    <t>UZ-SI</t>
  </si>
  <si>
    <t>Sirdaryo</t>
  </si>
  <si>
    <t>UZ-SU</t>
  </si>
  <si>
    <t>Surxondaryo</t>
  </si>
  <si>
    <t>VC-06</t>
  </si>
  <si>
    <t>Grenadines</t>
  </si>
  <si>
    <t>VC-02</t>
  </si>
  <si>
    <t>VC-05</t>
  </si>
  <si>
    <t>VC-03</t>
  </si>
  <si>
    <t>VC-04</t>
  </si>
  <si>
    <t>VC-01</t>
  </si>
  <si>
    <t>Charlotte</t>
  </si>
  <si>
    <t>VE-F</t>
  </si>
  <si>
    <t>VE-H</t>
  </si>
  <si>
    <t>Cojedes</t>
  </si>
  <si>
    <t>VE-I</t>
  </si>
  <si>
    <t>Falcón</t>
  </si>
  <si>
    <t>VE-Z</t>
  </si>
  <si>
    <t>VE-J</t>
  </si>
  <si>
    <t>Guárico</t>
  </si>
  <si>
    <t>VE-K</t>
  </si>
  <si>
    <t>Lara</t>
  </si>
  <si>
    <t>VE-O</t>
  </si>
  <si>
    <t>Nueva Esparta</t>
  </si>
  <si>
    <t>VE-U</t>
  </si>
  <si>
    <t>Yaracuy</t>
  </si>
  <si>
    <t>VE-C</t>
  </si>
  <si>
    <t>Apure</t>
  </si>
  <si>
    <t>VE-Y</t>
  </si>
  <si>
    <t>Delta Amacuro</t>
  </si>
  <si>
    <t>VE-D</t>
  </si>
  <si>
    <t>Aragua</t>
  </si>
  <si>
    <t>VE-P</t>
  </si>
  <si>
    <t>Portuguesa</t>
  </si>
  <si>
    <t>VE-S</t>
  </si>
  <si>
    <t>Táchira</t>
  </si>
  <si>
    <t>VE-R</t>
  </si>
  <si>
    <t>VE-T</t>
  </si>
  <si>
    <t>Trujillo</t>
  </si>
  <si>
    <t>VE-W</t>
  </si>
  <si>
    <t>Dependencias Federales</t>
  </si>
  <si>
    <t>VE-X</t>
  </si>
  <si>
    <t>Vargas</t>
  </si>
  <si>
    <t>VE-E</t>
  </si>
  <si>
    <t>Barinas</t>
  </si>
  <si>
    <t>VE-M</t>
  </si>
  <si>
    <t>Miranda</t>
  </si>
  <si>
    <t>VE-G</t>
  </si>
  <si>
    <t>Carabobo</t>
  </si>
  <si>
    <t>VE-V</t>
  </si>
  <si>
    <t>Zulia</t>
  </si>
  <si>
    <t>VE-A</t>
  </si>
  <si>
    <t>Distrito Capital</t>
  </si>
  <si>
    <t>VE-B</t>
  </si>
  <si>
    <t>Anzoátegui</t>
  </si>
  <si>
    <t>VE-L</t>
  </si>
  <si>
    <t>Mérida</t>
  </si>
  <si>
    <t>VE-N</t>
  </si>
  <si>
    <t>Monagas</t>
  </si>
  <si>
    <t>VN-32</t>
  </si>
  <si>
    <t>Phú Yên</t>
  </si>
  <si>
    <t>VN-36</t>
  </si>
  <si>
    <t>Ninh Thuận</t>
  </si>
  <si>
    <t>VN-52</t>
  </si>
  <si>
    <t>Sóc Trăng</t>
  </si>
  <si>
    <t>VN-54</t>
  </si>
  <si>
    <t>Bắc Giang</t>
  </si>
  <si>
    <t>VN-56</t>
  </si>
  <si>
    <t>Bắc Ninh</t>
  </si>
  <si>
    <t>VN-58</t>
  </si>
  <si>
    <t>Bình Phước</t>
  </si>
  <si>
    <t>VN-73</t>
  </si>
  <si>
    <t>Hậu Giang</t>
  </si>
  <si>
    <t>VN-02</t>
  </si>
  <si>
    <t>Lào Cai</t>
  </si>
  <si>
    <t>VN-13</t>
  </si>
  <si>
    <t>Quảng Ninh</t>
  </si>
  <si>
    <t>VN-20</t>
  </si>
  <si>
    <t>Thái Bình</t>
  </si>
  <si>
    <t>VN-29</t>
  </si>
  <si>
    <t>Quảng Ngãi</t>
  </si>
  <si>
    <t>VN-66</t>
  </si>
  <si>
    <t>Hưng Yên</t>
  </si>
  <si>
    <t>VN-68</t>
  </si>
  <si>
    <t>Phú Thọ</t>
  </si>
  <si>
    <t>VN-23</t>
  </si>
  <si>
    <t>Hà Tĩnh</t>
  </si>
  <si>
    <t>VN-26</t>
  </si>
  <si>
    <t>Thừa Thiên-Huế</t>
  </si>
  <si>
    <t>VN-33</t>
  </si>
  <si>
    <t>Đắk Lắk</t>
  </si>
  <si>
    <t>VN-34</t>
  </si>
  <si>
    <t>Khánh Hòa</t>
  </si>
  <si>
    <t>VN-44</t>
  </si>
  <si>
    <t>An Giang</t>
  </si>
  <si>
    <t>VN-45</t>
  </si>
  <si>
    <t>Đồng Tháp</t>
  </si>
  <si>
    <t>VN-06</t>
  </si>
  <si>
    <t>Yên Bái</t>
  </si>
  <si>
    <t>VN-18</t>
  </si>
  <si>
    <t>Ninh Bình</t>
  </si>
  <si>
    <t>VN-22</t>
  </si>
  <si>
    <t>Nghệ An</t>
  </si>
  <si>
    <t>VN-51</t>
  </si>
  <si>
    <t>Trà Vinh</t>
  </si>
  <si>
    <t>VN-63</t>
  </si>
  <si>
    <t>Hà Nam</t>
  </si>
  <si>
    <t>VN-69</t>
  </si>
  <si>
    <t>Thái Nguyên</t>
  </si>
  <si>
    <t>VN-09</t>
  </si>
  <si>
    <t>Lạng Sơn</t>
  </si>
  <si>
    <t>VN-21</t>
  </si>
  <si>
    <t>Thanh Hóa</t>
  </si>
  <si>
    <t>VN-24</t>
  </si>
  <si>
    <t>Quảng Bình</t>
  </si>
  <si>
    <t>VN-40</t>
  </si>
  <si>
    <t>Bình Thuận</t>
  </si>
  <si>
    <t>VN-43</t>
  </si>
  <si>
    <t>Bà Rịa - Vũng Tàu</t>
  </si>
  <si>
    <t>VN-46</t>
  </si>
  <si>
    <t>Tiền Giang</t>
  </si>
  <si>
    <t>VN-50</t>
  </si>
  <si>
    <t>Bến Tre</t>
  </si>
  <si>
    <t>VN-55</t>
  </si>
  <si>
    <t>Bạc Liêu</t>
  </si>
  <si>
    <t>VN-59</t>
  </si>
  <si>
    <t>Cà Mau</t>
  </si>
  <si>
    <t>VN-70</t>
  </si>
  <si>
    <t>Vĩnh Phúc</t>
  </si>
  <si>
    <t>VN-07</t>
  </si>
  <si>
    <t>Tuyên Quang</t>
  </si>
  <si>
    <t>VN-30</t>
  </si>
  <si>
    <t>Gia Lai</t>
  </si>
  <si>
    <t>VN-35</t>
  </si>
  <si>
    <t>Lâm Đồng</t>
  </si>
  <si>
    <t>VN-37</t>
  </si>
  <si>
    <t>Tây Ninh</t>
  </si>
  <si>
    <t>VN-39</t>
  </si>
  <si>
    <t>Đồng Nai</t>
  </si>
  <si>
    <t>VN-57</t>
  </si>
  <si>
    <t>Bình Dương</t>
  </si>
  <si>
    <t>VN-72</t>
  </si>
  <si>
    <t>Đắk Nông</t>
  </si>
  <si>
    <t>VN-CT</t>
  </si>
  <si>
    <t>Can Tho</t>
  </si>
  <si>
    <t>VN-HN</t>
  </si>
  <si>
    <t>Ha Noi</t>
  </si>
  <si>
    <t>VN-01</t>
  </si>
  <si>
    <t>Lai Châu</t>
  </si>
  <si>
    <t>VN-03</t>
  </si>
  <si>
    <t>Hà Giang</t>
  </si>
  <si>
    <t>VN-04</t>
  </si>
  <si>
    <t>Cao Bằng</t>
  </si>
  <si>
    <t>VN-27</t>
  </si>
  <si>
    <t>Quảng Nam</t>
  </si>
  <si>
    <t>VN-28</t>
  </si>
  <si>
    <t>Kon Tum</t>
  </si>
  <si>
    <t>VN-31</t>
  </si>
  <si>
    <t>Bình Định</t>
  </si>
  <si>
    <t>VN-41</t>
  </si>
  <si>
    <t>Long An</t>
  </si>
  <si>
    <t>VN-49</t>
  </si>
  <si>
    <t>Vĩnh Long</t>
  </si>
  <si>
    <t>VN-53</t>
  </si>
  <si>
    <t>Bắc Kạn</t>
  </si>
  <si>
    <t>VN-71</t>
  </si>
  <si>
    <t>Điện Biên</t>
  </si>
  <si>
    <t>VN-DN</t>
  </si>
  <si>
    <t>Da Nang</t>
  </si>
  <si>
    <t>VN-05</t>
  </si>
  <si>
    <t>Sơn La</t>
  </si>
  <si>
    <t>VN-14</t>
  </si>
  <si>
    <t>Hòa Bình</t>
  </si>
  <si>
    <t>VN-25</t>
  </si>
  <si>
    <t>Quảng Trị</t>
  </si>
  <si>
    <t>VN-47</t>
  </si>
  <si>
    <t>Kiến Giang</t>
  </si>
  <si>
    <t>VN-61</t>
  </si>
  <si>
    <t>Hải Dương</t>
  </si>
  <si>
    <t>VN-67</t>
  </si>
  <si>
    <t>Nam Định</t>
  </si>
  <si>
    <t>VN-HP</t>
  </si>
  <si>
    <t>VN-SG</t>
  </si>
  <si>
    <t>Ho Chi Minh</t>
  </si>
  <si>
    <t>VU-SEE</t>
  </si>
  <si>
    <t>Shéfa</t>
  </si>
  <si>
    <t>VU-PAM</t>
  </si>
  <si>
    <t>Pénama</t>
  </si>
  <si>
    <t>VU-SAM</t>
  </si>
  <si>
    <t>Sanma</t>
  </si>
  <si>
    <t>VU-TOB</t>
  </si>
  <si>
    <t>Torba</t>
  </si>
  <si>
    <t>VU-TAE</t>
  </si>
  <si>
    <t>Taféa</t>
  </si>
  <si>
    <t>VU-MAP</t>
  </si>
  <si>
    <t>Malampa</t>
  </si>
  <si>
    <t>WF-AL</t>
  </si>
  <si>
    <t>Alo</t>
  </si>
  <si>
    <t>WF-SG</t>
  </si>
  <si>
    <t>Sigave</t>
  </si>
  <si>
    <t>WF-UV</t>
  </si>
  <si>
    <t>Uvea</t>
  </si>
  <si>
    <t>WS-AA</t>
  </si>
  <si>
    <t>A'ana</t>
  </si>
  <si>
    <t>WS-FA</t>
  </si>
  <si>
    <t>Fa'asaleleaga</t>
  </si>
  <si>
    <t>WS-GE</t>
  </si>
  <si>
    <t>Gaga'emauga</t>
  </si>
  <si>
    <t>WS-AT</t>
  </si>
  <si>
    <t>Atua</t>
  </si>
  <si>
    <t>WS-SA</t>
  </si>
  <si>
    <t>Satupa'itea</t>
  </si>
  <si>
    <t>WS-GI</t>
  </si>
  <si>
    <t>Gagaifomauga</t>
  </si>
  <si>
    <t>WS-AL</t>
  </si>
  <si>
    <t>Aiga-i-le-Tai</t>
  </si>
  <si>
    <t>WS-VS</t>
  </si>
  <si>
    <t>Vaisigano</t>
  </si>
  <si>
    <t>WS-PA</t>
  </si>
  <si>
    <t>Palauli</t>
  </si>
  <si>
    <t>WS-TU</t>
  </si>
  <si>
    <t>Tuamasaga</t>
  </si>
  <si>
    <t>WS-VF</t>
  </si>
  <si>
    <t>Va'a-o-Fonoti</t>
  </si>
  <si>
    <t>YE-IB</t>
  </si>
  <si>
    <t>Ibb</t>
  </si>
  <si>
    <t>YE-MR</t>
  </si>
  <si>
    <t>Al Mahrah</t>
  </si>
  <si>
    <t>YE-AD</t>
  </si>
  <si>
    <t>‘Adan</t>
  </si>
  <si>
    <t>YE-DH</t>
  </si>
  <si>
    <t>Dhamār</t>
  </si>
  <si>
    <t>YE-SA</t>
  </si>
  <si>
    <t>Amānat al ‘Āşimah [city]</t>
  </si>
  <si>
    <t>YE-MA</t>
  </si>
  <si>
    <t>Ma’rib</t>
  </si>
  <si>
    <t>YE-HD</t>
  </si>
  <si>
    <t>Ḩaḑramawt</t>
  </si>
  <si>
    <t>YE-HJ</t>
  </si>
  <si>
    <t>Ḩajjah</t>
  </si>
  <si>
    <t>YE-SN</t>
  </si>
  <si>
    <t>Şanʻā’</t>
  </si>
  <si>
    <t>YE-AM</t>
  </si>
  <si>
    <t>‘Amrān</t>
  </si>
  <si>
    <t>YE-BA</t>
  </si>
  <si>
    <t>Al Bayḑā’</t>
  </si>
  <si>
    <t>YE-AB</t>
  </si>
  <si>
    <t>YE-JA</t>
  </si>
  <si>
    <t>YE-SD</t>
  </si>
  <si>
    <t>Şāʻdah</t>
  </si>
  <si>
    <t>YE-HU</t>
  </si>
  <si>
    <t>Al Ḩudaydah</t>
  </si>
  <si>
    <t>YE-LA</t>
  </si>
  <si>
    <t>Laḩij</t>
  </si>
  <si>
    <t>YE-MW</t>
  </si>
  <si>
    <t>Al Maḩwīt</t>
  </si>
  <si>
    <t>YE-RA</t>
  </si>
  <si>
    <t>Raymah</t>
  </si>
  <si>
    <t>YE-TA</t>
  </si>
  <si>
    <t>Tāʻizz</t>
  </si>
  <si>
    <t>YE-SU</t>
  </si>
  <si>
    <t>Arkhabīl Suquţrá</t>
  </si>
  <si>
    <t>YE-DA</t>
  </si>
  <si>
    <t>Aḑ Ḑāli‘</t>
  </si>
  <si>
    <t>YE-SH</t>
  </si>
  <si>
    <t>Shabwah</t>
  </si>
  <si>
    <t>ZA-NC</t>
  </si>
  <si>
    <t>Kapa Devhula</t>
  </si>
  <si>
    <t>Kapa Leboya</t>
  </si>
  <si>
    <t>Kapa Bokone</t>
  </si>
  <si>
    <t>Noord-Kaap</t>
  </si>
  <si>
    <t>iTlhagwini-Kapa</t>
  </si>
  <si>
    <t>Northern Cape</t>
  </si>
  <si>
    <t>Kapa-N'walungu</t>
  </si>
  <si>
    <t>Nyakatho-Kapa</t>
  </si>
  <si>
    <t>Mntla-Koloni</t>
  </si>
  <si>
    <t>ZA-GT</t>
  </si>
  <si>
    <t>iGauteng</t>
  </si>
  <si>
    <t>Kgauteng</t>
  </si>
  <si>
    <t>Rhawuti</t>
  </si>
  <si>
    <t>ZA-NL</t>
  </si>
  <si>
    <t>Hazolo-Natala</t>
  </si>
  <si>
    <t>Kwazulu-Natal</t>
  </si>
  <si>
    <t>KwaZulu-Natali</t>
  </si>
  <si>
    <t>iKwaZulu-Natal</t>
  </si>
  <si>
    <t>HaZulu-Natal</t>
  </si>
  <si>
    <t>KwaZulu-Natal</t>
  </si>
  <si>
    <t>KwaZulu-Natala</t>
  </si>
  <si>
    <t>GaZulu-Natala</t>
  </si>
  <si>
    <t>ZA-WC</t>
  </si>
  <si>
    <t>iTjhingalanga-Kapa</t>
  </si>
  <si>
    <t>Kapa Bodikela</t>
  </si>
  <si>
    <t>Ntshonalanga-Kapa</t>
  </si>
  <si>
    <t>Ntshona-Koloni</t>
  </si>
  <si>
    <t>Wes-Kaap</t>
  </si>
  <si>
    <t>Kapa Vhukovhela</t>
  </si>
  <si>
    <t>Kapa Bophirima</t>
  </si>
  <si>
    <t>Kapa-Vupeladyambu</t>
  </si>
  <si>
    <t>Western Cape</t>
  </si>
  <si>
    <t>Kapa Bophirimela</t>
  </si>
  <si>
    <t>ZA-MP</t>
  </si>
  <si>
    <t>Mpumalanga</t>
  </si>
  <si>
    <t>iMpumalanga</t>
  </si>
  <si>
    <t>ZA-FS</t>
  </si>
  <si>
    <t>Fuleyisitata</t>
  </si>
  <si>
    <t>Freyistata</t>
  </si>
  <si>
    <t>Fureisitata</t>
  </si>
  <si>
    <t>Foreisetata</t>
  </si>
  <si>
    <t>Free State</t>
  </si>
  <si>
    <t>Freistata</t>
  </si>
  <si>
    <t>iFreyistata</t>
  </si>
  <si>
    <t>Vrystaat</t>
  </si>
  <si>
    <t>ZA-LP</t>
  </si>
  <si>
    <t>Limpopo</t>
  </si>
  <si>
    <t>Vhembe</t>
  </si>
  <si>
    <t>ZA-NW</t>
  </si>
  <si>
    <t>Noordwes</t>
  </si>
  <si>
    <t>Nyakatho-Ntshonalanga</t>
  </si>
  <si>
    <t>Mntla-Ntshona</t>
  </si>
  <si>
    <t>Bokone Bophirima</t>
  </si>
  <si>
    <t>N'walungu-Vupeladyambu</t>
  </si>
  <si>
    <t>Leboya (le) Bophirima</t>
  </si>
  <si>
    <t>Lebowa Bodikela</t>
  </si>
  <si>
    <t>iTlhagwini-Tjhingalanga</t>
  </si>
  <si>
    <t>ZA-EC</t>
  </si>
  <si>
    <t>Kapa Botlhaba</t>
  </si>
  <si>
    <t>Mpumalanga-Kapa</t>
  </si>
  <si>
    <t>Eastern Cape</t>
  </si>
  <si>
    <t>Kapa Bohlabela</t>
  </si>
  <si>
    <t>Mpuma-Koloni</t>
  </si>
  <si>
    <t>iPumalanga-Kapa</t>
  </si>
  <si>
    <t>Kapa Vhubvaḓuvha</t>
  </si>
  <si>
    <t>Kapa Botjhabela</t>
  </si>
  <si>
    <t>Oos-Kaap</t>
  </si>
  <si>
    <t>Kapa-Vuxa</t>
  </si>
  <si>
    <t>ZM-02</t>
  </si>
  <si>
    <t>ZM-06</t>
  </si>
  <si>
    <t>North-Western</t>
  </si>
  <si>
    <t>ZM-07</t>
  </si>
  <si>
    <t>ZM-05</t>
  </si>
  <si>
    <t>ZM-01</t>
  </si>
  <si>
    <t>ZM-10</t>
  </si>
  <si>
    <t>Muchinga</t>
  </si>
  <si>
    <t>ZM-03</t>
  </si>
  <si>
    <t>ZM-08</t>
  </si>
  <si>
    <t>Copperbelt</t>
  </si>
  <si>
    <t>ZM-09</t>
  </si>
  <si>
    <t>ZM-04</t>
  </si>
  <si>
    <t>Luapula</t>
  </si>
  <si>
    <t>ZW-BU</t>
  </si>
  <si>
    <t>Bulawayo</t>
  </si>
  <si>
    <t>ZW-HA</t>
  </si>
  <si>
    <t>ZW-MI</t>
  </si>
  <si>
    <t>Midlands</t>
  </si>
  <si>
    <t>ZW-MW</t>
  </si>
  <si>
    <t>Mashonaland West</t>
  </si>
  <si>
    <t>ZW-MA</t>
  </si>
  <si>
    <t>Manicaland</t>
  </si>
  <si>
    <t>ZW-MC</t>
  </si>
  <si>
    <t>Mashonaland Central</t>
  </si>
  <si>
    <t>ZW-MS</t>
  </si>
  <si>
    <t>Matabeleland South</t>
  </si>
  <si>
    <t>ZW-MV</t>
  </si>
  <si>
    <t>Masvingo</t>
  </si>
  <si>
    <t>ZW-ME</t>
  </si>
  <si>
    <t>Mashonaland East</t>
  </si>
  <si>
    <t>ZW-MN</t>
  </si>
  <si>
    <t>Matabeleland North</t>
  </si>
  <si>
    <t>Mandatory fields are noted with an asterisk (*).  Consult the instructions tab for guidance on how to answer each question.</t>
  </si>
  <si>
    <t>Yes, in conformance with IPC-1755 [e.g., CMRT]</t>
  </si>
  <si>
    <t>Yes, using other format (describe)</t>
  </si>
  <si>
    <r>
      <rPr>
        <sz val="7"/>
        <rFont val="Verdana"/>
        <family val="2"/>
      </rPr>
      <t xml:space="preserve"> </t>
    </r>
    <r>
      <rPr>
        <sz val="10"/>
        <rFont val="Verdana"/>
        <family val="2"/>
      </rPr>
      <t>No</t>
    </r>
  </si>
  <si>
    <t>B92</t>
  </si>
  <si>
    <t>B93</t>
  </si>
  <si>
    <t>B94</t>
  </si>
  <si>
    <t>B95</t>
  </si>
  <si>
    <t>B96</t>
  </si>
  <si>
    <t>B97</t>
  </si>
  <si>
    <t>B98</t>
  </si>
  <si>
    <t>B99</t>
  </si>
  <si>
    <t>B100</t>
  </si>
  <si>
    <t>B101</t>
  </si>
  <si>
    <t>B102</t>
  </si>
  <si>
    <t>B103</t>
  </si>
  <si>
    <t>Country Code</t>
  </si>
  <si>
    <t>State / Province Code</t>
  </si>
  <si>
    <t>1. This is the first of two questions for which the response is used to determine whether the 3TG is within the scope of conflict minerals reporting requirements.  This question relies upon the guidance provided by the SEC in the final rules regarding the determination if a 3TG is “necessary to the functionality or production” of a product.   The SEC guidance is based upon the presumption that a company in the supply chain for a product would not intentionally add a 3TG to that product or any of a product’s sub-components if that 3TG was not necessary to the product’s generally expected function, use, or purpose.  Similarly, the guidance presumes that a 3TG would not be necessary to the production of a product unless it was intentionally included in the production process of that product. The response to this question serves to exclude any trace-level contaminants or naturally-occurring by-products such as tin in steel.  This question shall  be answered for each 3TG.
This question asks if any conflict minerals are used as raw material, component or additive in a product that you manufacture or contract to manufacture (including raw material and components). Impurities from raw materials, components, additives, abrasives, and cutting tools are outside the scope of the survey.
This question shall be answered for each 3TG. Valid responses to this question are either "yes" or "no". This question is mandatory.</t>
  </si>
  <si>
    <t>A. This is a declaration to disclose whether a company has a conflict minerals sourcing policy. The answer to this question shall be "yes" or "no." Comments shall be captured in a question comment field. 
This question is mandatory.</t>
  </si>
  <si>
    <t>B. This is a declaration to disclose whether a company’s conflict minerals sourcing policy is available on the company website. The answer to this question shall be "yes" or "no." If "Yes" the user shall specify the URL in a question comment field. 
This question is mandatory.</t>
  </si>
  <si>
    <t>D. This is a declaration to determine whether a company requires their direct suppliers to source 3TG from validated, conflict free smelters. The answer to this question shall be "yes" or "no." Comments should be captured in a question comment field.
This question is mandatory.</t>
  </si>
  <si>
    <t>F. This is a question to disclose whether a company requests their supplier to fill out a conflict minerals declaration. Acceptable answers are listed below, in certain cases further explanation may be required, i.e., to provide the format used for collecting information. If the answer is "Yes," using other format the user shall provide a comment in a question comment field.  Permissible responses to this question are:
- Yes, in conformance with IPC-1755 [e.g., CMRT]
- Yes, using other format (describe)
- No
This question is mandatory.</t>
  </si>
  <si>
    <t>G. Please answer “Yes” or “No”.  In the comments section, you can provide additional information on your approach. Examples could be:
 “3rd party audit” - on-site audits of your suppliers conducted by independent third parties.  
 “Documentation review only” - a reviewof supplier submitted records and documentation conducted by independent third parties and, or your company personnel.   
 “Internal audit” - on-site audits of your suppliers conducted by your company personnel.
This question is mandatory.</t>
  </si>
  <si>
    <t>H. This is a question to disclose whether a company’s review process includes corrective action management. The answer to this question shall be "yes" or "no." Comments shall be captured in a question comment field. 
This question is mandatory.</t>
  </si>
  <si>
    <t>I. This is a question to disclose whether a company is subject to the SEC rule. The answer to this question shall be "yes" or "no." Comments shall be captured in a question comment field. This question is mandatory. For more information please refer to www.sec.gov.</t>
  </si>
  <si>
    <t>15. Indicates whether the smelter solely obtains inputs for its smelting process(es) from recycled or scrap sources. This question is optional.  Permissible responses to this question are:
- Yes
- No
- Unknown</t>
  </si>
  <si>
    <t>Khwaeng Dok Mai</t>
  </si>
  <si>
    <t>Kyshtym</t>
  </si>
  <si>
    <t>Guadeloupe</t>
  </si>
  <si>
    <t>La Réunion</t>
  </si>
  <si>
    <t>Mayotte</t>
  </si>
  <si>
    <t>Bizkaia</t>
  </si>
  <si>
    <t>Gipuzkoa</t>
  </si>
  <si>
    <t>AH5</t>
  </si>
  <si>
    <t>AH6</t>
  </si>
  <si>
    <t>AH7</t>
  </si>
  <si>
    <t>1) Is any 3TG intentionally added or used in the product(s) or in the production process? (*)</t>
  </si>
  <si>
    <t xml:space="preserve">2. This question shall be answered for each 3TG for each the answer to question 1 is "yes." This is the second of two questions for which the response is used to determine whether the 3TG is within the scope of conflict minerals reporting requirements as described in the SECs final rules regarding the determination if a 3TG is necessary to the functionality or production of a product.  This question is dependent upon the question and response to Question 1.  This question is intended to identify 3TGs which are intentionally added or included in the manufacturing process of a product where some amount of the 3TG remains in the finished product.  This includes 3TGs which may not have been intended to become part of the final product and may not be necessary to the functionality of the product but are only present as residuals of the manufacturing process.  In many cases, the manufacturer may have attempted to remove or facilitate consumption of the 3TG during the manufacturing process, however, some amount of the 3TG remains.  Should the 3TG, which is added or included during the manufacturing process, be completely removed such that none of the 3TG remains upon the completion of that process, the response to this question would be no.
This question shall be answered for each 3TG. Valid answers to this question are either "yes" or "no". This question is mandatory. </t>
  </si>
  <si>
    <t>Smelter ID</t>
  </si>
  <si>
    <t>Standard Smelter Name</t>
  </si>
  <si>
    <t>Smelter Look-up (*)</t>
  </si>
  <si>
    <r>
      <t>Metal</t>
    </r>
    <r>
      <rPr>
        <vertAlign val="superscript"/>
        <sz val="11"/>
        <color indexed="8"/>
        <rFont val="Verdana"/>
        <family val="2"/>
      </rPr>
      <t xml:space="preserve">  (*)</t>
    </r>
  </si>
  <si>
    <t>Metall (1)</t>
  </si>
  <si>
    <t>Smelter Look-up</t>
  </si>
  <si>
    <t>Yes, in conformance with IPC1755 (e.g., CMRT)</t>
  </si>
  <si>
    <t>3. Smelter Look-up (*) - Select from dropdown.  This is the list of known smelters as of template release date.  If smelter is not listed select 'Smelter Not Listed'.  This will allow you to enter the name of the smelter in Column D.  If you do not know the name or location of the smelter, select 'Smelter Not Yet Identified.'  For this option,  columns D and E will autopopulate to say, 'unknown.'  This field is mandatory.</t>
  </si>
  <si>
    <t>This template allows for smelter identification using the Smelter Look-up.  Columns B, and C must be completed in order from left to right to utilize the Smelter Look-up feature.
Use a separate line for each metal/smelter/country combination.</t>
  </si>
  <si>
    <t>Estanho de Rondonia S.A.</t>
  </si>
  <si>
    <t xml:space="preserve">This version incorporates a few changes to the smelter list as reflected in the Standard Smelter List as of March 17, 2017.  The latest version of the Standard Smelter List is available at: http://www.conflictfreesourcing.org/conflict-free-smelter-program/exports/cmrt-export/. </t>
  </si>
  <si>
    <t>AngloGold Ashanti Corrego do Sitio Mineracao</t>
  </si>
  <si>
    <t>Metalurgica Met-Mex Penoles S.A. De C.V.</t>
  </si>
  <si>
    <t>Mineracao Taboca S.A.</t>
  </si>
  <si>
    <t>Nadir Metal Rafineri San. Ve Tic. A.S.</t>
  </si>
  <si>
    <t>PX Precinox S.A.</t>
  </si>
  <si>
    <t>SEMPSA Joyeria Plateria S.A.</t>
  </si>
  <si>
    <t>Resind Industria e Comercio Ltda.</t>
  </si>
  <si>
    <t>Ogussa Osterreichische Gold- und Silber-Scheideanstalt GmbH</t>
  </si>
  <si>
    <r>
      <rPr>
        <sz val="10"/>
        <color indexed="8"/>
        <rFont val="Verdana"/>
        <family val="2"/>
      </rPr>
      <t>否</t>
    </r>
  </si>
  <si>
    <r>
      <rPr>
        <sz val="11"/>
        <color indexed="8"/>
        <rFont val="Calibri"/>
        <family val="2"/>
      </rPr>
      <t xml:space="preserve">필수 질문 일곱 개 각각에 대해, 풀다운 메뉴를 이용하여 각 광물에 대한 답변을 선택하십시오. 이 섹션의 질문은 모든 3TG에 대해서 작성되어야 합니다. </t>
    </r>
    <r>
      <rPr>
        <sz val="11"/>
        <color indexed="8"/>
        <rFont val="Calibri"/>
        <family val="2"/>
      </rPr>
      <t xml:space="preserve">특정 광물에 대한 질문 1의 답변이 긍정적일 경우, 해당 광물에 대한 후속 질문에 답변해야 하며 회사의 전체 실사 프로그램과 관련하여 다음 실사 질문(A ~ J)에도 답변을 제공해야 합니다. </t>
    </r>
  </si>
  <si>
    <r>
      <rPr>
        <sz val="11"/>
        <color indexed="8"/>
        <rFont val="Calibri"/>
        <family val="2"/>
      </rPr>
      <t xml:space="preserve">2. </t>
    </r>
    <r>
      <rPr>
        <sz val="11"/>
        <color indexed="8"/>
        <rFont val="Calibri"/>
        <family val="2"/>
      </rPr>
      <t xml:space="preserve">이 질문은 각 3TG에 대해 답해야 하며 각각 질문 1에 대한 답변은 "Yes"여야 합니다. </t>
    </r>
    <r>
      <rPr>
        <sz val="11"/>
        <color indexed="8"/>
        <rFont val="Calibri"/>
        <family val="2"/>
      </rPr>
      <t xml:space="preserve">이 질문은 3TG가 제품의 기능 또는 생산에 필요한지 여부를 판단하는 것과 관련된 SEC의 최종 규칙에 기술된 바와 같이 3TG가 분쟁광물 보고 요건의 범위에 속하는지 여부를 판단하기 위한 두 개의 질문 중 두 번째입니다. </t>
    </r>
    <r>
      <rPr>
        <sz val="11"/>
        <color indexed="8"/>
        <rFont val="Calibri"/>
        <family val="2"/>
      </rPr>
      <t xml:space="preserve">이 질문은 질문 1의 질문 및 답변과 관련되어 있습니다. </t>
    </r>
    <r>
      <rPr>
        <sz val="11"/>
        <color indexed="8"/>
        <rFont val="Calibri"/>
        <family val="2"/>
      </rPr>
      <t xml:space="preserve">이 질문은 완제품에 소량의 3TG가 남는 제품의 제조 공정에 의도적으로 추가되거나 포함되는 3TG를 파악하기 위한 것입니다. </t>
    </r>
    <r>
      <rPr>
        <sz val="11"/>
        <color indexed="8"/>
        <rFont val="Calibri"/>
        <family val="2"/>
      </rPr>
      <t xml:space="preserve">또한 3TG가 완제품의 일부가 되는 것을 의도하지 않았고 제품의 기능에 필요하지 않을 수도 있지만, 단지 제조 공정의 잔여물로 남아 있는 경우도 이에 해당합니다. </t>
    </r>
    <r>
      <rPr>
        <sz val="11"/>
        <color indexed="8"/>
        <rFont val="Calibri"/>
        <family val="2"/>
      </rPr>
      <t xml:space="preserve">많은 경우에 제조업체는 제조 공정 중에 사용된 3TG가 사라지게 하거나 촉매로 사용할 수도 있습니다. 그러나, 소량의 3TG가 남을 수 있습니다. </t>
    </r>
    <r>
      <rPr>
        <sz val="11"/>
        <color indexed="8"/>
        <rFont val="Calibri"/>
        <family val="2"/>
      </rPr>
      <t xml:space="preserve">3TG가 제조 공정 중에는 추가 또는 포함되지만 공정 완료 시에 3TG 잔여물이 완전히 제거되는 경우에는 이 질문에 "No"라고 답해야 합니다. </t>
    </r>
    <r>
      <rPr>
        <sz val="11"/>
        <color indexed="8"/>
        <rFont val="Calibri"/>
        <family val="2"/>
      </rPr>
      <t xml:space="preserve">
</t>
    </r>
    <r>
      <rPr>
        <sz val="11"/>
        <color indexed="8"/>
        <rFont val="Calibri"/>
        <family val="2"/>
      </rPr>
      <t xml:space="preserve">
</t>
    </r>
    <r>
      <rPr>
        <sz val="11"/>
        <color indexed="8"/>
        <rFont val="Calibri"/>
        <family val="2"/>
      </rPr>
      <t xml:space="preserve">이 질문은 각 3TG에 대해 답해야 합니다. </t>
    </r>
    <r>
      <rPr>
        <sz val="11"/>
        <color indexed="8"/>
        <rFont val="Calibri"/>
        <family val="2"/>
      </rPr>
      <t xml:space="preserve">이 질문에 대한 유효한 답변은 "Yes" 또는 "No"입니다. </t>
    </r>
    <r>
      <rPr>
        <sz val="11"/>
        <color indexed="8"/>
        <rFont val="Calibri"/>
        <family val="2"/>
      </rPr>
      <t xml:space="preserve">이 질문은 필수 사항입니다. </t>
    </r>
  </si>
  <si>
    <r>
      <rPr>
        <sz val="11"/>
        <color indexed="8"/>
        <rFont val="Calibri"/>
        <family val="2"/>
      </rPr>
      <t xml:space="preserve">D. 이 신고는 회사가 직접 공급업체에게 검증된 분쟁으로부터 자유로운 제련소에서 3TG를 조달하도록 요구하는지 여부를 판단하기 위한 것입니다. </t>
    </r>
    <r>
      <rPr>
        <sz val="11"/>
        <color indexed="8"/>
        <rFont val="Calibri"/>
        <family val="2"/>
      </rPr>
      <t xml:space="preserve">이 질문에 대한 답은 "Yes" 또는 "No"여야 합니다. </t>
    </r>
    <r>
      <rPr>
        <sz val="11"/>
        <color indexed="8"/>
        <rFont val="Calibri"/>
        <family val="2"/>
      </rPr>
      <t xml:space="preserve">추가 설명은 질문에 대한 의견 기재란에 기입하십시오. </t>
    </r>
    <r>
      <rPr>
        <sz val="11"/>
        <color indexed="8"/>
        <rFont val="Calibri"/>
        <family val="2"/>
      </rPr>
      <t xml:space="preserve">
</t>
    </r>
    <r>
      <rPr>
        <sz val="11"/>
        <color indexed="8"/>
        <rFont val="Calibri"/>
        <family val="2"/>
      </rPr>
      <t xml:space="preserve">
</t>
    </r>
    <r>
      <rPr>
        <sz val="11"/>
        <color indexed="8"/>
        <rFont val="Calibri"/>
        <family val="2"/>
      </rPr>
      <t xml:space="preserve">이 질문은 필수 사항입니다. </t>
    </r>
  </si>
  <si>
    <r>
      <rPr>
        <sz val="11"/>
        <color indexed="8"/>
        <rFont val="Calibri"/>
        <family val="2"/>
      </rPr>
      <t xml:space="preserve">3. </t>
    </r>
    <r>
      <rPr>
        <sz val="11"/>
        <color indexed="8"/>
        <rFont val="Calibri"/>
        <family val="2"/>
      </rPr>
      <t xml:space="preserve">제련소 찾기 (*) - 드롭다운에서 선택합니다. </t>
    </r>
    <r>
      <rPr>
        <sz val="11"/>
        <color indexed="8"/>
        <rFont val="Calibri"/>
        <family val="2"/>
      </rPr>
      <t xml:space="preserve">이것은 템플릿 발표일을 기준으로 알려진 제련소 목록입니다. </t>
    </r>
    <r>
      <rPr>
        <sz val="11"/>
        <color indexed="8"/>
        <rFont val="Calibri"/>
        <family val="2"/>
      </rPr>
      <t xml:space="preserve">제련소가 목록에 없으면 '제련소명 없음(Smelter Not Listed)'을 선택합니다. </t>
    </r>
    <r>
      <rPr>
        <sz val="11"/>
        <color indexed="8"/>
        <rFont val="Calibri"/>
        <family val="2"/>
      </rPr>
      <t xml:space="preserve">이렇게 하면 D열에서 제련소명을 입력할 수 있습니다. 제련소명이나 위치를 모르는 경우 '제련소가 아직 식별되지 않음(Smelter Not Yet Identified)'을 선택합니다. </t>
    </r>
    <r>
      <rPr>
        <sz val="11"/>
        <color indexed="8"/>
        <rFont val="Calibri"/>
        <family val="2"/>
      </rPr>
      <t xml:space="preserve">이 옵션의 경우 D열과 E열이 '모름(unknown)'으로 자동으로 입력됩니다. </t>
    </r>
    <r>
      <rPr>
        <sz val="11"/>
        <color indexed="8"/>
        <rFont val="Calibri"/>
        <family val="2"/>
      </rPr>
      <t xml:space="preserve">이 기재란은 필수 사항입니다. </t>
    </r>
  </si>
  <si>
    <r>
      <rPr>
        <sz val="11"/>
        <color indexed="8"/>
        <rFont val="Calibri"/>
        <family val="2"/>
      </rPr>
      <t xml:space="preserve">15. </t>
    </r>
    <r>
      <rPr>
        <sz val="11"/>
        <color indexed="8"/>
        <rFont val="Calibri"/>
        <family val="2"/>
      </rPr>
      <t xml:space="preserve">제련소가 제련 공정에 필요한 물질을 재활용 또는 폐기 자원만 사용하여 조달하는지 표시합니다. </t>
    </r>
    <r>
      <rPr>
        <sz val="11"/>
        <color indexed="8"/>
        <rFont val="Calibri"/>
        <family val="2"/>
      </rPr>
      <t xml:space="preserve">이 질문은 선택 사항입니다. </t>
    </r>
    <r>
      <rPr>
        <sz val="11"/>
        <color indexed="8"/>
        <rFont val="Calibri"/>
        <family val="2"/>
      </rPr>
      <t xml:space="preserve">이 질문에 허용되는 답변은 다음과 같습니다. </t>
    </r>
    <r>
      <rPr>
        <sz val="11"/>
        <color indexed="8"/>
        <rFont val="Calibri"/>
        <family val="2"/>
      </rPr>
      <t xml:space="preserve">
</t>
    </r>
    <r>
      <rPr>
        <sz val="11"/>
        <color indexed="8"/>
        <rFont val="Calibri"/>
        <family val="2"/>
      </rPr>
      <t xml:space="preserve">
</t>
    </r>
    <r>
      <rPr>
        <sz val="11"/>
        <color indexed="8"/>
        <rFont val="Calibri"/>
        <family val="2"/>
      </rPr>
      <t>- Yes</t>
    </r>
    <r>
      <rPr>
        <sz val="11"/>
        <color indexed="8"/>
        <rFont val="Calibri"/>
        <family val="2"/>
      </rPr>
      <t xml:space="preserve">
</t>
    </r>
    <r>
      <rPr>
        <sz val="11"/>
        <color indexed="8"/>
        <rFont val="Calibri"/>
        <family val="2"/>
      </rPr>
      <t>- No</t>
    </r>
    <r>
      <rPr>
        <sz val="11"/>
        <color indexed="8"/>
        <rFont val="Calibri"/>
        <family val="2"/>
      </rPr>
      <t xml:space="preserve">
</t>
    </r>
    <r>
      <rPr>
        <sz val="11"/>
        <color indexed="8"/>
        <rFont val="Calibri"/>
        <family val="2"/>
      </rPr>
      <t>- Unknown</t>
    </r>
  </si>
  <si>
    <r>
      <rPr>
        <sz val="11"/>
        <color indexed="8"/>
        <rFont val="Calibri"/>
        <family val="2"/>
      </rPr>
      <t xml:space="preserve">필수 기재란은 별표(*)로 표시됩니다. </t>
    </r>
    <r>
      <rPr>
        <sz val="11"/>
        <color indexed="8"/>
        <rFont val="Calibri"/>
        <family val="2"/>
      </rPr>
      <t xml:space="preserve">각 질문에 대한 답변 방법은 지침 탭을 참조하십시오. </t>
    </r>
  </si>
  <si>
    <r>
      <rPr>
        <sz val="11"/>
        <color indexed="8"/>
        <rFont val="Calibri"/>
        <family val="2"/>
      </rPr>
      <t>1) 3TG가 제품 또는 생산 공정에서 의도적으로 추가 또는 사용됩니까? (*)</t>
    </r>
  </si>
  <si>
    <r>
      <rPr>
        <sz val="11"/>
        <color indexed="8"/>
        <rFont val="Calibri"/>
        <family val="2"/>
      </rPr>
      <t xml:space="preserve">I. 귀사는 매년 SEC에 분쟁광물을 공개해야 합니까? </t>
    </r>
  </si>
  <si>
    <r>
      <rPr>
        <sz val="11"/>
        <color indexed="8"/>
        <rFont val="Calibri"/>
        <family val="2"/>
      </rPr>
      <t>90% 이상</t>
    </r>
  </si>
  <si>
    <r>
      <rPr>
        <sz val="11"/>
        <color indexed="8"/>
        <rFont val="Calibri"/>
        <family val="2"/>
      </rPr>
      <t>75% 이상</t>
    </r>
  </si>
  <si>
    <r>
      <rPr>
        <sz val="11"/>
        <color indexed="8"/>
        <rFont val="Calibri"/>
        <family val="2"/>
      </rPr>
      <t>50% 이상</t>
    </r>
  </si>
  <si>
    <r>
      <rPr>
        <sz val="11"/>
        <color indexed="8"/>
        <rFont val="Calibri"/>
        <family val="2"/>
      </rPr>
      <t>50% 미만</t>
    </r>
  </si>
  <si>
    <r>
      <rPr>
        <sz val="11"/>
        <color indexed="8"/>
        <rFont val="Calibri"/>
        <family val="2"/>
      </rPr>
      <t>Yes, IPC-1755 준수[예: CMRT]</t>
    </r>
  </si>
  <si>
    <r>
      <rPr>
        <sz val="11"/>
        <color indexed="8"/>
        <rFont val="Calibri"/>
        <family val="2"/>
      </rPr>
      <t>Yes, 다른 형식 사용(설명 필수)</t>
    </r>
  </si>
  <si>
    <r>
      <rPr>
        <sz val="7"/>
        <color indexed="8"/>
        <rFont val="Verdana"/>
        <family val="2"/>
      </rPr>
      <t xml:space="preserve"> </t>
    </r>
    <r>
      <rPr>
        <sz val="10"/>
        <color indexed="8"/>
        <rFont val="Verdana"/>
        <family val="2"/>
      </rPr>
      <t>No</t>
    </r>
  </si>
  <si>
    <r>
      <rPr>
        <sz val="11"/>
        <color indexed="8"/>
        <rFont val="Calibri"/>
        <family val="2"/>
      </rPr>
      <t>제련소 찾기(*)</t>
    </r>
  </si>
  <si>
    <r>
      <rPr>
        <sz val="11"/>
        <color indexed="8"/>
        <rFont val="Calibri"/>
        <family val="2"/>
      </rPr>
      <t>제련소 ID</t>
    </r>
  </si>
  <si>
    <t>Pour chacune des sept questions requises, donnez une réponse pour chaque métal en utilisant le menu déroulant. Des réponses doivent être apportées aux questions de cette section pour chacun des 3TG. Si la réponse à la question 1 est positive pour un métal donné, vous devez répondre aux questions suivantes pour ce métal, et répondre aux questions suivantes de diligence raisonnable (A à I) en prenant en compte le programme global de diligence raisonnable de votre société.</t>
  </si>
  <si>
    <t>1. Il s’agit de la première des deux questions pour lesquelles la réponse est utilisée pour déterminer si les 3TG sont concernés par les obligations de déclaration des minerais de conflit. Cette question est basée sur les instructions fournies par la SEC dans les règles définitives, pour déterminer si les 3TG sont ou non « indispensables au fonctionnement ou à la production » d’un produit.   Les instructions de la SEC sont basées sur la présomption qu’une société dans la chaîne d’approvisionnement d’un produit n’intégrerait pas volontairement de 3TG à ce produit ou à un quelconque de ses composants si les 3TG n’étaient pas indispensables pour la fonction, l’usage ou l’objet généralement attendu du produit. De même, les instructions supposent que les 3TG ne seraient pas nécessaires à la production d'un produit, à moins qu'ils n'aient été intégrés volontairement au processus de production de ce produit. La réponse à cette question sert à exclure la contamination en quantité infime ou la contamination naturelle par produit, par exemple dans le cas de l’étain dans l’acier. Vous devrez répondre à cette question pour chacun des 3TG.
Cette question a pour but de déterminer si des minerais de conflit sont utilisés comme matière première, composant ou additif dans un produit que vous fabriquez ou dont vous sous-traitez la fabrication (y compris les matières premières et les composants). Les impuretés provenant de matières premières, composants, additifs, abrasifs et outils de coupe ne relèvent pas de l’étude.
Vous devrez répondre à cette question pour chacun des 3TG. Les réponses valides à cette question sont « oui » ou « non ». Cette question est obligatoire.</t>
  </si>
  <si>
    <t xml:space="preserve">2. Vous devrez répondre à cette question pour chacun des 3TG dont la réponse à la question 1 est « oui ». Il s’agit de la deuxième des deux questions dont la réponse est utilisée pour déterminer si les 3TG sont concernés par l’obligation de déclaration des minerais de conflit, telle que décrite dans les règles définitives de la SEC servant à décider si un des 3TG est « indispensable au fonctionnement ou à la production » d’un produit. Cette question dépend de la question et de la réponse à la question 1. Cette question vise à identifier les 3TG ajoutés ou intégrés volontairement au processus de fabrication d’un produit, lorsqu’une certaine quantité de 3TG demeure dans le produit fini. Cela comprend les 3TG qui n’étaient probablement pas destinés à faire partie du produit final et n’étaient probablement pas « indispensables au fonctionnement » du produit, mais qui étaient présents uniquement en tant que résidus du processus de fabrication.  Dans de nombreux cas, le fabricant peut avoir tenté de supprimer ou de faciliter la consommation de 3TG lors du processus de fabrication, mais une certaine quantité de 3TG demeure. Si les 3TG ajoutés ou intégrés au cours du processus de fabrication sont totalement éliminés de manière à ce qu'il n'en reste aucun à la fin du processus, la réponse à cette question est « non ».
Vous devrez répondre à cette question pour chacun des 3TG. Les réponses valides à cette question sont « oui » ou « non ». Cette question est obligatoire. </t>
  </si>
  <si>
    <r>
      <rPr>
        <sz val="11"/>
        <color indexed="8"/>
        <rFont val="Calibri"/>
        <family val="2"/>
      </rPr>
      <t>A. Cette déclaration permet de déterminer si une société dispose d'une politique d'approvisionnement pour les minerais de conflit.</t>
    </r>
    <r>
      <rPr>
        <sz val="11"/>
        <color indexed="8"/>
        <rFont val="Calibri"/>
        <family val="2"/>
      </rPr>
      <t xml:space="preserve"> </t>
    </r>
    <r>
      <rPr>
        <sz val="11"/>
        <color indexed="8"/>
        <rFont val="Calibri"/>
        <family val="2"/>
      </rPr>
      <t>La réponse à cette question doit être « oui » ou « non ».</t>
    </r>
    <r>
      <rPr>
        <sz val="11"/>
        <color indexed="8"/>
        <rFont val="Calibri"/>
        <family val="2"/>
      </rPr>
      <t xml:space="preserve"> </t>
    </r>
    <r>
      <rPr>
        <sz val="11"/>
        <color indexed="8"/>
        <rFont val="Calibri"/>
        <family val="2"/>
      </rPr>
      <t>Les commentaires doivent être saisis dans le champ dédié à la question.</t>
    </r>
    <r>
      <rPr>
        <sz val="11"/>
        <color indexed="8"/>
        <rFont val="Calibri"/>
        <family val="2"/>
      </rPr>
      <t xml:space="preserve"> </t>
    </r>
    <r>
      <rPr>
        <sz val="11"/>
        <color indexed="8"/>
        <rFont val="Calibri"/>
        <family val="2"/>
      </rPr>
      <t xml:space="preserve">
</t>
    </r>
    <r>
      <rPr>
        <sz val="11"/>
        <color indexed="8"/>
        <rFont val="Calibri"/>
        <family val="2"/>
      </rPr>
      <t xml:space="preserve">
</t>
    </r>
    <r>
      <rPr>
        <sz val="11"/>
        <color indexed="8"/>
        <rFont val="Calibri"/>
        <family val="2"/>
      </rPr>
      <t>Cette question est obligatoire.</t>
    </r>
  </si>
  <si>
    <r>
      <rPr>
        <sz val="11"/>
        <color indexed="8"/>
        <rFont val="Calibri"/>
        <family val="2"/>
      </rPr>
      <t>A. Cette déclaration permet de déterminer si la politique d'approvisionnement pour les minerais de conflit d'une société est accessible sur son site Internet.</t>
    </r>
    <r>
      <rPr>
        <sz val="11"/>
        <color indexed="8"/>
        <rFont val="Calibri"/>
        <family val="2"/>
      </rPr>
      <t xml:space="preserve"> </t>
    </r>
    <r>
      <rPr>
        <sz val="11"/>
        <color indexed="8"/>
        <rFont val="Calibri"/>
        <family val="2"/>
      </rPr>
      <t>La réponse à cette question doit être « oui » ou « non ».</t>
    </r>
    <r>
      <rPr>
        <sz val="11"/>
        <color indexed="8"/>
        <rFont val="Calibri"/>
        <family val="2"/>
      </rPr>
      <t xml:space="preserve"> </t>
    </r>
    <r>
      <rPr>
        <sz val="11"/>
        <color indexed="8"/>
        <rFont val="Calibri"/>
        <family val="2"/>
      </rPr>
      <t>Si la réponse est « oui », l'utilisateur doit indiquer l'URL dans le champ de commentaires de la question.</t>
    </r>
    <r>
      <rPr>
        <sz val="11"/>
        <color indexed="8"/>
        <rFont val="Calibri"/>
        <family val="2"/>
      </rPr>
      <t xml:space="preserve"> </t>
    </r>
    <r>
      <rPr>
        <sz val="11"/>
        <color indexed="8"/>
        <rFont val="Calibri"/>
        <family val="2"/>
      </rPr>
      <t xml:space="preserve">
</t>
    </r>
    <r>
      <rPr>
        <sz val="11"/>
        <color indexed="8"/>
        <rFont val="Calibri"/>
        <family val="2"/>
      </rPr>
      <t xml:space="preserve">
</t>
    </r>
    <r>
      <rPr>
        <sz val="11"/>
        <color indexed="8"/>
        <rFont val="Calibri"/>
        <family val="2"/>
      </rPr>
      <t>Cette question est obligatoire.</t>
    </r>
  </si>
  <si>
    <t>C. Cette question permet d'indiquer si une société exige que ses fournisseurs directs ne participent à aucun conflit avec la RDC. La réponse à cette question doit être « oui » ou « non ». Consultez la feuille de calcul Définitions pour obtenir la définition de « Hors conflit avec la RDC ». Les commentaires doivent être saisis dans le champ dédié à la question. 
Cette question est obligatoire.</t>
  </si>
  <si>
    <r>
      <rPr>
        <sz val="11"/>
        <color indexed="8"/>
        <rFont val="Calibri"/>
        <family val="2"/>
      </rPr>
      <t>D. Il s’agit d’une déclaration visant à indiquer si une société impose à ses fournisseurs directs de s’approvisionner en 3TG auprès de fonderies validées, n'alimentant pas les conflits.</t>
    </r>
    <r>
      <rPr>
        <sz val="11"/>
        <color indexed="8"/>
        <rFont val="Calibri"/>
        <family val="2"/>
      </rPr>
      <t xml:space="preserve"> </t>
    </r>
    <r>
      <rPr>
        <sz val="11"/>
        <color indexed="8"/>
        <rFont val="Calibri"/>
        <family val="2"/>
      </rPr>
      <t>La réponse à cette question doit être « oui » ou « non ».</t>
    </r>
    <r>
      <rPr>
        <sz val="11"/>
        <color indexed="8"/>
        <rFont val="Calibri"/>
        <family val="2"/>
      </rPr>
      <t xml:space="preserve"> </t>
    </r>
    <r>
      <rPr>
        <sz val="11"/>
        <color indexed="8"/>
        <rFont val="Calibri"/>
        <family val="2"/>
      </rPr>
      <t>Les commentaires doivent être saisis dans le champ dédié à la question.</t>
    </r>
    <r>
      <rPr>
        <sz val="11"/>
        <color indexed="8"/>
        <rFont val="Calibri"/>
        <family val="2"/>
      </rPr>
      <t xml:space="preserve">
</t>
    </r>
    <r>
      <rPr>
        <sz val="11"/>
        <color indexed="8"/>
        <rFont val="Calibri"/>
        <family val="2"/>
      </rPr>
      <t xml:space="preserve">
</t>
    </r>
    <r>
      <rPr>
        <sz val="11"/>
        <color indexed="8"/>
        <rFont val="Calibri"/>
        <family val="2"/>
      </rPr>
      <t>Cette question est obligatoire.</t>
    </r>
  </si>
  <si>
    <t>F. Il s’agit d’une question visant à indiquer si une société impose à ses fournisseurs de remplir une déclaration au sujet des minerais de conflit. Les réponses acceptables sont énumérées ci-dessous. Dans certains cas, une explication supplémentaire doit être fournie, par exemple pour indiquer le mode utilisé pour collecter les informations. Si la réponse est « oui, avec un autre mode », l'utilisateur doit saisir un commentaire dans le champ dédié à la question. Les réponses possibles à cette question sont :
– Oui, conformément à IPC-1755 [par ex., CMRT]
– Oui, avec un autre mode (donnez des explications)
– Non
Cette question est obligatoire.</t>
  </si>
  <si>
    <t>G. Veuillez répondre « oui » ou « non ». Vous pouvez détailler votre approche dans la section des commentaires. Exemples :
 « Audit d'un tiers » : audits sur site de vos fournisseurs menés par des tiers indépendants.  
 « Examen des documents uniquement » : examen des archives et documents du fournisseur par des tiers indépendants ou le personnel de votre société.   
 « Audit interne » : audits sur site de vos fournisseurs menés par le personnel de votre société.
Cette question est obligatoire.</t>
  </si>
  <si>
    <r>
      <rPr>
        <sz val="11"/>
        <color indexed="8"/>
        <rFont val="Calibri"/>
        <family val="2"/>
      </rPr>
      <t>H. Il s'agit d'une question qui permet d'indiquer si le processus d'examen de la société intègre la gestion des actions correctives.</t>
    </r>
    <r>
      <rPr>
        <sz val="11"/>
        <color indexed="8"/>
        <rFont val="Calibri"/>
        <family val="2"/>
      </rPr>
      <t xml:space="preserve"> </t>
    </r>
    <r>
      <rPr>
        <sz val="11"/>
        <color indexed="8"/>
        <rFont val="Calibri"/>
        <family val="2"/>
      </rPr>
      <t>La réponse à cette question doit être « oui » ou « non ».</t>
    </r>
    <r>
      <rPr>
        <sz val="11"/>
        <color indexed="8"/>
        <rFont val="Calibri"/>
        <family val="2"/>
      </rPr>
      <t xml:space="preserve"> </t>
    </r>
    <r>
      <rPr>
        <sz val="11"/>
        <color indexed="8"/>
        <rFont val="Calibri"/>
        <family val="2"/>
      </rPr>
      <t>Les commentaires doivent être saisis dans le champ dédié à la question.</t>
    </r>
    <r>
      <rPr>
        <sz val="11"/>
        <color indexed="8"/>
        <rFont val="Calibri"/>
        <family val="2"/>
      </rPr>
      <t xml:space="preserve"> </t>
    </r>
    <r>
      <rPr>
        <sz val="11"/>
        <color indexed="8"/>
        <rFont val="Calibri"/>
        <family val="2"/>
      </rPr>
      <t xml:space="preserve">
</t>
    </r>
    <r>
      <rPr>
        <sz val="11"/>
        <color indexed="8"/>
        <rFont val="Calibri"/>
        <family val="2"/>
      </rPr>
      <t xml:space="preserve">
</t>
    </r>
    <r>
      <rPr>
        <sz val="11"/>
        <color indexed="8"/>
        <rFont val="Calibri"/>
        <family val="2"/>
      </rPr>
      <t>Cette question est obligatoire.</t>
    </r>
  </si>
  <si>
    <r>
      <rPr>
        <sz val="11"/>
        <color indexed="8"/>
        <rFont val="Calibri"/>
        <family val="2"/>
      </rPr>
      <t>I. Cette question permet d'indiquer si une société est assujettie à la règle SEC.</t>
    </r>
    <r>
      <rPr>
        <sz val="11"/>
        <color indexed="8"/>
        <rFont val="Calibri"/>
        <family val="2"/>
      </rPr>
      <t xml:space="preserve"> </t>
    </r>
    <r>
      <rPr>
        <sz val="11"/>
        <color indexed="8"/>
        <rFont val="Calibri"/>
        <family val="2"/>
      </rPr>
      <t>La réponse à cette question doit être « oui » ou « non ».</t>
    </r>
    <r>
      <rPr>
        <sz val="11"/>
        <color indexed="8"/>
        <rFont val="Calibri"/>
        <family val="2"/>
      </rPr>
      <t xml:space="preserve"> </t>
    </r>
    <r>
      <rPr>
        <sz val="11"/>
        <color indexed="8"/>
        <rFont val="Calibri"/>
        <family val="2"/>
      </rPr>
      <t>Les commentaires doivent être saisis dans le champ dédié à la question.</t>
    </r>
    <r>
      <rPr>
        <sz val="11"/>
        <color indexed="8"/>
        <rFont val="Calibri"/>
        <family val="2"/>
      </rPr>
      <t xml:space="preserve"> </t>
    </r>
    <r>
      <rPr>
        <sz val="11"/>
        <color indexed="8"/>
        <rFont val="Calibri"/>
        <family val="2"/>
      </rPr>
      <t>Cette question est obligatoire.</t>
    </r>
    <r>
      <rPr>
        <sz val="11"/>
        <color indexed="8"/>
        <rFont val="Calibri"/>
        <family val="2"/>
      </rPr>
      <t xml:space="preserve"> </t>
    </r>
    <r>
      <rPr>
        <sz val="11"/>
        <color indexed="8"/>
        <rFont val="Calibri"/>
        <family val="2"/>
      </rPr>
      <t>Pour en savoir plus, veuillez consulter le site www.sec.gov.</t>
    </r>
  </si>
  <si>
    <r>
      <rPr>
        <sz val="11"/>
        <color indexed="8"/>
        <rFont val="Calibri"/>
        <family val="2"/>
      </rPr>
      <t>Ce modèle permet l'identification de la fonderie à l'aide de la Recherche de fonderie. L'utilisation de cette fonctionnalité implique de renseigner les colonnes B et C dans l'ordre, et de gauche à droite.</t>
    </r>
    <r>
      <rPr>
        <sz val="11"/>
        <color indexed="8"/>
        <rFont val="Calibri"/>
        <family val="2"/>
      </rPr>
      <t xml:space="preserve">
</t>
    </r>
    <r>
      <rPr>
        <sz val="11"/>
        <color indexed="8"/>
        <rFont val="Calibri"/>
        <family val="2"/>
      </rPr>
      <t>Utilisez une ligne différente pour chaque combinaison métal/fonderie/pays.</t>
    </r>
  </si>
  <si>
    <t>3. Recherche de fonderie (*) : sélectionner dans le menu déroulant. Il s’agit de la liste des fonderies identifiées à la date de publication du formulaire. Si la fonderie ne figure pas dans la liste, choisissez « La fonderie ne figure pas dans la liste ». Cela vous permettra de saisir le nom de la fonderie dans la colonne D. Si vous ne connaissez pas le nom ou l’emplacement de la fonderie, choisissez « La fonderie n’est pas encore identifiée ». Dans ce cas, les colonnes D et E indiqueront automatiquement « inconnu ». Ce champ est obligatoire.</t>
  </si>
  <si>
    <r>
      <rPr>
        <sz val="11"/>
        <color indexed="8"/>
        <rFont val="Calibri"/>
        <family val="2"/>
      </rPr>
      <t>15. Indique si la fonderie utilise uniquement des sources recyclées ou de débris pour ses procédés de fusion. Cette question est facultative. Les réponses possibles à cette question sont :</t>
    </r>
    <r>
      <rPr>
        <sz val="11"/>
        <color indexed="8"/>
        <rFont val="Calibri"/>
        <family val="2"/>
      </rPr>
      <t xml:space="preserve">
</t>
    </r>
    <r>
      <rPr>
        <sz val="11"/>
        <color indexed="8"/>
        <rFont val="Calibri"/>
        <family val="2"/>
      </rPr>
      <t>– Oui</t>
    </r>
    <r>
      <rPr>
        <sz val="11"/>
        <color indexed="8"/>
        <rFont val="Calibri"/>
        <family val="2"/>
      </rPr>
      <t xml:space="preserve">
</t>
    </r>
    <r>
      <rPr>
        <sz val="11"/>
        <color indexed="8"/>
        <rFont val="Calibri"/>
        <family val="2"/>
      </rPr>
      <t>– Non</t>
    </r>
    <r>
      <rPr>
        <sz val="11"/>
        <color indexed="8"/>
        <rFont val="Calibri"/>
        <family val="2"/>
      </rPr>
      <t xml:space="preserve">
</t>
    </r>
    <r>
      <rPr>
        <sz val="11"/>
        <color indexed="8"/>
        <rFont val="Calibri"/>
        <family val="2"/>
      </rPr>
      <t>– Ne sais pas</t>
    </r>
  </si>
  <si>
    <r>
      <rPr>
        <sz val="11"/>
        <color indexed="8"/>
        <rFont val="Calibri"/>
        <family val="2"/>
      </rPr>
      <t>Les champs obligatoires sont indiqués par un astérisque (*).</t>
    </r>
    <r>
      <rPr>
        <sz val="11"/>
        <color indexed="8"/>
        <rFont val="Calibri"/>
        <family val="2"/>
      </rPr>
      <t xml:space="preserve"> </t>
    </r>
    <r>
      <rPr>
        <sz val="11"/>
        <color indexed="8"/>
        <rFont val="Calibri"/>
        <family val="2"/>
      </rPr>
      <t>Consultez l'onglet Instructions pour savoir comment répondre à chaque question.</t>
    </r>
  </si>
  <si>
    <r>
      <rPr>
        <sz val="11"/>
        <color indexed="8"/>
        <rFont val="Calibri"/>
        <family val="2"/>
      </rPr>
      <t>1) Des 3TG sont-ils intentionnellement ajoutés ou utilisés dans le(s) produit(s) ou les processus de production ? (*)</t>
    </r>
  </si>
  <si>
    <r>
      <rPr>
        <sz val="11"/>
        <color indexed="8"/>
        <rFont val="Calibri"/>
        <family val="2"/>
      </rPr>
      <t>2) Reste-t-il des 3TG dans le(s) produit(s) ? (*)</t>
    </r>
  </si>
  <si>
    <r>
      <rPr>
        <sz val="11"/>
        <color indexed="8"/>
        <rFont val="Calibri"/>
        <family val="2"/>
      </rPr>
      <t>I. Votre société est-elle tenue de fournir une déclaration annuelle sur les minerais de conflit à la SEC ?</t>
    </r>
  </si>
  <si>
    <t>– Supérieur à 90 %</t>
  </si>
  <si>
    <t>– Supérieur à 75 %</t>
  </si>
  <si>
    <t>– Supérieur à 50 %</t>
  </si>
  <si>
    <r>
      <rPr>
        <sz val="11"/>
        <color indexed="8"/>
        <rFont val="Calibri"/>
        <family val="2"/>
      </rPr>
      <t>50 % ou moins</t>
    </r>
  </si>
  <si>
    <r>
      <rPr>
        <sz val="11"/>
        <color indexed="8"/>
        <rFont val="Calibri"/>
        <family val="2"/>
      </rPr>
      <t>Oui, conformément à IPC-1755 [par ex., CMRT]</t>
    </r>
  </si>
  <si>
    <r>
      <rPr>
        <sz val="11"/>
        <color indexed="8"/>
        <rFont val="Calibri"/>
        <family val="2"/>
      </rPr>
      <t>Oui, par un autre mode (donnez des explications)</t>
    </r>
  </si>
  <si>
    <r>
      <rPr>
        <sz val="7"/>
        <color indexed="8"/>
        <rFont val="Verdana"/>
        <family val="2"/>
      </rPr>
      <t xml:space="preserve"> </t>
    </r>
    <r>
      <rPr>
        <sz val="10"/>
        <color indexed="8"/>
        <rFont val="Verdana"/>
        <family val="2"/>
      </rPr>
      <t>Non</t>
    </r>
  </si>
  <si>
    <r>
      <rPr>
        <sz val="11"/>
        <color indexed="8"/>
        <rFont val="Calibri"/>
        <family val="2"/>
      </rPr>
      <t>Recherche de fonderie (*)</t>
    </r>
  </si>
  <si>
    <r>
      <rPr>
        <sz val="11"/>
        <color indexed="8"/>
        <rFont val="Calibri"/>
        <family val="2"/>
      </rPr>
      <t>Identifiant fonderie</t>
    </r>
  </si>
  <si>
    <r>
      <rPr>
        <sz val="11"/>
        <color indexed="8"/>
        <rFont val="Calibri"/>
        <family val="2"/>
      </rPr>
      <t>Para cada uma das sete perguntas exigidas, forneça uma resposta para cada metal usando o menu de seleção disponível. As perguntas nessa seção devem ser respondidas para todos os minerais de conflito.</t>
    </r>
    <r>
      <rPr>
        <sz val="11"/>
        <color indexed="8"/>
        <rFont val="Calibri"/>
        <family val="2"/>
      </rPr>
      <t xml:space="preserve"> </t>
    </r>
    <r>
      <rPr>
        <sz val="11"/>
        <color indexed="8"/>
        <rFont val="Calibri"/>
        <family val="2"/>
      </rPr>
      <t>Se a resposta para determinado metal à pergunta 1 for positiva, as perguntas subsequentes devem ser respondidas para tal metal, e as seguintes perguntas de diligência devida (A a I) devem ser respondidas sobre o programa de diligência devida global da empresa.</t>
    </r>
  </si>
  <si>
    <r>
      <rPr>
        <sz val="11"/>
        <color indexed="8"/>
        <rFont val="Calibri"/>
        <family val="2"/>
      </rPr>
      <t>1.</t>
    </r>
    <r>
      <rPr>
        <sz val="11"/>
        <color indexed="8"/>
        <rFont val="Calibri"/>
        <family val="2"/>
      </rPr>
      <t xml:space="preserve"> </t>
    </r>
    <r>
      <rPr>
        <sz val="11"/>
        <color indexed="8"/>
        <rFont val="Calibri"/>
        <family val="2"/>
      </rPr>
      <t>Esta é a primeira de duas perguntas para as quais a resposta é usada para determinar se o mineral de conflito está dentro do âmbito dos requisitos de relatórios sobre minerais de conflito.</t>
    </r>
    <r>
      <rPr>
        <sz val="11"/>
        <color indexed="8"/>
        <rFont val="Calibri"/>
        <family val="2"/>
      </rPr>
      <t xml:space="preserve">  </t>
    </r>
    <r>
      <rPr>
        <sz val="11"/>
        <color indexed="8"/>
        <rFont val="Calibri"/>
        <family val="2"/>
      </rPr>
      <t>Esta pergunta depende da orientação fornecida pela SEC com relação às regras finais relativas à determinação de um mineral de conflito ser “necessário para a funcionalidade ou produção” de um produto.</t>
    </r>
    <r>
      <rPr>
        <sz val="11"/>
        <color indexed="8"/>
        <rFont val="Calibri"/>
        <family val="2"/>
      </rPr>
      <t xml:space="preserve">   </t>
    </r>
    <r>
      <rPr>
        <sz val="11"/>
        <color indexed="8"/>
        <rFont val="Calibri"/>
        <family val="2"/>
      </rPr>
      <t>A orientação da SEC baseia-se no pressuposto de que uma empresa na cadeia de fornecimento de um produto não adicionaria intencionalmente um mineral de conflito a esse produto ou a qualquer dos subcomponentes de um produto, se tal mineral de conflito não fosse necessário para a função, a utilização ou o propósito geral esperado do produto.</t>
    </r>
    <r>
      <rPr>
        <sz val="11"/>
        <color indexed="8"/>
        <rFont val="Calibri"/>
        <family val="2"/>
      </rPr>
      <t xml:space="preserve">  </t>
    </r>
    <r>
      <rPr>
        <sz val="11"/>
        <color indexed="8"/>
        <rFont val="Calibri"/>
        <family val="2"/>
      </rPr>
      <t>Da mesma forma, a orientação supõe que um mineral de conflito não seria necessário para a produção de um produto, a não ser que fosse intencionalmente incluído no processo de produção daquele produto.</t>
    </r>
    <r>
      <rPr>
        <sz val="11"/>
        <color indexed="8"/>
        <rFont val="Calibri"/>
        <family val="2"/>
      </rPr>
      <t xml:space="preserve"> </t>
    </r>
    <r>
      <rPr>
        <sz val="11"/>
        <color indexed="8"/>
        <rFont val="Calibri"/>
        <family val="2"/>
      </rPr>
      <t>A resposta a esta pergunta serve para excluir quaisquer contaminantes no nível de elemento-traço ou derivados naturalmente ocorrentes, tais como estanho em aço.</t>
    </r>
    <r>
      <rPr>
        <sz val="11"/>
        <color indexed="8"/>
        <rFont val="Calibri"/>
        <family val="2"/>
      </rPr>
      <t xml:space="preserve">  </t>
    </r>
    <r>
      <rPr>
        <sz val="11"/>
        <color indexed="8"/>
        <rFont val="Calibri"/>
        <family val="2"/>
      </rPr>
      <t>Esta pergunta deve ser respondida para cada mineral de conflito.</t>
    </r>
    <r>
      <rPr>
        <sz val="11"/>
        <color indexed="8"/>
        <rFont val="Calibri"/>
        <family val="2"/>
      </rPr>
      <t xml:space="preserve">
</t>
    </r>
    <r>
      <rPr>
        <sz val="11"/>
        <color indexed="8"/>
        <rFont val="Calibri"/>
        <family val="2"/>
      </rPr>
      <t xml:space="preserve">
</t>
    </r>
    <r>
      <rPr>
        <sz val="11"/>
        <color indexed="8"/>
        <rFont val="Calibri"/>
        <family val="2"/>
      </rPr>
      <t>Esta pergunta questiona se algum mineral de conflito é utilizado como matéria-prima, componente ou aditivo de um produto que você fabrique ou cuja fabricação você contrate (incluindo matérias-primas e componentes).</t>
    </r>
    <r>
      <rPr>
        <sz val="11"/>
        <color indexed="8"/>
        <rFont val="Calibri"/>
        <family val="2"/>
      </rPr>
      <t xml:space="preserve"> </t>
    </r>
    <r>
      <rPr>
        <sz val="11"/>
        <color indexed="8"/>
        <rFont val="Calibri"/>
        <family val="2"/>
      </rPr>
      <t>Impurezas de matérias-primas, componentes, aditivos, abrasivos e ferramentas de corte estão fora do escopo da pesquisa.</t>
    </r>
    <r>
      <rPr>
        <sz val="11"/>
        <color indexed="8"/>
        <rFont val="Calibri"/>
        <family val="2"/>
      </rPr>
      <t xml:space="preserve">
</t>
    </r>
    <r>
      <rPr>
        <sz val="11"/>
        <color indexed="8"/>
        <rFont val="Calibri"/>
        <family val="2"/>
      </rPr>
      <t xml:space="preserve">
</t>
    </r>
    <r>
      <rPr>
        <sz val="11"/>
        <color indexed="8"/>
        <rFont val="Calibri"/>
        <family val="2"/>
      </rPr>
      <t>Esta pergunta deve ser respondida para cada mineral de conflito.</t>
    </r>
    <r>
      <rPr>
        <sz val="11"/>
        <color indexed="8"/>
        <rFont val="Calibri"/>
        <family val="2"/>
      </rPr>
      <t xml:space="preserve"> </t>
    </r>
    <r>
      <rPr>
        <sz val="11"/>
        <color indexed="8"/>
        <rFont val="Calibri"/>
        <family val="2"/>
      </rPr>
      <t>Respostas válidas a esta pergunta são “sim” ou “não”.</t>
    </r>
    <r>
      <rPr>
        <sz val="11"/>
        <color indexed="8"/>
        <rFont val="Calibri"/>
        <family val="2"/>
      </rPr>
      <t xml:space="preserve"> </t>
    </r>
    <r>
      <rPr>
        <sz val="11"/>
        <color indexed="8"/>
        <rFont val="Calibri"/>
        <family val="2"/>
      </rPr>
      <t>Esta pergunta é obrigatória.</t>
    </r>
  </si>
  <si>
    <r>
      <rPr>
        <sz val="11"/>
        <color indexed="8"/>
        <rFont val="Calibri"/>
        <family val="2"/>
      </rPr>
      <t>2.</t>
    </r>
    <r>
      <rPr>
        <sz val="11"/>
        <color indexed="8"/>
        <rFont val="Calibri"/>
        <family val="2"/>
      </rPr>
      <t xml:space="preserve"> </t>
    </r>
    <r>
      <rPr>
        <sz val="11"/>
        <color indexed="8"/>
        <rFont val="Calibri"/>
        <family val="2"/>
      </rPr>
      <t>Esta pergunta deverá ser respondida para cada mineral de conflito sempre que a resposta à pergunta 1 for “sim”.</t>
    </r>
    <r>
      <rPr>
        <sz val="11"/>
        <color indexed="8"/>
        <rFont val="Calibri"/>
        <family val="2"/>
      </rPr>
      <t xml:space="preserve"> </t>
    </r>
    <r>
      <rPr>
        <sz val="11"/>
        <color indexed="8"/>
        <rFont val="Calibri"/>
        <family val="2"/>
      </rPr>
      <t>Esta é a segunda de duas perguntas para as quais a resposta é utilizada para determinar se o mineral de conflito está dentro do âmbito dos requisitos de relatórios de minerais de conflito, conforme descrito nas regras finais da SEC relativas à determinação de que um mineral de conflito possa ser necessário para a funcionalidade ou produção de um produto.</t>
    </r>
    <r>
      <rPr>
        <sz val="11"/>
        <color indexed="8"/>
        <rFont val="Calibri"/>
        <family val="2"/>
      </rPr>
      <t xml:space="preserve">  </t>
    </r>
    <r>
      <rPr>
        <sz val="11"/>
        <color indexed="8"/>
        <rFont val="Calibri"/>
        <family val="2"/>
      </rPr>
      <t>Esta pergunta é dependente da pergunta e da resposta à pergunta 1.</t>
    </r>
    <r>
      <rPr>
        <sz val="11"/>
        <color indexed="8"/>
        <rFont val="Calibri"/>
        <family val="2"/>
      </rPr>
      <t xml:space="preserve"> </t>
    </r>
    <r>
      <rPr>
        <sz val="11"/>
        <color indexed="8"/>
        <rFont val="Calibri"/>
        <family val="2"/>
      </rPr>
      <t>Esta pergunta destina-se a identificar minerais de conflito que são intencionalmente adicionados ou incluídos no processo de fabricação de um produto em que certa quantidade do mineral de conflito permanece no produto acabado.</t>
    </r>
    <r>
      <rPr>
        <sz val="11"/>
        <color indexed="8"/>
        <rFont val="Calibri"/>
        <family val="2"/>
      </rPr>
      <t xml:space="preserve">  </t>
    </r>
    <r>
      <rPr>
        <sz val="11"/>
        <color indexed="8"/>
        <rFont val="Calibri"/>
        <family val="2"/>
      </rPr>
      <t>Isto inclui minerais de conflito cuja intenção não era que fizesse fizessem parte do produto final, e podem não ser necessários à funcionalidade do produto, mas só estão presentes como resíduos do processo de fabricação.</t>
    </r>
    <r>
      <rPr>
        <sz val="11"/>
        <color indexed="8"/>
        <rFont val="Calibri"/>
        <family val="2"/>
      </rPr>
      <t xml:space="preserve">  </t>
    </r>
    <r>
      <rPr>
        <sz val="11"/>
        <color indexed="8"/>
        <rFont val="Calibri"/>
        <family val="2"/>
      </rPr>
      <t>Em muitos casos, o fabricante pode ter tentado remover ou facilitar o consumo do mineral de conflito durante o processo de fabricação; no entanto, certa quantidade do mineral de conflito ainda permanece.</t>
    </r>
    <r>
      <rPr>
        <sz val="11"/>
        <color indexed="8"/>
        <rFont val="Calibri"/>
        <family val="2"/>
      </rPr>
      <t xml:space="preserve">  </t>
    </r>
    <r>
      <rPr>
        <sz val="11"/>
        <color indexed="8"/>
        <rFont val="Calibri"/>
        <family val="2"/>
      </rPr>
      <t>Se o mineral de conflito, que foi adicionado ou incluído durante o processo de fabricação, tiver sido completamente removido de tal forma que nenhum dos minerais de conflito continue presente no término daquele processo, a resposta a esta pergunta seria não.</t>
    </r>
    <r>
      <rPr>
        <sz val="11"/>
        <color indexed="8"/>
        <rFont val="Calibri"/>
        <family val="2"/>
      </rPr>
      <t xml:space="preserve">
</t>
    </r>
    <r>
      <rPr>
        <sz val="11"/>
        <color indexed="8"/>
        <rFont val="Calibri"/>
        <family val="2"/>
      </rPr>
      <t xml:space="preserve">
</t>
    </r>
    <r>
      <rPr>
        <sz val="11"/>
        <color indexed="8"/>
        <rFont val="Calibri"/>
        <family val="2"/>
      </rPr>
      <t>Esta pergunta deve ser respondida para cada mineral de conflito.</t>
    </r>
    <r>
      <rPr>
        <sz val="11"/>
        <color indexed="8"/>
        <rFont val="Calibri"/>
        <family val="2"/>
      </rPr>
      <t xml:space="preserve"> </t>
    </r>
    <r>
      <rPr>
        <sz val="11"/>
        <color indexed="8"/>
        <rFont val="Calibri"/>
        <family val="2"/>
      </rPr>
      <t>Respostas válidas a esta pergunta são “sim” ou “não”.</t>
    </r>
    <r>
      <rPr>
        <sz val="11"/>
        <color indexed="8"/>
        <rFont val="Calibri"/>
        <family val="2"/>
      </rPr>
      <t xml:space="preserve"> </t>
    </r>
    <r>
      <rPr>
        <sz val="11"/>
        <color indexed="8"/>
        <rFont val="Calibri"/>
        <family val="2"/>
      </rPr>
      <t>Esta pergunta é obrigatória.</t>
    </r>
    <r>
      <rPr>
        <sz val="11"/>
        <color indexed="8"/>
        <rFont val="Calibri"/>
        <family val="2"/>
      </rPr>
      <t xml:space="preserve"> </t>
    </r>
  </si>
  <si>
    <r>
      <rPr>
        <sz val="11"/>
        <color indexed="8"/>
        <rFont val="Calibri"/>
        <family val="2"/>
      </rPr>
      <t>A. Esta é uma declaração para divulgar se a empresa tem uma política de aquisição de minerais de conflito.</t>
    </r>
    <r>
      <rPr>
        <sz val="11"/>
        <color indexed="8"/>
        <rFont val="Calibri"/>
        <family val="2"/>
      </rPr>
      <t xml:space="preserve"> </t>
    </r>
    <r>
      <rPr>
        <sz val="11"/>
        <color indexed="8"/>
        <rFont val="Calibri"/>
        <family val="2"/>
      </rPr>
      <t>A resposta a esta pergunta deverá ser “sim” ou “não”.</t>
    </r>
    <r>
      <rPr>
        <sz val="11"/>
        <color indexed="8"/>
        <rFont val="Calibri"/>
        <family val="2"/>
      </rPr>
      <t xml:space="preserve"> </t>
    </r>
    <r>
      <rPr>
        <sz val="11"/>
        <color indexed="8"/>
        <rFont val="Calibri"/>
        <family val="2"/>
      </rPr>
      <t>Os comentários serão capturados em um campo de comentário à pergunta.</t>
    </r>
    <r>
      <rPr>
        <sz val="11"/>
        <color indexed="8"/>
        <rFont val="Calibri"/>
        <family val="2"/>
      </rPr>
      <t xml:space="preserve"> </t>
    </r>
    <r>
      <rPr>
        <sz val="11"/>
        <color indexed="8"/>
        <rFont val="Calibri"/>
        <family val="2"/>
      </rPr>
      <t xml:space="preserve">
</t>
    </r>
    <r>
      <rPr>
        <sz val="11"/>
        <color indexed="8"/>
        <rFont val="Calibri"/>
        <family val="2"/>
      </rPr>
      <t xml:space="preserve">
</t>
    </r>
    <r>
      <rPr>
        <sz val="11"/>
        <color indexed="8"/>
        <rFont val="Calibri"/>
        <family val="2"/>
      </rPr>
      <t>Esta pergunta é obrigatória.</t>
    </r>
  </si>
  <si>
    <r>
      <rPr>
        <sz val="11"/>
        <color indexed="8"/>
        <rFont val="Calibri"/>
        <family val="2"/>
      </rPr>
      <t>B. Esta é uma declaração para divulgar se a política de aquisição de minerais de conflito da empresa está disponível no website da empresa.</t>
    </r>
    <r>
      <rPr>
        <sz val="11"/>
        <color indexed="8"/>
        <rFont val="Calibri"/>
        <family val="2"/>
      </rPr>
      <t xml:space="preserve"> </t>
    </r>
    <r>
      <rPr>
        <sz val="11"/>
        <color indexed="8"/>
        <rFont val="Calibri"/>
        <family val="2"/>
      </rPr>
      <t>A resposta a esta pergunta deverá ser “sim” ou “não”.</t>
    </r>
    <r>
      <rPr>
        <sz val="11"/>
        <color indexed="8"/>
        <rFont val="Calibri"/>
        <family val="2"/>
      </rPr>
      <t xml:space="preserve"> </t>
    </r>
    <r>
      <rPr>
        <sz val="11"/>
        <color indexed="8"/>
        <rFont val="Calibri"/>
        <family val="2"/>
      </rPr>
      <t>Se for “sim”, o usuário especificará o link em um campo de comentário à questão.</t>
    </r>
    <r>
      <rPr>
        <sz val="11"/>
        <color indexed="8"/>
        <rFont val="Calibri"/>
        <family val="2"/>
      </rPr>
      <t xml:space="preserve"> </t>
    </r>
    <r>
      <rPr>
        <sz val="11"/>
        <color indexed="8"/>
        <rFont val="Calibri"/>
        <family val="2"/>
      </rPr>
      <t xml:space="preserve">
</t>
    </r>
    <r>
      <rPr>
        <sz val="11"/>
        <color indexed="8"/>
        <rFont val="Calibri"/>
        <family val="2"/>
      </rPr>
      <t xml:space="preserve">
</t>
    </r>
    <r>
      <rPr>
        <sz val="11"/>
        <color indexed="8"/>
        <rFont val="Calibri"/>
        <family val="2"/>
      </rPr>
      <t>Esta pergunta é obrigatória.</t>
    </r>
  </si>
  <si>
    <r>
      <rPr>
        <sz val="11"/>
        <color indexed="8"/>
        <rFont val="Calibri"/>
        <family val="2"/>
      </rPr>
      <t>C. Esta é uma pergunta para determinar se a empresa exige que seus fornecedores diretos estejam isentos de conflitos RDC.</t>
    </r>
    <r>
      <rPr>
        <sz val="11"/>
        <color indexed="8"/>
        <rFont val="Calibri"/>
        <family val="2"/>
      </rPr>
      <t xml:space="preserve"> </t>
    </r>
    <r>
      <rPr>
        <sz val="11"/>
        <color indexed="8"/>
        <rFont val="Calibri"/>
        <family val="2"/>
      </rPr>
      <t>A resposta a esta pergunta deverá ser “sim” ou “não”.</t>
    </r>
    <r>
      <rPr>
        <sz val="11"/>
        <color indexed="8"/>
        <rFont val="Calibri"/>
        <family val="2"/>
      </rPr>
      <t xml:space="preserve">  </t>
    </r>
    <r>
      <rPr>
        <sz val="11"/>
        <color indexed="8"/>
        <rFont val="Calibri"/>
        <family val="2"/>
      </rPr>
      <t>Veja na planilha Definições a definição de “isento de conflitos RDC”.</t>
    </r>
    <r>
      <rPr>
        <sz val="11"/>
        <color indexed="8"/>
        <rFont val="Calibri"/>
        <family val="2"/>
      </rPr>
      <t xml:space="preserve">  </t>
    </r>
    <r>
      <rPr>
        <sz val="11"/>
        <color indexed="8"/>
        <rFont val="Calibri"/>
        <family val="2"/>
      </rPr>
      <t>Os comentários serão capturados em um campo de comentário à pergunta.</t>
    </r>
    <r>
      <rPr>
        <sz val="11"/>
        <color indexed="8"/>
        <rFont val="Calibri"/>
        <family val="2"/>
      </rPr>
      <t xml:space="preserve"> </t>
    </r>
    <r>
      <rPr>
        <sz val="11"/>
        <color indexed="8"/>
        <rFont val="Calibri"/>
        <family val="2"/>
      </rPr>
      <t xml:space="preserve">
</t>
    </r>
    <r>
      <rPr>
        <sz val="11"/>
        <color indexed="8"/>
        <rFont val="Calibri"/>
        <family val="2"/>
      </rPr>
      <t xml:space="preserve">
</t>
    </r>
    <r>
      <rPr>
        <sz val="11"/>
        <color indexed="8"/>
        <rFont val="Calibri"/>
        <family val="2"/>
      </rPr>
      <t>Esta pergunta é obrigatória.</t>
    </r>
  </si>
  <si>
    <r>
      <rPr>
        <sz val="11"/>
        <color indexed="8"/>
        <rFont val="Calibri"/>
        <family val="2"/>
      </rPr>
      <t>D. Esta é uma declaração para determinar se uma empresa requer que seus fornecedores diretos tenham fontes de minerais de conflito validadas como fundições livres de conflitos.</t>
    </r>
    <r>
      <rPr>
        <sz val="11"/>
        <color indexed="8"/>
        <rFont val="Calibri"/>
        <family val="2"/>
      </rPr>
      <t xml:space="preserve"> </t>
    </r>
    <r>
      <rPr>
        <sz val="11"/>
        <color indexed="8"/>
        <rFont val="Calibri"/>
        <family val="2"/>
      </rPr>
      <t>A resposta a esta pergunta deverá ser “sim” ou “não”.</t>
    </r>
    <r>
      <rPr>
        <sz val="11"/>
        <color indexed="8"/>
        <rFont val="Calibri"/>
        <family val="2"/>
      </rPr>
      <t xml:space="preserve"> </t>
    </r>
    <r>
      <rPr>
        <sz val="11"/>
        <color indexed="8"/>
        <rFont val="Calibri"/>
        <family val="2"/>
      </rPr>
      <t>Os comentários serão capturados em um campo de comentário à pergunta.</t>
    </r>
    <r>
      <rPr>
        <sz val="11"/>
        <color indexed="8"/>
        <rFont val="Calibri"/>
        <family val="2"/>
      </rPr>
      <t xml:space="preserve">
</t>
    </r>
    <r>
      <rPr>
        <sz val="11"/>
        <color indexed="8"/>
        <rFont val="Calibri"/>
        <family val="2"/>
      </rPr>
      <t xml:space="preserve">
</t>
    </r>
    <r>
      <rPr>
        <sz val="11"/>
        <color indexed="8"/>
        <rFont val="Calibri"/>
        <family val="2"/>
      </rPr>
      <t>Esta pergunta é obrigatória.</t>
    </r>
  </si>
  <si>
    <r>
      <rPr>
        <sz val="11"/>
        <color indexed="8"/>
        <rFont val="Calibri"/>
        <family val="2"/>
      </rPr>
      <t>Esta é uma pergunta para divulgar se uma empresa solicita a seu fornecedor que preencha uma declaração de minerais de conflito.</t>
    </r>
    <r>
      <rPr>
        <sz val="11"/>
        <color indexed="8"/>
        <rFont val="Calibri"/>
        <family val="2"/>
      </rPr>
      <t xml:space="preserve"> </t>
    </r>
    <r>
      <rPr>
        <sz val="11"/>
        <color indexed="8"/>
        <rFont val="Calibri"/>
        <family val="2"/>
      </rPr>
      <t>As respostas aceitáveis estão listadas abaixo; em determinados casos podem ser requeridas mais explicações, isto é, para fornecer o formato usado para colher informações.</t>
    </r>
    <r>
      <rPr>
        <sz val="11"/>
        <color indexed="8"/>
        <rFont val="Calibri"/>
        <family val="2"/>
      </rPr>
      <t xml:space="preserve"> </t>
    </r>
    <r>
      <rPr>
        <sz val="11"/>
        <color indexed="8"/>
        <rFont val="Calibri"/>
        <family val="2"/>
      </rPr>
      <t>Se a resposta for “sim”, o usuário, usando outro formato, deverá fazer um comentário em um campo de comentário à pergunta.</t>
    </r>
    <r>
      <rPr>
        <sz val="11"/>
        <color indexed="8"/>
        <rFont val="Calibri"/>
        <family val="2"/>
      </rPr>
      <t xml:space="preserve">  </t>
    </r>
    <r>
      <rPr>
        <sz val="11"/>
        <color indexed="8"/>
        <rFont val="Calibri"/>
        <family val="2"/>
      </rPr>
      <t>As respostas aceitáveis a esta pergunta são:</t>
    </r>
    <r>
      <rPr>
        <sz val="11"/>
        <color indexed="8"/>
        <rFont val="Calibri"/>
        <family val="2"/>
      </rPr>
      <t xml:space="preserve">
</t>
    </r>
    <r>
      <rPr>
        <sz val="11"/>
        <color indexed="8"/>
        <rFont val="Calibri"/>
        <family val="2"/>
      </rPr>
      <t xml:space="preserve">
</t>
    </r>
    <r>
      <rPr>
        <sz val="11"/>
        <color indexed="8"/>
        <rFont val="Calibri"/>
        <family val="2"/>
      </rPr>
      <t>- Sim, em conformidade com o IPC-1755 [por exemplo, CMRT]</t>
    </r>
    <r>
      <rPr>
        <sz val="11"/>
        <color indexed="8"/>
        <rFont val="Calibri"/>
        <family val="2"/>
      </rPr>
      <t xml:space="preserve">
</t>
    </r>
    <r>
      <rPr>
        <sz val="11"/>
        <color indexed="8"/>
        <rFont val="Calibri"/>
        <family val="2"/>
      </rPr>
      <t>- Sim,usando outro formato (descrever)</t>
    </r>
    <r>
      <rPr>
        <sz val="11"/>
        <color indexed="8"/>
        <rFont val="Calibri"/>
        <family val="2"/>
      </rPr>
      <t xml:space="preserve">
</t>
    </r>
    <r>
      <rPr>
        <sz val="11"/>
        <color indexed="8"/>
        <rFont val="Calibri"/>
        <family val="2"/>
      </rPr>
      <t>- Não</t>
    </r>
    <r>
      <rPr>
        <sz val="11"/>
        <color indexed="8"/>
        <rFont val="Calibri"/>
        <family val="2"/>
      </rPr>
      <t xml:space="preserve">
</t>
    </r>
    <r>
      <rPr>
        <sz val="11"/>
        <color indexed="8"/>
        <rFont val="Calibri"/>
        <family val="2"/>
      </rPr>
      <t xml:space="preserve">
</t>
    </r>
    <r>
      <rPr>
        <sz val="11"/>
        <color indexed="8"/>
        <rFont val="Calibri"/>
        <family val="2"/>
      </rPr>
      <t>Esta pergunta é obrigatória.</t>
    </r>
  </si>
  <si>
    <r>
      <rPr>
        <sz val="11"/>
        <color indexed="8"/>
        <rFont val="Calibri"/>
        <family val="2"/>
      </rPr>
      <t>G. Responda “sim” ou “não”.</t>
    </r>
    <r>
      <rPr>
        <sz val="11"/>
        <color indexed="8"/>
        <rFont val="Calibri"/>
        <family val="2"/>
      </rPr>
      <t xml:space="preserve">  </t>
    </r>
    <r>
      <rPr>
        <sz val="11"/>
        <color indexed="8"/>
        <rFont val="Calibri"/>
        <family val="2"/>
      </rPr>
      <t>Na seção “comentários”, você poderá prestar informações adicionais sobre sua abordagem.</t>
    </r>
    <r>
      <rPr>
        <sz val="11"/>
        <color indexed="8"/>
        <rFont val="Calibri"/>
        <family val="2"/>
      </rPr>
      <t xml:space="preserve"> </t>
    </r>
    <r>
      <rPr>
        <sz val="11"/>
        <color indexed="8"/>
        <rFont val="Calibri"/>
        <family val="2"/>
      </rPr>
      <t>Os exemplos poderiam ser:</t>
    </r>
    <r>
      <rPr>
        <sz val="11"/>
        <color indexed="8"/>
        <rFont val="Calibri"/>
        <family val="2"/>
      </rPr>
      <t xml:space="preserve">
</t>
    </r>
    <r>
      <rPr>
        <sz val="11"/>
        <color indexed="8"/>
        <rFont val="Calibri"/>
        <family val="2"/>
      </rPr>
      <t xml:space="preserve">
</t>
    </r>
    <r>
      <rPr>
        <sz val="11"/>
        <color indexed="8"/>
        <rFont val="Calibri"/>
        <family val="2"/>
      </rPr>
      <t xml:space="preserve"> </t>
    </r>
    <r>
      <rPr>
        <sz val="11"/>
        <color indexed="8"/>
        <rFont val="Calibri"/>
        <family val="2"/>
      </rPr>
      <t>“Auditoria de terceiros” - auditorias no local de seus fornecedores, realizadas por terceiros independentes.</t>
    </r>
    <r>
      <rPr>
        <sz val="11"/>
        <color indexed="8"/>
        <rFont val="Calibri"/>
        <family val="2"/>
      </rPr>
      <t xml:space="preserve">  </t>
    </r>
    <r>
      <rPr>
        <sz val="11"/>
        <color indexed="8"/>
        <rFont val="Calibri"/>
        <family val="2"/>
      </rPr>
      <t xml:space="preserve">
</t>
    </r>
    <r>
      <rPr>
        <sz val="11"/>
        <color indexed="8"/>
        <rFont val="Calibri"/>
        <family val="2"/>
      </rPr>
      <t xml:space="preserve"> </t>
    </r>
    <r>
      <rPr>
        <sz val="11"/>
        <color indexed="8"/>
        <rFont val="Calibri"/>
        <family val="2"/>
      </rPr>
      <t>“Somente revisão de documentação” - uma revisão de registros e documentação enviadas pelo fornecedor, realizada por terceiros independentes e/ou pessoal de sua empresa.</t>
    </r>
    <r>
      <rPr>
        <sz val="11"/>
        <color indexed="8"/>
        <rFont val="Calibri"/>
        <family val="2"/>
      </rPr>
      <t xml:space="preserve">   </t>
    </r>
    <r>
      <rPr>
        <sz val="11"/>
        <color indexed="8"/>
        <rFont val="Calibri"/>
        <family val="2"/>
      </rPr>
      <t xml:space="preserve">
</t>
    </r>
    <r>
      <rPr>
        <sz val="11"/>
        <color indexed="8"/>
        <rFont val="Calibri"/>
        <family val="2"/>
      </rPr>
      <t xml:space="preserve"> </t>
    </r>
    <r>
      <rPr>
        <sz val="11"/>
        <color indexed="8"/>
        <rFont val="Calibri"/>
        <family val="2"/>
      </rPr>
      <t>“Auditoria interna” - auditorias no local de seus fornecedores, realizadas por pessoal da sua empresa.</t>
    </r>
    <r>
      <rPr>
        <sz val="11"/>
        <color indexed="8"/>
        <rFont val="Calibri"/>
        <family val="2"/>
      </rPr>
      <t xml:space="preserve">
</t>
    </r>
    <r>
      <rPr>
        <sz val="11"/>
        <color indexed="8"/>
        <rFont val="Calibri"/>
        <family val="2"/>
      </rPr>
      <t xml:space="preserve">
</t>
    </r>
    <r>
      <rPr>
        <sz val="11"/>
        <color indexed="8"/>
        <rFont val="Calibri"/>
        <family val="2"/>
      </rPr>
      <t>Esta pergunta é obrigatória.</t>
    </r>
  </si>
  <si>
    <r>
      <rPr>
        <sz val="11"/>
        <color indexed="8"/>
        <rFont val="Calibri"/>
        <family val="2"/>
      </rPr>
      <t>H. Esta é uma pergunta para divulgar se o processo de revisão da empresa inclui gestão de ações corretivas.</t>
    </r>
    <r>
      <rPr>
        <sz val="11"/>
        <color indexed="8"/>
        <rFont val="Calibri"/>
        <family val="2"/>
      </rPr>
      <t xml:space="preserve"> </t>
    </r>
    <r>
      <rPr>
        <sz val="11"/>
        <color indexed="8"/>
        <rFont val="Calibri"/>
        <family val="2"/>
      </rPr>
      <t>A resposta a esta pergunta deverá ser “sim” ou “não”.</t>
    </r>
    <r>
      <rPr>
        <sz val="11"/>
        <color indexed="8"/>
        <rFont val="Calibri"/>
        <family val="2"/>
      </rPr>
      <t xml:space="preserve"> </t>
    </r>
    <r>
      <rPr>
        <sz val="11"/>
        <color indexed="8"/>
        <rFont val="Calibri"/>
        <family val="2"/>
      </rPr>
      <t>Os comentários serão capturados em um campo de comentário à pergunta.</t>
    </r>
    <r>
      <rPr>
        <sz val="11"/>
        <color indexed="8"/>
        <rFont val="Calibri"/>
        <family val="2"/>
      </rPr>
      <t xml:space="preserve"> </t>
    </r>
    <r>
      <rPr>
        <sz val="11"/>
        <color indexed="8"/>
        <rFont val="Calibri"/>
        <family val="2"/>
      </rPr>
      <t xml:space="preserve">
</t>
    </r>
    <r>
      <rPr>
        <sz val="11"/>
        <color indexed="8"/>
        <rFont val="Calibri"/>
        <family val="2"/>
      </rPr>
      <t xml:space="preserve">
</t>
    </r>
    <r>
      <rPr>
        <sz val="11"/>
        <color indexed="8"/>
        <rFont val="Calibri"/>
        <family val="2"/>
      </rPr>
      <t>Esta pergunta é obrigatória.</t>
    </r>
  </si>
  <si>
    <r>
      <rPr>
        <sz val="11"/>
        <color indexed="8"/>
        <rFont val="Calibri"/>
        <family val="2"/>
      </rPr>
      <t>I. Esta é uma pergunta para divulgar se uma empresa está sujeita à regra da SEC.</t>
    </r>
    <r>
      <rPr>
        <sz val="11"/>
        <color indexed="8"/>
        <rFont val="Calibri"/>
        <family val="2"/>
      </rPr>
      <t xml:space="preserve"> </t>
    </r>
    <r>
      <rPr>
        <sz val="11"/>
        <color indexed="8"/>
        <rFont val="Calibri"/>
        <family val="2"/>
      </rPr>
      <t>A resposta a esta pergunta deverá ser “sim” ou “não”.</t>
    </r>
    <r>
      <rPr>
        <sz val="11"/>
        <color indexed="8"/>
        <rFont val="Calibri"/>
        <family val="2"/>
      </rPr>
      <t xml:space="preserve"> </t>
    </r>
    <r>
      <rPr>
        <sz val="11"/>
        <color indexed="8"/>
        <rFont val="Calibri"/>
        <family val="2"/>
      </rPr>
      <t>Os comentários serão capturados em um campo de comentário à pergunta.</t>
    </r>
    <r>
      <rPr>
        <sz val="11"/>
        <color indexed="8"/>
        <rFont val="Calibri"/>
        <family val="2"/>
      </rPr>
      <t xml:space="preserve"> </t>
    </r>
    <r>
      <rPr>
        <sz val="11"/>
        <color indexed="8"/>
        <rFont val="Calibri"/>
        <family val="2"/>
      </rPr>
      <t>Esta pergunta é obrigatória.</t>
    </r>
    <r>
      <rPr>
        <sz val="11"/>
        <color indexed="8"/>
        <rFont val="Calibri"/>
        <family val="2"/>
      </rPr>
      <t xml:space="preserve"> </t>
    </r>
    <r>
      <rPr>
        <sz val="11"/>
        <color indexed="8"/>
        <rFont val="Calibri"/>
        <family val="2"/>
      </rPr>
      <t>Para mais informações, consulte www.sec.gov.</t>
    </r>
  </si>
  <si>
    <r>
      <rPr>
        <sz val="11"/>
        <color indexed="8"/>
        <rFont val="Calibri"/>
        <family val="2"/>
      </rPr>
      <t>3.</t>
    </r>
    <r>
      <rPr>
        <sz val="11"/>
        <color indexed="8"/>
        <rFont val="Calibri"/>
        <family val="2"/>
      </rPr>
      <t xml:space="preserve"> </t>
    </r>
    <r>
      <rPr>
        <sz val="11"/>
        <color indexed="8"/>
        <rFont val="Calibri"/>
        <family val="2"/>
      </rPr>
      <t>Lista de Referência de Fundições (*) - Selecionar no menu suspenso.</t>
    </r>
    <r>
      <rPr>
        <sz val="11"/>
        <color indexed="8"/>
        <rFont val="Calibri"/>
        <family val="2"/>
      </rPr>
      <t xml:space="preserve">  </t>
    </r>
    <r>
      <rPr>
        <sz val="11"/>
        <color indexed="8"/>
        <rFont val="Calibri"/>
        <family val="2"/>
      </rPr>
      <t>Essa é a lista de fundições conhecidas na data de divulgação do modelo.</t>
    </r>
    <r>
      <rPr>
        <sz val="11"/>
        <color indexed="8"/>
        <rFont val="Calibri"/>
        <family val="2"/>
      </rPr>
      <t xml:space="preserve">  </t>
    </r>
    <r>
      <rPr>
        <sz val="11"/>
        <color indexed="8"/>
        <rFont val="Calibri"/>
        <family val="2"/>
      </rPr>
      <t>Se a fundição não estiver listada, selecione "Fundição não listada".</t>
    </r>
    <r>
      <rPr>
        <sz val="11"/>
        <color indexed="8"/>
        <rFont val="Calibri"/>
        <family val="2"/>
      </rPr>
      <t xml:space="preserve">  </t>
    </r>
    <r>
      <rPr>
        <sz val="11"/>
        <color indexed="8"/>
        <rFont val="Calibri"/>
        <family val="2"/>
      </rPr>
      <t>Isso permitirá inserir o nome da fundição na coluna D. Se não souber o nome ou local da fundição, selecione "Fundição ainda não identificada".</t>
    </r>
    <r>
      <rPr>
        <sz val="11"/>
        <color indexed="8"/>
        <rFont val="Calibri"/>
        <family val="2"/>
      </rPr>
      <t xml:space="preserve">  </t>
    </r>
    <r>
      <rPr>
        <sz val="11"/>
        <color indexed="8"/>
        <rFont val="Calibri"/>
        <family val="2"/>
      </rPr>
      <t>Nessa opção, as colunas D e E serão preenchidas automaticamente com "desconhecida".</t>
    </r>
    <r>
      <rPr>
        <sz val="11"/>
        <color indexed="8"/>
        <rFont val="Calibri"/>
        <family val="2"/>
      </rPr>
      <t xml:space="preserve">  </t>
    </r>
    <r>
      <rPr>
        <sz val="11"/>
        <color indexed="8"/>
        <rFont val="Calibri"/>
        <family val="2"/>
      </rPr>
      <t>Este campo é obrigatório.</t>
    </r>
  </si>
  <si>
    <r>
      <rPr>
        <sz val="11"/>
        <color indexed="8"/>
        <rFont val="Calibri"/>
        <family val="2"/>
      </rPr>
      <t>15.</t>
    </r>
    <r>
      <rPr>
        <sz val="11"/>
        <color indexed="8"/>
        <rFont val="Calibri"/>
        <family val="2"/>
      </rPr>
      <t xml:space="preserve"> </t>
    </r>
    <r>
      <rPr>
        <sz val="11"/>
        <color indexed="8"/>
        <rFont val="Calibri"/>
        <family val="2"/>
      </rPr>
      <t>Indica se a fundição obtém unicamente entradas para seu(s) processo(s) de fundição de fontes recicladas ou sucatas.</t>
    </r>
    <r>
      <rPr>
        <sz val="11"/>
        <color indexed="8"/>
        <rFont val="Calibri"/>
        <family val="2"/>
      </rPr>
      <t xml:space="preserve"> </t>
    </r>
    <r>
      <rPr>
        <sz val="11"/>
        <color indexed="8"/>
        <rFont val="Calibri"/>
        <family val="2"/>
      </rPr>
      <t>Esta pergunta é opcional.</t>
    </r>
    <r>
      <rPr>
        <sz val="11"/>
        <color indexed="8"/>
        <rFont val="Calibri"/>
        <family val="2"/>
      </rPr>
      <t xml:space="preserve">  </t>
    </r>
    <r>
      <rPr>
        <sz val="11"/>
        <color indexed="8"/>
        <rFont val="Calibri"/>
        <family val="2"/>
      </rPr>
      <t>As respostas aceitáveis a esta pergunta são:</t>
    </r>
    <r>
      <rPr>
        <sz val="11"/>
        <color indexed="8"/>
        <rFont val="Calibri"/>
        <family val="2"/>
      </rPr>
      <t xml:space="preserve">
</t>
    </r>
    <r>
      <rPr>
        <sz val="11"/>
        <color indexed="8"/>
        <rFont val="Calibri"/>
        <family val="2"/>
      </rPr>
      <t xml:space="preserve">
</t>
    </r>
    <r>
      <rPr>
        <sz val="11"/>
        <color indexed="8"/>
        <rFont val="Calibri"/>
        <family val="2"/>
      </rPr>
      <t>- Sim</t>
    </r>
    <r>
      <rPr>
        <sz val="11"/>
        <color indexed="8"/>
        <rFont val="Calibri"/>
        <family val="2"/>
      </rPr>
      <t xml:space="preserve">
</t>
    </r>
    <r>
      <rPr>
        <sz val="11"/>
        <color indexed="8"/>
        <rFont val="Calibri"/>
        <family val="2"/>
      </rPr>
      <t>- Não</t>
    </r>
    <r>
      <rPr>
        <sz val="11"/>
        <color indexed="8"/>
        <rFont val="Calibri"/>
        <family val="2"/>
      </rPr>
      <t xml:space="preserve">
</t>
    </r>
    <r>
      <rPr>
        <sz val="11"/>
        <color indexed="8"/>
        <rFont val="Calibri"/>
        <family val="2"/>
      </rPr>
      <t>- Desconhecido</t>
    </r>
  </si>
  <si>
    <r>
      <rPr>
        <sz val="11"/>
        <color indexed="8"/>
        <rFont val="Calibri"/>
        <family val="2"/>
      </rPr>
      <t>Campos obrigatórios estão marcados com um asterisco (*).</t>
    </r>
    <r>
      <rPr>
        <sz val="11"/>
        <color indexed="8"/>
        <rFont val="Calibri"/>
        <family val="2"/>
      </rPr>
      <t xml:space="preserve">  </t>
    </r>
    <r>
      <rPr>
        <sz val="11"/>
        <color indexed="8"/>
        <rFont val="Calibri"/>
        <family val="2"/>
      </rPr>
      <t>Consulte a guia “Instruções” para ver orientações sobre como responder a esta pergunta.</t>
    </r>
  </si>
  <si>
    <r>
      <rPr>
        <sz val="11"/>
        <color indexed="8"/>
        <rFont val="Calibri"/>
        <family val="2"/>
      </rPr>
      <t>1) Algum mineral de conflito foi intencionalmente acrescentado ou utilizado no(s) produto(s) ou no processo de produção? (*)</t>
    </r>
  </si>
  <si>
    <r>
      <rPr>
        <sz val="11"/>
        <color indexed="8"/>
        <rFont val="Calibri"/>
        <family val="2"/>
      </rPr>
      <t>I. A sua empresa precisa registrar uma divulgação anual de minerais de conflito na SEC?</t>
    </r>
  </si>
  <si>
    <r>
      <rPr>
        <sz val="11"/>
        <color indexed="8"/>
        <rFont val="Calibri"/>
        <family val="2"/>
      </rPr>
      <t>Acima de 90%</t>
    </r>
  </si>
  <si>
    <r>
      <rPr>
        <sz val="11"/>
        <color indexed="8"/>
        <rFont val="Calibri"/>
        <family val="2"/>
      </rPr>
      <t>Acima de 75%</t>
    </r>
  </si>
  <si>
    <r>
      <rPr>
        <sz val="11"/>
        <color indexed="8"/>
        <rFont val="Calibri"/>
        <family val="2"/>
      </rPr>
      <t>Acima de 50%</t>
    </r>
  </si>
  <si>
    <r>
      <rPr>
        <sz val="11"/>
        <color indexed="8"/>
        <rFont val="Calibri"/>
        <family val="2"/>
      </rPr>
      <t>50% ou menos</t>
    </r>
  </si>
  <si>
    <r>
      <rPr>
        <sz val="11"/>
        <color indexed="8"/>
        <rFont val="Calibri"/>
        <family val="2"/>
      </rPr>
      <t>Sim, em conformidade com o IPC-1755 [por exemplo, CMRT]</t>
    </r>
  </si>
  <si>
    <r>
      <rPr>
        <sz val="11"/>
        <color indexed="8"/>
        <rFont val="Calibri"/>
        <family val="2"/>
      </rPr>
      <t>Sim, usando outro formato (descrever)</t>
    </r>
  </si>
  <si>
    <r>
      <rPr>
        <sz val="7"/>
        <color indexed="8"/>
        <rFont val="Verdana"/>
        <family val="2"/>
      </rPr>
      <t xml:space="preserve"> </t>
    </r>
    <r>
      <rPr>
        <sz val="10"/>
        <color indexed="8"/>
        <rFont val="Verdana"/>
        <family val="2"/>
      </rPr>
      <t>Não</t>
    </r>
  </si>
  <si>
    <r>
      <rPr>
        <sz val="11"/>
        <color indexed="8"/>
        <rFont val="Calibri"/>
        <family val="2"/>
      </rPr>
      <t>Lista de Referência de Fundições (*)</t>
    </r>
  </si>
  <si>
    <r>
      <rPr>
        <sz val="11"/>
        <color indexed="8"/>
        <rFont val="Calibri"/>
        <family val="2"/>
      </rPr>
      <t>ID da Fundição</t>
    </r>
  </si>
  <si>
    <r>
      <rPr>
        <sz val="11"/>
        <color indexed="8"/>
        <rFont val="Calibri"/>
        <family val="2"/>
      </rPr>
      <t>Geben Sie bei jeder der sieben obligatorischen Fragen eine Antwort für jedes Metall an, indem Sie eine Auswahl aus dem Pull-down-Menü treffen. Die Fragen in diesem Abschnitt müssen für alle 3TG-Mineralien beantwortet werden.</t>
    </r>
    <r>
      <rPr>
        <sz val="11"/>
        <color indexed="8"/>
        <rFont val="Calibri"/>
        <family val="2"/>
      </rPr>
      <t xml:space="preserve"> </t>
    </r>
    <r>
      <rPr>
        <sz val="11"/>
        <color indexed="8"/>
        <rFont val="Calibri"/>
        <family val="2"/>
      </rPr>
      <t>Falls die Antwort auf Frage 1 für ein bestimmtes Metall positiv lautet, müssen die nachfolgenden Fragen für dieses Metall beantwortet werden und auch die folgenden Due-Diligence-Fragen (A bis I) bezüglich des allgemeinen Due-Diligence-Programms des Unternehmens müssen beantwortet werden.</t>
    </r>
  </si>
  <si>
    <r>
      <rPr>
        <sz val="11"/>
        <color indexed="8"/>
        <rFont val="Calibri"/>
        <family val="2"/>
      </rPr>
      <t>1.</t>
    </r>
    <r>
      <rPr>
        <sz val="11"/>
        <color indexed="8"/>
        <rFont val="Calibri"/>
        <family val="2"/>
      </rPr>
      <t xml:space="preserve"> </t>
    </r>
    <r>
      <rPr>
        <sz val="11"/>
        <color indexed="8"/>
        <rFont val="Calibri"/>
        <family val="2"/>
      </rPr>
      <t>Dies ist die erste von zwei Fragen, bei denen die Antwort zur Bestimmung verwendet wird, ob das 3TG-Mineral in den Umfang der Meldepflichten für Konfliktmineralien fällt.</t>
    </r>
    <r>
      <rPr>
        <sz val="11"/>
        <color indexed="8"/>
        <rFont val="Calibri"/>
        <family val="2"/>
      </rPr>
      <t xml:space="preserve">  </t>
    </r>
    <r>
      <rPr>
        <sz val="11"/>
        <color indexed="8"/>
        <rFont val="Calibri"/>
        <family val="2"/>
      </rPr>
      <t>Diese Frage orientiert sich an der Anleitung der SEC in den endgültigen Regeln betreffend die Bestimmung, ob ein 3TG-Mineral „notwendig für die Funktionalität oder Herstellung“ eines Produktes ist.</t>
    </r>
    <r>
      <rPr>
        <sz val="11"/>
        <color indexed="8"/>
        <rFont val="Calibri"/>
        <family val="2"/>
      </rPr>
      <t xml:space="preserve">   </t>
    </r>
    <r>
      <rPr>
        <sz val="11"/>
        <color indexed="8"/>
        <rFont val="Calibri"/>
        <family val="2"/>
      </rPr>
      <t>Die SEC-Anleitung basiert auf der Annahme, dass ein Unternehmen in der Lieferkette für ein Produkt ein 3TG-Mineral nicht absichtlich diesem Produkt oder den Unterbestandteilen eines Produktes hinzufügen würde, wenn das 3TG-Mineral nicht für die allgemein erwartete Funktion, Verwendung oder Zwecksetzung des Produkts notwendig ist.</t>
    </r>
    <r>
      <rPr>
        <sz val="11"/>
        <color indexed="8"/>
        <rFont val="Calibri"/>
        <family val="2"/>
      </rPr>
      <t xml:space="preserve">  </t>
    </r>
    <r>
      <rPr>
        <sz val="11"/>
        <color indexed="8"/>
        <rFont val="Calibri"/>
        <family val="2"/>
      </rPr>
      <t>Genauso geht die Anleitung davon aus, dass ein 3TG-Mineral für die Herstellung eines Produktes nicht notwendig ist, sofern es nicht absichtlich in den Fertigungsprozess dieses Produktes aufgenommen wurde.</t>
    </r>
    <r>
      <rPr>
        <sz val="11"/>
        <color indexed="8"/>
        <rFont val="Calibri"/>
        <family val="2"/>
      </rPr>
      <t xml:space="preserve"> </t>
    </r>
    <r>
      <rPr>
        <sz val="11"/>
        <color indexed="8"/>
        <rFont val="Calibri"/>
        <family val="2"/>
      </rPr>
      <t>Die Antwort auf diese Frage soll alle Kontaminantenrückstände oder natürlich vorkommenden Nebenprodukte, wie Zinn in Stahl, ausschließen.</t>
    </r>
    <r>
      <rPr>
        <sz val="11"/>
        <color indexed="8"/>
        <rFont val="Calibri"/>
        <family val="2"/>
      </rPr>
      <t xml:space="preserve">  </t>
    </r>
    <r>
      <rPr>
        <sz val="11"/>
        <color indexed="8"/>
        <rFont val="Calibri"/>
        <family val="2"/>
      </rPr>
      <t>Diese Frage muss für jedes 3TG-Mineral beantwortet werden.</t>
    </r>
    <r>
      <rPr>
        <sz val="11"/>
        <color indexed="8"/>
        <rFont val="Calibri"/>
        <family val="2"/>
      </rPr>
      <t xml:space="preserve">
</t>
    </r>
    <r>
      <rPr>
        <sz val="11"/>
        <color indexed="8"/>
        <rFont val="Calibri"/>
        <family val="2"/>
      </rPr>
      <t xml:space="preserve">
</t>
    </r>
    <r>
      <rPr>
        <sz val="11"/>
        <color indexed="8"/>
        <rFont val="Calibri"/>
        <family val="2"/>
      </rPr>
      <t>Diese Frage zielt darauf ab, ob irgendwelche Konfliktmaterialien als Rohmaterialien, Komponenten oder Zusatzstoffe in einem Produkt verwendet werden, das sie herstellen oder zu deren Herstellung Sie sich vertraglich verpflichten (einschließlich Rohmaterialien und Komponenten).</t>
    </r>
    <r>
      <rPr>
        <sz val="11"/>
        <color indexed="8"/>
        <rFont val="Calibri"/>
        <family val="2"/>
      </rPr>
      <t xml:space="preserve"> </t>
    </r>
    <r>
      <rPr>
        <sz val="11"/>
        <color indexed="8"/>
        <rFont val="Calibri"/>
        <family val="2"/>
      </rPr>
      <t>Unreinheiten bei Rohmaterialien, Komponenten, Zusatzstoffen, Schleifmitteln und Schneidewerkzeugen liegen außerhalb des Umfangs der Umfrage.</t>
    </r>
    <r>
      <rPr>
        <sz val="11"/>
        <color indexed="8"/>
        <rFont val="Calibri"/>
        <family val="2"/>
      </rPr>
      <t xml:space="preserve">
</t>
    </r>
    <r>
      <rPr>
        <sz val="11"/>
        <color indexed="8"/>
        <rFont val="Calibri"/>
        <family val="2"/>
      </rPr>
      <t xml:space="preserve">
</t>
    </r>
    <r>
      <rPr>
        <sz val="11"/>
        <color indexed="8"/>
        <rFont val="Calibri"/>
        <family val="2"/>
      </rPr>
      <t>Diese Frage muss für jedes 3TG-Mineral beantwortet werden.</t>
    </r>
    <r>
      <rPr>
        <sz val="11"/>
        <color indexed="8"/>
        <rFont val="Calibri"/>
        <family val="2"/>
      </rPr>
      <t xml:space="preserve"> </t>
    </r>
    <r>
      <rPr>
        <sz val="11"/>
        <color indexed="8"/>
        <rFont val="Calibri"/>
        <family val="2"/>
      </rPr>
      <t>Gültige Antworten auf diese Frage sind entweder „Ja“ oder „Nein“.</t>
    </r>
    <r>
      <rPr>
        <sz val="11"/>
        <color indexed="8"/>
        <rFont val="Calibri"/>
        <family val="2"/>
      </rPr>
      <t xml:space="preserve"> </t>
    </r>
    <r>
      <rPr>
        <sz val="11"/>
        <color indexed="8"/>
        <rFont val="Calibri"/>
        <family val="2"/>
      </rPr>
      <t>Diese Frage muss beantwortet werden.</t>
    </r>
  </si>
  <si>
    <r>
      <rPr>
        <sz val="11"/>
        <color indexed="8"/>
        <rFont val="Calibri"/>
        <family val="2"/>
      </rPr>
      <t>2.</t>
    </r>
    <r>
      <rPr>
        <sz val="11"/>
        <color indexed="8"/>
        <rFont val="Calibri"/>
        <family val="2"/>
      </rPr>
      <t xml:space="preserve"> </t>
    </r>
    <r>
      <rPr>
        <sz val="11"/>
        <color indexed="8"/>
        <rFont val="Calibri"/>
        <family val="2"/>
      </rPr>
      <t>Diese Frage muss für jedes 3TG-Mineral beantwortet werden. Die Antwort auf Frage 1 ist „Ja“.</t>
    </r>
    <r>
      <rPr>
        <sz val="11"/>
        <color indexed="8"/>
        <rFont val="Calibri"/>
        <family val="2"/>
      </rPr>
      <t xml:space="preserve"> </t>
    </r>
    <r>
      <rPr>
        <sz val="11"/>
        <color indexed="8"/>
        <rFont val="Calibri"/>
        <family val="2"/>
      </rPr>
      <t>Dies ist die zweite von zwei Fragen, bei denen die Antwort zur Bestimmung verwendet wird, ob das 3TG-Mineral in den Umfang der Meldepflichten für Konfliktmineralien fällt, wie in den endgültigen Regeln der SEC hinsichtlich der Bestimmung, ob ein 3TG-Mineral „notwendig für die Funktionalität oder Herstellung“ eines Produktes ist, beschrieben wird.</t>
    </r>
    <r>
      <rPr>
        <sz val="11"/>
        <color indexed="8"/>
        <rFont val="Calibri"/>
        <family val="2"/>
      </rPr>
      <t xml:space="preserve">  </t>
    </r>
    <r>
      <rPr>
        <sz val="11"/>
        <color indexed="8"/>
        <rFont val="Calibri"/>
        <family val="2"/>
      </rPr>
      <t>Diese Frage ist abhängig von der Frage und der Antwort zu Frage 1.</t>
    </r>
    <r>
      <rPr>
        <sz val="11"/>
        <color indexed="8"/>
        <rFont val="Calibri"/>
        <family val="2"/>
      </rPr>
      <t xml:space="preserve"> </t>
    </r>
    <r>
      <rPr>
        <sz val="11"/>
        <color indexed="8"/>
        <rFont val="Calibri"/>
        <family val="2"/>
      </rPr>
      <t>Diese Frage soll diejenigen 3TG-Mineralien identifizieren, die absichtlich im Herstellungsprozess eines Produktes enthalten sind oder verwendet werden, wobei eine bestimmte Menge von 3TG-Mineralien in dem Endprodukt zurückbleibt.</t>
    </r>
    <r>
      <rPr>
        <sz val="11"/>
        <color indexed="8"/>
        <rFont val="Calibri"/>
        <family val="2"/>
      </rPr>
      <t xml:space="preserve">  </t>
    </r>
    <r>
      <rPr>
        <sz val="11"/>
        <color indexed="8"/>
        <rFont val="Calibri"/>
        <family val="2"/>
      </rPr>
      <t>Dies beinhaltet 3TG-Mineralien, die möglicherweise nicht absichtlich Bestandteile des Endproduktes werden und die möglicherweise auch nicht für die Funktionalität des Produktes notwendig, sondern nur als Rückstände des Herstellungsprozesses vorhanden sind.</t>
    </r>
    <r>
      <rPr>
        <sz val="11"/>
        <color indexed="8"/>
        <rFont val="Calibri"/>
        <family val="2"/>
      </rPr>
      <t xml:space="preserve">  </t>
    </r>
    <r>
      <rPr>
        <sz val="11"/>
        <color indexed="8"/>
        <rFont val="Calibri"/>
        <family val="2"/>
      </rPr>
      <t>In vielen Fällen wird der Hersteller versucht haben, die 3TG-Mineralien zu entfernen oder den Verbrauch derselben während des Herstellungsprozesses zu ermöglichen, jedoch bleibt eine bestimmte Menge der 3TG-Mineralien zurück.</t>
    </r>
    <r>
      <rPr>
        <sz val="11"/>
        <color indexed="8"/>
        <rFont val="Calibri"/>
        <family val="2"/>
      </rPr>
      <t xml:space="preserve">  </t>
    </r>
    <r>
      <rPr>
        <sz val="11"/>
        <color indexed="8"/>
        <rFont val="Calibri"/>
        <family val="2"/>
      </rPr>
      <t>Sollte das 3TG-Mineral, welches in den Fertigungsprozess aufgenommen wurde, vollständig entfernt werden, sodass am Ende des Prozesses keine 3TG-Rückstände mehr vorliegen, wäre die Antwort auf diese Frage „Nein“.</t>
    </r>
    <r>
      <rPr>
        <sz val="11"/>
        <color indexed="8"/>
        <rFont val="Calibri"/>
        <family val="2"/>
      </rPr>
      <t xml:space="preserve">
</t>
    </r>
    <r>
      <rPr>
        <sz val="11"/>
        <color indexed="8"/>
        <rFont val="Calibri"/>
        <family val="2"/>
      </rPr>
      <t xml:space="preserve">
</t>
    </r>
    <r>
      <rPr>
        <sz val="11"/>
        <color indexed="8"/>
        <rFont val="Calibri"/>
        <family val="2"/>
      </rPr>
      <t>Diese Frage muss für jedes 3TG-Mineral beantwortet werden.</t>
    </r>
    <r>
      <rPr>
        <sz val="11"/>
        <color indexed="8"/>
        <rFont val="Calibri"/>
        <family val="2"/>
      </rPr>
      <t xml:space="preserve"> </t>
    </r>
    <r>
      <rPr>
        <sz val="11"/>
        <color indexed="8"/>
        <rFont val="Calibri"/>
        <family val="2"/>
      </rPr>
      <t>Gültige Antworten auf diese Frage sind entweder „Ja“ oder „Nein“.</t>
    </r>
    <r>
      <rPr>
        <sz val="11"/>
        <color indexed="8"/>
        <rFont val="Calibri"/>
        <family val="2"/>
      </rPr>
      <t xml:space="preserve"> </t>
    </r>
    <r>
      <rPr>
        <sz val="11"/>
        <color indexed="8"/>
        <rFont val="Calibri"/>
        <family val="2"/>
      </rPr>
      <t>Diese Frage muss beantwortet werden.</t>
    </r>
    <r>
      <rPr>
        <sz val="11"/>
        <color indexed="8"/>
        <rFont val="Calibri"/>
        <family val="2"/>
      </rPr>
      <t xml:space="preserve"> </t>
    </r>
  </si>
  <si>
    <r>
      <rPr>
        <sz val="11"/>
        <color indexed="8"/>
        <rFont val="Calibri"/>
        <family val="2"/>
      </rPr>
      <t>A. Diese Erklärung dient der Bestimmung, ob ein Unternehmen über eine Beschaffungsrichtlinie für Konfliktmineralien verfügt.</t>
    </r>
    <r>
      <rPr>
        <sz val="11"/>
        <color indexed="8"/>
        <rFont val="Calibri"/>
        <family val="2"/>
      </rPr>
      <t xml:space="preserve"> </t>
    </r>
    <r>
      <rPr>
        <sz val="11"/>
        <color indexed="8"/>
        <rFont val="Calibri"/>
        <family val="2"/>
      </rPr>
      <t>Die Antwort auf diese Frage muss „Ja“ oder „Nein“ lauten.</t>
    </r>
    <r>
      <rPr>
        <sz val="11"/>
        <color indexed="8"/>
        <rFont val="Calibri"/>
        <family val="2"/>
      </rPr>
      <t xml:space="preserve"> </t>
    </r>
    <r>
      <rPr>
        <sz val="11"/>
        <color indexed="8"/>
        <rFont val="Calibri"/>
        <family val="2"/>
      </rPr>
      <t>Anmerkungen sollten in einem Frage/Kommentar-Feld festgehalten werden.</t>
    </r>
    <r>
      <rPr>
        <sz val="11"/>
        <color indexed="8"/>
        <rFont val="Calibri"/>
        <family val="2"/>
      </rPr>
      <t xml:space="preserve"> </t>
    </r>
    <r>
      <rPr>
        <sz val="11"/>
        <color indexed="8"/>
        <rFont val="Calibri"/>
        <family val="2"/>
      </rPr>
      <t xml:space="preserve">
</t>
    </r>
    <r>
      <rPr>
        <sz val="11"/>
        <color indexed="8"/>
        <rFont val="Calibri"/>
        <family val="2"/>
      </rPr>
      <t xml:space="preserve">
</t>
    </r>
    <r>
      <rPr>
        <sz val="11"/>
        <color indexed="8"/>
        <rFont val="Calibri"/>
        <family val="2"/>
      </rPr>
      <t>Diese Frage muss beantwortet werden.</t>
    </r>
  </si>
  <si>
    <r>
      <rPr>
        <sz val="11"/>
        <color indexed="8"/>
        <rFont val="Calibri"/>
        <family val="2"/>
      </rPr>
      <t>B. Diese Erklärung dient der Bestimmung, ob die Beschaffungsrichtlinie für Konfliktmineralien eines Unternehmens auf dessen Website verfügbar ist.</t>
    </r>
    <r>
      <rPr>
        <sz val="11"/>
        <color indexed="8"/>
        <rFont val="Calibri"/>
        <family val="2"/>
      </rPr>
      <t xml:space="preserve"> </t>
    </r>
    <r>
      <rPr>
        <sz val="11"/>
        <color indexed="8"/>
        <rFont val="Calibri"/>
        <family val="2"/>
      </rPr>
      <t>Die Antwort auf diese Frage muss „Ja“ oder „Nein“ lauten.</t>
    </r>
    <r>
      <rPr>
        <sz val="11"/>
        <color indexed="8"/>
        <rFont val="Calibri"/>
        <family val="2"/>
      </rPr>
      <t xml:space="preserve"> </t>
    </r>
    <r>
      <rPr>
        <sz val="11"/>
        <color indexed="8"/>
        <rFont val="Calibri"/>
        <family val="2"/>
      </rPr>
      <t>Bei „Ja“ sollte der Benutzer die URL im Frage/Kommentar-Feld angeben.</t>
    </r>
    <r>
      <rPr>
        <sz val="11"/>
        <color indexed="8"/>
        <rFont val="Calibri"/>
        <family val="2"/>
      </rPr>
      <t xml:space="preserve"> </t>
    </r>
    <r>
      <rPr>
        <sz val="11"/>
        <color indexed="8"/>
        <rFont val="Calibri"/>
        <family val="2"/>
      </rPr>
      <t xml:space="preserve">
</t>
    </r>
    <r>
      <rPr>
        <sz val="11"/>
        <color indexed="8"/>
        <rFont val="Calibri"/>
        <family val="2"/>
      </rPr>
      <t xml:space="preserve">
</t>
    </r>
    <r>
      <rPr>
        <sz val="11"/>
        <color indexed="8"/>
        <rFont val="Calibri"/>
        <family val="2"/>
      </rPr>
      <t>Diese Frage muss beantwortet werden.</t>
    </r>
  </si>
  <si>
    <r>
      <rPr>
        <sz val="11"/>
        <color indexed="8"/>
        <rFont val="Calibri"/>
        <family val="2"/>
      </rPr>
      <t>C. Diese Frage dient der Bestimmung, ob es für ein Unternehmen erforderlich ist, dass seine direkten Lieferanten DRC-konfliktfrei sind.</t>
    </r>
    <r>
      <rPr>
        <sz val="11"/>
        <color indexed="8"/>
        <rFont val="Calibri"/>
        <family val="2"/>
      </rPr>
      <t xml:space="preserve"> </t>
    </r>
    <r>
      <rPr>
        <sz val="11"/>
        <color indexed="8"/>
        <rFont val="Calibri"/>
        <family val="2"/>
      </rPr>
      <t>Die Antwort auf diese Frage muss „Ja“ oder „Nein“ lauten.</t>
    </r>
    <r>
      <rPr>
        <sz val="11"/>
        <color indexed="8"/>
        <rFont val="Calibri"/>
        <family val="2"/>
      </rPr>
      <t xml:space="preserve">  </t>
    </r>
    <r>
      <rPr>
        <sz val="11"/>
        <color indexed="8"/>
        <rFont val="Calibri"/>
        <family val="2"/>
      </rPr>
      <t>Die Definition von „DRC-konfliktfrei“ finden Sie auf dem Definitionen-Arbeitsblatt.</t>
    </r>
    <r>
      <rPr>
        <sz val="11"/>
        <color indexed="8"/>
        <rFont val="Calibri"/>
        <family val="2"/>
      </rPr>
      <t xml:space="preserve">  </t>
    </r>
    <r>
      <rPr>
        <sz val="11"/>
        <color indexed="8"/>
        <rFont val="Calibri"/>
        <family val="2"/>
      </rPr>
      <t>Anmerkungen sollten in einem Frage/Kommentar-Feld festgehalten werden.</t>
    </r>
    <r>
      <rPr>
        <sz val="11"/>
        <color indexed="8"/>
        <rFont val="Calibri"/>
        <family val="2"/>
      </rPr>
      <t xml:space="preserve"> </t>
    </r>
    <r>
      <rPr>
        <sz val="11"/>
        <color indexed="8"/>
        <rFont val="Calibri"/>
        <family val="2"/>
      </rPr>
      <t xml:space="preserve">
</t>
    </r>
    <r>
      <rPr>
        <sz val="11"/>
        <color indexed="8"/>
        <rFont val="Calibri"/>
        <family val="2"/>
      </rPr>
      <t xml:space="preserve">
</t>
    </r>
    <r>
      <rPr>
        <sz val="11"/>
        <color indexed="8"/>
        <rFont val="Calibri"/>
        <family val="2"/>
      </rPr>
      <t>Diese Frage muss beantwortet werden.</t>
    </r>
  </si>
  <si>
    <r>
      <rPr>
        <sz val="11"/>
        <color indexed="8"/>
        <rFont val="Calibri"/>
        <family val="2"/>
      </rPr>
      <t>D. Diese Erklärung dient der Bestimmung, ob ein Unternehmen verlangt, dass seine direkten Lieferanten 3TG-Mineralien aus bestätigt konfliktfreien Schmelzöfen beschaffen.</t>
    </r>
    <r>
      <rPr>
        <sz val="11"/>
        <color indexed="8"/>
        <rFont val="Calibri"/>
        <family val="2"/>
      </rPr>
      <t xml:space="preserve"> </t>
    </r>
    <r>
      <rPr>
        <sz val="11"/>
        <color indexed="8"/>
        <rFont val="Calibri"/>
        <family val="2"/>
      </rPr>
      <t>Die Antwort auf diese Frage muss „Ja“ oder „Nein“ lauten.</t>
    </r>
    <r>
      <rPr>
        <sz val="11"/>
        <color indexed="8"/>
        <rFont val="Calibri"/>
        <family val="2"/>
      </rPr>
      <t xml:space="preserve"> </t>
    </r>
    <r>
      <rPr>
        <sz val="11"/>
        <color indexed="8"/>
        <rFont val="Calibri"/>
        <family val="2"/>
      </rPr>
      <t>Anmerkungen sollten in einem Frage/Kommentar-Feld festgehalten werden.</t>
    </r>
    <r>
      <rPr>
        <sz val="11"/>
        <color indexed="8"/>
        <rFont val="Calibri"/>
        <family val="2"/>
      </rPr>
      <t xml:space="preserve">
</t>
    </r>
    <r>
      <rPr>
        <sz val="11"/>
        <color indexed="8"/>
        <rFont val="Calibri"/>
        <family val="2"/>
      </rPr>
      <t xml:space="preserve">
</t>
    </r>
    <r>
      <rPr>
        <sz val="11"/>
        <color indexed="8"/>
        <rFont val="Calibri"/>
        <family val="2"/>
      </rPr>
      <t>Diese Frage muss beantwortet werden.</t>
    </r>
  </si>
  <si>
    <r>
      <rPr>
        <sz val="11"/>
        <color indexed="8"/>
        <rFont val="Calibri"/>
        <family val="2"/>
      </rPr>
      <t>F. Diese Frage dient der Bestimmung, ob ein Unternehmen von seinen Lieferanten verlangt, eine Erklärung zu Konfliktmineralien auszufüllen.</t>
    </r>
    <r>
      <rPr>
        <sz val="11"/>
        <color indexed="8"/>
        <rFont val="Calibri"/>
        <family val="2"/>
      </rPr>
      <t xml:space="preserve"> </t>
    </r>
    <r>
      <rPr>
        <sz val="11"/>
        <color indexed="8"/>
        <rFont val="Calibri"/>
        <family val="2"/>
      </rPr>
      <t>Akzeptierte Antworten sind unten aufgeführt; in einigen Fällen können zusätzliche Erklärungen notwendig sein, um das Format der Informationserhebung anzugeben.</t>
    </r>
    <r>
      <rPr>
        <sz val="11"/>
        <color indexed="8"/>
        <rFont val="Calibri"/>
        <family val="2"/>
      </rPr>
      <t xml:space="preserve"> </t>
    </r>
    <r>
      <rPr>
        <sz val="11"/>
        <color indexed="8"/>
        <rFont val="Calibri"/>
        <family val="2"/>
      </rPr>
      <t>Falls die Antwort „Ja“ lautet und ein anderes Format verwendet wird, sollte der Benutzer eine Beschreibung im Frage/Kommentar-Feld hinterlassen.</t>
    </r>
    <r>
      <rPr>
        <sz val="11"/>
        <color indexed="8"/>
        <rFont val="Calibri"/>
        <family val="2"/>
      </rPr>
      <t xml:space="preserve">  </t>
    </r>
    <r>
      <rPr>
        <sz val="11"/>
        <color indexed="8"/>
        <rFont val="Calibri"/>
        <family val="2"/>
      </rPr>
      <t>Erlaubte Antworten auf diese Frage sind:</t>
    </r>
    <r>
      <rPr>
        <sz val="11"/>
        <color indexed="8"/>
        <rFont val="Calibri"/>
        <family val="2"/>
      </rPr>
      <t xml:space="preserve">
</t>
    </r>
    <r>
      <rPr>
        <sz val="11"/>
        <color indexed="8"/>
        <rFont val="Calibri"/>
        <family val="2"/>
      </rPr>
      <t xml:space="preserve">
</t>
    </r>
    <r>
      <rPr>
        <sz val="11"/>
        <color indexed="8"/>
        <rFont val="Calibri"/>
        <family val="2"/>
      </rPr>
      <t>- Ja, konform mit IPC-1755 [z. B. CMRT]</t>
    </r>
    <r>
      <rPr>
        <sz val="11"/>
        <color indexed="8"/>
        <rFont val="Calibri"/>
        <family val="2"/>
      </rPr>
      <t xml:space="preserve">
</t>
    </r>
    <r>
      <rPr>
        <sz val="11"/>
        <color indexed="8"/>
        <rFont val="Calibri"/>
        <family val="2"/>
      </rPr>
      <t>- Ja, unter Verwendung eines anderen Formats (bitte beschreiben)</t>
    </r>
    <r>
      <rPr>
        <sz val="11"/>
        <color indexed="8"/>
        <rFont val="Calibri"/>
        <family val="2"/>
      </rPr>
      <t xml:space="preserve">
</t>
    </r>
    <r>
      <rPr>
        <sz val="11"/>
        <color indexed="8"/>
        <rFont val="Calibri"/>
        <family val="2"/>
      </rPr>
      <t>- Nein</t>
    </r>
    <r>
      <rPr>
        <sz val="11"/>
        <color indexed="8"/>
        <rFont val="Calibri"/>
        <family val="2"/>
      </rPr>
      <t xml:space="preserve">
</t>
    </r>
    <r>
      <rPr>
        <sz val="11"/>
        <color indexed="8"/>
        <rFont val="Calibri"/>
        <family val="2"/>
      </rPr>
      <t xml:space="preserve">
</t>
    </r>
    <r>
      <rPr>
        <sz val="11"/>
        <color indexed="8"/>
        <rFont val="Calibri"/>
        <family val="2"/>
      </rPr>
      <t>Diese Frage muss beantwortet werden.</t>
    </r>
  </si>
  <si>
    <r>
      <rPr>
        <sz val="11"/>
        <color indexed="8"/>
        <rFont val="Calibri"/>
        <family val="2"/>
      </rPr>
      <t>G. Bitte antworten Sie mit „Ja“ oder „Nein“.</t>
    </r>
    <r>
      <rPr>
        <sz val="11"/>
        <color indexed="8"/>
        <rFont val="Calibri"/>
        <family val="2"/>
      </rPr>
      <t xml:space="preserve">  </t>
    </r>
    <r>
      <rPr>
        <sz val="11"/>
        <color indexed="8"/>
        <rFont val="Calibri"/>
        <family val="2"/>
      </rPr>
      <t>Im Kommentarfeld können Sie weitere Informationen zu Ihrem Ansatz bereitstellen.</t>
    </r>
    <r>
      <rPr>
        <sz val="11"/>
        <color indexed="8"/>
        <rFont val="Calibri"/>
        <family val="2"/>
      </rPr>
      <t xml:space="preserve"> </t>
    </r>
    <r>
      <rPr>
        <sz val="11"/>
        <color indexed="8"/>
        <rFont val="Calibri"/>
        <family val="2"/>
      </rPr>
      <t>Beispiele sind:</t>
    </r>
    <r>
      <rPr>
        <sz val="11"/>
        <color indexed="8"/>
        <rFont val="Calibri"/>
        <family val="2"/>
      </rPr>
      <t xml:space="preserve">
</t>
    </r>
    <r>
      <rPr>
        <sz val="11"/>
        <color indexed="8"/>
        <rFont val="Calibri"/>
        <family val="2"/>
      </rPr>
      <t xml:space="preserve">
</t>
    </r>
    <r>
      <rPr>
        <sz val="11"/>
        <color indexed="8"/>
        <rFont val="Calibri"/>
        <family val="2"/>
      </rPr>
      <t xml:space="preserve"> </t>
    </r>
    <r>
      <rPr>
        <sz val="11"/>
        <color indexed="8"/>
        <rFont val="Calibri"/>
        <family val="2"/>
      </rPr>
      <t>„Drittpartei-Prüfung“ – von einer unabhängigen Drittpartei durchgeführte Prüfung Ihrer Lieferanten direkt vor Ort.</t>
    </r>
    <r>
      <rPr>
        <sz val="11"/>
        <color indexed="8"/>
        <rFont val="Calibri"/>
        <family val="2"/>
      </rPr>
      <t xml:space="preserve">  </t>
    </r>
    <r>
      <rPr>
        <sz val="11"/>
        <color indexed="8"/>
        <rFont val="Calibri"/>
        <family val="2"/>
      </rPr>
      <t xml:space="preserve">
</t>
    </r>
    <r>
      <rPr>
        <sz val="11"/>
        <color indexed="8"/>
        <rFont val="Calibri"/>
        <family val="2"/>
      </rPr>
      <t xml:space="preserve"> </t>
    </r>
    <r>
      <rPr>
        <sz val="11"/>
        <color indexed="8"/>
        <rFont val="Calibri"/>
        <family val="2"/>
      </rPr>
      <t>„Nur Dokumentenprüfung“ – eine Prüfung der vom Lieferanten eingereichten Aufzeichnungen und Dokumente, durchgeführt von einer unabhängigen Drittpartei oder Ihrem Unternehmenspersonal.</t>
    </r>
    <r>
      <rPr>
        <sz val="11"/>
        <color indexed="8"/>
        <rFont val="Calibri"/>
        <family val="2"/>
      </rPr>
      <t xml:space="preserve">   </t>
    </r>
    <r>
      <rPr>
        <sz val="11"/>
        <color indexed="8"/>
        <rFont val="Calibri"/>
        <family val="2"/>
      </rPr>
      <t xml:space="preserve">
</t>
    </r>
    <r>
      <rPr>
        <sz val="11"/>
        <color indexed="8"/>
        <rFont val="Calibri"/>
        <family val="2"/>
      </rPr>
      <t xml:space="preserve"> </t>
    </r>
    <r>
      <rPr>
        <sz val="11"/>
        <color indexed="8"/>
        <rFont val="Calibri"/>
        <family val="2"/>
      </rPr>
      <t>„Interne Prüfung“ – von Ihrem Unternehmenspersonal durchgeführte Prüfung Ihrer Lieferanten direkt vor Ort.</t>
    </r>
    <r>
      <rPr>
        <sz val="11"/>
        <color indexed="8"/>
        <rFont val="Calibri"/>
        <family val="2"/>
      </rPr>
      <t xml:space="preserve">
</t>
    </r>
    <r>
      <rPr>
        <sz val="11"/>
        <color indexed="8"/>
        <rFont val="Calibri"/>
        <family val="2"/>
      </rPr>
      <t xml:space="preserve">
</t>
    </r>
    <r>
      <rPr>
        <sz val="11"/>
        <color indexed="8"/>
        <rFont val="Calibri"/>
        <family val="2"/>
      </rPr>
      <t>Diese Frage muss beantwortet werden.</t>
    </r>
  </si>
  <si>
    <r>
      <rPr>
        <sz val="11"/>
        <color indexed="8"/>
        <rFont val="Calibri"/>
        <family val="2"/>
      </rPr>
      <t>H. Diese Frage dient der Bestimmung, ob das Prüfungsverfahren eines Unternehmens ein Abhilfemaßnahmen-Management umfasst.</t>
    </r>
    <r>
      <rPr>
        <sz val="11"/>
        <color indexed="8"/>
        <rFont val="Calibri"/>
        <family val="2"/>
      </rPr>
      <t xml:space="preserve"> </t>
    </r>
    <r>
      <rPr>
        <sz val="11"/>
        <color indexed="8"/>
        <rFont val="Calibri"/>
        <family val="2"/>
      </rPr>
      <t>Die Antwort auf diese Frage muss „Ja“ oder „Nein“ lauten.</t>
    </r>
    <r>
      <rPr>
        <sz val="11"/>
        <color indexed="8"/>
        <rFont val="Calibri"/>
        <family val="2"/>
      </rPr>
      <t xml:space="preserve"> </t>
    </r>
    <r>
      <rPr>
        <sz val="11"/>
        <color indexed="8"/>
        <rFont val="Calibri"/>
        <family val="2"/>
      </rPr>
      <t>Anmerkungen sollten in einem Frage/Kommentar-Feld festgehalten werden.</t>
    </r>
    <r>
      <rPr>
        <sz val="11"/>
        <color indexed="8"/>
        <rFont val="Calibri"/>
        <family val="2"/>
      </rPr>
      <t xml:space="preserve"> </t>
    </r>
    <r>
      <rPr>
        <sz val="11"/>
        <color indexed="8"/>
        <rFont val="Calibri"/>
        <family val="2"/>
      </rPr>
      <t xml:space="preserve">
</t>
    </r>
    <r>
      <rPr>
        <sz val="11"/>
        <color indexed="8"/>
        <rFont val="Calibri"/>
        <family val="2"/>
      </rPr>
      <t xml:space="preserve">
</t>
    </r>
    <r>
      <rPr>
        <sz val="11"/>
        <color indexed="8"/>
        <rFont val="Calibri"/>
        <family val="2"/>
      </rPr>
      <t>Diese Frage muss beantwortet werden.</t>
    </r>
  </si>
  <si>
    <r>
      <rPr>
        <sz val="11"/>
        <color indexed="8"/>
        <rFont val="Calibri"/>
        <family val="2"/>
      </rPr>
      <t>I. Diese Frage dient der Bestimmung, ob ein Unternehmen in den Geltungsbereich der SEC-Regel fällt.</t>
    </r>
    <r>
      <rPr>
        <sz val="11"/>
        <color indexed="8"/>
        <rFont val="Calibri"/>
        <family val="2"/>
      </rPr>
      <t xml:space="preserve"> </t>
    </r>
    <r>
      <rPr>
        <sz val="11"/>
        <color indexed="8"/>
        <rFont val="Calibri"/>
        <family val="2"/>
      </rPr>
      <t>Die Antwort auf diese Frage muss „Ja“ oder „Nein“ lauten.</t>
    </r>
    <r>
      <rPr>
        <sz val="11"/>
        <color indexed="8"/>
        <rFont val="Calibri"/>
        <family val="2"/>
      </rPr>
      <t xml:space="preserve"> </t>
    </r>
    <r>
      <rPr>
        <sz val="11"/>
        <color indexed="8"/>
        <rFont val="Calibri"/>
        <family val="2"/>
      </rPr>
      <t>Anmerkungen sollten in einem Frage/Kommentar-Feld festgehalten werden.</t>
    </r>
    <r>
      <rPr>
        <sz val="11"/>
        <color indexed="8"/>
        <rFont val="Calibri"/>
        <family val="2"/>
      </rPr>
      <t xml:space="preserve"> </t>
    </r>
    <r>
      <rPr>
        <sz val="11"/>
        <color indexed="8"/>
        <rFont val="Calibri"/>
        <family val="2"/>
      </rPr>
      <t>Diese Frage muss beantwortet werden.</t>
    </r>
    <r>
      <rPr>
        <sz val="11"/>
        <color indexed="8"/>
        <rFont val="Calibri"/>
        <family val="2"/>
      </rPr>
      <t xml:space="preserve"> </t>
    </r>
    <r>
      <rPr>
        <sz val="11"/>
        <color indexed="8"/>
        <rFont val="Calibri"/>
        <family val="2"/>
      </rPr>
      <t>Wenden Sie sich für weitere Informationen an www.sec.gov.</t>
    </r>
  </si>
  <si>
    <r>
      <rPr>
        <sz val="11"/>
        <color indexed="8"/>
        <rFont val="Calibri"/>
        <family val="2"/>
      </rPr>
      <t>3.</t>
    </r>
    <r>
      <rPr>
        <sz val="11"/>
        <color indexed="8"/>
        <rFont val="Calibri"/>
        <family val="2"/>
      </rPr>
      <t xml:space="preserve"> </t>
    </r>
    <r>
      <rPr>
        <sz val="11"/>
        <color indexed="8"/>
        <rFont val="Calibri"/>
        <family val="2"/>
      </rPr>
      <t>Schmelzofensuche (*) – Aus Drop-down-Menü auswählen.</t>
    </r>
    <r>
      <rPr>
        <sz val="11"/>
        <color indexed="8"/>
        <rFont val="Calibri"/>
        <family val="2"/>
      </rPr>
      <t xml:space="preserve">  </t>
    </r>
    <r>
      <rPr>
        <sz val="11"/>
        <color indexed="8"/>
        <rFont val="Calibri"/>
        <family val="2"/>
      </rPr>
      <t>Das ist die Liste der bekannten Schmelzöfen zum Veröffentlichungsdatum der Vorlage.</t>
    </r>
    <r>
      <rPr>
        <sz val="11"/>
        <color indexed="8"/>
        <rFont val="Calibri"/>
        <family val="2"/>
      </rPr>
      <t xml:space="preserve">  </t>
    </r>
    <r>
      <rPr>
        <sz val="11"/>
        <color indexed="8"/>
        <rFont val="Calibri"/>
        <family val="2"/>
      </rPr>
      <t>Falls der Schmelzofen nicht auf der Liste ist, wählen Sie „Schmelzofen nicht aufgeführt“ aus.</t>
    </r>
    <r>
      <rPr>
        <sz val="11"/>
        <color indexed="8"/>
        <rFont val="Calibri"/>
        <family val="2"/>
      </rPr>
      <t xml:space="preserve">  </t>
    </r>
    <r>
      <rPr>
        <sz val="11"/>
        <color indexed="8"/>
        <rFont val="Calibri"/>
        <family val="2"/>
      </rPr>
      <t>Dies erlaubt Ihnen, den Namen des Schmelzofens in Spalte D einzugeben. Falls Sie den Namen oder den Standort des Schmelzofens nicht kennen, wählen Sie „Schmelzofen noch nicht identifiziert“ aus.</t>
    </r>
    <r>
      <rPr>
        <sz val="11"/>
        <color indexed="8"/>
        <rFont val="Calibri"/>
        <family val="2"/>
      </rPr>
      <t xml:space="preserve">  </t>
    </r>
    <r>
      <rPr>
        <sz val="11"/>
        <color indexed="8"/>
        <rFont val="Calibri"/>
        <family val="2"/>
      </rPr>
      <t>Für diese Option füllen sich die Spalten D und E automatisch z. B. zu „unbekannt“ aus.</t>
    </r>
    <r>
      <rPr>
        <sz val="11"/>
        <color indexed="8"/>
        <rFont val="Calibri"/>
        <family val="2"/>
      </rPr>
      <t xml:space="preserve">  </t>
    </r>
    <r>
      <rPr>
        <sz val="11"/>
        <color indexed="8"/>
        <rFont val="Calibri"/>
        <family val="2"/>
      </rPr>
      <t>Dieses Feld muss ausgefüllt werden.</t>
    </r>
  </si>
  <si>
    <r>
      <rPr>
        <sz val="11"/>
        <color indexed="8"/>
        <rFont val="Calibri"/>
        <family val="2"/>
      </rPr>
      <t>15.</t>
    </r>
    <r>
      <rPr>
        <sz val="11"/>
        <color indexed="8"/>
        <rFont val="Calibri"/>
        <family val="2"/>
      </rPr>
      <t xml:space="preserve"> </t>
    </r>
    <r>
      <rPr>
        <sz val="11"/>
        <color indexed="8"/>
        <rFont val="Calibri"/>
        <family val="2"/>
      </rPr>
      <t>Zeigt an, ob der Schmelzofen seine Materialien für seine(n) Schmelzprozess(e) ausschließlich aus Recycling oder Schrott bezieht.</t>
    </r>
    <r>
      <rPr>
        <sz val="11"/>
        <color indexed="8"/>
        <rFont val="Calibri"/>
        <family val="2"/>
      </rPr>
      <t xml:space="preserve"> </t>
    </r>
    <r>
      <rPr>
        <sz val="11"/>
        <color indexed="8"/>
        <rFont val="Calibri"/>
        <family val="2"/>
      </rPr>
      <t>Diese Frage ist optional.</t>
    </r>
    <r>
      <rPr>
        <sz val="11"/>
        <color indexed="8"/>
        <rFont val="Calibri"/>
        <family val="2"/>
      </rPr>
      <t xml:space="preserve">  </t>
    </r>
    <r>
      <rPr>
        <sz val="11"/>
        <color indexed="8"/>
        <rFont val="Calibri"/>
        <family val="2"/>
      </rPr>
      <t>Erlaubte Antworten auf diese Frage sind:</t>
    </r>
    <r>
      <rPr>
        <sz val="11"/>
        <color indexed="8"/>
        <rFont val="Calibri"/>
        <family val="2"/>
      </rPr>
      <t xml:space="preserve">
</t>
    </r>
    <r>
      <rPr>
        <sz val="11"/>
        <color indexed="8"/>
        <rFont val="Calibri"/>
        <family val="2"/>
      </rPr>
      <t xml:space="preserve">
</t>
    </r>
    <r>
      <rPr>
        <sz val="11"/>
        <color indexed="8"/>
        <rFont val="Calibri"/>
        <family val="2"/>
      </rPr>
      <t>- Ja</t>
    </r>
    <r>
      <rPr>
        <sz val="11"/>
        <color indexed="8"/>
        <rFont val="Calibri"/>
        <family val="2"/>
      </rPr>
      <t xml:space="preserve">
</t>
    </r>
    <r>
      <rPr>
        <sz val="11"/>
        <color indexed="8"/>
        <rFont val="Calibri"/>
        <family val="2"/>
      </rPr>
      <t>- Nein</t>
    </r>
    <r>
      <rPr>
        <sz val="11"/>
        <color indexed="8"/>
        <rFont val="Calibri"/>
        <family val="2"/>
      </rPr>
      <t xml:space="preserve">
</t>
    </r>
    <r>
      <rPr>
        <sz val="11"/>
        <color indexed="8"/>
        <rFont val="Calibri"/>
        <family val="2"/>
      </rPr>
      <t>- Unbekannt</t>
    </r>
  </si>
  <si>
    <r>
      <rPr>
        <sz val="11"/>
        <color indexed="8"/>
        <rFont val="Calibri"/>
        <family val="2"/>
      </rPr>
      <t>Pflichtfelder sind mit einem Sternchen (*) gekennzeichnet.</t>
    </r>
    <r>
      <rPr>
        <sz val="11"/>
        <color indexed="8"/>
        <rFont val="Calibri"/>
        <family val="2"/>
      </rPr>
      <t xml:space="preserve">  </t>
    </r>
    <r>
      <rPr>
        <sz val="11"/>
        <color indexed="8"/>
        <rFont val="Calibri"/>
        <family val="2"/>
      </rPr>
      <t>Im Tab „Instruktionen“ finden Sie eine Anleitung zur Beantwortung aller Fragen.</t>
    </r>
  </si>
  <si>
    <r>
      <rPr>
        <sz val="11"/>
        <color indexed="8"/>
        <rFont val="Calibri"/>
        <family val="2"/>
      </rPr>
      <t>1) Wird absichtlich ein 3TG-Mineral im Herstellungsprozess verwendet oder in das/die Produkt(e) aufgenommen? (*)</t>
    </r>
  </si>
  <si>
    <r>
      <rPr>
        <sz val="11"/>
        <color indexed="8"/>
        <rFont val="Calibri"/>
        <family val="2"/>
      </rPr>
      <t>I. Ist Ihr Unternehmen zu einer jährlichen Offenlegung der Konfliktmineralien gegenüber der SEC verpflichtet?</t>
    </r>
  </si>
  <si>
    <r>
      <rPr>
        <sz val="11"/>
        <color indexed="8"/>
        <rFont val="Calibri"/>
        <family val="2"/>
      </rPr>
      <t>Größer als 90 %</t>
    </r>
  </si>
  <si>
    <r>
      <rPr>
        <sz val="11"/>
        <color indexed="8"/>
        <rFont val="Calibri"/>
        <family val="2"/>
      </rPr>
      <t>Größer als 75 %</t>
    </r>
  </si>
  <si>
    <r>
      <rPr>
        <sz val="11"/>
        <color indexed="8"/>
        <rFont val="Calibri"/>
        <family val="2"/>
      </rPr>
      <t>Größer als 50 %</t>
    </r>
  </si>
  <si>
    <r>
      <rPr>
        <sz val="11"/>
        <color indexed="8"/>
        <rFont val="Calibri"/>
        <family val="2"/>
      </rPr>
      <t>50 % oder weniger</t>
    </r>
  </si>
  <si>
    <r>
      <rPr>
        <sz val="11"/>
        <color indexed="8"/>
        <rFont val="Calibri"/>
        <family val="2"/>
      </rPr>
      <t>Ja, konform mit IPC-1755 [z. B. CMRT]</t>
    </r>
  </si>
  <si>
    <r>
      <rPr>
        <sz val="11"/>
        <color indexed="8"/>
        <rFont val="Calibri"/>
        <family val="2"/>
      </rPr>
      <t>Ja, unter Verwendung eines anderen Formats (bitte beschreiben)</t>
    </r>
  </si>
  <si>
    <r>
      <rPr>
        <sz val="7"/>
        <color indexed="8"/>
        <rFont val="Verdana"/>
        <family val="2"/>
      </rPr>
      <t xml:space="preserve"> </t>
    </r>
    <r>
      <rPr>
        <sz val="10"/>
        <color indexed="8"/>
        <rFont val="Verdana"/>
        <family val="2"/>
      </rPr>
      <t>Nein</t>
    </r>
  </si>
  <si>
    <r>
      <rPr>
        <sz val="11"/>
        <color indexed="8"/>
        <rFont val="Calibri"/>
        <family val="2"/>
      </rPr>
      <t>Schmelzofensuche (*)</t>
    </r>
  </si>
  <si>
    <r>
      <rPr>
        <sz val="11"/>
        <color indexed="8"/>
        <rFont val="Calibri"/>
        <family val="2"/>
      </rPr>
      <t>Schmelzofen-ID</t>
    </r>
  </si>
  <si>
    <t>Sì, in conformità con IPC-1755 [e.g., CMRT]</t>
  </si>
  <si>
    <t>Sì, utilizzando un altro formato (descrivere)</t>
  </si>
  <si>
    <r>
      <rPr>
        <sz val="11"/>
        <color indexed="8"/>
        <rFont val="Calibri"/>
        <family val="2"/>
      </rPr>
      <t>Zorunlu yedi sorunun her birinde, açılır menü seçimlerini kullanarak her bir metal için bir yanıt verin. Bu bölümdeki sorular tüm 3TG'ler için doldurulmalıdır.</t>
    </r>
    <r>
      <rPr>
        <sz val="11"/>
        <color indexed="8"/>
        <rFont val="Calibri"/>
        <family val="2"/>
      </rPr>
      <t xml:space="preserve"> </t>
    </r>
    <r>
      <rPr>
        <sz val="11"/>
        <color indexed="8"/>
        <rFont val="Calibri"/>
        <family val="2"/>
      </rPr>
      <t>Bir metal ile ilgili olarak soru 1'e olumlu yanıt verilmişse, bu metal için daha sonraki soruların ve şirketin genel durum tespiti programı hakkındaki soruların (A ile I arası) da yanıtlanması gerekmektedir.</t>
    </r>
  </si>
  <si>
    <r>
      <rPr>
        <sz val="11"/>
        <color indexed="8"/>
        <rFont val="Calibri"/>
        <family val="2"/>
      </rPr>
      <t>F. Bu soru bir şirketin tedarikçilerinden ihtilaf konusu maden beyanı doldurmalarını isteyip istemediğini tespit etmeyi amaçlamaktadır.</t>
    </r>
    <r>
      <rPr>
        <sz val="11"/>
        <color indexed="8"/>
        <rFont val="Calibri"/>
        <family val="2"/>
      </rPr>
      <t xml:space="preserve"> </t>
    </r>
    <r>
      <rPr>
        <sz val="11"/>
        <color indexed="8"/>
        <rFont val="Calibri"/>
        <family val="2"/>
      </rPr>
      <t>Kabul edilebilir olan yanıtlar aşağıda listelenmiştir, belirli durumlarda bir açıklama (bilgi toplama biçimini açıklama gibi) gerekebilir.</t>
    </r>
    <r>
      <rPr>
        <sz val="11"/>
        <color indexed="8"/>
        <rFont val="Calibri"/>
        <family val="2"/>
      </rPr>
      <t xml:space="preserve"> </t>
    </r>
    <r>
      <rPr>
        <sz val="11"/>
        <color indexed="8"/>
        <rFont val="Calibri"/>
        <family val="2"/>
      </rPr>
      <t>Yanıt, Evet ise kullanıcı diğer biçimi kullanarak açıklama kısmında bir yorumda bulunmalıdır.</t>
    </r>
    <r>
      <rPr>
        <sz val="11"/>
        <color indexed="8"/>
        <rFont val="Calibri"/>
        <family val="2"/>
      </rPr>
      <t xml:space="preserve">  </t>
    </r>
    <r>
      <rPr>
        <sz val="11"/>
        <color indexed="8"/>
        <rFont val="Calibri"/>
        <family val="2"/>
      </rPr>
      <t>Bu soruya aşağıdaki şekillerde yanıt verilebilir:</t>
    </r>
    <r>
      <rPr>
        <sz val="11"/>
        <color indexed="8"/>
        <rFont val="Calibri"/>
        <family val="2"/>
      </rPr>
      <t xml:space="preserve">
</t>
    </r>
    <r>
      <rPr>
        <sz val="11"/>
        <color indexed="8"/>
        <rFont val="Calibri"/>
        <family val="2"/>
      </rPr>
      <t xml:space="preserve">
</t>
    </r>
    <r>
      <rPr>
        <sz val="11"/>
        <color indexed="8"/>
        <rFont val="Calibri"/>
        <family val="2"/>
      </rPr>
      <t>- Evet, IPC-1755 [ör, CMRT] standardına uygun olarak</t>
    </r>
    <r>
      <rPr>
        <sz val="11"/>
        <color indexed="8"/>
        <rFont val="Calibri"/>
        <family val="2"/>
      </rPr>
      <t xml:space="preserve">
</t>
    </r>
    <r>
      <rPr>
        <sz val="11"/>
        <color indexed="8"/>
        <rFont val="Calibri"/>
        <family val="2"/>
      </rPr>
      <t>- Evet, diğer biçimi kullanarak (açıklayın)</t>
    </r>
    <r>
      <rPr>
        <sz val="11"/>
        <color indexed="8"/>
        <rFont val="Calibri"/>
        <family val="2"/>
      </rPr>
      <t xml:space="preserve">
</t>
    </r>
    <r>
      <rPr>
        <sz val="11"/>
        <color indexed="8"/>
        <rFont val="Calibri"/>
        <family val="2"/>
      </rPr>
      <t>- Hayır</t>
    </r>
    <r>
      <rPr>
        <sz val="11"/>
        <color indexed="8"/>
        <rFont val="Calibri"/>
        <family val="2"/>
      </rPr>
      <t xml:space="preserve">
</t>
    </r>
    <r>
      <rPr>
        <sz val="11"/>
        <color indexed="8"/>
        <rFont val="Calibri"/>
        <family val="2"/>
      </rPr>
      <t xml:space="preserve">
</t>
    </r>
    <r>
      <rPr>
        <sz val="11"/>
        <color indexed="8"/>
        <rFont val="Calibri"/>
        <family val="2"/>
      </rPr>
      <t>Bu soru zorunludur.</t>
    </r>
  </si>
  <si>
    <r>
      <rPr>
        <sz val="11"/>
        <color indexed="8"/>
        <rFont val="Calibri"/>
        <family val="2"/>
      </rPr>
      <t>G. Lütfen "Evet" veya "Hayır" şeklinde yanıt verin.</t>
    </r>
    <r>
      <rPr>
        <sz val="11"/>
        <color indexed="8"/>
        <rFont val="Calibri"/>
        <family val="2"/>
      </rPr>
      <t xml:space="preserve">  </t>
    </r>
    <r>
      <rPr>
        <sz val="11"/>
        <color indexed="8"/>
        <rFont val="Calibri"/>
        <family val="2"/>
      </rPr>
      <t>Açıklamalar bölümünde, yaklaşımınız ile ilgili ilave bilgiler girebilirsiniz.</t>
    </r>
    <r>
      <rPr>
        <sz val="11"/>
        <color indexed="8"/>
        <rFont val="Calibri"/>
        <family val="2"/>
      </rPr>
      <t xml:space="preserve"> </t>
    </r>
    <r>
      <rPr>
        <sz val="11"/>
        <color indexed="8"/>
        <rFont val="Calibri"/>
        <family val="2"/>
      </rPr>
      <t>Örnekler şunları içerebilir:</t>
    </r>
    <r>
      <rPr>
        <sz val="11"/>
        <color indexed="8"/>
        <rFont val="Calibri"/>
        <family val="2"/>
      </rPr>
      <t xml:space="preserve">
</t>
    </r>
    <r>
      <rPr>
        <sz val="11"/>
        <color indexed="8"/>
        <rFont val="Calibri"/>
        <family val="2"/>
      </rPr>
      <t xml:space="preserve">
</t>
    </r>
    <r>
      <rPr>
        <sz val="11"/>
        <color indexed="8"/>
        <rFont val="Calibri"/>
        <family val="2"/>
      </rPr>
      <t xml:space="preserve"> </t>
    </r>
    <r>
      <rPr>
        <sz val="11"/>
        <color indexed="8"/>
        <rFont val="Calibri"/>
        <family val="2"/>
      </rPr>
      <t>"3. kişi denetimleri" - bağımsız üçüncü kişiler tarafından gerçekleştirilen tesis içi denetimler.</t>
    </r>
    <r>
      <rPr>
        <sz val="11"/>
        <color indexed="8"/>
        <rFont val="Calibri"/>
        <family val="2"/>
      </rPr>
      <t xml:space="preserve">  </t>
    </r>
    <r>
      <rPr>
        <sz val="11"/>
        <color indexed="8"/>
        <rFont val="Calibri"/>
        <family val="2"/>
      </rPr>
      <t xml:space="preserve">
</t>
    </r>
    <r>
      <rPr>
        <sz val="11"/>
        <color indexed="8"/>
        <rFont val="Calibri"/>
        <family val="2"/>
      </rPr>
      <t xml:space="preserve"> </t>
    </r>
    <r>
      <rPr>
        <sz val="11"/>
        <color indexed="8"/>
        <rFont val="Calibri"/>
        <family val="2"/>
      </rPr>
      <t>"Yalnızca belgelendirme değerlendirmesi" - tedarikçinin verdiği kayıtların ve bağımsız üçüncü kişiler veya şirket personeliniz tarafından hazırlanan belgelerin değerlendirilmesi.</t>
    </r>
    <r>
      <rPr>
        <sz val="11"/>
        <color indexed="8"/>
        <rFont val="Calibri"/>
        <family val="2"/>
      </rPr>
      <t xml:space="preserve">   </t>
    </r>
    <r>
      <rPr>
        <sz val="11"/>
        <color indexed="8"/>
        <rFont val="Calibri"/>
        <family val="2"/>
      </rPr>
      <t xml:space="preserve">
</t>
    </r>
    <r>
      <rPr>
        <sz val="11"/>
        <color indexed="8"/>
        <rFont val="Calibri"/>
        <family val="2"/>
      </rPr>
      <t xml:space="preserve"> </t>
    </r>
    <r>
      <rPr>
        <sz val="11"/>
        <color indexed="8"/>
        <rFont val="Calibri"/>
        <family val="2"/>
      </rPr>
      <t>"Kurum içi denetim" - şirket personelinizin tedarikçileriniz üzerinde yerinde gerçekleştirdiği denetimler.</t>
    </r>
    <r>
      <rPr>
        <sz val="11"/>
        <color indexed="8"/>
        <rFont val="Calibri"/>
        <family val="2"/>
      </rPr>
      <t xml:space="preserve">
</t>
    </r>
    <r>
      <rPr>
        <sz val="11"/>
        <color indexed="8"/>
        <rFont val="Calibri"/>
        <family val="2"/>
      </rPr>
      <t xml:space="preserve">
</t>
    </r>
    <r>
      <rPr>
        <sz val="11"/>
        <color indexed="8"/>
        <rFont val="Calibri"/>
        <family val="2"/>
      </rPr>
      <t>Bu soru zorunludur.</t>
    </r>
  </si>
  <si>
    <r>
      <rPr>
        <sz val="11"/>
        <color indexed="8"/>
        <rFont val="Calibri"/>
        <family val="2"/>
      </rPr>
      <t>I. Bu soru şirketin SEC kuralına tabi olup olmadığını ifade eder.</t>
    </r>
    <r>
      <rPr>
        <sz val="11"/>
        <color indexed="8"/>
        <rFont val="Calibri"/>
        <family val="2"/>
      </rPr>
      <t xml:space="preserve"> </t>
    </r>
    <r>
      <rPr>
        <sz val="11"/>
        <color indexed="8"/>
        <rFont val="Calibri"/>
        <family val="2"/>
      </rPr>
      <t>Bu soruya "evet" ya da "hayır" şeklinde yanıt verilmelidir.</t>
    </r>
    <r>
      <rPr>
        <sz val="11"/>
        <color indexed="8"/>
        <rFont val="Calibri"/>
        <family val="2"/>
      </rPr>
      <t xml:space="preserve"> </t>
    </r>
    <r>
      <rPr>
        <sz val="11"/>
        <color indexed="8"/>
        <rFont val="Calibri"/>
        <family val="2"/>
      </rPr>
      <t>Yorumlar sorunun açıklama kısmında yansıtılmalıdır.</t>
    </r>
    <r>
      <rPr>
        <sz val="11"/>
        <color indexed="8"/>
        <rFont val="Calibri"/>
        <family val="2"/>
      </rPr>
      <t xml:space="preserve"> </t>
    </r>
    <r>
      <rPr>
        <sz val="11"/>
        <color indexed="8"/>
        <rFont val="Calibri"/>
        <family val="2"/>
      </rPr>
      <t>Bu soru zorunludur.</t>
    </r>
    <r>
      <rPr>
        <sz val="11"/>
        <color indexed="8"/>
        <rFont val="Calibri"/>
        <family val="2"/>
      </rPr>
      <t xml:space="preserve"> </t>
    </r>
    <r>
      <rPr>
        <sz val="11"/>
        <color indexed="8"/>
        <rFont val="Calibri"/>
        <family val="2"/>
      </rPr>
      <t>Daha fazla bilgi için lütfen www.sec.gov adresine başvurun.</t>
    </r>
  </si>
  <si>
    <r>
      <rPr>
        <sz val="11"/>
        <color indexed="8"/>
        <rFont val="Calibri"/>
        <family val="2"/>
      </rPr>
      <t>3.</t>
    </r>
    <r>
      <rPr>
        <sz val="11"/>
        <color indexed="8"/>
        <rFont val="Calibri"/>
        <family val="2"/>
      </rPr>
      <t xml:space="preserve"> </t>
    </r>
    <r>
      <rPr>
        <sz val="11"/>
        <color indexed="8"/>
        <rFont val="Calibri"/>
        <family val="2"/>
      </rPr>
      <t>İzabe Tesisi Arama Listesi (*) - Açılır menüden seçim yapın.</t>
    </r>
    <r>
      <rPr>
        <sz val="11"/>
        <color indexed="8"/>
        <rFont val="Calibri"/>
        <family val="2"/>
      </rPr>
      <t xml:space="preserve">  </t>
    </r>
    <r>
      <rPr>
        <sz val="11"/>
        <color indexed="8"/>
        <rFont val="Calibri"/>
        <family val="2"/>
      </rPr>
      <t>Bu, şablonun yayınlanma tarihi itibariyle bilinen izabe tesisi listesidir.</t>
    </r>
    <r>
      <rPr>
        <sz val="11"/>
        <color indexed="8"/>
        <rFont val="Calibri"/>
        <family val="2"/>
      </rPr>
      <t xml:space="preserve">  </t>
    </r>
    <r>
      <rPr>
        <sz val="11"/>
        <color indexed="8"/>
        <rFont val="Calibri"/>
        <family val="2"/>
      </rPr>
      <t>İzabe tesisi listelenmemişse, "İzabe Tesisi Listelenmemiş" ögesini seçin.</t>
    </r>
    <r>
      <rPr>
        <sz val="11"/>
        <color indexed="8"/>
        <rFont val="Calibri"/>
        <family val="2"/>
      </rPr>
      <t xml:space="preserve">  </t>
    </r>
    <r>
      <rPr>
        <sz val="11"/>
        <color indexed="8"/>
        <rFont val="Calibri"/>
        <family val="2"/>
      </rPr>
      <t>Bu, izabe tesisinin adını D sütununa girmenizi sağlayacaktır. İzabe tesisinin adını veya konumunu bilmiyorsanız, "İzabe Tesisi Henüz Tanımlanmamış" ögesini seçin.</t>
    </r>
    <r>
      <rPr>
        <sz val="11"/>
        <color indexed="8"/>
        <rFont val="Calibri"/>
        <family val="2"/>
      </rPr>
      <t xml:space="preserve">  </t>
    </r>
    <r>
      <rPr>
        <sz val="11"/>
        <color indexed="8"/>
        <rFont val="Calibri"/>
        <family val="2"/>
      </rPr>
      <t>Bu seçenek için, D ve E sütunları otomatik olarak "bilinmiyor" şeklinde doldurulur.</t>
    </r>
    <r>
      <rPr>
        <sz val="11"/>
        <color indexed="8"/>
        <rFont val="Calibri"/>
        <family val="2"/>
      </rPr>
      <t xml:space="preserve">  </t>
    </r>
    <r>
      <rPr>
        <sz val="11"/>
        <color indexed="8"/>
        <rFont val="Calibri"/>
        <family val="2"/>
      </rPr>
      <t>Bu alanın doldurulması zorunludur.</t>
    </r>
  </si>
  <si>
    <r>
      <rPr>
        <sz val="11"/>
        <color indexed="8"/>
        <rFont val="Calibri"/>
        <family val="2"/>
      </rPr>
      <t>15.</t>
    </r>
    <r>
      <rPr>
        <sz val="11"/>
        <color indexed="8"/>
        <rFont val="Calibri"/>
        <family val="2"/>
      </rPr>
      <t xml:space="preserve"> </t>
    </r>
    <r>
      <rPr>
        <sz val="11"/>
        <color indexed="8"/>
        <rFont val="Calibri"/>
        <family val="2"/>
      </rPr>
      <t>İzabe tesisinin, izabe süreçleri için girdileri yalnızca geri dönüşüm veya hurda kaynaklarından temin edip etmediğini belirtir.</t>
    </r>
    <r>
      <rPr>
        <sz val="11"/>
        <color indexed="8"/>
        <rFont val="Calibri"/>
        <family val="2"/>
      </rPr>
      <t xml:space="preserve"> </t>
    </r>
    <r>
      <rPr>
        <sz val="11"/>
        <color indexed="8"/>
        <rFont val="Calibri"/>
        <family val="2"/>
      </rPr>
      <t>Bu soru isteğe bağlıdır.</t>
    </r>
    <r>
      <rPr>
        <sz val="11"/>
        <color indexed="8"/>
        <rFont val="Calibri"/>
        <family val="2"/>
      </rPr>
      <t xml:space="preserve">  </t>
    </r>
    <r>
      <rPr>
        <sz val="11"/>
        <color indexed="8"/>
        <rFont val="Calibri"/>
        <family val="2"/>
      </rPr>
      <t>Bu soruya aşağıdaki şekillerde yanıt verilebilir:</t>
    </r>
    <r>
      <rPr>
        <sz val="11"/>
        <color indexed="8"/>
        <rFont val="Calibri"/>
        <family val="2"/>
      </rPr>
      <t xml:space="preserve">
</t>
    </r>
    <r>
      <rPr>
        <sz val="11"/>
        <color indexed="8"/>
        <rFont val="Calibri"/>
        <family val="2"/>
      </rPr>
      <t xml:space="preserve">
</t>
    </r>
    <r>
      <rPr>
        <sz val="11"/>
        <color indexed="8"/>
        <rFont val="Calibri"/>
        <family val="2"/>
      </rPr>
      <t>- Evet</t>
    </r>
    <r>
      <rPr>
        <sz val="11"/>
        <color indexed="8"/>
        <rFont val="Calibri"/>
        <family val="2"/>
      </rPr>
      <t xml:space="preserve">
</t>
    </r>
    <r>
      <rPr>
        <sz val="11"/>
        <color indexed="8"/>
        <rFont val="Calibri"/>
        <family val="2"/>
      </rPr>
      <t>- Hayır</t>
    </r>
    <r>
      <rPr>
        <sz val="11"/>
        <color indexed="8"/>
        <rFont val="Calibri"/>
        <family val="2"/>
      </rPr>
      <t xml:space="preserve">
</t>
    </r>
    <r>
      <rPr>
        <sz val="11"/>
        <color indexed="8"/>
        <rFont val="Calibri"/>
        <family val="2"/>
      </rPr>
      <t>- Bilinmiyor</t>
    </r>
  </si>
  <si>
    <r>
      <rPr>
        <sz val="11"/>
        <color indexed="8"/>
        <rFont val="Calibri"/>
        <family val="2"/>
      </rPr>
      <t>Doldurulması zorunlu alanlar yıldız imi (*) ile gösterilmiştir.</t>
    </r>
    <r>
      <rPr>
        <sz val="11"/>
        <color indexed="8"/>
        <rFont val="Calibri"/>
        <family val="2"/>
      </rPr>
      <t xml:space="preserve">  </t>
    </r>
    <r>
      <rPr>
        <sz val="11"/>
        <color indexed="8"/>
        <rFont val="Calibri"/>
        <family val="2"/>
      </rPr>
      <t>Her bir soruya nasıl yanıt verileceği konusunda bilgi almak için talimatlar sekmesine başvurun.</t>
    </r>
  </si>
  <si>
    <r>
      <rPr>
        <sz val="11"/>
        <color indexed="8"/>
        <rFont val="Calibri"/>
        <family val="2"/>
      </rPr>
      <t>1) Ürün(ler)de veya üretim sürecinde kasten eklenen veya kullanılan herhangi bir 3TG var mı? (*)</t>
    </r>
  </si>
  <si>
    <r>
      <rPr>
        <sz val="11"/>
        <color indexed="8"/>
        <rFont val="Calibri"/>
        <family val="2"/>
      </rPr>
      <t>I. Şirketinizin ihtilaf konusu madenleri yıllık olarak SEC'le paylaşması gerekiyor mu?</t>
    </r>
  </si>
  <si>
    <r>
      <rPr>
        <sz val="11"/>
        <color indexed="8"/>
        <rFont val="Calibri"/>
        <family val="2"/>
      </rPr>
      <t>%75'ten fazla</t>
    </r>
  </si>
  <si>
    <r>
      <rPr>
        <sz val="11"/>
        <color indexed="8"/>
        <rFont val="Calibri"/>
        <family val="2"/>
      </rPr>
      <t>%50'den fazla</t>
    </r>
  </si>
  <si>
    <r>
      <rPr>
        <sz val="11"/>
        <color indexed="8"/>
        <rFont val="Calibri"/>
        <family val="2"/>
      </rPr>
      <t>%50 veya daha az</t>
    </r>
  </si>
  <si>
    <r>
      <rPr>
        <sz val="11"/>
        <color indexed="8"/>
        <rFont val="Calibri"/>
        <family val="2"/>
      </rPr>
      <t>Evet, IPC-1755 [ör, CMRT] standardına uygun olarak</t>
    </r>
  </si>
  <si>
    <r>
      <rPr>
        <sz val="11"/>
        <color indexed="8"/>
        <rFont val="Calibri"/>
        <family val="2"/>
      </rPr>
      <t>Evet, diğer biçimi kullanarak (açıklayın)</t>
    </r>
  </si>
  <si>
    <r>
      <rPr>
        <sz val="7"/>
        <color indexed="8"/>
        <rFont val="Verdana"/>
        <family val="2"/>
      </rPr>
      <t xml:space="preserve"> </t>
    </r>
    <r>
      <rPr>
        <sz val="10"/>
        <color indexed="8"/>
        <rFont val="Verdana"/>
        <family val="2"/>
      </rPr>
      <t>Hayır</t>
    </r>
  </si>
  <si>
    <r>
      <rPr>
        <sz val="11"/>
        <color indexed="8"/>
        <rFont val="Calibri"/>
        <family val="2"/>
      </rPr>
      <t>İzabe Tesisi Arama (*)</t>
    </r>
  </si>
  <si>
    <r>
      <rPr>
        <sz val="11"/>
        <color indexed="8"/>
        <rFont val="Calibri"/>
        <family val="2"/>
      </rPr>
      <t>İzabe Tesisi Kimliği</t>
    </r>
  </si>
  <si>
    <r>
      <rPr>
        <sz val="11"/>
        <color indexed="8"/>
        <rFont val="Calibri"/>
        <family val="2"/>
      </rPr>
      <t>Diese Vorlage ermöglicht die Identifikation eines Schmelzofens anhand der Schmelzofensuche. Spalten B und C müssen in der richtigen Reihenfolge von links nach rechts ausgefüllt werden, um die Schmelzofensuchfunktion nutzen zu können.</t>
    </r>
    <r>
      <rPr>
        <sz val="11"/>
        <color indexed="8"/>
        <rFont val="Calibri"/>
        <family val="2"/>
      </rPr>
      <t xml:space="preserve">
</t>
    </r>
    <r>
      <rPr>
        <sz val="11"/>
        <color indexed="8"/>
        <rFont val="Calibri"/>
        <family val="2"/>
      </rPr>
      <t>Verwenden Sie eine separate Reihe für jede Metall/Schmelzofen/Land-Kombination.</t>
    </r>
  </si>
  <si>
    <r>
      <rPr>
        <sz val="11"/>
        <color indexed="8"/>
        <rFont val="Calibri"/>
        <family val="2"/>
      </rPr>
      <t>Bu şablon, İzabe Tesisi Arama Listesi kullanılarak izabe tesisi tanımlanabilmesini sağlar. İzabe Tesisi Arama Listesi işlevinin kullanılabilmesi için B ve C sütunlarının soldan sağa doğru doldurulması gerekmektedir.</t>
    </r>
    <r>
      <rPr>
        <sz val="11"/>
        <color indexed="8"/>
        <rFont val="Calibri"/>
        <family val="2"/>
      </rPr>
      <t xml:space="preserve">
</t>
    </r>
    <r>
      <rPr>
        <sz val="11"/>
        <color indexed="8"/>
        <rFont val="Calibri"/>
        <family val="2"/>
      </rPr>
      <t>Her bir metal/izabe tesisi/ülke kombinasyonu için ayrı bir satır kullanın.</t>
    </r>
  </si>
  <si>
    <r>
      <rPr>
        <sz val="11"/>
        <color indexed="8"/>
        <rFont val="Calibri"/>
        <family val="2"/>
      </rPr>
      <t>Este modelo permite a identificação da fundição usando a Lista de Referência de Fundições. As colunas B e C devem ser completadas da esquerda para a direita, para que seja possível utilizar o recurso Exame da Fundição.</t>
    </r>
    <r>
      <rPr>
        <sz val="11"/>
        <color indexed="8"/>
        <rFont val="Calibri"/>
        <family val="2"/>
      </rPr>
      <t xml:space="preserve">
</t>
    </r>
    <r>
      <rPr>
        <sz val="11"/>
        <color indexed="8"/>
        <rFont val="Calibri"/>
        <family val="2"/>
      </rPr>
      <t>Utilize uma linha separada para cada combinação metal/fundição/país.</t>
    </r>
  </si>
  <si>
    <r>
      <rPr>
        <sz val="11"/>
        <color indexed="8"/>
        <rFont val="Calibri"/>
        <family val="2"/>
      </rPr>
      <t xml:space="preserve">이 템플릿에는 제련소를 식별할 수 있는 제련소 찾기 기능이 있습니다. 제련소 찾기 기능을 사용하려면 B 및 C열을 왼쪽에서 오른쪽으로 작성해야 합니다. </t>
    </r>
    <r>
      <rPr>
        <sz val="11"/>
        <color indexed="8"/>
        <rFont val="Calibri"/>
        <family val="2"/>
      </rPr>
      <t xml:space="preserve">
</t>
    </r>
    <r>
      <rPr>
        <sz val="11"/>
        <color indexed="8"/>
        <rFont val="Calibri"/>
        <family val="2"/>
      </rPr>
      <t>각 광물/제련소/국가 조합에는 별도의 줄을 사용하십시오.</t>
    </r>
  </si>
  <si>
    <t>%90'dan fazla</t>
  </si>
  <si>
    <t>Oltre il 90%</t>
  </si>
  <si>
    <t>100 %</t>
  </si>
  <si>
    <t> %100</t>
  </si>
  <si>
    <t>Please answer Question 1 / Question 2 on Declaration tab</t>
  </si>
  <si>
    <t>2) Does any 3TG remain in the product(s)?</t>
  </si>
  <si>
    <t xml:space="preserve">5) What percentage of relevant suppliers have provided a response to your supply chain survey? </t>
  </si>
  <si>
    <t>2) 是否有任何 3TG 仍存在于产品中？</t>
  </si>
  <si>
    <t>2) 제품에 3TG 잔여물이 있습니까?</t>
  </si>
  <si>
    <t>2) Algum mineral de conflito permanece no(s) produto(s)?</t>
  </si>
  <si>
    <t xml:space="preserve">2) Liegen in dem/den Produkt(en) 3TG-Rückstände vor? </t>
  </si>
  <si>
    <t>2) El 3TG permanece en los productos?</t>
  </si>
  <si>
    <t>2) Vi sono metalli di conflitto che restano nel/nei prodotto/i?</t>
  </si>
  <si>
    <t>2) Ürün(ler)de hiç 3TG kalıyor mu?</t>
  </si>
  <si>
    <t>5) Tedarik zinciri anketinize ilgili tedarikçilerin yüzde kaçı yanıt verdi?</t>
  </si>
  <si>
    <t>3) In che percentuale i fornitori interessati hanno risposto all'indagine sulla catena di fornitura?</t>
  </si>
  <si>
    <t>5) ¿Qué porcentaje de proveedores relevantes le han hecho llegar respuestas a su encuesta de la cadena de suministros?</t>
  </si>
  <si>
    <t>5) Wie hoch ist der Prozentsatz an Lieferanten, die auf Ihre Lieferkettenumfrage geantwortet haben?</t>
  </si>
  <si>
    <t>5) Que percentagem de fornecedores relevantes responderam à pesquisa da sua cadeia de suprimentos?</t>
  </si>
  <si>
    <t>5) Combien de fournisseurs (%) concernés ont répondu à l'enquête sur la chaîne d'approvisionnement ?</t>
  </si>
  <si>
    <t>5) 관련 공급업체가 귀사의 공급망 설문조사에 응답한 비율은 몇 퍼센트입니까?</t>
  </si>
  <si>
    <t>A. Have you established a conflict minerals sourcing policy?</t>
  </si>
  <si>
    <t>A. 贵公司是否已制定冲突矿产采购政策？</t>
  </si>
  <si>
    <t>A. 귀사에 분쟁광물 조달 정책이 있습니까?</t>
  </si>
  <si>
    <t>A. Avez-vous mis en place une politique d'approvisionnement sur les minerais de conflit ?</t>
  </si>
  <si>
    <t>A. Você estabeleceu uma política de aquisição de minerais de conflito?</t>
  </si>
  <si>
    <t>A. Haben Sie eine Beschaffungsrichtlinie für Konfliktmineralien aufgestellt?</t>
  </si>
  <si>
    <t>A. ¿Ha establecido una política de abastecimiento de minerales en conflicto?</t>
  </si>
  <si>
    <t>A. È stata adottata una politica di approvvigionamento per i minerali di conflitto?</t>
  </si>
  <si>
    <t>A. İhtilaf konusu maden kaynakları ile ilgili bir politika oluşturdunuz mu?</t>
  </si>
  <si>
    <t>F. Does your company conduct Conflict Minerals survey(s) of your relevant supplier(s)?</t>
  </si>
  <si>
    <t xml:space="preserve">F. 귀사는 관련 공급업체에 대해 분쟁광물 설문조사를 실시하고 있습니까? </t>
  </si>
  <si>
    <t>F. Votre société mène-t-elle des enquêtes sur les minerais de conflit auprès du/des fournisseur(s) concerné(s) ?</t>
  </si>
  <si>
    <t>F. Sua empresa faz pesquisa(s) de minerais de conflito de seu(s) fornecedor(es) relevante(s)?</t>
  </si>
  <si>
    <t>F. Veranstaltet Ihr Unternehmen (eine) Konfliktmineralienumfrage(n) mit seinen entsprechenden Lieferanten?</t>
  </si>
  <si>
    <t>F. ¿Su compañía realiza encuestas de minerales de conflicto con sus proveedores relevantes?</t>
  </si>
  <si>
    <t>F. La società conduce indagini sui minerali di conflitto per i fornitori interessati?</t>
  </si>
  <si>
    <t>F. Şirketiniz ilgili tedarikçi(leri)niz ile ilgili olarak İhtilaf Konusu Maden Kaynakları anket(ler)i yürütüyor mu?</t>
  </si>
  <si>
    <t>AD</t>
  </si>
  <si>
    <t>AE</t>
  </si>
  <si>
    <t>AF</t>
  </si>
  <si>
    <t>AG</t>
  </si>
  <si>
    <t>AI</t>
  </si>
  <si>
    <t>NO</t>
  </si>
  <si>
    <t>AL</t>
  </si>
  <si>
    <t>AM</t>
  </si>
  <si>
    <t>AO</t>
  </si>
  <si>
    <t>AQ</t>
  </si>
  <si>
    <t>AR</t>
  </si>
  <si>
    <t>AS</t>
  </si>
  <si>
    <t>AT</t>
  </si>
  <si>
    <t>AU</t>
  </si>
  <si>
    <t>AW</t>
  </si>
  <si>
    <t>AX</t>
  </si>
  <si>
    <t>AZ</t>
  </si>
  <si>
    <t>BA</t>
  </si>
  <si>
    <t>BB</t>
  </si>
  <si>
    <t>BD</t>
  </si>
  <si>
    <t>BE</t>
  </si>
  <si>
    <t>BF</t>
  </si>
  <si>
    <t>BG</t>
  </si>
  <si>
    <t>BH</t>
  </si>
  <si>
    <t>BI</t>
  </si>
  <si>
    <t>BJ</t>
  </si>
  <si>
    <t>BL</t>
  </si>
  <si>
    <t>BM</t>
  </si>
  <si>
    <t>BN</t>
  </si>
  <si>
    <t>BO</t>
  </si>
  <si>
    <t>BQ</t>
  </si>
  <si>
    <t>BR</t>
  </si>
  <si>
    <t>BS</t>
  </si>
  <si>
    <t>BT</t>
  </si>
  <si>
    <t>BV</t>
  </si>
  <si>
    <t>BW</t>
  </si>
  <si>
    <t>BY</t>
  </si>
  <si>
    <t>BZ</t>
  </si>
  <si>
    <t>CA</t>
  </si>
  <si>
    <t>CC</t>
  </si>
  <si>
    <t>CD</t>
  </si>
  <si>
    <t>CF</t>
  </si>
  <si>
    <t>CG</t>
  </si>
  <si>
    <t>CH</t>
  </si>
  <si>
    <t>CI</t>
  </si>
  <si>
    <t>CK</t>
  </si>
  <si>
    <t>CL</t>
  </si>
  <si>
    <t>CM</t>
  </si>
  <si>
    <t>CN</t>
  </si>
  <si>
    <t>CO</t>
  </si>
  <si>
    <t>CR</t>
  </si>
  <si>
    <t>CU</t>
  </si>
  <si>
    <t>CV</t>
  </si>
  <si>
    <t>CW</t>
  </si>
  <si>
    <t>CX</t>
  </si>
  <si>
    <t>CY</t>
  </si>
  <si>
    <t>CZ</t>
  </si>
  <si>
    <t>DE</t>
  </si>
  <si>
    <t>DJ</t>
  </si>
  <si>
    <t>DK</t>
  </si>
  <si>
    <t>DM</t>
  </si>
  <si>
    <t>DO</t>
  </si>
  <si>
    <t>DZ</t>
  </si>
  <si>
    <t>EC</t>
  </si>
  <si>
    <t>EE</t>
  </si>
  <si>
    <t>EG</t>
  </si>
  <si>
    <t>EH</t>
  </si>
  <si>
    <t>ER</t>
  </si>
  <si>
    <t>ES</t>
  </si>
  <si>
    <t>ET</t>
  </si>
  <si>
    <t>FI</t>
  </si>
  <si>
    <t>FJ</t>
  </si>
  <si>
    <t>FK</t>
  </si>
  <si>
    <t>FM</t>
  </si>
  <si>
    <t>FO</t>
  </si>
  <si>
    <t>FR</t>
  </si>
  <si>
    <t>GA</t>
  </si>
  <si>
    <t>GB</t>
  </si>
  <si>
    <t>GD</t>
  </si>
  <si>
    <t>GE</t>
  </si>
  <si>
    <t>GF</t>
  </si>
  <si>
    <t>GG</t>
  </si>
  <si>
    <t>GH</t>
  </si>
  <si>
    <t>GI</t>
  </si>
  <si>
    <t>GL</t>
  </si>
  <si>
    <t>GM</t>
  </si>
  <si>
    <t>GN</t>
  </si>
  <si>
    <t>GP</t>
  </si>
  <si>
    <t>GQ</t>
  </si>
  <si>
    <t>GR</t>
  </si>
  <si>
    <t>GS</t>
  </si>
  <si>
    <t>GT</t>
  </si>
  <si>
    <t>GU</t>
  </si>
  <si>
    <t>GW</t>
  </si>
  <si>
    <t>GY</t>
  </si>
  <si>
    <t>HK</t>
  </si>
  <si>
    <t>HM</t>
  </si>
  <si>
    <t>HN</t>
  </si>
  <si>
    <t>HR</t>
  </si>
  <si>
    <t>HT</t>
  </si>
  <si>
    <t>HU</t>
  </si>
  <si>
    <t>ID</t>
  </si>
  <si>
    <t>IE</t>
  </si>
  <si>
    <t>IL</t>
  </si>
  <si>
    <t>IM</t>
  </si>
  <si>
    <t>IN</t>
  </si>
  <si>
    <t>IO</t>
  </si>
  <si>
    <t>IQ</t>
  </si>
  <si>
    <t>IR</t>
  </si>
  <si>
    <t>IS</t>
  </si>
  <si>
    <t>IT</t>
  </si>
  <si>
    <t>JE</t>
  </si>
  <si>
    <t>JM</t>
  </si>
  <si>
    <t>JO</t>
  </si>
  <si>
    <t>JP</t>
  </si>
  <si>
    <t>KE</t>
  </si>
  <si>
    <t>KG</t>
  </si>
  <si>
    <t>KH</t>
  </si>
  <si>
    <t>KI</t>
  </si>
  <si>
    <t>KM</t>
  </si>
  <si>
    <t>KN</t>
  </si>
  <si>
    <t>KP</t>
  </si>
  <si>
    <t>KR</t>
  </si>
  <si>
    <t>KW</t>
  </si>
  <si>
    <t>KY</t>
  </si>
  <si>
    <t>KZ</t>
  </si>
  <si>
    <t>LA</t>
  </si>
  <si>
    <t>LB</t>
  </si>
  <si>
    <t>LC</t>
  </si>
  <si>
    <t>LI</t>
  </si>
  <si>
    <t>LK</t>
  </si>
  <si>
    <t>LR</t>
  </si>
  <si>
    <t>LS</t>
  </si>
  <si>
    <t>LT</t>
  </si>
  <si>
    <t>LU</t>
  </si>
  <si>
    <t>LV</t>
  </si>
  <si>
    <t>LY</t>
  </si>
  <si>
    <t>MA</t>
  </si>
  <si>
    <t>MC</t>
  </si>
  <si>
    <t>MD</t>
  </si>
  <si>
    <t>ME</t>
  </si>
  <si>
    <t>MF</t>
  </si>
  <si>
    <t>MG</t>
  </si>
  <si>
    <t>MH</t>
  </si>
  <si>
    <t>MK</t>
  </si>
  <si>
    <t>ML</t>
  </si>
  <si>
    <t>MM</t>
  </si>
  <si>
    <t>MN</t>
  </si>
  <si>
    <t>MO</t>
  </si>
  <si>
    <t>MP</t>
  </si>
  <si>
    <t>MQ</t>
  </si>
  <si>
    <t>MR</t>
  </si>
  <si>
    <t>MS</t>
  </si>
  <si>
    <t>MT</t>
  </si>
  <si>
    <t>MU</t>
  </si>
  <si>
    <t>MV</t>
  </si>
  <si>
    <t>MW</t>
  </si>
  <si>
    <t>MX</t>
  </si>
  <si>
    <t>MY</t>
  </si>
  <si>
    <t>MZ</t>
  </si>
  <si>
    <t>NA</t>
  </si>
  <si>
    <t>NC</t>
  </si>
  <si>
    <t>NE</t>
  </si>
  <si>
    <t>NF</t>
  </si>
  <si>
    <t>NG</t>
  </si>
  <si>
    <t>NI</t>
  </si>
  <si>
    <t>NL</t>
  </si>
  <si>
    <t>NP</t>
  </si>
  <si>
    <t>NR</t>
  </si>
  <si>
    <t>NU</t>
  </si>
  <si>
    <t>NZ</t>
  </si>
  <si>
    <t>OM</t>
  </si>
  <si>
    <t>PA</t>
  </si>
  <si>
    <t>PE</t>
  </si>
  <si>
    <t>PF</t>
  </si>
  <si>
    <t>PG</t>
  </si>
  <si>
    <t>PH</t>
  </si>
  <si>
    <t>PK</t>
  </si>
  <si>
    <t>PL</t>
  </si>
  <si>
    <t>PM</t>
  </si>
  <si>
    <t>PN</t>
  </si>
  <si>
    <t>PR</t>
  </si>
  <si>
    <t>PS</t>
  </si>
  <si>
    <t>PT</t>
  </si>
  <si>
    <t>PW</t>
  </si>
  <si>
    <t>PY</t>
  </si>
  <si>
    <t>QA</t>
  </si>
  <si>
    <t>RE</t>
  </si>
  <si>
    <t>RO</t>
  </si>
  <si>
    <t>RS</t>
  </si>
  <si>
    <t>RU</t>
  </si>
  <si>
    <t>RW</t>
  </si>
  <si>
    <t>SA</t>
  </si>
  <si>
    <t>SB</t>
  </si>
  <si>
    <t>SC</t>
  </si>
  <si>
    <t>SD</t>
  </si>
  <si>
    <t>SE</t>
  </si>
  <si>
    <t>SG</t>
  </si>
  <si>
    <t>SH</t>
  </si>
  <si>
    <t>SI</t>
  </si>
  <si>
    <t>SJ</t>
  </si>
  <si>
    <t>SK</t>
  </si>
  <si>
    <t>SL</t>
  </si>
  <si>
    <t>SM</t>
  </si>
  <si>
    <t>SN</t>
  </si>
  <si>
    <t>SO</t>
  </si>
  <si>
    <t>SR</t>
  </si>
  <si>
    <t>SS</t>
  </si>
  <si>
    <t>ST</t>
  </si>
  <si>
    <t>SV</t>
  </si>
  <si>
    <t>SX</t>
  </si>
  <si>
    <t>SY</t>
  </si>
  <si>
    <t>SZ</t>
  </si>
  <si>
    <t>TC</t>
  </si>
  <si>
    <t>TD</t>
  </si>
  <si>
    <t>TF</t>
  </si>
  <si>
    <t>TG</t>
  </si>
  <si>
    <t>TH</t>
  </si>
  <si>
    <t>TJ</t>
  </si>
  <si>
    <t>TK</t>
  </si>
  <si>
    <t>TL</t>
  </si>
  <si>
    <t>TM</t>
  </si>
  <si>
    <t>TN</t>
  </si>
  <si>
    <t>TO</t>
  </si>
  <si>
    <t>TR</t>
  </si>
  <si>
    <t>TT</t>
  </si>
  <si>
    <t>TV</t>
  </si>
  <si>
    <t>TW</t>
  </si>
  <si>
    <t>TZ</t>
  </si>
  <si>
    <t>UA</t>
  </si>
  <si>
    <t>UG</t>
  </si>
  <si>
    <t>UM</t>
  </si>
  <si>
    <t>US</t>
  </si>
  <si>
    <t>UY</t>
  </si>
  <si>
    <t>UZ</t>
  </si>
  <si>
    <t>VA</t>
  </si>
  <si>
    <t>VC</t>
  </si>
  <si>
    <t>VE</t>
  </si>
  <si>
    <t>VG</t>
  </si>
  <si>
    <t>VI</t>
  </si>
  <si>
    <t>VN</t>
  </si>
  <si>
    <t>VU</t>
  </si>
  <si>
    <t>WF</t>
  </si>
  <si>
    <t>WS</t>
  </si>
  <si>
    <t>YE</t>
  </si>
  <si>
    <t>YT</t>
  </si>
  <si>
    <t>ZA</t>
  </si>
  <si>
    <t>ZM</t>
  </si>
  <si>
    <t>ZW</t>
  </si>
  <si>
    <t>Estanho de Rondônia S.A.</t>
  </si>
  <si>
    <t xml:space="preserve">1. Corrections to all bugs and errors
2. Conformance to IPC-1755 in the wording of the following questions: Q. 1, Q. 2, Q. 5, A, F, I (formerly J); removal of former question G
a. Additions and clarifications in the instructions and definitions
b. Update to ISO short names for countries
3. Conformance to IPC-1755 use of ASCII character set for Standard Smelter Name in hidden column R on the smelter list
4. Addition of ISO Country Codes and State/Province Codes in hidden columns S and T on the smelter list
5. Renaming of "Smelter Reference List" to "Smelter Look-up"
6. Updates to translations for all modified text
7. Updates to the Smelter Look-up List and Standard Smelter List
</t>
  </si>
  <si>
    <r>
      <t>The OECD Due Diligence Guidance for Responsible Supply Chains of Minerals from Conflict-affected and High-risk Areas (OECD Guidance) defines “Due Diligence” as “an on-going, proactive and reactive process through which companies can ensure that they respect human rights and do not contribute to conflict”.   Due diligence should be an integral part of your company’s overall conflict free sourcing strategy.   Questions A. thru I</t>
    </r>
    <r>
      <rPr>
        <sz val="11"/>
        <rFont val="Verdana"/>
        <family val="2"/>
      </rPr>
      <t>. are designed to assess your company’s conflict-free minerals sourcing due diligence activities. Responses to these questions shall represent the full scope of your company’s activities and shall not be limited to the ‘Declaration Scope’ selected in the company information section.</t>
    </r>
  </si>
  <si>
    <t>KGHM Polska Miedz Spolka Akcyjna</t>
  </si>
  <si>
    <r>
      <rPr>
        <sz val="11"/>
        <color indexed="8"/>
        <rFont val="Calibri"/>
        <family val="2"/>
      </rPr>
      <t>3. Esta é uma declaração de que qualquer parte dos minerais de conflito contidos em um produto ou em vários produtos tem origem na RDC ou em países vizinhos (países abrangidos). A resposta a esta questão deve ser “sim” se qualquer empresa de fundição da cadeia de suprimentos ter como fonte países cobertos, mesmo que tais empresas figurem na lista de fundições ou refinarias em conformidade com o CFSI.  Para mais informações, veja a orientação de diligência devida da CFSI sobre minerais de conflito aqui: http://www.conflictfreesourcing.org/additional-training-and-resources/guidance-documents/.</t>
    </r>
    <r>
      <rPr>
        <sz val="11"/>
        <color indexed="8"/>
        <rFont val="Calibri"/>
        <family val="2"/>
      </rPr>
      <t xml:space="preserve">
</t>
    </r>
    <r>
      <rPr>
        <sz val="11"/>
        <color indexed="8"/>
        <rFont val="Calibri"/>
        <family val="2"/>
      </rPr>
      <t>A resposta a esta pergunta deverá ser “sim”, “não” ou “desconhecido”. Fundamente uma resposta “sim” na área de comentários.</t>
    </r>
    <r>
      <rPr>
        <sz val="11"/>
        <color indexed="8"/>
        <rFont val="Calibri"/>
        <family val="2"/>
      </rPr>
      <t xml:space="preserve">
</t>
    </r>
    <r>
      <rPr>
        <sz val="11"/>
        <color indexed="8"/>
        <rFont val="Calibri"/>
        <family val="2"/>
      </rPr>
      <t xml:space="preserve">Esta pergunta é obrigatória para um metal específico se a resposta às perguntas 1 e 2 for “Sim” para esse metal. </t>
    </r>
  </si>
  <si>
    <t xml:space="preserve">4. This is a declaration that identifies whether 3TGs contained in the product(s) necessary to the functionality of that product(s) originate from recycled or scrap sources. 
The answer to this question shall be "yes", "no", or "unknown". This question is mandatory for a specific metal if the response to Question 1 and 2 is “Yes” for that metal. 
A "Yes" answer means that 100% of the 3TG comes from recycled or scrap sources.  A "No" answer means that some of the 3TG does not come from recycled or scrap sources. An "Unknown" answer means that the user does not know whether or not 100% of the 3TG comes from recycled or scrap sources.  </t>
  </si>
  <si>
    <r>
      <rPr>
        <sz val="10"/>
        <rFont val="Verdana"/>
        <family val="2"/>
      </rPr>
      <t xml:space="preserve">4. </t>
    </r>
    <r>
      <rPr>
        <sz val="10"/>
        <rFont val="돋움"/>
        <family val="2"/>
        <charset val="129"/>
      </rPr>
      <t>이것은</t>
    </r>
    <r>
      <rPr>
        <sz val="10"/>
        <rFont val="Verdana"/>
        <family val="2"/>
      </rPr>
      <t xml:space="preserve"> </t>
    </r>
    <r>
      <rPr>
        <sz val="10"/>
        <rFont val="돋움"/>
        <family val="2"/>
        <charset val="129"/>
      </rPr>
      <t>해당</t>
    </r>
    <r>
      <rPr>
        <sz val="10"/>
        <rFont val="Verdana"/>
        <family val="2"/>
      </rPr>
      <t xml:space="preserve"> </t>
    </r>
    <r>
      <rPr>
        <sz val="10"/>
        <rFont val="돋움"/>
        <family val="2"/>
        <charset val="129"/>
      </rPr>
      <t>제품의</t>
    </r>
    <r>
      <rPr>
        <sz val="10"/>
        <rFont val="Verdana"/>
        <family val="2"/>
      </rPr>
      <t xml:space="preserve"> </t>
    </r>
    <r>
      <rPr>
        <sz val="10"/>
        <rFont val="돋움"/>
        <family val="2"/>
        <charset val="129"/>
      </rPr>
      <t>기능을</t>
    </r>
    <r>
      <rPr>
        <sz val="10"/>
        <rFont val="Verdana"/>
        <family val="2"/>
      </rPr>
      <t xml:space="preserve"> </t>
    </r>
    <r>
      <rPr>
        <sz val="10"/>
        <rFont val="돋움"/>
        <family val="2"/>
        <charset val="129"/>
      </rPr>
      <t>위해</t>
    </r>
    <r>
      <rPr>
        <sz val="10"/>
        <rFont val="Verdana"/>
        <family val="2"/>
      </rPr>
      <t xml:space="preserve"> </t>
    </r>
    <r>
      <rPr>
        <sz val="10"/>
        <rFont val="돋움"/>
        <family val="2"/>
        <charset val="129"/>
      </rPr>
      <t>필요한</t>
    </r>
    <r>
      <rPr>
        <sz val="10"/>
        <rFont val="Verdana"/>
        <family val="2"/>
      </rPr>
      <t xml:space="preserve"> </t>
    </r>
    <r>
      <rPr>
        <sz val="10"/>
        <rFont val="돋움"/>
        <family val="2"/>
        <charset val="129"/>
      </rPr>
      <t>제품에</t>
    </r>
    <r>
      <rPr>
        <sz val="10"/>
        <rFont val="Verdana"/>
        <family val="2"/>
      </rPr>
      <t xml:space="preserve"> </t>
    </r>
    <r>
      <rPr>
        <sz val="10"/>
        <rFont val="돋움"/>
        <family val="2"/>
        <charset val="129"/>
      </rPr>
      <t>포함된</t>
    </r>
    <r>
      <rPr>
        <sz val="10"/>
        <rFont val="Verdana"/>
        <family val="2"/>
      </rPr>
      <t xml:space="preserve"> 3TG</t>
    </r>
    <r>
      <rPr>
        <sz val="10"/>
        <rFont val="돋움"/>
        <family val="2"/>
        <charset val="129"/>
      </rPr>
      <t>가</t>
    </r>
    <r>
      <rPr>
        <sz val="10"/>
        <rFont val="Verdana"/>
        <family val="2"/>
      </rPr>
      <t xml:space="preserve"> </t>
    </r>
    <r>
      <rPr>
        <sz val="10"/>
        <rFont val="돋움"/>
        <family val="2"/>
        <charset val="129"/>
      </rPr>
      <t>재활용이나</t>
    </r>
    <r>
      <rPr>
        <sz val="10"/>
        <rFont val="Verdana"/>
        <family val="2"/>
      </rPr>
      <t xml:space="preserve"> </t>
    </r>
    <r>
      <rPr>
        <sz val="10"/>
        <rFont val="돋움"/>
        <family val="2"/>
        <charset val="129"/>
      </rPr>
      <t>폐자원에서</t>
    </r>
    <r>
      <rPr>
        <sz val="10"/>
        <rFont val="Verdana"/>
        <family val="2"/>
      </rPr>
      <t xml:space="preserve"> </t>
    </r>
    <r>
      <rPr>
        <sz val="10"/>
        <rFont val="돋움"/>
        <family val="2"/>
        <charset val="129"/>
      </rPr>
      <t>나온</t>
    </r>
    <r>
      <rPr>
        <sz val="10"/>
        <rFont val="Verdana"/>
        <family val="2"/>
      </rPr>
      <t xml:space="preserve"> </t>
    </r>
    <r>
      <rPr>
        <sz val="10"/>
        <rFont val="돋움"/>
        <family val="2"/>
        <charset val="129"/>
      </rPr>
      <t>것인지</t>
    </r>
    <r>
      <rPr>
        <sz val="10"/>
        <rFont val="Verdana"/>
        <family val="2"/>
      </rPr>
      <t xml:space="preserve"> </t>
    </r>
    <r>
      <rPr>
        <sz val="10"/>
        <rFont val="돋움"/>
        <family val="2"/>
        <charset val="129"/>
      </rPr>
      <t>여부를</t>
    </r>
    <r>
      <rPr>
        <sz val="10"/>
        <rFont val="Verdana"/>
        <family val="2"/>
      </rPr>
      <t xml:space="preserve"> </t>
    </r>
    <r>
      <rPr>
        <sz val="10"/>
        <rFont val="돋움"/>
        <family val="2"/>
        <charset val="129"/>
      </rPr>
      <t>식별하는</t>
    </r>
    <r>
      <rPr>
        <sz val="10"/>
        <rFont val="Verdana"/>
        <family val="2"/>
      </rPr>
      <t xml:space="preserve"> </t>
    </r>
    <r>
      <rPr>
        <sz val="10"/>
        <rFont val="돋움"/>
        <family val="2"/>
        <charset val="129"/>
      </rPr>
      <t>신고입니다</t>
    </r>
    <r>
      <rPr>
        <sz val="10"/>
        <rFont val="Verdana"/>
        <family val="2"/>
      </rPr>
      <t xml:space="preserve">. 
</t>
    </r>
    <r>
      <rPr>
        <sz val="10"/>
        <rFont val="돋움"/>
        <family val="2"/>
        <charset val="129"/>
      </rPr>
      <t>이</t>
    </r>
    <r>
      <rPr>
        <sz val="10"/>
        <rFont val="Verdana"/>
        <family val="2"/>
      </rPr>
      <t xml:space="preserve"> </t>
    </r>
    <r>
      <rPr>
        <sz val="10"/>
        <rFont val="돋움"/>
        <family val="2"/>
        <charset val="129"/>
      </rPr>
      <t>질문에</t>
    </r>
    <r>
      <rPr>
        <sz val="10"/>
        <rFont val="Verdana"/>
        <family val="2"/>
      </rPr>
      <t xml:space="preserve"> </t>
    </r>
    <r>
      <rPr>
        <sz val="10"/>
        <rFont val="돋움"/>
        <family val="2"/>
        <charset val="129"/>
      </rPr>
      <t>대한</t>
    </r>
    <r>
      <rPr>
        <sz val="10"/>
        <rFont val="Verdana"/>
        <family val="2"/>
      </rPr>
      <t xml:space="preserve"> </t>
    </r>
    <r>
      <rPr>
        <sz val="10"/>
        <rFont val="돋움"/>
        <family val="2"/>
        <charset val="129"/>
      </rPr>
      <t>답은</t>
    </r>
    <r>
      <rPr>
        <sz val="10"/>
        <rFont val="Verdana"/>
        <family val="2"/>
      </rPr>
      <t xml:space="preserve"> "Yes", "No", </t>
    </r>
    <r>
      <rPr>
        <sz val="10"/>
        <rFont val="돋움"/>
        <family val="2"/>
        <charset val="129"/>
      </rPr>
      <t>또는</t>
    </r>
    <r>
      <rPr>
        <sz val="10"/>
        <rFont val="Verdana"/>
        <family val="2"/>
      </rPr>
      <t xml:space="preserve"> "Unknown"</t>
    </r>
    <r>
      <rPr>
        <sz val="10"/>
        <rFont val="돋움"/>
        <family val="2"/>
        <charset val="129"/>
      </rPr>
      <t>이</t>
    </r>
    <r>
      <rPr>
        <sz val="10"/>
        <rFont val="Verdana"/>
        <family val="2"/>
      </rPr>
      <t xml:space="preserve"> </t>
    </r>
    <r>
      <rPr>
        <sz val="10"/>
        <rFont val="돋움"/>
        <family val="2"/>
        <charset val="129"/>
      </rPr>
      <t>되어야</t>
    </r>
    <r>
      <rPr>
        <sz val="10"/>
        <rFont val="Verdana"/>
        <family val="2"/>
      </rPr>
      <t xml:space="preserve"> </t>
    </r>
    <r>
      <rPr>
        <sz val="10"/>
        <rFont val="돋움"/>
        <family val="2"/>
        <charset val="129"/>
      </rPr>
      <t>합니다</t>
    </r>
    <r>
      <rPr>
        <sz val="10"/>
        <rFont val="Verdana"/>
        <family val="2"/>
      </rPr>
      <t xml:space="preserve">. </t>
    </r>
    <r>
      <rPr>
        <sz val="10"/>
        <rFont val="돋움"/>
        <family val="2"/>
        <charset val="129"/>
      </rPr>
      <t>이</t>
    </r>
    <r>
      <rPr>
        <sz val="10"/>
        <rFont val="Verdana"/>
        <family val="2"/>
      </rPr>
      <t xml:space="preserve"> </t>
    </r>
    <r>
      <rPr>
        <sz val="10"/>
        <rFont val="돋움"/>
        <family val="2"/>
        <charset val="129"/>
      </rPr>
      <t>질문은</t>
    </r>
    <r>
      <rPr>
        <sz val="10"/>
        <rFont val="Verdana"/>
        <family val="2"/>
      </rPr>
      <t xml:space="preserve"> </t>
    </r>
    <r>
      <rPr>
        <sz val="10"/>
        <rFont val="돋움"/>
        <family val="2"/>
        <charset val="129"/>
      </rPr>
      <t>만일</t>
    </r>
    <r>
      <rPr>
        <sz val="10"/>
        <rFont val="Verdana"/>
        <family val="2"/>
      </rPr>
      <t xml:space="preserve"> </t>
    </r>
    <r>
      <rPr>
        <sz val="10"/>
        <rFont val="돋움"/>
        <family val="2"/>
        <charset val="129"/>
      </rPr>
      <t>특정</t>
    </r>
    <r>
      <rPr>
        <sz val="10"/>
        <rFont val="Verdana"/>
        <family val="2"/>
      </rPr>
      <t xml:space="preserve"> </t>
    </r>
    <r>
      <rPr>
        <sz val="10"/>
        <rFont val="돋움"/>
        <family val="2"/>
        <charset val="129"/>
      </rPr>
      <t>광물에</t>
    </r>
    <r>
      <rPr>
        <sz val="10"/>
        <rFont val="Verdana"/>
        <family val="2"/>
      </rPr>
      <t xml:space="preserve"> </t>
    </r>
    <r>
      <rPr>
        <sz val="10"/>
        <rFont val="돋움"/>
        <family val="2"/>
        <charset val="129"/>
      </rPr>
      <t>대한</t>
    </r>
    <r>
      <rPr>
        <sz val="10"/>
        <rFont val="Verdana"/>
        <family val="2"/>
      </rPr>
      <t xml:space="preserve"> </t>
    </r>
    <r>
      <rPr>
        <sz val="10"/>
        <rFont val="돋움"/>
        <family val="2"/>
        <charset val="129"/>
      </rPr>
      <t>질문</t>
    </r>
    <r>
      <rPr>
        <sz val="10"/>
        <rFont val="Verdana"/>
        <family val="2"/>
      </rPr>
      <t xml:space="preserve">1 </t>
    </r>
    <r>
      <rPr>
        <sz val="10"/>
        <rFont val="돋움"/>
        <family val="2"/>
        <charset val="129"/>
      </rPr>
      <t>및</t>
    </r>
    <r>
      <rPr>
        <sz val="10"/>
        <rFont val="Verdana"/>
        <family val="2"/>
      </rPr>
      <t xml:space="preserve"> </t>
    </r>
    <r>
      <rPr>
        <sz val="10"/>
        <rFont val="돋움"/>
        <family val="2"/>
        <charset val="129"/>
      </rPr>
      <t>질문</t>
    </r>
    <r>
      <rPr>
        <sz val="10"/>
        <rFont val="Verdana"/>
        <family val="2"/>
      </rPr>
      <t>2</t>
    </r>
    <r>
      <rPr>
        <sz val="10"/>
        <rFont val="돋움"/>
        <family val="2"/>
        <charset val="129"/>
      </rPr>
      <t>의</t>
    </r>
    <r>
      <rPr>
        <sz val="10"/>
        <rFont val="Verdana"/>
        <family val="2"/>
      </rPr>
      <t xml:space="preserve"> </t>
    </r>
    <r>
      <rPr>
        <sz val="10"/>
        <rFont val="돋움"/>
        <family val="2"/>
        <charset val="129"/>
      </rPr>
      <t>답이</t>
    </r>
    <r>
      <rPr>
        <sz val="10"/>
        <rFont val="Verdana"/>
        <family val="2"/>
      </rPr>
      <t xml:space="preserve"> </t>
    </r>
    <r>
      <rPr>
        <sz val="10"/>
        <rFont val="돋움"/>
        <family val="2"/>
        <charset val="129"/>
      </rPr>
      <t>그</t>
    </r>
    <r>
      <rPr>
        <sz val="10"/>
        <rFont val="Verdana"/>
        <family val="2"/>
      </rPr>
      <t xml:space="preserve"> </t>
    </r>
    <r>
      <rPr>
        <sz val="10"/>
        <rFont val="돋움"/>
        <family val="2"/>
        <charset val="129"/>
      </rPr>
      <t>광물에</t>
    </r>
    <r>
      <rPr>
        <sz val="10"/>
        <rFont val="Verdana"/>
        <family val="2"/>
      </rPr>
      <t xml:space="preserve"> </t>
    </r>
    <r>
      <rPr>
        <sz val="10"/>
        <rFont val="돋움"/>
        <family val="2"/>
        <charset val="129"/>
      </rPr>
      <t>대해</t>
    </r>
    <r>
      <rPr>
        <sz val="10"/>
        <rFont val="Verdana"/>
        <family val="2"/>
      </rPr>
      <t xml:space="preserve"> "Yes"</t>
    </r>
    <r>
      <rPr>
        <sz val="10"/>
        <rFont val="돋움"/>
        <family val="2"/>
        <charset val="129"/>
      </rPr>
      <t>라면</t>
    </r>
    <r>
      <rPr>
        <sz val="10"/>
        <rFont val="Verdana"/>
        <family val="2"/>
      </rPr>
      <t xml:space="preserve"> </t>
    </r>
    <r>
      <rPr>
        <sz val="10"/>
        <rFont val="돋움"/>
        <family val="2"/>
        <charset val="129"/>
      </rPr>
      <t>필수</t>
    </r>
    <r>
      <rPr>
        <sz val="10"/>
        <rFont val="Verdana"/>
        <family val="2"/>
      </rPr>
      <t xml:space="preserve"> </t>
    </r>
    <r>
      <rPr>
        <sz val="10"/>
        <rFont val="돋움"/>
        <family val="2"/>
        <charset val="129"/>
      </rPr>
      <t>사항입니다</t>
    </r>
    <r>
      <rPr>
        <sz val="10"/>
        <rFont val="Verdana"/>
        <family val="2"/>
      </rPr>
      <t>.
"Yes"</t>
    </r>
    <r>
      <rPr>
        <sz val="10"/>
        <rFont val="돋움"/>
        <family val="2"/>
        <charset val="129"/>
      </rPr>
      <t>는</t>
    </r>
    <r>
      <rPr>
        <sz val="10"/>
        <rFont val="Verdana"/>
        <family val="2"/>
      </rPr>
      <t xml:space="preserve"> 3TG</t>
    </r>
    <r>
      <rPr>
        <sz val="10"/>
        <rFont val="돋움"/>
        <family val="2"/>
        <charset val="129"/>
      </rPr>
      <t>의</t>
    </r>
    <r>
      <rPr>
        <sz val="10"/>
        <rFont val="Verdana"/>
        <family val="2"/>
      </rPr>
      <t xml:space="preserve"> 100%</t>
    </r>
    <r>
      <rPr>
        <sz val="10"/>
        <rFont val="돋움"/>
        <family val="2"/>
        <charset val="129"/>
      </rPr>
      <t>가</t>
    </r>
    <r>
      <rPr>
        <sz val="10"/>
        <rFont val="Verdana"/>
        <family val="2"/>
      </rPr>
      <t xml:space="preserve"> </t>
    </r>
    <r>
      <rPr>
        <sz val="10"/>
        <rFont val="돋움"/>
        <family val="2"/>
        <charset val="129"/>
      </rPr>
      <t>재활용이나</t>
    </r>
    <r>
      <rPr>
        <sz val="10"/>
        <rFont val="Verdana"/>
        <family val="2"/>
      </rPr>
      <t xml:space="preserve"> </t>
    </r>
    <r>
      <rPr>
        <sz val="10"/>
        <rFont val="돋움"/>
        <family val="2"/>
        <charset val="129"/>
      </rPr>
      <t>폐자원에서</t>
    </r>
    <r>
      <rPr>
        <sz val="10"/>
        <rFont val="Verdana"/>
        <family val="2"/>
      </rPr>
      <t xml:space="preserve"> </t>
    </r>
    <r>
      <rPr>
        <sz val="10"/>
        <rFont val="돋움"/>
        <family val="2"/>
        <charset val="129"/>
      </rPr>
      <t>나온</t>
    </r>
    <r>
      <rPr>
        <sz val="10"/>
        <rFont val="Verdana"/>
        <family val="2"/>
      </rPr>
      <t xml:space="preserve"> </t>
    </r>
    <r>
      <rPr>
        <sz val="10"/>
        <rFont val="돋움"/>
        <family val="2"/>
        <charset val="129"/>
      </rPr>
      <t>것임을</t>
    </r>
    <r>
      <rPr>
        <sz val="10"/>
        <rFont val="Verdana"/>
        <family val="2"/>
      </rPr>
      <t xml:space="preserve"> </t>
    </r>
    <r>
      <rPr>
        <sz val="10"/>
        <rFont val="돋움"/>
        <family val="2"/>
        <charset val="129"/>
      </rPr>
      <t>의미합니다</t>
    </r>
    <r>
      <rPr>
        <sz val="10"/>
        <rFont val="Verdana"/>
        <family val="2"/>
      </rPr>
      <t>. "No"</t>
    </r>
    <r>
      <rPr>
        <sz val="10"/>
        <rFont val="돋움"/>
        <family val="2"/>
        <charset val="129"/>
      </rPr>
      <t>는</t>
    </r>
    <r>
      <rPr>
        <sz val="10"/>
        <rFont val="Verdana"/>
        <family val="2"/>
      </rPr>
      <t xml:space="preserve"> 3TG</t>
    </r>
    <r>
      <rPr>
        <sz val="10"/>
        <rFont val="돋움"/>
        <family val="2"/>
        <charset val="129"/>
      </rPr>
      <t>의</t>
    </r>
    <r>
      <rPr>
        <sz val="10"/>
        <rFont val="Verdana"/>
        <family val="2"/>
      </rPr>
      <t xml:space="preserve"> </t>
    </r>
    <r>
      <rPr>
        <sz val="10"/>
        <rFont val="돋움"/>
        <family val="2"/>
        <charset val="129"/>
      </rPr>
      <t>일부가</t>
    </r>
    <r>
      <rPr>
        <sz val="10"/>
        <rFont val="Verdana"/>
        <family val="2"/>
      </rPr>
      <t xml:space="preserve"> </t>
    </r>
    <r>
      <rPr>
        <sz val="10"/>
        <rFont val="돋움"/>
        <family val="2"/>
        <charset val="129"/>
      </rPr>
      <t>재활용이나</t>
    </r>
    <r>
      <rPr>
        <sz val="10"/>
        <rFont val="Verdana"/>
        <family val="2"/>
      </rPr>
      <t xml:space="preserve"> </t>
    </r>
    <r>
      <rPr>
        <sz val="10"/>
        <rFont val="돋움"/>
        <family val="2"/>
        <charset val="129"/>
      </rPr>
      <t>폐자원에서</t>
    </r>
    <r>
      <rPr>
        <sz val="10"/>
        <rFont val="Verdana"/>
        <family val="2"/>
      </rPr>
      <t xml:space="preserve"> </t>
    </r>
    <r>
      <rPr>
        <sz val="10"/>
        <rFont val="돋움"/>
        <family val="2"/>
        <charset val="129"/>
      </rPr>
      <t>나온</t>
    </r>
    <r>
      <rPr>
        <sz val="10"/>
        <rFont val="Verdana"/>
        <family val="2"/>
      </rPr>
      <t xml:space="preserve"> </t>
    </r>
    <r>
      <rPr>
        <sz val="10"/>
        <rFont val="돋움"/>
        <family val="2"/>
        <charset val="129"/>
      </rPr>
      <t>것이</t>
    </r>
    <r>
      <rPr>
        <sz val="10"/>
        <rFont val="Verdana"/>
        <family val="2"/>
      </rPr>
      <t xml:space="preserve"> </t>
    </r>
    <r>
      <rPr>
        <sz val="10"/>
        <rFont val="돋움"/>
        <family val="2"/>
        <charset val="129"/>
      </rPr>
      <t>아님을</t>
    </r>
    <r>
      <rPr>
        <sz val="10"/>
        <rFont val="Verdana"/>
        <family val="2"/>
      </rPr>
      <t xml:space="preserve"> </t>
    </r>
    <r>
      <rPr>
        <sz val="10"/>
        <rFont val="돋움"/>
        <family val="2"/>
        <charset val="129"/>
      </rPr>
      <t>의미합니다</t>
    </r>
    <r>
      <rPr>
        <sz val="10"/>
        <rFont val="Verdana"/>
        <family val="2"/>
      </rPr>
      <t>. "Unknown"</t>
    </r>
    <r>
      <rPr>
        <sz val="10"/>
        <rFont val="돋움"/>
        <family val="2"/>
        <charset val="129"/>
      </rPr>
      <t>은</t>
    </r>
    <r>
      <rPr>
        <sz val="10"/>
        <rFont val="Verdana"/>
        <family val="2"/>
      </rPr>
      <t xml:space="preserve"> 3TG</t>
    </r>
    <r>
      <rPr>
        <sz val="10"/>
        <rFont val="돋움"/>
        <family val="2"/>
        <charset val="129"/>
      </rPr>
      <t>의</t>
    </r>
    <r>
      <rPr>
        <sz val="10"/>
        <rFont val="Verdana"/>
        <family val="2"/>
      </rPr>
      <t xml:space="preserve"> 100%</t>
    </r>
    <r>
      <rPr>
        <sz val="10"/>
        <rFont val="돋움"/>
        <family val="2"/>
        <charset val="129"/>
      </rPr>
      <t>가</t>
    </r>
    <r>
      <rPr>
        <sz val="10"/>
        <rFont val="Verdana"/>
        <family val="2"/>
      </rPr>
      <t xml:space="preserve"> </t>
    </r>
    <r>
      <rPr>
        <sz val="10"/>
        <rFont val="돋움"/>
        <family val="2"/>
        <charset val="129"/>
      </rPr>
      <t>재활용이나</t>
    </r>
    <r>
      <rPr>
        <sz val="10"/>
        <rFont val="Verdana"/>
        <family val="2"/>
      </rPr>
      <t xml:space="preserve"> </t>
    </r>
    <r>
      <rPr>
        <sz val="10"/>
        <rFont val="돋움"/>
        <family val="2"/>
        <charset val="129"/>
      </rPr>
      <t>폐자원에서</t>
    </r>
    <r>
      <rPr>
        <sz val="10"/>
        <rFont val="Verdana"/>
        <family val="2"/>
      </rPr>
      <t xml:space="preserve"> </t>
    </r>
    <r>
      <rPr>
        <sz val="10"/>
        <rFont val="돋움"/>
        <family val="2"/>
        <charset val="129"/>
      </rPr>
      <t>나온</t>
    </r>
    <r>
      <rPr>
        <sz val="10"/>
        <rFont val="Verdana"/>
        <family val="2"/>
      </rPr>
      <t xml:space="preserve"> </t>
    </r>
    <r>
      <rPr>
        <sz val="10"/>
        <rFont val="돋움"/>
        <family val="2"/>
        <charset val="129"/>
      </rPr>
      <t>것인지</t>
    </r>
    <r>
      <rPr>
        <sz val="10"/>
        <rFont val="Verdana"/>
        <family val="2"/>
      </rPr>
      <t xml:space="preserve"> </t>
    </r>
    <r>
      <rPr>
        <sz val="10"/>
        <rFont val="돋움"/>
        <family val="2"/>
        <charset val="129"/>
      </rPr>
      <t>여부를</t>
    </r>
    <r>
      <rPr>
        <sz val="10"/>
        <rFont val="Verdana"/>
        <family val="2"/>
      </rPr>
      <t xml:space="preserve"> </t>
    </r>
    <r>
      <rPr>
        <sz val="10"/>
        <rFont val="돋움"/>
        <family val="2"/>
        <charset val="129"/>
      </rPr>
      <t>사용자가</t>
    </r>
    <r>
      <rPr>
        <sz val="10"/>
        <rFont val="Verdana"/>
        <family val="2"/>
      </rPr>
      <t xml:space="preserve"> </t>
    </r>
    <r>
      <rPr>
        <sz val="10"/>
        <rFont val="돋움"/>
        <family val="2"/>
        <charset val="129"/>
      </rPr>
      <t>알지</t>
    </r>
    <r>
      <rPr>
        <sz val="10"/>
        <rFont val="Verdana"/>
        <family val="2"/>
      </rPr>
      <t xml:space="preserve"> </t>
    </r>
    <r>
      <rPr>
        <sz val="10"/>
        <rFont val="돋움"/>
        <family val="2"/>
        <charset val="129"/>
      </rPr>
      <t>못함을</t>
    </r>
    <r>
      <rPr>
        <sz val="10"/>
        <rFont val="Verdana"/>
        <family val="2"/>
      </rPr>
      <t xml:space="preserve"> </t>
    </r>
    <r>
      <rPr>
        <sz val="10"/>
        <rFont val="돋움"/>
        <family val="2"/>
        <charset val="129"/>
      </rPr>
      <t>의미합니다</t>
    </r>
    <r>
      <rPr>
        <sz val="10"/>
        <rFont val="Verdana"/>
        <family val="2"/>
      </rPr>
      <t xml:space="preserve">. </t>
    </r>
  </si>
  <si>
    <t xml:space="preserve">4. Il s’agit d’une déclaration qui détermine si les 3TG contenues dans les produits, qui sont indispensables au fonctionnement de ce produit, proviennent de sources recyclées. 
La réponse à cette demande doit être « oui », « non » ou « inconnu ». Cette question est obligatoire pour un métal donné si la réponse à la question 1 et 2 est « oui » pour ce métal.
La réponse « oui » signifie que 100 % des 3TG proviennent de sources recyclées. La réponse « non » signifie que certains des 3TG ne proviennent pas de sources recyclées. La réponse « inconnu » signifie que l’utilisateur ne sait pas si 100 % des 3TG proviennent de sources recyclées. </t>
  </si>
  <si>
    <t xml:space="preserve">4. Esta é uma declaração que identifica se os minerais de conflito contidos no(s) produto(s) necessário(s) para a funcionalidade de tal(is) produto(s) são originários de fontes recicladas ou de sucata. 
A resposta a esta pergunta deverá ser “Sim”, “Não” ou “Desconhecido”. Esta pergunta é obrigatória para um metal específico se a resposta às perguntas 1 e 2 for “Sim” para esse metal.
Uma resposta “Sim” significa que 100% do mineral de conflito é originário de fontes de recicladas ou de sucata. Uma resposta “Não” significa que parte do mineral de conflito não é originária de fontes de recicladas ou de sucata. Uma resposta “Desconhecido” significa que o utilizador não sabe se 100% do mineral de conflito é originário de fontes de recicladas ou de sucata. </t>
  </si>
  <si>
    <t xml:space="preserve">4. Dies ist eine Erklärung, die bestimmt, ob in dem/den Produkt(en) enthaltene, für die Funktionalität dieses/dieser Produkts/Produkte notwendige 3TG-Mineralien aus Recycling- oder Schrottquellen stammen. 
Die Antwort auf diese Frage muss „Ja“ oder „Nein“ oder „Unbekannt“ lauten. Diese Frage muss für ein bestimmtes Metall beantwortet werden, wenn die Antwort auf Frage 1 und 2 „Ja“ für dieses Metall lautet.
Eine Antwort mit „Ja“ bedeutet, dass 100 % des 3TG-Minerals aus Recycling- oder Schrottquellen stammen. Eine Antwort mit „Nein“ bedeutet, dass ein Teil des 3TG-Minerals nicht aus Recycling- oder Schrottquellen stammt. Eine Antwort mit „Unbekannt“ bedeutet, dass der Nutzer nicht weiß, ob 100 % des 3TG-Minerals aus Recycling- oder Schrottquellen stammt oder nicht. </t>
  </si>
  <si>
    <t xml:space="preserve">4.  Esta es una declaración que identifica si los 3TG contenidos en los productos necesarios para la funcionalidad del mismo se originan del reciclaje o de fuentes de residuos.  
La respuesta a esta pregunta debe ser "sí", "no" o "desconocido". Esta pregunta es obligatoria para un metal específico si la respuesta a la Pregunta 1 y 2 es "sí" para ese metal. 
Un "sí" como respuesta significa que el 100% de los 3TG provienen del reciclaje o de las fuentes de residuos.  Un "no" como respuesta significa que algunos de los 3TG no provienen del reciclaje o de las fuentes de residuos.  La respuesta de "desconocido" significa que el usuario no sabe si el 100% de los 3TG proviene del reciclaje o de las fuentes de residuos.  </t>
  </si>
  <si>
    <t xml:space="preserve">4. Bu, ürünler içinde bulunan ve ürünün işlevselliği için gerekli 3TG'lerin bu geri dönüşüm veya hurda kaynaklardan gelip gelmediğinin beyanıdır. 
Bu soruya "evet", "hayır" ya da "bilinmiyor" şeklinde yanıt verilmelidir. 1. ve 2. soruya belirli bir metal için “Evet” yanıtı verilmişse, bu metal için bu soruya yanıt verilmesi zorunludur.
Bu soruya "Evet" yanıtı verilmesi, 3TG'lerin %100'ünün geri dönüşüm veya hurda kaynaklarından elde edildiği anlamına gelecektir. Bu soruya "Hayır" yanıtı verilmesi, 3TG'lerin bir kısmının geri dönüşüm veya hurda kaynaklarından elde edilmediği anlamına gelecektir. Bu soruya "Bilinmiyor"	yanıtı verilmesi, kullanıcının 3TG'nin %100'ünün geri dönüşüm veya hurda kaynaklarından elde edilip edilmediğini bilmediği anlamına gelecektir. </t>
  </si>
  <si>
    <t xml:space="preserve">5. This is a question to determine whether a company has received conflict minerals disclosures from all direct suppliers reasonably believed to be providing 3TGs contained in the products covered by the scope of this declaration. Permissible responses to this question are:
­ 100%
­ Greater than 90%
­ Greater than 75%
- Greater than 50%
- 50% or less
- None
This question is mandatory for a specific metal if the response to Question 1 and 2 is “Yes” for that metal. </t>
  </si>
  <si>
    <r>
      <rPr>
        <sz val="11"/>
        <color indexed="8"/>
        <rFont val="Calibri"/>
        <family val="2"/>
      </rPr>
      <t xml:space="preserve">5. </t>
    </r>
    <r>
      <rPr>
        <sz val="11"/>
        <color indexed="8"/>
        <rFont val="돋움"/>
        <family val="2"/>
        <charset val="129"/>
      </rPr>
      <t>이</t>
    </r>
    <r>
      <rPr>
        <sz val="11"/>
        <color indexed="8"/>
        <rFont val="Calibri"/>
        <family val="2"/>
      </rPr>
      <t xml:space="preserve"> </t>
    </r>
    <r>
      <rPr>
        <sz val="11"/>
        <color indexed="8"/>
        <rFont val="돋움"/>
        <family val="2"/>
        <charset val="129"/>
      </rPr>
      <t>질문은</t>
    </r>
    <r>
      <rPr>
        <sz val="11"/>
        <color indexed="8"/>
        <rFont val="Calibri"/>
        <family val="2"/>
      </rPr>
      <t xml:space="preserve"> </t>
    </r>
    <r>
      <rPr>
        <sz val="11"/>
        <color indexed="8"/>
        <rFont val="돋움"/>
        <family val="2"/>
        <charset val="129"/>
      </rPr>
      <t>다음</t>
    </r>
    <r>
      <rPr>
        <sz val="11"/>
        <color indexed="8"/>
        <rFont val="Calibri"/>
        <family val="2"/>
      </rPr>
      <t xml:space="preserve"> </t>
    </r>
    <r>
      <rPr>
        <sz val="11"/>
        <color indexed="8"/>
        <rFont val="돋움"/>
        <family val="2"/>
        <charset val="129"/>
      </rPr>
      <t>신고의</t>
    </r>
    <r>
      <rPr>
        <sz val="11"/>
        <color indexed="8"/>
        <rFont val="Calibri"/>
        <family val="2"/>
      </rPr>
      <t xml:space="preserve"> </t>
    </r>
    <r>
      <rPr>
        <sz val="11"/>
        <color indexed="8"/>
        <rFont val="돋움"/>
        <family val="2"/>
        <charset val="129"/>
      </rPr>
      <t>범위가</t>
    </r>
    <r>
      <rPr>
        <sz val="11"/>
        <color indexed="8"/>
        <rFont val="Calibri"/>
        <family val="2"/>
      </rPr>
      <t xml:space="preserve"> </t>
    </r>
    <r>
      <rPr>
        <sz val="11"/>
        <color indexed="8"/>
        <rFont val="돋움"/>
        <family val="2"/>
        <charset val="129"/>
      </rPr>
      <t>적용되는</t>
    </r>
    <r>
      <rPr>
        <sz val="11"/>
        <color indexed="8"/>
        <rFont val="Calibri"/>
        <family val="2"/>
      </rPr>
      <t xml:space="preserve"> </t>
    </r>
    <r>
      <rPr>
        <sz val="11"/>
        <color indexed="8"/>
        <rFont val="돋움"/>
        <family val="2"/>
        <charset val="129"/>
      </rPr>
      <t>제품에</t>
    </r>
    <r>
      <rPr>
        <sz val="11"/>
        <color indexed="8"/>
        <rFont val="Calibri"/>
        <family val="2"/>
      </rPr>
      <t xml:space="preserve"> </t>
    </r>
    <r>
      <rPr>
        <sz val="11"/>
        <color indexed="8"/>
        <rFont val="돋움"/>
        <family val="2"/>
        <charset val="129"/>
      </rPr>
      <t>포함된</t>
    </r>
    <r>
      <rPr>
        <sz val="11"/>
        <color indexed="8"/>
        <rFont val="Calibri"/>
        <family val="2"/>
      </rPr>
      <t xml:space="preserve"> 3TG</t>
    </r>
    <r>
      <rPr>
        <sz val="11"/>
        <color indexed="8"/>
        <rFont val="돋움"/>
        <family val="2"/>
        <charset val="129"/>
      </rPr>
      <t>를</t>
    </r>
    <r>
      <rPr>
        <sz val="11"/>
        <color indexed="8"/>
        <rFont val="Calibri"/>
        <family val="2"/>
      </rPr>
      <t xml:space="preserve"> </t>
    </r>
    <r>
      <rPr>
        <sz val="11"/>
        <color indexed="8"/>
        <rFont val="돋움"/>
        <family val="2"/>
        <charset val="129"/>
      </rPr>
      <t>제공하고</t>
    </r>
    <r>
      <rPr>
        <sz val="11"/>
        <color indexed="8"/>
        <rFont val="Calibri"/>
        <family val="2"/>
      </rPr>
      <t xml:space="preserve"> </t>
    </r>
    <r>
      <rPr>
        <sz val="11"/>
        <color indexed="8"/>
        <rFont val="돋움"/>
        <family val="2"/>
        <charset val="129"/>
      </rPr>
      <t>있는</t>
    </r>
    <r>
      <rPr>
        <sz val="11"/>
        <color indexed="8"/>
        <rFont val="Calibri"/>
        <family val="2"/>
      </rPr>
      <t xml:space="preserve"> </t>
    </r>
    <r>
      <rPr>
        <sz val="11"/>
        <color indexed="8"/>
        <rFont val="돋움"/>
        <family val="2"/>
        <charset val="129"/>
      </rPr>
      <t>것으로</t>
    </r>
    <r>
      <rPr>
        <sz val="11"/>
        <color indexed="8"/>
        <rFont val="Calibri"/>
        <family val="2"/>
      </rPr>
      <t xml:space="preserve"> </t>
    </r>
    <r>
      <rPr>
        <sz val="11"/>
        <color indexed="8"/>
        <rFont val="돋움"/>
        <family val="2"/>
        <charset val="129"/>
      </rPr>
      <t>합리적으로</t>
    </r>
    <r>
      <rPr>
        <sz val="11"/>
        <color indexed="8"/>
        <rFont val="Calibri"/>
        <family val="2"/>
      </rPr>
      <t xml:space="preserve"> </t>
    </r>
    <r>
      <rPr>
        <sz val="11"/>
        <color indexed="8"/>
        <rFont val="돋움"/>
        <family val="2"/>
        <charset val="129"/>
      </rPr>
      <t>신뢰를</t>
    </r>
    <r>
      <rPr>
        <sz val="11"/>
        <color indexed="8"/>
        <rFont val="Calibri"/>
        <family val="2"/>
      </rPr>
      <t xml:space="preserve"> </t>
    </r>
    <r>
      <rPr>
        <sz val="11"/>
        <color indexed="8"/>
        <rFont val="돋움"/>
        <family val="2"/>
        <charset val="129"/>
      </rPr>
      <t>받고</t>
    </r>
    <r>
      <rPr>
        <sz val="11"/>
        <color indexed="8"/>
        <rFont val="Calibri"/>
        <family val="2"/>
      </rPr>
      <t xml:space="preserve"> </t>
    </r>
    <r>
      <rPr>
        <sz val="11"/>
        <color indexed="8"/>
        <rFont val="돋움"/>
        <family val="2"/>
        <charset val="129"/>
      </rPr>
      <t>있는</t>
    </r>
    <r>
      <rPr>
        <sz val="11"/>
        <color indexed="8"/>
        <rFont val="Calibri"/>
        <family val="2"/>
      </rPr>
      <t xml:space="preserve"> </t>
    </r>
    <r>
      <rPr>
        <sz val="11"/>
        <color indexed="8"/>
        <rFont val="돋움"/>
        <family val="2"/>
        <charset val="129"/>
      </rPr>
      <t>모든</t>
    </r>
    <r>
      <rPr>
        <sz val="11"/>
        <color indexed="8"/>
        <rFont val="Calibri"/>
        <family val="2"/>
      </rPr>
      <t xml:space="preserve"> </t>
    </r>
    <r>
      <rPr>
        <sz val="11"/>
        <color indexed="8"/>
        <rFont val="돋움"/>
        <family val="2"/>
        <charset val="129"/>
      </rPr>
      <t>직접</t>
    </r>
    <r>
      <rPr>
        <sz val="11"/>
        <color indexed="8"/>
        <rFont val="Calibri"/>
        <family val="2"/>
      </rPr>
      <t xml:space="preserve"> </t>
    </r>
    <r>
      <rPr>
        <sz val="11"/>
        <color indexed="8"/>
        <rFont val="돋움"/>
        <family val="2"/>
        <charset val="129"/>
      </rPr>
      <t>공급업체로부터</t>
    </r>
    <r>
      <rPr>
        <sz val="11"/>
        <color indexed="8"/>
        <rFont val="Calibri"/>
        <family val="2"/>
      </rPr>
      <t xml:space="preserve"> </t>
    </r>
    <r>
      <rPr>
        <sz val="11"/>
        <color indexed="8"/>
        <rFont val="돋움"/>
        <family val="2"/>
        <charset val="129"/>
      </rPr>
      <t>회사가</t>
    </r>
    <r>
      <rPr>
        <sz val="11"/>
        <color indexed="8"/>
        <rFont val="Calibri"/>
        <family val="2"/>
      </rPr>
      <t xml:space="preserve"> </t>
    </r>
    <r>
      <rPr>
        <sz val="11"/>
        <color indexed="8"/>
        <rFont val="돋움"/>
        <family val="2"/>
        <charset val="129"/>
      </rPr>
      <t>분쟁광물</t>
    </r>
    <r>
      <rPr>
        <sz val="11"/>
        <color indexed="8"/>
        <rFont val="Calibri"/>
        <family val="2"/>
      </rPr>
      <t xml:space="preserve"> </t>
    </r>
    <r>
      <rPr>
        <sz val="11"/>
        <color indexed="8"/>
        <rFont val="돋움"/>
        <family val="2"/>
        <charset val="129"/>
      </rPr>
      <t>공개를</t>
    </r>
    <r>
      <rPr>
        <sz val="11"/>
        <color indexed="8"/>
        <rFont val="Calibri"/>
        <family val="2"/>
      </rPr>
      <t xml:space="preserve"> </t>
    </r>
    <r>
      <rPr>
        <sz val="11"/>
        <color indexed="8"/>
        <rFont val="돋움"/>
        <family val="2"/>
        <charset val="129"/>
      </rPr>
      <t>받았는지</t>
    </r>
    <r>
      <rPr>
        <sz val="11"/>
        <color indexed="8"/>
        <rFont val="Calibri"/>
        <family val="2"/>
      </rPr>
      <t xml:space="preserve"> </t>
    </r>
    <r>
      <rPr>
        <sz val="11"/>
        <color indexed="8"/>
        <rFont val="돋움"/>
        <family val="2"/>
        <charset val="129"/>
      </rPr>
      <t>여부를</t>
    </r>
    <r>
      <rPr>
        <sz val="11"/>
        <color indexed="8"/>
        <rFont val="Calibri"/>
        <family val="2"/>
      </rPr>
      <t xml:space="preserve"> </t>
    </r>
    <r>
      <rPr>
        <sz val="11"/>
        <color indexed="8"/>
        <rFont val="돋움"/>
        <family val="2"/>
        <charset val="129"/>
      </rPr>
      <t>판단하기</t>
    </r>
    <r>
      <rPr>
        <sz val="11"/>
        <color indexed="8"/>
        <rFont val="Calibri"/>
        <family val="2"/>
      </rPr>
      <t xml:space="preserve"> </t>
    </r>
    <r>
      <rPr>
        <sz val="11"/>
        <color indexed="8"/>
        <rFont val="돋움"/>
        <family val="2"/>
        <charset val="129"/>
      </rPr>
      <t>위한</t>
    </r>
    <r>
      <rPr>
        <sz val="11"/>
        <color indexed="8"/>
        <rFont val="Calibri"/>
        <family val="2"/>
      </rPr>
      <t xml:space="preserve"> </t>
    </r>
    <r>
      <rPr>
        <sz val="11"/>
        <color indexed="8"/>
        <rFont val="돋움"/>
        <family val="2"/>
        <charset val="129"/>
      </rPr>
      <t>것입니다</t>
    </r>
    <r>
      <rPr>
        <sz val="11"/>
        <color indexed="8"/>
        <rFont val="Calibri"/>
        <family val="2"/>
      </rPr>
      <t xml:space="preserve">. </t>
    </r>
    <r>
      <rPr>
        <sz val="11"/>
        <color indexed="8"/>
        <rFont val="돋움"/>
        <family val="2"/>
        <charset val="129"/>
      </rPr>
      <t>이</t>
    </r>
    <r>
      <rPr>
        <sz val="11"/>
        <color indexed="8"/>
        <rFont val="Calibri"/>
        <family val="2"/>
      </rPr>
      <t xml:space="preserve"> </t>
    </r>
    <r>
      <rPr>
        <sz val="11"/>
        <color indexed="8"/>
        <rFont val="돋움"/>
        <family val="2"/>
        <charset val="129"/>
      </rPr>
      <t>질문에</t>
    </r>
    <r>
      <rPr>
        <sz val="11"/>
        <color indexed="8"/>
        <rFont val="Calibri"/>
        <family val="2"/>
      </rPr>
      <t xml:space="preserve"> </t>
    </r>
    <r>
      <rPr>
        <sz val="11"/>
        <color indexed="8"/>
        <rFont val="돋움"/>
        <family val="2"/>
        <charset val="129"/>
      </rPr>
      <t>허용되는</t>
    </r>
    <r>
      <rPr>
        <sz val="11"/>
        <color indexed="8"/>
        <rFont val="Calibri"/>
        <family val="2"/>
      </rPr>
      <t xml:space="preserve"> </t>
    </r>
    <r>
      <rPr>
        <sz val="11"/>
        <color indexed="8"/>
        <rFont val="돋움"/>
        <family val="2"/>
        <charset val="129"/>
      </rPr>
      <t>답변은</t>
    </r>
    <r>
      <rPr>
        <sz val="11"/>
        <color indexed="8"/>
        <rFont val="Calibri"/>
        <family val="2"/>
      </rPr>
      <t xml:space="preserve"> </t>
    </r>
    <r>
      <rPr>
        <sz val="11"/>
        <color indexed="8"/>
        <rFont val="돋움"/>
        <family val="2"/>
        <charset val="129"/>
      </rPr>
      <t>다음과</t>
    </r>
    <r>
      <rPr>
        <sz val="11"/>
        <color indexed="8"/>
        <rFont val="Calibri"/>
        <family val="2"/>
      </rPr>
      <t xml:space="preserve"> </t>
    </r>
    <r>
      <rPr>
        <sz val="11"/>
        <color indexed="8"/>
        <rFont val="돋움"/>
        <family val="2"/>
        <charset val="129"/>
      </rPr>
      <t>같습니다</t>
    </r>
    <r>
      <rPr>
        <sz val="11"/>
        <color indexed="8"/>
        <rFont val="Calibri"/>
        <family val="2"/>
      </rPr>
      <t xml:space="preserve">. </t>
    </r>
    <r>
      <rPr>
        <sz val="11"/>
        <color indexed="8"/>
        <rFont val="Calibri"/>
        <family val="2"/>
      </rPr>
      <t xml:space="preserve">
</t>
    </r>
    <r>
      <rPr>
        <sz val="11"/>
        <color indexed="8"/>
        <rFont val="Calibri"/>
        <family val="2"/>
      </rPr>
      <t>­ 100%</t>
    </r>
    <r>
      <rPr>
        <sz val="11"/>
        <color indexed="8"/>
        <rFont val="Calibri"/>
        <family val="2"/>
      </rPr>
      <t xml:space="preserve">
</t>
    </r>
    <r>
      <rPr>
        <sz val="11"/>
        <color indexed="8"/>
        <rFont val="Calibri"/>
        <family val="2"/>
      </rPr>
      <t xml:space="preserve">- 90% </t>
    </r>
    <r>
      <rPr>
        <sz val="11"/>
        <color indexed="8"/>
        <rFont val="돋움"/>
        <family val="2"/>
        <charset val="129"/>
      </rPr>
      <t>이상</t>
    </r>
    <r>
      <rPr>
        <sz val="11"/>
        <color indexed="8"/>
        <rFont val="Calibri"/>
        <family val="2"/>
      </rPr>
      <t xml:space="preserve">
</t>
    </r>
    <r>
      <rPr>
        <sz val="11"/>
        <color indexed="8"/>
        <rFont val="Calibri"/>
        <family val="2"/>
      </rPr>
      <t xml:space="preserve">- 75% </t>
    </r>
    <r>
      <rPr>
        <sz val="11"/>
        <color indexed="8"/>
        <rFont val="돋움"/>
        <family val="2"/>
        <charset val="129"/>
      </rPr>
      <t>이상</t>
    </r>
    <r>
      <rPr>
        <sz val="11"/>
        <color indexed="8"/>
        <rFont val="Calibri"/>
        <family val="2"/>
      </rPr>
      <t xml:space="preserve">
</t>
    </r>
    <r>
      <rPr>
        <sz val="11"/>
        <color indexed="8"/>
        <rFont val="Calibri"/>
        <family val="2"/>
      </rPr>
      <t xml:space="preserve">- 50% </t>
    </r>
    <r>
      <rPr>
        <sz val="11"/>
        <color indexed="8"/>
        <rFont val="돋움"/>
        <family val="2"/>
        <charset val="129"/>
      </rPr>
      <t>이상</t>
    </r>
    <r>
      <rPr>
        <sz val="11"/>
        <color indexed="8"/>
        <rFont val="Calibri"/>
        <family val="2"/>
      </rPr>
      <t xml:space="preserve">
</t>
    </r>
    <r>
      <rPr>
        <sz val="11"/>
        <color indexed="8"/>
        <rFont val="Calibri"/>
        <family val="2"/>
      </rPr>
      <t xml:space="preserve">- 50% </t>
    </r>
    <r>
      <rPr>
        <sz val="11"/>
        <color indexed="8"/>
        <rFont val="돋움"/>
        <family val="2"/>
        <charset val="129"/>
      </rPr>
      <t>미만</t>
    </r>
    <r>
      <rPr>
        <sz val="11"/>
        <color indexed="8"/>
        <rFont val="Calibri"/>
        <family val="2"/>
      </rPr>
      <t xml:space="preserve">
</t>
    </r>
    <r>
      <rPr>
        <sz val="11"/>
        <color indexed="8"/>
        <rFont val="Calibri"/>
        <family val="2"/>
      </rPr>
      <t xml:space="preserve">- </t>
    </r>
    <r>
      <rPr>
        <sz val="11"/>
        <color indexed="8"/>
        <rFont val="돋움"/>
        <family val="2"/>
        <charset val="129"/>
      </rPr>
      <t>없음</t>
    </r>
    <r>
      <rPr>
        <sz val="11"/>
        <color indexed="8"/>
        <rFont val="Calibri"/>
        <family val="2"/>
      </rPr>
      <t xml:space="preserve">
</t>
    </r>
    <r>
      <rPr>
        <sz val="11"/>
        <color indexed="8"/>
        <rFont val="돋움"/>
        <family val="2"/>
        <charset val="129"/>
      </rPr>
      <t>이</t>
    </r>
    <r>
      <rPr>
        <sz val="11"/>
        <color indexed="8"/>
        <rFont val="Calibri"/>
        <family val="2"/>
      </rPr>
      <t xml:space="preserve"> </t>
    </r>
    <r>
      <rPr>
        <sz val="11"/>
        <color indexed="8"/>
        <rFont val="돋움"/>
        <family val="2"/>
        <charset val="129"/>
      </rPr>
      <t>질문은</t>
    </r>
    <r>
      <rPr>
        <sz val="11"/>
        <color indexed="8"/>
        <rFont val="Calibri"/>
        <family val="2"/>
      </rPr>
      <t xml:space="preserve"> </t>
    </r>
    <r>
      <rPr>
        <sz val="11"/>
        <color indexed="8"/>
        <rFont val="돋움"/>
        <family val="2"/>
        <charset val="129"/>
      </rPr>
      <t>특정</t>
    </r>
    <r>
      <rPr>
        <sz val="11"/>
        <color indexed="8"/>
        <rFont val="Calibri"/>
        <family val="2"/>
      </rPr>
      <t xml:space="preserve"> </t>
    </r>
    <r>
      <rPr>
        <sz val="11"/>
        <color indexed="8"/>
        <rFont val="돋움"/>
        <family val="2"/>
        <charset val="129"/>
      </rPr>
      <t>광물에</t>
    </r>
    <r>
      <rPr>
        <sz val="11"/>
        <color indexed="8"/>
        <rFont val="Calibri"/>
        <family val="2"/>
      </rPr>
      <t xml:space="preserve"> </t>
    </r>
    <r>
      <rPr>
        <sz val="11"/>
        <color indexed="8"/>
        <rFont val="돋움"/>
        <family val="2"/>
        <charset val="129"/>
      </rPr>
      <t>대한</t>
    </r>
    <r>
      <rPr>
        <sz val="11"/>
        <color indexed="8"/>
        <rFont val="Calibri"/>
        <family val="2"/>
      </rPr>
      <t xml:space="preserve"> </t>
    </r>
    <r>
      <rPr>
        <sz val="11"/>
        <color indexed="8"/>
        <rFont val="돋움"/>
        <family val="2"/>
        <charset val="129"/>
      </rPr>
      <t>질문</t>
    </r>
    <r>
      <rPr>
        <sz val="11"/>
        <color indexed="8"/>
        <rFont val="Calibri"/>
        <family val="2"/>
      </rPr>
      <t>1</t>
    </r>
    <r>
      <rPr>
        <sz val="11"/>
        <color indexed="8"/>
        <rFont val="Calibri"/>
        <family val="2"/>
      </rPr>
      <t xml:space="preserve"> </t>
    </r>
    <r>
      <rPr>
        <sz val="11"/>
        <color indexed="8"/>
        <rFont val="돋움"/>
        <family val="2"/>
        <charset val="129"/>
      </rPr>
      <t>및</t>
    </r>
    <r>
      <rPr>
        <sz val="11"/>
        <color indexed="8"/>
        <rFont val="Calibri"/>
        <family val="2"/>
      </rPr>
      <t xml:space="preserve"> </t>
    </r>
    <r>
      <rPr>
        <sz val="11"/>
        <color indexed="8"/>
        <rFont val="돋움"/>
        <family val="2"/>
        <charset val="129"/>
      </rPr>
      <t>질문</t>
    </r>
    <r>
      <rPr>
        <sz val="11"/>
        <color indexed="8"/>
        <rFont val="Calibri"/>
        <family val="2"/>
      </rPr>
      <t>2</t>
    </r>
    <r>
      <rPr>
        <sz val="11"/>
        <color indexed="8"/>
        <rFont val="돋움"/>
        <family val="2"/>
        <charset val="129"/>
      </rPr>
      <t>의</t>
    </r>
    <r>
      <rPr>
        <sz val="11"/>
        <color indexed="8"/>
        <rFont val="Calibri"/>
        <family val="2"/>
      </rPr>
      <t xml:space="preserve"> </t>
    </r>
    <r>
      <rPr>
        <sz val="11"/>
        <color indexed="8"/>
        <rFont val="돋움"/>
        <family val="2"/>
        <charset val="129"/>
      </rPr>
      <t>답이</t>
    </r>
    <r>
      <rPr>
        <sz val="11"/>
        <color indexed="8"/>
        <rFont val="Calibri"/>
        <family val="2"/>
      </rPr>
      <t xml:space="preserve"> </t>
    </r>
    <r>
      <rPr>
        <sz val="11"/>
        <color indexed="8"/>
        <rFont val="돋움"/>
        <family val="2"/>
        <charset val="129"/>
      </rPr>
      <t>해당</t>
    </r>
    <r>
      <rPr>
        <sz val="11"/>
        <color indexed="8"/>
        <rFont val="Calibri"/>
        <family val="2"/>
      </rPr>
      <t xml:space="preserve"> </t>
    </r>
    <r>
      <rPr>
        <sz val="11"/>
        <color indexed="8"/>
        <rFont val="돋움"/>
        <family val="2"/>
        <charset val="129"/>
      </rPr>
      <t>광물에</t>
    </r>
    <r>
      <rPr>
        <sz val="11"/>
        <color indexed="8"/>
        <rFont val="Calibri"/>
        <family val="2"/>
      </rPr>
      <t xml:space="preserve"> </t>
    </r>
    <r>
      <rPr>
        <sz val="11"/>
        <color indexed="8"/>
        <rFont val="돋움"/>
        <family val="2"/>
        <charset val="129"/>
      </rPr>
      <t>대해</t>
    </r>
    <r>
      <rPr>
        <sz val="11"/>
        <color indexed="8"/>
        <rFont val="Calibri"/>
        <family val="2"/>
      </rPr>
      <t xml:space="preserve"> "Yes"</t>
    </r>
    <r>
      <rPr>
        <sz val="11"/>
        <color indexed="8"/>
        <rFont val="돋움"/>
        <family val="2"/>
        <charset val="129"/>
      </rPr>
      <t>인</t>
    </r>
    <r>
      <rPr>
        <sz val="11"/>
        <color indexed="8"/>
        <rFont val="Calibri"/>
        <family val="2"/>
      </rPr>
      <t xml:space="preserve"> </t>
    </r>
    <r>
      <rPr>
        <sz val="11"/>
        <color indexed="8"/>
        <rFont val="돋움"/>
        <family val="2"/>
        <charset val="129"/>
      </rPr>
      <t>경우에</t>
    </r>
    <r>
      <rPr>
        <sz val="11"/>
        <color indexed="8"/>
        <rFont val="Calibri"/>
        <family val="2"/>
      </rPr>
      <t xml:space="preserve"> </t>
    </r>
    <r>
      <rPr>
        <sz val="11"/>
        <color indexed="8"/>
        <rFont val="돋움"/>
        <family val="2"/>
        <charset val="129"/>
      </rPr>
      <t>필수</t>
    </r>
    <r>
      <rPr>
        <sz val="11"/>
        <color indexed="8"/>
        <rFont val="Calibri"/>
        <family val="2"/>
      </rPr>
      <t xml:space="preserve"> </t>
    </r>
    <r>
      <rPr>
        <sz val="11"/>
        <color indexed="8"/>
        <rFont val="돋움"/>
        <family val="2"/>
        <charset val="129"/>
      </rPr>
      <t>사항입니다</t>
    </r>
    <r>
      <rPr>
        <sz val="11"/>
        <color indexed="8"/>
        <rFont val="Calibri"/>
        <family val="2"/>
      </rPr>
      <t xml:space="preserve">. </t>
    </r>
  </si>
  <si>
    <t>5. Il s’agit d’une question visant à déterminer si une société a reçu des déclarations de minerai de conflit, en provenance de tous les fournisseurs directs raisonnablement susceptibles de fournir des 3TG contenus dans les produits couverts par le champ d'application de cette déclaration. Les réponses possibles à cette question sont :
– 100 %
– Supérieur à 90 %
– Supérieur à 75 %
– Supérieur à 50 %
– 50 % ou moins
– Aucun
Cette question est obligatoire pour un métal donné si la réponse à la question 1 et 2 est « oui » pour ce métal.</t>
  </si>
  <si>
    <r>
      <rPr>
        <sz val="11"/>
        <color indexed="8"/>
        <rFont val="Calibri"/>
        <family val="2"/>
      </rPr>
      <t>5. Esta é uma pergunta que determina se uma empresa recebeu ou não informações referentes a minerais de conflito de todos os fornecedores diretos que creiam estar fornecendo minerais de conflito contidos nos produtos abrangidos pelo âmbito desta declaração. As respostas aceitáveis a esta pergunta são:</t>
    </r>
    <r>
      <rPr>
        <sz val="11"/>
        <color indexed="8"/>
        <rFont val="Calibri"/>
        <family val="2"/>
      </rPr>
      <t xml:space="preserve">
</t>
    </r>
    <r>
      <rPr>
        <sz val="11"/>
        <color indexed="8"/>
        <rFont val="Calibri"/>
        <family val="2"/>
      </rPr>
      <t>­ 100%</t>
    </r>
    <r>
      <rPr>
        <sz val="11"/>
        <color indexed="8"/>
        <rFont val="Calibri"/>
        <family val="2"/>
      </rPr>
      <t xml:space="preserve">
- </t>
    </r>
    <r>
      <rPr>
        <sz val="11"/>
        <color indexed="8"/>
        <rFont val="Calibri"/>
        <family val="2"/>
      </rPr>
      <t>Acima de 90%</t>
    </r>
    <r>
      <rPr>
        <sz val="11"/>
        <color indexed="8"/>
        <rFont val="Calibri"/>
        <family val="2"/>
      </rPr>
      <t xml:space="preserve">
- </t>
    </r>
    <r>
      <rPr>
        <sz val="11"/>
        <color indexed="8"/>
        <rFont val="Calibri"/>
        <family val="2"/>
      </rPr>
      <t>Acima de 75%</t>
    </r>
    <r>
      <rPr>
        <sz val="11"/>
        <color indexed="8"/>
        <rFont val="Calibri"/>
        <family val="2"/>
      </rPr>
      <t xml:space="preserve">
</t>
    </r>
    <r>
      <rPr>
        <sz val="11"/>
        <color indexed="8"/>
        <rFont val="Calibri"/>
        <family val="2"/>
      </rPr>
      <t>- Acima de 50%</t>
    </r>
    <r>
      <rPr>
        <sz val="11"/>
        <color indexed="8"/>
        <rFont val="Calibri"/>
        <family val="2"/>
      </rPr>
      <t xml:space="preserve">
</t>
    </r>
    <r>
      <rPr>
        <sz val="11"/>
        <color indexed="8"/>
        <rFont val="Calibri"/>
        <family val="2"/>
      </rPr>
      <t>- 50% ou menos</t>
    </r>
    <r>
      <rPr>
        <sz val="11"/>
        <color indexed="8"/>
        <rFont val="Calibri"/>
        <family val="2"/>
      </rPr>
      <t xml:space="preserve">
</t>
    </r>
    <r>
      <rPr>
        <sz val="11"/>
        <color indexed="8"/>
        <rFont val="Calibri"/>
        <family val="2"/>
      </rPr>
      <t>- Nenhuma</t>
    </r>
    <r>
      <rPr>
        <sz val="11"/>
        <color indexed="8"/>
        <rFont val="Calibri"/>
        <family val="2"/>
      </rPr>
      <t xml:space="preserve">
</t>
    </r>
    <r>
      <rPr>
        <sz val="11"/>
        <color indexed="8"/>
        <rFont val="Calibri"/>
        <family val="2"/>
      </rPr>
      <t>Esta pergunta é obrigatória para um metal específico se a resposta à pergunta 1 e 2 for “sim” para aquele metal.</t>
    </r>
  </si>
  <si>
    <r>
      <rPr>
        <sz val="11"/>
        <color indexed="8"/>
        <rFont val="Calibri"/>
        <family val="2"/>
      </rPr>
      <t>5. Diese Frage dient der Bestimmung, ob ein Unternehmen Offenlegungen zu Konfliktmineralien von allen Lieferanten erhalten hat, von denen vernünftigerweise angenommen wird, dass sie 3TG-Mineralien liefern, die in den vom Umfang dieser Erklärung umfassten Produkten enthalten sind. Erlaubte Antworten auf diese Frage sind:</t>
    </r>
    <r>
      <rPr>
        <sz val="11"/>
        <color indexed="8"/>
        <rFont val="Calibri"/>
        <family val="2"/>
      </rPr>
      <t xml:space="preserve">
- </t>
    </r>
    <r>
      <rPr>
        <sz val="11"/>
        <color indexed="8"/>
        <rFont val="Calibri"/>
        <family val="2"/>
      </rPr>
      <t>100 %</t>
    </r>
    <r>
      <rPr>
        <sz val="11"/>
        <color indexed="8"/>
        <rFont val="Calibri"/>
        <family val="2"/>
      </rPr>
      <t xml:space="preserve">
- </t>
    </r>
    <r>
      <rPr>
        <sz val="11"/>
        <color indexed="8"/>
        <rFont val="Calibri"/>
        <family val="2"/>
      </rPr>
      <t>Größer als 90 %</t>
    </r>
    <r>
      <rPr>
        <sz val="11"/>
        <color indexed="8"/>
        <rFont val="Calibri"/>
        <family val="2"/>
      </rPr>
      <t xml:space="preserve">
- </t>
    </r>
    <r>
      <rPr>
        <sz val="11"/>
        <color indexed="8"/>
        <rFont val="Calibri"/>
        <family val="2"/>
      </rPr>
      <t>Größer als 75 %</t>
    </r>
    <r>
      <rPr>
        <sz val="11"/>
        <color indexed="8"/>
        <rFont val="Calibri"/>
        <family val="2"/>
      </rPr>
      <t xml:space="preserve">
</t>
    </r>
    <r>
      <rPr>
        <sz val="11"/>
        <color indexed="8"/>
        <rFont val="Calibri"/>
        <family val="2"/>
      </rPr>
      <t>- Größer als 50 %</t>
    </r>
    <r>
      <rPr>
        <sz val="11"/>
        <color indexed="8"/>
        <rFont val="Calibri"/>
        <family val="2"/>
      </rPr>
      <t xml:space="preserve">
</t>
    </r>
    <r>
      <rPr>
        <sz val="11"/>
        <color indexed="8"/>
        <rFont val="Calibri"/>
        <family val="2"/>
      </rPr>
      <t>- 50 % oder weniger</t>
    </r>
    <r>
      <rPr>
        <sz val="11"/>
        <color indexed="8"/>
        <rFont val="Calibri"/>
        <family val="2"/>
      </rPr>
      <t xml:space="preserve">
</t>
    </r>
    <r>
      <rPr>
        <sz val="11"/>
        <color indexed="8"/>
        <rFont val="Calibri"/>
        <family val="2"/>
      </rPr>
      <t>- Keine</t>
    </r>
    <r>
      <rPr>
        <sz val="11"/>
        <color indexed="8"/>
        <rFont val="Calibri"/>
        <family val="2"/>
      </rPr>
      <t xml:space="preserve">
</t>
    </r>
    <r>
      <rPr>
        <sz val="11"/>
        <color indexed="8"/>
        <rFont val="Calibri"/>
        <family val="2"/>
      </rPr>
      <t xml:space="preserve">Diese Frage muss für ein bestimmtes Metall beantwortet werden, wenn die Antwort auf Frage </t>
    </r>
    <r>
      <rPr>
        <sz val="11"/>
        <color indexed="8"/>
        <rFont val="Calibri"/>
        <family val="2"/>
      </rPr>
      <t xml:space="preserve"> 1 und 2</t>
    </r>
    <r>
      <rPr>
        <sz val="11"/>
        <color indexed="8"/>
        <rFont val="Calibri"/>
        <family val="2"/>
      </rPr>
      <t xml:space="preserve"> „Ja“ für dieses Metall lautet.</t>
    </r>
  </si>
  <si>
    <r>
      <rPr>
        <sz val="11"/>
        <color indexed="8"/>
        <rFont val="Calibri"/>
        <family val="2"/>
      </rPr>
      <t>5. Bu bir şirketin bu beyan kapsamındaki ürünlerde makul düzeyde 3TG sağladığına inanılan tüm doğrudan tedarikçilerin ihtilaf konusu maden açıklaması yapıp yapmadığının belirlenmesi yönünde bir sorudur. Bu soruya aşağıdaki şekillerde yanıt verilebilir:</t>
    </r>
    <r>
      <rPr>
        <sz val="11"/>
        <color indexed="8"/>
        <rFont val="Calibri"/>
        <family val="2"/>
      </rPr>
      <t xml:space="preserve">
</t>
    </r>
    <r>
      <rPr>
        <sz val="11"/>
        <color indexed="8"/>
        <rFont val="Calibri"/>
        <family val="2"/>
      </rPr>
      <t>­ %100</t>
    </r>
    <r>
      <rPr>
        <sz val="11"/>
        <color indexed="8"/>
        <rFont val="Calibri"/>
        <family val="2"/>
      </rPr>
      <t xml:space="preserve">
</t>
    </r>
    <r>
      <rPr>
        <sz val="11"/>
        <color indexed="8"/>
        <rFont val="Calibri"/>
        <family val="2"/>
      </rPr>
      <t>- %90'dan fazla</t>
    </r>
    <r>
      <rPr>
        <sz val="11"/>
        <color indexed="8"/>
        <rFont val="Calibri"/>
        <family val="2"/>
      </rPr>
      <t xml:space="preserve">
</t>
    </r>
    <r>
      <rPr>
        <sz val="11"/>
        <color indexed="8"/>
        <rFont val="Calibri"/>
        <family val="2"/>
      </rPr>
      <t>- %75'ten fazla</t>
    </r>
    <r>
      <rPr>
        <sz val="11"/>
        <color indexed="8"/>
        <rFont val="Calibri"/>
        <family val="2"/>
      </rPr>
      <t xml:space="preserve">
</t>
    </r>
    <r>
      <rPr>
        <sz val="11"/>
        <color indexed="8"/>
        <rFont val="Calibri"/>
        <family val="2"/>
      </rPr>
      <t>- %50'den fazla</t>
    </r>
    <r>
      <rPr>
        <sz val="11"/>
        <color indexed="8"/>
        <rFont val="Calibri"/>
        <family val="2"/>
      </rPr>
      <t xml:space="preserve">
</t>
    </r>
    <r>
      <rPr>
        <sz val="11"/>
        <color indexed="8"/>
        <rFont val="Calibri"/>
        <family val="2"/>
      </rPr>
      <t>- %50 veya daha az</t>
    </r>
    <r>
      <rPr>
        <sz val="11"/>
        <color indexed="8"/>
        <rFont val="Calibri"/>
        <family val="2"/>
      </rPr>
      <t xml:space="preserve">
</t>
    </r>
    <r>
      <rPr>
        <sz val="11"/>
        <color indexed="8"/>
        <rFont val="Calibri"/>
        <family val="2"/>
      </rPr>
      <t>- Hiçbiri</t>
    </r>
    <r>
      <rPr>
        <sz val="11"/>
        <color indexed="8"/>
        <rFont val="Calibri"/>
        <family val="2"/>
      </rPr>
      <t xml:space="preserve">
</t>
    </r>
    <r>
      <rPr>
        <sz val="11"/>
        <color indexed="8"/>
        <rFont val="Calibri"/>
        <family val="2"/>
      </rPr>
      <t>1. ve 2. soruya belirli bir metal için "Evet" yanıtı verilmişse, bu metal için bu soruya yanıt verilmesi zorunludur.</t>
    </r>
  </si>
  <si>
    <t xml:space="preserve">6. This question verifies if the supplier has reason to believe they have identified all of the smelters providing 3TGs in the products covered by this declaration. The answer to this question shall be "Yes" or "No", along with a comment in certain cases, e.g. list of smelters. 
This question is mandatory for a specific metal if the response to Question 1 and 2 is “Yes” for that metal. </t>
  </si>
  <si>
    <r>
      <rPr>
        <sz val="11"/>
        <color indexed="8"/>
        <rFont val="Calibri"/>
        <family val="2"/>
      </rPr>
      <t xml:space="preserve">6. </t>
    </r>
    <r>
      <rPr>
        <sz val="11"/>
        <color indexed="8"/>
        <rFont val="돋움"/>
        <family val="2"/>
        <charset val="129"/>
      </rPr>
      <t>이</t>
    </r>
    <r>
      <rPr>
        <sz val="11"/>
        <color indexed="8"/>
        <rFont val="Calibri"/>
        <family val="2"/>
      </rPr>
      <t xml:space="preserve"> </t>
    </r>
    <r>
      <rPr>
        <sz val="11"/>
        <color indexed="8"/>
        <rFont val="돋움"/>
        <family val="2"/>
        <charset val="129"/>
      </rPr>
      <t>질문은</t>
    </r>
    <r>
      <rPr>
        <sz val="11"/>
        <color indexed="8"/>
        <rFont val="Calibri"/>
        <family val="2"/>
      </rPr>
      <t xml:space="preserve"> </t>
    </r>
    <r>
      <rPr>
        <sz val="11"/>
        <color indexed="8"/>
        <rFont val="돋움"/>
        <family val="2"/>
        <charset val="129"/>
      </rPr>
      <t>이</t>
    </r>
    <r>
      <rPr>
        <sz val="11"/>
        <color indexed="8"/>
        <rFont val="Calibri"/>
        <family val="2"/>
      </rPr>
      <t xml:space="preserve"> </t>
    </r>
    <r>
      <rPr>
        <sz val="11"/>
        <color indexed="8"/>
        <rFont val="돋움"/>
        <family val="2"/>
        <charset val="129"/>
      </rPr>
      <t>신고에</t>
    </r>
    <r>
      <rPr>
        <sz val="11"/>
        <color indexed="8"/>
        <rFont val="Calibri"/>
        <family val="2"/>
      </rPr>
      <t xml:space="preserve"> </t>
    </r>
    <r>
      <rPr>
        <sz val="11"/>
        <color indexed="8"/>
        <rFont val="돋움"/>
        <family val="2"/>
        <charset val="129"/>
      </rPr>
      <t>포함된</t>
    </r>
    <r>
      <rPr>
        <sz val="11"/>
        <color indexed="8"/>
        <rFont val="Calibri"/>
        <family val="2"/>
      </rPr>
      <t xml:space="preserve"> </t>
    </r>
    <r>
      <rPr>
        <sz val="11"/>
        <color indexed="8"/>
        <rFont val="돋움"/>
        <family val="2"/>
        <charset val="129"/>
      </rPr>
      <t>제품에</t>
    </r>
    <r>
      <rPr>
        <sz val="11"/>
        <color indexed="8"/>
        <rFont val="Calibri"/>
        <family val="2"/>
      </rPr>
      <t xml:space="preserve"> </t>
    </r>
    <r>
      <rPr>
        <sz val="11"/>
        <color indexed="8"/>
        <rFont val="돋움"/>
        <family val="2"/>
        <charset val="129"/>
      </rPr>
      <t>있는</t>
    </r>
    <r>
      <rPr>
        <sz val="11"/>
        <color indexed="8"/>
        <rFont val="Calibri"/>
        <family val="2"/>
      </rPr>
      <t xml:space="preserve"> 3TG</t>
    </r>
    <r>
      <rPr>
        <sz val="11"/>
        <color indexed="8"/>
        <rFont val="돋움"/>
        <family val="2"/>
        <charset val="129"/>
      </rPr>
      <t>를</t>
    </r>
    <r>
      <rPr>
        <sz val="11"/>
        <color indexed="8"/>
        <rFont val="Calibri"/>
        <family val="2"/>
      </rPr>
      <t xml:space="preserve"> </t>
    </r>
    <r>
      <rPr>
        <sz val="11"/>
        <color indexed="8"/>
        <rFont val="돋움"/>
        <family val="2"/>
        <charset val="129"/>
      </rPr>
      <t>제공하는</t>
    </r>
    <r>
      <rPr>
        <sz val="11"/>
        <color indexed="8"/>
        <rFont val="Calibri"/>
        <family val="2"/>
      </rPr>
      <t xml:space="preserve"> </t>
    </r>
    <r>
      <rPr>
        <sz val="11"/>
        <color indexed="8"/>
        <rFont val="돋움"/>
        <family val="2"/>
        <charset val="129"/>
      </rPr>
      <t>모든</t>
    </r>
    <r>
      <rPr>
        <sz val="11"/>
        <color indexed="8"/>
        <rFont val="Calibri"/>
        <family val="2"/>
      </rPr>
      <t xml:space="preserve"> </t>
    </r>
    <r>
      <rPr>
        <sz val="11"/>
        <color indexed="8"/>
        <rFont val="돋움"/>
        <family val="2"/>
        <charset val="129"/>
      </rPr>
      <t>제련소를</t>
    </r>
    <r>
      <rPr>
        <sz val="11"/>
        <color indexed="8"/>
        <rFont val="Calibri"/>
        <family val="2"/>
      </rPr>
      <t xml:space="preserve"> </t>
    </r>
    <r>
      <rPr>
        <sz val="11"/>
        <color indexed="8"/>
        <rFont val="돋움"/>
        <family val="2"/>
        <charset val="129"/>
      </rPr>
      <t>공급업체가</t>
    </r>
    <r>
      <rPr>
        <sz val="11"/>
        <color indexed="8"/>
        <rFont val="Calibri"/>
        <family val="2"/>
      </rPr>
      <t xml:space="preserve"> </t>
    </r>
    <r>
      <rPr>
        <sz val="11"/>
        <color indexed="8"/>
        <rFont val="돋움"/>
        <family val="2"/>
        <charset val="129"/>
      </rPr>
      <t>식별했음을</t>
    </r>
    <r>
      <rPr>
        <sz val="11"/>
        <color indexed="8"/>
        <rFont val="Calibri"/>
        <family val="2"/>
      </rPr>
      <t xml:space="preserve"> </t>
    </r>
    <r>
      <rPr>
        <sz val="11"/>
        <color indexed="8"/>
        <rFont val="돋움"/>
        <family val="2"/>
        <charset val="129"/>
      </rPr>
      <t>신뢰할</t>
    </r>
    <r>
      <rPr>
        <sz val="11"/>
        <color indexed="8"/>
        <rFont val="Calibri"/>
        <family val="2"/>
      </rPr>
      <t xml:space="preserve"> </t>
    </r>
    <r>
      <rPr>
        <sz val="11"/>
        <color indexed="8"/>
        <rFont val="돋움"/>
        <family val="2"/>
        <charset val="129"/>
      </rPr>
      <t>이유가</t>
    </r>
    <r>
      <rPr>
        <sz val="11"/>
        <color indexed="8"/>
        <rFont val="Calibri"/>
        <family val="2"/>
      </rPr>
      <t xml:space="preserve"> </t>
    </r>
    <r>
      <rPr>
        <sz val="11"/>
        <color indexed="8"/>
        <rFont val="돋움"/>
        <family val="2"/>
        <charset val="129"/>
      </rPr>
      <t>있는지</t>
    </r>
    <r>
      <rPr>
        <sz val="11"/>
        <color indexed="8"/>
        <rFont val="Calibri"/>
        <family val="2"/>
      </rPr>
      <t xml:space="preserve"> </t>
    </r>
    <r>
      <rPr>
        <sz val="11"/>
        <color indexed="8"/>
        <rFont val="돋움"/>
        <family val="2"/>
        <charset val="129"/>
      </rPr>
      <t>여부를</t>
    </r>
    <r>
      <rPr>
        <sz val="11"/>
        <color indexed="8"/>
        <rFont val="Calibri"/>
        <family val="2"/>
      </rPr>
      <t xml:space="preserve"> </t>
    </r>
    <r>
      <rPr>
        <sz val="11"/>
        <color indexed="8"/>
        <rFont val="돋움"/>
        <family val="2"/>
        <charset val="129"/>
      </rPr>
      <t>확인합니다</t>
    </r>
    <r>
      <rPr>
        <sz val="11"/>
        <color indexed="8"/>
        <rFont val="Calibri"/>
        <family val="2"/>
      </rPr>
      <t xml:space="preserve">. </t>
    </r>
    <r>
      <rPr>
        <sz val="11"/>
        <color indexed="8"/>
        <rFont val="돋움"/>
        <family val="2"/>
        <charset val="129"/>
      </rPr>
      <t>이</t>
    </r>
    <r>
      <rPr>
        <sz val="11"/>
        <color indexed="8"/>
        <rFont val="Calibri"/>
        <family val="2"/>
      </rPr>
      <t xml:space="preserve"> </t>
    </r>
    <r>
      <rPr>
        <sz val="11"/>
        <color indexed="8"/>
        <rFont val="돋움"/>
        <family val="2"/>
        <charset val="129"/>
      </rPr>
      <t>질문에</t>
    </r>
    <r>
      <rPr>
        <sz val="11"/>
        <color indexed="8"/>
        <rFont val="Calibri"/>
        <family val="2"/>
      </rPr>
      <t xml:space="preserve"> </t>
    </r>
    <r>
      <rPr>
        <sz val="11"/>
        <color indexed="8"/>
        <rFont val="돋움"/>
        <family val="2"/>
        <charset val="129"/>
      </rPr>
      <t>대한</t>
    </r>
    <r>
      <rPr>
        <sz val="11"/>
        <color indexed="8"/>
        <rFont val="Calibri"/>
        <family val="2"/>
      </rPr>
      <t xml:space="preserve"> </t>
    </r>
    <r>
      <rPr>
        <sz val="11"/>
        <color indexed="8"/>
        <rFont val="돋움"/>
        <family val="2"/>
        <charset val="129"/>
      </rPr>
      <t>답변은</t>
    </r>
    <r>
      <rPr>
        <sz val="11"/>
        <color indexed="8"/>
        <rFont val="Calibri"/>
        <family val="2"/>
      </rPr>
      <t xml:space="preserve"> "Yes" </t>
    </r>
    <r>
      <rPr>
        <sz val="11"/>
        <color indexed="8"/>
        <rFont val="돋움"/>
        <family val="2"/>
        <charset val="129"/>
      </rPr>
      <t>또는</t>
    </r>
    <r>
      <rPr>
        <sz val="11"/>
        <color indexed="8"/>
        <rFont val="Calibri"/>
        <family val="2"/>
      </rPr>
      <t xml:space="preserve"> "No"</t>
    </r>
    <r>
      <rPr>
        <sz val="11"/>
        <color indexed="8"/>
        <rFont val="돋움"/>
        <family val="2"/>
        <charset val="129"/>
      </rPr>
      <t>여야</t>
    </r>
    <r>
      <rPr>
        <sz val="11"/>
        <color indexed="8"/>
        <rFont val="Calibri"/>
        <family val="2"/>
      </rPr>
      <t xml:space="preserve"> </t>
    </r>
    <r>
      <rPr>
        <sz val="11"/>
        <color indexed="8"/>
        <rFont val="돋움"/>
        <family val="2"/>
        <charset val="129"/>
      </rPr>
      <t>합니다</t>
    </r>
    <r>
      <rPr>
        <sz val="11"/>
        <color indexed="8"/>
        <rFont val="Calibri"/>
        <family val="2"/>
      </rPr>
      <t>(</t>
    </r>
    <r>
      <rPr>
        <sz val="11"/>
        <color indexed="8"/>
        <rFont val="돋움"/>
        <family val="2"/>
        <charset val="129"/>
      </rPr>
      <t>어떤</t>
    </r>
    <r>
      <rPr>
        <sz val="11"/>
        <color indexed="8"/>
        <rFont val="Calibri"/>
        <family val="2"/>
      </rPr>
      <t xml:space="preserve"> </t>
    </r>
    <r>
      <rPr>
        <sz val="11"/>
        <color indexed="8"/>
        <rFont val="돋움"/>
        <family val="2"/>
        <charset val="129"/>
      </rPr>
      <t>경우에는</t>
    </r>
    <r>
      <rPr>
        <sz val="11"/>
        <color indexed="8"/>
        <rFont val="Calibri"/>
        <family val="2"/>
      </rPr>
      <t xml:space="preserve"> </t>
    </r>
    <r>
      <rPr>
        <sz val="11"/>
        <color indexed="8"/>
        <rFont val="돋움"/>
        <family val="2"/>
        <charset val="129"/>
      </rPr>
      <t>주석</t>
    </r>
    <r>
      <rPr>
        <sz val="11"/>
        <color indexed="8"/>
        <rFont val="Calibri"/>
        <family val="2"/>
      </rPr>
      <t xml:space="preserve">, </t>
    </r>
    <r>
      <rPr>
        <sz val="11"/>
        <color indexed="8"/>
        <rFont val="돋움"/>
        <family val="2"/>
        <charset val="129"/>
      </rPr>
      <t>예를</t>
    </r>
    <r>
      <rPr>
        <sz val="11"/>
        <color indexed="8"/>
        <rFont val="Calibri"/>
        <family val="2"/>
      </rPr>
      <t xml:space="preserve"> </t>
    </r>
    <r>
      <rPr>
        <sz val="11"/>
        <color indexed="8"/>
        <rFont val="돋움"/>
        <family val="2"/>
        <charset val="129"/>
      </rPr>
      <t>들어</t>
    </r>
    <r>
      <rPr>
        <sz val="11"/>
        <color indexed="8"/>
        <rFont val="Calibri"/>
        <family val="2"/>
      </rPr>
      <t xml:space="preserve"> </t>
    </r>
    <r>
      <rPr>
        <sz val="11"/>
        <color indexed="8"/>
        <rFont val="돋움"/>
        <family val="2"/>
        <charset val="129"/>
      </rPr>
      <t>제련소</t>
    </r>
    <r>
      <rPr>
        <sz val="11"/>
        <color indexed="8"/>
        <rFont val="Calibri"/>
        <family val="2"/>
      </rPr>
      <t xml:space="preserve"> </t>
    </r>
    <r>
      <rPr>
        <sz val="11"/>
        <color indexed="8"/>
        <rFont val="돋움"/>
        <family val="2"/>
        <charset val="129"/>
      </rPr>
      <t>목록을</t>
    </r>
    <r>
      <rPr>
        <sz val="11"/>
        <color indexed="8"/>
        <rFont val="Calibri"/>
        <family val="2"/>
      </rPr>
      <t xml:space="preserve"> </t>
    </r>
    <r>
      <rPr>
        <sz val="11"/>
        <color indexed="8"/>
        <rFont val="돋움"/>
        <family val="2"/>
        <charset val="129"/>
      </rPr>
      <t>첨부함</t>
    </r>
    <r>
      <rPr>
        <sz val="11"/>
        <color indexed="8"/>
        <rFont val="Calibri"/>
        <family val="2"/>
      </rPr>
      <t xml:space="preserve">). </t>
    </r>
    <r>
      <rPr>
        <sz val="11"/>
        <color indexed="8"/>
        <rFont val="돋움"/>
        <family val="2"/>
        <charset val="129"/>
      </rPr>
      <t>이</t>
    </r>
    <r>
      <rPr>
        <sz val="11"/>
        <color indexed="8"/>
        <rFont val="Calibri"/>
        <family val="2"/>
      </rPr>
      <t xml:space="preserve"> </t>
    </r>
    <r>
      <rPr>
        <sz val="11"/>
        <color indexed="8"/>
        <rFont val="돋움"/>
        <family val="2"/>
        <charset val="129"/>
      </rPr>
      <t>질문은</t>
    </r>
    <r>
      <rPr>
        <sz val="11"/>
        <color indexed="8"/>
        <rFont val="Calibri"/>
        <family val="2"/>
      </rPr>
      <t xml:space="preserve"> </t>
    </r>
    <r>
      <rPr>
        <sz val="11"/>
        <color indexed="8"/>
        <rFont val="돋움"/>
        <family val="2"/>
        <charset val="129"/>
      </rPr>
      <t>만일</t>
    </r>
    <r>
      <rPr>
        <sz val="11"/>
        <color indexed="8"/>
        <rFont val="Calibri"/>
        <family val="2"/>
      </rPr>
      <t xml:space="preserve"> </t>
    </r>
    <r>
      <rPr>
        <sz val="11"/>
        <color indexed="8"/>
        <rFont val="돋움"/>
        <family val="2"/>
        <charset val="129"/>
      </rPr>
      <t>특정</t>
    </r>
    <r>
      <rPr>
        <sz val="11"/>
        <color indexed="8"/>
        <rFont val="Calibri"/>
        <family val="2"/>
      </rPr>
      <t xml:space="preserve"> </t>
    </r>
    <r>
      <rPr>
        <sz val="11"/>
        <color indexed="8"/>
        <rFont val="돋움"/>
        <family val="2"/>
        <charset val="129"/>
      </rPr>
      <t>광물에</t>
    </r>
    <r>
      <rPr>
        <sz val="11"/>
        <color indexed="8"/>
        <rFont val="Calibri"/>
        <family val="2"/>
      </rPr>
      <t xml:space="preserve"> </t>
    </r>
    <r>
      <rPr>
        <sz val="11"/>
        <color indexed="8"/>
        <rFont val="돋움"/>
        <family val="2"/>
        <charset val="129"/>
      </rPr>
      <t>대한</t>
    </r>
    <r>
      <rPr>
        <sz val="11"/>
        <color indexed="8"/>
        <rFont val="Calibri"/>
        <family val="2"/>
      </rPr>
      <t xml:space="preserve"> </t>
    </r>
    <r>
      <rPr>
        <sz val="11"/>
        <color indexed="8"/>
        <rFont val="돋움"/>
        <family val="2"/>
        <charset val="129"/>
      </rPr>
      <t>질문</t>
    </r>
    <r>
      <rPr>
        <sz val="11"/>
        <color indexed="8"/>
        <rFont val="Calibri"/>
        <family val="2"/>
      </rPr>
      <t xml:space="preserve">1 </t>
    </r>
    <r>
      <rPr>
        <sz val="11"/>
        <color indexed="8"/>
        <rFont val="돋움"/>
        <family val="2"/>
        <charset val="129"/>
      </rPr>
      <t>및</t>
    </r>
    <r>
      <rPr>
        <sz val="11"/>
        <color indexed="8"/>
        <rFont val="Calibri"/>
        <family val="2"/>
      </rPr>
      <t xml:space="preserve"> </t>
    </r>
    <r>
      <rPr>
        <sz val="11"/>
        <color indexed="8"/>
        <rFont val="돋움"/>
        <family val="2"/>
        <charset val="129"/>
      </rPr>
      <t>질문</t>
    </r>
    <r>
      <rPr>
        <sz val="11"/>
        <color indexed="8"/>
        <rFont val="Calibri"/>
        <family val="2"/>
      </rPr>
      <t>2</t>
    </r>
    <r>
      <rPr>
        <sz val="11"/>
        <color indexed="8"/>
        <rFont val="돋움"/>
        <family val="2"/>
        <charset val="129"/>
      </rPr>
      <t>의</t>
    </r>
    <r>
      <rPr>
        <sz val="11"/>
        <color indexed="8"/>
        <rFont val="Calibri"/>
        <family val="2"/>
      </rPr>
      <t xml:space="preserve"> </t>
    </r>
    <r>
      <rPr>
        <sz val="11"/>
        <color indexed="8"/>
        <rFont val="돋움"/>
        <family val="2"/>
        <charset val="129"/>
      </rPr>
      <t>답이</t>
    </r>
    <r>
      <rPr>
        <sz val="11"/>
        <color indexed="8"/>
        <rFont val="Calibri"/>
        <family val="2"/>
      </rPr>
      <t xml:space="preserve"> </t>
    </r>
    <r>
      <rPr>
        <sz val="11"/>
        <color indexed="8"/>
        <rFont val="돋움"/>
        <family val="2"/>
        <charset val="129"/>
      </rPr>
      <t>그</t>
    </r>
    <r>
      <rPr>
        <sz val="11"/>
        <color indexed="8"/>
        <rFont val="Calibri"/>
        <family val="2"/>
      </rPr>
      <t xml:space="preserve"> </t>
    </r>
    <r>
      <rPr>
        <sz val="11"/>
        <color indexed="8"/>
        <rFont val="돋움"/>
        <family val="2"/>
        <charset val="129"/>
      </rPr>
      <t>광물에</t>
    </r>
    <r>
      <rPr>
        <sz val="11"/>
        <color indexed="8"/>
        <rFont val="Calibri"/>
        <family val="2"/>
      </rPr>
      <t xml:space="preserve"> </t>
    </r>
    <r>
      <rPr>
        <sz val="11"/>
        <color indexed="8"/>
        <rFont val="돋움"/>
        <family val="2"/>
        <charset val="129"/>
      </rPr>
      <t>대해</t>
    </r>
    <r>
      <rPr>
        <sz val="11"/>
        <color indexed="8"/>
        <rFont val="Calibri"/>
        <family val="2"/>
      </rPr>
      <t xml:space="preserve"> "Yes"</t>
    </r>
    <r>
      <rPr>
        <sz val="11"/>
        <color indexed="8"/>
        <rFont val="돋움"/>
        <family val="2"/>
        <charset val="129"/>
      </rPr>
      <t>라면</t>
    </r>
    <r>
      <rPr>
        <sz val="11"/>
        <color indexed="8"/>
        <rFont val="Calibri"/>
        <family val="2"/>
      </rPr>
      <t xml:space="preserve"> </t>
    </r>
    <r>
      <rPr>
        <sz val="11"/>
        <color indexed="8"/>
        <rFont val="돋움"/>
        <family val="2"/>
        <charset val="129"/>
      </rPr>
      <t>필수</t>
    </r>
    <r>
      <rPr>
        <sz val="11"/>
        <color indexed="8"/>
        <rFont val="Calibri"/>
        <family val="2"/>
      </rPr>
      <t xml:space="preserve"> </t>
    </r>
    <r>
      <rPr>
        <sz val="11"/>
        <color indexed="8"/>
        <rFont val="돋움"/>
        <family val="2"/>
        <charset val="129"/>
      </rPr>
      <t>사항입니다</t>
    </r>
    <r>
      <rPr>
        <sz val="11"/>
        <color indexed="8"/>
        <rFont val="Calibri"/>
        <family val="2"/>
      </rPr>
      <t xml:space="preserve">. </t>
    </r>
  </si>
  <si>
    <t>6. Cette question vise à déterminer si le fournisseur a raison de croire qu’il a identifié toutes les fonderies qui fournissent des 3TG dans les produits couverts par cette déclaration. La réponse à cette question doit être « oui » ou « non », accompagnée d’un commentaire dans certains cas, par exemple une liste de fonderies. Cette question est obligatoire pour un métal donné si la réponse à la question 1 et 2 est « oui » pour ce métal.</t>
  </si>
  <si>
    <t>6. Esta pergunta verifica se o fornecedor tem razões para crer que identificou todas as fundições que fornecem minerais de conflito nos produtos abrangidos por esta declaração. A resposta a esta pergunta deverá ser “sim” ou “não”, com a adição de comentários em determinados casos, por exemplo, lista de fundições. Esta pergunta é obrigatória para um metal específico se a resposta às perguntas 1 e 2 for “Sim” para esse metal.</t>
  </si>
  <si>
    <t>6. Mit dieser Frage wird geprüft, ob ein Lieferant Grund zur Annahme hat, dass er alle diejenigen Schmelzöfen identifiziert hat, die in den vom Umfang dieser Erklärung umfassten Produkten 3TG-Mineralien bereitstellen. Die Antwort auf diese Frage muss „Ja“ oder „Nein“ lauten, zusammen mit einem Kommentar in bestimmten Fällen, z. B. einer Liste von Schmelzöfen. Diese Frage muss für ein bestimmtes Metall beantwortet werden, wenn die Antwort auf Frage 1 und 2 „Ja“ für dieses Metall lautet.</t>
  </si>
  <si>
    <t>6. Esta pregunta confirma si el proveedor tiene razón para pensar que ha identificado a todas las fundidoras que suministran 3TG en los productos cubiertos en esta declaración. La respuesta a esta pregunta debe ser "sí" o "no", seguido de un comentario en algunos casos; por ejemplo, una lista de fundidoras. Esta pregunta es obligatoria para un metal específico si la respuesta a la Pregunta 1 y 2 es "sí" para ese metal.</t>
  </si>
  <si>
    <r>
      <rPr>
        <sz val="11"/>
        <color indexed="8"/>
        <rFont val="Calibri"/>
        <family val="2"/>
      </rPr>
      <t>6.</t>
    </r>
    <r>
      <rPr>
        <sz val="11"/>
        <color indexed="8"/>
        <rFont val="Calibri"/>
        <family val="2"/>
      </rPr>
      <t xml:space="preserve"> </t>
    </r>
    <r>
      <rPr>
        <sz val="11"/>
        <color indexed="8"/>
        <rFont val="Calibri"/>
        <family val="2"/>
      </rPr>
      <t>Bu soru, tedarikçinin bu beyan kapsamındaki ürünlerde 3TG sağlayan tüm izabe tesislerinin tanımlandığını düşünüp düşünmediğini doğrulama amacı taşır.</t>
    </r>
    <r>
      <rPr>
        <sz val="11"/>
        <color indexed="8"/>
        <rFont val="Calibri"/>
        <family val="2"/>
      </rPr>
      <t xml:space="preserve"> </t>
    </r>
    <r>
      <rPr>
        <sz val="11"/>
        <color indexed="8"/>
        <rFont val="Calibri"/>
        <family val="2"/>
      </rPr>
      <t>Bu soruya belirli durumlarda açıklama girerek (ör. izabe tesislerinin listesi) "evet" ya da "hayır" cevabı verilebilir.</t>
    </r>
    <r>
      <rPr>
        <sz val="11"/>
        <color indexed="8"/>
        <rFont val="Calibri"/>
        <family val="2"/>
      </rPr>
      <t xml:space="preserve"> </t>
    </r>
    <r>
      <rPr>
        <sz val="11"/>
        <color indexed="8"/>
        <rFont val="Calibri"/>
        <family val="2"/>
      </rPr>
      <t>1. ve 2. soruya belirli bir metal için "Evet" yanıtı verilmişse, bu metal için bu soruya yanıt verilmesi zorunludur.</t>
    </r>
  </si>
  <si>
    <t xml:space="preserve">7. This question verifies that all of the smelters identified to be providing any of the 3TGs contained in the products covered by the scope of this declaration have been reported in this declaration. The answer to this question shall be "yes" or "no" along with a comment in certain cases, e.g. list of smelters. This question is mandatory for a specific metal if the response to Question 1 and 2 is “Yes” for that metal. </t>
  </si>
  <si>
    <r>
      <rPr>
        <sz val="11"/>
        <color indexed="8"/>
        <rFont val="Calibri"/>
        <family val="2"/>
      </rPr>
      <t xml:space="preserve">7. </t>
    </r>
    <r>
      <rPr>
        <sz val="11"/>
        <color indexed="8"/>
        <rFont val="돋움"/>
        <family val="2"/>
        <charset val="129"/>
      </rPr>
      <t>이</t>
    </r>
    <r>
      <rPr>
        <sz val="11"/>
        <color indexed="8"/>
        <rFont val="Calibri"/>
        <family val="2"/>
      </rPr>
      <t xml:space="preserve"> </t>
    </r>
    <r>
      <rPr>
        <sz val="11"/>
        <color indexed="8"/>
        <rFont val="돋움"/>
        <family val="2"/>
        <charset val="129"/>
      </rPr>
      <t>질문은</t>
    </r>
    <r>
      <rPr>
        <sz val="11"/>
        <color indexed="8"/>
        <rFont val="Calibri"/>
        <family val="2"/>
      </rPr>
      <t xml:space="preserve"> </t>
    </r>
    <r>
      <rPr>
        <sz val="11"/>
        <color indexed="8"/>
        <rFont val="돋움"/>
        <family val="2"/>
        <charset val="129"/>
      </rPr>
      <t>이</t>
    </r>
    <r>
      <rPr>
        <sz val="11"/>
        <color indexed="8"/>
        <rFont val="Calibri"/>
        <family val="2"/>
      </rPr>
      <t xml:space="preserve"> </t>
    </r>
    <r>
      <rPr>
        <sz val="11"/>
        <color indexed="8"/>
        <rFont val="돋움"/>
        <family val="2"/>
        <charset val="129"/>
      </rPr>
      <t>신고에</t>
    </r>
    <r>
      <rPr>
        <sz val="11"/>
        <color indexed="8"/>
        <rFont val="Calibri"/>
        <family val="2"/>
      </rPr>
      <t xml:space="preserve"> </t>
    </r>
    <r>
      <rPr>
        <sz val="11"/>
        <color indexed="8"/>
        <rFont val="돋움"/>
        <family val="2"/>
        <charset val="129"/>
      </rPr>
      <t>포함된</t>
    </r>
    <r>
      <rPr>
        <sz val="11"/>
        <color indexed="8"/>
        <rFont val="Calibri"/>
        <family val="2"/>
      </rPr>
      <t xml:space="preserve"> </t>
    </r>
    <r>
      <rPr>
        <sz val="11"/>
        <color indexed="8"/>
        <rFont val="돋움"/>
        <family val="2"/>
        <charset val="129"/>
      </rPr>
      <t>제품에</t>
    </r>
    <r>
      <rPr>
        <sz val="11"/>
        <color indexed="8"/>
        <rFont val="Calibri"/>
        <family val="2"/>
      </rPr>
      <t xml:space="preserve"> </t>
    </r>
    <r>
      <rPr>
        <sz val="11"/>
        <color indexed="8"/>
        <rFont val="돋움"/>
        <family val="2"/>
        <charset val="129"/>
      </rPr>
      <t>있는</t>
    </r>
    <r>
      <rPr>
        <sz val="11"/>
        <color indexed="8"/>
        <rFont val="Calibri"/>
        <family val="2"/>
      </rPr>
      <t xml:space="preserve"> 3TG</t>
    </r>
    <r>
      <rPr>
        <sz val="11"/>
        <color indexed="8"/>
        <rFont val="돋움"/>
        <family val="2"/>
        <charset val="129"/>
      </rPr>
      <t>를</t>
    </r>
    <r>
      <rPr>
        <sz val="11"/>
        <color indexed="8"/>
        <rFont val="Calibri"/>
        <family val="2"/>
      </rPr>
      <t xml:space="preserve"> </t>
    </r>
    <r>
      <rPr>
        <sz val="11"/>
        <color indexed="8"/>
        <rFont val="돋움"/>
        <family val="2"/>
        <charset val="129"/>
      </rPr>
      <t>공급하는</t>
    </r>
    <r>
      <rPr>
        <sz val="11"/>
        <color indexed="8"/>
        <rFont val="Calibri"/>
        <family val="2"/>
      </rPr>
      <t xml:space="preserve"> </t>
    </r>
    <r>
      <rPr>
        <sz val="11"/>
        <color indexed="8"/>
        <rFont val="돋움"/>
        <family val="2"/>
        <charset val="129"/>
      </rPr>
      <t>모든</t>
    </r>
    <r>
      <rPr>
        <sz val="11"/>
        <color indexed="8"/>
        <rFont val="Calibri"/>
        <family val="2"/>
      </rPr>
      <t xml:space="preserve"> </t>
    </r>
    <r>
      <rPr>
        <sz val="11"/>
        <color indexed="8"/>
        <rFont val="돋움"/>
        <family val="2"/>
        <charset val="129"/>
      </rPr>
      <t>제련소가</t>
    </r>
    <r>
      <rPr>
        <sz val="11"/>
        <color indexed="8"/>
        <rFont val="Calibri"/>
        <family val="2"/>
      </rPr>
      <t xml:space="preserve"> </t>
    </r>
    <r>
      <rPr>
        <sz val="11"/>
        <color indexed="8"/>
        <rFont val="돋움"/>
        <family val="2"/>
        <charset val="129"/>
      </rPr>
      <t>이</t>
    </r>
    <r>
      <rPr>
        <sz val="11"/>
        <color indexed="8"/>
        <rFont val="Calibri"/>
        <family val="2"/>
      </rPr>
      <t xml:space="preserve"> </t>
    </r>
    <r>
      <rPr>
        <sz val="11"/>
        <color indexed="8"/>
        <rFont val="돋움"/>
        <family val="2"/>
        <charset val="129"/>
      </rPr>
      <t>신고에</t>
    </r>
    <r>
      <rPr>
        <sz val="11"/>
        <color indexed="8"/>
        <rFont val="Calibri"/>
        <family val="2"/>
      </rPr>
      <t xml:space="preserve"> </t>
    </r>
    <r>
      <rPr>
        <sz val="11"/>
        <color indexed="8"/>
        <rFont val="돋움"/>
        <family val="2"/>
        <charset val="129"/>
      </rPr>
      <t>보고되었는지</t>
    </r>
    <r>
      <rPr>
        <sz val="11"/>
        <color indexed="8"/>
        <rFont val="Calibri"/>
        <family val="2"/>
      </rPr>
      <t xml:space="preserve"> </t>
    </r>
    <r>
      <rPr>
        <sz val="11"/>
        <color indexed="8"/>
        <rFont val="돋움"/>
        <family val="2"/>
        <charset val="129"/>
      </rPr>
      <t>여부를</t>
    </r>
    <r>
      <rPr>
        <sz val="11"/>
        <color indexed="8"/>
        <rFont val="Calibri"/>
        <family val="2"/>
      </rPr>
      <t xml:space="preserve"> </t>
    </r>
    <r>
      <rPr>
        <sz val="11"/>
        <color indexed="8"/>
        <rFont val="돋움"/>
        <family val="2"/>
        <charset val="129"/>
      </rPr>
      <t>확인합니다</t>
    </r>
    <r>
      <rPr>
        <sz val="11"/>
        <color indexed="8"/>
        <rFont val="Calibri"/>
        <family val="2"/>
      </rPr>
      <t xml:space="preserve">. </t>
    </r>
    <r>
      <rPr>
        <sz val="11"/>
        <color indexed="8"/>
        <rFont val="돋움"/>
        <family val="2"/>
        <charset val="129"/>
      </rPr>
      <t>이</t>
    </r>
    <r>
      <rPr>
        <sz val="11"/>
        <color indexed="8"/>
        <rFont val="Calibri"/>
        <family val="2"/>
      </rPr>
      <t xml:space="preserve"> </t>
    </r>
    <r>
      <rPr>
        <sz val="11"/>
        <color indexed="8"/>
        <rFont val="돋움"/>
        <family val="2"/>
        <charset val="129"/>
      </rPr>
      <t>질문에</t>
    </r>
    <r>
      <rPr>
        <sz val="11"/>
        <color indexed="8"/>
        <rFont val="Calibri"/>
        <family val="2"/>
      </rPr>
      <t xml:space="preserve"> </t>
    </r>
    <r>
      <rPr>
        <sz val="11"/>
        <color indexed="8"/>
        <rFont val="돋움"/>
        <family val="2"/>
        <charset val="129"/>
      </rPr>
      <t>대한</t>
    </r>
    <r>
      <rPr>
        <sz val="11"/>
        <color indexed="8"/>
        <rFont val="Calibri"/>
        <family val="2"/>
      </rPr>
      <t xml:space="preserve"> </t>
    </r>
    <r>
      <rPr>
        <sz val="11"/>
        <color indexed="8"/>
        <rFont val="돋움"/>
        <family val="2"/>
        <charset val="129"/>
      </rPr>
      <t>답변은</t>
    </r>
    <r>
      <rPr>
        <sz val="11"/>
        <color indexed="8"/>
        <rFont val="Calibri"/>
        <family val="2"/>
      </rPr>
      <t xml:space="preserve"> "Yes" </t>
    </r>
    <r>
      <rPr>
        <sz val="11"/>
        <color indexed="8"/>
        <rFont val="돋움"/>
        <family val="2"/>
        <charset val="129"/>
      </rPr>
      <t>또는</t>
    </r>
    <r>
      <rPr>
        <sz val="11"/>
        <color indexed="8"/>
        <rFont val="Calibri"/>
        <family val="2"/>
      </rPr>
      <t xml:space="preserve"> "No"</t>
    </r>
    <r>
      <rPr>
        <sz val="11"/>
        <color indexed="8"/>
        <rFont val="돋움"/>
        <family val="2"/>
        <charset val="129"/>
      </rPr>
      <t>여야</t>
    </r>
    <r>
      <rPr>
        <sz val="11"/>
        <color indexed="8"/>
        <rFont val="Calibri"/>
        <family val="2"/>
      </rPr>
      <t xml:space="preserve"> </t>
    </r>
    <r>
      <rPr>
        <sz val="11"/>
        <color indexed="8"/>
        <rFont val="돋움"/>
        <family val="2"/>
        <charset val="129"/>
      </rPr>
      <t>합니다</t>
    </r>
    <r>
      <rPr>
        <sz val="11"/>
        <color indexed="8"/>
        <rFont val="Calibri"/>
        <family val="2"/>
      </rPr>
      <t>(</t>
    </r>
    <r>
      <rPr>
        <sz val="11"/>
        <color indexed="8"/>
        <rFont val="돋움"/>
        <family val="2"/>
        <charset val="129"/>
      </rPr>
      <t>어떤</t>
    </r>
    <r>
      <rPr>
        <sz val="11"/>
        <color indexed="8"/>
        <rFont val="Calibri"/>
        <family val="2"/>
      </rPr>
      <t xml:space="preserve"> </t>
    </r>
    <r>
      <rPr>
        <sz val="11"/>
        <color indexed="8"/>
        <rFont val="돋움"/>
        <family val="2"/>
        <charset val="129"/>
      </rPr>
      <t>경우에는</t>
    </r>
    <r>
      <rPr>
        <sz val="11"/>
        <color indexed="8"/>
        <rFont val="Calibri"/>
        <family val="2"/>
      </rPr>
      <t xml:space="preserve"> </t>
    </r>
    <r>
      <rPr>
        <sz val="11"/>
        <color indexed="8"/>
        <rFont val="돋움"/>
        <family val="2"/>
        <charset val="129"/>
      </rPr>
      <t>주석</t>
    </r>
    <r>
      <rPr>
        <sz val="11"/>
        <color indexed="8"/>
        <rFont val="Calibri"/>
        <family val="2"/>
      </rPr>
      <t xml:space="preserve">, </t>
    </r>
    <r>
      <rPr>
        <sz val="11"/>
        <color indexed="8"/>
        <rFont val="돋움"/>
        <family val="2"/>
        <charset val="129"/>
      </rPr>
      <t>예를</t>
    </r>
    <r>
      <rPr>
        <sz val="11"/>
        <color indexed="8"/>
        <rFont val="Calibri"/>
        <family val="2"/>
      </rPr>
      <t xml:space="preserve"> </t>
    </r>
    <r>
      <rPr>
        <sz val="11"/>
        <color indexed="8"/>
        <rFont val="돋움"/>
        <family val="2"/>
        <charset val="129"/>
      </rPr>
      <t>들어</t>
    </r>
    <r>
      <rPr>
        <sz val="11"/>
        <color indexed="8"/>
        <rFont val="Calibri"/>
        <family val="2"/>
      </rPr>
      <t xml:space="preserve"> </t>
    </r>
    <r>
      <rPr>
        <sz val="11"/>
        <color indexed="8"/>
        <rFont val="돋움"/>
        <family val="2"/>
        <charset val="129"/>
      </rPr>
      <t>제련소</t>
    </r>
    <r>
      <rPr>
        <sz val="11"/>
        <color indexed="8"/>
        <rFont val="Calibri"/>
        <family val="2"/>
      </rPr>
      <t xml:space="preserve"> </t>
    </r>
    <r>
      <rPr>
        <sz val="11"/>
        <color indexed="8"/>
        <rFont val="돋움"/>
        <family val="2"/>
        <charset val="129"/>
      </rPr>
      <t>목록을</t>
    </r>
    <r>
      <rPr>
        <sz val="11"/>
        <color indexed="8"/>
        <rFont val="Calibri"/>
        <family val="2"/>
      </rPr>
      <t xml:space="preserve"> </t>
    </r>
    <r>
      <rPr>
        <sz val="11"/>
        <color indexed="8"/>
        <rFont val="돋움"/>
        <family val="2"/>
        <charset val="129"/>
      </rPr>
      <t>첨부함</t>
    </r>
    <r>
      <rPr>
        <sz val="11"/>
        <color indexed="8"/>
        <rFont val="Calibri"/>
        <family val="2"/>
      </rPr>
      <t xml:space="preserve">). </t>
    </r>
    <r>
      <rPr>
        <sz val="11"/>
        <color indexed="8"/>
        <rFont val="돋움"/>
        <family val="2"/>
        <charset val="129"/>
      </rPr>
      <t>이</t>
    </r>
    <r>
      <rPr>
        <sz val="11"/>
        <color indexed="8"/>
        <rFont val="Calibri"/>
        <family val="2"/>
      </rPr>
      <t xml:space="preserve"> </t>
    </r>
    <r>
      <rPr>
        <sz val="11"/>
        <color indexed="8"/>
        <rFont val="돋움"/>
        <family val="2"/>
        <charset val="129"/>
      </rPr>
      <t>질문은</t>
    </r>
    <r>
      <rPr>
        <sz val="11"/>
        <color indexed="8"/>
        <rFont val="Calibri"/>
        <family val="2"/>
      </rPr>
      <t xml:space="preserve"> </t>
    </r>
    <r>
      <rPr>
        <sz val="11"/>
        <color indexed="8"/>
        <rFont val="돋움"/>
        <family val="2"/>
        <charset val="129"/>
      </rPr>
      <t>만일</t>
    </r>
    <r>
      <rPr>
        <sz val="11"/>
        <color indexed="8"/>
        <rFont val="Calibri"/>
        <family val="2"/>
      </rPr>
      <t xml:space="preserve"> </t>
    </r>
    <r>
      <rPr>
        <sz val="11"/>
        <color indexed="8"/>
        <rFont val="돋움"/>
        <family val="2"/>
        <charset val="129"/>
      </rPr>
      <t>특정</t>
    </r>
    <r>
      <rPr>
        <sz val="11"/>
        <color indexed="8"/>
        <rFont val="Calibri"/>
        <family val="2"/>
      </rPr>
      <t xml:space="preserve"> </t>
    </r>
    <r>
      <rPr>
        <sz val="11"/>
        <color indexed="8"/>
        <rFont val="돋움"/>
        <family val="2"/>
        <charset val="129"/>
      </rPr>
      <t>광물에</t>
    </r>
    <r>
      <rPr>
        <sz val="11"/>
        <color indexed="8"/>
        <rFont val="Calibri"/>
        <family val="2"/>
      </rPr>
      <t xml:space="preserve"> </t>
    </r>
    <r>
      <rPr>
        <sz val="11"/>
        <color indexed="8"/>
        <rFont val="돋움"/>
        <family val="2"/>
        <charset val="129"/>
      </rPr>
      <t>대한</t>
    </r>
    <r>
      <rPr>
        <sz val="11"/>
        <color indexed="8"/>
        <rFont val="Calibri"/>
        <family val="2"/>
      </rPr>
      <t xml:space="preserve"> </t>
    </r>
    <r>
      <rPr>
        <sz val="11"/>
        <color indexed="8"/>
        <rFont val="돋움"/>
        <family val="2"/>
        <charset val="129"/>
      </rPr>
      <t>질문</t>
    </r>
    <r>
      <rPr>
        <sz val="11"/>
        <color indexed="8"/>
        <rFont val="Calibri"/>
        <family val="2"/>
      </rPr>
      <t xml:space="preserve">1 </t>
    </r>
    <r>
      <rPr>
        <sz val="11"/>
        <color indexed="8"/>
        <rFont val="돋움"/>
        <family val="2"/>
        <charset val="129"/>
      </rPr>
      <t>및</t>
    </r>
    <r>
      <rPr>
        <sz val="11"/>
        <color indexed="8"/>
        <rFont val="Calibri"/>
        <family val="2"/>
      </rPr>
      <t xml:space="preserve"> </t>
    </r>
    <r>
      <rPr>
        <sz val="11"/>
        <color indexed="8"/>
        <rFont val="돋움"/>
        <family val="2"/>
        <charset val="129"/>
      </rPr>
      <t>질문</t>
    </r>
    <r>
      <rPr>
        <sz val="11"/>
        <color indexed="8"/>
        <rFont val="Calibri"/>
        <family val="2"/>
      </rPr>
      <t>2</t>
    </r>
    <r>
      <rPr>
        <sz val="11"/>
        <color indexed="8"/>
        <rFont val="돋움"/>
        <family val="2"/>
        <charset val="129"/>
      </rPr>
      <t>의</t>
    </r>
    <r>
      <rPr>
        <sz val="11"/>
        <color indexed="8"/>
        <rFont val="Calibri"/>
        <family val="2"/>
      </rPr>
      <t xml:space="preserve"> </t>
    </r>
    <r>
      <rPr>
        <sz val="11"/>
        <color indexed="8"/>
        <rFont val="돋움"/>
        <family val="2"/>
        <charset val="129"/>
      </rPr>
      <t>답이</t>
    </r>
    <r>
      <rPr>
        <sz val="11"/>
        <color indexed="8"/>
        <rFont val="Calibri"/>
        <family val="2"/>
      </rPr>
      <t xml:space="preserve"> </t>
    </r>
    <r>
      <rPr>
        <sz val="11"/>
        <color indexed="8"/>
        <rFont val="돋움"/>
        <family val="2"/>
        <charset val="129"/>
      </rPr>
      <t>그</t>
    </r>
    <r>
      <rPr>
        <sz val="11"/>
        <color indexed="8"/>
        <rFont val="Calibri"/>
        <family val="2"/>
      </rPr>
      <t xml:space="preserve"> </t>
    </r>
    <r>
      <rPr>
        <sz val="11"/>
        <color indexed="8"/>
        <rFont val="돋움"/>
        <family val="2"/>
        <charset val="129"/>
      </rPr>
      <t>광물에</t>
    </r>
    <r>
      <rPr>
        <sz val="11"/>
        <color indexed="8"/>
        <rFont val="Calibri"/>
        <family val="2"/>
      </rPr>
      <t xml:space="preserve"> </t>
    </r>
    <r>
      <rPr>
        <sz val="11"/>
        <color indexed="8"/>
        <rFont val="돋움"/>
        <family val="2"/>
        <charset val="129"/>
      </rPr>
      <t>대해</t>
    </r>
    <r>
      <rPr>
        <sz val="11"/>
        <color indexed="8"/>
        <rFont val="Calibri"/>
        <family val="2"/>
      </rPr>
      <t xml:space="preserve"> "Yes"</t>
    </r>
    <r>
      <rPr>
        <sz val="11"/>
        <color indexed="8"/>
        <rFont val="돋움"/>
        <family val="2"/>
        <charset val="129"/>
      </rPr>
      <t>라면</t>
    </r>
    <r>
      <rPr>
        <sz val="11"/>
        <color indexed="8"/>
        <rFont val="Calibri"/>
        <family val="2"/>
      </rPr>
      <t xml:space="preserve"> </t>
    </r>
    <r>
      <rPr>
        <sz val="11"/>
        <color indexed="8"/>
        <rFont val="돋움"/>
        <family val="2"/>
        <charset val="129"/>
      </rPr>
      <t>필수</t>
    </r>
    <r>
      <rPr>
        <sz val="11"/>
        <color indexed="8"/>
        <rFont val="Calibri"/>
        <family val="2"/>
      </rPr>
      <t xml:space="preserve"> </t>
    </r>
    <r>
      <rPr>
        <sz val="11"/>
        <color indexed="8"/>
        <rFont val="돋움"/>
        <family val="2"/>
        <charset val="129"/>
      </rPr>
      <t>사항입니다</t>
    </r>
    <r>
      <rPr>
        <sz val="11"/>
        <color indexed="8"/>
        <rFont val="Calibri"/>
        <family val="2"/>
      </rPr>
      <t xml:space="preserve">. </t>
    </r>
  </si>
  <si>
    <t>7. Cette question vise à vérifier que toutes les fonderies identifiées comme fournisseurs de quelconques 3TG contenus dans les produits couverts par le champ d'application de cette déclaration ont été mentionnées dans cette déclaration. La réponse à cette question doit être « oui » ou « non », accompagnée d’un commentaire dans certains cas, par exemple une liste de fonderies. Cette question est obligatoire pour un métal donné si la réponse à la question 1 et 2 est « oui » pour ce métal.</t>
  </si>
  <si>
    <t>7. Esta pergunta verifica se todas as fundições identificadas como fornecendo quaisquer dos minerais de conflito contidos nos produtos abrangidos pelo âmbito desta declaração foram reportados nesta declaração. A resposta a esta pergunta deverá ser “sim” ou “não”, com a adição de comentários em determinados casos, por exemplo, lista de fundições. Esta pergunta é obrigatória para um metal específico se a resposta às perguntas 1 e 2 for “sim” para esse metal.</t>
  </si>
  <si>
    <r>
      <rPr>
        <sz val="11"/>
        <color indexed="8"/>
        <rFont val="Calibri"/>
        <family val="2"/>
      </rPr>
      <t xml:space="preserve">7. Diese Frage bestätigt, dass alle Schmelzöfen, von denen bekannt ist, dass sie in den vom Umfang dieser Erklärung umfassten Produkten 3TG-Mineralien bereitstellen, in dieser Erklärung genannt sind. Die Antwort auf diese Frage muss „Ja“ oder „Nein“ lauten, zusammen mit einem Kommentar in bestimmten Fällen, z. B. einer Liste von Schmelzöfen. Diese Frage muss für ein bestimmtes Metall beantwortet werden, wenn die Antwort auf Frage 1 </t>
    </r>
    <r>
      <rPr>
        <sz val="11"/>
        <color indexed="8"/>
        <rFont val="Calibri"/>
        <family val="2"/>
      </rPr>
      <t>und</t>
    </r>
    <r>
      <rPr>
        <sz val="11"/>
        <color indexed="8"/>
        <rFont val="Calibri"/>
        <family val="2"/>
      </rPr>
      <t xml:space="preserve"> 2 „Ja“ für dieses Metall lautet.</t>
    </r>
  </si>
  <si>
    <t>7. Esta pregunta confirma que todas las fundidoras identificadas que suministran cualquiera de los 3TG contenidos en los productos cubiertos en el enfoque de esta declaración han sido reportadas en esta declaración. La respuesta a esta pregunta debe ser "sí" o "no", seguido de un comentario en algunos casos; por ejemplo, una lista de fundidoras. Esta pregunta es obligatoria para un metal específico si la respuesta a la Pregunta 1 y 2 es "sí" para ese metal.</t>
  </si>
  <si>
    <r>
      <rPr>
        <sz val="11"/>
        <color indexed="8"/>
        <rFont val="Calibri"/>
        <family val="2"/>
      </rPr>
      <t>7.</t>
    </r>
    <r>
      <rPr>
        <sz val="11"/>
        <color indexed="8"/>
        <rFont val="Calibri"/>
        <family val="2"/>
      </rPr>
      <t xml:space="preserve"> </t>
    </r>
    <r>
      <rPr>
        <sz val="11"/>
        <color indexed="8"/>
        <rFont val="Calibri"/>
        <family val="2"/>
      </rPr>
      <t>Bu soru, bu beyan kapsamındaki ürünlerdeki 3TG'leri sağladığı belirlenen izabe tesislerinin beyanda bildirilip bildirilmediğini tespit etme amacı taşımaktadır.</t>
    </r>
    <r>
      <rPr>
        <sz val="11"/>
        <color indexed="8"/>
        <rFont val="Calibri"/>
        <family val="2"/>
      </rPr>
      <t xml:space="preserve"> </t>
    </r>
    <r>
      <rPr>
        <sz val="11"/>
        <color indexed="8"/>
        <rFont val="Calibri"/>
        <family val="2"/>
      </rPr>
      <t>Bu soruya belirli durumlarda açıklama girerek (ör. izabe tesislerinin listesi) "evet" ya da "hayır" cevabı verilebilir.</t>
    </r>
    <r>
      <rPr>
        <sz val="11"/>
        <color indexed="8"/>
        <rFont val="Calibri"/>
        <family val="2"/>
      </rPr>
      <t xml:space="preserve"> </t>
    </r>
    <r>
      <rPr>
        <sz val="11"/>
        <color indexed="8"/>
        <rFont val="Calibri"/>
        <family val="2"/>
      </rPr>
      <t>1. ve 2. soruya belirli bir metal için "Evet" yanıtı verilmişse, bu metal için bu soruya yanıt verilmesi zorunludur.</t>
    </r>
  </si>
  <si>
    <r>
      <rPr>
        <sz val="11"/>
        <color indexed="8"/>
        <rFont val="Calibri"/>
        <family val="2"/>
      </rPr>
      <t xml:space="preserve">질문 A. ~ I.(69 ~ 86행)의 답변 지침. </t>
    </r>
    <r>
      <rPr>
        <sz val="11"/>
        <color indexed="8"/>
        <rFont val="Calibri"/>
        <family val="2"/>
      </rPr>
      <t xml:space="preserve">어떤 광물에 대한 질문 1의 답변이 “Yes”일 경우, 질문 A. ~ I.에 대한 답변은 필수입니다. </t>
    </r>
    <r>
      <rPr>
        <sz val="11"/>
        <color indexed="8"/>
        <rFont val="Calibri"/>
        <family val="2"/>
      </rPr>
      <t xml:space="preserve">
</t>
    </r>
    <r>
      <rPr>
        <sz val="11"/>
        <color indexed="8"/>
        <rFont val="Calibri"/>
        <family val="2"/>
      </rPr>
      <t>답변은 영어로만 기입하십시오</t>
    </r>
  </si>
  <si>
    <r>
      <rPr>
        <sz val="11"/>
        <color indexed="8"/>
        <rFont val="Calibri"/>
        <family val="2"/>
      </rPr>
      <t>Instructions pour les questions A à I (lignes 69 à 86).</t>
    </r>
    <r>
      <rPr>
        <sz val="11"/>
        <color indexed="8"/>
        <rFont val="Calibri"/>
        <family val="2"/>
      </rPr>
      <t xml:space="preserve"> </t>
    </r>
    <r>
      <rPr>
        <sz val="11"/>
        <color indexed="8"/>
        <rFont val="Calibri"/>
        <family val="2"/>
      </rPr>
      <t>Les questions A à I sont obligatoires, si la réponse à la question 1 est « oui » pour un métal.</t>
    </r>
    <r>
      <rPr>
        <sz val="11"/>
        <color indexed="8"/>
        <rFont val="Calibri"/>
        <family val="2"/>
      </rPr>
      <t xml:space="preserve">
</t>
    </r>
    <r>
      <rPr>
        <sz val="11"/>
        <color indexed="8"/>
        <rFont val="Calibri"/>
        <family val="2"/>
      </rPr>
      <t>Répondez en ANGLAIS uniquement</t>
    </r>
  </si>
  <si>
    <r>
      <rPr>
        <sz val="11"/>
        <color indexed="8"/>
        <rFont val="Calibri"/>
        <family val="2"/>
      </rPr>
      <t>Instruções para completar a pergunta A - I. (fileiras 69 a 86).  As perguntas A. a I. são obrigatórias se a resposta à pergunta 1 for “sim” para qualquer metal.</t>
    </r>
    <r>
      <rPr>
        <sz val="11"/>
        <color indexed="8"/>
        <rFont val="Calibri"/>
        <family val="2"/>
      </rPr>
      <t xml:space="preserve">
</t>
    </r>
    <r>
      <rPr>
        <sz val="11"/>
        <color indexed="8"/>
        <rFont val="Calibri"/>
        <family val="2"/>
      </rPr>
      <t>Dê as respostas somente em INGLÊS</t>
    </r>
  </si>
  <si>
    <r>
      <rPr>
        <sz val="11"/>
        <color indexed="8"/>
        <rFont val="Calibri"/>
        <family val="2"/>
      </rPr>
      <t>Instruktionen zur Beantwortung der Fragen A. – I. (Reihen 69–86).</t>
    </r>
    <r>
      <rPr>
        <sz val="11"/>
        <color indexed="8"/>
        <rFont val="Calibri"/>
        <family val="2"/>
      </rPr>
      <t xml:space="preserve">  </t>
    </r>
    <r>
      <rPr>
        <sz val="11"/>
        <color indexed="8"/>
        <rFont val="Calibri"/>
        <family val="2"/>
      </rPr>
      <t>Die Fragen A. bis I. müssen beantwortet werden, wenn die Antwort auf Frage 1 für irgendein Metall „Ja“ lautet.</t>
    </r>
    <r>
      <rPr>
        <sz val="11"/>
        <color indexed="8"/>
        <rFont val="Calibri"/>
        <family val="2"/>
      </rPr>
      <t xml:space="preserve">
</t>
    </r>
    <r>
      <rPr>
        <sz val="11"/>
        <color indexed="8"/>
        <rFont val="Calibri"/>
        <family val="2"/>
      </rPr>
      <t>Bitte geben Sie Ihre Antworten nur auf ENGLISCH</t>
    </r>
  </si>
  <si>
    <r>
      <rPr>
        <sz val="11"/>
        <color indexed="8"/>
        <rFont val="Calibri"/>
        <family val="2"/>
      </rPr>
      <t>A. - I. arası soruların yanıtlanması için talimatlar (69 ila 86 arası satırlar)  Herhangi bir metal için 1. soruya "Evet" yanıtı verilmişse, A. ile I. arası soruların yanıtlanması gerekmektedir.</t>
    </r>
    <r>
      <rPr>
        <sz val="11"/>
        <color indexed="8"/>
        <rFont val="Calibri"/>
        <family val="2"/>
      </rPr>
      <t xml:space="preserve">
</t>
    </r>
    <r>
      <rPr>
        <sz val="11"/>
        <color indexed="8"/>
        <rFont val="Calibri"/>
        <family val="2"/>
      </rPr>
      <t>Yanıtları yalnızca İNGİLİZCE olarak verin</t>
    </r>
  </si>
  <si>
    <t>InstructionsA50</t>
  </si>
  <si>
    <t>Smelter Name (1)</t>
  </si>
  <si>
    <t>冶炼厂名称 (1)</t>
  </si>
  <si>
    <t>제련소 이름 (1)</t>
  </si>
  <si>
    <t>Nom de la fonderie (1)</t>
  </si>
  <si>
    <t>Nome de Fundição (1)</t>
  </si>
  <si>
    <t>Schmelzofenname (1)</t>
  </si>
  <si>
    <t>Nombre de la fundidora (1)</t>
  </si>
  <si>
    <t>Nome della fonderia (1)</t>
  </si>
  <si>
    <t>İzabe Tesisi Adı (1)</t>
  </si>
  <si>
    <t>Schmelzhütten: Land (*)</t>
  </si>
  <si>
    <t>Schmelzhütten: Straße</t>
  </si>
  <si>
    <t>Schmelzhütten: Stadt</t>
  </si>
  <si>
    <t>Schmelzhütten: Bundesland/Provinz</t>
  </si>
  <si>
    <t>Schmelzhütte: Land</t>
  </si>
  <si>
    <t>FULL NAME</t>
  </si>
  <si>
    <t>Instructions for completing Questions A. – I. (rows 69 - 85).  Questions A. through I. are mandatory if the both of responses to Question 1 and 2 are “Yes” for any metal.
Provide answers in ENGLISH only</t>
    <phoneticPr fontId="28"/>
  </si>
  <si>
    <t>1. Smelter Identification Input Column - If you know the Smelter Identification Number, input the number in Column A (columns B, C, E, F, G, I, and J will auto-populate).  Column A does not autopopulate.</t>
    <phoneticPr fontId="28"/>
  </si>
  <si>
    <t>1. Colonne d’entrée de l’identification de la fonderie. Si vous connaissez le numéro d’identification de la fonderie, saisissez-le dans la colonne A (les colonnes B, C, E, F, G, I et J se rempliront automatiquement). La colonne A ne se remplit pas automatiquement.</t>
    <phoneticPr fontId="28"/>
  </si>
  <si>
    <t>1. Eingabespalte Schmelzofenidentifizierung – Wenn Sie die Schmelzofenidentifizierungsnummer kennen, geben Sie die Nummer in Spalte A ein (Spalten B, C, E, F, G, I und J füllen sich automatisch aus).  Spalte A füllt sich nicht automatisch aus.</t>
    <phoneticPr fontId="28"/>
  </si>
  <si>
    <t>Corrections to checker tab errors</t>
  </si>
  <si>
    <t>Singapore</t>
  </si>
  <si>
    <t>BD-H</t>
  </si>
  <si>
    <t>CD-BU</t>
  </si>
  <si>
    <t>CD-HK</t>
  </si>
  <si>
    <t>CD-HL</t>
  </si>
  <si>
    <t>CD-HU</t>
  </si>
  <si>
    <t>CD-IT</t>
  </si>
  <si>
    <t>CD-KS</t>
  </si>
  <si>
    <t>CD-KC</t>
  </si>
  <si>
    <t>CD-KG</t>
  </si>
  <si>
    <t>CD-KL</t>
  </si>
  <si>
    <t>CD-LO</t>
  </si>
  <si>
    <t>CD-LU</t>
  </si>
  <si>
    <t>CD-MN</t>
  </si>
  <si>
    <t>CD-MO</t>
  </si>
  <si>
    <t>CD-NU</t>
  </si>
  <si>
    <t>CD-SA</t>
  </si>
  <si>
    <t>CD-SU</t>
  </si>
  <si>
    <t>CD-TA</t>
  </si>
  <si>
    <t>CD-TO</t>
  </si>
  <si>
    <t>CD-TU</t>
  </si>
  <si>
    <t>CZ-42</t>
  </si>
  <si>
    <t>CZ-63</t>
  </si>
  <si>
    <t>CZ-631</t>
  </si>
  <si>
    <t>CZ-632</t>
  </si>
  <si>
    <t>CZ-633</t>
  </si>
  <si>
    <t>CZ-634</t>
  </si>
  <si>
    <t>CZ-635</t>
  </si>
  <si>
    <t>CZ-72</t>
  </si>
  <si>
    <t>CZ-31</t>
  </si>
  <si>
    <t>CZ-64</t>
  </si>
  <si>
    <t>CZ-641</t>
  </si>
  <si>
    <t>CZ-644</t>
  </si>
  <si>
    <t>CZ-642</t>
  </si>
  <si>
    <t>CZ-643</t>
  </si>
  <si>
    <t>CZ-645</t>
  </si>
  <si>
    <t>CZ-646</t>
  </si>
  <si>
    <t>CZ-647</t>
  </si>
  <si>
    <t>CZ-41</t>
  </si>
  <si>
    <t>CZ-52</t>
  </si>
  <si>
    <t>CZ-51</t>
  </si>
  <si>
    <t>CZ-80</t>
  </si>
  <si>
    <t>CZ-71</t>
  </si>
  <si>
    <t>CZ-53</t>
  </si>
  <si>
    <t>CZ-32</t>
  </si>
  <si>
    <t>CZ-20</t>
  </si>
  <si>
    <t>CZ-10</t>
  </si>
  <si>
    <t>FR-ARA</t>
  </si>
  <si>
    <t>FR-BFC</t>
  </si>
  <si>
    <t>FR-BRE</t>
  </si>
  <si>
    <t>FR-CVL</t>
  </si>
  <si>
    <t>FR-COR</t>
  </si>
  <si>
    <t>FR-GES</t>
  </si>
  <si>
    <t>FR-HDF</t>
  </si>
  <si>
    <t>FR-IDF</t>
  </si>
  <si>
    <t>FR-NOR</t>
  </si>
  <si>
    <t>FR-NAQ</t>
  </si>
  <si>
    <t>FR-OCC</t>
  </si>
  <si>
    <t>FR-PDL</t>
  </si>
  <si>
    <t>FR-PAC</t>
  </si>
  <si>
    <t>FR-GUA</t>
  </si>
  <si>
    <t>FR-LRE</t>
  </si>
  <si>
    <t>FR-MAY</t>
  </si>
  <si>
    <t>KZ-BAY</t>
  </si>
  <si>
    <t>MX-CMX</t>
  </si>
  <si>
    <t>SI-213</t>
  </si>
  <si>
    <t>TJ-RA</t>
  </si>
  <si>
    <t>UG-426</t>
  </si>
  <si>
    <t>Khagrachhari</t>
  </si>
  <si>
    <t>Jhalakathi</t>
  </si>
  <si>
    <t>Joypurhat</t>
  </si>
  <si>
    <t>Chapai Nawabganj</t>
  </si>
  <si>
    <t>Tuy</t>
  </si>
  <si>
    <t>Samdrup Jongkhar</t>
  </si>
  <si>
    <t>Haa</t>
  </si>
  <si>
    <t>Bas-Uélé</t>
  </si>
  <si>
    <t>Haut-Katanga</t>
  </si>
  <si>
    <t>Haut-Lomami</t>
  </si>
  <si>
    <t>Haut-Uélé</t>
  </si>
  <si>
    <t>Ituri</t>
  </si>
  <si>
    <t>Kasaï</t>
  </si>
  <si>
    <t>Kasaï Central</t>
  </si>
  <si>
    <t>Kwango</t>
  </si>
  <si>
    <t>Kwilu</t>
  </si>
  <si>
    <t>Lomami</t>
  </si>
  <si>
    <t>Lualaba</t>
  </si>
  <si>
    <t>Mai-Ndombe</t>
  </si>
  <si>
    <t>Mongala</t>
  </si>
  <si>
    <t>Nord-Ubangi</t>
  </si>
  <si>
    <t>Sankuru</t>
  </si>
  <si>
    <t>Sud-Ubangi</t>
  </si>
  <si>
    <t>Tanganyika</t>
  </si>
  <si>
    <t>Tshopo</t>
  </si>
  <si>
    <t>Tshuapa</t>
  </si>
  <si>
    <t>Kongo Central</t>
  </si>
  <si>
    <t>Kasaï Oriental</t>
  </si>
  <si>
    <t>La Araucanía</t>
  </si>
  <si>
    <t>Aisén del General Carlos Ibañez del Campo</t>
  </si>
  <si>
    <t>Kraj Vysočina</t>
  </si>
  <si>
    <t>Žďár nad Sázavou</t>
  </si>
  <si>
    <t>Ostrava-město</t>
  </si>
  <si>
    <t>Praha, Hlavní mešto</t>
  </si>
  <si>
    <t>Awbūk</t>
  </si>
  <si>
    <t>Elías Piña</t>
  </si>
  <si>
    <t>M'sila</t>
  </si>
  <si>
    <t>Araba*</t>
  </si>
  <si>
    <t>Nafarroako Foru Komunitatea*</t>
  </si>
  <si>
    <t>Nafarroa*</t>
  </si>
  <si>
    <t>Saint-Barthélemy (see also separate country code entry under BL)</t>
  </si>
  <si>
    <t>Polynésie française (see also separate country code entry under PF)</t>
  </si>
  <si>
    <t>Saint-Martin (see also separate country code entry under MF)</t>
  </si>
  <si>
    <t>Auvergne-Rhône-Alpes</t>
  </si>
  <si>
    <t>Bourgogne-Franche-Comté</t>
  </si>
  <si>
    <t>Centre-Val de Loire</t>
  </si>
  <si>
    <t>Grand-Est</t>
  </si>
  <si>
    <t>Hauts-de-France</t>
  </si>
  <si>
    <t>Normandie</t>
  </si>
  <si>
    <t>Nouvelle-Aquitaine</t>
  </si>
  <si>
    <t>Occitanie</t>
  </si>
  <si>
    <t>Provence-Alpes-Côte-d’Azur</t>
  </si>
  <si>
    <t>Guadeloupe (see also separate country code entry under GP)</t>
  </si>
  <si>
    <t>La Réunion (see also separate country code entry under RE)</t>
  </si>
  <si>
    <t>Mayotte (see also separate country code entry under YT)</t>
  </si>
  <si>
    <t>Guyane (française) (see also separate country code entry under GF)</t>
  </si>
  <si>
    <t>Martinique (see also separate country code entry under MQ)</t>
  </si>
  <si>
    <t>Nouvelle-Calédonie (see also separate country code entry under NC)</t>
  </si>
  <si>
    <t>Saint-Pierre-et-Miquelon (see also separate country code entry under PM)</t>
  </si>
  <si>
    <t>Terres australes françaises (see also separate country code entry under TF)</t>
  </si>
  <si>
    <t>Wallis-et-Futuna (see also separate country code entry under WF)</t>
  </si>
  <si>
    <t>Kríti</t>
  </si>
  <si>
    <t>Kepulauan Bangka Belitung</t>
  </si>
  <si>
    <t>Ḩayfā</t>
  </si>
  <si>
    <t>Ash Shamālī</t>
  </si>
  <si>
    <t>Tel Aviv</t>
  </si>
  <si>
    <t>Tall Abīb</t>
  </si>
  <si>
    <t>Hewlêr</t>
  </si>
  <si>
    <t>Dihok</t>
  </si>
  <si>
    <t>Slêmanî</t>
  </si>
  <si>
    <t>Chüy</t>
  </si>
  <si>
    <t>Tbong Khmŭm</t>
  </si>
  <si>
    <t>Busan-gwangyeoksi</t>
  </si>
  <si>
    <t>Daegu-gwangyeoksi</t>
  </si>
  <si>
    <t>Daejeon-gwangyeoksi</t>
  </si>
  <si>
    <t>Gwangju-gwangyeoksi</t>
  </si>
  <si>
    <t>Incheon-gwangyeoksi</t>
  </si>
  <si>
    <t>Ulsan-gwangyeoksi</t>
  </si>
  <si>
    <t>Chungcheongbuk-do</t>
  </si>
  <si>
    <t>Chungcheongnam-do</t>
  </si>
  <si>
    <t>Gangwon-do</t>
  </si>
  <si>
    <t>Gyeonggi-do</t>
  </si>
  <si>
    <t>Gyeongsangbuk-do</t>
  </si>
  <si>
    <t>Gyeongsangnam-do</t>
  </si>
  <si>
    <t>Jeollabuk-do</t>
  </si>
  <si>
    <t>Jeollanam-do</t>
  </si>
  <si>
    <t>Jeju-teukbyeoljachido</t>
  </si>
  <si>
    <t>Seoul-teukbyeolsi</t>
  </si>
  <si>
    <t>Bajkonyr</t>
  </si>
  <si>
    <t>Bayqongyr</t>
  </si>
  <si>
    <t>Baykonyr</t>
  </si>
  <si>
    <t>Viangchan</t>
  </si>
  <si>
    <t>Ayeyarwady</t>
  </si>
  <si>
    <t>Tanintharyi</t>
  </si>
  <si>
    <t>Hahdhunmathi</t>
  </si>
  <si>
    <t>Coahuila de Zaragoza</t>
  </si>
  <si>
    <t>Veracruz de Ignacio de la Llave</t>
  </si>
  <si>
    <t>Michoacán de Ocampo</t>
  </si>
  <si>
    <t>Curaçao (see also separate country code entry under CW)</t>
  </si>
  <si>
    <t>Aruba (see also separate country code entry under AW)</t>
  </si>
  <si>
    <t>Sint Eustatius (see also separate country code entry under BQ)</t>
  </si>
  <si>
    <t>Bonaire (see also separate country code entry under BQ)</t>
  </si>
  <si>
    <t>Sint Maarten (see also separate country code entry under SX)</t>
  </si>
  <si>
    <t>Saba (see also separate country code entry under BQ)</t>
  </si>
  <si>
    <t>Jan Mayen (Arctic Region) (see also separate country code entry under SJ)</t>
  </si>
  <si>
    <t>Svalbard (Arctic Region) (see also separate country code entry under SJ)</t>
  </si>
  <si>
    <t>Hatohobei</t>
  </si>
  <si>
    <t>Ankaran</t>
  </si>
  <si>
    <t>Western Bahr el  Ghazal</t>
  </si>
  <si>
    <t>Centrale</t>
  </si>
  <si>
    <t>Nanumaga</t>
  </si>
  <si>
    <t>Puerto Rico (see also separate country code entry under PR)</t>
  </si>
  <si>
    <t>American Samoa (see also separate country code entry under AS)</t>
  </si>
  <si>
    <t>United States Minor Outlying Islands (see also separate country code entry under UM)</t>
  </si>
  <si>
    <t>Northern Mariana Islands (see also separate country code entry under MP)</t>
  </si>
  <si>
    <t>Guam (see also separate country code entry under GU)</t>
  </si>
  <si>
    <t>Virgin Islands, U.S. (see also separate country code entry under VI)</t>
  </si>
  <si>
    <t>Abyan</t>
  </si>
  <si>
    <t>E. Please answer  "yes" or "no" to disclose whether your company has implemented conflict minerals sourcing due diligence measures. This declaration is not intended to provide the details of a company’s due diligence measures - just that a company has implemented due diligence measures. The aspects of acceptable due diligence measures shall be determined by the requestor and supplier.
Examples of due diligence measures may include: communicating and incorporating into contracts (where possible) your expectations to suppliers on conflict-free mineral supply chain; identifying and assessing risks in the supply chain; designing and implementing a strategy to respond to identified risks; verifying your direct supplier’s compliance to its DRC conflict-free policy, etc.  These due diligence measure examples are consistent with the guidelines included in the internationally recognized OECD Guidance.
This question is mandatory.</t>
  </si>
  <si>
    <r>
      <rPr>
        <sz val="11"/>
        <color indexed="8"/>
        <rFont val="Verdana"/>
        <family val="2"/>
      </rPr>
      <t>E. Veuillez répondre « oui » ou « non » pour indiquer si votre société a mis en œuvre des mesures de diligence raisonnable concernant l'approvisionnement en minerais de conflit. Cette déclaration ne doit pas comporter le détail des mesures de diligence raisonnable de la société. Elle permet simplement de déclarer qu'une société a mis en œuvre des mesures de diligence raisonnable. Les différents aspects des mesures de diligence raisonnable acceptables doivent être déterminés par le fournisseur et le demandeur.</t>
    </r>
    <r>
      <rPr>
        <sz val="11"/>
        <rFont val="Verdana"/>
        <family val="2"/>
      </rPr>
      <t xml:space="preserve">
</t>
    </r>
    <r>
      <rPr>
        <sz val="11"/>
        <color indexed="8"/>
        <rFont val="Verdana"/>
        <family val="2"/>
      </rPr>
      <t>Les mesures de diligence raisonnable peuvent inclure, par exemple : indiquer aux fournisseurs et intégrer aux contrats (si possible) vos attentes en faveur d'une chaîne d'approvisionnement dépourvue de minerais de conflit ; identifier et évaluer les risques de la chaîne d'approvisionnement ; concevoir et mettre en œuvre une stratégie pour répondre aux risques identifiés ; vérifier la conformité de votre fournisseur direct à la politique concernant l'absence de conflit avec la RDC, etc.  Ces exemples de mesures de diligence raisonnable correspondent aux directives figurant dans les instructions mondialement reconnues de l'OCDE.  
Cette question est obligatoire.</t>
    </r>
  </si>
  <si>
    <r>
      <rPr>
        <sz val="11"/>
        <color indexed="8"/>
        <rFont val="Verdana"/>
        <family val="2"/>
      </rPr>
      <t>E. Responda “sim” ou “não” para divulgar se a sua empresa implementou medidas de diligência devida a fontes de minerais de conflito. Esta declaração não pretende prestar detalhes das medidas de diligência devida de uma empresa, mas que uma empresa implementou medidas de diligência devida. Os aspectos de medidas de diligência devida aceitáveis serão determinados pelo solicitante e pelo fornecedor.</t>
    </r>
    <r>
      <rPr>
        <sz val="11"/>
        <rFont val="Verdana"/>
        <family val="2"/>
      </rPr>
      <t xml:space="preserve">
</t>
    </r>
    <r>
      <rPr>
        <sz val="11"/>
        <color indexed="8"/>
        <rFont val="Verdana"/>
        <family val="2"/>
      </rPr>
      <t>Entre os exemplos de medidas de diligência devida podem estar: comunicar e incorporar nos contratos (quando possível) suas expectativas aos fornecedores sobre a cadeia de suprimentos de minerais isentos de conflito; identificar e avaliar riscos na cadeia de suprimentos; projetar e implementar uma estratégia para responder a riscos identificados; verificar a conformidade do seu fornecedor direto à sua política livre de conflito RDC, etc. Esses exemplos de medidas de diligência devida são condizentes com as diretrizes incluídas na Orientação OECD internacionalmente reconhecida.  
Esta pergunta é obrigatória.</t>
    </r>
  </si>
  <si>
    <r>
      <rPr>
        <sz val="11"/>
        <color indexed="8"/>
        <rFont val="Verdana"/>
        <family val="2"/>
      </rPr>
      <t>E. Bitte antworten Sie mit „Ja“ oder „Nein“, um anzugeben, ob Ihr Unternehmen Due-Diligence-Maßnahmen für die Beschaffung von Konfliktmineralien verwendet. Diese Erklärung erfordert keine Details zu den Due-Diligence-Maßnahmen eines Unternehmens – es geht lediglich darum, ob solche Maßnahmen in Kraft sind. Die genaue Beschaffenheit angemessener Due-Diligence-Maßnahmen muss vom Antragsteller und vom Lieferanten bestimmt werden.</t>
    </r>
    <r>
      <rPr>
        <sz val="11"/>
        <rFont val="Verdana"/>
        <family val="2"/>
      </rPr>
      <t xml:space="preserve">
</t>
    </r>
    <r>
      <rPr>
        <sz val="11"/>
        <color indexed="8"/>
        <rFont val="Verdana"/>
        <family val="2"/>
      </rPr>
      <t>Beispiele für Due-Diligence-Maßnahmen sind unter anderem: Erwartungen an Lieferanten innerhalb der Lieferkette für konfliktfreie Mineralien kommunizieren und (wenn möglich) in Verträge aufnehmen; Risiken in der Lieferkette identifizieren und auswerten; eine Strategie zur Handhabung identifizierter Risiken entwickeln und umsetzen; die DRC-Konfliktfreiheit Ihrer direkten Lieferanten entsprechend deren Richtlinie verifizieren, etc.  Diese Beispiele für Due-Diligence-Maßnahmen sind konsistent mit den Vorgaben der international anerkannten OECD-Anleitung.  
Diese Frage muss beantwortet werden.</t>
    </r>
  </si>
  <si>
    <t>4. Smelter Name (1)- Fill in smelter name if you selected "Smelter Not Listed" in column C.  This field will auto-populate when a smelter name in selected in Column C.  This field is mandatory.</t>
  </si>
  <si>
    <t>4. 표준 제련소 이름 (1) - 'C'열에 '나열되지 제련소'를 선택한 경우, 제련소 이름을 기입하시오.  'C'열에 제련소 이름을 선택한 경우에는 이필드가 자동으로 채워집니다.  이 필드는 필수입니다.</t>
  </si>
  <si>
    <t>4. Nom de la fonderie (1) - Saisissez le nom de la fonderie si vous avez sélectionné 'fonderie non répertoriée' dans la colonne C. Ce champ est automatiquement renseigné lorsqu'un nom de fonderie est sélectionné dans la colonne C. Ce champ est obligatoire.</t>
  </si>
  <si>
    <t>4. Nome da Fundição (1) - Preencher o nome da fundição se selecionou "Fundição não listada" na coluna C. Este campo irá replicar-se automaticamente quando o nome de uma fundição for selecionado na coluna C. Este campo é obrigatório.</t>
  </si>
  <si>
    <t>4. Schmelzer Name ( 1 ) - Füllen Sie den Namen des Schmelzers in Spalte C ein, wenn Sie  "Schmelzer nicht aufgelistet" ausgewählt haben.  Dieses Feld wird automatisch ausgefüllt, wenn ein Schmelzer in Spalte C ausgewählt wurde. Dies ist ein Pflichteingabefeld.</t>
  </si>
  <si>
    <t>4. Nombre del fundidor (1)- Proporcione el nombre del fundidor si seleccionaste " Fundidor no listado" en la columna C. Este campo se llenara automáticamente cuando un nombre de fundidor es seleccionado en la columna C. Este campo es obligatorio.</t>
  </si>
  <si>
    <t>4. Nome della fonderia (1) -  Inserire il nome della fonderia se avete selezionato " fonderia non presente" nella colonna C. Questo campo verrà popolato automaticamente quando verrà inserito il nome dell fonderia nella colonna C.  Questo campo è obbligatorio.</t>
  </si>
  <si>
    <t>4. İzabe Tesisi Adı (1) - C Sütununda "İzabe Tesisi Listelenmemiş" öğesini seçtiyseniz, bir izabe tesisi adı girin. Bu alan, C Sütununda bir izabe tesisi adı seçildiğinde otomatik olarak doldurulacaktır. Bu alanın doldurulması zorunludur.</t>
  </si>
  <si>
    <t xml:space="preserve">1. Corrections to all bugs and errors
2. Enhancements which do not conflict with IPC-1755
a. Update to ISO short names for countries, states / provinces
3. Updates to the Smelter Reference List and Standard Smelter List
4. Change to .xlsx format
</t>
  </si>
  <si>
    <t xml:space="preserve">This version incorporates a few changes to the smelter list as reflected in the Standard Smelter List as of September 29, 2017.  The latest version of the Standard Smelter List is available at: http://www.conflictfreesourcing.org/conflict-free-smelter-program/exports/cmrt-export/. </t>
  </si>
  <si>
    <t>African Gold Refinery</t>
  </si>
  <si>
    <t>CID003185</t>
  </si>
  <si>
    <t>DODUCO Contacts and Refining GmbH</t>
  </si>
  <si>
    <t>DS PRETECH Co., Ltd.</t>
  </si>
  <si>
    <t>CID003195</t>
  </si>
  <si>
    <t>KUC</t>
  </si>
  <si>
    <t>NH Recytech Company</t>
  </si>
  <si>
    <t>CID003189</t>
  </si>
  <si>
    <t>Refinery of Seemine Gold Co., Ltd.</t>
  </si>
  <si>
    <t>Shandong middlings JinYe group Co., LTD</t>
  </si>
  <si>
    <t>Shyolkovsky</t>
  </si>
  <si>
    <t>SungEel HiMetal Co., Ltd.</t>
  </si>
  <si>
    <t>Yamakin Co., Ltd.</t>
  </si>
  <si>
    <t>Yamamoto Precious Co., Ltd.</t>
  </si>
  <si>
    <t>Guangdong Rising Rare Metals-EO Materials Ltd.</t>
  </si>
  <si>
    <t>Jiujiang Janny New Material Co., Ltd.</t>
  </si>
  <si>
    <t>CID003191</t>
  </si>
  <si>
    <t>Mineracao Taboca SA</t>
  </si>
  <si>
    <t>RFH Tantalum Smeltery Co., Ltd./Yanling Jincheng Tantalum &amp; Niobium Co., Ltd.</t>
  </si>
  <si>
    <t>Chifeng Dajingzi Tin Industry Co., Ltd.</t>
  </si>
  <si>
    <t>CID003190</t>
  </si>
  <si>
    <t>Guangxi Hua Shu Dan CO., LTD.</t>
  </si>
  <si>
    <t>Metallo Belgium N.V.</t>
  </si>
  <si>
    <t>Metallo Spain S.L.U.</t>
  </si>
  <si>
    <t>Pongpipat Company Limited</t>
  </si>
  <si>
    <t>CID003208</t>
  </si>
  <si>
    <t>PT Bangka Serumpun</t>
  </si>
  <si>
    <t>CID003205</t>
  </si>
  <si>
    <t>Ganzhou Haichuang Tungsten Co., Ltd.</t>
  </si>
  <si>
    <t>Han River Pelican State Alloy Co., Ltd.</t>
  </si>
  <si>
    <t>Chopyeong-myeon</t>
  </si>
  <si>
    <t>Pyeongtaek-si</t>
  </si>
  <si>
    <t>Gunsan-si</t>
  </si>
  <si>
    <t>Konan</t>
  </si>
  <si>
    <t>Rosario</t>
  </si>
  <si>
    <t>Air Mesu</t>
  </si>
  <si>
    <t>Pangkalpinang</t>
  </si>
  <si>
    <t>Pegantungan</t>
  </si>
  <si>
    <t>Mentawak</t>
  </si>
  <si>
    <t>Sungai Samak</t>
  </si>
  <si>
    <t>Gyeongju-si</t>
  </si>
  <si>
    <t>Entebbe</t>
  </si>
  <si>
    <t>Provide list of tantalum smelters contributing material to supply chain on Smelter List tab</t>
  </si>
  <si>
    <t>Provide list of tungsten smelters contributing material to supply chain on Smelter List tab</t>
  </si>
  <si>
    <t>Provide list of gold smelters contributing material to supply chain on Smelter List tab</t>
  </si>
  <si>
    <t>Provide list of tin smelters contributing material to supply chain on Smelter List tab</t>
  </si>
  <si>
    <t>Chifeng</t>
  </si>
  <si>
    <t>AFGHANISTAN</t>
  </si>
  <si>
    <t>ANTIGUA AND BARBUDA</t>
  </si>
  <si>
    <t>ANGUILLA</t>
  </si>
  <si>
    <t>ALBANIA</t>
  </si>
  <si>
    <t>ARMENIA</t>
  </si>
  <si>
    <t>ANGOLA</t>
  </si>
  <si>
    <t>ANTARCTICA</t>
  </si>
  <si>
    <t>ARGENTINA</t>
  </si>
  <si>
    <t>AMERICAN SAMOA</t>
  </si>
  <si>
    <t>ARUBA</t>
  </si>
  <si>
    <t>ÅLAND ISLANDS</t>
  </si>
  <si>
    <t>AZERBAIJAN</t>
  </si>
  <si>
    <t>BOSNIA AND HERZEGOVINA</t>
  </si>
  <si>
    <t>BARBADOS</t>
  </si>
  <si>
    <t>BANGLADESH</t>
  </si>
  <si>
    <t>BURKINA FASO</t>
  </si>
  <si>
    <t>BULGARIA</t>
  </si>
  <si>
    <t>BAHRAIN</t>
  </si>
  <si>
    <t>BURUNDI</t>
  </si>
  <si>
    <t>BENIN</t>
  </si>
  <si>
    <t>SAINT BARTHÉLEMY</t>
  </si>
  <si>
    <t>BERMUDA</t>
  </si>
  <si>
    <t>BRUNEI DARUSSALAM</t>
  </si>
  <si>
    <t>BONAIRE, SINT EUSTATIUS AND SABA</t>
  </si>
  <si>
    <t>BAHAMAS</t>
  </si>
  <si>
    <t>BHUTAN</t>
  </si>
  <si>
    <t>BOUVET ISLAND</t>
  </si>
  <si>
    <t>BOTSWANA</t>
  </si>
  <si>
    <t>BELARUS</t>
  </si>
  <si>
    <t>BELIZE</t>
  </si>
  <si>
    <t>COCOS (KEELING) ISLANDS</t>
  </si>
  <si>
    <t>CONGO, DEMOCRATIC REPUBLIC OF THE</t>
  </si>
  <si>
    <t>CENTRAL AFRICAN REPUBLIC</t>
  </si>
  <si>
    <t>CONGO</t>
  </si>
  <si>
    <t>CÔTE D'IVOIRE</t>
  </si>
  <si>
    <t>COOK ISLANDS</t>
  </si>
  <si>
    <t>CAMEROON</t>
  </si>
  <si>
    <t>COLOMBIA</t>
  </si>
  <si>
    <t>COSTA RICA</t>
  </si>
  <si>
    <t>CUBA</t>
  </si>
  <si>
    <t>CABO VERDE</t>
  </si>
  <si>
    <t>CURAÇAO</t>
  </si>
  <si>
    <t>CHRISTMAS ISLAND</t>
  </si>
  <si>
    <t>CYPRUS</t>
  </si>
  <si>
    <t>DJIBOUTI</t>
  </si>
  <si>
    <t>DENMARK</t>
  </si>
  <si>
    <t>DOMINICA</t>
  </si>
  <si>
    <t>DOMINICAN REPUBLIC</t>
  </si>
  <si>
    <t>ALGERIA</t>
  </si>
  <si>
    <t>ECUADOR</t>
  </si>
  <si>
    <t>EGYPT</t>
  </si>
  <si>
    <t>WESTERN SAHARA *</t>
  </si>
  <si>
    <t>ERITREA</t>
  </si>
  <si>
    <t>ETHIOPIA</t>
  </si>
  <si>
    <t>FINLAND</t>
  </si>
  <si>
    <t>FIJI</t>
  </si>
  <si>
    <t>FALKLAND ISLANDS (MALVINAS)</t>
  </si>
  <si>
    <t>MICRONESIA (FEDERATED STATES OF)</t>
  </si>
  <si>
    <t>FAROE ISLANDS</t>
  </si>
  <si>
    <t>GABON</t>
  </si>
  <si>
    <t>GRENADA</t>
  </si>
  <si>
    <t>GEORGIA</t>
  </si>
  <si>
    <t>FRENCH GUIANA</t>
  </si>
  <si>
    <t>GUERNSEY</t>
  </si>
  <si>
    <t>GHANA</t>
  </si>
  <si>
    <t>GIBRALTAR</t>
  </si>
  <si>
    <t>GREENLAND</t>
  </si>
  <si>
    <t>GAMBIA</t>
  </si>
  <si>
    <t>GUINEA</t>
  </si>
  <si>
    <t>GUADELOUPE</t>
  </si>
  <si>
    <t>EQUATORIAL GUINEA</t>
  </si>
  <si>
    <t>GREECE</t>
  </si>
  <si>
    <t>SOUTH GEORGIA AND THE SOUTH SANDWICH ISLANDS</t>
  </si>
  <si>
    <t>GUATEMALA</t>
  </si>
  <si>
    <t>GUAM</t>
  </si>
  <si>
    <t>GUINEA-BISSAU</t>
  </si>
  <si>
    <t>GUYANA</t>
  </si>
  <si>
    <t>HONG KONG</t>
  </si>
  <si>
    <t>HEARD ISLAND AND MCDONALD ISLANDS</t>
  </si>
  <si>
    <t>HONDURAS</t>
  </si>
  <si>
    <t>CROATIA</t>
  </si>
  <si>
    <t>HAITI</t>
  </si>
  <si>
    <t>HUNGARY</t>
  </si>
  <si>
    <t>IRELAND</t>
  </si>
  <si>
    <t>ISRAEL</t>
  </si>
  <si>
    <t>ISLE OF MAN</t>
  </si>
  <si>
    <t>BRITISH INDIAN OCEAN TERRITORY</t>
  </si>
  <si>
    <t>IRAQ</t>
  </si>
  <si>
    <t>IRAN (ISLAMIC REPUBLIC OF)</t>
  </si>
  <si>
    <t>ICELAND</t>
  </si>
  <si>
    <t>JERSEY</t>
  </si>
  <si>
    <t>JAMAICA</t>
  </si>
  <si>
    <t>JORDAN</t>
  </si>
  <si>
    <t>KENYA</t>
  </si>
  <si>
    <t>CAMBODIA</t>
  </si>
  <si>
    <t>KIRIBATI</t>
  </si>
  <si>
    <t>COMOROS</t>
  </si>
  <si>
    <t>SAINT KITTS AND NEVIS</t>
  </si>
  <si>
    <t>KOREA (DEMOCRATIC PEOPLE'S REPUBLIC OF)</t>
  </si>
  <si>
    <t>KUWAIT</t>
  </si>
  <si>
    <t>CAYMAN ISLANDS</t>
  </si>
  <si>
    <t>LAO PEOPLE'S DEMOCRATIC REPUBLIC</t>
  </si>
  <si>
    <t>LEBANON</t>
  </si>
  <si>
    <t>SAINT LUCIA</t>
  </si>
  <si>
    <t>LIECHTENSTEIN</t>
  </si>
  <si>
    <t>SRI LANKA</t>
  </si>
  <si>
    <t>LIBERIA</t>
  </si>
  <si>
    <t>LESOTHO</t>
  </si>
  <si>
    <t>LUXEMBOURG</t>
  </si>
  <si>
    <t>LATVIA</t>
  </si>
  <si>
    <t>LIBYA</t>
  </si>
  <si>
    <t>MOROCCO</t>
  </si>
  <si>
    <t>MONACO</t>
  </si>
  <si>
    <t>MOLDOVA, REPUBLIC OF</t>
  </si>
  <si>
    <t>MONTENEGRO</t>
  </si>
  <si>
    <t>SAINT MARTIN (FRENCH PART)</t>
  </si>
  <si>
    <t>MADAGASCAR</t>
  </si>
  <si>
    <t>MARSHALL ISLANDS</t>
  </si>
  <si>
    <t>MALI</t>
  </si>
  <si>
    <t>MONGOLIA</t>
  </si>
  <si>
    <t>MACAO</t>
  </si>
  <si>
    <t>NORTHERN MARIANA ISLANDS</t>
  </si>
  <si>
    <t>MARTINIQUE</t>
  </si>
  <si>
    <t>MAURITANIA</t>
  </si>
  <si>
    <t>MONTSERRAT</t>
  </si>
  <si>
    <t>MALTA</t>
  </si>
  <si>
    <t>MAURITIUS</t>
  </si>
  <si>
    <t>MALDIVES</t>
  </si>
  <si>
    <t>MALAWI</t>
  </si>
  <si>
    <t>MOZAMBIQUE</t>
  </si>
  <si>
    <t>NAMIBIA</t>
  </si>
  <si>
    <t>NEW CALEDONIA</t>
  </si>
  <si>
    <t>NIGER</t>
  </si>
  <si>
    <t>NORFOLK ISLAND</t>
  </si>
  <si>
    <t>NIGERIA</t>
  </si>
  <si>
    <t>NICARAGUA</t>
  </si>
  <si>
    <t>NORWAY</t>
  </si>
  <si>
    <t>NEPAL</t>
  </si>
  <si>
    <t>NAURU</t>
  </si>
  <si>
    <t>NIUE</t>
  </si>
  <si>
    <t>OMAN</t>
  </si>
  <si>
    <t>PANAMA</t>
  </si>
  <si>
    <t>FRENCH POLYNESIA</t>
  </si>
  <si>
    <t>PAPUA NEW GUINEA</t>
  </si>
  <si>
    <t>PAKISTAN</t>
  </si>
  <si>
    <t>SAINT PIERRE AND MIQUELON</t>
  </si>
  <si>
    <t>PITCAIRN</t>
  </si>
  <si>
    <t>PUERTO RICO</t>
  </si>
  <si>
    <t>PALESTINE, STATE OF</t>
  </si>
  <si>
    <t>PORTUGAL</t>
  </si>
  <si>
    <t>PALAU</t>
  </si>
  <si>
    <t>PARAGUAY</t>
  </si>
  <si>
    <t>QATAR</t>
  </si>
  <si>
    <t>RÉUNION</t>
  </si>
  <si>
    <t>ROMANIA</t>
  </si>
  <si>
    <t>SERBIA</t>
  </si>
  <si>
    <t>RWANDA</t>
  </si>
  <si>
    <t>SOLOMON ISLANDS</t>
  </si>
  <si>
    <t>SEYCHELLES</t>
  </si>
  <si>
    <t>SAINT HELENA, ASCENSION AND TRISTAN DA CUNHA</t>
  </si>
  <si>
    <t>SLOVENIA</t>
  </si>
  <si>
    <t>SVALBARD AND JAN MAYEN</t>
  </si>
  <si>
    <t>SLOVAKIA</t>
  </si>
  <si>
    <t>SIERRA LEONE</t>
  </si>
  <si>
    <t>SAN MARINO</t>
  </si>
  <si>
    <t>SENEGAL</t>
  </si>
  <si>
    <t>SOMALIA</t>
  </si>
  <si>
    <t>SURINAME</t>
  </si>
  <si>
    <t>SOUTH SUDAN</t>
  </si>
  <si>
    <t>SAO TOME AND PRINCIPE</t>
  </si>
  <si>
    <t>EL SALVADOR</t>
  </si>
  <si>
    <t>SINT MAARTEN (DUTCH PART)</t>
  </si>
  <si>
    <t>SYRIAN ARAB REPUBLIC</t>
  </si>
  <si>
    <t>TURKS AND CAICOS ISLANDS</t>
  </si>
  <si>
    <t>CHAD</t>
  </si>
  <si>
    <t>FRENCH SOUTHERN TERRITORIES</t>
  </si>
  <si>
    <t>TOGO</t>
  </si>
  <si>
    <t>TAJIKISTAN</t>
  </si>
  <si>
    <t>TOKELAU</t>
  </si>
  <si>
    <t>TIMOR-LESTE</t>
  </si>
  <si>
    <t>TURKMENISTAN</t>
  </si>
  <si>
    <t>TUNISIA</t>
  </si>
  <si>
    <t>TONGA</t>
  </si>
  <si>
    <t>TRINIDAD AND TOBAGO</t>
  </si>
  <si>
    <t>TUVALU</t>
  </si>
  <si>
    <t>TANZANIA, UNITED REPUBLIC OF</t>
  </si>
  <si>
    <t>UKRAINE</t>
  </si>
  <si>
    <t>UNITED STATES MINOR OUTLYING ISLANDS</t>
  </si>
  <si>
    <t>URUGUAY</t>
  </si>
  <si>
    <t>HOLY SEE</t>
  </si>
  <si>
    <t>SAINT VINCENT AND THE GRENADINES</t>
  </si>
  <si>
    <t>VENEZUELA (BOLIVARIAN REPUBLIC OF)</t>
  </si>
  <si>
    <t>VIRGIN ISLANDS (BRITISH)</t>
  </si>
  <si>
    <t>VIRGIN ISLANDS (U.S.)</t>
  </si>
  <si>
    <t>VANUATU</t>
  </si>
  <si>
    <t>WALLIS AND FUTUNA</t>
  </si>
  <si>
    <t>SAMOA</t>
  </si>
  <si>
    <t>YEMEN</t>
  </si>
  <si>
    <t>MAYOTTE</t>
  </si>
  <si>
    <t>1. 이것은 3TG가 분쟁광물 보고 요건 범위 내에 있는지 여부를 판단하기 위한 두 개의 질문 중 첫 번째 질문입니다. 이 질문은 3TG가 제품의 “기능 또는 생산에 필요”한지 여부를 판단하는 것과 관련된 SEC의 최종 규칙에 기술된 지침을 따릅니다. SEC 지침은 해당 3TG가 일반적으로 기대되는 제품의 기능, 용도 또는 목적에 반드시 필요하지 않았을 경우 제품의 공급망에 속한 업체가 의도적으로 3TG를 해당 제품 또는 제품의 하위 구성요소 중 일부로 추가하지 않을 것이라는 추정 내용에 바탕을 두고 있습니다. 또한 이 지침은 3TG를 제품의 생산 과정에 의도적으로 포함시키지 않는 한, 3TG가 해당 제품의 생산에 필요하지 않는 것으로 추정합니다. 이 질문에 대한 답변은 강철 내의 주석과 같은 모든 미소량 오염 물질 또는 자연 발생 부산물을 배제하기 위한 것입니다. 이 질문은 각 3TG에 대해 답해야 합니다. 
이 질문은 귀사가 제조하거나 계약 제조한 제품에서 원료, 구성요소 또는 첨가제로서 분쟁광물(원료 및 구성요소 포함)의 사용 여부를 묻습니다. 원료, 구성요소, 첨가제, 연마제, 절삭 공구에서 나온 불순물은 본 설문조사의 범위가 아닙니다. 
이 질문은 각 3TG에 대해 답해야 합니다. 이 질문에 대한 유효한 답변은 "Yes" 또는 "No"입니다. 이 질문의 답변은 필수입니다</t>
  </si>
  <si>
    <t>A. 이 신고는 회사에 분쟁광물 조달 정책이 있는지 여부를 공개하기 위한 것입니다. 이 질문에 대한 답은 "Yes" 또는 "No"여야 합니다. 추가 설명은 질문에 대한 의견 기재란에 기입하십시오. 
이 질문의 답변은 필수입니다</t>
  </si>
  <si>
    <t>B. 이 신고는 회사의 분쟁광물 조달 정책이 회사 웹사이트에서 게시되어 있는지 여부를 공개하기 위한 것입니다. 이 질문에 대한 답은 "Yes" 또는 "No"여야 합니다. 답변이 "Yes"인 경우, 사용자는 질문에 대한 의견 기재란에 URL을 기입해야 합니다. 
이 질문의 답변은 필수입니다</t>
  </si>
  <si>
    <t>C. 이 질문은 회사가 직접 공급업체들에게 DRC 분쟁으로부터 자유로운(DRC conflict-free) 광물을 사용하도록 요구하는지 여부를 판단하기 위한 것입니다. 이 질문에 대한 답은 "Yes" 또는 "No"여야 합니다. "DRC conflict-free"의 정의는 정의(Definitions) 워크시트를 참조하십시오. 추가 설명은 질문에 대한 의견 기재란에 기입하십시오. 
이 질문의 답변은 필수입니다</t>
  </si>
  <si>
    <r>
      <rPr>
        <sz val="11"/>
        <color indexed="8"/>
        <rFont val="Verdana"/>
        <family val="2"/>
      </rPr>
      <t xml:space="preserve">E. 답변을 "Yes" 또는 "No"로 하여 귀사가 분쟁광물 조달 실사 방안을 마련했는지 여부를 공개하십시오. 이 신고는 회사의 실사 방안에 대한 세부사항을 제공하기 위한 것이 아니라 단지 회사가 실사 방안을 마련해 놓았는지 여부를 확인하기 위한 것입니다. 용인되는 실사 방안의 내용은 요청자와 공급자에 의해 결정됩니다. </t>
    </r>
    <r>
      <rPr>
        <sz val="11"/>
        <rFont val="Verdana"/>
        <family val="2"/>
      </rPr>
      <t xml:space="preserve">
</t>
    </r>
    <r>
      <rPr>
        <sz val="11"/>
        <color indexed="8"/>
        <rFont val="Verdana"/>
        <family val="2"/>
      </rPr>
      <t>실사 방안의 예로는 분쟁으로부터 자유로운 광물 공급망에 있는 공급업체에 대한 기대치를 (가능한 경우) 논의하여 계약 내용에 추가했는지, 공급망에 대한 위험을 식별하고 평가했는지, 식별된 위험에 대한 대응 전략을 고안하고 시행했는지, 직접 공급업체가 DRC 분쟁으로부터 자유로운 조달 정책을 준수하는지 여부를 확인하는 것이 포함됩니다. 이러한 실사 방안의 예는 국제적으로 인정된 OECD 지침에 포함된 가이드라인을 따릅니다. 
이 질문의 답변은 필수입니다</t>
    </r>
  </si>
  <si>
    <t>F. 이 질문은 회사가 공급업체들에게 분쟁광물 신고서를 작성하도록 요구하는지 여부를 공개하기 위한 것입니다. 용인되는 답변은 아래에 나열되어 있으며 특정 경우에는 추가 설명이 필요할 수 있는데, 이는 정보를 수집하기 위해 사용된 형식을 제공하기 위한 것입니다. 답변이 "Yes"인 경우, 사용자가 다른 형식으로 질문에 대한 의견 기재란에 설명을 기입해야 합니다. 이 질문에 허용되는 답변은 다음과 같습니다. 
- Yes, IPC-1755 준수[예: CMRT]
- Yes, 다른 형식 사용(설명 필수)
- No
이 질문의 답변은 필수입니다</t>
  </si>
  <si>
    <t>G. 질문에 “Yes” 또는 “No”로 답변하십시오. 접근 방식에 대한 추가 정보는 의견란에 작성할 수 있습니다. 예를 들면, 다음과 같습니다. 
 “제3자 감사” - 귀사의 공급업체에 대해 독립된 제3자가 현장 감사 시행. 
 “문서만 검토” - 공급업체가 제출한 기록과 문서를 독립된 제3자 및/또는 귀사의 직원이 검토. 
 “내부 감사” - 귀사 공급자에 대해 귀사의 직원이 현장 감사 시행. 
이 질문의 답변은 필수입니다</t>
  </si>
  <si>
    <t>H. 이 질문은 회사의 검토 프로세스에 시정 조치 관리가 포함되어 있는지 여부를 공개하기 위한 것입니다. 이 질문에 대한 답은 "Yes" 또는 "No"여야 합니다. 추가 설명은 질문에 대한 의견 기재란에 기입하십시오. 
이 질문의 답변은 필수입니다</t>
  </si>
  <si>
    <t xml:space="preserve">I. 이 질문은 회사가 SEC 규칙의 적용 대상인지 여부를 공개하기 위한 것입니다. 이 질문에 대한 답은 "Yes" 또는 "No"여야 합니다. 추가 설명은 질문에 대한 의견 기재란에 기입하십시오. 이 질문의 답변은 필수입니다.  자세한 내용은 www.sec.gov를 참조하십시오. </t>
  </si>
  <si>
    <t>1. Bu, yanıtın 3TG'nin ihtilaf konusu maden raporlama gereksinimleri kapsamında olup olmadığını tespit etmek için kullanıldığı iki sorunun birincisidir.  Bu soru, bir 3TG bir ürüne ait “işlevsellik veya üretim için gerekliyse” tespite ilişkin son kurallarda SEC tarafından sağlanan rehberliğe dayanır.   SEC rehberliği, 3TG'nin ürünün genel olarak beklenen işlevi, kullanımı veya amacı için gerekli olmaması halinde, bir ürün için tedarik zincirindeki bir şirketin kasıtlı olarak söz konusu ürüne veya bir ürünün alt bileşenlerine bir 3TG eklemeyeceğine dair varsayıma dayanır.  Benzer şekilde rehberlik, bir 3TG'nin bir ürünün üretim sürecine kasten dahil edilmedikçe o ürünün üretimi için gerekli olmadığını varsayar. Bu soruya yönelik yanıt, çelikteki kalay gibi eser düzeydeki kirleticileri veya doğal olarak oluşan yan ürünleri kapsam dışı bırakmaya yarar.  Bu soru, her bir 3TG için yanıtlanacaktır.
Bu soru, herhangi bir ihtilaf konusu madenin hammadde, bileşen veya ürettiğiniz veya fason ürettirdiğiniz (hammadde ve bileşenler dahil) bir ürüne katkı olarak kullanılıp kullanılmadığını sorar. Hammaddeler, bileşenler, katkılar, aşındırıcılar ve kesme araçlarından kaynaklanan safsızlıklar bu anketin kapsamı dışındadır.
Bu soru, her bir 3TG için yanıtlanacaktır. Bu soruya yönelik yanıtlar “evet” veya “hayır”dır. Bu sorunun cevaplaması zorunludur.</t>
  </si>
  <si>
    <t>2. Bu soru, 1. soruya verilen her "evet" yanıtının her birinde her bir 3TG için yanıtlanacaktır. Bu, bir ürünün “ işlevselliği veya üretimi için bir 3TG'nin gerekli olup olmadığının” tespit edilmesine ilişkin SEC nihai kurallarında açıklanan şekilde, yanıtın 3TG'nin ihtilaf konusu maden raporlama gereksinimleri kapsamında olup olmadığını tespit etmek için kullanıldığı iki sorunun ikincisidir.  Bu soru, soruya ve 1. soruya verilen yanıta bağımlıdır. Bu soru, bitmiş üründe bir miktar 3TG'nin bulunduğu bir ürünün üretim sürecinde kasten eklenen veya dahil edilen 3TG'leri belirlemeyi amaçlamaktadır.  Bu son ürünün bir parçası olması amaçlanmayan ya da bunların “ürünün işlevselliği için gerekli” olduğu düşünülmeyen ancak imalat sürecinin kalıntıları olarak üründe mevcut bulunan 3TG'leri içerir.  Pek çok durumda, üretici üretim süreci esnasında 3TG'nin tüketimini sona erdirmeye veya kolaylaştırmaya çalışmış olabilir, ancak bir kısım 3TG kalır.  Üretim süreci esnasında eklenen veya dahil edilen 3TG'nin söz konusu süreçte tamamen kaldırılarak bu sürecin bitiminde hiçbir 3TG'nin kalmaması halinde bu sorunun yanıtı “hayır” olmalıdır.
Bu soru, her bir 3TG için yanıtlanacaktır. Bu soruya yönelik geçerli yanıtlar “evet” veya “hayır”dır. Bu sorunun cevaplaması zorunludur.</t>
  </si>
  <si>
    <t>A. Bu beyan bir şirketin ihtilaf konusu maden kaynakları ile ilgili bir politikaya sahip olup olmadığını ifade eder. Bu soruya "evet" ya da "hayır" şeklinde yanıt verilmelidir. Yorumlar sorunun açıklama kısmında yansıtılmalıdır. 
Bu sorunun cevaplaması zorunludur.</t>
  </si>
  <si>
    <t>B. Bu beyan bir şirketin ihtilaf konusu maden kaynakları ile ilgili politikasının şirketin web sitesinde mevcut olup olmadığını ifade eder. Bu soruya "evet" ya da "hayır" şeklinde yanıt verilmelidir. Yanıt "evet" ise, kullanıcı, açıklama alanına ilgili URL'yi eklemelidir. 
Bu sorunun cevaplaması zorunludur.</t>
  </si>
  <si>
    <t>C. Bu soru şirketin doğrudan tedarikçilerinin DKC ihtilafı içermeyen şirketler olmasını şart koyup koymadığını belirlemeyi amaçlamaktadır. Bu soruya "evet" ya da "hayır" şeklinde yanıt verilmelidir.  "DKC ihtilafı içermeyen" tanımı için Tanımlar çalışma sayfasını inceleyin.  Yorumlar sorunun açıklama kısmında yansıtılmalıdır. 
Bu sorunun cevaplaması zorunludur.</t>
  </si>
  <si>
    <t>D. Bu, bir şirketin doğrudan tedarikçilerinin 3TG'leri doğrulanmış, ihtilaf konusu olmayan izabe tesislerinden temin edip etmediğinin belirlenmesini amaçlamaktadır. Bu soruya "evet" ya da "hayır" şeklinde yanıt verilmelidir. Yorumlar, sorunun açıklama kısmında yansıtılmalıdır.
Bu sorunun cevaplaması zorunludur.</t>
  </si>
  <si>
    <r>
      <rPr>
        <sz val="11"/>
        <color indexed="8"/>
        <rFont val="Verdana"/>
        <family val="2"/>
      </rPr>
      <t>E. Şirketinizin ihtilaf konusu maden kaynak belirleme durum tespiti tedbirlerini uygulayıp uygulamadığını ifade etmek için lütfen "evet" veya "hayır" biçiminde yanıt verin. Bu beyan, bir şirketin durum tespiti tedbirlerinin ayrıntılarını verme amacı taşımamaktadır, yalnızca durum tespiti tedbirlerinin uygulanıp uygulanmadığı ile ilgilidir. Kabul edilebilir durum tespiti tedbirlerinin özellikleri, talep eden kişi ve tedarikçi tarafından belirlenmelidir.</t>
    </r>
    <r>
      <rPr>
        <sz val="11"/>
        <rFont val="Verdana"/>
        <family val="2"/>
      </rPr>
      <t xml:space="preserve">
</t>
    </r>
    <r>
      <rPr>
        <sz val="11"/>
        <color indexed="8"/>
        <rFont val="Verdana"/>
        <family val="2"/>
      </rPr>
      <t>Durum tespiti tedbirleri örnekleri şunları içerebilir: ihtilaf içermeyen maden tedarik zinciri ile ilgili beklentilerinizi iletme ve sözleşmelere dahil etme (mümkün olduğunda), tedarik zincirindeki riskleri tanımlama ve değerlendirme, tanımlanan risklere müdahale için bir strateji belirleme ve bu stratejiyi uygulamaya koyma, doğrudan tedarikçinizin DKC ihtilaf içermeyen politikasına uyumunu doğrulama, vs.  Bu durum tespiti tedbirleri, uluslararası kapsamda tanınan OECD Kılavuzuna dahil kılavuz ilkelere uygun olmalıdır.  
Bu sorunun cevaplaması zorunludur.</t>
    </r>
  </si>
  <si>
    <t>H. Bu soru şirketin değerlendirme sürecinin düzeltici eylem yönetimi içerip içermediğini açıklamak içindir. Bu soruya evet ya da hayır şeklinde yanıt verilmelidir. Yorumlar sorunun açıklama kısmında yansıtılmalıdır. 
Bu sorunun cevaplaması zorunludur.</t>
  </si>
  <si>
    <t>PT Belitung Industri Sejahtera</t>
  </si>
  <si>
    <t>9. Insert the name of the person who  is responsible for the contents of the declaration information. The authorizer may be a different individual than the contact person. It is not correct to use the words ‘‘same’’ or similar identification to provide the name of the authorizer.  This field is mandatory.</t>
    <phoneticPr fontId="28"/>
  </si>
  <si>
    <t>G. Do you review due diligence information received from your suppliers against your company’s expectations?</t>
    <phoneticPr fontId="28"/>
  </si>
  <si>
    <t>Known alias</t>
    <phoneticPr fontId="28"/>
  </si>
  <si>
    <t>To ensure all required fields have been populated before submitting to your customers review form for any line items highlighted in red</t>
    <phoneticPr fontId="28"/>
  </si>
  <si>
    <t>Instructions for completing the seven Due Diligence Questions (rows 24 - 65).
Provide answers in ENGLISH only</t>
    <phoneticPr fontId="28"/>
  </si>
  <si>
    <t>For each of the seven required questions, provide an answer for each metal using the pull down menu selections.The questions in this section must be completed for all 3TG. If the response for a given metal to questions 1 is positive, then  the subsequent questions shall be completed for that metal and the following due diligence questions (A to I) shall be completed about the company’s overall due diligence program.</t>
    <phoneticPr fontId="28"/>
  </si>
  <si>
    <t>C. This is a question to determine whether a company requires their direct suppliers to be DRC conflict free. The answer to this question shall be "yes" or "no."  See Definitions worksheet for definition of "DRC conflict-free".  Comments shall be captured in a question comment field. 
This question is mandatory.</t>
    <phoneticPr fontId="28"/>
  </si>
  <si>
    <t>C. Do you require your direct suppliers to be DRC conflict-free?</t>
    <phoneticPr fontId="28"/>
  </si>
  <si>
    <t>11. Smelter Contact Name – The Conflict Minerals Reporting Template (CMRT) is circulated among companies in the requesting company's supply chain to ensure compliance with the OECD Due Diligence Guidance for Responsible Supply Chains of Minerals from Conflict-Affected and High-Risk Areas and the U.S. Securities and Exchange Commission Final Rule on conflict minerals.
If the template is circulated in a country where laws protecting personal information exist, sharing personal contact information in the CMRT may violate related regulations. Therefore, it is recommended that the requesting company take precautions such as obtaining the contact person's permission to share the information with other companies in the supply chain when completing "Smelter Contact Name" and the "Smelter Contact Email" columns.
If you have permission to share this information, please fill in the name of the Smelter Facility Contact person who you worked with.</t>
    <phoneticPr fontId="28"/>
  </si>
  <si>
    <t>RMI MRT Team</t>
  </si>
  <si>
    <t>RMI website: (www.responsiblemineralsinitiative.org)
Training and guidance, template, Responsible Minerals Assurance Process conformant smelter list.</t>
  </si>
  <si>
    <t>* In 2010, the U.S. Dodd-Frank Wall Street Reform and Consumer Protection Act was passed concerning “conflict minerals” originating from the Democratic Republic of the Congo (DRC) or adjoining countries. The SEC published final rules associated with the disclosure of the source of conflict minerals by U.S. publicly traded companies (see the rules at http://www.sec.gov/rules/final/2012/34-67716.pdf). The rules reference the OECD Due Diligence Guidance for Responsible Supply Chains of Minerals from Conflict-Affected and High-Risk Areas, (http://www.oecd.org/daf/inv/mne/GuidanceEdition2.pdf), which guides suppliers to establish policies, due diligence frameworks and management systems.
** See information on the Responsible Minerals Initiative (www.responsiblemineralsinitiative.org).</t>
  </si>
  <si>
    <t xml:space="preserve">3. This is a declaration that any portion of the 3TGs contained in a product or multiple products originates from the DRC or an adjoining country (covered countries). The answer to this question should be "yes" if any smelter in the supply chain sources from the covered countries, even if those smelters are on the RMI compliant smelter and refiner list.  For more information, see RMI's due diligence guidance on conflict minerals here: http://www.responsiblemineralsinitiative.org/training-and-resources/publications-and-guidance/.
The answer to this question shall be "yes", "no", or "unknown". Substantiate a "Yes" answer in the comments section.
This question is mandatory for a specific metal if the response to Question 1 and 2 is “Yes” for that metal. </t>
  </si>
  <si>
    <t>13. Name of Mine(s) - This field allows a company to define the actual mines being used by the smelter.  Please enter the actual mine names if known.  If 100% of the smelter’s feedstock originates from recycled or scrap sources, enter "Recycled" or "Scrap" in place of the name of the mine and answer "Yes" in Column P.
"RCOI confirmed as per RMI" may be an acceptable answer to this question.</t>
  </si>
  <si>
    <t>14. Location (Country) of Mine(s) - This is a free form text field that allows a company to define the location of the mines being used by the smelter.   Please enter the country of the mine(s).  If the country of origin is not known, enter "Unknown".   If 100% of the smelter’s feedstock originates from recycled or scrap sources, enter "Recycled" or "Scrap" in place of the country of origin.  This field is optional.
"RCOI confirmed as per RMI" may be an acceptable answer to this question.</t>
  </si>
  <si>
    <t xml:space="preserve">RBA makes no representations or warranties with respect to the List or any Tool. The List and Tools are provided on an "AS IS" and on an "AS AVAILABLE" basis. RBA hereby disclaims all warranties of any nature, express, implied or otherwise, or arising from trade or custom, including, without limitation, any implied warranties of merchantability, non-infringement, quality, title, fitness for a particular purpose, completeness or accuracy. </t>
  </si>
  <si>
    <t xml:space="preserve">To the fullest extent permitted by applicable laws, RBA renounces any liability for any losses, expenses or damages of any nature, including, without limitation, special, incidental, punitive, direct, indirect or consequential damages or lost income or profits, resulting from or arising out of the User’s use of the List or any Tool, whether arising in tort, contract, statute, or otherwise, even if shown that they were advised of the possibility of such damages. </t>
  </si>
  <si>
    <t>In consideration for access and use of the List and/or any Tool, THE USER hereby agrees to and does (a) release and forever discharge RBA, as well as their respective officers, directors, agents, employees, volunteers, representatives, contractors, successors, and assigns, from any and all claims, actions, losses, suits, damages, judgments, levies, and executions, which the User has ever had, has, or ever can, shall, or may have or claim to have against RBA, as well as their respective officers, directors, agents, employees, volunteers, representatives, contractors, successors, and assigns, resulting from or arising out of the List or any Tool or use thereof, and agrees to (b) indemnify, defend and hold harmless RBA, as well as their respective officers, directors, agents, employees, volunteers, representatives, contractors, successors, and assigns, from any and all claims,  actions, losses, suits, damages, judgments, levies, and executions resulting from or arising out of the USER'S use of the List or any Tool.</t>
  </si>
  <si>
    <t>The Responsible Minerals Assurance Process (“Process”) Conformant Smelter List (the "List") and Process templates and tools, including, without limitation, the Conflict Minerals Reporting Template  (collectively “Tools”), including, without limitation, all information provided therein, are provided for informational purposes only and are current as of the date set forth therein. Any inaccuracy or omission in the List or any Tool is not the responsibility of the Responsible Business Alliance, a Delaware non-stock corporation ("RBA"). Determination of whether and/or how to use all or any portion of the List or any Tool is to be made in the User’s sole and absolute discretion. Prior to using the List or any Tool, you should review it with your own legal counsel.  No part of the List or any Tool constitutes legal advice. Use of the List or any Tool is voluntary.</t>
  </si>
  <si>
    <t>RMAP Conformant Smelter List</t>
  </si>
  <si>
    <t>Responsible Minerals Assurance Process (RMAP)</t>
  </si>
  <si>
    <t>Responsible Minerals Initiative</t>
  </si>
  <si>
    <t xml:space="preserve">The Responsible Minerals Assurance Process (RMAP) Conformant Smelter List is a published list of smelters and refiners that have undergone assessment through the RMAP, a program of the Responsible Minerals Initiative (RMI) or industry equivalent program (such as Responsible Jewellery Council or London Bullion Market Association) and have been validated to be in conformance with the protocols. If a smelter or refiner is not on the list, it has either not completed a RMAP assessment or is not in conformance with the RMAP protocol. 
A list of smelters and refiners which have been validated to be conformant to the RMAP can be found at www.responsiblemineralsinitiative.org. </t>
  </si>
  <si>
    <t>The Responsible Minerals Assurance Process (RMAP) is a process developed by the RBA to enhance company capability to verify the responsible sourcing of metals. Further details of the RMAP can be found here: http://www.responsiblemineralsinitiative.org/responsible-minerals-assurance-process/.</t>
  </si>
  <si>
    <t>Founded in 2008 by members of the Responsible Business Alliance, the Responsible Minerals Initiative has grown into one of the most utilized and respected resources for companies addressing conflict minerals issues in their supply chains. Over 360 companies from ten different industries participate in the CFSI today, contributing to a range of tools and resources including the Responsible Minerals Assurance Process, the Conflict Minerals Reporting Template, Reasonable Country of Origin Inquiry data and a range of guidance documents on conflict minerals sourcing. The RMI also runs regular workshops on conflict minerals issues and contributes to policy development and debates with leading civil society organizations and governments. Additional information is available at http://www.responsiblemineralsinitiative.org.</t>
  </si>
  <si>
    <t>Responsible Business Alliance (www.responsiblebusiness.org)</t>
  </si>
  <si>
    <t>RBA</t>
  </si>
  <si>
    <t>A gold refiner is a metallurgical operation that produces fine gold with a concentration of 99.5% or higher from gold and gold-bearing materials with lower concentrations.  Refer to the RMAP audit protocol for this metal for a complete description: http://www.responsiblemineralsinitiative.org/smelter-introduction/.</t>
  </si>
  <si>
    <t>With respect to smelter audits, an “Independent Third-Party Audit Firm” is a private sector organization competent in evaluating the smelter or refiner’s materials traceability against the standards of the RMAP or equivalent audit protocols.  To maintain neutrality and impartiality, such organization and its audit team members must have no conflicts of interest with the auditee.</t>
  </si>
  <si>
    <t>A unique identification number the RMI assigns to companies that have been reported by members of the supply chain as smelters or refiners, whether or not they have been verified to meet the characteristics of smelters or refiners as defined in the RMAP audit protocols.</t>
  </si>
  <si>
    <t>A tantalum smelter (also known as a processor) is defined as a company that converts Ta-containing ores, concentrates, slags or secondary materials into tantalum intermediate products or other tantalum containing products for direct sales or further processing into Ta-containing products, such as Ta powders, Ta components, Ta oxides, alloys, wires, sintered bars, etc.  Refer to the RMAP audit protocol for this metal for a complete description at: http://www.responsiblemineralsinitiative.org/smelter-introduction/.</t>
  </si>
  <si>
    <t>Primary [tin] smelters are companies with one or more facilities treating tin containing ore concentrates in order to produce tin metal.  Secondary [tin] smelters are companies with one or more facilities that treat secondary materials by reduction for the production of crude or higher grade tin or tin product such as solder.  A smelter as referred to within this audit protocol may operate as either one or both types of business operation. Refer to the RMAP audit protocol for this metal for a complete description: http://www.responsiblemineralsinitiative.org/smelter-introduction/.</t>
  </si>
  <si>
    <t>A company with one or more facilities that converts W-containing ores (such as wolframite and scheelite), W concentrates, or W-bearing scrap (secondary material) into tungsten containing intermediates such as Ammonium Para-Tungstate (APT), Ammonium Meta-Tungstate (AMT), ferrotungsten, and tungsten oxides for direct sales or further processed into W-containing products (such as W powder or W-carbide powder). Refer to the RMAP audit protocol for this metal for a complete description: http://www.responsiblemineralsinitiative.org/smelter-introduction/.</t>
  </si>
  <si>
    <t xml:space="preserve">The following list represents the RMI's latest smelter name/alias information as of this templates release.  This list is updated frequently, and the most up-to-date version can be found on the RMI website http://www.responsiblemineralsinitiative.org/responsible-minerals-assurance-process/exports/cmrt-export/.  The presence of a smelter here is NOT a guarantee that it is currently Active or Conformant within the Responsible Minerals Assurance Process.
Please refer to the RMI web site www.responsiblemineralsinitiative.org for the most current and accurate list of standard smelter names that are Active or Conformant. 
Names included in column B represent company names that are commonly recognized and reported by the supply chain for a particular smelter. These names may include former company names, alternate names, abbreviations, or other variations. Although the names may not be the RMI Standard Smelter Name, the reference names are helpful to identify the smelter, which is listed under column C in the Smelter Look-up.
Column C is the list of the official standard smelter names, in the ASCII character set. The majority of smelters will have the same entry for both columns, however if the common name varies from the standard name, the variation is noted in Column B. </t>
  </si>
  <si>
    <t>Link to "RMAP Conformant Smelter List"</t>
  </si>
  <si>
    <t>Answer if you require your direct suppliers to source from smelters validated as DRC conflict-free using the Responsible Minerals Assurance Process conformant smelter list on Declaration tab cell D75</t>
  </si>
  <si>
    <t>Hunan Guiyang yinxing Nonferrous Smelting Co., Ltd.</t>
  </si>
  <si>
    <t>CID000773</t>
  </si>
  <si>
    <t>Hunan Yu Teng Non-Ferrous Metals Co., Ltd.</t>
  </si>
  <si>
    <t>QG Refining, LLC</t>
  </si>
  <si>
    <t>CID003324</t>
  </si>
  <si>
    <t>Ningxia Non-Ferrous Metal Smeltery</t>
  </si>
  <si>
    <t>PT Premium Tin Indonesia</t>
  </si>
  <si>
    <t>Jiangxi New Nanshan Technology Ltd.</t>
  </si>
  <si>
    <t>Kaimeng (Gejiu) Industry and Trade Co., Ltd.</t>
  </si>
  <si>
    <t>Tin Technology &amp; Refining</t>
  </si>
  <si>
    <t>CID003325</t>
  </si>
  <si>
    <t>West Chester</t>
  </si>
  <si>
    <t xml:space="preserve">This version incorporates a few changes to the smelter list as reflected in the Standard Smelter List as of March 6, 2018.  The latest version of the Standard Smelter List is available at: http://www.responsiblemineralsinitiative.org/responsible-minerals-assurance-process/exports/cmrt-export/. </t>
  </si>
  <si>
    <t>2010년 미국 제정법, 도드-프랭크 (“Dodd-Frank”) 금융 개혁 및 소비자 보호를 위한 법률, 1502(e)(4)조 정의에 의한바:
"분쟁광물 (Conflict Mineral)"이란
(A) columbite-tantalite (coltan), cassiterite, 금, wolframite 또는 그들의 유도체; 또는
(B) 미국무장관에 의해 콩고 민주공화국 또는 인접국가의 무장단체에게 이익을 제공하는 것으로 결정된 광물 및 그의 유도체 (http://www.sec.gov/about/laws/wallstreetreform-cpa.pdf에 있음)</t>
  </si>
  <si>
    <t>2010 tarihli Amerika Birleşik Devletleri yasaları, Dodd-Frank Wall Street Reformu ve Tüketicinin Korunması Kanunu Bölüm 1502(e)(4) kapsamında tanımlanan şekliyle:
İHTİLAF KONUSU MADEN—‘İhtilaf konusu maden’’ terimi —
(A) kolumbit-tantalit (koltan), kasiterit, altın, volframit veya türevleri ya da 
(B) ABD Dışişleri Bakanlığı tarafından Demokratik Kongo Cumhuriyeti ya da komşu ülkelerindeki ihtilaflara finansman sağladığı belirlenen diğer madenler veya türevlerini kapsamaktadır. (http://www.sec.gov/about/laws/wallstreetreform-cpa.pdf adresinden ulaşılabilir)</t>
  </si>
  <si>
    <t xml:space="preserve">ABD Dodd-Frank Wall Street Reformu ve 2010 tarihli Tüketicinin Korunması Kanunu tarafından tanımlanan şekliyle Kapsam Dahilindeki Ülke(ler). Bu ülkeler, Demokratik Kongo Cumhuriyeti ile bu ülkenin sınırlarını paylaştığı uluslararası kapsamda kabul edilen dokuz ülkeyi içerir: Angola, Burundi, Orta Afrika Cumhuriyeti, Kongo Cumhuriyeti, Ruanda, Güney Sudan, Tanzanya, Uganda, Zambiya. </t>
  </si>
  <si>
    <t>Bu şablonun amaçları çerçevesinde, “kapsam” ifadesi, bildirimi yapan şirketin sağladığı bilgilerin geçerlilik alanını ifade etmektedir. Kapsam, bir şirketin hizmet ve/veya ürünlerinin tamamını ya da şirketin takdirinde olmak üzere bir kısmını içerebilir, şablon belirli bir ürün (ya da ürünler) hakkında bildirim yapmak için kullanılabilir ya da ‘Kullanıcı tanımlı’ olabilir. ‘Kullanıcı tanımlı’ kapsam seçimi ya da sınıfı, bir şirketin işletim ya da ürün portföyünün herhangi bir alt kümesini açıklamak için kullanılabilir.</t>
  </si>
  <si>
    <t>2010 Amerika Birleşik Devletleri yasaları, Dodd-Frank Wall Street Reformu ve Tüketicinin Korunması Kanunu, Bölüm 1502 (“Dodd-Frank”) (http://www.sec.gov/about/laws/wallstreetreform-cpa.pdf)</t>
  </si>
  <si>
    <t>Demokratik Kongo Cumhuriyeti</t>
  </si>
  <si>
    <t>콩고민주공화국이나 인접국가의 무장단체에게 직접 또는 간접적인 이익을 제공한 광물을 사용하지 않은 제품
참조: 2010년 미국 제정법, 도드-프랭크 금융 개혁 및 소비자 보호를 위한 법률 제1502조 (http://www.sec.gov/about/laws/wallstreetreform-cpa.pdf)</t>
  </si>
  <si>
    <t>Demokratik Kongo Cumhuriyeti veya komşu ülkelerindeki silahlı gruplara doğrudan ya da dolaylı olarak finansman sağlayan ya da bunlara fayda sunan maden içermeyen ürünler. Kaynak: 2010 Amerika Birleşik Devletleri yasaları, Dodd-Frank Wall Street Reformu ve Tüketicinin Korunması Kanunu, Bölüm 1502 (http://www.sec.gov/about/laws/wallstreetreform-cpa.pdf)</t>
  </si>
  <si>
    <t>Kasten eklenmiş ifadesi, bir maddenin ya da bu durumda bir metalin, özel bir karakter, görünüm ya da özellik katmak amacıyla bir formülde kasti bir şekilde kullanılması olarak bilinir.
SEC “kasten eklenmiş” ifadesini nihai kurallarda* tam olarak kullanmıyor olsa da önsöz kısmında şu ifade yer alır:
“İhtilaf konusu bir maddenin bir ürünün “imalatı ya da işlevselliği için gerekli” olup olmadığının belirlenmesinde doğal olarak ortaya çıkan yan ürün olması yerine kasten eklenmiş olmasının önemli bir faktör olduğunu kabul ediyoruz. Bu, ihtilaf konusu madenin üründe yer aldığı sürece, bu ürünü kimin kasten eklediğinden bağımsız olarak doğru bir ifade olacaktır. Bir ihtilaf konusu madenin bir ürün için “gerekli” olup olmadığının tespiti, ihtilaf konusu madenin ürüne doğrudan hazırlayan tarafından eklenmiş olup olmaması ya da hazırlayanın üçüncü kişiden aldığı bir ürün bileşenine eklenmiş olup olmamasına bağlı olmamalıdır. Bunun yerine, hazırlayan kişi ‘ürünün toplamı ile ilgili bildirimde bulunmalı ve gerekliliklere uyacak tedarikçiler ile birlikte çalışmalıdır.’ Bu nedenle, ihtilaf konusu bir madenin bir ürün için gerekli olup olmadığının belirlenmesinde, bu ihtilaf konusu maden üründe yalnızca orijinal olarak üçüncü kişi tarafından imal edilen bir ürün bileşenine dahil olduğu halde üründe olsa dahi hazırlayan kişi ürününde herhangi bir ihtilaf konusu maden bulunup bulunmadığını göz önünde bulundurmalıdır.
*(56296 Federal Sicil / Sayı. 77, No. 177 / 12 Eylül 2012 Çarşamba / Kurallar ve Düzenlemeler)</t>
  </si>
  <si>
    <t>IPC (www.IPC.org) merkezi Bannockburn, Ill.'de bulunan bir sanayi birliğidir ve tasarım, baskılı devre imalatı, elektronik tertibatı ve testi de içeren şekilde elektronik sektörünün her yönünü temsil eden 3.400 üye şirketin rekabetçi mükemmellik ve mali başarısına adanmıştır. Üyelerin öncülüğünde ilerleyen bir kuruluş ve sektör standartları, eğitim, pazar araştırması ve kamu düzeni savunuculuğu açısından öncü bir kaynak olan IPC tahmini olarak 2,0 trilyon $ değerinde küresel elektronik sektörünün ihtiyaçlarını karşılayacak programları desteklemektedir. IPC'nin Taos, N.M.; Washington, D.C.; Stockholm, İsveç; Moskova, Rusya; Bangalore, Hindistan; Bangkok, Tayland ve Şangay, Shenzhen, Chengdu, Suzhou ve Pekin, Çin'de de ofisleri bulunmaktadır.</t>
  </si>
  <si>
    <t xml:space="preserve">Bu IPC standardı, tedarikçiler ile müşterileri arasında ihtilaf konusu maden alışverişi için gereklilikleri tanımlamaktadır. Bu standart, kapsamlı bir kullanıcı yelpazesinin ihtiyaçlarını karşılamak için tek bir beyana dahil edilen ürün kapsamı konusunda esneklik sağlamaktadır. Bu standart, bir uyumluluk kılavuzu değildir. </t>
  </si>
  <si>
    <t>La SEC ne fournit pas une définition formelle de cette expression dans la règle finale *, mais elle fournit des indications: Un minerai de conflit sera considéré comme nécessaire à la fonctionnalité d'un produit si il répond aux conditions suivantes: 1) il est ajouté intentionnellement au produit ou à l'un des composants du produit et n'est pas un sous-produit naturel; 2) il est nécessaire à la fonction attendue, l'utilisation ou le but du produit et 3) il est incorporé dans le produit à des fins d'ornementation, de décoration, ou d'embellissement, si le but principal du produit estl' ornementation ou la décoration.
NOTE: Le minerai de conflit doit être contenu dans le produit pour être nécessaire à la fonctionalité d'un produit.
*(56296 Federal Register / Vol. 77, No. 177 / Wednesday, September 12, 2012 / Rules and Regulations)</t>
  </si>
  <si>
    <t>SEC, nihai kurallarda bu ifade için resmi bir tanım vermemekte, ancak bir miktar kılavuzluk sağlamaktaydı: İhtilaf konusu bir maden, aşağıdaki koşulları sağlaması durumuna işlevsellik için gerekli görülecektir: 1) kasten ürüne veya ürünün herhangi bir bileşenine eklenmesi ve doğal olarak ortaya çıkan bir yan ürün olmaması, 2) ürünün genel olarak beklenen işlevi, kullanım alanı veya amacı için gerekli olması ve 3) ürünün birincil amacının süsleme ya da dekorasyon olmasından bağımsız olarak süsleme, dekorasyon veya donatma amacıyla eklenmiş olması.
NOT: Geçerli olması için ihtilaf konusu madenin ürünün içinde bulunması gerekmektedir.
*(56296 Federal Sicil / Sayı. 77, No. 177 / 12 Eylül 2012 Çarşamba / Kurallar ve Düzenlemeler)</t>
  </si>
  <si>
    <t>SEC는 최종 규칙에서* 이 표현의 공식적 정의를 제공하지 않지만, 몇몇 가이드를 제공한다:  분쟁 광물은 다음의 조건에 맞으면, 제품의 제조에 필요한 것으로 간주된다: 1) 제품의 생산에 사용되는 도구나 기계 또는 장치 (컴퓨터나 전기선 등)에 포함되기 보다, 의도적으로 제품의 생산과정에 포함된 경우; 2) 제품에 포함된 경우 (해당 제품에 포함되어야 함); 및 3) 제품에 필요함.
*(56296 Federal Register / Vol. 77, No. 177 / Wednesday, September 12, 2012 / Rules and Regulations)</t>
  </si>
  <si>
    <t xml:space="preserve">SEC, nihai kurallarda bu ifade için resmi bir tanım vermemekte, ancak bir miktar kılavuzluk sağlamaktaydı: İhtilaf konusu maden aşağıdaki durumlarda ürün imalatı için gerekli görülecektir: 1) ürünün imalatında kullanılan araç, makine veya ekipmanda (bilgisayarlar veya enerji hatları gibi) bulunduğu durumlar haricinde ürünün imalat sürecine kasten dahil edilmiş olması; 2) ürüne dahil edilmiş olması (geçerli olması için ihtilaf konusu madenin ürünün içinde bulunması gerekmektedir) ve 3) ve ürün için gerekli olması.
*(56296 Federal Sicil / Sayı. 77, No. 177 / 12 Eylül 2012 Çarşamba / Kurallar ve Düzenlemeler)
</t>
  </si>
  <si>
    <t>Ekonomik Kalkınma ve İşbirliği Örgütü</t>
  </si>
  <si>
    <t xml:space="preserve">公司的产品或成品是指在制造生产阶段或最后完成阶段的物料或物品，并且已可以交付或销售给客户。 </t>
  </si>
  <si>
    <t>Bir şirketin ürünü ya da son ürünü, imalat ve/veya işleme almanın son aşamasında tamamlanan bir malzeme ya da öğedir ve müşterilere dağıtım ya da satış yoluyla ulaştırılır.</t>
  </si>
  <si>
    <t>재활용 또는 폐자원은 재활용되는 금속이며 최종 소비자 또는 소비 후 제품 또는 생산제조 중에 생산되는 폐 활용 금속으로부터 회수된다. 재활용 금속은 과잉, 쓸모 없는, 결함 있는, 그리고 주석, 탄탈륨, 텅스텐 및/또는 금의 생산에서 재처리에 적합한 폐 금속 물질을 포함한다. 부분적으로 처리되거나 처리되지 않은 광물질 다른 원석의 부산물은 재활용 금속의 정의에 포함되지 않는다.</t>
  </si>
  <si>
    <t>Les produits recyclés, rebuts de production ou déchets de consommation sont les métaux qui sont récupérés de l'utilisateur final ou de produits déjà utilisés, ou de déchets de fabrication. Les métaux recyclés incluent les métaux obsolètes, défectueux, et les débris qui contiennent des métaux affinés ou transformés qui peuvent être recyclés pour produire de l'étain, du tantale, du tungstène et / ou de l'or. Les minerais partiellement on non-traités ou sous-produits d'autres minerais ne répondent pas la définition du recyclage.</t>
  </si>
  <si>
    <t>Geri dönüşüm veya hurda kaynakları, son kullanıcı ya da tüketici sonrası ürünler olarak bilinen ya da ürün imalatı sırasında oluşan hurda işleminden geçmiş metallerdir. Geri dönüştürülmüş metaller, kalay, tantal, tungsten ve/veya altın üretiminde geri dönüşüme uygun arıtılmış ya da işlemden geçmiş metaller içeren fazla, kusurlu ve hurda metal parçalarını içerir. Kısmen işlemden geçmiş, işlemden geçmemiş veya diğer cevherlerin yan ürünü niteliğindeki madenler geri dönüştürülmüş metal tanımına dahil değildir.</t>
  </si>
  <si>
    <t>ABD Menkul Kıymetler ve Döviz Komisyonu (www.sec.gov)</t>
  </si>
  <si>
    <t>제련소 또는 정제소는 재활용 되거나 폐품으로부터 정제된 광물 또는 중간 생산품을 포함하는 광물로 광석, 슬래그 및/또는 재료를 구입하거나 처리하는 회사를 말한다. 산출물은 (99.5% 이상)의 순수한 금속, 분말, 잉곳, 막대, 낱알, 산화물 또는 소금이다. "제련소" 또는 "정제소"란 용어는  여러 출판물을 통해 융통성 있게 사용된다.</t>
  </si>
  <si>
    <t>Un fondeur ou affineur est une entreprise qui achète et traite du minerai, scories et / ou des matériaux recyclés provenant de fournisseurs de produits recyclés, rebuts de production ou déchets de consommation en métaux affinés ou en métaux contenant des produits intermédiaires. Les résultats des traitements peuvent être des métaux,  des poudres, des lingots, des barres, des grains, des oxydes ou des sels pur (99,5% ou plus). Les termes "fondeur" et "affineur" sont utilisés indifféremment dans diverses publications.</t>
  </si>
  <si>
    <t xml:space="preserve">İzabe tesisleri ya da rafineriler, madeni cevher, cüruf ve/veya geri dönüştürülmüş ya da hurda kaynakları tedarik eden ya da işlemden geçmiş metallere ya da metal içeren ara ürünlere dönüştüren şirketlerdir. Çıktı olarak saf (%99,5 veya üzeri) metal, toz, külçe, çubuk, tanecik, oksit ya da tuz elde edilebilir. “İzabe tesisi” ve “rafineri” terimleri farklı yayınlarda birbiri yerine kullanılmaktadır. </t>
  </si>
  <si>
    <t>DRC conflict-free</t>
  </si>
  <si>
    <t>Independent Third-Party Audit Firm</t>
  </si>
  <si>
    <t>İhtilaf Konusu Maden</t>
  </si>
  <si>
    <t>Kapsam Dahilindeki Ülke(ler)</t>
  </si>
  <si>
    <t xml:space="preserve">申报范围或种类 </t>
  </si>
  <si>
    <t>Beyan Kapsamı ya da Sınıfı</t>
  </si>
  <si>
    <t>多德-弗兰克</t>
  </si>
  <si>
    <t>DKC</t>
  </si>
  <si>
    <t>刚果民主共和国无冲突的冲突矿产</t>
  </si>
  <si>
    <t>DKC ihtilafı içermeyen</t>
  </si>
  <si>
    <t>Altın (Au) rafinerisi (izabe tesisi)</t>
  </si>
  <si>
    <t>独立的第三方审核机构</t>
  </si>
  <si>
    <t>독립적인 민간부분 감사 기관</t>
  </si>
  <si>
    <t>Bağımsız Üçüncü Kişi Denetim Firması</t>
  </si>
  <si>
    <t>Kasten eklenmiş</t>
  </si>
  <si>
    <t>IPC-1755 İhtilaf Konusu Maden Veri Alışverişi Standardı</t>
  </si>
  <si>
    <t>产品功能需要</t>
  </si>
  <si>
    <t>제품의 기능성을 위해 필요한</t>
  </si>
  <si>
    <t>Bir Ürünün İşlevselliği için Gerekli</t>
  </si>
  <si>
    <t>产品生产需要</t>
  </si>
  <si>
    <t>제품의 생산을 위해 필요한</t>
  </si>
  <si>
    <t>Bir Ürünün İmalatı için Gerekli</t>
  </si>
  <si>
    <t>Ürün</t>
  </si>
  <si>
    <t>回收或废料源</t>
  </si>
  <si>
    <t>Geri Dönüşüm veya Hurda Kaynakları</t>
  </si>
  <si>
    <t>İzabe Tesisi</t>
  </si>
  <si>
    <t>冶炼厂识别序号</t>
  </si>
  <si>
    <t>İzabe Tesisi Tanımlama Numarası</t>
  </si>
  <si>
    <t>Tantal (Ta) izabe tesisi</t>
  </si>
  <si>
    <t>Kalay (Sn) izabe tesisi</t>
  </si>
  <si>
    <t>Tungsten (W) izabe tesisi</t>
  </si>
  <si>
    <t>Fairfield</t>
  </si>
  <si>
    <t>RMI</t>
  </si>
  <si>
    <t>İzabe tesisi denetimleri bağlamında, “Bağımsız Üçüncü Kişi Denetim Firmaları” izabe tesisinin ya da rafinerinin malzemelerinin izlenebilirliğini RMAP veya eşdeğer denetim protokollerine uygun şekilde değerlendirme konusunda yetkin özel sektör kuruluşlarıdır. Tarafsızlığı korumak için bu kuruluşun ve denetim ekibi üyelerinin denetlenen kurum ile herhangi bir çıkar çatışması içerisinde olmaması gerekmektedir.</t>
  </si>
  <si>
    <t>Programme pour les fonderies sans conflit (RMAP)</t>
  </si>
  <si>
    <t>Programa  de fundições livres de conflito (RMAP)</t>
  </si>
  <si>
    <t>Liste des fonderies conformes au RMAP</t>
  </si>
  <si>
    <t>Lista de fundições cumpridoras do RMAP</t>
  </si>
  <si>
    <t>RMAP Uyumlu İzabe Tesisi Listesi</t>
  </si>
  <si>
    <t xml:space="preserve">İhtilafsız İzabe Tesisi Programı (RMAP) Uyumlu İzabe Tesisi Listesi, İhtilafsız Kaynak Edinme Girişiminin (CFSI) bir programı olan RMAP'nin ya da sektördeki eşdeğer bir programın (Sorumlu Mücevher Şirketleri Konseyi veya Londra Bulyon Pazarı Birliği gibi) denetiminden geçmiş ve protokollere uyumlu olduğu tespit edilmiş izabe tesisleri ve rafinerilerin yayınlanmış listesini oluşturur. Bir izabe tesisi ya da rafinerinin listede olmaması, bir RMAP denetiminden geçmediği ya da RMAP protokollerine uymadığı anlamına gelir. 
RMAP ile uyumlu olduğu doğrulanmış olan izabe tesisleri ve rafinerilerin listesine www.conflictfreesourcing.org adresinden ulaşılabilir. </t>
  </si>
  <si>
    <t>RMAP denetim protokollerinde tanımlanan izabe tesisi veya rafineri özelliklerini karşıladığı doğrulanmış olsun ya da olmasın CFSI'nin tedarik zincirinde izabe tesisi ya da rafineri olduğu belirtilen şirketlere atadığı benzersiz tanımlama numarası.</t>
  </si>
  <si>
    <t>금 제련소는 순도가 낮은 금원석 및 금을 함유하고 있는 물질을 순도 99.5% 이상의 순금으로 야금하는 곳을 말한다. 이 광물의 완전한 설명을 위해 RMAP 감사 절차를 참조하시오: http://www.responsiblemineralsinitiative.org/smelter-introduction/.</t>
  </si>
  <si>
    <t>Fondre de l'or est une opération métallurgique produisant de l'or fin avec une concentration de 99,5% ou plus à partir d'or ou de matériaux comprenant de l'or en concentrations plus faibles. Reportez-vous au protocole de vérification de ce métal du RMAP pour une description complète: http://www.responsiblemineralsinitiative.org/smelter-introduction/.</t>
  </si>
  <si>
    <t>A refinaria de ouro é uma operação metalúrgica que produz ouro fino com uma concentração de 99.5% ou superior a partir de ouro ou materiais com baixos conteúdos de ouro. Recorra ao protocolo de auditoria de RMAP para a descrição completa deste material:
http://www.responsiblemineralsinitiative.org/smelter-introduction/.</t>
  </si>
  <si>
    <t>Una refinación de Oro es una operación metalúrgica que produce Oro fino con una concentración de 99.5% o mayor del Oro o de materiales que contengan Oro con menor concentración. Referirse a la auditoria del  programa RMAP para este metal para una completa descripción:  http://www.responsiblemineralsinitiative.org/smelter-introduction/.</t>
  </si>
  <si>
    <t>La raffinazione dell'oro è un'operazione metallurgica, che produce un oro raffinato con una concentrazione del 99,5% o più, da oro o materiale aurifero con concentrazioni più basse. Fare riferimento al protocollo verifica RMAP per questo metallo per una descrizione completa: http://www.responsiblemineralsinitiative.org/smelter-introduction/.</t>
  </si>
  <si>
    <t>Bir altın rafinerisi, altın ya da daha düşük konsantrasyonlarda altın içeren maddelerden %99,5 ya da üzeri konsantrasyona sahip sarı altın üreten bir metalurjik işlemdir. Eksiksiz bir açıklama için bu metalin RMAP denetleme protokolüne başvurun: http://www.responsiblemineralsinitiative.org/smelter-introduction/.</t>
  </si>
  <si>
    <t>제련소 감사와 관련해서, "Independent third-party audit firm" 은 제련소 또는 정제소의 물질 추적성이 RMAP 또는 유사 감사 절차 기준에 준하는가를 평가하기에 적합한 민간부분 조직입니다. 중립성과 공정성을 유지하기 위하여 이 조직과 감사팀원들은 피감사인들과의 이해 관계가 없어야 한다.</t>
  </si>
  <si>
    <t>En ce qui concerne les audits de fonderies, un "cabinet d'audit indépendant du secteur privé" est une entreprise privée compétente pour évaluer la traçabilité des matériaux utilisés par un fondeur ou un affineur par rapport aux normes du RMAP ou de protocoles d'audit équivalents. Pour être neutre et impartiale, cette organisation et ses auditeurs ne doivent avoir aucun conflit d'intérêt avec l'audité.</t>
  </si>
  <si>
    <t>No que diz respeito às auditorias às fundições, uma "Empresa de Auditoria do sector privado independente", também conhecida como " Empresa de auditoria independente de terceiros", é uma organização do sector privado competente na avaliação da traceabilidade dos materiais das fundições ou refinarias face às normas do RMAP ou protocolos de auditorias equivalentes. Para manter a neutralidade e imparcialidade, tais organizações e membros das equipas de auditoria não podem ter conflitos ou interesses face aos auditados.</t>
  </si>
  <si>
    <t>Con respecto a las auditorías al fundidor, una "empresa de auditoría independiente del sector privado", también conocida como una "empresa de auditoría de terceros independiente" es una organización del sector privado competente en la evaluación de la trazabilidad del fundidor o los materiales del refinador contra las normas del RMAP o  protocolos de auditoria equivalentes. Para mantener la neutralidad e imparcialidad, tal organización y sus miembros del equipo auditor no deben tener ningún conflicto de intereses con la entidad auditada</t>
  </si>
  <si>
    <t>Um número único de identificação é atribuído pelo CFSI às empresas que foram indicadas por membros da cadeia de fornecimento como fundições ou refinarias, quer tenha sido ou não verificado se cumprem os critérios  de fundições ou refinarias definidos na auditoria RMAP.</t>
  </si>
  <si>
    <t>Lien vers la liste des fonderies conformes au  programme RMAP ("RMAP Compliant Smelter List")</t>
  </si>
  <si>
    <t>Liga a " lista de fundidores que cumplen con RMAP"</t>
  </si>
  <si>
    <t>"RMAP Uyumlu İzabe Tesisi Listesi" bağlantısı</t>
  </si>
  <si>
    <t>2008 yılında, Responsible Business Alliance ve Küresel e-Sürdürülebilirlik Girişimi üyeleri tarafından kurulan İhtilafsız Kaynak Edinme Girişimi, şirketlerin tedarik zincirlerinde ihtilaf konusu madenler ile ilgili sorunlarla baş edebilmesi için en sık başvurulan ve en saygı duyulan kaynaklardan biri haline gelmiştir. Günümüzde yedi farklı sektörden, 150'nin üzerinde şirket CFSI'ye katılmış durumdadır ve bu şirketler, İhtilafsız İzabe Tesisi Programı, İhtilaf Konusu Maden Raporlama Şablonu, Makul Menşei Ülke Sorgulama verileri ile ihtilaf konusu maden kaynakları ile ilgili bir dizi kılavuz belgeyi de içeren birçok araç ve kaynağın gelişimine katkıda bulunmuştur. CFSI aynı zamanda, ihtilaf konusu madenler ile ilgili sorunlar ile ilgili düzenli atölye çalışmaları yürütmekte ve politikaların geliştirilmesine katkıda bulunarak öncü sivil toplum kuruluşları ve hükümetler ile müzakere etmektedir. Daha fazla bilgi için http://www.conflictfreesourcing.org adresine bakılabilir.</t>
  </si>
  <si>
    <t>Tantal izabe tesisleri (işlemci olarak da bilinir) Ta içeren cevherleri, konsantratları, cürufları ya da ikincil maddeleri doğrudan satan ya da tantal ara ürünlerine ya da Ta tozları, Ta bileşenleri, Ta oksitler, alaşımlar, teller, toplaşık çubuklar gibi diğer Ta içeren ürünlere dönüştüren şirketlerdir. Eksiksiz bir açıklama için bu metalin RMAP denetleme protokolüne başvurun: http://www.responsiblemineralsinitiative.org/smelter-introduction/.</t>
  </si>
  <si>
    <t>Birincil [kalay] izabe tesisleri, kalay metali üretmek için kalay içeren cevher konsantratlarını işleme alan bir veya daha fazla tesise sahip şirketlerdir. İkincil [kalay] izabe tesisleri, ham veya daha yüksek dereceli kalay veya lehim gibi kalay ürünleri üretmek için ikincil malzemeleri işleme alan bir veya daha fazla tesise sahip şirketlerdir. Bu denetim protokolü kapsamında atıfta bulunulan izabe tesisleri bir veya iki işletme türünden olabilir. Eksiksiz bir açıklama için bu metalin RMAP denetleme protokolüne başvurun: http://www.responsiblemineralsinitiative.org/smelter-introduction/.</t>
  </si>
  <si>
    <t>W içeren cevherleri (volframit ve şelit gibi), W konsantratlarını ya da W içeren hurdaları (ikincil malzeme) doğrudan satmak ya da W içeren diğer ürünlere (W tozu veya W karbür tozu gibi) dönüştürmek için, Amonyum Para Tungstat (APT), Amonyum Meta Tungstat (AMT), ferrotungsten ve tungsten oksitler gibi tungsten içeren ara ürünlere dönüştüren bir veya daha fazla tesis sahibi şirket.  Eksiksiz bir açıklama için bu metalin RMAP denetleme protokolüne başvurun: http://www.responsiblemineralsinitiative.org/smelter-introduction/.</t>
  </si>
  <si>
    <t>탄탈룸 제련소 (가공처리장으로도 알려진)는 Ta를  포함한 원석, 농축액, 폐자원 또는 이차 물질을 탄탈룸 매개 제품이나 직접 판매 또는 Ta 함유 제품, 즉, Ta 분말, Ta 구성물, Ta 산화물, 합금, 전선 소합금 막대 등으로 처리하는 것을 위해 다른 탄탈룸 함유물질로 전환하는 회사로 정의된다. 이 금속에 대한 완전한 설명을 위해 RMAP 감사절차를 참조하시오: http://www.responsiblemineralsinitiative.org/smelter-introduction/.</t>
  </si>
  <si>
    <t>Une fonderie ou affinerie de tantale est définie comme une entreprise qui convertit des minerais,  concentrés,  scories ou matériaux secondaires contenant du tantale en produits intermédiaires à base de tantale comme les poudres de tantale, les composants de tantale, les oxydes de tantale,  les alliages, câbles, barres frittées ou produits finis similaires, ou produits intermédiaires (comme le kTaF, aussi appelé KSalt), les hydroxydes de tantale et les poudres de tantale non affinées, les minerais synthétiques et les autres matériaux de digestion de tantale. Reportez-vous au protocole de vérification du RMAP pour ce métal pour une description complète: http://www.responsiblemineralsinitiative.org/smelter-introduction/ .</t>
  </si>
  <si>
    <t>Uma refinaria de tântalo ( também conhecida como um processador) é definida como uma empresa que converte minérios com conteúdo de Ta, concentrados, escórias ou materiais secundários em produto intermédios de tântalo ou outros produtos que contêm tântalo para venda direta ou processamento m produtos contendo Tântalo, tais como pó de Ta, Componentes de Ta, Óxidos de ta, ligas, fios, barras sintetizadas, etc. Para uma descrição completa, consulte o protocolo de auditoria do RMAP para este metal em: http://www.responsiblemineralsinitiative.org/smelter-introduction/.</t>
  </si>
  <si>
    <t>Un fundidor de tantalio ( también conocido como procesador)  es una compañía  la cual convierte minerales que contienen Tantalio (Ta), escoria, o materiales secundarios en productos intermedios de Tantalio u otros productos conteniendo Ta para venta directa  o procesos posteriores  para producir productos con contenido de Ta, tales como polvos de Ta, componentes con Ta, óxidos de Ta, aleaciones, alambres, barras sinterizadas, etc. Referirse al protocolo de auditoria de el  RMAP para este metal para una completa descripción en: http://www.responsiblemineralsinitiative.org/smelter-introduction/.</t>
  </si>
  <si>
    <t>Una fonderia di tantalio è un'asienda che converte minerali contententi tantalio, concentrati, fanghi o materiali secondari in un prodotto intermedio di tantalio o altri prodotti contenenti tantalio per la vendita diretta per essere processati in prodotti contenenti tantalio come polveri di tantalio, componenti di tantalio, ossidi di tantalio, leghe, fili, barre sinterizzate, etc. Fare riferimento al protocollo di audit RMAP per questo metallo per una descrizione completa al: http://www.responsiblemineralsinitiative.org/smelter-introduction/.</t>
  </si>
  <si>
    <t>주요 [주석] 제련소는 주석 함유 원석 농축을 주석 금속으로 생산하기 위해 다루는 하나 이상의 시설을 가진 회사이다. 2차 [주석] 제련소는 원석 또는 고급 주석 또는 연납 같은 주석 재품의 생산을 위해 환원하여 2차 물질을 다루는 하나 이상의 시설을 갖고 있는 회사이다. 이러한 감사 절차 내에서  언급되는 제련소는 하나 또는 두 가지 형태의 사업 으로 운용될 수 있다. 이 금속에 대한 완전한 설명을 위해 RMAP 감사절차를 참조하시오: 
http://www.responsiblemineralsinitiative.org/smelter-introduction/.</t>
  </si>
  <si>
    <t>Une fonderie ou affinerie d'étain primaire est une entreprise avec une ou plusieurs installations qui traite des minerais contenant de l'étain  pour produire de l'étain sous forme de métal. Une fonderie ou affinerie d'étain secondaire est une entreprise  avec une ou plusieurs installations qui traite les matières  secondaires pour produire de l'étain brut ou pur, ou des produits à base d'étain tels que de la soudure. Les fondeurs tels que mentionnés dans le protocole d'audit du RMAP peuvent être l'une ou une combinaison des définitions ci-dessus. Reportez-vous au protocole d'audit du RMAP de ce métal pour une description complète: http://www.responsiblemineralsinitiative.org/smelter-introduction/.</t>
  </si>
  <si>
    <t>Fundições Primárias de [Estanho] são empresas com uma ou mais unidades de tratamento de minério com estanho que contêm concentrados no minério de forma a produzir estanho metálico. Fundições secundárias de [Estanho] são empresas com uma ou mais unidades de tratamento de materiais secundários por redução para a produção de crude ou estanho de grau superior ou produtos de estanho tais como solda. Um fundição tal como referido no protocolo de auditoria pode operar quer num ou nos dois tipos de negócios. 
Para uma descrição completa, consulte o protocolo de auditoria do RMAP para este metal em: http://www.responsiblemineralsinitiative.org/smelter-introduction/.</t>
  </si>
  <si>
    <t>Fundidores primarios de (Estaño) son compañías con una o mas instalaciones con tratamientos de concentrados de minerales de Estaño para producir el metal Estaño. Fundidores secundarios de (Estaño) son compañías con una o mas instalaciones que tratan materiales secundarios por reducción para la producción de crudo o Estaño de alto grado o productos de Estaño como soldadura. El fundidor como se refiere en este protocolo de auditoria puede operar como uno o ambos tipos de operación de negocios. Referirse al protocolo de auditoria del RMAP para una completa descripción.  http://www.responsiblemineralsinitiative.org/smelter-introduction/.</t>
  </si>
  <si>
    <t>Fonderie di stagno primario sono aziende con uno o più impianti che trattano minerali concentrati contententi stagno, al fine di produrre stagno metallico. Fonderie di stagno secondario sono aziende con uno o più impianti che trattano materiali secondari tramite riduzione per la produzione di stagno grezzo o di grado superiore come saldatura. Una fonderia in riferimento alla quale questo protocollo di audit è operativo può operare sia in uno sia in entrambi i tipi di attività di impresa. Fare riferimento al protocollo di audit RMAP per questo metallo per una descrizione completa: http://www.responsiblemineralsinitiative.org/smelter-introduction/.</t>
  </si>
  <si>
    <t>W 함유 원석 (중석과 회중석 같은), W 농축물, 또는 W 함유 폐물질 (2차 가공품)을 텅스텐 함유 매개 제품, 즉 Ammonium Para-Tungstate (APT), Ammonium Meta-Tungstate (AMT), 텅스텐철, 및 텅스텐 산화물로 직접판매 또는 W 함유 생산품 (W 분말 또는 W 산화 불말로) 처리하는 것을 위해 전환하는 하나 이상의 시설을 보유한 회사. 이 금속에 대한 완전한 설명을 위해 RMAP 감사절차를 참조하시오: 
http://www.responsiblemineralsinitiative.org/smelter-introduction/.</t>
  </si>
  <si>
    <t>Une fonderie de tungstène est une entreprise avec une ou plusieurs installations qui traite des minerais contenant du tungstène (tels que la wolframite et scheelite), des concentrés de tungstène, ou des déchets contenant du tungstène (matières secondaire) en matières intermédiaires contenant du tungstène tels que le paratungstate d'ammonium (APT),  le metatungstate d'ammonium (AMT), le ferrotungstène et les oxydes de tungstène pour  vente directe ou traitements additionels pour obtenir des produits à base d'étain (tels que la poudre d'étain ou de la poudre de carbure de tungstène). Référez-vous au protocole d'audit du RMAP pour ce métal pour une description complète: http://www.responsiblemineralsinitiative.org/smelter-introduction/.</t>
  </si>
  <si>
    <t>Uma empresa que tenha uma ou mais unidades que convertem minérios que contêm Tungsténio -W (tais como volframite e scheelita), Concentrados de W, ou desperdício contendo W (material secundário), em tungsténio que contêm produtos intermédios tais como Para-Tungstato de Amónia (PTA), Meta-Tungstato de Amónia (MTA), tungsténio ferroso, e óxidos de tungsténio para venda direta ou no processamento de produtos com conteúdo em tungsténio (tais como pó de W ou Pó de Carboneto de W). Consulte o protocolo de auditoria RMAP para este metal para uma descrição completa: http://www.responsiblemineralsinitiative.org/smelter-introduction/.</t>
  </si>
  <si>
    <t>Una compañía con una o mas instalaciones que convierte minerales que contienen W (tales como wolframita y Scheelite) concentrados de W, o chatarra conteniendo W en intermediarios con contenido de W  tales como Amonio Para-Tungsteno (ATP), Amonio Meta-Tungsteno (AMT), ferrotungsteno, y óxidos de Tungsteno para venta directa o procesos posteriores en productos con contenido de W ( tales como polvo de W, o polvo de carburo de W). Referirse al protocolo de auditoria del RMAP para este metal para una completa descripción: http://www.responsiblemineralsinitiative.org/smelter-introduction/.</t>
  </si>
  <si>
    <t>Una azienda con uno o più impianti che convertono minerali contenenti tungsteno (come volframite e scheelite), concentrati di tungsteno, o rottamicontenenti tungsteno (materiale secondario) in intermendi contenenti tungsteno come paratungstato di ammonio (PTA), metatungstato di ammonio (MTA), ferrotungsteno, e ossidi di tungsteno per la vendita diretta o ulterioriormente processati in prodotti contenenti tungsteno (come polvere di tungsteno o polvere di carburo di tungsteno). Fare riferimento al protocollo di audit RMAP per tale metallo per una descrizione completa: http://www.responsiblemineralsinitiative.org/smelter-introduction/.</t>
  </si>
  <si>
    <t>İhtilafsız İzabe Tesisi Programı (RMAP), RBA ve GeSI tarafından şirketlerin metalleri sorumlu bir şekilde elde etme kapasitesini iyileştirmek için geliştirilmiş bir programdır. RMAP ile ilgili daha fazla bilgi için şu adrese başvurabilirsiniz: http://www.responsiblemineralsinitiative.org/responsible-minerals-assurance-process/.</t>
  </si>
  <si>
    <t>Yunnan Gejiu Zili Metallurgy Co. Ltd.</t>
  </si>
  <si>
    <t>Yanling Jincheng Tantalum &amp; Niobium Co., Ltd.</t>
  </si>
  <si>
    <t>Yanling Jincheng Tantalum Co., Ltd.</t>
  </si>
  <si>
    <t>Gejiu City Datun Chengfeng Smelter</t>
  </si>
  <si>
    <t xml:space="preserve">1. Corrections to all bugs and errors
2. Enhancements which do not conflict with IPC-1755
a. Update to ISO short names for countries, states / provinces
3. Updates to the Smelter Reference List and Standard Smelter List
</t>
  </si>
  <si>
    <t>This Conflict Minerals Reporting Template (Template) is a free, standardized reporting template created by the Responsible Minerals Initiative (RMI). The Template facilitates the transfer of information through the supply chain regarding mineral country of origin and smelters and refiners being utilized and supports compliance to legislation*. The template also facilitates the identification of new smelters and refiners to potentially undergo an audit via the Responsible Minerals Assurance Process**.
The CMRT was designed for downstream companies to disclose information about their supply chains up to but not including the smelter.  If you are a 3TG smelter or refiner, in accordance with the RMAP protocols, we recommend you enter your own name in the smelter list tab.
When filling out the form, none of the cell entries should start will "=" or "#."</t>
  </si>
  <si>
    <t xml:space="preserve">
Option A: If you know the Smelter Identification Number, input the number in Column A (columns B, C, E, F, G, I and J will auto-populate); D will grey out.
Option B:  If you have a Metal and Smelter Look-up name combination, complete the following steps:
Step 1. Select Metal in column B
Step 2. Select from dropdown in column C (wrong combination will trigger RED color)
Option C: If you have a Metal and Smelter Name combination, complete the following steps:
Step 1. Select Metal in column B
Step 2: Select "Smelter Not Listed" in the Smelter Look-up drop down and complete columns D &amp; E
Step 3. Enter all available smelter information in columns H through Q
(*) Mandatory fields are noted with an asterisk.
(1) Entry required when Smelter Look-up = "Smelter not listed"
NOTE: A combination of Options A, B and C may be used to complete the Smelter List.  Do not alter autopopulated cells.  All errors in the Smelter Look-up should be reported to RMI by contacting RMI@responsiblebusiness.org.</t>
  </si>
  <si>
    <r>
      <t xml:space="preserve">
</t>
    </r>
    <r>
      <rPr>
        <sz val="11"/>
        <color indexed="8"/>
        <rFont val="BatangChe"/>
        <family val="3"/>
        <charset val="129"/>
      </rPr>
      <t>옵션</t>
    </r>
    <r>
      <rPr>
        <sz val="11"/>
        <color indexed="8"/>
        <rFont val="Calibri"/>
        <family val="2"/>
      </rPr>
      <t xml:space="preserve"> A: </t>
    </r>
    <r>
      <rPr>
        <sz val="11"/>
        <color indexed="8"/>
        <rFont val="BatangChe"/>
        <family val="3"/>
        <charset val="129"/>
      </rPr>
      <t>제련소</t>
    </r>
    <r>
      <rPr>
        <sz val="11"/>
        <color indexed="8"/>
        <rFont val="Calibri"/>
        <family val="2"/>
      </rPr>
      <t xml:space="preserve"> ID </t>
    </r>
    <r>
      <rPr>
        <sz val="11"/>
        <color indexed="8"/>
        <rFont val="BatangChe"/>
        <family val="3"/>
        <charset val="129"/>
      </rPr>
      <t>번호를</t>
    </r>
    <r>
      <rPr>
        <sz val="11"/>
        <color indexed="8"/>
        <rFont val="Calibri"/>
        <family val="2"/>
      </rPr>
      <t xml:space="preserve"> </t>
    </r>
    <r>
      <rPr>
        <sz val="11"/>
        <color indexed="8"/>
        <rFont val="BatangChe"/>
        <family val="3"/>
        <charset val="129"/>
      </rPr>
      <t>아는</t>
    </r>
    <r>
      <rPr>
        <sz val="11"/>
        <color indexed="8"/>
        <rFont val="Calibri"/>
        <family val="2"/>
      </rPr>
      <t xml:space="preserve"> </t>
    </r>
    <r>
      <rPr>
        <sz val="11"/>
        <color indexed="8"/>
        <rFont val="BatangChe"/>
        <family val="3"/>
        <charset val="129"/>
      </rPr>
      <t>경우</t>
    </r>
    <r>
      <rPr>
        <sz val="11"/>
        <color indexed="8"/>
        <rFont val="Calibri"/>
        <family val="2"/>
      </rPr>
      <t>, A</t>
    </r>
    <r>
      <rPr>
        <sz val="11"/>
        <color indexed="8"/>
        <rFont val="BatangChe"/>
        <family val="3"/>
        <charset val="129"/>
      </rPr>
      <t>열에</t>
    </r>
    <r>
      <rPr>
        <sz val="11"/>
        <color indexed="8"/>
        <rFont val="Calibri"/>
        <family val="2"/>
      </rPr>
      <t xml:space="preserve"> </t>
    </r>
    <r>
      <rPr>
        <sz val="11"/>
        <color indexed="8"/>
        <rFont val="BatangChe"/>
        <family val="3"/>
        <charset val="129"/>
      </rPr>
      <t>번호를</t>
    </r>
    <r>
      <rPr>
        <sz val="11"/>
        <color indexed="8"/>
        <rFont val="Calibri"/>
        <family val="2"/>
      </rPr>
      <t xml:space="preserve"> </t>
    </r>
    <r>
      <rPr>
        <sz val="11"/>
        <color indexed="8"/>
        <rFont val="BatangChe"/>
        <family val="3"/>
        <charset val="129"/>
      </rPr>
      <t>입력하십시오</t>
    </r>
    <r>
      <rPr>
        <sz val="11"/>
        <color indexed="8"/>
        <rFont val="Calibri"/>
        <family val="2"/>
      </rPr>
      <t xml:space="preserve">(B, C, E, F, G, I </t>
    </r>
    <r>
      <rPr>
        <sz val="11"/>
        <color indexed="8"/>
        <rFont val="BatangChe"/>
        <family val="3"/>
        <charset val="129"/>
      </rPr>
      <t>및</t>
    </r>
    <r>
      <rPr>
        <sz val="11"/>
        <color indexed="8"/>
        <rFont val="Calibri"/>
        <family val="2"/>
      </rPr>
      <t xml:space="preserve"> J</t>
    </r>
    <r>
      <rPr>
        <sz val="11"/>
        <color indexed="8"/>
        <rFont val="BatangChe"/>
        <family val="3"/>
        <charset val="129"/>
      </rPr>
      <t>열은</t>
    </r>
    <r>
      <rPr>
        <sz val="11"/>
        <color indexed="8"/>
        <rFont val="Calibri"/>
        <family val="2"/>
      </rPr>
      <t xml:space="preserve"> </t>
    </r>
    <r>
      <rPr>
        <sz val="11"/>
        <color indexed="8"/>
        <rFont val="BatangChe"/>
        <family val="3"/>
        <charset val="129"/>
      </rPr>
      <t>자동으로</t>
    </r>
    <r>
      <rPr>
        <sz val="11"/>
        <color indexed="8"/>
        <rFont val="Calibri"/>
        <family val="2"/>
      </rPr>
      <t xml:space="preserve"> </t>
    </r>
    <r>
      <rPr>
        <sz val="11"/>
        <color indexed="8"/>
        <rFont val="BatangChe"/>
        <family val="3"/>
        <charset val="129"/>
      </rPr>
      <t>입력됨</t>
    </r>
    <r>
      <rPr>
        <sz val="11"/>
        <color indexed="8"/>
        <rFont val="Calibri"/>
        <family val="2"/>
      </rPr>
      <t>). D</t>
    </r>
    <r>
      <rPr>
        <sz val="11"/>
        <color indexed="8"/>
        <rFont val="BatangChe"/>
        <family val="3"/>
        <charset val="129"/>
      </rPr>
      <t>열은</t>
    </r>
    <r>
      <rPr>
        <sz val="11"/>
        <color indexed="8"/>
        <rFont val="Calibri"/>
        <family val="2"/>
      </rPr>
      <t xml:space="preserve"> </t>
    </r>
    <r>
      <rPr>
        <sz val="11"/>
        <color indexed="8"/>
        <rFont val="BatangChe"/>
        <family val="3"/>
        <charset val="129"/>
      </rPr>
      <t>회색으로</t>
    </r>
    <r>
      <rPr>
        <sz val="11"/>
        <color indexed="8"/>
        <rFont val="Calibri"/>
        <family val="2"/>
      </rPr>
      <t xml:space="preserve"> </t>
    </r>
    <r>
      <rPr>
        <sz val="11"/>
        <color indexed="8"/>
        <rFont val="BatangChe"/>
        <family val="3"/>
        <charset val="129"/>
      </rPr>
      <t>비활성화됩니다</t>
    </r>
    <r>
      <rPr>
        <sz val="11"/>
        <color indexed="8"/>
        <rFont val="Calibri"/>
        <family val="2"/>
      </rPr>
      <t xml:space="preserve">. 
</t>
    </r>
    <r>
      <rPr>
        <sz val="11"/>
        <color indexed="8"/>
        <rFont val="BatangChe"/>
        <family val="3"/>
        <charset val="129"/>
      </rPr>
      <t>옵션</t>
    </r>
    <r>
      <rPr>
        <sz val="11"/>
        <color indexed="8"/>
        <rFont val="Calibri"/>
        <family val="2"/>
      </rPr>
      <t xml:space="preserve"> B:  </t>
    </r>
    <r>
      <rPr>
        <sz val="11"/>
        <color indexed="8"/>
        <rFont val="BatangChe"/>
        <family val="3"/>
        <charset val="129"/>
      </rPr>
      <t>금속</t>
    </r>
    <r>
      <rPr>
        <sz val="11"/>
        <color indexed="8"/>
        <rFont val="Calibri"/>
        <family val="2"/>
      </rPr>
      <t xml:space="preserve"> </t>
    </r>
    <r>
      <rPr>
        <sz val="11"/>
        <color indexed="8"/>
        <rFont val="BatangChe"/>
        <family val="3"/>
        <charset val="129"/>
      </rPr>
      <t>및</t>
    </r>
    <r>
      <rPr>
        <sz val="11"/>
        <color indexed="8"/>
        <rFont val="Calibri"/>
        <family val="2"/>
      </rPr>
      <t xml:space="preserve"> </t>
    </r>
    <r>
      <rPr>
        <sz val="11"/>
        <color indexed="8"/>
        <rFont val="BatangChe"/>
        <family val="3"/>
        <charset val="129"/>
      </rPr>
      <t>제련소</t>
    </r>
    <r>
      <rPr>
        <sz val="11"/>
        <color indexed="8"/>
        <rFont val="Calibri"/>
        <family val="2"/>
      </rPr>
      <t xml:space="preserve"> </t>
    </r>
    <r>
      <rPr>
        <sz val="11"/>
        <color indexed="8"/>
        <rFont val="BatangChe"/>
        <family val="3"/>
        <charset val="129"/>
      </rPr>
      <t>찾기</t>
    </r>
    <r>
      <rPr>
        <sz val="11"/>
        <color indexed="8"/>
        <rFont val="Calibri"/>
        <family val="2"/>
      </rPr>
      <t xml:space="preserve"> </t>
    </r>
    <r>
      <rPr>
        <sz val="11"/>
        <color indexed="8"/>
        <rFont val="BatangChe"/>
        <family val="3"/>
        <charset val="129"/>
      </rPr>
      <t>이름</t>
    </r>
    <r>
      <rPr>
        <sz val="11"/>
        <color indexed="8"/>
        <rFont val="Calibri"/>
        <family val="2"/>
      </rPr>
      <t xml:space="preserve"> </t>
    </r>
    <r>
      <rPr>
        <sz val="11"/>
        <color indexed="8"/>
        <rFont val="BatangChe"/>
        <family val="3"/>
        <charset val="129"/>
      </rPr>
      <t>조합이</t>
    </r>
    <r>
      <rPr>
        <sz val="11"/>
        <color indexed="8"/>
        <rFont val="Calibri"/>
        <family val="2"/>
      </rPr>
      <t xml:space="preserve"> </t>
    </r>
    <r>
      <rPr>
        <sz val="11"/>
        <color indexed="8"/>
        <rFont val="BatangChe"/>
        <family val="3"/>
        <charset val="129"/>
      </rPr>
      <t>있는</t>
    </r>
    <r>
      <rPr>
        <sz val="11"/>
        <color indexed="8"/>
        <rFont val="Calibri"/>
        <family val="2"/>
      </rPr>
      <t xml:space="preserve"> </t>
    </r>
    <r>
      <rPr>
        <sz val="11"/>
        <color indexed="8"/>
        <rFont val="BatangChe"/>
        <family val="3"/>
        <charset val="129"/>
      </rPr>
      <t>경우</t>
    </r>
    <r>
      <rPr>
        <sz val="11"/>
        <color indexed="8"/>
        <rFont val="Calibri"/>
        <family val="2"/>
      </rPr>
      <t xml:space="preserve">, </t>
    </r>
    <r>
      <rPr>
        <sz val="11"/>
        <color indexed="8"/>
        <rFont val="BatangChe"/>
        <family val="3"/>
        <charset val="129"/>
      </rPr>
      <t>다음</t>
    </r>
    <r>
      <rPr>
        <sz val="11"/>
        <color indexed="8"/>
        <rFont val="Calibri"/>
        <family val="2"/>
      </rPr>
      <t xml:space="preserve"> </t>
    </r>
    <r>
      <rPr>
        <sz val="11"/>
        <color indexed="8"/>
        <rFont val="BatangChe"/>
        <family val="3"/>
        <charset val="129"/>
      </rPr>
      <t>단계를</t>
    </r>
    <r>
      <rPr>
        <sz val="11"/>
        <color indexed="8"/>
        <rFont val="Calibri"/>
        <family val="2"/>
      </rPr>
      <t xml:space="preserve"> </t>
    </r>
    <r>
      <rPr>
        <sz val="11"/>
        <color indexed="8"/>
        <rFont val="BatangChe"/>
        <family val="3"/>
        <charset val="129"/>
      </rPr>
      <t>수행합니다</t>
    </r>
    <r>
      <rPr>
        <sz val="11"/>
        <color indexed="8"/>
        <rFont val="Calibri"/>
        <family val="2"/>
      </rPr>
      <t xml:space="preserve">. 
</t>
    </r>
    <r>
      <rPr>
        <sz val="11"/>
        <color indexed="8"/>
        <rFont val="BatangChe"/>
        <family val="3"/>
        <charset val="129"/>
      </rPr>
      <t>단계</t>
    </r>
    <r>
      <rPr>
        <sz val="11"/>
        <color indexed="8"/>
        <rFont val="Calibri"/>
        <family val="2"/>
      </rPr>
      <t xml:space="preserve"> 1. B</t>
    </r>
    <r>
      <rPr>
        <sz val="11"/>
        <color indexed="8"/>
        <rFont val="BatangChe"/>
        <family val="3"/>
        <charset val="129"/>
      </rPr>
      <t>열에서</t>
    </r>
    <r>
      <rPr>
        <sz val="11"/>
        <color indexed="8"/>
        <rFont val="Calibri"/>
        <family val="2"/>
      </rPr>
      <t xml:space="preserve"> </t>
    </r>
    <r>
      <rPr>
        <sz val="11"/>
        <color indexed="8"/>
        <rFont val="BatangChe"/>
        <family val="3"/>
        <charset val="129"/>
      </rPr>
      <t>금속을</t>
    </r>
    <r>
      <rPr>
        <sz val="11"/>
        <color indexed="8"/>
        <rFont val="Calibri"/>
        <family val="2"/>
      </rPr>
      <t xml:space="preserve"> </t>
    </r>
    <r>
      <rPr>
        <sz val="11"/>
        <color indexed="8"/>
        <rFont val="BatangChe"/>
        <family val="3"/>
        <charset val="129"/>
      </rPr>
      <t>선택합니다</t>
    </r>
    <r>
      <rPr>
        <sz val="11"/>
        <color indexed="8"/>
        <rFont val="Calibri"/>
        <family val="2"/>
      </rPr>
      <t xml:space="preserve">. 
</t>
    </r>
    <r>
      <rPr>
        <sz val="11"/>
        <color indexed="8"/>
        <rFont val="BatangChe"/>
        <family val="3"/>
        <charset val="129"/>
      </rPr>
      <t>단계</t>
    </r>
    <r>
      <rPr>
        <sz val="11"/>
        <color indexed="8"/>
        <rFont val="Calibri"/>
        <family val="2"/>
      </rPr>
      <t xml:space="preserve"> 2. C</t>
    </r>
    <r>
      <rPr>
        <sz val="11"/>
        <color indexed="8"/>
        <rFont val="BatangChe"/>
        <family val="3"/>
        <charset val="129"/>
      </rPr>
      <t>열의</t>
    </r>
    <r>
      <rPr>
        <sz val="11"/>
        <color indexed="8"/>
        <rFont val="Calibri"/>
        <family val="2"/>
      </rPr>
      <t xml:space="preserve"> </t>
    </r>
    <r>
      <rPr>
        <sz val="11"/>
        <color indexed="8"/>
        <rFont val="BatangChe"/>
        <family val="3"/>
        <charset val="129"/>
      </rPr>
      <t>드롭다운</t>
    </r>
    <r>
      <rPr>
        <sz val="11"/>
        <color indexed="8"/>
        <rFont val="Calibri"/>
        <family val="2"/>
      </rPr>
      <t xml:space="preserve"> </t>
    </r>
    <r>
      <rPr>
        <sz val="11"/>
        <color indexed="8"/>
        <rFont val="BatangChe"/>
        <family val="3"/>
        <charset val="129"/>
      </rPr>
      <t>메뉴에서</t>
    </r>
    <r>
      <rPr>
        <sz val="11"/>
        <color indexed="8"/>
        <rFont val="Calibri"/>
        <family val="2"/>
      </rPr>
      <t xml:space="preserve"> </t>
    </r>
    <r>
      <rPr>
        <sz val="11"/>
        <color indexed="8"/>
        <rFont val="BatangChe"/>
        <family val="3"/>
        <charset val="129"/>
      </rPr>
      <t>선택합니다</t>
    </r>
    <r>
      <rPr>
        <sz val="11"/>
        <color indexed="8"/>
        <rFont val="Calibri"/>
        <family val="2"/>
      </rPr>
      <t>(</t>
    </r>
    <r>
      <rPr>
        <sz val="11"/>
        <color indexed="8"/>
        <rFont val="BatangChe"/>
        <family val="3"/>
        <charset val="129"/>
      </rPr>
      <t>조합이</t>
    </r>
    <r>
      <rPr>
        <sz val="11"/>
        <color indexed="8"/>
        <rFont val="Calibri"/>
        <family val="2"/>
      </rPr>
      <t xml:space="preserve"> </t>
    </r>
    <r>
      <rPr>
        <sz val="11"/>
        <color indexed="8"/>
        <rFont val="BatangChe"/>
        <family val="3"/>
        <charset val="129"/>
      </rPr>
      <t>바르지</t>
    </r>
    <r>
      <rPr>
        <sz val="11"/>
        <color indexed="8"/>
        <rFont val="Calibri"/>
        <family val="2"/>
      </rPr>
      <t xml:space="preserve"> </t>
    </r>
    <r>
      <rPr>
        <sz val="11"/>
        <color indexed="8"/>
        <rFont val="BatangChe"/>
        <family val="3"/>
        <charset val="129"/>
      </rPr>
      <t>않을</t>
    </r>
    <r>
      <rPr>
        <sz val="11"/>
        <color indexed="8"/>
        <rFont val="Calibri"/>
        <family val="2"/>
      </rPr>
      <t xml:space="preserve"> </t>
    </r>
    <r>
      <rPr>
        <sz val="11"/>
        <color indexed="8"/>
        <rFont val="BatangChe"/>
        <family val="3"/>
        <charset val="129"/>
      </rPr>
      <t>경우</t>
    </r>
    <r>
      <rPr>
        <sz val="11"/>
        <color indexed="8"/>
        <rFont val="Calibri"/>
        <family val="2"/>
      </rPr>
      <t xml:space="preserve"> </t>
    </r>
    <r>
      <rPr>
        <sz val="11"/>
        <color indexed="8"/>
        <rFont val="BatangChe"/>
        <family val="3"/>
        <charset val="129"/>
      </rPr>
      <t>적색이</t>
    </r>
    <r>
      <rPr>
        <sz val="11"/>
        <color indexed="8"/>
        <rFont val="Calibri"/>
        <family val="2"/>
      </rPr>
      <t xml:space="preserve"> </t>
    </r>
    <r>
      <rPr>
        <sz val="11"/>
        <color indexed="8"/>
        <rFont val="BatangChe"/>
        <family val="3"/>
        <charset val="129"/>
      </rPr>
      <t>나타남</t>
    </r>
    <r>
      <rPr>
        <sz val="11"/>
        <color indexed="8"/>
        <rFont val="Calibri"/>
        <family val="2"/>
      </rPr>
      <t xml:space="preserve">). 
</t>
    </r>
    <r>
      <rPr>
        <sz val="11"/>
        <color indexed="8"/>
        <rFont val="BatangChe"/>
        <family val="3"/>
        <charset val="129"/>
      </rPr>
      <t>옵션</t>
    </r>
    <r>
      <rPr>
        <sz val="11"/>
        <color indexed="8"/>
        <rFont val="Calibri"/>
        <family val="2"/>
      </rPr>
      <t xml:space="preserve"> C: </t>
    </r>
    <r>
      <rPr>
        <sz val="11"/>
        <color indexed="8"/>
        <rFont val="BatangChe"/>
        <family val="3"/>
        <charset val="129"/>
      </rPr>
      <t>금속</t>
    </r>
    <r>
      <rPr>
        <sz val="11"/>
        <color indexed="8"/>
        <rFont val="Calibri"/>
        <family val="2"/>
      </rPr>
      <t xml:space="preserve"> </t>
    </r>
    <r>
      <rPr>
        <sz val="11"/>
        <color indexed="8"/>
        <rFont val="BatangChe"/>
        <family val="3"/>
        <charset val="129"/>
      </rPr>
      <t>및</t>
    </r>
    <r>
      <rPr>
        <sz val="11"/>
        <color indexed="8"/>
        <rFont val="Calibri"/>
        <family val="2"/>
      </rPr>
      <t xml:space="preserve"> </t>
    </r>
    <r>
      <rPr>
        <sz val="11"/>
        <color indexed="8"/>
        <rFont val="BatangChe"/>
        <family val="3"/>
        <charset val="129"/>
      </rPr>
      <t>제련소</t>
    </r>
    <r>
      <rPr>
        <sz val="11"/>
        <color indexed="8"/>
        <rFont val="Calibri"/>
        <family val="2"/>
      </rPr>
      <t xml:space="preserve"> </t>
    </r>
    <r>
      <rPr>
        <sz val="11"/>
        <color indexed="8"/>
        <rFont val="BatangChe"/>
        <family val="3"/>
        <charset val="129"/>
      </rPr>
      <t>이름</t>
    </r>
    <r>
      <rPr>
        <sz val="11"/>
        <color indexed="8"/>
        <rFont val="Calibri"/>
        <family val="2"/>
      </rPr>
      <t xml:space="preserve"> </t>
    </r>
    <r>
      <rPr>
        <sz val="11"/>
        <color indexed="8"/>
        <rFont val="BatangChe"/>
        <family val="3"/>
        <charset val="129"/>
      </rPr>
      <t>조합이</t>
    </r>
    <r>
      <rPr>
        <sz val="11"/>
        <color indexed="8"/>
        <rFont val="Calibri"/>
        <family val="2"/>
      </rPr>
      <t xml:space="preserve"> </t>
    </r>
    <r>
      <rPr>
        <sz val="11"/>
        <color indexed="8"/>
        <rFont val="BatangChe"/>
        <family val="3"/>
        <charset val="129"/>
      </rPr>
      <t>있는</t>
    </r>
    <r>
      <rPr>
        <sz val="11"/>
        <color indexed="8"/>
        <rFont val="Calibri"/>
        <family val="2"/>
      </rPr>
      <t xml:space="preserve"> </t>
    </r>
    <r>
      <rPr>
        <sz val="11"/>
        <color indexed="8"/>
        <rFont val="BatangChe"/>
        <family val="3"/>
        <charset val="129"/>
      </rPr>
      <t>경우</t>
    </r>
    <r>
      <rPr>
        <sz val="11"/>
        <color indexed="8"/>
        <rFont val="Calibri"/>
        <family val="2"/>
      </rPr>
      <t xml:space="preserve">, </t>
    </r>
    <r>
      <rPr>
        <sz val="11"/>
        <color indexed="8"/>
        <rFont val="BatangChe"/>
        <family val="3"/>
        <charset val="129"/>
      </rPr>
      <t>다음</t>
    </r>
    <r>
      <rPr>
        <sz val="11"/>
        <color indexed="8"/>
        <rFont val="Calibri"/>
        <family val="2"/>
      </rPr>
      <t xml:space="preserve"> </t>
    </r>
    <r>
      <rPr>
        <sz val="11"/>
        <color indexed="8"/>
        <rFont val="BatangChe"/>
        <family val="3"/>
        <charset val="129"/>
      </rPr>
      <t>단계를</t>
    </r>
    <r>
      <rPr>
        <sz val="11"/>
        <color indexed="8"/>
        <rFont val="Calibri"/>
        <family val="2"/>
      </rPr>
      <t xml:space="preserve"> </t>
    </r>
    <r>
      <rPr>
        <sz val="11"/>
        <color indexed="8"/>
        <rFont val="BatangChe"/>
        <family val="3"/>
        <charset val="129"/>
      </rPr>
      <t>수행합니다</t>
    </r>
    <r>
      <rPr>
        <sz val="11"/>
        <color indexed="8"/>
        <rFont val="Calibri"/>
        <family val="2"/>
      </rPr>
      <t xml:space="preserve">. 
</t>
    </r>
    <r>
      <rPr>
        <sz val="11"/>
        <color indexed="8"/>
        <rFont val="BatangChe"/>
        <family val="3"/>
        <charset val="129"/>
      </rPr>
      <t>단계</t>
    </r>
    <r>
      <rPr>
        <sz val="11"/>
        <color indexed="8"/>
        <rFont val="Calibri"/>
        <family val="2"/>
      </rPr>
      <t xml:space="preserve"> 1. B</t>
    </r>
    <r>
      <rPr>
        <sz val="11"/>
        <color indexed="8"/>
        <rFont val="BatangChe"/>
        <family val="3"/>
        <charset val="129"/>
      </rPr>
      <t>열에서</t>
    </r>
    <r>
      <rPr>
        <sz val="11"/>
        <color indexed="8"/>
        <rFont val="Calibri"/>
        <family val="2"/>
      </rPr>
      <t xml:space="preserve"> </t>
    </r>
    <r>
      <rPr>
        <sz val="11"/>
        <color indexed="8"/>
        <rFont val="BatangChe"/>
        <family val="3"/>
        <charset val="129"/>
      </rPr>
      <t>금속을</t>
    </r>
    <r>
      <rPr>
        <sz val="11"/>
        <color indexed="8"/>
        <rFont val="Calibri"/>
        <family val="2"/>
      </rPr>
      <t xml:space="preserve"> </t>
    </r>
    <r>
      <rPr>
        <sz val="11"/>
        <color indexed="8"/>
        <rFont val="BatangChe"/>
        <family val="3"/>
        <charset val="129"/>
      </rPr>
      <t>선택합니다</t>
    </r>
    <r>
      <rPr>
        <sz val="11"/>
        <color indexed="8"/>
        <rFont val="Calibri"/>
        <family val="2"/>
      </rPr>
      <t xml:space="preserve">. 
</t>
    </r>
    <r>
      <rPr>
        <sz val="11"/>
        <color indexed="8"/>
        <rFont val="BatangChe"/>
        <family val="3"/>
        <charset val="129"/>
      </rPr>
      <t>단계</t>
    </r>
    <r>
      <rPr>
        <sz val="11"/>
        <color indexed="8"/>
        <rFont val="Calibri"/>
        <family val="2"/>
      </rPr>
      <t xml:space="preserve"> 2: </t>
    </r>
    <r>
      <rPr>
        <sz val="11"/>
        <color indexed="8"/>
        <rFont val="BatangChe"/>
        <family val="3"/>
        <charset val="129"/>
      </rPr>
      <t>제련소</t>
    </r>
    <r>
      <rPr>
        <sz val="11"/>
        <color indexed="8"/>
        <rFont val="Calibri"/>
        <family val="2"/>
      </rPr>
      <t xml:space="preserve"> </t>
    </r>
    <r>
      <rPr>
        <sz val="11"/>
        <color indexed="8"/>
        <rFont val="BatangChe"/>
        <family val="3"/>
        <charset val="129"/>
      </rPr>
      <t>찾기</t>
    </r>
    <r>
      <rPr>
        <sz val="11"/>
        <color indexed="8"/>
        <rFont val="Calibri"/>
        <family val="2"/>
      </rPr>
      <t xml:space="preserve"> </t>
    </r>
    <r>
      <rPr>
        <sz val="11"/>
        <color indexed="8"/>
        <rFont val="BatangChe"/>
        <family val="3"/>
        <charset val="129"/>
      </rPr>
      <t>드롭다운에서</t>
    </r>
    <r>
      <rPr>
        <sz val="11"/>
        <color indexed="8"/>
        <rFont val="Calibri"/>
        <family val="2"/>
      </rPr>
      <t xml:space="preserve"> "</t>
    </r>
    <r>
      <rPr>
        <sz val="11"/>
        <color indexed="8"/>
        <rFont val="BatangChe"/>
        <family val="3"/>
        <charset val="129"/>
      </rPr>
      <t>제련소명</t>
    </r>
    <r>
      <rPr>
        <sz val="11"/>
        <color indexed="8"/>
        <rFont val="Calibri"/>
        <family val="2"/>
      </rPr>
      <t xml:space="preserve"> </t>
    </r>
    <r>
      <rPr>
        <sz val="11"/>
        <color indexed="8"/>
        <rFont val="BatangChe"/>
        <family val="3"/>
        <charset val="129"/>
      </rPr>
      <t>없음</t>
    </r>
    <r>
      <rPr>
        <sz val="11"/>
        <color indexed="8"/>
        <rFont val="Calibri"/>
        <family val="2"/>
      </rPr>
      <t>(Smelter Not Listed)"</t>
    </r>
    <r>
      <rPr>
        <sz val="11"/>
        <color indexed="8"/>
        <rFont val="BatangChe"/>
        <family val="3"/>
        <charset val="129"/>
      </rPr>
      <t>을</t>
    </r>
    <r>
      <rPr>
        <sz val="11"/>
        <color indexed="8"/>
        <rFont val="Calibri"/>
        <family val="2"/>
      </rPr>
      <t xml:space="preserve"> </t>
    </r>
    <r>
      <rPr>
        <sz val="11"/>
        <color indexed="8"/>
        <rFont val="BatangChe"/>
        <family val="3"/>
        <charset val="129"/>
      </rPr>
      <t>선택하고</t>
    </r>
    <r>
      <rPr>
        <sz val="11"/>
        <color indexed="8"/>
        <rFont val="Calibri"/>
        <family val="2"/>
      </rPr>
      <t xml:space="preserve"> D </t>
    </r>
    <r>
      <rPr>
        <sz val="11"/>
        <color indexed="8"/>
        <rFont val="BatangChe"/>
        <family val="3"/>
        <charset val="129"/>
      </rPr>
      <t>및</t>
    </r>
    <r>
      <rPr>
        <sz val="11"/>
        <color indexed="8"/>
        <rFont val="Calibri"/>
        <family val="2"/>
      </rPr>
      <t xml:space="preserve"> E</t>
    </r>
    <r>
      <rPr>
        <sz val="11"/>
        <color indexed="8"/>
        <rFont val="BatangChe"/>
        <family val="3"/>
        <charset val="129"/>
      </rPr>
      <t>열을</t>
    </r>
    <r>
      <rPr>
        <sz val="11"/>
        <color indexed="8"/>
        <rFont val="Calibri"/>
        <family val="2"/>
      </rPr>
      <t xml:space="preserve"> </t>
    </r>
    <r>
      <rPr>
        <sz val="11"/>
        <color indexed="8"/>
        <rFont val="BatangChe"/>
        <family val="3"/>
        <charset val="129"/>
      </rPr>
      <t>작성합니다</t>
    </r>
    <r>
      <rPr>
        <sz val="11"/>
        <color indexed="8"/>
        <rFont val="Calibri"/>
        <family val="2"/>
      </rPr>
      <t xml:space="preserve">
</t>
    </r>
    <r>
      <rPr>
        <sz val="11"/>
        <color indexed="8"/>
        <rFont val="BatangChe"/>
        <family val="3"/>
        <charset val="129"/>
      </rPr>
      <t>단계</t>
    </r>
    <r>
      <rPr>
        <sz val="11"/>
        <color indexed="8"/>
        <rFont val="Calibri"/>
        <family val="2"/>
      </rPr>
      <t xml:space="preserve"> 3. H ~ Q</t>
    </r>
    <r>
      <rPr>
        <sz val="11"/>
        <color indexed="8"/>
        <rFont val="BatangChe"/>
        <family val="3"/>
        <charset val="129"/>
      </rPr>
      <t>열에</t>
    </r>
    <r>
      <rPr>
        <sz val="11"/>
        <color indexed="8"/>
        <rFont val="Calibri"/>
        <family val="2"/>
      </rPr>
      <t xml:space="preserve"> </t>
    </r>
    <r>
      <rPr>
        <sz val="11"/>
        <color indexed="8"/>
        <rFont val="BatangChe"/>
        <family val="3"/>
        <charset val="129"/>
      </rPr>
      <t>사용</t>
    </r>
    <r>
      <rPr>
        <sz val="11"/>
        <color indexed="8"/>
        <rFont val="Calibri"/>
        <family val="2"/>
      </rPr>
      <t xml:space="preserve"> </t>
    </r>
    <r>
      <rPr>
        <sz val="11"/>
        <color indexed="8"/>
        <rFont val="BatangChe"/>
        <family val="3"/>
        <charset val="129"/>
      </rPr>
      <t>가능한</t>
    </r>
    <r>
      <rPr>
        <sz val="11"/>
        <color indexed="8"/>
        <rFont val="Calibri"/>
        <family val="2"/>
      </rPr>
      <t xml:space="preserve"> </t>
    </r>
    <r>
      <rPr>
        <sz val="11"/>
        <color indexed="8"/>
        <rFont val="BatangChe"/>
        <family val="3"/>
        <charset val="129"/>
      </rPr>
      <t>모든</t>
    </r>
    <r>
      <rPr>
        <sz val="11"/>
        <color indexed="8"/>
        <rFont val="Calibri"/>
        <family val="2"/>
      </rPr>
      <t xml:space="preserve"> </t>
    </r>
    <r>
      <rPr>
        <sz val="11"/>
        <color indexed="8"/>
        <rFont val="BatangChe"/>
        <family val="3"/>
        <charset val="129"/>
      </rPr>
      <t>제련소</t>
    </r>
    <r>
      <rPr>
        <sz val="11"/>
        <color indexed="8"/>
        <rFont val="Calibri"/>
        <family val="2"/>
      </rPr>
      <t xml:space="preserve"> </t>
    </r>
    <r>
      <rPr>
        <sz val="11"/>
        <color indexed="8"/>
        <rFont val="BatangChe"/>
        <family val="3"/>
        <charset val="129"/>
      </rPr>
      <t>정보를</t>
    </r>
    <r>
      <rPr>
        <sz val="11"/>
        <color indexed="8"/>
        <rFont val="Calibri"/>
        <family val="2"/>
      </rPr>
      <t xml:space="preserve"> </t>
    </r>
    <r>
      <rPr>
        <sz val="11"/>
        <color indexed="8"/>
        <rFont val="BatangChe"/>
        <family val="3"/>
        <charset val="129"/>
      </rPr>
      <t>입력합니다</t>
    </r>
    <r>
      <rPr>
        <sz val="11"/>
        <color indexed="8"/>
        <rFont val="Calibri"/>
        <family val="2"/>
      </rPr>
      <t xml:space="preserve">. 
</t>
    </r>
    <r>
      <rPr>
        <sz val="11"/>
        <color indexed="8"/>
        <rFont val="BatangChe"/>
        <family val="3"/>
        <charset val="129"/>
      </rPr>
      <t>필수</t>
    </r>
    <r>
      <rPr>
        <sz val="11"/>
        <color indexed="8"/>
        <rFont val="Calibri"/>
        <family val="2"/>
      </rPr>
      <t xml:space="preserve"> </t>
    </r>
    <r>
      <rPr>
        <sz val="11"/>
        <color indexed="8"/>
        <rFont val="BatangChe"/>
        <family val="3"/>
        <charset val="129"/>
      </rPr>
      <t>기재란은</t>
    </r>
    <r>
      <rPr>
        <sz val="11"/>
        <color indexed="8"/>
        <rFont val="Calibri"/>
        <family val="2"/>
      </rPr>
      <t xml:space="preserve"> </t>
    </r>
    <r>
      <rPr>
        <sz val="11"/>
        <color indexed="8"/>
        <rFont val="BatangChe"/>
        <family val="3"/>
        <charset val="129"/>
      </rPr>
      <t>별표</t>
    </r>
    <r>
      <rPr>
        <sz val="11"/>
        <color indexed="8"/>
        <rFont val="Calibri"/>
        <family val="2"/>
      </rPr>
      <t>(*)</t>
    </r>
    <r>
      <rPr>
        <sz val="11"/>
        <color indexed="8"/>
        <rFont val="BatangChe"/>
        <family val="3"/>
        <charset val="129"/>
      </rPr>
      <t>로</t>
    </r>
    <r>
      <rPr>
        <sz val="11"/>
        <color indexed="8"/>
        <rFont val="Calibri"/>
        <family val="2"/>
      </rPr>
      <t xml:space="preserve"> </t>
    </r>
    <r>
      <rPr>
        <sz val="11"/>
        <color indexed="8"/>
        <rFont val="BatangChe"/>
        <family val="3"/>
        <charset val="129"/>
      </rPr>
      <t>표시됩니다</t>
    </r>
    <r>
      <rPr>
        <sz val="11"/>
        <color indexed="8"/>
        <rFont val="Calibri"/>
        <family val="2"/>
      </rPr>
      <t xml:space="preserve">. 
(1) </t>
    </r>
    <r>
      <rPr>
        <sz val="11"/>
        <color indexed="8"/>
        <rFont val="BatangChe"/>
        <family val="3"/>
        <charset val="129"/>
      </rPr>
      <t>제련소</t>
    </r>
    <r>
      <rPr>
        <sz val="11"/>
        <color indexed="8"/>
        <rFont val="Calibri"/>
        <family val="2"/>
      </rPr>
      <t xml:space="preserve"> </t>
    </r>
    <r>
      <rPr>
        <sz val="11"/>
        <color indexed="8"/>
        <rFont val="BatangChe"/>
        <family val="3"/>
        <charset val="129"/>
      </rPr>
      <t>찾기</t>
    </r>
    <r>
      <rPr>
        <sz val="11"/>
        <color indexed="8"/>
        <rFont val="Calibri"/>
        <family val="2"/>
      </rPr>
      <t xml:space="preserve"> = "</t>
    </r>
    <r>
      <rPr>
        <sz val="11"/>
        <color indexed="8"/>
        <rFont val="BatangChe"/>
        <family val="3"/>
        <charset val="129"/>
      </rPr>
      <t>제련소명</t>
    </r>
    <r>
      <rPr>
        <sz val="11"/>
        <color indexed="8"/>
        <rFont val="Calibri"/>
        <family val="2"/>
      </rPr>
      <t xml:space="preserve"> </t>
    </r>
    <r>
      <rPr>
        <sz val="11"/>
        <color indexed="8"/>
        <rFont val="BatangChe"/>
        <family val="3"/>
        <charset val="129"/>
      </rPr>
      <t>없음</t>
    </r>
    <r>
      <rPr>
        <sz val="11"/>
        <color indexed="8"/>
        <rFont val="Calibri"/>
        <family val="2"/>
      </rPr>
      <t>(Smelter Not Listed)"</t>
    </r>
    <r>
      <rPr>
        <sz val="11"/>
        <color indexed="8"/>
        <rFont val="BatangChe"/>
        <family val="3"/>
        <charset val="129"/>
      </rPr>
      <t>인</t>
    </r>
    <r>
      <rPr>
        <sz val="11"/>
        <color indexed="8"/>
        <rFont val="Calibri"/>
        <family val="2"/>
      </rPr>
      <t xml:space="preserve"> </t>
    </r>
    <r>
      <rPr>
        <sz val="11"/>
        <color indexed="8"/>
        <rFont val="BatangChe"/>
        <family val="3"/>
        <charset val="129"/>
      </rPr>
      <t>경우에는</t>
    </r>
    <r>
      <rPr>
        <sz val="11"/>
        <color indexed="8"/>
        <rFont val="Calibri"/>
        <family val="2"/>
      </rPr>
      <t xml:space="preserve"> </t>
    </r>
    <r>
      <rPr>
        <sz val="11"/>
        <color indexed="8"/>
        <rFont val="BatangChe"/>
        <family val="3"/>
        <charset val="129"/>
      </rPr>
      <t>직접</t>
    </r>
    <r>
      <rPr>
        <sz val="11"/>
        <color indexed="8"/>
        <rFont val="Calibri"/>
        <family val="2"/>
      </rPr>
      <t xml:space="preserve"> </t>
    </r>
    <r>
      <rPr>
        <sz val="11"/>
        <color indexed="8"/>
        <rFont val="BatangChe"/>
        <family val="3"/>
        <charset val="129"/>
      </rPr>
      <t>입력해야</t>
    </r>
    <r>
      <rPr>
        <sz val="11"/>
        <color indexed="8"/>
        <rFont val="Calibri"/>
        <family val="2"/>
      </rPr>
      <t xml:space="preserve"> </t>
    </r>
    <r>
      <rPr>
        <sz val="11"/>
        <color indexed="8"/>
        <rFont val="BatangChe"/>
        <family val="3"/>
        <charset val="129"/>
      </rPr>
      <t>합니다</t>
    </r>
    <r>
      <rPr>
        <sz val="11"/>
        <color indexed="8"/>
        <rFont val="Calibri"/>
        <family val="2"/>
      </rPr>
      <t xml:space="preserve">
</t>
    </r>
    <r>
      <rPr>
        <sz val="11"/>
        <color indexed="8"/>
        <rFont val="BatangChe"/>
        <family val="3"/>
        <charset val="129"/>
      </rPr>
      <t>참고</t>
    </r>
    <r>
      <rPr>
        <sz val="11"/>
        <color indexed="8"/>
        <rFont val="Calibri"/>
        <family val="2"/>
      </rPr>
      <t xml:space="preserve">: </t>
    </r>
    <r>
      <rPr>
        <sz val="11"/>
        <color indexed="8"/>
        <rFont val="BatangChe"/>
        <family val="3"/>
        <charset val="129"/>
      </rPr>
      <t>옵션</t>
    </r>
    <r>
      <rPr>
        <sz val="11"/>
        <color indexed="8"/>
        <rFont val="Calibri"/>
        <family val="2"/>
      </rPr>
      <t xml:space="preserve"> A, B </t>
    </r>
    <r>
      <rPr>
        <sz val="11"/>
        <color indexed="8"/>
        <rFont val="BatangChe"/>
        <family val="3"/>
        <charset val="129"/>
      </rPr>
      <t>및</t>
    </r>
    <r>
      <rPr>
        <sz val="11"/>
        <color indexed="8"/>
        <rFont val="Calibri"/>
        <family val="2"/>
      </rPr>
      <t xml:space="preserve"> C</t>
    </r>
    <r>
      <rPr>
        <sz val="11"/>
        <color indexed="8"/>
        <rFont val="BatangChe"/>
        <family val="3"/>
        <charset val="129"/>
      </rPr>
      <t>의</t>
    </r>
    <r>
      <rPr>
        <sz val="11"/>
        <color indexed="8"/>
        <rFont val="Calibri"/>
        <family val="2"/>
      </rPr>
      <t xml:space="preserve"> </t>
    </r>
    <r>
      <rPr>
        <sz val="11"/>
        <color indexed="8"/>
        <rFont val="BatangChe"/>
        <family val="3"/>
        <charset val="129"/>
      </rPr>
      <t>조합은</t>
    </r>
    <r>
      <rPr>
        <sz val="11"/>
        <color indexed="8"/>
        <rFont val="Calibri"/>
        <family val="2"/>
      </rPr>
      <t xml:space="preserve"> </t>
    </r>
    <r>
      <rPr>
        <sz val="11"/>
        <color indexed="8"/>
        <rFont val="BatangChe"/>
        <family val="3"/>
        <charset val="129"/>
      </rPr>
      <t>제련소</t>
    </r>
    <r>
      <rPr>
        <sz val="11"/>
        <color indexed="8"/>
        <rFont val="Calibri"/>
        <family val="2"/>
      </rPr>
      <t xml:space="preserve"> </t>
    </r>
    <r>
      <rPr>
        <sz val="11"/>
        <color indexed="8"/>
        <rFont val="BatangChe"/>
        <family val="3"/>
        <charset val="129"/>
      </rPr>
      <t>목록</t>
    </r>
    <r>
      <rPr>
        <sz val="11"/>
        <color indexed="8"/>
        <rFont val="Calibri"/>
        <family val="2"/>
      </rPr>
      <t>(Smelter List)</t>
    </r>
    <r>
      <rPr>
        <sz val="11"/>
        <color indexed="8"/>
        <rFont val="BatangChe"/>
        <family val="3"/>
        <charset val="129"/>
      </rPr>
      <t>을</t>
    </r>
    <r>
      <rPr>
        <sz val="11"/>
        <color indexed="8"/>
        <rFont val="Calibri"/>
        <family val="2"/>
      </rPr>
      <t xml:space="preserve"> </t>
    </r>
    <r>
      <rPr>
        <sz val="11"/>
        <color indexed="8"/>
        <rFont val="BatangChe"/>
        <family val="3"/>
        <charset val="129"/>
      </rPr>
      <t>작성하는</t>
    </r>
    <r>
      <rPr>
        <sz val="11"/>
        <color indexed="8"/>
        <rFont val="Calibri"/>
        <family val="2"/>
      </rPr>
      <t xml:space="preserve"> </t>
    </r>
    <r>
      <rPr>
        <sz val="11"/>
        <color indexed="8"/>
        <rFont val="BatangChe"/>
        <family val="3"/>
        <charset val="129"/>
      </rPr>
      <t>데</t>
    </r>
    <r>
      <rPr>
        <sz val="11"/>
        <color indexed="8"/>
        <rFont val="Calibri"/>
        <family val="2"/>
      </rPr>
      <t xml:space="preserve"> </t>
    </r>
    <r>
      <rPr>
        <sz val="11"/>
        <color indexed="8"/>
        <rFont val="BatangChe"/>
        <family val="3"/>
        <charset val="129"/>
      </rPr>
      <t>사용할</t>
    </r>
    <r>
      <rPr>
        <sz val="11"/>
        <color indexed="8"/>
        <rFont val="Calibri"/>
        <family val="2"/>
      </rPr>
      <t xml:space="preserve"> </t>
    </r>
    <r>
      <rPr>
        <sz val="11"/>
        <color indexed="8"/>
        <rFont val="BatangChe"/>
        <family val="3"/>
        <charset val="129"/>
      </rPr>
      <t>수도</t>
    </r>
    <r>
      <rPr>
        <sz val="11"/>
        <color indexed="8"/>
        <rFont val="Calibri"/>
        <family val="2"/>
      </rPr>
      <t xml:space="preserve"> </t>
    </r>
    <r>
      <rPr>
        <sz val="11"/>
        <color indexed="8"/>
        <rFont val="BatangChe"/>
        <family val="3"/>
        <charset val="129"/>
      </rPr>
      <t>있습니다</t>
    </r>
    <r>
      <rPr>
        <sz val="11"/>
        <color indexed="8"/>
        <rFont val="Calibri"/>
        <family val="2"/>
      </rPr>
      <t xml:space="preserve">. </t>
    </r>
    <r>
      <rPr>
        <sz val="11"/>
        <color indexed="8"/>
        <rFont val="BatangChe"/>
        <family val="3"/>
        <charset val="129"/>
      </rPr>
      <t>자동으로</t>
    </r>
    <r>
      <rPr>
        <sz val="11"/>
        <color indexed="8"/>
        <rFont val="Calibri"/>
        <family val="2"/>
      </rPr>
      <t xml:space="preserve"> </t>
    </r>
    <r>
      <rPr>
        <sz val="11"/>
        <color indexed="8"/>
        <rFont val="BatangChe"/>
        <family val="3"/>
        <charset val="129"/>
      </rPr>
      <t>입력된</t>
    </r>
    <r>
      <rPr>
        <sz val="11"/>
        <color indexed="8"/>
        <rFont val="Calibri"/>
        <family val="2"/>
      </rPr>
      <t xml:space="preserve"> </t>
    </r>
    <r>
      <rPr>
        <sz val="11"/>
        <color indexed="8"/>
        <rFont val="BatangChe"/>
        <family val="3"/>
        <charset val="129"/>
      </rPr>
      <t>셀을</t>
    </r>
    <r>
      <rPr>
        <sz val="11"/>
        <color indexed="8"/>
        <rFont val="Calibri"/>
        <family val="2"/>
      </rPr>
      <t xml:space="preserve"> </t>
    </r>
    <r>
      <rPr>
        <sz val="11"/>
        <color indexed="8"/>
        <rFont val="BatangChe"/>
        <family val="3"/>
        <charset val="129"/>
      </rPr>
      <t>변경하지</t>
    </r>
    <r>
      <rPr>
        <sz val="11"/>
        <color indexed="8"/>
        <rFont val="Calibri"/>
        <family val="2"/>
      </rPr>
      <t xml:space="preserve"> </t>
    </r>
    <r>
      <rPr>
        <sz val="11"/>
        <color indexed="8"/>
        <rFont val="BatangChe"/>
        <family val="3"/>
        <charset val="129"/>
      </rPr>
      <t>마십시오</t>
    </r>
    <r>
      <rPr>
        <sz val="11"/>
        <color indexed="8"/>
        <rFont val="Calibri"/>
        <family val="2"/>
      </rPr>
      <t xml:space="preserve">. </t>
    </r>
    <r>
      <rPr>
        <sz val="11"/>
        <color indexed="8"/>
        <rFont val="BatangChe"/>
        <family val="3"/>
        <charset val="129"/>
      </rPr>
      <t>제련소</t>
    </r>
    <r>
      <rPr>
        <sz val="11"/>
        <color indexed="8"/>
        <rFont val="Calibri"/>
        <family val="2"/>
      </rPr>
      <t xml:space="preserve"> </t>
    </r>
    <r>
      <rPr>
        <sz val="11"/>
        <color indexed="8"/>
        <rFont val="BatangChe"/>
        <family val="3"/>
        <charset val="129"/>
      </rPr>
      <t>찾기</t>
    </r>
    <r>
      <rPr>
        <sz val="11"/>
        <color indexed="8"/>
        <rFont val="Calibri"/>
        <family val="2"/>
      </rPr>
      <t xml:space="preserve">(Smelter Look-up) </t>
    </r>
    <r>
      <rPr>
        <sz val="11"/>
        <color indexed="8"/>
        <rFont val="BatangChe"/>
        <family val="3"/>
        <charset val="129"/>
      </rPr>
      <t>탭의</t>
    </r>
    <r>
      <rPr>
        <sz val="11"/>
        <color indexed="8"/>
        <rFont val="Calibri"/>
        <family val="2"/>
      </rPr>
      <t xml:space="preserve"> </t>
    </r>
    <r>
      <rPr>
        <sz val="11"/>
        <color indexed="8"/>
        <rFont val="BatangChe"/>
        <family val="3"/>
        <charset val="129"/>
      </rPr>
      <t>모든</t>
    </r>
    <r>
      <rPr>
        <sz val="11"/>
        <color indexed="8"/>
        <rFont val="Calibri"/>
        <family val="2"/>
      </rPr>
      <t xml:space="preserve"> </t>
    </r>
    <r>
      <rPr>
        <sz val="11"/>
        <color indexed="8"/>
        <rFont val="BatangChe"/>
        <family val="3"/>
        <charset val="129"/>
      </rPr>
      <t>오류는</t>
    </r>
    <r>
      <rPr>
        <sz val="11"/>
        <color indexed="8"/>
        <rFont val="Calibri"/>
        <family val="2"/>
      </rPr>
      <t xml:space="preserve"> RMI(RMI@responsiblebusiness.org)</t>
    </r>
    <r>
      <rPr>
        <sz val="11"/>
        <color indexed="8"/>
        <rFont val="BatangChe"/>
        <family val="3"/>
        <charset val="129"/>
      </rPr>
      <t>에</t>
    </r>
    <r>
      <rPr>
        <sz val="11"/>
        <color indexed="8"/>
        <rFont val="Calibri"/>
        <family val="2"/>
      </rPr>
      <t xml:space="preserve"> </t>
    </r>
    <r>
      <rPr>
        <sz val="11"/>
        <color indexed="8"/>
        <rFont val="BatangChe"/>
        <family val="3"/>
        <charset val="129"/>
      </rPr>
      <t>보고해야</t>
    </r>
    <r>
      <rPr>
        <sz val="11"/>
        <color indexed="8"/>
        <rFont val="Calibri"/>
        <family val="2"/>
      </rPr>
      <t xml:space="preserve"> </t>
    </r>
    <r>
      <rPr>
        <sz val="11"/>
        <color indexed="8"/>
        <rFont val="BatangChe"/>
        <family val="3"/>
        <charset val="129"/>
      </rPr>
      <t>합니다</t>
    </r>
    <r>
      <rPr>
        <sz val="11"/>
        <color indexed="8"/>
        <rFont val="Calibri"/>
        <family val="2"/>
      </rPr>
      <t xml:space="preserve">. </t>
    </r>
  </si>
  <si>
    <t>Website  de RMI: (www.responsiblemineralsinitiative.org)  entrenamiento y guía, plantilla, proceso de aseguramiento de minerales responsables lista de fundidores en cumplimiento.</t>
  </si>
  <si>
    <t xml:space="preserve">Esta plantilla de informe de minerales en conflicto (la Plantilla) es un formato de reporte estandarizado y gratuito creado por Iniciativa de minerales responsables (Responsible Minerals Initiative, RMI). La Plantilla facilita la transferencia de información a través de la cadena de suministro con respecto al país de origen del mineral y las fundidoras y refinerías que se utilizan y apoyen el cumplimiento con la legislación*. La plantilla también facilita la identificación de nuevas fundidoras y refinerías que se someterían potencialmente a una auditoría por medio del Responsible Minerals Assurance Process (Programa de aseguramiento de minerales responsables) **.
 El CMRT fue diseñado por empresas comercializadoras para revelar información sobre sus cadenas de suministro hacia arriba, pero sin incluir a la fundidora.   Si usted es una fundidora o refinadora de 3TG, de acuerdo con los protocolos de RMAP, le recomendamos que ingrese su propio nombre en la pestaña de la lista de fundidoras. 
Al llenar el formulario, ninguno de los datos de las celdas debe empezar con "=" o "#". 
</t>
  </si>
  <si>
    <t xml:space="preserve">* En 2010, se aprobó la ley estadounidense Dodd-Frank relacionada con "minerales en conflicto" originarios de la Republica Democrática del Congo (RDC) y países limítrofes. La SEC ha publicado las reglas finales asociadas con el desglose de la fuente de minerales en conflicto de las empresas publicas de Estados Unidos ( ver reglas en http://www.sec.gov/rules/final/2012/34-67716.pdf). La reglas hacen referencia a la guía de diligencia de cuidado de la OECD para las  cadenas de suministros responsables de minerales de áreas afectadas y de alto riesgo, (http://www.oecd.org/dataoecd/62/30/46740847.pdf), las cuales guían a los proveedores para establecer políticas, marcos de diligencia de cuidado y manejo de sistemas.
** ver información en la iniciativa de minerales responsables (www.responsiblemineralsinitiative.org/).
  </t>
  </si>
  <si>
    <r>
      <rPr>
        <sz val="10"/>
        <rFont val="Verdana"/>
        <family val="2"/>
      </rPr>
      <t xml:space="preserve">2. Seleccione el Enfoque de la declaración de su compañía.  Las opciones para el enfoque son: 
A. En toda la empresa
B. Producto (o Lista de productos)
C. Definido por el usuario 
Para "En toda la empresa", la declaración acompaña la totalidad de los productos de una compañía o materiales de productos fabricados por la compañía matriz.  Si el usuario informa datos de minerales en conflicto a nivel de la compañía, se informarán datos de minerales en conflicto en todos los productos que fabrican. 
Para la selección de enfoque de Producto (o Lista de productos), se mostrará un enlace hacia la pestaña de la hoja de trabajo para la Lista de productos.  Si se selecciona este enfoque, es obligatorio enlistar el Número de producto del fabricante de los productos cubiertos en el enfoque de esta Declaración, en la Columna B de la hoja de trabajo de la Lista de productos.  Es opcional incluir el Nombre del producto del fabricante en la Columna C de la hoja de trabajo de la Lista de productos. 
Para la selección del enfoque "Definido por el usuario", es obligatorio que el usuario describa el enfoque en el que aplica la divulgación de los metales en conflicto.  La clase definida por el usuario permite que éste describa el enfoque en el que corresponde la divulgación de minerales en conflicto.  El enfoque de esta clase debe definirse en un campo de texto como lo acuerden el proveedor y el solicitante.  Esta divulgación puede corresponder a una división específica o a una categoría de productos de la compañía.  Una categoría de productos es un grupo de productos que pueden describirse con un término genérico reconocido en la industria (por ejemplo, capacitores).  Cuando se utilice esta clase, el usuario debe proporcionar las respuestas a la lista de preguntas para cada 3TG utilizado en los productos de la clase especificada definida por el usuario. 
Este campo es obligatorio. </t>
    </r>
  </si>
  <si>
    <r>
      <rPr>
        <sz val="10"/>
        <rFont val="Verdana"/>
        <family val="2"/>
      </rPr>
      <t xml:space="preserve">Estas siete preguntas definen el uso, el origen y la identificación de la fuente para cada uno de los metales.  Las preguntas están diseñadas para recolectar información del uso de 3TG en los productos de la compañía para poder determinar la aplicación regulatoria.  Las respuestas a estas preguntas deben representar el 'Enfoque de la declaración' seleccionado en la sección de información de la compañía. Las respuestas a las preguntas de esta sección pueden utilizarse para determinar si los informes de 3TG están completos y son aplicables. </t>
    </r>
  </si>
  <si>
    <r>
      <rPr>
        <sz val="11"/>
        <color rgb="FF000000"/>
        <rFont val="Calibri"/>
        <family val="2"/>
      </rPr>
      <t>En cada una de las siete preguntas requeridas proporcione una respuesta para cada metal utilizando las selecciones del menú desplegable. Se deben completar las preguntas en esta sección para todo el 3TG.</t>
    </r>
    <r>
      <rPr>
        <sz val="11"/>
        <color rgb="FF000000"/>
        <rFont val="Calibri"/>
        <family val="2"/>
      </rPr>
      <t xml:space="preserve"> </t>
    </r>
    <r>
      <rPr>
        <sz val="11"/>
        <color rgb="FF000000"/>
        <rFont val="Calibri"/>
        <family val="2"/>
      </rPr>
      <t>Si la respuesta para un metal determinado es afirmativa en la pregunta 1, entonces se deben responder las siguientes preguntas para ese metal, así como las siguientes preguntas de debida diligencia (de la A a la I) acerca del programa de debida diligencia de la compañía.</t>
    </r>
  </si>
  <si>
    <r>
      <rPr>
        <sz val="11"/>
        <color rgb="FF000000"/>
        <rFont val="Calibri"/>
        <family val="2"/>
      </rPr>
      <t>1.</t>
    </r>
    <r>
      <rPr>
        <sz val="11"/>
        <color rgb="FF000000"/>
        <rFont val="Calibri"/>
        <family val="2"/>
      </rPr>
      <t xml:space="preserve"> </t>
    </r>
    <r>
      <rPr>
        <sz val="11"/>
        <color rgb="FF000000"/>
        <rFont val="Calibri"/>
        <family val="2"/>
      </rPr>
      <t>Esta es la primera de dos preguntas cuya respuesta se usa para determinar si el 3TG se encuentra dentro del alcance de los requerimientos del informe de minerales en conflicto.</t>
    </r>
    <r>
      <rPr>
        <sz val="11"/>
        <color rgb="FF000000"/>
        <rFont val="Calibri"/>
        <family val="2"/>
      </rPr>
      <t xml:space="preserve">  </t>
    </r>
    <r>
      <rPr>
        <sz val="11"/>
        <color rgb="FF000000"/>
        <rFont val="Calibri"/>
        <family val="2"/>
      </rPr>
      <t>Esta pregunta depende de la guía suministrada por la SEC en las reglas finales para determinar si un 3TG es "necesario para la funcionalidad o fabricación" de un producto.</t>
    </r>
    <r>
      <rPr>
        <sz val="11"/>
        <color rgb="FF000000"/>
        <rFont val="Calibri"/>
        <family val="2"/>
      </rPr>
      <t xml:space="preserve">   </t>
    </r>
    <r>
      <rPr>
        <sz val="11"/>
        <color rgb="FF000000"/>
        <rFont val="Calibri"/>
        <family val="2"/>
      </rPr>
      <t>La guía de la SEC se basa en el supuesto de que una compañía en la cadena de suministro de un producto no añadiría intencionalmente un 3TG a ese producto o a cualquier sub-componente del producto si ese 3TG no fuera necesario para la función, uso o propósito generalmente esperados del producto.</t>
    </r>
    <r>
      <rPr>
        <sz val="11"/>
        <color rgb="FF000000"/>
        <rFont val="Calibri"/>
        <family val="2"/>
      </rPr>
      <t xml:space="preserve">  </t>
    </r>
    <r>
      <rPr>
        <sz val="11"/>
        <color rgb="FF000000"/>
        <rFont val="Calibri"/>
        <family val="2"/>
      </rPr>
      <t>Asimismo, la guía supone que el 3TG no sería necesario para la fabricación de un producto a menos que fuera incluido en el proceso de fabricación de dicho producto.</t>
    </r>
    <r>
      <rPr>
        <sz val="11"/>
        <color rgb="FF000000"/>
        <rFont val="Calibri"/>
        <family val="2"/>
      </rPr>
      <t xml:space="preserve"> </t>
    </r>
    <r>
      <rPr>
        <sz val="11"/>
        <color rgb="FF000000"/>
        <rFont val="Calibri"/>
        <family val="2"/>
      </rPr>
      <t>La respuesta a esta pregunta sirve para excluir cualquier contaminante a nivel de trazas, o subproductos producidos naturalmente, como el estaño en el acero.</t>
    </r>
    <r>
      <rPr>
        <sz val="11"/>
        <color rgb="FF000000"/>
        <rFont val="Calibri"/>
        <family val="2"/>
      </rPr>
      <t xml:space="preserve">  </t>
    </r>
    <r>
      <rPr>
        <sz val="11"/>
        <color rgb="FF000000"/>
        <rFont val="Calibri"/>
        <family val="2"/>
      </rPr>
      <t>Se debe responder esta pregunta para cada 3TG.</t>
    </r>
    <r>
      <rPr>
        <sz val="11"/>
        <color rgb="FF000000"/>
        <rFont val="Calibri"/>
        <family val="2"/>
      </rPr>
      <t xml:space="preserve">
</t>
    </r>
    <r>
      <rPr>
        <sz val="11"/>
        <color rgb="FF000000"/>
        <rFont val="Calibri"/>
        <family val="2"/>
      </rPr>
      <t xml:space="preserve">
</t>
    </r>
    <r>
      <rPr>
        <sz val="11"/>
        <color rgb="FF000000"/>
        <rFont val="Calibri"/>
        <family val="2"/>
      </rPr>
      <t>Esta pregunta plantea si se usa algún mineral en conflicto como materia prima, componente o aditivo en algún producto que usted fabrique o cuya fabricación contrate (incluidas las materias primas y los componentes).</t>
    </r>
    <r>
      <rPr>
        <sz val="11"/>
        <color rgb="FF000000"/>
        <rFont val="Calibri"/>
        <family val="2"/>
      </rPr>
      <t xml:space="preserve"> </t>
    </r>
    <r>
      <rPr>
        <sz val="11"/>
        <color rgb="FF000000"/>
        <rFont val="Calibri"/>
        <family val="2"/>
      </rPr>
      <t>Las impurezas de las materias primas, componentes, aditivos, abrasivos y herramientas de corte están fuera del alcance de la encuesta.</t>
    </r>
    <r>
      <rPr>
        <sz val="11"/>
        <color rgb="FF000000"/>
        <rFont val="Calibri"/>
        <family val="2"/>
      </rPr>
      <t xml:space="preserve">
</t>
    </r>
    <r>
      <rPr>
        <sz val="11"/>
        <color rgb="FF000000"/>
        <rFont val="Calibri"/>
        <family val="2"/>
      </rPr>
      <t xml:space="preserve">
</t>
    </r>
    <r>
      <rPr>
        <sz val="11"/>
        <color rgb="FF000000"/>
        <rFont val="Calibri"/>
        <family val="2"/>
      </rPr>
      <t>Se debe responder esta pregunta para cada 3TG.</t>
    </r>
    <r>
      <rPr>
        <sz val="11"/>
        <color rgb="FF000000"/>
        <rFont val="Calibri"/>
        <family val="2"/>
      </rPr>
      <t xml:space="preserve"> </t>
    </r>
    <r>
      <rPr>
        <sz val="11"/>
        <color rgb="FF000000"/>
        <rFont val="Calibri"/>
        <family val="2"/>
      </rPr>
      <t>Las respuestas válidas para esta pregunta son "sí" o "no".</t>
    </r>
    <r>
      <rPr>
        <sz val="11"/>
        <color rgb="FF000000"/>
        <rFont val="Calibri"/>
        <family val="2"/>
      </rPr>
      <t xml:space="preserve"> </t>
    </r>
    <r>
      <rPr>
        <sz val="11"/>
        <color rgb="FF000000"/>
        <rFont val="Calibri"/>
        <family val="2"/>
      </rPr>
      <t>Esta pregunta es obligatoria.</t>
    </r>
  </si>
  <si>
    <r>
      <rPr>
        <sz val="11"/>
        <color rgb="FF000000"/>
        <rFont val="Calibri"/>
        <family val="2"/>
      </rPr>
      <t>2.</t>
    </r>
    <r>
      <rPr>
        <sz val="11"/>
        <color rgb="FF000000"/>
        <rFont val="Calibri"/>
        <family val="2"/>
      </rPr>
      <t xml:space="preserve"> </t>
    </r>
    <r>
      <rPr>
        <sz val="11"/>
        <color rgb="FF000000"/>
        <rFont val="Calibri"/>
        <family val="2"/>
      </rPr>
      <t>Se debe responder esta pregunta para cada 3TG al cual la repuesta a la pregunta 1 sea "sí".</t>
    </r>
    <r>
      <rPr>
        <sz val="11"/>
        <color rgb="FF000000"/>
        <rFont val="Calibri"/>
        <family val="2"/>
      </rPr>
      <t xml:space="preserve"> </t>
    </r>
    <r>
      <rPr>
        <sz val="11"/>
        <color rgb="FF000000"/>
        <rFont val="Calibri"/>
        <family val="2"/>
      </rPr>
      <t>Esta es la segunda de dos preguntas cuya respuesta se usa para determinar si el 3TG se encuentra dentro del enfoque de los requerimientos del informe de minerales en conflicto como se describe en las reglas finales de la SEC para determinar si un 3TG es necesario para la funcionalidad o fabricación de un producto.</t>
    </r>
    <r>
      <rPr>
        <sz val="11"/>
        <color rgb="FF000000"/>
        <rFont val="Calibri"/>
        <family val="2"/>
      </rPr>
      <t xml:space="preserve">  </t>
    </r>
    <r>
      <rPr>
        <sz val="11"/>
        <color rgb="FF000000"/>
        <rFont val="Calibri"/>
        <family val="2"/>
      </rPr>
      <t>Esta pregunta depende de la pregunta y respuesta de la Pregunta 1.</t>
    </r>
    <r>
      <rPr>
        <sz val="11"/>
        <color rgb="FF000000"/>
        <rFont val="Calibri"/>
        <family val="2"/>
      </rPr>
      <t xml:space="preserve"> </t>
    </r>
    <r>
      <rPr>
        <sz val="11"/>
        <color rgb="FF000000"/>
        <rFont val="Calibri"/>
        <family val="2"/>
      </rPr>
      <t>Se pretende que este cuestionario identifique los 3TG que se utilizan intencionalmente en el proceso de fabricación de un producto y en donde cierta cantidad del 3TG permanece en el producto terminado.</t>
    </r>
    <r>
      <rPr>
        <sz val="11"/>
        <color rgb="FF000000"/>
        <rFont val="Calibri"/>
        <family val="2"/>
      </rPr>
      <t xml:space="preserve">  </t>
    </r>
    <r>
      <rPr>
        <sz val="11"/>
        <color rgb="FF000000"/>
        <rFont val="Calibri"/>
        <family val="2"/>
      </rPr>
      <t>Esto incluye 3TG que pudieran no haber sido diseñados para convertirse en parte del producto final y probablemente no sean necesarios para la funcionalidad del producto, sino que solo están presentes como residuos del proceso de fabricación.</t>
    </r>
    <r>
      <rPr>
        <sz val="11"/>
        <color rgb="FF000000"/>
        <rFont val="Calibri"/>
        <family val="2"/>
      </rPr>
      <t xml:space="preserve">  </t>
    </r>
    <r>
      <rPr>
        <sz val="11"/>
        <color rgb="FF000000"/>
        <rFont val="Calibri"/>
        <family val="2"/>
      </rPr>
      <t>En muchos casos, el fabricante pudo intentar eliminar o facilitar el consumo del 3TG durante el proceso de fabricación; sin embargo, cierta cantidad del 3TG sigue presente.</t>
    </r>
    <r>
      <rPr>
        <sz val="11"/>
        <color rgb="FF000000"/>
        <rFont val="Calibri"/>
        <family val="2"/>
      </rPr>
      <t xml:space="preserve">  </t>
    </r>
    <r>
      <rPr>
        <sz val="11"/>
        <color rgb="FF000000"/>
        <rFont val="Calibri"/>
        <family val="2"/>
      </rPr>
      <t>Si el 3TG, el cual se agrega o incluye durante el proceso de manufactura, se elimina completamente de manera que no quedan restos al concluir el proceso, entonces la respuesta a esta pregunta sería "no".</t>
    </r>
    <r>
      <rPr>
        <sz val="11"/>
        <color rgb="FF000000"/>
        <rFont val="Calibri"/>
        <family val="2"/>
      </rPr>
      <t xml:space="preserve">
</t>
    </r>
    <r>
      <rPr>
        <sz val="11"/>
        <color rgb="FF000000"/>
        <rFont val="Calibri"/>
        <family val="2"/>
      </rPr>
      <t xml:space="preserve">
</t>
    </r>
    <r>
      <rPr>
        <sz val="11"/>
        <color rgb="FF000000"/>
        <rFont val="Calibri"/>
        <family val="2"/>
      </rPr>
      <t>Se debe responder esta pregunta para cada 3TG.</t>
    </r>
    <r>
      <rPr>
        <sz val="11"/>
        <color rgb="FF000000"/>
        <rFont val="Calibri"/>
        <family val="2"/>
      </rPr>
      <t xml:space="preserve"> </t>
    </r>
    <r>
      <rPr>
        <sz val="11"/>
        <color rgb="FF000000"/>
        <rFont val="Calibri"/>
        <family val="2"/>
      </rPr>
      <t>Las respuestas válidas para esta pregunta son "sí" o "no".</t>
    </r>
    <r>
      <rPr>
        <sz val="11"/>
        <color rgb="FF000000"/>
        <rFont val="Calibri"/>
        <family val="2"/>
      </rPr>
      <t xml:space="preserve"> </t>
    </r>
    <r>
      <rPr>
        <sz val="11"/>
        <color rgb="FF000000"/>
        <rFont val="Calibri"/>
        <family val="2"/>
      </rPr>
      <t>Esta pregunta es obligatoria.</t>
    </r>
    <r>
      <rPr>
        <sz val="11"/>
        <color rgb="FF000000"/>
        <rFont val="Calibri"/>
        <family val="2"/>
      </rPr>
      <t xml:space="preserve"> </t>
    </r>
  </si>
  <si>
    <t xml:space="preserve">3. Ésta es una declaración que menciona que cualquier parte de los 3TG contenidos en un producto o múltiples productos se originan del DRC o de un país contiguo (países cubiertos). La respuesta a esta pregunta deberá ser "sí", si cualquier fundidora de la cadena de suministros obtiene materia prima de los países cubiertos, aun si dichas fundidoras están en la lista de fundidoras y refinerías que cumplen con los requisitos de la RMI.  Para mas información, consulte la guía de debida diligencia de RMI sobre minerales de conflicto aquí: http://www.responsiblemineralsinitiative.org/training-and-resources/publications-and-guidance/.
La respuesta a esta pregunta debe ser "sí", "no" o "desconocido". Fundamente la respuesta afirmativa en la sección de comentarios.
Esta pregunta es obligatoria para un metal específico si la respuesta a la Pregunta 1 y 2 es "sí" para ese metal. </t>
  </si>
  <si>
    <r>
      <rPr>
        <sz val="11"/>
        <color rgb="FF000000"/>
        <rFont val="Calibri"/>
        <family val="2"/>
      </rPr>
      <t>5. Esta es una pregunta para determinar si una compañía ha recibido divulgaciones de minerales en conflicto de todos los proveedores directos que se piensa razonablemente que suministran 3TG contenido en los productos cubiertos en el alcance de esta declaración. Las respuestas permitidas para esta pregunta son:</t>
    </r>
    <r>
      <rPr>
        <sz val="11"/>
        <color rgb="FF000000"/>
        <rFont val="Calibri"/>
        <family val="2"/>
      </rPr>
      <t xml:space="preserve">
- </t>
    </r>
    <r>
      <rPr>
        <sz val="11"/>
        <color rgb="FF000000"/>
        <rFont val="Calibri"/>
        <family val="2"/>
      </rPr>
      <t>100 %</t>
    </r>
    <r>
      <rPr>
        <sz val="11"/>
        <color rgb="FF000000"/>
        <rFont val="Calibri"/>
        <family val="2"/>
      </rPr>
      <t xml:space="preserve">
- </t>
    </r>
    <r>
      <rPr>
        <sz val="11"/>
        <color rgb="FF000000"/>
        <rFont val="Calibri"/>
        <family val="2"/>
      </rPr>
      <t xml:space="preserve">Más del 90% </t>
    </r>
    <r>
      <rPr>
        <sz val="11"/>
        <color rgb="FF000000"/>
        <rFont val="Calibri"/>
        <family val="2"/>
      </rPr>
      <t xml:space="preserve">
- </t>
    </r>
    <r>
      <rPr>
        <sz val="11"/>
        <color rgb="FF000000"/>
        <rFont val="Calibri"/>
        <family val="2"/>
      </rPr>
      <t>Más del 75%</t>
    </r>
    <r>
      <rPr>
        <sz val="11"/>
        <color rgb="FF000000"/>
        <rFont val="Calibri"/>
        <family val="2"/>
      </rPr>
      <t xml:space="preserve">
</t>
    </r>
    <r>
      <rPr>
        <sz val="11"/>
        <color rgb="FF000000"/>
        <rFont val="Calibri"/>
        <family val="2"/>
      </rPr>
      <t>- Más del 50%</t>
    </r>
    <r>
      <rPr>
        <sz val="11"/>
        <color rgb="FF000000"/>
        <rFont val="Calibri"/>
        <family val="2"/>
      </rPr>
      <t xml:space="preserve">
</t>
    </r>
    <r>
      <rPr>
        <sz val="11"/>
        <color rgb="FF000000"/>
        <rFont val="Calibri"/>
        <family val="2"/>
      </rPr>
      <t>- 50% o menos</t>
    </r>
    <r>
      <rPr>
        <sz val="11"/>
        <color rgb="FF000000"/>
        <rFont val="Calibri"/>
        <family val="2"/>
      </rPr>
      <t xml:space="preserve">
</t>
    </r>
    <r>
      <rPr>
        <sz val="11"/>
        <color rgb="FF000000"/>
        <rFont val="Calibri"/>
        <family val="2"/>
      </rPr>
      <t>- Ninguno</t>
    </r>
    <r>
      <rPr>
        <sz val="11"/>
        <color rgb="FF000000"/>
        <rFont val="Calibri"/>
        <family val="2"/>
      </rPr>
      <t xml:space="preserve">
</t>
    </r>
    <r>
      <rPr>
        <sz val="11"/>
        <color rgb="FF000000"/>
        <rFont val="Calibri"/>
        <family val="2"/>
      </rPr>
      <t>Esta pregunta es obligatoria para un metal específico si la respuesta a la Pregunta 1 y 2 es "sí" para ese metal.</t>
    </r>
  </si>
  <si>
    <r>
      <rPr>
        <sz val="11"/>
        <color rgb="FF000000"/>
        <rFont val="Calibri"/>
        <family val="2"/>
      </rPr>
      <t>Instrucciones para llenar las Preguntas A-I (renglones 69 - 86).</t>
    </r>
    <r>
      <rPr>
        <sz val="11"/>
        <color rgb="FF000000"/>
        <rFont val="Calibri"/>
        <family val="2"/>
      </rPr>
      <t xml:space="preserve">  </t>
    </r>
    <r>
      <rPr>
        <sz val="11"/>
        <color rgb="FF000000"/>
        <rFont val="Calibri"/>
        <family val="2"/>
      </rPr>
      <t>Las preguntas A. a la I. son obligatorias si la respuesta a la Pregunta 1 es "sí" para ese metal.</t>
    </r>
    <r>
      <rPr>
        <sz val="11"/>
        <color rgb="FF000000"/>
        <rFont val="Calibri"/>
        <family val="2"/>
      </rPr>
      <t xml:space="preserve">
</t>
    </r>
    <r>
      <rPr>
        <sz val="11"/>
        <color rgb="FF000000"/>
        <rFont val="Calibri"/>
        <family val="2"/>
      </rPr>
      <t>Responda a las preguntas en INGLÉS solamente</t>
    </r>
  </si>
  <si>
    <r>
      <rPr>
        <sz val="11"/>
        <color rgb="FF000000"/>
        <rFont val="Calibri"/>
        <family val="2"/>
      </rPr>
      <t>A. Esta es una declaración para revelar si una compañía cuenta con una política de compra de minerales en conflicto.</t>
    </r>
    <r>
      <rPr>
        <sz val="11"/>
        <color rgb="FF000000"/>
        <rFont val="Calibri"/>
        <family val="2"/>
      </rPr>
      <t xml:space="preserve"> </t>
    </r>
    <r>
      <rPr>
        <sz val="11"/>
        <color rgb="FF000000"/>
        <rFont val="Calibri"/>
        <family val="2"/>
      </rPr>
      <t>La respuesta a esta pregunta debe ser "sí" o "no".</t>
    </r>
    <r>
      <rPr>
        <sz val="11"/>
        <color rgb="FF000000"/>
        <rFont val="Calibri"/>
        <family val="2"/>
      </rPr>
      <t xml:space="preserve"> </t>
    </r>
    <r>
      <rPr>
        <sz val="11"/>
        <color rgb="FF000000"/>
        <rFont val="Calibri"/>
        <family val="2"/>
      </rPr>
      <t>Los comentarios deberán llenarse en el campo de comentarios de dicha pregunta.</t>
    </r>
    <r>
      <rPr>
        <sz val="11"/>
        <color rgb="FF000000"/>
        <rFont val="Calibri"/>
        <family val="2"/>
      </rPr>
      <t xml:space="preserve"> </t>
    </r>
    <r>
      <rPr>
        <sz val="11"/>
        <color rgb="FF000000"/>
        <rFont val="Calibri"/>
        <family val="2"/>
      </rPr>
      <t xml:space="preserve">
</t>
    </r>
    <r>
      <rPr>
        <sz val="11"/>
        <color rgb="FF000000"/>
        <rFont val="Calibri"/>
        <family val="2"/>
      </rPr>
      <t xml:space="preserve">
</t>
    </r>
    <r>
      <rPr>
        <sz val="11"/>
        <color rgb="FF000000"/>
        <rFont val="Calibri"/>
        <family val="2"/>
      </rPr>
      <t>Esta pregunta es obligatoria.</t>
    </r>
  </si>
  <si>
    <r>
      <rPr>
        <sz val="11"/>
        <color rgb="FF000000"/>
        <rFont val="Calibri"/>
        <family val="2"/>
      </rPr>
      <t>B. Esta es una declaración para revelar si la política de compra de minerales en conflicto de una compañía está disponible en el sitio web de la compañía.</t>
    </r>
    <r>
      <rPr>
        <sz val="11"/>
        <color rgb="FF000000"/>
        <rFont val="Calibri"/>
        <family val="2"/>
      </rPr>
      <t xml:space="preserve"> </t>
    </r>
    <r>
      <rPr>
        <sz val="11"/>
        <color rgb="FF000000"/>
        <rFont val="Calibri"/>
        <family val="2"/>
      </rPr>
      <t>La respuesta a esta pregunta debe ser "sí" o "no".</t>
    </r>
    <r>
      <rPr>
        <sz val="11"/>
        <color rgb="FF000000"/>
        <rFont val="Calibri"/>
        <family val="2"/>
      </rPr>
      <t xml:space="preserve"> </t>
    </r>
    <r>
      <rPr>
        <sz val="11"/>
        <color rgb="FF000000"/>
        <rFont val="Calibri"/>
        <family val="2"/>
      </rPr>
      <t>Si la respuesta es afirmativa, el usuario deberá especificar el URL en el campo de comentarios de la pregunta.</t>
    </r>
    <r>
      <rPr>
        <sz val="11"/>
        <color rgb="FF000000"/>
        <rFont val="Calibri"/>
        <family val="2"/>
      </rPr>
      <t xml:space="preserve"> </t>
    </r>
    <r>
      <rPr>
        <sz val="11"/>
        <color rgb="FF000000"/>
        <rFont val="Calibri"/>
        <family val="2"/>
      </rPr>
      <t xml:space="preserve">
</t>
    </r>
    <r>
      <rPr>
        <sz val="11"/>
        <color rgb="FF000000"/>
        <rFont val="Calibri"/>
        <family val="2"/>
      </rPr>
      <t xml:space="preserve">
</t>
    </r>
    <r>
      <rPr>
        <sz val="11"/>
        <color rgb="FF000000"/>
        <rFont val="Calibri"/>
        <family val="2"/>
      </rPr>
      <t>Esta pregunta es obligatoria.</t>
    </r>
  </si>
  <si>
    <r>
      <rPr>
        <sz val="11"/>
        <color rgb="FF000000"/>
        <rFont val="Calibri"/>
        <family val="2"/>
      </rPr>
      <t>C. Esta es una pregunta para determinar si una compañía requiere que sus proveedores directos estén libres de conflicto DRC.</t>
    </r>
    <r>
      <rPr>
        <sz val="11"/>
        <color rgb="FF000000"/>
        <rFont val="Calibri"/>
        <family val="2"/>
      </rPr>
      <t xml:space="preserve"> </t>
    </r>
    <r>
      <rPr>
        <sz val="11"/>
        <color rgb="FF000000"/>
        <rFont val="Calibri"/>
        <family val="2"/>
      </rPr>
      <t>La respuesta a esta pregunta debe ser "sí" o "no".</t>
    </r>
    <r>
      <rPr>
        <sz val="11"/>
        <color rgb="FF000000"/>
        <rFont val="Calibri"/>
        <family val="2"/>
      </rPr>
      <t xml:space="preserve">  </t>
    </r>
    <r>
      <rPr>
        <sz val="11"/>
        <color rgb="FF000000"/>
        <rFont val="Calibri"/>
        <family val="2"/>
      </rPr>
      <t>Consulte la hoja de trabajo de Definiciones para la definición de "libre de conflicto DRC".</t>
    </r>
    <r>
      <rPr>
        <sz val="11"/>
        <color rgb="FF000000"/>
        <rFont val="Calibri"/>
        <family val="2"/>
      </rPr>
      <t xml:space="preserve">  </t>
    </r>
    <r>
      <rPr>
        <sz val="11"/>
        <color rgb="FF000000"/>
        <rFont val="Calibri"/>
        <family val="2"/>
      </rPr>
      <t>Los comentarios deberán llenarse en el campo de comentarios de dicha pregunta.</t>
    </r>
    <r>
      <rPr>
        <sz val="11"/>
        <color rgb="FF000000"/>
        <rFont val="Calibri"/>
        <family val="2"/>
      </rPr>
      <t xml:space="preserve"> </t>
    </r>
    <r>
      <rPr>
        <sz val="11"/>
        <color rgb="FF000000"/>
        <rFont val="Calibri"/>
        <family val="2"/>
      </rPr>
      <t xml:space="preserve">
</t>
    </r>
    <r>
      <rPr>
        <sz val="11"/>
        <color rgb="FF000000"/>
        <rFont val="Calibri"/>
        <family val="2"/>
      </rPr>
      <t xml:space="preserve">
</t>
    </r>
    <r>
      <rPr>
        <sz val="11"/>
        <color rgb="FF000000"/>
        <rFont val="Calibri"/>
        <family val="2"/>
      </rPr>
      <t>Esta pregunta es obligatoria.</t>
    </r>
  </si>
  <si>
    <r>
      <rPr>
        <sz val="11"/>
        <color rgb="FF000000"/>
        <rFont val="Calibri"/>
        <family val="2"/>
      </rPr>
      <t>D. Esta es una declaración para determinar si una compañía requiere que sus proveedores directos suministren minerales en conflicto de las fundidoras validadas sin conflicto.</t>
    </r>
    <r>
      <rPr>
        <sz val="11"/>
        <color rgb="FF000000"/>
        <rFont val="Calibri"/>
        <family val="2"/>
      </rPr>
      <t xml:space="preserve"> </t>
    </r>
    <r>
      <rPr>
        <sz val="11"/>
        <color rgb="FF000000"/>
        <rFont val="Calibri"/>
        <family val="2"/>
      </rPr>
      <t>La respuesta a esta pregunta debe ser "sí" o "no".</t>
    </r>
    <r>
      <rPr>
        <sz val="11"/>
        <color rgb="FF000000"/>
        <rFont val="Calibri"/>
        <family val="2"/>
      </rPr>
      <t xml:space="preserve"> </t>
    </r>
    <r>
      <rPr>
        <sz val="11"/>
        <color rgb="FF000000"/>
        <rFont val="Calibri"/>
        <family val="2"/>
      </rPr>
      <t>Los comentarios deberán llenarse en el campo de comentarios de dicha pregunta.</t>
    </r>
    <r>
      <rPr>
        <sz val="11"/>
        <color rgb="FF000000"/>
        <rFont val="Calibri"/>
        <family val="2"/>
      </rPr>
      <t xml:space="preserve">
</t>
    </r>
    <r>
      <rPr>
        <sz val="11"/>
        <color rgb="FF000000"/>
        <rFont val="Calibri"/>
        <family val="2"/>
      </rPr>
      <t xml:space="preserve">
</t>
    </r>
    <r>
      <rPr>
        <sz val="11"/>
        <color rgb="FF000000"/>
        <rFont val="Calibri"/>
        <family val="2"/>
      </rPr>
      <t>Esta pregunta es obligatoria.</t>
    </r>
  </si>
  <si>
    <r>
      <rPr>
        <sz val="11"/>
        <color rgb="FF000000"/>
        <rFont val="Verdana"/>
        <family val="2"/>
      </rPr>
      <t>E. Responda "sí" o "no" y revele si su compañía ha implementado medidas de debida diligencia en cuanto al suministro de minerales en conflicto. Esta declaración no pretende proporcionar detalles de las medidas de debida diligencia de la compañía, solo si la compañía ha implementado medidas de debida diligencia. Los aspectos de las medidas de debida diligencia serán determinados por el solicitante y proveedor.</t>
    </r>
    <r>
      <rPr>
        <sz val="11"/>
        <rFont val="Verdana"/>
        <family val="2"/>
      </rPr>
      <t xml:space="preserve">
</t>
    </r>
    <r>
      <rPr>
        <sz val="11"/>
        <color rgb="FF000000"/>
        <rFont val="Verdana"/>
        <family val="2"/>
      </rPr>
      <t>Algunos ejemplos de medidas de debida diligencia incluyen: comunicar e incorporar en sus contratos (de ser posible) sus expectativas a los proveedores respecto a la cadena de suministros de minerales sin conflictos; diseñar e implementar una estrategia para responder a los riesgos identificados; verificar el cumplimiento de su proveedor directo en cuanto a la política de estar libre de conflicto de DRC, etc. Estos ejemplos de medidas de debida diligencia con coherentes con las directrices incluidas en la Guía OECD, la cual es reconocida internacionalmente.  
Esta pregunta es obligatoria.</t>
    </r>
  </si>
  <si>
    <r>
      <rPr>
        <sz val="11"/>
        <color rgb="FF000000"/>
        <rFont val="Calibri"/>
        <family val="2"/>
      </rPr>
      <t>F. Esta es una pregunta para revelar si una compañía solicita a su proveedor que llene una declaración de minerales en conflicto.</t>
    </r>
    <r>
      <rPr>
        <sz val="11"/>
        <color rgb="FF000000"/>
        <rFont val="Calibri"/>
        <family val="2"/>
      </rPr>
      <t xml:space="preserve"> </t>
    </r>
    <r>
      <rPr>
        <sz val="11"/>
        <color rgb="FF000000"/>
        <rFont val="Calibri"/>
        <family val="2"/>
      </rPr>
      <t>Las respuestas aceptables se enumeran a continuación, en ciertos casos pudiera solicitarse más información, p. ej., proporcionar el formulario utilizado para recabar la información.</t>
    </r>
    <r>
      <rPr>
        <sz val="11"/>
        <color rgb="FF000000"/>
        <rFont val="Calibri"/>
        <family val="2"/>
      </rPr>
      <t xml:space="preserve"> </t>
    </r>
    <r>
      <rPr>
        <sz val="11"/>
        <color rgb="FF000000"/>
        <rFont val="Calibri"/>
        <family val="2"/>
      </rPr>
      <t>Si la respuesta es afirmativa, el usuario, en otro formato, deberá indicar comentarios en el campo de comentarios de la pregunta.</t>
    </r>
    <r>
      <rPr>
        <sz val="11"/>
        <color rgb="FF000000"/>
        <rFont val="Calibri"/>
        <family val="2"/>
      </rPr>
      <t xml:space="preserve">  </t>
    </r>
    <r>
      <rPr>
        <sz val="11"/>
        <color rgb="FF000000"/>
        <rFont val="Calibri"/>
        <family val="2"/>
      </rPr>
      <t>Las respuestas permitidas para esta pregunta son:</t>
    </r>
    <r>
      <rPr>
        <sz val="11"/>
        <color rgb="FF000000"/>
        <rFont val="Calibri"/>
        <family val="2"/>
      </rPr>
      <t xml:space="preserve">
</t>
    </r>
    <r>
      <rPr>
        <sz val="11"/>
        <color rgb="FF000000"/>
        <rFont val="Calibri"/>
        <family val="2"/>
      </rPr>
      <t xml:space="preserve">
</t>
    </r>
    <r>
      <rPr>
        <sz val="11"/>
        <color rgb="FF000000"/>
        <rFont val="Calibri"/>
        <family val="2"/>
      </rPr>
      <t>- Sí, de conformidad con IPC-1755 [p. ej. CMRT]</t>
    </r>
    <r>
      <rPr>
        <sz val="11"/>
        <color rgb="FF000000"/>
        <rFont val="Calibri"/>
        <family val="2"/>
      </rPr>
      <t xml:space="preserve">
</t>
    </r>
    <r>
      <rPr>
        <sz val="11"/>
        <color rgb="FF000000"/>
        <rFont val="Calibri"/>
        <family val="2"/>
      </rPr>
      <t>- Sí, a través de otro formulario (describa)</t>
    </r>
    <r>
      <rPr>
        <sz val="11"/>
        <color rgb="FF000000"/>
        <rFont val="Calibri"/>
        <family val="2"/>
      </rPr>
      <t xml:space="preserve">
</t>
    </r>
    <r>
      <rPr>
        <sz val="11"/>
        <color rgb="FF000000"/>
        <rFont val="Calibri"/>
        <family val="2"/>
      </rPr>
      <t>- No</t>
    </r>
    <r>
      <rPr>
        <sz val="11"/>
        <color rgb="FF000000"/>
        <rFont val="Calibri"/>
        <family val="2"/>
      </rPr>
      <t xml:space="preserve">
</t>
    </r>
    <r>
      <rPr>
        <sz val="11"/>
        <color rgb="FF000000"/>
        <rFont val="Calibri"/>
        <family val="2"/>
      </rPr>
      <t xml:space="preserve">
</t>
    </r>
    <r>
      <rPr>
        <sz val="11"/>
        <color rgb="FF000000"/>
        <rFont val="Calibri"/>
        <family val="2"/>
      </rPr>
      <t>Esta pregunta es obligatoria.</t>
    </r>
  </si>
  <si>
    <r>
      <rPr>
        <sz val="11"/>
        <color rgb="FF000000"/>
        <rFont val="Calibri"/>
        <family val="2"/>
      </rPr>
      <t>G. Responda la pregunta con “Sí” o “No”.</t>
    </r>
    <r>
      <rPr>
        <sz val="11"/>
        <color rgb="FF000000"/>
        <rFont val="Calibri"/>
        <family val="2"/>
      </rPr>
      <t xml:space="preserve">  </t>
    </r>
    <r>
      <rPr>
        <sz val="11"/>
        <color rgb="FF000000"/>
        <rFont val="Calibri"/>
        <family val="2"/>
      </rPr>
      <t>En la sección de comentarios, indique comentarios adicionales sobre su enfoque.</t>
    </r>
    <r>
      <rPr>
        <sz val="11"/>
        <color rgb="FF000000"/>
        <rFont val="Calibri"/>
        <family val="2"/>
      </rPr>
      <t xml:space="preserve"> </t>
    </r>
    <r>
      <rPr>
        <sz val="11"/>
        <color rgb="FF000000"/>
        <rFont val="Calibri"/>
        <family val="2"/>
      </rPr>
      <t>Algunos ejemplos pudieran ser:</t>
    </r>
    <r>
      <rPr>
        <sz val="11"/>
        <color rgb="FF000000"/>
        <rFont val="Calibri"/>
        <family val="2"/>
      </rPr>
      <t xml:space="preserve">
</t>
    </r>
    <r>
      <rPr>
        <sz val="11"/>
        <color rgb="FF000000"/>
        <rFont val="Calibri"/>
        <family val="2"/>
      </rPr>
      <t xml:space="preserve">
</t>
    </r>
    <r>
      <rPr>
        <sz val="11"/>
        <color rgb="FF000000"/>
        <rFont val="Calibri"/>
        <family val="2"/>
      </rPr>
      <t xml:space="preserve"> </t>
    </r>
    <r>
      <rPr>
        <sz val="11"/>
        <color rgb="FF000000"/>
        <rFont val="Calibri"/>
        <family val="2"/>
      </rPr>
      <t>“Auditoría por terceros” - auditorías in-situ de sus proveedores realizadas por terceros independientes.</t>
    </r>
    <r>
      <rPr>
        <sz val="11"/>
        <color rgb="FF000000"/>
        <rFont val="Calibri"/>
        <family val="2"/>
      </rPr>
      <t xml:space="preserve">  </t>
    </r>
    <r>
      <rPr>
        <sz val="11"/>
        <color rgb="FF000000"/>
        <rFont val="Calibri"/>
        <family val="2"/>
      </rPr>
      <t xml:space="preserve">
</t>
    </r>
    <r>
      <rPr>
        <sz val="11"/>
        <color rgb="FF000000"/>
        <rFont val="Calibri"/>
        <family val="2"/>
      </rPr>
      <t xml:space="preserve"> </t>
    </r>
    <r>
      <rPr>
        <sz val="11"/>
        <color rgb="FF000000"/>
        <rFont val="Calibri"/>
        <family val="2"/>
      </rPr>
      <t>“Revisión de documentación solamente” - una revisión de registros y documentos presentados por el proveedor realizada por terceros independientes, o por personal de su compañía.</t>
    </r>
    <r>
      <rPr>
        <sz val="11"/>
        <color rgb="FF000000"/>
        <rFont val="Calibri"/>
        <family val="2"/>
      </rPr>
      <t xml:space="preserve">   </t>
    </r>
    <r>
      <rPr>
        <sz val="11"/>
        <color rgb="FF000000"/>
        <rFont val="Calibri"/>
        <family val="2"/>
      </rPr>
      <t xml:space="preserve">
</t>
    </r>
    <r>
      <rPr>
        <sz val="11"/>
        <color rgb="FF000000"/>
        <rFont val="Calibri"/>
        <family val="2"/>
      </rPr>
      <t xml:space="preserve"> </t>
    </r>
    <r>
      <rPr>
        <sz val="11"/>
        <color rgb="FF000000"/>
        <rFont val="Calibri"/>
        <family val="2"/>
      </rPr>
      <t>“Auditoría interna” - auditorías in-situ de sus proveedores realizadas por personal de su compañía.</t>
    </r>
    <r>
      <rPr>
        <sz val="11"/>
        <color rgb="FF000000"/>
        <rFont val="Calibri"/>
        <family val="2"/>
      </rPr>
      <t xml:space="preserve">
</t>
    </r>
    <r>
      <rPr>
        <sz val="11"/>
        <color rgb="FF000000"/>
        <rFont val="Calibri"/>
        <family val="2"/>
      </rPr>
      <t xml:space="preserve">
</t>
    </r>
    <r>
      <rPr>
        <sz val="11"/>
        <color rgb="FF000000"/>
        <rFont val="Calibri"/>
        <family val="2"/>
      </rPr>
      <t>Esta pregunta es obligatoria.</t>
    </r>
  </si>
  <si>
    <r>
      <rPr>
        <sz val="11"/>
        <color rgb="FF000000"/>
        <rFont val="Calibri"/>
        <family val="2"/>
      </rPr>
      <t>H. Esta pregunta revela si el proceso de revisión de la compañía incluye administración de acciones correctivas.</t>
    </r>
    <r>
      <rPr>
        <sz val="11"/>
        <color rgb="FF000000"/>
        <rFont val="Calibri"/>
        <family val="2"/>
      </rPr>
      <t xml:space="preserve"> </t>
    </r>
    <r>
      <rPr>
        <sz val="11"/>
        <color rgb="FF000000"/>
        <rFont val="Calibri"/>
        <family val="2"/>
      </rPr>
      <t>La respuesta a esta pregunta debe ser "sí" o "no".</t>
    </r>
    <r>
      <rPr>
        <sz val="11"/>
        <color rgb="FF000000"/>
        <rFont val="Calibri"/>
        <family val="2"/>
      </rPr>
      <t xml:space="preserve"> </t>
    </r>
    <r>
      <rPr>
        <sz val="11"/>
        <color rgb="FF000000"/>
        <rFont val="Calibri"/>
        <family val="2"/>
      </rPr>
      <t>Los comentarios deberán llenarse en el campo de comentarios de dicha pregunta.</t>
    </r>
    <r>
      <rPr>
        <sz val="11"/>
        <color rgb="FF000000"/>
        <rFont val="Calibri"/>
        <family val="2"/>
      </rPr>
      <t xml:space="preserve"> </t>
    </r>
    <r>
      <rPr>
        <sz val="11"/>
        <color rgb="FF000000"/>
        <rFont val="Calibri"/>
        <family val="2"/>
      </rPr>
      <t xml:space="preserve">
</t>
    </r>
    <r>
      <rPr>
        <sz val="11"/>
        <color rgb="FF000000"/>
        <rFont val="Calibri"/>
        <family val="2"/>
      </rPr>
      <t xml:space="preserve">
</t>
    </r>
    <r>
      <rPr>
        <sz val="11"/>
        <color rgb="FF000000"/>
        <rFont val="Calibri"/>
        <family val="2"/>
      </rPr>
      <t>Esta pregunta es obligatoria.</t>
    </r>
  </si>
  <si>
    <r>
      <rPr>
        <sz val="11"/>
        <color rgb="FF000000"/>
        <rFont val="Calibri"/>
        <family val="2"/>
      </rPr>
      <t xml:space="preserve">I. Esta pregunta revela si la compañía está sujeta a una regla de la SEC. </t>
    </r>
    <r>
      <rPr>
        <sz val="11"/>
        <color rgb="FF000000"/>
        <rFont val="Calibri"/>
        <family val="2"/>
      </rPr>
      <t xml:space="preserve"> </t>
    </r>
    <r>
      <rPr>
        <sz val="11"/>
        <color rgb="FF000000"/>
        <rFont val="Calibri"/>
        <family val="2"/>
      </rPr>
      <t>La respuesta a esta pregunta debe ser "sí" o "no".</t>
    </r>
    <r>
      <rPr>
        <sz val="11"/>
        <color rgb="FF000000"/>
        <rFont val="Calibri"/>
        <family val="2"/>
      </rPr>
      <t xml:space="preserve"> </t>
    </r>
    <r>
      <rPr>
        <sz val="11"/>
        <color rgb="FF000000"/>
        <rFont val="Calibri"/>
        <family val="2"/>
      </rPr>
      <t>Los comentarios deberán llenarse en el campo de comentarios de dicha pregunta.</t>
    </r>
    <r>
      <rPr>
        <sz val="11"/>
        <color rgb="FF000000"/>
        <rFont val="Calibri"/>
        <family val="2"/>
      </rPr>
      <t xml:space="preserve"> </t>
    </r>
    <r>
      <rPr>
        <sz val="11"/>
        <color rgb="FF000000"/>
        <rFont val="Calibri"/>
        <family val="2"/>
      </rPr>
      <t>Esta pregunta es obligatoria.</t>
    </r>
    <r>
      <rPr>
        <sz val="11"/>
        <color rgb="FF000000"/>
        <rFont val="Calibri"/>
        <family val="2"/>
      </rPr>
      <t xml:space="preserve"> </t>
    </r>
    <r>
      <rPr>
        <sz val="11"/>
        <color rgb="FF000000"/>
        <rFont val="Calibri"/>
        <family val="2"/>
      </rPr>
      <t>Para más información, consulte www.sec.gov.</t>
    </r>
  </si>
  <si>
    <r>
      <rPr>
        <sz val="11"/>
        <color rgb="FF000000"/>
        <rFont val="Calibri"/>
        <family val="2"/>
      </rPr>
      <t>Esta plantilla permite la identificación de las fundidoras utilizando la búsqueda de Fundidoras. Las columnas B y C deben llenarse de izquierda a derecha para utilizar la función de búsqueda de Fundidoras.</t>
    </r>
    <r>
      <rPr>
        <sz val="11"/>
        <color rgb="FF000000"/>
        <rFont val="Calibri"/>
        <family val="2"/>
      </rPr>
      <t xml:space="preserve">
</t>
    </r>
    <r>
      <rPr>
        <sz val="11"/>
        <color rgb="FF000000"/>
        <rFont val="Calibri"/>
        <family val="2"/>
      </rPr>
      <t>Utilice un renglón separado para cada combinación metal/fundidora/país.</t>
    </r>
  </si>
  <si>
    <t>1. Columna para ingresar la identificación del fundidor: si conoce el número de identificación del fundidor, ingréselo en la columna A (las columnas B, C, E, F, G, I y J se completarán automáticamente). La columna A no se completa en forma automática.</t>
  </si>
  <si>
    <r>
      <t>2.- Metal (*)   -   Use el menú de opciones para seleccionar el metal para el cual estas capturando la i</t>
    </r>
    <r>
      <rPr>
        <sz val="11"/>
        <rFont val="Calibri"/>
        <family val="2"/>
      </rPr>
      <t>nformación del fundidor. Este campo es obligatorio.</t>
    </r>
  </si>
  <si>
    <r>
      <rPr>
        <sz val="11"/>
        <color rgb="FF000000"/>
        <rFont val="Calibri"/>
        <family val="2"/>
      </rPr>
      <t>3.</t>
    </r>
    <r>
      <rPr>
        <sz val="11"/>
        <color rgb="FF000000"/>
        <rFont val="Calibri"/>
        <family val="2"/>
      </rPr>
      <t xml:space="preserve"> </t>
    </r>
    <r>
      <rPr>
        <sz val="11"/>
        <color rgb="FF000000"/>
        <rFont val="Calibri"/>
        <family val="2"/>
      </rPr>
      <t>Búsqueda de fundidoras(*): seleccione una opción de la lista desplegable.</t>
    </r>
    <r>
      <rPr>
        <sz val="11"/>
        <color rgb="FF000000"/>
        <rFont val="Calibri"/>
        <family val="2"/>
      </rPr>
      <t xml:space="preserve">  </t>
    </r>
    <r>
      <rPr>
        <sz val="11"/>
        <color rgb="FF000000"/>
        <rFont val="Calibri"/>
        <family val="2"/>
      </rPr>
      <t>Esta es la lista de fundidoras conocidas a la fecha de publicación de la plantilla.</t>
    </r>
    <r>
      <rPr>
        <sz val="11"/>
        <color rgb="FF000000"/>
        <rFont val="Calibri"/>
        <family val="2"/>
      </rPr>
      <t xml:space="preserve">  </t>
    </r>
    <r>
      <rPr>
        <sz val="11"/>
        <color rgb="FF000000"/>
        <rFont val="Calibri"/>
        <family val="2"/>
      </rPr>
      <t>Si la fundidora no aparece, seleccione la opción "Smelter Not Listed" (Fundidora no registrada).</t>
    </r>
    <r>
      <rPr>
        <sz val="11"/>
        <color rgb="FF000000"/>
        <rFont val="Calibri"/>
        <family val="2"/>
      </rPr>
      <t xml:space="preserve">  </t>
    </r>
    <r>
      <rPr>
        <sz val="11"/>
        <color rgb="FF000000"/>
        <rFont val="Calibri"/>
        <family val="2"/>
      </rPr>
      <t>Esto le permitirá ingresar el nombre de la fundidora en la columna D. Si no conoce el nombre ni la ubicación de la fundidora, seleccione la opción "Smelter Not Yet Identified" (Fundidora aún no identificada).</t>
    </r>
    <r>
      <rPr>
        <sz val="11"/>
        <color rgb="FF000000"/>
        <rFont val="Calibri"/>
        <family val="2"/>
      </rPr>
      <t xml:space="preserve">  </t>
    </r>
    <r>
      <rPr>
        <sz val="11"/>
        <color rgb="FF000000"/>
        <rFont val="Calibri"/>
        <family val="2"/>
      </rPr>
      <t>Si selecciona esta opción, las columnas D y E se llenarán automáticamente con la palabra "unknown" (desconocido).</t>
    </r>
    <r>
      <rPr>
        <sz val="11"/>
        <color rgb="FF000000"/>
        <rFont val="Calibri"/>
        <family val="2"/>
      </rPr>
      <t xml:space="preserve">  </t>
    </r>
    <r>
      <rPr>
        <sz val="11"/>
        <color rgb="FF000000"/>
        <rFont val="Calibri"/>
        <family val="2"/>
      </rPr>
      <t>Este campo es obligatorio.</t>
    </r>
  </si>
  <si>
    <t xml:space="preserve">13. Nombre de la(s) mina(s) - Este campo permite que una compañía defina las minas que realmente está usando la fundidora.   Introduzca los nombres reales de las minas si los conoce.   Si el 100% de las materias primas de la fundidora provienen de fuentes recicladas o de sobrantes, ingrese "Recycled" (Reciclado) o "Scrap" (Sobrantes) en lugar del nombre de la mina y responda "Yes" (Sí) en la columna P.
 "RCOI confirmed as per RMI" (RCOI confirmado por RMI) puede ser una respuesta aceptable a esta pregunta. 
</t>
  </si>
  <si>
    <t xml:space="preserve">14. Ubicación (país) de la(s) mina(s) - Este es un campo de texto de formato libre que permite que una empresa defina la ubicación de las minas que está utilizando la fundidora.    Introduzca el país donde está(n) la(s) mina(s).   Si se desconoce el país de origen, introduzca "Unknown" (Desconocido).    Si el 100% de las materias primas de la fundidora provienen de fuentes recicladas o de sobrantes, ingrese "Recycled" (Reciclado) o "Scrap" (Sobrantes) en lugar del país de origen.   Este campo es opcional.
 "RCOI confirmed as per RMI" (RCOI confirmado por RMI) puede ser una respuesta aceptable a esta pregunta. 
</t>
  </si>
  <si>
    <r>
      <rPr>
        <sz val="11"/>
        <color rgb="FF000000"/>
        <rFont val="Calibri"/>
        <family val="2"/>
      </rPr>
      <t>15.</t>
    </r>
    <r>
      <rPr>
        <sz val="11"/>
        <color rgb="FF000000"/>
        <rFont val="Calibri"/>
        <family val="2"/>
      </rPr>
      <t xml:space="preserve"> </t>
    </r>
    <r>
      <rPr>
        <sz val="11"/>
        <color rgb="FF000000"/>
        <rFont val="Calibri"/>
        <family val="2"/>
      </rPr>
      <t>Indica si la fundidora solamente obtiene insumos para sus procesos de fundido de fuentes de reciclado o desperdicios.</t>
    </r>
    <r>
      <rPr>
        <sz val="11"/>
        <color rgb="FF000000"/>
        <rFont val="Calibri"/>
        <family val="2"/>
      </rPr>
      <t xml:space="preserve"> </t>
    </r>
    <r>
      <rPr>
        <sz val="11"/>
        <color rgb="FF000000"/>
        <rFont val="Calibri"/>
        <family val="2"/>
      </rPr>
      <t>Esta pregunta es opcional.</t>
    </r>
    <r>
      <rPr>
        <sz val="11"/>
        <color rgb="FF000000"/>
        <rFont val="Calibri"/>
        <family val="2"/>
      </rPr>
      <t xml:space="preserve">  </t>
    </r>
    <r>
      <rPr>
        <sz val="11"/>
        <color rgb="FF000000"/>
        <rFont val="Calibri"/>
        <family val="2"/>
      </rPr>
      <t>Las respuestas permitidas para esta pregunta son:</t>
    </r>
    <r>
      <rPr>
        <sz val="11"/>
        <color rgb="FF000000"/>
        <rFont val="Calibri"/>
        <family val="2"/>
      </rPr>
      <t xml:space="preserve">
</t>
    </r>
    <r>
      <rPr>
        <sz val="11"/>
        <color rgb="FF000000"/>
        <rFont val="Calibri"/>
        <family val="2"/>
      </rPr>
      <t xml:space="preserve">
</t>
    </r>
    <r>
      <rPr>
        <sz val="11"/>
        <color rgb="FF000000"/>
        <rFont val="Calibri"/>
        <family val="2"/>
      </rPr>
      <t>- Sí</t>
    </r>
    <r>
      <rPr>
        <sz val="11"/>
        <color rgb="FF000000"/>
        <rFont val="Calibri"/>
        <family val="2"/>
      </rPr>
      <t xml:space="preserve">
</t>
    </r>
    <r>
      <rPr>
        <sz val="11"/>
        <color rgb="FF000000"/>
        <rFont val="Calibri"/>
        <family val="2"/>
      </rPr>
      <t>- No</t>
    </r>
    <r>
      <rPr>
        <sz val="11"/>
        <color rgb="FF000000"/>
        <rFont val="Calibri"/>
        <family val="2"/>
      </rPr>
      <t xml:space="preserve">
</t>
    </r>
    <r>
      <rPr>
        <sz val="11"/>
        <color rgb="FF000000"/>
        <rFont val="Calibri"/>
        <family val="2"/>
      </rPr>
      <t>- Desconocido</t>
    </r>
  </si>
  <si>
    <t>El Proceso de aseguramiento de minerales responsables ("Proceso") la  Lista de Fundidores que cumplen (la "Lista") y las plantillas y herramientas del programa, incluyendo, sin limitación, el templete de reporte de los minerales conflictivos (en su conjunto "Herramientas"), incluyendo, sin limitación, toda la información del mismo, se proporcionan sólo con fines informativos y están al día a partir de la fecha establecida en el mismo. Cualquier inexactitud u omisión en la lista o en cualquier herramienta no es responsabilidad de la Responsible Business Alliance, una sociedad anónima de Delaware ("RBA"). La determinación de si y / o el uso de todo o parte de la lista o cualquier herramienta es a discreción única y absoluta  del usuario. Antes de utilizar la lista o cualquier herramienta, debe revisar con su propio asesor legal. Ninguna parte de la lista o cualquier herramienta constituye asesoramiento jurídico. El uso de la lista o cualquier otra herramienta es voluntaria</t>
  </si>
  <si>
    <t>RBA no  hace ninguna representación o garantía con respecto a la lista o de cualquier herramienta. La lista y las herramientas se proporciona "TAL CUAL" y "TAL COMO ESTÁ DISPONIBLE". RBA renuncia por la presente todas las garantías de cualquier naturaleza, ya sea expresa, implícita o de otro, o que se deriven del comercio o la costumbre, incluyendo, sin limitación, cualquier garantía implícita de comerciabilidad, no infracción,  calidad, propiedad, adecuación para un propósito particular, la integridad o exactitud.</t>
  </si>
  <si>
    <t>En la máxima medida permitida por las leyes aplicables, RBA renuncia a cualquier responsabilidad por cualquier pérdida, gastos o perjuicios de cualquier naturaleza, incluyendo, sin limitación, daños especiales, incidentales, punitivos, directos, indirectos o consecuentes, o la pérdida de ingresos o beneficios, como resultado  o que surja del uso del usuario de la lista o herramienta alguna, ya sea por agravio, contrato, decreto u otra forma, incluso si se demuestra que fueron advertidos de la posibilidad de tales daños.</t>
  </si>
  <si>
    <t>En la consideración para el acceso y el uso de la lista y / o herramienta alguna, EL USUARIO se compromete a, y lo hace (a) la liberación y descargo para siempre de  RBA, así como sus respectivos funcionarios, directores, agentes, empleados, voluntarios, representantes, contratistas, sucesores y cesionarios, de cualquier y todo reclamo, acciones, pérdidas, demandas, daños, juicios, gravámenes y ejecuciones, que el usuario ha tenido, tiene o alguna vez se puede, o puede tener o pretender tener contra el RBA, así como sus respectivos funcionarios, directores, agentes, empleados, voluntarios, representantes, contratistas, sucesores y cesionarios, como consecuencia de o que surja de la lista o herramienta alguna o uso de los mismos, y se compromete a (b) indemnizar, defender y mantener indemne a RBA, así como sus respectivos funcionarios, directores, agentes, empleados, voluntarios, representantes, contratistas, sucesores y cesionarios, de cualquier y todo reclamo, acción, pérdidas, demandas, daños, juicios, impuestos, y las ejecuciones como resultado de o que surja de la lista o cualquier herramienta o el uso de los mismos.</t>
  </si>
  <si>
    <t>Proceso de aseguramiento de minerales responsables (RMAP)</t>
  </si>
  <si>
    <t>Iniciativa minerales responsables</t>
  </si>
  <si>
    <t>Lista de fundidores que cumplen con RMAP</t>
  </si>
  <si>
    <t>El proceso de aseguramiento de minerales responsables es un proceso desarrollado por la RBA para mejorar la capacidad de la compañía para verificar el abastecimiento responsable de metales. Mas detalles del programa RMAP pueden ser encontrados en: http://www.responsiblemineralsinitiative.org/responsible-minerals-assurance-process/.</t>
  </si>
  <si>
    <t>Fundada en 2008 por los miembros de la Alianza de negocios responsables, la Iniciativa de minerales responsables ha crecido hasta convertirse en uno de los recursos más utilizados y respetados para las empresas que abordan cuestiones de minerales de conflicto en sus cadenas de suministro. Más de 150 empresas de siete sectores diferentes participan en la RMI hoy, lo que contribuye a una serie de herramientas y recursos, incluyendo el Proceso de aseguramiento de minerales responsables, la plantilla de reporte para minerales conflictivos, Razonable  Encuesta de datos de país de origen y una serie de documentos de orientación sobre las fuentes de minerales conflictivos. La RMI también dirige talleres periódicos sobre temas de minerales de conflicto y contribuye al desarrollo de políticas y debates con las principales organizaciones de la sociedad civil y los gobiernos. Información adicional está disponible en http://www.responsiblemineralsinitiative.org.</t>
  </si>
  <si>
    <t xml:space="preserve">El Proceso de aseguramiento de minerales responsables (Responsible Minerals Assurance Process, RMAP) es una lista publicada de los fundidores y las refinerías que se han sometido a evaluación por medio del RMAP, un programa de la Iniciativa de Minerales Responsables (Responsible Minerals Initiative, RMI) o el programa equivalente de la industria (como el Consejo de Joyería Responsable o la Asociación del Mercado de Lingote de Londres) y que se ha validado para cumplir con los protocolos.  Si un fundidor o una refinería no está en la lista, no ha completado la evaluación del RMAP o no cumple con el protocolo del RMAP.  
En www.responsiblemineralsinitiative.org se puede encontrar una lista de fundidores y refinerías que se han validado en cumplimiento con el RMAP.  </t>
  </si>
  <si>
    <t>Un único numero de identificación que el RMI asigna a las compañías que han sido reportadas por miembros de la cadena de suministro como fundidores o refinadores, sin que hayan sido verificados que cumplen con las características de fundidores o refinadores como lo define el protocolo de auditoria del RMAP.</t>
  </si>
  <si>
    <r>
      <rPr>
        <sz val="11"/>
        <color rgb="FF000000"/>
        <rFont val="Calibri"/>
        <family val="2"/>
      </rPr>
      <t>Los campos obligatorios están marcados con un asterisco (*).</t>
    </r>
    <r>
      <rPr>
        <sz val="11"/>
        <color rgb="FF000000"/>
        <rFont val="Calibri"/>
        <family val="2"/>
      </rPr>
      <t xml:space="preserve">  </t>
    </r>
    <r>
      <rPr>
        <sz val="11"/>
        <color rgb="FF000000"/>
        <rFont val="Calibri"/>
        <family val="2"/>
      </rPr>
      <t>Consulte la pestaña de instrucciones para orientación sobre cómo responder a cada pregunta.</t>
    </r>
  </si>
  <si>
    <r>
      <rPr>
        <sz val="11"/>
        <color rgb="FF000000"/>
        <rFont val="Calibri"/>
        <family val="2"/>
      </rPr>
      <t>1) ¿Se utiliza o añade, intencionalmente, el 3TG a su producto o procesos de fabricación? (*)</t>
    </r>
  </si>
  <si>
    <r>
      <rPr>
        <sz val="10"/>
        <rFont val="Verdana"/>
        <family val="2"/>
      </rPr>
      <t xml:space="preserve">D.  ¿Exige a sus proveedores directos que le suministren el 3TG de fundidores cuyas prácticas de debida diligencia hayan sido validadas por un programa de auditoría de un tercero independiente?  </t>
    </r>
  </si>
  <si>
    <r>
      <rPr>
        <sz val="11"/>
        <color rgb="FF000000"/>
        <rFont val="Calibri"/>
        <family val="2"/>
      </rPr>
      <t>I. ¿Su compañía está obligada a presentar una divulgación anual de minerales de conflicto con la SEC?</t>
    </r>
  </si>
  <si>
    <r>
      <rPr>
        <sz val="11"/>
        <color rgb="FF000000"/>
        <rFont val="Calibri"/>
        <family val="2"/>
      </rPr>
      <t>Más del 90%</t>
    </r>
  </si>
  <si>
    <r>
      <rPr>
        <sz val="11"/>
        <color rgb="FF000000"/>
        <rFont val="Calibri"/>
        <family val="2"/>
      </rPr>
      <t>Más del 75%</t>
    </r>
  </si>
  <si>
    <r>
      <rPr>
        <sz val="11"/>
        <color rgb="FF000000"/>
        <rFont val="Calibri"/>
        <family val="2"/>
      </rPr>
      <t>Más del 50%</t>
    </r>
  </si>
  <si>
    <r>
      <rPr>
        <sz val="11"/>
        <color rgb="FF000000"/>
        <rFont val="Calibri"/>
        <family val="2"/>
      </rPr>
      <t>50% o menos</t>
    </r>
  </si>
  <si>
    <r>
      <rPr>
        <sz val="11"/>
        <color rgb="FF000000"/>
        <rFont val="Calibri"/>
        <family val="2"/>
      </rPr>
      <t>Sí, de conformidad con IPC-1755 [p. ej. CMRT]</t>
    </r>
  </si>
  <si>
    <r>
      <rPr>
        <sz val="11"/>
        <color rgb="FF000000"/>
        <rFont val="Calibri"/>
        <family val="2"/>
      </rPr>
      <t>Sí, a través de otro formulario (describa)</t>
    </r>
  </si>
  <si>
    <r>
      <rPr>
        <sz val="7"/>
        <color rgb="FF000000"/>
        <rFont val="Verdana"/>
        <family val="2"/>
      </rPr>
      <t xml:space="preserve"> </t>
    </r>
    <r>
      <rPr>
        <sz val="10"/>
        <rFont val="Verdana"/>
        <family val="2"/>
      </rPr>
      <t>No</t>
    </r>
  </si>
  <si>
    <t xml:space="preserve">La siguiente lista representa la información de RMI actualizada del nombre/alias de la última fundidora a partir de la publicación de la plantilla.  Esta lista se actualiza con frecuencia, y la versión más reciente se encuentra en el sitio de RMI http://www.responsiblemineralsinitiative.org/responsible-minerals-assurance-process/exports/cmrt-export/.  La presencia de la fundidora en esta parte NO es una garantía de que actualmente se encuentre activa o en cumplimiento con el Programa de Fundidoras Sin Conflictos.
Consulte la página de Internet de la RMI, www.responsiblemineralsinitiative.org., para obtener la lista más actual y exacta de los nombres de fundidoras estándares que se encuentran activas o en cumplimiento. 
Los nombres incluidos en la columna B representan nombres de compañías que son comúnmente reconocidas y reportadas por la cadena de suministros de una fundidora en particular. Dichos nombres pueden incluir los nombres anteriores de compañías, nombres alternos, abreviaturas u otras variaciones. Aun cuando los nombres pueden no ser los nombres RMI estándar de la fundidora, los nombres de referencia son útiles para identificar a la fundidora, la cual está en la columna C en la Lista de Referencia de Fundidores.
La columna C es la lista de los nombres oficiales estándar de fundidoras, en el conjunto de caracteres ASCII. La mayoría de las fundidoras tendrán la misma entrada en ambas columnas; sin embargo, si el nombre común varía del nombre estándar, la variación se observa en la Columna B. </t>
  </si>
  <si>
    <r>
      <rPr>
        <sz val="11"/>
        <color rgb="FF000000"/>
        <rFont val="Calibri"/>
        <family val="2"/>
      </rPr>
      <t>Búsqueda de fundidora (*)</t>
    </r>
  </si>
  <si>
    <r>
      <rPr>
        <sz val="11"/>
        <color rgb="FF000000"/>
        <rFont val="Calibri"/>
        <family val="2"/>
      </rPr>
      <t>Identificador de fundidora</t>
    </r>
  </si>
  <si>
    <t xml:space="preserve">
Opción A: Si conoce el número de identificación de la fundidora, ingréselo en la columna A (las columnas B, C, E, F, G, I y J se llenarán automáticamente); la columna D cambiará a color gris.
Opción B:  Si tiene un nombre combinado de metales y fundidoras, siga los pasos a continuación:
Paso 1. Seleccione Metal en la columna B.
Paso 2. Seleccione una opción de la lista desplegable de la columna C (una combinación errónea activará el color ROJO).
Opción C: Si tiene un nombre combinado de metales y fundidoras, siga los pasos a continuación:
Paso 1. Seleccione Metal en la columna B.
Paso 2: Seleccione "Fundidora no está en la lista" en el menú desplegable y llene las columnas D y E
Paso 3. Ingrese toda la información disponible sobre la fundidora en las columnas H a Q
Los campos obligatorios están marcados con un asterisco (*).
(1) Campo requerido para la búsqueda de fundidoras = "Fundidora no está en la lista"
NOTA: Se puede usar una combinación de las Opciones A, B y C para completar la pestaña Lista de fundidoras.  No haga cambios en las celdas que se llenan automáticamente.  Todos los errores en la pestaña de búsqueda de fundidoras deberán reportarse a RMI enviando un correo electrónico a RMI@responsiblebusiness.org.</t>
  </si>
  <si>
    <t>Responda si requiere que sus proveedores directos se abastezcan de los fundidores validados como libres de conflicto DRC utilizando la lista de fundidores que cumplen con el proceso de aseguramiento de minerales responsables en la pestaña Declaration (Declaración), celda D75</t>
  </si>
  <si>
    <r>
      <t xml:space="preserve">RMI </t>
    </r>
    <r>
      <rPr>
        <sz val="11"/>
        <rFont val="돋움"/>
        <family val="3"/>
        <charset val="129"/>
      </rPr>
      <t>웹사이트</t>
    </r>
    <r>
      <rPr>
        <sz val="11"/>
        <rFont val="Verdana"/>
        <family val="2"/>
      </rPr>
      <t xml:space="preserve">:  (www.responsiblemineralsinitiative.org) </t>
    </r>
    <r>
      <rPr>
        <sz val="11"/>
        <rFont val="돋움"/>
        <family val="3"/>
        <charset val="129"/>
      </rPr>
      <t>교육훈련과</t>
    </r>
    <r>
      <rPr>
        <sz val="11"/>
        <rFont val="Verdana"/>
        <family val="2"/>
      </rPr>
      <t xml:space="preserve"> </t>
    </r>
    <r>
      <rPr>
        <sz val="11"/>
        <rFont val="돋움"/>
        <family val="3"/>
        <charset val="129"/>
      </rPr>
      <t>가이던스</t>
    </r>
    <r>
      <rPr>
        <sz val="11"/>
        <rFont val="Verdana"/>
        <family val="2"/>
      </rPr>
      <t xml:space="preserve">, </t>
    </r>
    <r>
      <rPr>
        <sz val="11"/>
        <rFont val="돋움"/>
        <family val="3"/>
        <charset val="129"/>
      </rPr>
      <t>템플릿</t>
    </r>
    <r>
      <rPr>
        <sz val="11"/>
        <rFont val="Verdana"/>
        <family val="2"/>
      </rPr>
      <t xml:space="preserve">, </t>
    </r>
    <r>
      <rPr>
        <sz val="11"/>
        <rFont val="돋움"/>
        <family val="3"/>
        <charset val="129"/>
      </rPr>
      <t>책임</t>
    </r>
    <r>
      <rPr>
        <sz val="11"/>
        <rFont val="Verdana"/>
        <family val="2"/>
      </rPr>
      <t xml:space="preserve"> </t>
    </r>
    <r>
      <rPr>
        <sz val="11"/>
        <rFont val="돋움"/>
        <family val="3"/>
        <charset val="129"/>
      </rPr>
      <t>있는</t>
    </r>
    <r>
      <rPr>
        <sz val="11"/>
        <rFont val="Verdana"/>
        <family val="2"/>
      </rPr>
      <t xml:space="preserve"> </t>
    </r>
    <r>
      <rPr>
        <sz val="11"/>
        <rFont val="돋움"/>
        <family val="3"/>
        <charset val="129"/>
      </rPr>
      <t>광물</t>
    </r>
    <r>
      <rPr>
        <sz val="11"/>
        <rFont val="Verdana"/>
        <family val="2"/>
      </rPr>
      <t xml:space="preserve"> </t>
    </r>
    <r>
      <rPr>
        <sz val="11"/>
        <rFont val="돋움"/>
        <family val="3"/>
        <charset val="129"/>
      </rPr>
      <t>보증</t>
    </r>
    <r>
      <rPr>
        <sz val="11"/>
        <rFont val="Verdana"/>
        <family val="2"/>
      </rPr>
      <t xml:space="preserve"> </t>
    </r>
    <r>
      <rPr>
        <sz val="11"/>
        <rFont val="돋움"/>
        <family val="3"/>
        <charset val="129"/>
      </rPr>
      <t>프로세스</t>
    </r>
    <r>
      <rPr>
        <sz val="11"/>
        <rFont val="Verdana"/>
        <family val="2"/>
      </rPr>
      <t>(Responsible Minerals Assurance Process)</t>
    </r>
    <r>
      <rPr>
        <sz val="11"/>
        <rFont val="돋움"/>
        <family val="3"/>
        <charset val="129"/>
      </rPr>
      <t>를</t>
    </r>
    <r>
      <rPr>
        <sz val="11"/>
        <rFont val="Verdana"/>
        <family val="2"/>
      </rPr>
      <t xml:space="preserve"> </t>
    </r>
    <r>
      <rPr>
        <sz val="11"/>
        <rFont val="돋움"/>
        <family val="3"/>
        <charset val="129"/>
      </rPr>
      <t>준수하는</t>
    </r>
    <r>
      <rPr>
        <sz val="11"/>
        <rFont val="Verdana"/>
        <family val="2"/>
      </rPr>
      <t xml:space="preserve"> </t>
    </r>
    <r>
      <rPr>
        <sz val="11"/>
        <rFont val="돋움"/>
        <family val="3"/>
        <charset val="129"/>
      </rPr>
      <t>제련소</t>
    </r>
    <r>
      <rPr>
        <sz val="11"/>
        <rFont val="Verdana"/>
        <family val="2"/>
      </rPr>
      <t xml:space="preserve"> </t>
    </r>
    <r>
      <rPr>
        <sz val="11"/>
        <rFont val="돋움"/>
        <family val="3"/>
        <charset val="129"/>
      </rPr>
      <t>리스트를</t>
    </r>
    <r>
      <rPr>
        <sz val="11"/>
        <rFont val="Verdana"/>
        <family val="2"/>
      </rPr>
      <t xml:space="preserve"> </t>
    </r>
    <r>
      <rPr>
        <sz val="11"/>
        <rFont val="돋움"/>
        <family val="3"/>
        <charset val="129"/>
      </rPr>
      <t>확인할</t>
    </r>
    <r>
      <rPr>
        <sz val="11"/>
        <rFont val="Verdana"/>
        <family val="2"/>
      </rPr>
      <t xml:space="preserve"> </t>
    </r>
    <r>
      <rPr>
        <sz val="11"/>
        <rFont val="돋움"/>
        <family val="3"/>
        <charset val="129"/>
      </rPr>
      <t>수</t>
    </r>
    <r>
      <rPr>
        <sz val="11"/>
        <rFont val="Verdana"/>
        <family val="2"/>
      </rPr>
      <t xml:space="preserve"> </t>
    </r>
    <r>
      <rPr>
        <sz val="11"/>
        <rFont val="돋움"/>
        <family val="3"/>
        <charset val="129"/>
      </rPr>
      <t>있습니다</t>
    </r>
    <r>
      <rPr>
        <sz val="11"/>
        <rFont val="Verdana"/>
        <family val="2"/>
      </rPr>
      <t>.</t>
    </r>
  </si>
  <si>
    <r>
      <rPr>
        <sz val="11"/>
        <rFont val="돋움"/>
        <family val="3"/>
        <charset val="129"/>
      </rPr>
      <t>본</t>
    </r>
    <r>
      <rPr>
        <sz val="11"/>
        <rFont val="Verdana"/>
        <family val="2"/>
      </rPr>
      <t xml:space="preserve"> </t>
    </r>
    <r>
      <rPr>
        <sz val="11"/>
        <rFont val="돋움"/>
        <family val="3"/>
        <charset val="129"/>
      </rPr>
      <t>분쟁</t>
    </r>
    <r>
      <rPr>
        <sz val="11"/>
        <rFont val="Verdana"/>
        <family val="2"/>
      </rPr>
      <t xml:space="preserve"> </t>
    </r>
    <r>
      <rPr>
        <sz val="11"/>
        <rFont val="돋움"/>
        <family val="3"/>
        <charset val="129"/>
      </rPr>
      <t>광물</t>
    </r>
    <r>
      <rPr>
        <sz val="11"/>
        <rFont val="Verdana"/>
        <family val="2"/>
      </rPr>
      <t xml:space="preserve"> </t>
    </r>
    <r>
      <rPr>
        <sz val="11"/>
        <rFont val="돋움"/>
        <family val="3"/>
        <charset val="129"/>
      </rPr>
      <t>보고</t>
    </r>
    <r>
      <rPr>
        <sz val="11"/>
        <rFont val="Verdana"/>
        <family val="2"/>
      </rPr>
      <t xml:space="preserve"> </t>
    </r>
    <r>
      <rPr>
        <sz val="11"/>
        <rFont val="돋움"/>
        <family val="3"/>
        <charset val="129"/>
      </rPr>
      <t>템플릿</t>
    </r>
    <r>
      <rPr>
        <sz val="11"/>
        <rFont val="Verdana"/>
        <family val="2"/>
      </rPr>
      <t>(</t>
    </r>
    <r>
      <rPr>
        <sz val="11"/>
        <rFont val="돋움"/>
        <family val="3"/>
        <charset val="129"/>
      </rPr>
      <t>템플릿</t>
    </r>
    <r>
      <rPr>
        <sz val="11"/>
        <rFont val="Verdana"/>
        <family val="2"/>
      </rPr>
      <t>)</t>
    </r>
    <r>
      <rPr>
        <sz val="11"/>
        <rFont val="돋움"/>
        <family val="3"/>
        <charset val="129"/>
      </rPr>
      <t>은</t>
    </r>
    <r>
      <rPr>
        <sz val="11"/>
        <rFont val="Verdana"/>
        <family val="2"/>
      </rPr>
      <t xml:space="preserve"> </t>
    </r>
    <r>
      <rPr>
        <sz val="11"/>
        <rFont val="돋움"/>
        <family val="3"/>
        <charset val="129"/>
      </rPr>
      <t>책임</t>
    </r>
    <r>
      <rPr>
        <sz val="11"/>
        <rFont val="Verdana"/>
        <family val="2"/>
      </rPr>
      <t xml:space="preserve"> </t>
    </r>
    <r>
      <rPr>
        <sz val="11"/>
        <rFont val="돋움"/>
        <family val="3"/>
        <charset val="129"/>
      </rPr>
      <t>있는</t>
    </r>
    <r>
      <rPr>
        <sz val="11"/>
        <rFont val="Verdana"/>
        <family val="2"/>
      </rPr>
      <t xml:space="preserve"> </t>
    </r>
    <r>
      <rPr>
        <sz val="11"/>
        <rFont val="돋움"/>
        <family val="3"/>
        <charset val="129"/>
      </rPr>
      <t>광물</t>
    </r>
    <r>
      <rPr>
        <sz val="11"/>
        <rFont val="Verdana"/>
        <family val="2"/>
      </rPr>
      <t xml:space="preserve"> </t>
    </r>
    <r>
      <rPr>
        <sz val="11"/>
        <rFont val="돋움"/>
        <family val="3"/>
        <charset val="129"/>
      </rPr>
      <t>이니셔티브</t>
    </r>
    <r>
      <rPr>
        <sz val="11"/>
        <rFont val="Verdana"/>
        <family val="2"/>
      </rPr>
      <t>(Responsible Minerals Initiative (RMI))</t>
    </r>
    <r>
      <rPr>
        <sz val="11"/>
        <rFont val="돋움"/>
        <family val="3"/>
        <charset val="129"/>
      </rPr>
      <t>가</t>
    </r>
    <r>
      <rPr>
        <sz val="11"/>
        <rFont val="Verdana"/>
        <family val="2"/>
      </rPr>
      <t xml:space="preserve"> </t>
    </r>
    <r>
      <rPr>
        <sz val="11"/>
        <rFont val="돋움"/>
        <family val="3"/>
        <charset val="129"/>
      </rPr>
      <t>만든</t>
    </r>
    <r>
      <rPr>
        <sz val="11"/>
        <rFont val="Verdana"/>
        <family val="2"/>
      </rPr>
      <t xml:space="preserve"> </t>
    </r>
    <r>
      <rPr>
        <sz val="11"/>
        <rFont val="돋움"/>
        <family val="3"/>
        <charset val="129"/>
      </rPr>
      <t>표준화된</t>
    </r>
    <r>
      <rPr>
        <sz val="11"/>
        <rFont val="Verdana"/>
        <family val="2"/>
      </rPr>
      <t xml:space="preserve"> </t>
    </r>
    <r>
      <rPr>
        <sz val="11"/>
        <rFont val="돋움"/>
        <family val="3"/>
        <charset val="129"/>
      </rPr>
      <t>무료</t>
    </r>
    <r>
      <rPr>
        <sz val="11"/>
        <rFont val="Verdana"/>
        <family val="2"/>
      </rPr>
      <t xml:space="preserve"> </t>
    </r>
    <r>
      <rPr>
        <sz val="11"/>
        <rFont val="돋움"/>
        <family val="3"/>
        <charset val="129"/>
      </rPr>
      <t>보고</t>
    </r>
    <r>
      <rPr>
        <sz val="11"/>
        <rFont val="Verdana"/>
        <family val="2"/>
      </rPr>
      <t xml:space="preserve"> </t>
    </r>
    <r>
      <rPr>
        <sz val="11"/>
        <rFont val="돋움"/>
        <family val="3"/>
        <charset val="129"/>
      </rPr>
      <t>템플릿입니다</t>
    </r>
    <r>
      <rPr>
        <sz val="11"/>
        <rFont val="Verdana"/>
        <family val="2"/>
      </rPr>
      <t xml:space="preserve">. </t>
    </r>
    <r>
      <rPr>
        <sz val="11"/>
        <rFont val="돋움"/>
        <family val="3"/>
        <charset val="129"/>
      </rPr>
      <t>템플릿은</t>
    </r>
    <r>
      <rPr>
        <sz val="11"/>
        <rFont val="Verdana"/>
        <family val="2"/>
      </rPr>
      <t xml:space="preserve"> </t>
    </r>
    <r>
      <rPr>
        <sz val="11"/>
        <rFont val="돋움"/>
        <family val="3"/>
        <charset val="129"/>
      </rPr>
      <t>광물</t>
    </r>
    <r>
      <rPr>
        <sz val="11"/>
        <rFont val="Verdana"/>
        <family val="2"/>
      </rPr>
      <t xml:space="preserve"> </t>
    </r>
    <r>
      <rPr>
        <sz val="11"/>
        <rFont val="돋움"/>
        <family val="3"/>
        <charset val="129"/>
      </rPr>
      <t>원산국</t>
    </r>
    <r>
      <rPr>
        <sz val="11"/>
        <rFont val="Verdana"/>
        <family val="2"/>
      </rPr>
      <t xml:space="preserve"> </t>
    </r>
    <r>
      <rPr>
        <sz val="11"/>
        <rFont val="돋움"/>
        <family val="3"/>
        <charset val="129"/>
      </rPr>
      <t>및</t>
    </r>
    <r>
      <rPr>
        <sz val="11"/>
        <rFont val="Verdana"/>
        <family val="2"/>
      </rPr>
      <t xml:space="preserve"> </t>
    </r>
    <r>
      <rPr>
        <sz val="11"/>
        <rFont val="돋움"/>
        <family val="3"/>
        <charset val="129"/>
      </rPr>
      <t>사용하는</t>
    </r>
    <r>
      <rPr>
        <sz val="11"/>
        <rFont val="Verdana"/>
        <family val="2"/>
      </rPr>
      <t xml:space="preserve"> </t>
    </r>
    <r>
      <rPr>
        <sz val="11"/>
        <rFont val="돋움"/>
        <family val="3"/>
        <charset val="129"/>
      </rPr>
      <t>제련소</t>
    </r>
    <r>
      <rPr>
        <sz val="11"/>
        <rFont val="Verdana"/>
        <family val="2"/>
      </rPr>
      <t xml:space="preserve"> </t>
    </r>
    <r>
      <rPr>
        <sz val="11"/>
        <rFont val="돋움"/>
        <family val="3"/>
        <charset val="129"/>
      </rPr>
      <t>및</t>
    </r>
    <r>
      <rPr>
        <sz val="11"/>
        <rFont val="Verdana"/>
        <family val="2"/>
      </rPr>
      <t xml:space="preserve"> </t>
    </r>
    <r>
      <rPr>
        <sz val="11"/>
        <rFont val="돋움"/>
        <family val="3"/>
        <charset val="129"/>
      </rPr>
      <t>정제소와</t>
    </r>
    <r>
      <rPr>
        <sz val="11"/>
        <rFont val="Verdana"/>
        <family val="2"/>
      </rPr>
      <t xml:space="preserve"> </t>
    </r>
    <r>
      <rPr>
        <sz val="11"/>
        <rFont val="돋움"/>
        <family val="3"/>
        <charset val="129"/>
      </rPr>
      <t>관련된</t>
    </r>
    <r>
      <rPr>
        <sz val="11"/>
        <rFont val="Verdana"/>
        <family val="2"/>
      </rPr>
      <t xml:space="preserve"> </t>
    </r>
    <r>
      <rPr>
        <sz val="11"/>
        <rFont val="돋움"/>
        <family val="3"/>
        <charset val="129"/>
      </rPr>
      <t>공급망을</t>
    </r>
    <r>
      <rPr>
        <sz val="11"/>
        <rFont val="Verdana"/>
        <family val="2"/>
      </rPr>
      <t xml:space="preserve"> </t>
    </r>
    <r>
      <rPr>
        <sz val="11"/>
        <rFont val="돋움"/>
        <family val="3"/>
        <charset val="129"/>
      </rPr>
      <t>통해</t>
    </r>
    <r>
      <rPr>
        <sz val="11"/>
        <rFont val="Verdana"/>
        <family val="2"/>
      </rPr>
      <t xml:space="preserve"> </t>
    </r>
    <r>
      <rPr>
        <sz val="11"/>
        <rFont val="돋움"/>
        <family val="3"/>
        <charset val="129"/>
      </rPr>
      <t>정보의</t>
    </r>
    <r>
      <rPr>
        <sz val="11"/>
        <rFont val="Verdana"/>
        <family val="2"/>
      </rPr>
      <t xml:space="preserve"> </t>
    </r>
    <r>
      <rPr>
        <sz val="11"/>
        <rFont val="돋움"/>
        <family val="3"/>
        <charset val="129"/>
      </rPr>
      <t>빠른</t>
    </r>
    <r>
      <rPr>
        <sz val="11"/>
        <rFont val="Verdana"/>
        <family val="2"/>
      </rPr>
      <t xml:space="preserve"> </t>
    </r>
    <r>
      <rPr>
        <sz val="11"/>
        <rFont val="돋움"/>
        <family val="3"/>
        <charset val="129"/>
      </rPr>
      <t>전달을</t>
    </r>
    <r>
      <rPr>
        <sz val="11"/>
        <rFont val="Verdana"/>
        <family val="2"/>
      </rPr>
      <t xml:space="preserve"> </t>
    </r>
    <r>
      <rPr>
        <sz val="11"/>
        <rFont val="돋움"/>
        <family val="3"/>
        <charset val="129"/>
      </rPr>
      <t>촉진하고</t>
    </r>
    <r>
      <rPr>
        <sz val="11"/>
        <rFont val="Verdana"/>
        <family val="2"/>
      </rPr>
      <t xml:space="preserve"> </t>
    </r>
    <r>
      <rPr>
        <sz val="11"/>
        <rFont val="돋움"/>
        <family val="3"/>
        <charset val="129"/>
      </rPr>
      <t>법규</t>
    </r>
    <r>
      <rPr>
        <sz val="11"/>
        <rFont val="Verdana"/>
        <family val="2"/>
      </rPr>
      <t xml:space="preserve"> </t>
    </r>
    <r>
      <rPr>
        <sz val="11"/>
        <rFont val="돋움"/>
        <family val="3"/>
        <charset val="129"/>
      </rPr>
      <t>준수</t>
    </r>
    <r>
      <rPr>
        <sz val="11"/>
        <rFont val="Verdana"/>
        <family val="2"/>
      </rPr>
      <t>*</t>
    </r>
    <r>
      <rPr>
        <sz val="11"/>
        <rFont val="돋움"/>
        <family val="3"/>
        <charset val="129"/>
      </rPr>
      <t>에도</t>
    </r>
    <r>
      <rPr>
        <sz val="11"/>
        <rFont val="Verdana"/>
        <family val="2"/>
      </rPr>
      <t xml:space="preserve"> </t>
    </r>
    <r>
      <rPr>
        <sz val="11"/>
        <rFont val="돋움"/>
        <family val="3"/>
        <charset val="129"/>
      </rPr>
      <t>도움이</t>
    </r>
    <r>
      <rPr>
        <sz val="11"/>
        <rFont val="Verdana"/>
        <family val="2"/>
      </rPr>
      <t xml:space="preserve"> </t>
    </r>
    <r>
      <rPr>
        <sz val="11"/>
        <rFont val="돋움"/>
        <family val="3"/>
        <charset val="129"/>
      </rPr>
      <t>됩니다</t>
    </r>
    <r>
      <rPr>
        <sz val="11"/>
        <rFont val="Verdana"/>
        <family val="2"/>
      </rPr>
      <t xml:space="preserve">. </t>
    </r>
    <r>
      <rPr>
        <sz val="11"/>
        <rFont val="돋움"/>
        <family val="3"/>
        <charset val="129"/>
      </rPr>
      <t>또한</t>
    </r>
    <r>
      <rPr>
        <sz val="11"/>
        <rFont val="Verdana"/>
        <family val="2"/>
      </rPr>
      <t xml:space="preserve"> </t>
    </r>
    <r>
      <rPr>
        <sz val="11"/>
        <rFont val="돋움"/>
        <family val="3"/>
        <charset val="129"/>
      </rPr>
      <t>템플릿은</t>
    </r>
    <r>
      <rPr>
        <sz val="11"/>
        <rFont val="Verdana"/>
        <family val="2"/>
      </rPr>
      <t xml:space="preserve"> </t>
    </r>
    <r>
      <rPr>
        <sz val="11"/>
        <rFont val="돋움"/>
        <family val="3"/>
        <charset val="129"/>
      </rPr>
      <t>책임</t>
    </r>
    <r>
      <rPr>
        <sz val="11"/>
        <rFont val="Verdana"/>
        <family val="2"/>
      </rPr>
      <t xml:space="preserve"> </t>
    </r>
    <r>
      <rPr>
        <sz val="11"/>
        <rFont val="돋움"/>
        <family val="3"/>
        <charset val="129"/>
      </rPr>
      <t>있는</t>
    </r>
    <r>
      <rPr>
        <sz val="11"/>
        <rFont val="Verdana"/>
        <family val="2"/>
      </rPr>
      <t xml:space="preserve"> </t>
    </r>
    <r>
      <rPr>
        <sz val="11"/>
        <rFont val="돋움"/>
        <family val="3"/>
        <charset val="129"/>
      </rPr>
      <t>광물</t>
    </r>
    <r>
      <rPr>
        <sz val="11"/>
        <rFont val="Verdana"/>
        <family val="2"/>
      </rPr>
      <t xml:space="preserve"> </t>
    </r>
    <r>
      <rPr>
        <sz val="11"/>
        <rFont val="돋움"/>
        <family val="3"/>
        <charset val="129"/>
      </rPr>
      <t>보증</t>
    </r>
    <r>
      <rPr>
        <sz val="11"/>
        <rFont val="Verdana"/>
        <family val="2"/>
      </rPr>
      <t xml:space="preserve"> </t>
    </r>
    <r>
      <rPr>
        <sz val="11"/>
        <rFont val="돋움"/>
        <family val="3"/>
        <charset val="129"/>
      </rPr>
      <t>프로세스</t>
    </r>
    <r>
      <rPr>
        <sz val="11"/>
        <rFont val="Verdana"/>
        <family val="2"/>
      </rPr>
      <t>**</t>
    </r>
    <r>
      <rPr>
        <sz val="11"/>
        <rFont val="돋움"/>
        <family val="3"/>
        <charset val="129"/>
      </rPr>
      <t>를</t>
    </r>
    <r>
      <rPr>
        <sz val="11"/>
        <rFont val="Verdana"/>
        <family val="2"/>
      </rPr>
      <t xml:space="preserve"> </t>
    </r>
    <r>
      <rPr>
        <sz val="11"/>
        <rFont val="돋움"/>
        <family val="3"/>
        <charset val="129"/>
      </rPr>
      <t>통해</t>
    </r>
    <r>
      <rPr>
        <sz val="11"/>
        <rFont val="Verdana"/>
        <family val="2"/>
      </rPr>
      <t xml:space="preserve"> </t>
    </r>
    <r>
      <rPr>
        <sz val="11"/>
        <rFont val="돋움"/>
        <family val="3"/>
        <charset val="129"/>
      </rPr>
      <t>잠재적으로</t>
    </r>
    <r>
      <rPr>
        <sz val="11"/>
        <rFont val="Verdana"/>
        <family val="2"/>
      </rPr>
      <t xml:space="preserve"> </t>
    </r>
    <r>
      <rPr>
        <sz val="11"/>
        <rFont val="돋움"/>
        <family val="3"/>
        <charset val="129"/>
      </rPr>
      <t>감사를</t>
    </r>
    <r>
      <rPr>
        <sz val="11"/>
        <rFont val="Verdana"/>
        <family val="2"/>
      </rPr>
      <t xml:space="preserve"> </t>
    </r>
    <r>
      <rPr>
        <sz val="11"/>
        <rFont val="돋움"/>
        <family val="3"/>
        <charset val="129"/>
      </rPr>
      <t>받게</t>
    </r>
    <r>
      <rPr>
        <sz val="11"/>
        <rFont val="Verdana"/>
        <family val="2"/>
      </rPr>
      <t xml:space="preserve"> </t>
    </r>
    <r>
      <rPr>
        <sz val="11"/>
        <rFont val="돋움"/>
        <family val="3"/>
        <charset val="129"/>
      </rPr>
      <t>될</t>
    </r>
    <r>
      <rPr>
        <sz val="11"/>
        <rFont val="Verdana"/>
        <family val="2"/>
      </rPr>
      <t xml:space="preserve"> </t>
    </r>
    <r>
      <rPr>
        <sz val="11"/>
        <rFont val="돋움"/>
        <family val="3"/>
        <charset val="129"/>
      </rPr>
      <t>신규</t>
    </r>
    <r>
      <rPr>
        <sz val="11"/>
        <rFont val="Verdana"/>
        <family val="2"/>
      </rPr>
      <t xml:space="preserve"> </t>
    </r>
    <r>
      <rPr>
        <sz val="11"/>
        <rFont val="돋움"/>
        <family val="3"/>
        <charset val="129"/>
      </rPr>
      <t>제련소</t>
    </r>
    <r>
      <rPr>
        <sz val="11"/>
        <rFont val="Verdana"/>
        <family val="2"/>
      </rPr>
      <t xml:space="preserve"> </t>
    </r>
    <r>
      <rPr>
        <sz val="11"/>
        <rFont val="돋움"/>
        <family val="3"/>
        <charset val="129"/>
      </rPr>
      <t>및</t>
    </r>
    <r>
      <rPr>
        <sz val="11"/>
        <rFont val="Verdana"/>
        <family val="2"/>
      </rPr>
      <t xml:space="preserve"> </t>
    </r>
    <r>
      <rPr>
        <sz val="11"/>
        <rFont val="돋움"/>
        <family val="3"/>
        <charset val="129"/>
      </rPr>
      <t>정제소를</t>
    </r>
    <r>
      <rPr>
        <sz val="11"/>
        <rFont val="Verdana"/>
        <family val="2"/>
      </rPr>
      <t xml:space="preserve"> </t>
    </r>
    <r>
      <rPr>
        <sz val="11"/>
        <rFont val="돋움"/>
        <family val="3"/>
        <charset val="129"/>
      </rPr>
      <t>식별하는</t>
    </r>
    <r>
      <rPr>
        <sz val="11"/>
        <rFont val="Verdana"/>
        <family val="2"/>
      </rPr>
      <t xml:space="preserve"> </t>
    </r>
    <r>
      <rPr>
        <sz val="11"/>
        <rFont val="돋움"/>
        <family val="3"/>
        <charset val="129"/>
      </rPr>
      <t>데</t>
    </r>
    <r>
      <rPr>
        <sz val="11"/>
        <rFont val="Verdana"/>
        <family val="2"/>
      </rPr>
      <t xml:space="preserve"> </t>
    </r>
    <r>
      <rPr>
        <sz val="11"/>
        <rFont val="돋움"/>
        <family val="3"/>
        <charset val="129"/>
      </rPr>
      <t>편리함을</t>
    </r>
    <r>
      <rPr>
        <sz val="11"/>
        <rFont val="Verdana"/>
        <family val="2"/>
      </rPr>
      <t xml:space="preserve"> </t>
    </r>
    <r>
      <rPr>
        <sz val="11"/>
        <rFont val="돋움"/>
        <family val="3"/>
        <charset val="129"/>
      </rPr>
      <t>제공합니다</t>
    </r>
    <r>
      <rPr>
        <sz val="11"/>
        <rFont val="Verdana"/>
        <family val="2"/>
      </rPr>
      <t>.
CMRT</t>
    </r>
    <r>
      <rPr>
        <sz val="11"/>
        <rFont val="돋움"/>
        <family val="3"/>
        <charset val="129"/>
      </rPr>
      <t>는</t>
    </r>
    <r>
      <rPr>
        <sz val="11"/>
        <rFont val="Verdana"/>
        <family val="2"/>
      </rPr>
      <t xml:space="preserve"> </t>
    </r>
    <r>
      <rPr>
        <sz val="11"/>
        <rFont val="돋움"/>
        <family val="3"/>
        <charset val="129"/>
      </rPr>
      <t>다운스트림</t>
    </r>
    <r>
      <rPr>
        <sz val="11"/>
        <rFont val="Verdana"/>
        <family val="2"/>
      </rPr>
      <t xml:space="preserve"> </t>
    </r>
    <r>
      <rPr>
        <sz val="11"/>
        <rFont val="돋움"/>
        <family val="3"/>
        <charset val="129"/>
      </rPr>
      <t>회사가</t>
    </r>
    <r>
      <rPr>
        <sz val="11"/>
        <rFont val="Verdana"/>
        <family val="2"/>
      </rPr>
      <t xml:space="preserve"> </t>
    </r>
    <r>
      <rPr>
        <sz val="11"/>
        <rFont val="돋움"/>
        <family val="3"/>
        <charset val="129"/>
      </rPr>
      <t>제련소를</t>
    </r>
    <r>
      <rPr>
        <sz val="11"/>
        <rFont val="Verdana"/>
        <family val="2"/>
      </rPr>
      <t xml:space="preserve"> </t>
    </r>
    <r>
      <rPr>
        <sz val="11"/>
        <rFont val="돋움"/>
        <family val="3"/>
        <charset val="129"/>
      </rPr>
      <t>배제한</t>
    </r>
    <r>
      <rPr>
        <sz val="11"/>
        <rFont val="Verdana"/>
        <family val="2"/>
      </rPr>
      <t xml:space="preserve"> </t>
    </r>
    <r>
      <rPr>
        <sz val="11"/>
        <rFont val="돋움"/>
        <family val="3"/>
        <charset val="129"/>
      </rPr>
      <t>상태에서</t>
    </r>
    <r>
      <rPr>
        <sz val="11"/>
        <rFont val="Verdana"/>
        <family val="2"/>
      </rPr>
      <t xml:space="preserve"> </t>
    </r>
    <r>
      <rPr>
        <sz val="11"/>
        <rFont val="돋움"/>
        <family val="3"/>
        <charset val="129"/>
      </rPr>
      <t>최대한으로</t>
    </r>
    <r>
      <rPr>
        <sz val="11"/>
        <rFont val="Verdana"/>
        <family val="2"/>
      </rPr>
      <t xml:space="preserve"> </t>
    </r>
    <r>
      <rPr>
        <sz val="11"/>
        <rFont val="돋움"/>
        <family val="3"/>
        <charset val="129"/>
      </rPr>
      <t>회사의</t>
    </r>
    <r>
      <rPr>
        <sz val="11"/>
        <rFont val="Verdana"/>
        <family val="2"/>
      </rPr>
      <t xml:space="preserve"> </t>
    </r>
    <r>
      <rPr>
        <sz val="11"/>
        <rFont val="돋움"/>
        <family val="3"/>
        <charset val="129"/>
      </rPr>
      <t>공급망에</t>
    </r>
    <r>
      <rPr>
        <sz val="11"/>
        <rFont val="Verdana"/>
        <family val="2"/>
      </rPr>
      <t xml:space="preserve"> </t>
    </r>
    <r>
      <rPr>
        <sz val="11"/>
        <rFont val="돋움"/>
        <family val="3"/>
        <charset val="129"/>
      </rPr>
      <t>대한</t>
    </r>
    <r>
      <rPr>
        <sz val="11"/>
        <rFont val="Verdana"/>
        <family val="2"/>
      </rPr>
      <t xml:space="preserve"> </t>
    </r>
    <r>
      <rPr>
        <sz val="11"/>
        <rFont val="돋움"/>
        <family val="3"/>
        <charset val="129"/>
      </rPr>
      <t>정보를</t>
    </r>
    <r>
      <rPr>
        <sz val="11"/>
        <rFont val="Verdana"/>
        <family val="2"/>
      </rPr>
      <t xml:space="preserve"> </t>
    </r>
    <r>
      <rPr>
        <sz val="11"/>
        <rFont val="돋움"/>
        <family val="3"/>
        <charset val="129"/>
      </rPr>
      <t>공개하도록</t>
    </r>
    <r>
      <rPr>
        <sz val="11"/>
        <rFont val="Verdana"/>
        <family val="2"/>
      </rPr>
      <t xml:space="preserve"> </t>
    </r>
    <r>
      <rPr>
        <sz val="11"/>
        <rFont val="돋움"/>
        <family val="3"/>
        <charset val="129"/>
      </rPr>
      <t>설계되었습니다</t>
    </r>
    <r>
      <rPr>
        <sz val="11"/>
        <rFont val="Verdana"/>
        <family val="2"/>
      </rPr>
      <t xml:space="preserve">. </t>
    </r>
    <r>
      <rPr>
        <sz val="11"/>
        <rFont val="돋움"/>
        <family val="3"/>
        <charset val="129"/>
      </rPr>
      <t>귀사가</t>
    </r>
    <r>
      <rPr>
        <sz val="11"/>
        <rFont val="Verdana"/>
        <family val="2"/>
      </rPr>
      <t xml:space="preserve"> RMAP </t>
    </r>
    <r>
      <rPr>
        <sz val="11"/>
        <rFont val="돋움"/>
        <family val="3"/>
        <charset val="129"/>
      </rPr>
      <t>규약에</t>
    </r>
    <r>
      <rPr>
        <sz val="11"/>
        <rFont val="Verdana"/>
        <family val="2"/>
      </rPr>
      <t xml:space="preserve"> </t>
    </r>
    <r>
      <rPr>
        <sz val="11"/>
        <rFont val="돋움"/>
        <family val="3"/>
        <charset val="129"/>
      </rPr>
      <t>따라</t>
    </r>
    <r>
      <rPr>
        <sz val="11"/>
        <rFont val="Verdana"/>
        <family val="2"/>
      </rPr>
      <t xml:space="preserve"> 3TG </t>
    </r>
    <r>
      <rPr>
        <sz val="11"/>
        <rFont val="돋움"/>
        <family val="3"/>
        <charset val="129"/>
      </rPr>
      <t>제련소나</t>
    </r>
    <r>
      <rPr>
        <sz val="11"/>
        <rFont val="Verdana"/>
        <family val="2"/>
      </rPr>
      <t xml:space="preserve"> </t>
    </r>
    <r>
      <rPr>
        <sz val="11"/>
        <rFont val="돋움"/>
        <family val="3"/>
        <charset val="129"/>
      </rPr>
      <t>정제소에</t>
    </r>
    <r>
      <rPr>
        <sz val="11"/>
        <rFont val="Verdana"/>
        <family val="2"/>
      </rPr>
      <t xml:space="preserve"> </t>
    </r>
    <r>
      <rPr>
        <sz val="11"/>
        <rFont val="돋움"/>
        <family val="3"/>
        <charset val="129"/>
      </rPr>
      <t>해당하는</t>
    </r>
    <r>
      <rPr>
        <sz val="11"/>
        <rFont val="Verdana"/>
        <family val="2"/>
      </rPr>
      <t xml:space="preserve"> </t>
    </r>
    <r>
      <rPr>
        <sz val="11"/>
        <rFont val="돋움"/>
        <family val="3"/>
        <charset val="129"/>
      </rPr>
      <t>경우</t>
    </r>
    <r>
      <rPr>
        <sz val="11"/>
        <rFont val="Verdana"/>
        <family val="2"/>
      </rPr>
      <t xml:space="preserve">, </t>
    </r>
    <r>
      <rPr>
        <sz val="11"/>
        <rFont val="돋움"/>
        <family val="3"/>
        <charset val="129"/>
      </rPr>
      <t>제련소</t>
    </r>
    <r>
      <rPr>
        <sz val="11"/>
        <rFont val="Verdana"/>
        <family val="2"/>
      </rPr>
      <t xml:space="preserve"> </t>
    </r>
    <r>
      <rPr>
        <sz val="11"/>
        <rFont val="돋움"/>
        <family val="3"/>
        <charset val="129"/>
      </rPr>
      <t>목록</t>
    </r>
    <r>
      <rPr>
        <sz val="11"/>
        <rFont val="Verdana"/>
        <family val="2"/>
      </rPr>
      <t xml:space="preserve"> </t>
    </r>
    <r>
      <rPr>
        <sz val="11"/>
        <rFont val="돋움"/>
        <family val="3"/>
        <charset val="129"/>
      </rPr>
      <t>탭에</t>
    </r>
    <r>
      <rPr>
        <sz val="11"/>
        <rFont val="Verdana"/>
        <family val="2"/>
      </rPr>
      <t xml:space="preserve"> </t>
    </r>
    <r>
      <rPr>
        <sz val="11"/>
        <rFont val="돋움"/>
        <family val="3"/>
        <charset val="129"/>
      </rPr>
      <t>귀사의</t>
    </r>
    <r>
      <rPr>
        <sz val="11"/>
        <rFont val="Verdana"/>
        <family val="2"/>
      </rPr>
      <t xml:space="preserve"> </t>
    </r>
    <r>
      <rPr>
        <sz val="11"/>
        <rFont val="돋움"/>
        <family val="3"/>
        <charset val="129"/>
      </rPr>
      <t>이름을</t>
    </r>
    <r>
      <rPr>
        <sz val="11"/>
        <rFont val="Verdana"/>
        <family val="2"/>
      </rPr>
      <t xml:space="preserve"> </t>
    </r>
    <r>
      <rPr>
        <sz val="11"/>
        <rFont val="돋움"/>
        <family val="3"/>
        <charset val="129"/>
      </rPr>
      <t>입력하길</t>
    </r>
    <r>
      <rPr>
        <sz val="11"/>
        <rFont val="Verdana"/>
        <family val="2"/>
      </rPr>
      <t xml:space="preserve"> </t>
    </r>
    <r>
      <rPr>
        <sz val="11"/>
        <rFont val="돋움"/>
        <family val="3"/>
        <charset val="129"/>
      </rPr>
      <t>권장합니다</t>
    </r>
    <r>
      <rPr>
        <sz val="11"/>
        <rFont val="Verdana"/>
        <family val="2"/>
      </rPr>
      <t xml:space="preserve">.
</t>
    </r>
    <r>
      <rPr>
        <sz val="11"/>
        <rFont val="돋움"/>
        <family val="3"/>
        <charset val="129"/>
      </rPr>
      <t>양식에</t>
    </r>
    <r>
      <rPr>
        <sz val="11"/>
        <rFont val="Verdana"/>
        <family val="2"/>
      </rPr>
      <t xml:space="preserve"> </t>
    </r>
    <r>
      <rPr>
        <sz val="11"/>
        <rFont val="돋움"/>
        <family val="3"/>
        <charset val="129"/>
      </rPr>
      <t>기입할</t>
    </r>
    <r>
      <rPr>
        <sz val="11"/>
        <rFont val="Verdana"/>
        <family val="2"/>
      </rPr>
      <t xml:space="preserve"> </t>
    </r>
    <r>
      <rPr>
        <sz val="11"/>
        <rFont val="돋움"/>
        <family val="3"/>
        <charset val="129"/>
      </rPr>
      <t>때</t>
    </r>
    <r>
      <rPr>
        <sz val="11"/>
        <rFont val="Verdana"/>
        <family val="2"/>
      </rPr>
      <t xml:space="preserve">, </t>
    </r>
    <r>
      <rPr>
        <sz val="11"/>
        <rFont val="돋움"/>
        <family val="3"/>
        <charset val="129"/>
      </rPr>
      <t>어떤</t>
    </r>
    <r>
      <rPr>
        <sz val="11"/>
        <rFont val="Verdana"/>
        <family val="2"/>
      </rPr>
      <t xml:space="preserve"> </t>
    </r>
    <r>
      <rPr>
        <sz val="11"/>
        <rFont val="돋움"/>
        <family val="3"/>
        <charset val="129"/>
      </rPr>
      <t>셀에도</t>
    </r>
    <r>
      <rPr>
        <sz val="11"/>
        <rFont val="Verdana"/>
        <family val="2"/>
      </rPr>
      <t xml:space="preserve"> "=" </t>
    </r>
    <r>
      <rPr>
        <sz val="11"/>
        <rFont val="돋움"/>
        <family val="3"/>
        <charset val="129"/>
      </rPr>
      <t>또는</t>
    </r>
    <r>
      <rPr>
        <sz val="11"/>
        <rFont val="Verdana"/>
        <family val="2"/>
      </rPr>
      <t xml:space="preserve"> "#"</t>
    </r>
    <r>
      <rPr>
        <sz val="11"/>
        <rFont val="돋움"/>
        <family val="3"/>
        <charset val="129"/>
      </rPr>
      <t>으로</t>
    </r>
    <r>
      <rPr>
        <sz val="11"/>
        <rFont val="Verdana"/>
        <family val="2"/>
      </rPr>
      <t xml:space="preserve"> </t>
    </r>
    <r>
      <rPr>
        <sz val="11"/>
        <rFont val="돋움"/>
        <family val="3"/>
        <charset val="129"/>
      </rPr>
      <t>시작하는</t>
    </r>
    <r>
      <rPr>
        <sz val="11"/>
        <rFont val="Verdana"/>
        <family val="2"/>
      </rPr>
      <t xml:space="preserve"> </t>
    </r>
    <r>
      <rPr>
        <sz val="11"/>
        <rFont val="돋움"/>
        <family val="3"/>
        <charset val="129"/>
      </rPr>
      <t>내용이</t>
    </r>
    <r>
      <rPr>
        <sz val="11"/>
        <rFont val="Verdana"/>
        <family val="2"/>
      </rPr>
      <t xml:space="preserve"> </t>
    </r>
    <r>
      <rPr>
        <sz val="11"/>
        <rFont val="돋움"/>
        <family val="3"/>
        <charset val="129"/>
      </rPr>
      <t>없어야</t>
    </r>
    <r>
      <rPr>
        <sz val="11"/>
        <rFont val="Verdana"/>
        <family val="2"/>
      </rPr>
      <t xml:space="preserve"> </t>
    </r>
    <r>
      <rPr>
        <sz val="11"/>
        <rFont val="돋움"/>
        <family val="3"/>
        <charset val="129"/>
      </rPr>
      <t>합니다</t>
    </r>
    <r>
      <rPr>
        <sz val="11"/>
        <rFont val="Verdana"/>
        <family val="2"/>
      </rPr>
      <t xml:space="preserve">. 
</t>
    </r>
  </si>
  <si>
    <r>
      <t>* 2010</t>
    </r>
    <r>
      <rPr>
        <sz val="11"/>
        <rFont val="돋움"/>
        <family val="3"/>
        <charset val="129"/>
      </rPr>
      <t>년</t>
    </r>
    <r>
      <rPr>
        <sz val="11"/>
        <rFont val="Verdana"/>
        <family val="2"/>
      </rPr>
      <t xml:space="preserve"> </t>
    </r>
    <r>
      <rPr>
        <sz val="11"/>
        <rFont val="돋움"/>
        <family val="3"/>
        <charset val="129"/>
      </rPr>
      <t>미국</t>
    </r>
    <r>
      <rPr>
        <sz val="11"/>
        <rFont val="Verdana"/>
        <family val="2"/>
      </rPr>
      <t xml:space="preserve"> </t>
    </r>
    <r>
      <rPr>
        <sz val="11"/>
        <rFont val="돋움"/>
        <family val="3"/>
        <charset val="129"/>
      </rPr>
      <t>연방법</t>
    </r>
    <r>
      <rPr>
        <sz val="11"/>
        <rFont val="Verdana"/>
        <family val="2"/>
      </rPr>
      <t xml:space="preserve"> (U.S. Dodd-Frank Wall Street Reform and Consumer Protection Act) </t>
    </r>
    <r>
      <rPr>
        <sz val="11"/>
        <rFont val="돋움"/>
        <family val="3"/>
        <charset val="129"/>
      </rPr>
      <t>에서는</t>
    </r>
    <r>
      <rPr>
        <sz val="11"/>
        <rFont val="Verdana"/>
        <family val="2"/>
      </rPr>
      <t xml:space="preserve"> </t>
    </r>
    <r>
      <rPr>
        <sz val="11"/>
        <rFont val="돋움"/>
        <family val="3"/>
        <charset val="129"/>
      </rPr>
      <t>콩고민주공화국과</t>
    </r>
    <r>
      <rPr>
        <sz val="11"/>
        <rFont val="Verdana"/>
        <family val="2"/>
      </rPr>
      <t xml:space="preserve"> </t>
    </r>
    <r>
      <rPr>
        <sz val="11"/>
        <rFont val="돋움"/>
        <family val="3"/>
        <charset val="129"/>
      </rPr>
      <t>인접</t>
    </r>
    <r>
      <rPr>
        <sz val="11"/>
        <rFont val="Verdana"/>
        <family val="2"/>
      </rPr>
      <t xml:space="preserve"> </t>
    </r>
    <r>
      <rPr>
        <sz val="11"/>
        <rFont val="돋움"/>
        <family val="3"/>
        <charset val="129"/>
      </rPr>
      <t>국가들에서</t>
    </r>
    <r>
      <rPr>
        <sz val="11"/>
        <rFont val="Verdana"/>
        <family val="2"/>
      </rPr>
      <t xml:space="preserve"> </t>
    </r>
    <r>
      <rPr>
        <sz val="11"/>
        <rFont val="돋움"/>
        <family val="3"/>
        <charset val="129"/>
      </rPr>
      <t>발생한</t>
    </r>
    <r>
      <rPr>
        <sz val="11"/>
        <rFont val="Verdana"/>
        <family val="2"/>
      </rPr>
      <t xml:space="preserve"> "</t>
    </r>
    <r>
      <rPr>
        <sz val="11"/>
        <rFont val="돋움"/>
        <family val="3"/>
        <charset val="129"/>
      </rPr>
      <t>분쟁광물질</t>
    </r>
    <r>
      <rPr>
        <sz val="11"/>
        <rFont val="Verdana"/>
        <family val="2"/>
      </rPr>
      <t>"</t>
    </r>
    <r>
      <rPr>
        <sz val="11"/>
        <rFont val="돋움"/>
        <family val="3"/>
        <charset val="129"/>
      </rPr>
      <t>과</t>
    </r>
    <r>
      <rPr>
        <sz val="11"/>
        <rFont val="Verdana"/>
        <family val="2"/>
      </rPr>
      <t xml:space="preserve"> </t>
    </r>
    <r>
      <rPr>
        <sz val="11"/>
        <rFont val="돋움"/>
        <family val="3"/>
        <charset val="129"/>
      </rPr>
      <t>관련된</t>
    </r>
    <r>
      <rPr>
        <sz val="11"/>
        <rFont val="Verdana"/>
        <family val="2"/>
      </rPr>
      <t xml:space="preserve"> </t>
    </r>
    <r>
      <rPr>
        <sz val="11"/>
        <rFont val="돋움"/>
        <family val="3"/>
        <charset val="129"/>
      </rPr>
      <t>법안을</t>
    </r>
    <r>
      <rPr>
        <sz val="11"/>
        <rFont val="Verdana"/>
        <family val="2"/>
      </rPr>
      <t xml:space="preserve"> </t>
    </r>
    <r>
      <rPr>
        <sz val="11"/>
        <rFont val="돋움"/>
        <family val="3"/>
        <charset val="129"/>
      </rPr>
      <t>통과시켰습니다</t>
    </r>
    <r>
      <rPr>
        <sz val="11"/>
        <rFont val="Verdana"/>
        <family val="2"/>
      </rPr>
      <t xml:space="preserve">. </t>
    </r>
    <r>
      <rPr>
        <sz val="11"/>
        <rFont val="돋움"/>
        <family val="3"/>
        <charset val="129"/>
      </rPr>
      <t>미국</t>
    </r>
    <r>
      <rPr>
        <sz val="11"/>
        <rFont val="Verdana"/>
        <family val="2"/>
      </rPr>
      <t xml:space="preserve"> </t>
    </r>
    <r>
      <rPr>
        <sz val="11"/>
        <rFont val="돋움"/>
        <family val="3"/>
        <charset val="129"/>
      </rPr>
      <t>증권거래위원회는</t>
    </r>
    <r>
      <rPr>
        <sz val="11"/>
        <rFont val="Verdana"/>
        <family val="2"/>
      </rPr>
      <t xml:space="preserve"> </t>
    </r>
    <r>
      <rPr>
        <sz val="11"/>
        <rFont val="돋움"/>
        <family val="3"/>
        <charset val="129"/>
      </rPr>
      <t>증권거래소에</t>
    </r>
    <r>
      <rPr>
        <sz val="11"/>
        <rFont val="Verdana"/>
        <family val="2"/>
      </rPr>
      <t xml:space="preserve"> </t>
    </r>
    <r>
      <rPr>
        <sz val="11"/>
        <rFont val="돋움"/>
        <family val="3"/>
        <charset val="129"/>
      </rPr>
      <t>상장된</t>
    </r>
    <r>
      <rPr>
        <sz val="11"/>
        <rFont val="Verdana"/>
        <family val="2"/>
      </rPr>
      <t xml:space="preserve"> </t>
    </r>
    <r>
      <rPr>
        <sz val="11"/>
        <rFont val="돋움"/>
        <family val="3"/>
        <charset val="129"/>
      </rPr>
      <t>기업들의</t>
    </r>
    <r>
      <rPr>
        <sz val="11"/>
        <rFont val="Verdana"/>
        <family val="2"/>
      </rPr>
      <t xml:space="preserve"> </t>
    </r>
    <r>
      <rPr>
        <sz val="11"/>
        <rFont val="돋움"/>
        <family val="3"/>
        <charset val="129"/>
      </rPr>
      <t>분쟁광물질</t>
    </r>
    <r>
      <rPr>
        <sz val="11"/>
        <rFont val="Verdana"/>
        <family val="2"/>
      </rPr>
      <t xml:space="preserve"> </t>
    </r>
    <r>
      <rPr>
        <sz val="11"/>
        <rFont val="돋움"/>
        <family val="3"/>
        <charset val="129"/>
      </rPr>
      <t>구매</t>
    </r>
    <r>
      <rPr>
        <sz val="11"/>
        <rFont val="Verdana"/>
        <family val="2"/>
      </rPr>
      <t xml:space="preserve"> </t>
    </r>
    <r>
      <rPr>
        <sz val="11"/>
        <rFont val="돋움"/>
        <family val="3"/>
        <charset val="129"/>
      </rPr>
      <t>원산지</t>
    </r>
    <r>
      <rPr>
        <sz val="11"/>
        <rFont val="Verdana"/>
        <family val="2"/>
      </rPr>
      <t xml:space="preserve"> </t>
    </r>
    <r>
      <rPr>
        <sz val="11"/>
        <rFont val="돋움"/>
        <family val="3"/>
        <charset val="129"/>
      </rPr>
      <t>정보</t>
    </r>
    <r>
      <rPr>
        <sz val="11"/>
        <rFont val="Verdana"/>
        <family val="2"/>
      </rPr>
      <t xml:space="preserve"> </t>
    </r>
    <r>
      <rPr>
        <sz val="11"/>
        <rFont val="돋움"/>
        <family val="3"/>
        <charset val="129"/>
      </rPr>
      <t>공개에</t>
    </r>
    <r>
      <rPr>
        <sz val="11"/>
        <rFont val="Verdana"/>
        <family val="2"/>
      </rPr>
      <t xml:space="preserve"> </t>
    </r>
    <r>
      <rPr>
        <sz val="11"/>
        <rFont val="돋움"/>
        <family val="3"/>
        <charset val="129"/>
      </rPr>
      <t>관한</t>
    </r>
    <r>
      <rPr>
        <sz val="11"/>
        <rFont val="Verdana"/>
        <family val="2"/>
      </rPr>
      <t xml:space="preserve"> </t>
    </r>
    <r>
      <rPr>
        <sz val="11"/>
        <rFont val="돋움"/>
        <family val="3"/>
        <charset val="129"/>
      </rPr>
      <t>최종</t>
    </r>
    <r>
      <rPr>
        <sz val="11"/>
        <rFont val="Verdana"/>
        <family val="2"/>
      </rPr>
      <t xml:space="preserve"> </t>
    </r>
    <r>
      <rPr>
        <sz val="11"/>
        <rFont val="돋움"/>
        <family val="3"/>
        <charset val="129"/>
      </rPr>
      <t>법안을</t>
    </r>
    <r>
      <rPr>
        <sz val="11"/>
        <rFont val="Verdana"/>
        <family val="2"/>
      </rPr>
      <t xml:space="preserve"> </t>
    </r>
    <r>
      <rPr>
        <sz val="11"/>
        <rFont val="돋움"/>
        <family val="3"/>
        <charset val="129"/>
      </rPr>
      <t>공표하였습니다</t>
    </r>
    <r>
      <rPr>
        <sz val="11"/>
        <rFont val="Verdana"/>
        <family val="2"/>
      </rPr>
      <t>. (</t>
    </r>
    <r>
      <rPr>
        <sz val="11"/>
        <rFont val="돋움"/>
        <family val="3"/>
        <charset val="129"/>
      </rPr>
      <t>법안은</t>
    </r>
    <r>
      <rPr>
        <sz val="11"/>
        <rFont val="Verdana"/>
        <family val="2"/>
      </rPr>
      <t xml:space="preserve"> http://sec.gov/rules/final/2012/34-67716.pdf </t>
    </r>
    <r>
      <rPr>
        <sz val="11"/>
        <rFont val="돋움"/>
        <family val="3"/>
        <charset val="129"/>
      </rPr>
      <t>에서</t>
    </r>
    <r>
      <rPr>
        <sz val="11"/>
        <rFont val="Verdana"/>
        <family val="2"/>
      </rPr>
      <t xml:space="preserve"> </t>
    </r>
    <r>
      <rPr>
        <sz val="11"/>
        <rFont val="돋움"/>
        <family val="3"/>
        <charset val="129"/>
      </rPr>
      <t>확인</t>
    </r>
    <r>
      <rPr>
        <sz val="11"/>
        <rFont val="Verdana"/>
        <family val="2"/>
      </rPr>
      <t xml:space="preserve"> </t>
    </r>
    <r>
      <rPr>
        <sz val="11"/>
        <rFont val="돋움"/>
        <family val="3"/>
        <charset val="129"/>
      </rPr>
      <t>가능합니다</t>
    </r>
    <r>
      <rPr>
        <sz val="11"/>
        <rFont val="Verdana"/>
        <family val="2"/>
      </rPr>
      <t xml:space="preserve">).
</t>
    </r>
    <r>
      <rPr>
        <sz val="11"/>
        <rFont val="돋움"/>
        <family val="3"/>
        <charset val="129"/>
      </rPr>
      <t>상정된</t>
    </r>
    <r>
      <rPr>
        <sz val="11"/>
        <rFont val="Verdana"/>
        <family val="2"/>
      </rPr>
      <t xml:space="preserve"> </t>
    </r>
    <r>
      <rPr>
        <sz val="11"/>
        <rFont val="돋움"/>
        <family val="3"/>
        <charset val="129"/>
      </rPr>
      <t>법안은</t>
    </r>
    <r>
      <rPr>
        <sz val="11"/>
        <rFont val="Verdana"/>
        <family val="2"/>
      </rPr>
      <t xml:space="preserve"> "</t>
    </r>
    <r>
      <rPr>
        <sz val="11"/>
        <rFont val="돋움"/>
        <family val="3"/>
        <charset val="129"/>
      </rPr>
      <t>분쟁</t>
    </r>
    <r>
      <rPr>
        <sz val="11"/>
        <rFont val="Verdana"/>
        <family val="2"/>
      </rPr>
      <t xml:space="preserve"> </t>
    </r>
    <r>
      <rPr>
        <sz val="11"/>
        <rFont val="돋움"/>
        <family val="3"/>
        <charset val="129"/>
      </rPr>
      <t>및</t>
    </r>
    <r>
      <rPr>
        <sz val="11"/>
        <rFont val="Verdana"/>
        <family val="2"/>
      </rPr>
      <t xml:space="preserve"> </t>
    </r>
    <r>
      <rPr>
        <sz val="11"/>
        <rFont val="돋움"/>
        <family val="3"/>
        <charset val="129"/>
      </rPr>
      <t>고위험</t>
    </r>
    <r>
      <rPr>
        <sz val="11"/>
        <rFont val="Verdana"/>
        <family val="2"/>
      </rPr>
      <t xml:space="preserve"> </t>
    </r>
    <r>
      <rPr>
        <sz val="11"/>
        <rFont val="돋움"/>
        <family val="3"/>
        <charset val="129"/>
      </rPr>
      <t>지역의</t>
    </r>
    <r>
      <rPr>
        <sz val="11"/>
        <rFont val="Verdana"/>
        <family val="2"/>
      </rPr>
      <t xml:space="preserve"> </t>
    </r>
    <r>
      <rPr>
        <sz val="11"/>
        <rFont val="돋움"/>
        <family val="3"/>
        <charset val="129"/>
      </rPr>
      <t>책임있는</t>
    </r>
    <r>
      <rPr>
        <sz val="11"/>
        <rFont val="Verdana"/>
        <family val="2"/>
      </rPr>
      <t xml:space="preserve"> </t>
    </r>
    <r>
      <rPr>
        <sz val="11"/>
        <rFont val="돋움"/>
        <family val="3"/>
        <charset val="129"/>
      </rPr>
      <t>광물질</t>
    </r>
    <r>
      <rPr>
        <sz val="11"/>
        <rFont val="Verdana"/>
        <family val="2"/>
      </rPr>
      <t xml:space="preserve"> </t>
    </r>
    <r>
      <rPr>
        <sz val="11"/>
        <rFont val="돋움"/>
        <family val="3"/>
        <charset val="129"/>
      </rPr>
      <t>공급망을</t>
    </r>
    <r>
      <rPr>
        <sz val="11"/>
        <rFont val="Verdana"/>
        <family val="2"/>
      </rPr>
      <t xml:space="preserve"> </t>
    </r>
    <r>
      <rPr>
        <sz val="11"/>
        <rFont val="돋움"/>
        <family val="3"/>
        <charset val="129"/>
      </rPr>
      <t>위한</t>
    </r>
    <r>
      <rPr>
        <sz val="11"/>
        <rFont val="Verdana"/>
        <family val="2"/>
      </rPr>
      <t xml:space="preserve"> OECD </t>
    </r>
    <r>
      <rPr>
        <sz val="11"/>
        <rFont val="돋움"/>
        <family val="3"/>
        <charset val="129"/>
      </rPr>
      <t>실사</t>
    </r>
    <r>
      <rPr>
        <sz val="11"/>
        <rFont val="Verdana"/>
        <family val="2"/>
      </rPr>
      <t xml:space="preserve"> </t>
    </r>
    <r>
      <rPr>
        <sz val="11"/>
        <rFont val="돋움"/>
        <family val="3"/>
        <charset val="129"/>
      </rPr>
      <t>안내서</t>
    </r>
    <r>
      <rPr>
        <sz val="11"/>
        <rFont val="Verdana"/>
        <family val="2"/>
      </rPr>
      <t>"</t>
    </r>
    <r>
      <rPr>
        <sz val="11"/>
        <rFont val="돋움"/>
        <family val="3"/>
        <charset val="129"/>
      </rPr>
      <t>를</t>
    </r>
    <r>
      <rPr>
        <sz val="11"/>
        <rFont val="Verdana"/>
        <family val="2"/>
      </rPr>
      <t xml:space="preserve"> </t>
    </r>
    <r>
      <rPr>
        <sz val="11"/>
        <rFont val="돋움"/>
        <family val="3"/>
        <charset val="129"/>
      </rPr>
      <t>참조하였으며</t>
    </r>
    <r>
      <rPr>
        <sz val="11"/>
        <rFont val="Verdana"/>
        <family val="2"/>
      </rPr>
      <t xml:space="preserve"> (http://www.oecd.org/daf/inv/mne/GuidanceEdition2.pdf), </t>
    </r>
    <r>
      <rPr>
        <sz val="11"/>
        <rFont val="돋움"/>
        <family val="3"/>
        <charset val="129"/>
      </rPr>
      <t>이</t>
    </r>
    <r>
      <rPr>
        <sz val="11"/>
        <rFont val="Verdana"/>
        <family val="2"/>
      </rPr>
      <t xml:space="preserve"> </t>
    </r>
    <r>
      <rPr>
        <sz val="11"/>
        <rFont val="돋움"/>
        <family val="3"/>
        <charset val="129"/>
      </rPr>
      <t>안내서는</t>
    </r>
    <r>
      <rPr>
        <sz val="11"/>
        <rFont val="Verdana"/>
        <family val="2"/>
      </rPr>
      <t xml:space="preserve"> </t>
    </r>
    <r>
      <rPr>
        <sz val="11"/>
        <rFont val="돋움"/>
        <family val="3"/>
        <charset val="129"/>
      </rPr>
      <t>협력사들이</t>
    </r>
    <r>
      <rPr>
        <sz val="11"/>
        <rFont val="Verdana"/>
        <family val="2"/>
      </rPr>
      <t xml:space="preserve"> </t>
    </r>
    <r>
      <rPr>
        <sz val="11"/>
        <rFont val="돋움"/>
        <family val="3"/>
        <charset val="129"/>
      </rPr>
      <t>분쟁지역광물질</t>
    </r>
    <r>
      <rPr>
        <sz val="11"/>
        <rFont val="Verdana"/>
        <family val="2"/>
      </rPr>
      <t xml:space="preserve"> </t>
    </r>
    <r>
      <rPr>
        <sz val="11"/>
        <rFont val="돋움"/>
        <family val="3"/>
        <charset val="129"/>
      </rPr>
      <t>정책</t>
    </r>
    <r>
      <rPr>
        <sz val="11"/>
        <rFont val="Verdana"/>
        <family val="2"/>
      </rPr>
      <t xml:space="preserve">, </t>
    </r>
    <r>
      <rPr>
        <sz val="11"/>
        <rFont val="돋움"/>
        <family val="3"/>
        <charset val="129"/>
      </rPr>
      <t>실사</t>
    </r>
    <r>
      <rPr>
        <sz val="11"/>
        <rFont val="Verdana"/>
        <family val="2"/>
      </rPr>
      <t xml:space="preserve"> </t>
    </r>
    <r>
      <rPr>
        <sz val="11"/>
        <rFont val="돋움"/>
        <family val="3"/>
        <charset val="129"/>
      </rPr>
      <t>체계</t>
    </r>
    <r>
      <rPr>
        <sz val="11"/>
        <rFont val="Verdana"/>
        <family val="2"/>
      </rPr>
      <t xml:space="preserve"> </t>
    </r>
    <r>
      <rPr>
        <sz val="11"/>
        <rFont val="돋움"/>
        <family val="3"/>
        <charset val="129"/>
      </rPr>
      <t>및</t>
    </r>
    <r>
      <rPr>
        <sz val="11"/>
        <rFont val="Verdana"/>
        <family val="2"/>
      </rPr>
      <t xml:space="preserve"> </t>
    </r>
    <r>
      <rPr>
        <sz val="11"/>
        <rFont val="돋움"/>
        <family val="3"/>
        <charset val="129"/>
      </rPr>
      <t>경영시스템을</t>
    </r>
    <r>
      <rPr>
        <sz val="11"/>
        <rFont val="Verdana"/>
        <family val="2"/>
      </rPr>
      <t xml:space="preserve"> </t>
    </r>
    <r>
      <rPr>
        <sz val="11"/>
        <rFont val="돋움"/>
        <family val="3"/>
        <charset val="129"/>
      </rPr>
      <t>구축할</t>
    </r>
    <r>
      <rPr>
        <sz val="11"/>
        <rFont val="Verdana"/>
        <family val="2"/>
      </rPr>
      <t xml:space="preserve"> </t>
    </r>
    <r>
      <rPr>
        <sz val="11"/>
        <rFont val="돋움"/>
        <family val="3"/>
        <charset val="129"/>
      </rPr>
      <t>수</t>
    </r>
    <r>
      <rPr>
        <sz val="11"/>
        <rFont val="Verdana"/>
        <family val="2"/>
      </rPr>
      <t xml:space="preserve"> </t>
    </r>
    <r>
      <rPr>
        <sz val="11"/>
        <rFont val="돋움"/>
        <family val="3"/>
        <charset val="129"/>
      </rPr>
      <t>있도록</t>
    </r>
    <r>
      <rPr>
        <sz val="11"/>
        <rFont val="Verdana"/>
        <family val="2"/>
      </rPr>
      <t xml:space="preserve"> </t>
    </r>
    <r>
      <rPr>
        <sz val="11"/>
        <rFont val="돋움"/>
        <family val="3"/>
        <charset val="129"/>
      </rPr>
      <t>지원하고</t>
    </r>
    <r>
      <rPr>
        <sz val="11"/>
        <rFont val="Verdana"/>
        <family val="2"/>
      </rPr>
      <t xml:space="preserve"> </t>
    </r>
    <r>
      <rPr>
        <sz val="11"/>
        <rFont val="돋움"/>
        <family val="3"/>
        <charset val="129"/>
      </rPr>
      <t>있습니다</t>
    </r>
    <r>
      <rPr>
        <sz val="11"/>
        <rFont val="Verdana"/>
        <family val="2"/>
      </rPr>
      <t xml:space="preserve">.
** </t>
    </r>
    <r>
      <rPr>
        <sz val="11"/>
        <rFont val="돋움"/>
        <family val="3"/>
        <charset val="129"/>
      </rPr>
      <t>책임</t>
    </r>
    <r>
      <rPr>
        <sz val="11"/>
        <rFont val="Verdana"/>
        <family val="2"/>
      </rPr>
      <t xml:space="preserve"> </t>
    </r>
    <r>
      <rPr>
        <sz val="11"/>
        <rFont val="돋움"/>
        <family val="3"/>
        <charset val="129"/>
      </rPr>
      <t>있는</t>
    </r>
    <r>
      <rPr>
        <sz val="11"/>
        <rFont val="Verdana"/>
        <family val="2"/>
      </rPr>
      <t xml:space="preserve"> </t>
    </r>
    <r>
      <rPr>
        <sz val="11"/>
        <rFont val="돋움"/>
        <family val="3"/>
        <charset val="129"/>
      </rPr>
      <t>광물</t>
    </r>
    <r>
      <rPr>
        <sz val="11"/>
        <rFont val="Verdana"/>
        <family val="2"/>
      </rPr>
      <t xml:space="preserve"> </t>
    </r>
    <r>
      <rPr>
        <sz val="11"/>
        <rFont val="돋움"/>
        <family val="3"/>
        <charset val="129"/>
      </rPr>
      <t>이니셔티브</t>
    </r>
    <r>
      <rPr>
        <sz val="11"/>
        <rFont val="Verdana"/>
        <family val="2"/>
      </rPr>
      <t>(www.responsiblemineralsinitiative.org)</t>
    </r>
    <r>
      <rPr>
        <sz val="11"/>
        <rFont val="돋움"/>
        <family val="3"/>
        <charset val="129"/>
      </rPr>
      <t>에서</t>
    </r>
    <r>
      <rPr>
        <sz val="11"/>
        <rFont val="Verdana"/>
        <family val="2"/>
      </rPr>
      <t xml:space="preserve"> </t>
    </r>
    <r>
      <rPr>
        <sz val="11"/>
        <rFont val="돋움"/>
        <family val="3"/>
        <charset val="129"/>
      </rPr>
      <t>확인</t>
    </r>
    <r>
      <rPr>
        <sz val="11"/>
        <rFont val="Verdana"/>
        <family val="2"/>
      </rPr>
      <t xml:space="preserve"> </t>
    </r>
    <r>
      <rPr>
        <sz val="11"/>
        <rFont val="돋움"/>
        <family val="3"/>
        <charset val="129"/>
      </rPr>
      <t>가능합니다</t>
    </r>
    <r>
      <rPr>
        <sz val="11"/>
        <rFont val="Verdana"/>
        <family val="2"/>
      </rPr>
      <t xml:space="preserve">. </t>
    </r>
  </si>
  <si>
    <t>몇몇 회사는 "Comment Field"(주석란)에 들어가야 하는 "No"란 답변의 입증을 요구할 수 있읍니다.</t>
    <phoneticPr fontId="8" type="noConversion"/>
  </si>
  <si>
    <r>
      <rPr>
        <sz val="11"/>
        <color indexed="8"/>
        <rFont val="Calibri"/>
        <family val="2"/>
      </rPr>
      <t xml:space="preserve">3. </t>
    </r>
    <r>
      <rPr>
        <sz val="11"/>
        <color indexed="8"/>
        <rFont val="돋움"/>
        <family val="2"/>
        <charset val="129"/>
      </rPr>
      <t>이것은</t>
    </r>
    <r>
      <rPr>
        <sz val="11"/>
        <color indexed="8"/>
        <rFont val="Calibri"/>
        <family val="2"/>
      </rPr>
      <t xml:space="preserve"> </t>
    </r>
    <r>
      <rPr>
        <sz val="11"/>
        <color indexed="8"/>
        <rFont val="돋움"/>
        <family val="2"/>
        <charset val="129"/>
      </rPr>
      <t>한</t>
    </r>
    <r>
      <rPr>
        <sz val="11"/>
        <color indexed="8"/>
        <rFont val="Calibri"/>
        <family val="2"/>
      </rPr>
      <t xml:space="preserve"> </t>
    </r>
    <r>
      <rPr>
        <sz val="11"/>
        <color indexed="8"/>
        <rFont val="돋움"/>
        <family val="2"/>
        <charset val="129"/>
      </rPr>
      <t>제품이나</t>
    </r>
    <r>
      <rPr>
        <sz val="11"/>
        <color indexed="8"/>
        <rFont val="Calibri"/>
        <family val="2"/>
      </rPr>
      <t xml:space="preserve"> </t>
    </r>
    <r>
      <rPr>
        <sz val="11"/>
        <color indexed="8"/>
        <rFont val="돋움"/>
        <family val="2"/>
        <charset val="129"/>
      </rPr>
      <t>여러</t>
    </r>
    <r>
      <rPr>
        <sz val="11"/>
        <color indexed="8"/>
        <rFont val="Calibri"/>
        <family val="2"/>
      </rPr>
      <t xml:space="preserve"> </t>
    </r>
    <r>
      <rPr>
        <sz val="11"/>
        <color indexed="8"/>
        <rFont val="돋움"/>
        <family val="2"/>
        <charset val="129"/>
      </rPr>
      <t>제품들에</t>
    </r>
    <r>
      <rPr>
        <sz val="11"/>
        <color indexed="8"/>
        <rFont val="Calibri"/>
        <family val="2"/>
      </rPr>
      <t xml:space="preserve"> </t>
    </r>
    <r>
      <rPr>
        <sz val="11"/>
        <color indexed="8"/>
        <rFont val="돋움"/>
        <family val="2"/>
        <charset val="129"/>
      </rPr>
      <t>포함된</t>
    </r>
    <r>
      <rPr>
        <sz val="11"/>
        <color indexed="8"/>
        <rFont val="Calibri"/>
        <family val="2"/>
      </rPr>
      <t xml:space="preserve"> 3TG</t>
    </r>
    <r>
      <rPr>
        <sz val="11"/>
        <color indexed="8"/>
        <rFont val="돋움"/>
        <family val="2"/>
        <charset val="129"/>
      </rPr>
      <t>의</t>
    </r>
    <r>
      <rPr>
        <sz val="11"/>
        <color indexed="8"/>
        <rFont val="Calibri"/>
        <family val="2"/>
      </rPr>
      <t xml:space="preserve"> </t>
    </r>
    <r>
      <rPr>
        <sz val="11"/>
        <color indexed="8"/>
        <rFont val="돋움"/>
        <family val="2"/>
        <charset val="129"/>
      </rPr>
      <t>일정</t>
    </r>
    <r>
      <rPr>
        <sz val="11"/>
        <color indexed="8"/>
        <rFont val="Calibri"/>
        <family val="2"/>
      </rPr>
      <t xml:space="preserve"> </t>
    </r>
    <r>
      <rPr>
        <sz val="11"/>
        <color indexed="8"/>
        <rFont val="돋움"/>
        <family val="2"/>
        <charset val="129"/>
      </rPr>
      <t>부분이</t>
    </r>
    <r>
      <rPr>
        <sz val="11"/>
        <color indexed="8"/>
        <rFont val="Calibri"/>
        <family val="2"/>
      </rPr>
      <t xml:space="preserve"> </t>
    </r>
    <r>
      <rPr>
        <sz val="11"/>
        <color indexed="8"/>
        <rFont val="돋움"/>
        <family val="2"/>
        <charset val="129"/>
      </rPr>
      <t>콩고공화국이나</t>
    </r>
    <r>
      <rPr>
        <sz val="11"/>
        <color indexed="8"/>
        <rFont val="Calibri"/>
        <family val="2"/>
      </rPr>
      <t xml:space="preserve"> </t>
    </r>
    <r>
      <rPr>
        <sz val="11"/>
        <color indexed="8"/>
        <rFont val="돋움"/>
        <family val="2"/>
        <charset val="129"/>
      </rPr>
      <t>그</t>
    </r>
    <r>
      <rPr>
        <sz val="11"/>
        <color indexed="8"/>
        <rFont val="Calibri"/>
        <family val="2"/>
      </rPr>
      <t xml:space="preserve"> </t>
    </r>
    <r>
      <rPr>
        <sz val="11"/>
        <color indexed="8"/>
        <rFont val="돋움"/>
        <family val="2"/>
        <charset val="129"/>
      </rPr>
      <t>인접국가</t>
    </r>
    <r>
      <rPr>
        <sz val="11"/>
        <color indexed="8"/>
        <rFont val="Calibri"/>
        <family val="2"/>
      </rPr>
      <t>(</t>
    </r>
    <r>
      <rPr>
        <sz val="11"/>
        <color indexed="8"/>
        <rFont val="돋움"/>
        <family val="2"/>
        <charset val="129"/>
      </rPr>
      <t>적용</t>
    </r>
    <r>
      <rPr>
        <sz val="11"/>
        <color indexed="8"/>
        <rFont val="Calibri"/>
        <family val="2"/>
      </rPr>
      <t xml:space="preserve"> </t>
    </r>
    <r>
      <rPr>
        <sz val="11"/>
        <color indexed="8"/>
        <rFont val="돋움"/>
        <family val="2"/>
        <charset val="129"/>
      </rPr>
      <t>국가들</t>
    </r>
    <r>
      <rPr>
        <sz val="11"/>
        <color indexed="8"/>
        <rFont val="Calibri"/>
        <family val="2"/>
      </rPr>
      <t>)</t>
    </r>
    <r>
      <rPr>
        <sz val="11"/>
        <color indexed="8"/>
        <rFont val="돋움"/>
        <family val="2"/>
        <charset val="129"/>
      </rPr>
      <t>로부터</t>
    </r>
    <r>
      <rPr>
        <sz val="11"/>
        <color indexed="8"/>
        <rFont val="Calibri"/>
        <family val="2"/>
      </rPr>
      <t xml:space="preserve"> </t>
    </r>
    <r>
      <rPr>
        <sz val="11"/>
        <color indexed="8"/>
        <rFont val="돋움"/>
        <family val="2"/>
        <charset val="129"/>
      </rPr>
      <t>유래된</t>
    </r>
    <r>
      <rPr>
        <sz val="11"/>
        <color indexed="8"/>
        <rFont val="Calibri"/>
        <family val="2"/>
      </rPr>
      <t xml:space="preserve"> </t>
    </r>
    <r>
      <rPr>
        <sz val="11"/>
        <color indexed="8"/>
        <rFont val="돋움"/>
        <family val="2"/>
        <charset val="129"/>
      </rPr>
      <t>것인지에</t>
    </r>
    <r>
      <rPr>
        <sz val="11"/>
        <color indexed="8"/>
        <rFont val="Calibri"/>
        <family val="2"/>
      </rPr>
      <t xml:space="preserve"> </t>
    </r>
    <r>
      <rPr>
        <sz val="11"/>
        <color indexed="8"/>
        <rFont val="돋움"/>
        <family val="2"/>
        <charset val="129"/>
      </rPr>
      <t>대한</t>
    </r>
    <r>
      <rPr>
        <sz val="11"/>
        <color indexed="8"/>
        <rFont val="Calibri"/>
        <family val="2"/>
      </rPr>
      <t xml:space="preserve"> </t>
    </r>
    <r>
      <rPr>
        <sz val="11"/>
        <color indexed="8"/>
        <rFont val="돋움"/>
        <family val="2"/>
        <charset val="129"/>
      </rPr>
      <t>신고입니다</t>
    </r>
    <r>
      <rPr>
        <sz val="11"/>
        <color indexed="8"/>
        <rFont val="Calibri"/>
        <family val="2"/>
      </rPr>
      <t xml:space="preserve">. </t>
    </r>
    <r>
      <rPr>
        <sz val="11"/>
        <color indexed="8"/>
        <rFont val="돋움"/>
        <family val="2"/>
        <charset val="129"/>
      </rPr>
      <t>공급망에</t>
    </r>
    <r>
      <rPr>
        <sz val="11"/>
        <color indexed="8"/>
        <rFont val="Calibri"/>
        <family val="2"/>
      </rPr>
      <t xml:space="preserve"> </t>
    </r>
    <r>
      <rPr>
        <sz val="11"/>
        <color indexed="8"/>
        <rFont val="돋움"/>
        <family val="2"/>
        <charset val="129"/>
      </rPr>
      <t>있는</t>
    </r>
    <r>
      <rPr>
        <sz val="11"/>
        <color indexed="8"/>
        <rFont val="Calibri"/>
        <family val="2"/>
      </rPr>
      <t xml:space="preserve"> </t>
    </r>
    <r>
      <rPr>
        <sz val="11"/>
        <color indexed="8"/>
        <rFont val="돋움"/>
        <family val="2"/>
        <charset val="129"/>
      </rPr>
      <t>제련소가</t>
    </r>
    <r>
      <rPr>
        <sz val="11"/>
        <color indexed="8"/>
        <rFont val="Calibri"/>
        <family val="2"/>
      </rPr>
      <t xml:space="preserve"> </t>
    </r>
    <r>
      <rPr>
        <sz val="11"/>
        <color indexed="8"/>
        <rFont val="돋움"/>
        <family val="2"/>
        <charset val="129"/>
      </rPr>
      <t>적용</t>
    </r>
    <r>
      <rPr>
        <sz val="11"/>
        <color indexed="8"/>
        <rFont val="Calibri"/>
        <family val="2"/>
      </rPr>
      <t xml:space="preserve"> </t>
    </r>
    <r>
      <rPr>
        <sz val="11"/>
        <color indexed="8"/>
        <rFont val="돋움"/>
        <family val="2"/>
        <charset val="129"/>
      </rPr>
      <t>국가에서</t>
    </r>
    <r>
      <rPr>
        <sz val="11"/>
        <color indexed="8"/>
        <rFont val="Calibri"/>
        <family val="2"/>
      </rPr>
      <t xml:space="preserve"> </t>
    </r>
    <r>
      <rPr>
        <sz val="11"/>
        <color indexed="8"/>
        <rFont val="돋움"/>
        <family val="2"/>
        <charset val="129"/>
      </rPr>
      <t>조달하는</t>
    </r>
    <r>
      <rPr>
        <sz val="11"/>
        <color indexed="8"/>
        <rFont val="Calibri"/>
        <family val="2"/>
      </rPr>
      <t xml:space="preserve"> </t>
    </r>
    <r>
      <rPr>
        <sz val="11"/>
        <color indexed="8"/>
        <rFont val="돋움"/>
        <family val="2"/>
        <charset val="129"/>
      </rPr>
      <t>경우</t>
    </r>
    <r>
      <rPr>
        <sz val="11"/>
        <color indexed="8"/>
        <rFont val="Calibri"/>
        <family val="2"/>
      </rPr>
      <t xml:space="preserve">, </t>
    </r>
    <r>
      <rPr>
        <sz val="11"/>
        <color indexed="8"/>
        <rFont val="돋움"/>
        <family val="2"/>
        <charset val="129"/>
      </rPr>
      <t>심지어</t>
    </r>
    <r>
      <rPr>
        <sz val="11"/>
        <color indexed="8"/>
        <rFont val="Calibri"/>
        <family val="2"/>
      </rPr>
      <t xml:space="preserve"> </t>
    </r>
    <r>
      <rPr>
        <sz val="11"/>
        <color indexed="8"/>
        <rFont val="돋움"/>
        <family val="2"/>
        <charset val="129"/>
      </rPr>
      <t>이러한</t>
    </r>
    <r>
      <rPr>
        <sz val="11"/>
        <color indexed="8"/>
        <rFont val="Calibri"/>
        <family val="2"/>
      </rPr>
      <t xml:space="preserve"> </t>
    </r>
    <r>
      <rPr>
        <sz val="11"/>
        <color indexed="8"/>
        <rFont val="돋움"/>
        <family val="2"/>
        <charset val="129"/>
      </rPr>
      <t>제련소가</t>
    </r>
    <r>
      <rPr>
        <sz val="11"/>
        <color indexed="8"/>
        <rFont val="Calibri"/>
        <family val="2"/>
      </rPr>
      <t xml:space="preserve"> RMI</t>
    </r>
    <r>
      <rPr>
        <sz val="11"/>
        <color indexed="8"/>
        <rFont val="돋움"/>
        <family val="2"/>
        <charset val="129"/>
      </rPr>
      <t>를</t>
    </r>
    <r>
      <rPr>
        <sz val="11"/>
        <color indexed="8"/>
        <rFont val="Calibri"/>
        <family val="2"/>
      </rPr>
      <t xml:space="preserve"> </t>
    </r>
    <r>
      <rPr>
        <sz val="11"/>
        <color indexed="8"/>
        <rFont val="돋움"/>
        <family val="2"/>
        <charset val="129"/>
      </rPr>
      <t>준수하는</t>
    </r>
    <r>
      <rPr>
        <sz val="11"/>
        <color indexed="8"/>
        <rFont val="Calibri"/>
        <family val="2"/>
      </rPr>
      <t xml:space="preserve"> </t>
    </r>
    <r>
      <rPr>
        <sz val="11"/>
        <color indexed="8"/>
        <rFont val="돋움"/>
        <family val="2"/>
        <charset val="129"/>
      </rPr>
      <t>제련소</t>
    </r>
    <r>
      <rPr>
        <sz val="11"/>
        <color indexed="8"/>
        <rFont val="Calibri"/>
        <family val="2"/>
      </rPr>
      <t xml:space="preserve"> </t>
    </r>
    <r>
      <rPr>
        <sz val="11"/>
        <color indexed="8"/>
        <rFont val="돋움"/>
        <family val="2"/>
        <charset val="129"/>
      </rPr>
      <t>및</t>
    </r>
    <r>
      <rPr>
        <sz val="11"/>
        <color indexed="8"/>
        <rFont val="Calibri"/>
        <family val="2"/>
      </rPr>
      <t xml:space="preserve"> </t>
    </r>
    <r>
      <rPr>
        <sz val="11"/>
        <color indexed="8"/>
        <rFont val="돋움"/>
        <family val="2"/>
        <charset val="129"/>
      </rPr>
      <t>정련소</t>
    </r>
    <r>
      <rPr>
        <sz val="11"/>
        <color indexed="8"/>
        <rFont val="Calibri"/>
        <family val="2"/>
      </rPr>
      <t xml:space="preserve"> </t>
    </r>
    <r>
      <rPr>
        <sz val="11"/>
        <color indexed="8"/>
        <rFont val="돋움"/>
        <family val="2"/>
        <charset val="129"/>
      </rPr>
      <t>목록에</t>
    </r>
    <r>
      <rPr>
        <sz val="11"/>
        <color indexed="8"/>
        <rFont val="Calibri"/>
        <family val="2"/>
      </rPr>
      <t xml:space="preserve"> </t>
    </r>
    <r>
      <rPr>
        <sz val="11"/>
        <color indexed="8"/>
        <rFont val="돋움"/>
        <family val="2"/>
        <charset val="129"/>
      </rPr>
      <t>있는</t>
    </r>
    <r>
      <rPr>
        <sz val="11"/>
        <color indexed="8"/>
        <rFont val="Calibri"/>
        <family val="2"/>
      </rPr>
      <t xml:space="preserve"> </t>
    </r>
    <r>
      <rPr>
        <sz val="11"/>
        <color indexed="8"/>
        <rFont val="돋움"/>
        <family val="2"/>
        <charset val="129"/>
      </rPr>
      <t>경우라도</t>
    </r>
    <r>
      <rPr>
        <sz val="11"/>
        <color indexed="8"/>
        <rFont val="Calibri"/>
        <family val="2"/>
      </rPr>
      <t xml:space="preserve"> </t>
    </r>
    <r>
      <rPr>
        <sz val="11"/>
        <color indexed="8"/>
        <rFont val="돋움"/>
        <family val="2"/>
        <charset val="129"/>
      </rPr>
      <t>이</t>
    </r>
    <r>
      <rPr>
        <sz val="11"/>
        <color indexed="8"/>
        <rFont val="Calibri"/>
        <family val="2"/>
      </rPr>
      <t xml:space="preserve"> </t>
    </r>
    <r>
      <rPr>
        <sz val="11"/>
        <color indexed="8"/>
        <rFont val="돋움"/>
        <family val="2"/>
        <charset val="129"/>
      </rPr>
      <t>질문에</t>
    </r>
    <r>
      <rPr>
        <sz val="11"/>
        <color indexed="8"/>
        <rFont val="Calibri"/>
        <family val="2"/>
      </rPr>
      <t xml:space="preserve"> "Yes"</t>
    </r>
    <r>
      <rPr>
        <sz val="11"/>
        <color indexed="8"/>
        <rFont val="돋움"/>
        <family val="2"/>
        <charset val="129"/>
      </rPr>
      <t>라고</t>
    </r>
    <r>
      <rPr>
        <sz val="11"/>
        <color indexed="8"/>
        <rFont val="Calibri"/>
        <family val="2"/>
      </rPr>
      <t xml:space="preserve"> </t>
    </r>
    <r>
      <rPr>
        <sz val="11"/>
        <color indexed="8"/>
        <rFont val="돋움"/>
        <family val="2"/>
        <charset val="129"/>
      </rPr>
      <t>답해야</t>
    </r>
    <r>
      <rPr>
        <sz val="11"/>
        <color indexed="8"/>
        <rFont val="Calibri"/>
        <family val="2"/>
      </rPr>
      <t xml:space="preserve"> </t>
    </r>
    <r>
      <rPr>
        <sz val="11"/>
        <color indexed="8"/>
        <rFont val="돋움"/>
        <family val="2"/>
        <charset val="129"/>
      </rPr>
      <t>합니다</t>
    </r>
    <r>
      <rPr>
        <sz val="11"/>
        <color indexed="8"/>
        <rFont val="Calibri"/>
        <family val="2"/>
      </rPr>
      <t xml:space="preserve">. </t>
    </r>
    <r>
      <rPr>
        <sz val="11"/>
        <color indexed="8"/>
        <rFont val="돋움"/>
        <family val="2"/>
        <charset val="129"/>
      </rPr>
      <t>자세한</t>
    </r>
    <r>
      <rPr>
        <sz val="11"/>
        <color indexed="8"/>
        <rFont val="Calibri"/>
        <family val="2"/>
      </rPr>
      <t xml:space="preserve"> </t>
    </r>
    <r>
      <rPr>
        <sz val="11"/>
        <color indexed="8"/>
        <rFont val="돋움"/>
        <family val="2"/>
        <charset val="129"/>
      </rPr>
      <t>내용은</t>
    </r>
    <r>
      <rPr>
        <sz val="11"/>
        <color indexed="8"/>
        <rFont val="Calibri"/>
        <family val="2"/>
      </rPr>
      <t xml:space="preserve"> RMI</t>
    </r>
    <r>
      <rPr>
        <sz val="11"/>
        <color indexed="8"/>
        <rFont val="돋움"/>
        <family val="2"/>
        <charset val="129"/>
      </rPr>
      <t>의</t>
    </r>
    <r>
      <rPr>
        <sz val="11"/>
        <color indexed="8"/>
        <rFont val="Calibri"/>
        <family val="2"/>
      </rPr>
      <t xml:space="preserve"> </t>
    </r>
    <r>
      <rPr>
        <sz val="11"/>
        <color indexed="8"/>
        <rFont val="돋움"/>
        <family val="2"/>
        <charset val="129"/>
      </rPr>
      <t>분쟁광물에</t>
    </r>
    <r>
      <rPr>
        <sz val="11"/>
        <color indexed="8"/>
        <rFont val="Calibri"/>
        <family val="2"/>
      </rPr>
      <t xml:space="preserve"> </t>
    </r>
    <r>
      <rPr>
        <sz val="11"/>
        <color indexed="8"/>
        <rFont val="돋움"/>
        <family val="2"/>
        <charset val="129"/>
      </rPr>
      <t>대한</t>
    </r>
    <r>
      <rPr>
        <sz val="11"/>
        <color indexed="8"/>
        <rFont val="Calibri"/>
        <family val="2"/>
      </rPr>
      <t xml:space="preserve"> </t>
    </r>
    <r>
      <rPr>
        <sz val="11"/>
        <color indexed="8"/>
        <rFont val="돋움"/>
        <family val="2"/>
        <charset val="129"/>
      </rPr>
      <t>실사</t>
    </r>
    <r>
      <rPr>
        <sz val="11"/>
        <color indexed="8"/>
        <rFont val="Calibri"/>
        <family val="2"/>
      </rPr>
      <t xml:space="preserve"> </t>
    </r>
    <r>
      <rPr>
        <sz val="11"/>
        <color indexed="8"/>
        <rFont val="돋움"/>
        <family val="2"/>
        <charset val="129"/>
      </rPr>
      <t>지침</t>
    </r>
    <r>
      <rPr>
        <sz val="11"/>
        <color indexed="8"/>
        <rFont val="Calibri"/>
        <family val="2"/>
      </rPr>
      <t>(http://www.responsiblemineralsinitiative.org/training-and-resources/publications-and-guidance/)</t>
    </r>
    <r>
      <rPr>
        <sz val="11"/>
        <color indexed="8"/>
        <rFont val="돋움"/>
        <family val="2"/>
        <charset val="129"/>
      </rPr>
      <t>을</t>
    </r>
    <r>
      <rPr>
        <sz val="11"/>
        <color indexed="8"/>
        <rFont val="Calibri"/>
        <family val="2"/>
      </rPr>
      <t xml:space="preserve"> </t>
    </r>
    <r>
      <rPr>
        <sz val="11"/>
        <color indexed="8"/>
        <rFont val="돋움"/>
        <family val="2"/>
        <charset val="129"/>
      </rPr>
      <t>참조하십시오</t>
    </r>
    <r>
      <rPr>
        <sz val="11"/>
        <color indexed="8"/>
        <rFont val="Calibri"/>
        <family val="2"/>
      </rPr>
      <t xml:space="preserve">. 
</t>
    </r>
    <r>
      <rPr>
        <sz val="11"/>
        <color indexed="8"/>
        <rFont val="돋움"/>
        <family val="2"/>
        <charset val="129"/>
      </rPr>
      <t>이</t>
    </r>
    <r>
      <rPr>
        <sz val="11"/>
        <color indexed="8"/>
        <rFont val="Calibri"/>
        <family val="2"/>
      </rPr>
      <t xml:space="preserve"> </t>
    </r>
    <r>
      <rPr>
        <sz val="11"/>
        <color indexed="8"/>
        <rFont val="돋움"/>
        <family val="2"/>
        <charset val="129"/>
      </rPr>
      <t>질문에</t>
    </r>
    <r>
      <rPr>
        <sz val="11"/>
        <color indexed="8"/>
        <rFont val="Calibri"/>
        <family val="2"/>
      </rPr>
      <t xml:space="preserve"> </t>
    </r>
    <r>
      <rPr>
        <sz val="11"/>
        <color indexed="8"/>
        <rFont val="돋움"/>
        <family val="2"/>
        <charset val="129"/>
      </rPr>
      <t>대한</t>
    </r>
    <r>
      <rPr>
        <sz val="11"/>
        <color indexed="8"/>
        <rFont val="Calibri"/>
        <family val="2"/>
      </rPr>
      <t xml:space="preserve"> </t>
    </r>
    <r>
      <rPr>
        <sz val="11"/>
        <color indexed="8"/>
        <rFont val="돋움"/>
        <family val="2"/>
        <charset val="129"/>
      </rPr>
      <t>답변은</t>
    </r>
    <r>
      <rPr>
        <sz val="11"/>
        <color indexed="8"/>
        <rFont val="Calibri"/>
        <family val="2"/>
      </rPr>
      <t xml:space="preserve"> "Yes", "No" </t>
    </r>
    <r>
      <rPr>
        <sz val="11"/>
        <color indexed="8"/>
        <rFont val="돋움"/>
        <family val="2"/>
        <charset val="129"/>
      </rPr>
      <t>또는</t>
    </r>
    <r>
      <rPr>
        <sz val="11"/>
        <color indexed="8"/>
        <rFont val="Calibri"/>
        <family val="2"/>
      </rPr>
      <t xml:space="preserve"> "Unknown(</t>
    </r>
    <r>
      <rPr>
        <sz val="11"/>
        <color indexed="8"/>
        <rFont val="돋움"/>
        <family val="2"/>
        <charset val="129"/>
      </rPr>
      <t>모름</t>
    </r>
    <r>
      <rPr>
        <sz val="11"/>
        <color indexed="8"/>
        <rFont val="Calibri"/>
        <family val="2"/>
      </rPr>
      <t>)"</t>
    </r>
    <r>
      <rPr>
        <sz val="11"/>
        <color indexed="8"/>
        <rFont val="돋움"/>
        <family val="2"/>
        <charset val="129"/>
      </rPr>
      <t>이어야</t>
    </r>
    <r>
      <rPr>
        <sz val="11"/>
        <color indexed="8"/>
        <rFont val="Calibri"/>
        <family val="2"/>
      </rPr>
      <t xml:space="preserve"> </t>
    </r>
    <r>
      <rPr>
        <sz val="11"/>
        <color indexed="8"/>
        <rFont val="돋움"/>
        <family val="2"/>
        <charset val="129"/>
      </rPr>
      <t>합니다</t>
    </r>
    <r>
      <rPr>
        <sz val="11"/>
        <color indexed="8"/>
        <rFont val="Calibri"/>
        <family val="2"/>
      </rPr>
      <t xml:space="preserve">. </t>
    </r>
    <r>
      <rPr>
        <sz val="11"/>
        <color indexed="8"/>
        <rFont val="돋움"/>
        <family val="2"/>
        <charset val="129"/>
      </rPr>
      <t>답변이</t>
    </r>
    <r>
      <rPr>
        <sz val="11"/>
        <color indexed="8"/>
        <rFont val="Calibri"/>
        <family val="2"/>
      </rPr>
      <t xml:space="preserve"> "Yes"</t>
    </r>
    <r>
      <rPr>
        <sz val="11"/>
        <color indexed="8"/>
        <rFont val="돋움"/>
        <family val="2"/>
        <charset val="129"/>
      </rPr>
      <t>인</t>
    </r>
    <r>
      <rPr>
        <sz val="11"/>
        <color indexed="8"/>
        <rFont val="Calibri"/>
        <family val="2"/>
      </rPr>
      <t xml:space="preserve"> </t>
    </r>
    <r>
      <rPr>
        <sz val="11"/>
        <color indexed="8"/>
        <rFont val="돋움"/>
        <family val="2"/>
        <charset val="129"/>
      </rPr>
      <t>경우</t>
    </r>
    <r>
      <rPr>
        <sz val="11"/>
        <color indexed="8"/>
        <rFont val="Calibri"/>
        <family val="2"/>
      </rPr>
      <t xml:space="preserve">, </t>
    </r>
    <r>
      <rPr>
        <sz val="11"/>
        <color indexed="8"/>
        <rFont val="돋움"/>
        <family val="2"/>
        <charset val="129"/>
      </rPr>
      <t>비고란에</t>
    </r>
    <r>
      <rPr>
        <sz val="11"/>
        <color indexed="8"/>
        <rFont val="Calibri"/>
        <family val="2"/>
      </rPr>
      <t xml:space="preserve"> </t>
    </r>
    <r>
      <rPr>
        <sz val="11"/>
        <color indexed="8"/>
        <rFont val="돋움"/>
        <family val="2"/>
        <charset val="129"/>
      </rPr>
      <t>구체적인</t>
    </r>
    <r>
      <rPr>
        <sz val="11"/>
        <color indexed="8"/>
        <rFont val="Calibri"/>
        <family val="2"/>
      </rPr>
      <t xml:space="preserve"> </t>
    </r>
    <r>
      <rPr>
        <sz val="11"/>
        <color indexed="8"/>
        <rFont val="돋움"/>
        <family val="2"/>
        <charset val="129"/>
      </rPr>
      <t>내용을</t>
    </r>
    <r>
      <rPr>
        <sz val="11"/>
        <color indexed="8"/>
        <rFont val="Calibri"/>
        <family val="2"/>
      </rPr>
      <t xml:space="preserve"> </t>
    </r>
    <r>
      <rPr>
        <sz val="11"/>
        <color indexed="8"/>
        <rFont val="돋움"/>
        <family val="2"/>
        <charset val="129"/>
      </rPr>
      <t>기재하십시오</t>
    </r>
    <r>
      <rPr>
        <sz val="11"/>
        <color indexed="8"/>
        <rFont val="Calibri"/>
        <family val="2"/>
      </rPr>
      <t xml:space="preserve">. 
</t>
    </r>
    <r>
      <rPr>
        <sz val="11"/>
        <color indexed="8"/>
        <rFont val="돋움"/>
        <family val="2"/>
        <charset val="129"/>
      </rPr>
      <t>이</t>
    </r>
    <r>
      <rPr>
        <sz val="11"/>
        <color indexed="8"/>
        <rFont val="Calibri"/>
        <family val="2"/>
      </rPr>
      <t xml:space="preserve"> </t>
    </r>
    <r>
      <rPr>
        <sz val="11"/>
        <color indexed="8"/>
        <rFont val="돋움"/>
        <family val="2"/>
        <charset val="129"/>
      </rPr>
      <t>질문은</t>
    </r>
    <r>
      <rPr>
        <sz val="11"/>
        <color indexed="8"/>
        <rFont val="Calibri"/>
        <family val="2"/>
      </rPr>
      <t xml:space="preserve"> </t>
    </r>
    <r>
      <rPr>
        <sz val="11"/>
        <color indexed="8"/>
        <rFont val="돋움"/>
        <family val="2"/>
        <charset val="129"/>
      </rPr>
      <t>만일</t>
    </r>
    <r>
      <rPr>
        <sz val="11"/>
        <color indexed="8"/>
        <rFont val="Calibri"/>
        <family val="2"/>
      </rPr>
      <t xml:space="preserve"> </t>
    </r>
    <r>
      <rPr>
        <sz val="11"/>
        <color indexed="8"/>
        <rFont val="돋움"/>
        <family val="2"/>
        <charset val="129"/>
      </rPr>
      <t>특정</t>
    </r>
    <r>
      <rPr>
        <sz val="11"/>
        <color indexed="8"/>
        <rFont val="Calibri"/>
        <family val="2"/>
      </rPr>
      <t xml:space="preserve"> </t>
    </r>
    <r>
      <rPr>
        <sz val="11"/>
        <color indexed="8"/>
        <rFont val="돋움"/>
        <family val="2"/>
        <charset val="129"/>
      </rPr>
      <t>광물에</t>
    </r>
    <r>
      <rPr>
        <sz val="11"/>
        <color indexed="8"/>
        <rFont val="Calibri"/>
        <family val="2"/>
      </rPr>
      <t xml:space="preserve"> </t>
    </r>
    <r>
      <rPr>
        <sz val="11"/>
        <color indexed="8"/>
        <rFont val="돋움"/>
        <family val="2"/>
        <charset val="129"/>
      </rPr>
      <t>대한</t>
    </r>
    <r>
      <rPr>
        <sz val="11"/>
        <color indexed="8"/>
        <rFont val="Calibri"/>
        <family val="2"/>
      </rPr>
      <t xml:space="preserve"> </t>
    </r>
    <r>
      <rPr>
        <sz val="11"/>
        <color indexed="8"/>
        <rFont val="돋움"/>
        <family val="2"/>
        <charset val="129"/>
      </rPr>
      <t>질문</t>
    </r>
    <r>
      <rPr>
        <sz val="11"/>
        <color indexed="8"/>
        <rFont val="Calibri"/>
        <family val="2"/>
      </rPr>
      <t xml:space="preserve">1 </t>
    </r>
    <r>
      <rPr>
        <sz val="11"/>
        <color indexed="8"/>
        <rFont val="돋움"/>
        <family val="2"/>
        <charset val="129"/>
      </rPr>
      <t>및</t>
    </r>
    <r>
      <rPr>
        <sz val="11"/>
        <color indexed="8"/>
        <rFont val="Calibri"/>
        <family val="2"/>
      </rPr>
      <t xml:space="preserve"> </t>
    </r>
    <r>
      <rPr>
        <sz val="11"/>
        <color indexed="8"/>
        <rFont val="돋움"/>
        <family val="2"/>
        <charset val="129"/>
      </rPr>
      <t>질문</t>
    </r>
    <r>
      <rPr>
        <sz val="11"/>
        <color indexed="8"/>
        <rFont val="Calibri"/>
        <family val="2"/>
      </rPr>
      <t>2</t>
    </r>
    <r>
      <rPr>
        <sz val="11"/>
        <color indexed="8"/>
        <rFont val="돋움"/>
        <family val="2"/>
        <charset val="129"/>
      </rPr>
      <t>의</t>
    </r>
    <r>
      <rPr>
        <sz val="11"/>
        <color indexed="8"/>
        <rFont val="Calibri"/>
        <family val="2"/>
      </rPr>
      <t xml:space="preserve"> </t>
    </r>
    <r>
      <rPr>
        <sz val="11"/>
        <color indexed="8"/>
        <rFont val="돋움"/>
        <family val="2"/>
        <charset val="129"/>
      </rPr>
      <t>답이</t>
    </r>
    <r>
      <rPr>
        <sz val="11"/>
        <color indexed="8"/>
        <rFont val="Calibri"/>
        <family val="2"/>
      </rPr>
      <t xml:space="preserve"> </t>
    </r>
    <r>
      <rPr>
        <sz val="11"/>
        <color indexed="8"/>
        <rFont val="돋움"/>
        <family val="2"/>
        <charset val="129"/>
      </rPr>
      <t>그</t>
    </r>
    <r>
      <rPr>
        <sz val="11"/>
        <color indexed="8"/>
        <rFont val="Calibri"/>
        <family val="2"/>
      </rPr>
      <t xml:space="preserve"> </t>
    </r>
    <r>
      <rPr>
        <sz val="11"/>
        <color indexed="8"/>
        <rFont val="돋움"/>
        <family val="2"/>
        <charset val="129"/>
      </rPr>
      <t>광물에</t>
    </r>
    <r>
      <rPr>
        <sz val="11"/>
        <color indexed="8"/>
        <rFont val="Calibri"/>
        <family val="2"/>
      </rPr>
      <t xml:space="preserve"> </t>
    </r>
    <r>
      <rPr>
        <sz val="11"/>
        <color indexed="8"/>
        <rFont val="돋움"/>
        <family val="2"/>
        <charset val="129"/>
      </rPr>
      <t>대해</t>
    </r>
    <r>
      <rPr>
        <sz val="11"/>
        <color indexed="8"/>
        <rFont val="Calibri"/>
        <family val="2"/>
      </rPr>
      <t xml:space="preserve"> "Yes"</t>
    </r>
    <r>
      <rPr>
        <sz val="11"/>
        <color indexed="8"/>
        <rFont val="돋움"/>
        <family val="2"/>
        <charset val="129"/>
      </rPr>
      <t>라면</t>
    </r>
    <r>
      <rPr>
        <sz val="11"/>
        <color indexed="8"/>
        <rFont val="Calibri"/>
        <family val="2"/>
      </rPr>
      <t xml:space="preserve"> </t>
    </r>
    <r>
      <rPr>
        <sz val="11"/>
        <color indexed="8"/>
        <rFont val="돋움"/>
        <family val="2"/>
        <charset val="129"/>
      </rPr>
      <t>필수</t>
    </r>
    <r>
      <rPr>
        <sz val="11"/>
        <color indexed="8"/>
        <rFont val="Calibri"/>
        <family val="2"/>
      </rPr>
      <t xml:space="preserve"> </t>
    </r>
    <r>
      <rPr>
        <sz val="11"/>
        <color indexed="8"/>
        <rFont val="돋움"/>
        <family val="2"/>
        <charset val="129"/>
      </rPr>
      <t>사항입니다</t>
    </r>
    <r>
      <rPr>
        <sz val="11"/>
        <color indexed="8"/>
        <rFont val="Calibri"/>
        <family val="2"/>
      </rPr>
      <t xml:space="preserve">. </t>
    </r>
  </si>
  <si>
    <r>
      <t xml:space="preserve">1. </t>
    </r>
    <r>
      <rPr>
        <sz val="11"/>
        <rFont val="BatangChe"/>
        <family val="3"/>
        <charset val="129"/>
      </rPr>
      <t>제련소</t>
    </r>
    <r>
      <rPr>
        <sz val="11"/>
        <rFont val="ＭＳ Ｐゴシック"/>
        <family val="3"/>
        <charset val="128"/>
      </rPr>
      <t xml:space="preserve"> ID </t>
    </r>
    <r>
      <rPr>
        <sz val="11"/>
        <rFont val="BatangChe"/>
        <family val="3"/>
        <charset val="129"/>
      </rPr>
      <t>입력</t>
    </r>
    <r>
      <rPr>
        <sz val="11"/>
        <rFont val="ＭＳ Ｐゴシック"/>
        <family val="3"/>
        <charset val="128"/>
      </rPr>
      <t xml:space="preserve"> </t>
    </r>
    <r>
      <rPr>
        <sz val="11"/>
        <rFont val="BatangChe"/>
        <family val="3"/>
        <charset val="129"/>
      </rPr>
      <t>열</t>
    </r>
    <r>
      <rPr>
        <sz val="11"/>
        <rFont val="ＭＳ Ｐゴシック"/>
        <family val="3"/>
        <charset val="128"/>
      </rPr>
      <t xml:space="preserve"> – </t>
    </r>
    <r>
      <rPr>
        <sz val="11"/>
        <rFont val="BatangChe"/>
        <family val="3"/>
        <charset val="129"/>
      </rPr>
      <t>제련소</t>
    </r>
    <r>
      <rPr>
        <sz val="11"/>
        <rFont val="ＭＳ Ｐゴシック"/>
        <family val="3"/>
        <charset val="128"/>
      </rPr>
      <t xml:space="preserve"> ID </t>
    </r>
    <r>
      <rPr>
        <sz val="11"/>
        <rFont val="BatangChe"/>
        <family val="3"/>
        <charset val="129"/>
      </rPr>
      <t>번호를</t>
    </r>
    <r>
      <rPr>
        <sz val="11"/>
        <rFont val="ＭＳ Ｐゴシック"/>
        <family val="3"/>
        <charset val="128"/>
      </rPr>
      <t xml:space="preserve"> </t>
    </r>
    <r>
      <rPr>
        <sz val="11"/>
        <rFont val="BatangChe"/>
        <family val="3"/>
        <charset val="129"/>
      </rPr>
      <t>아는</t>
    </r>
    <r>
      <rPr>
        <sz val="11"/>
        <rFont val="ＭＳ Ｐゴシック"/>
        <family val="3"/>
        <charset val="128"/>
      </rPr>
      <t xml:space="preserve"> </t>
    </r>
    <r>
      <rPr>
        <sz val="11"/>
        <rFont val="BatangChe"/>
        <family val="3"/>
        <charset val="129"/>
      </rPr>
      <t>경우</t>
    </r>
    <r>
      <rPr>
        <sz val="11"/>
        <rFont val="ＭＳ Ｐゴシック"/>
        <family val="3"/>
        <charset val="128"/>
      </rPr>
      <t xml:space="preserve"> A</t>
    </r>
    <r>
      <rPr>
        <sz val="11"/>
        <rFont val="BatangChe"/>
        <family val="3"/>
        <charset val="129"/>
      </rPr>
      <t>열에</t>
    </r>
    <r>
      <rPr>
        <sz val="11"/>
        <rFont val="ＭＳ Ｐゴシック"/>
        <family val="3"/>
        <charset val="128"/>
      </rPr>
      <t xml:space="preserve"> </t>
    </r>
    <r>
      <rPr>
        <sz val="11"/>
        <rFont val="BatangChe"/>
        <family val="3"/>
        <charset val="129"/>
      </rPr>
      <t>번호를</t>
    </r>
    <r>
      <rPr>
        <sz val="11"/>
        <rFont val="ＭＳ Ｐゴシック"/>
        <family val="3"/>
        <charset val="128"/>
      </rPr>
      <t xml:space="preserve"> </t>
    </r>
    <r>
      <rPr>
        <sz val="11"/>
        <rFont val="BatangChe"/>
        <family val="3"/>
        <charset val="129"/>
      </rPr>
      <t>입력합니다</t>
    </r>
    <r>
      <rPr>
        <sz val="11"/>
        <rFont val="ＭＳ Ｐゴシック"/>
        <family val="3"/>
        <charset val="128"/>
      </rPr>
      <t xml:space="preserve">(B, C, E, F, G, I </t>
    </r>
    <r>
      <rPr>
        <sz val="11"/>
        <rFont val="BatangChe"/>
        <family val="3"/>
        <charset val="129"/>
      </rPr>
      <t>및</t>
    </r>
    <r>
      <rPr>
        <sz val="11"/>
        <rFont val="ＭＳ Ｐゴシック"/>
        <family val="3"/>
        <charset val="128"/>
      </rPr>
      <t xml:space="preserve"> J</t>
    </r>
    <r>
      <rPr>
        <sz val="11"/>
        <rFont val="BatangChe"/>
        <family val="3"/>
        <charset val="129"/>
      </rPr>
      <t>열은</t>
    </r>
    <r>
      <rPr>
        <sz val="11"/>
        <rFont val="ＭＳ Ｐゴシック"/>
        <family val="3"/>
        <charset val="128"/>
      </rPr>
      <t xml:space="preserve"> </t>
    </r>
    <r>
      <rPr>
        <sz val="11"/>
        <rFont val="BatangChe"/>
        <family val="3"/>
        <charset val="129"/>
      </rPr>
      <t>자동으로</t>
    </r>
    <r>
      <rPr>
        <sz val="11"/>
        <rFont val="ＭＳ Ｐゴシック"/>
        <family val="3"/>
        <charset val="128"/>
      </rPr>
      <t xml:space="preserve"> </t>
    </r>
    <r>
      <rPr>
        <sz val="11"/>
        <rFont val="BatangChe"/>
        <family val="3"/>
        <charset val="129"/>
      </rPr>
      <t>입력됨</t>
    </r>
    <r>
      <rPr>
        <sz val="11"/>
        <rFont val="ＭＳ Ｐゴシック"/>
        <family val="3"/>
        <charset val="128"/>
      </rPr>
      <t>). A</t>
    </r>
    <r>
      <rPr>
        <sz val="11"/>
        <rFont val="BatangChe"/>
        <family val="3"/>
        <charset val="129"/>
      </rPr>
      <t>열은</t>
    </r>
    <r>
      <rPr>
        <sz val="11"/>
        <rFont val="ＭＳ Ｐゴシック"/>
        <family val="3"/>
        <charset val="128"/>
      </rPr>
      <t xml:space="preserve"> </t>
    </r>
    <r>
      <rPr>
        <sz val="11"/>
        <rFont val="BatangChe"/>
        <family val="3"/>
        <charset val="129"/>
      </rPr>
      <t>자동으로</t>
    </r>
    <r>
      <rPr>
        <sz val="11"/>
        <rFont val="ＭＳ Ｐゴシック"/>
        <family val="3"/>
        <charset val="128"/>
      </rPr>
      <t xml:space="preserve"> </t>
    </r>
    <r>
      <rPr>
        <sz val="11"/>
        <rFont val="BatangChe"/>
        <family val="3"/>
        <charset val="129"/>
      </rPr>
      <t>입력되지</t>
    </r>
    <r>
      <rPr>
        <sz val="11"/>
        <rFont val="ＭＳ Ｐゴシック"/>
        <family val="3"/>
        <charset val="128"/>
      </rPr>
      <t xml:space="preserve"> </t>
    </r>
    <r>
      <rPr>
        <sz val="11"/>
        <rFont val="BatangChe"/>
        <family val="3"/>
        <charset val="129"/>
      </rPr>
      <t>않습니다</t>
    </r>
    <r>
      <rPr>
        <sz val="11"/>
        <rFont val="ＭＳ Ｐゴシック"/>
        <family val="3"/>
        <charset val="128"/>
      </rPr>
      <t xml:space="preserve">. </t>
    </r>
  </si>
  <si>
    <r>
      <t xml:space="preserve">13. </t>
    </r>
    <r>
      <rPr>
        <sz val="11"/>
        <rFont val="돋움"/>
        <family val="3"/>
        <charset val="129"/>
      </rPr>
      <t>광산</t>
    </r>
    <r>
      <rPr>
        <sz val="11"/>
        <rFont val="Verdana"/>
        <family val="2"/>
      </rPr>
      <t xml:space="preserve"> </t>
    </r>
    <r>
      <rPr>
        <sz val="11"/>
        <rFont val="돋움"/>
        <family val="3"/>
        <charset val="129"/>
      </rPr>
      <t>이름</t>
    </r>
    <r>
      <rPr>
        <sz val="11"/>
        <rFont val="Verdana"/>
        <family val="2"/>
      </rPr>
      <t xml:space="preserve"> - </t>
    </r>
    <r>
      <rPr>
        <sz val="11"/>
        <rFont val="돋움"/>
        <family val="3"/>
        <charset val="129"/>
      </rPr>
      <t>회사가</t>
    </r>
    <r>
      <rPr>
        <sz val="11"/>
        <rFont val="Verdana"/>
        <family val="2"/>
      </rPr>
      <t xml:space="preserve"> </t>
    </r>
    <r>
      <rPr>
        <sz val="11"/>
        <rFont val="돋움"/>
        <family val="3"/>
        <charset val="129"/>
      </rPr>
      <t>제련소에서</t>
    </r>
    <r>
      <rPr>
        <sz val="11"/>
        <rFont val="Verdana"/>
        <family val="2"/>
      </rPr>
      <t xml:space="preserve"> </t>
    </r>
    <r>
      <rPr>
        <sz val="11"/>
        <rFont val="돋움"/>
        <family val="3"/>
        <charset val="129"/>
      </rPr>
      <t>실제로</t>
    </r>
    <r>
      <rPr>
        <sz val="11"/>
        <rFont val="Verdana"/>
        <family val="2"/>
      </rPr>
      <t xml:space="preserve"> </t>
    </r>
    <r>
      <rPr>
        <sz val="11"/>
        <rFont val="돋움"/>
        <family val="3"/>
        <charset val="129"/>
      </rPr>
      <t>사용하는</t>
    </r>
    <r>
      <rPr>
        <sz val="11"/>
        <rFont val="Verdana"/>
        <family val="2"/>
      </rPr>
      <t xml:space="preserve"> </t>
    </r>
    <r>
      <rPr>
        <sz val="11"/>
        <rFont val="돋움"/>
        <family val="3"/>
        <charset val="129"/>
      </rPr>
      <t>광산을</t>
    </r>
    <r>
      <rPr>
        <sz val="11"/>
        <rFont val="Verdana"/>
        <family val="2"/>
      </rPr>
      <t xml:space="preserve"> </t>
    </r>
    <r>
      <rPr>
        <sz val="11"/>
        <rFont val="돋움"/>
        <family val="3"/>
        <charset val="129"/>
      </rPr>
      <t>이</t>
    </r>
    <r>
      <rPr>
        <sz val="11"/>
        <rFont val="Verdana"/>
        <family val="2"/>
      </rPr>
      <t xml:space="preserve"> </t>
    </r>
    <r>
      <rPr>
        <sz val="11"/>
        <rFont val="돋움"/>
        <family val="3"/>
        <charset val="129"/>
      </rPr>
      <t>열에</t>
    </r>
    <r>
      <rPr>
        <sz val="11"/>
        <rFont val="Verdana"/>
        <family val="2"/>
      </rPr>
      <t xml:space="preserve"> </t>
    </r>
    <r>
      <rPr>
        <sz val="11"/>
        <rFont val="돋움"/>
        <family val="3"/>
        <charset val="129"/>
      </rPr>
      <t>기입할</t>
    </r>
    <r>
      <rPr>
        <sz val="11"/>
        <rFont val="Verdana"/>
        <family val="2"/>
      </rPr>
      <t xml:space="preserve"> </t>
    </r>
    <r>
      <rPr>
        <sz val="11"/>
        <rFont val="돋움"/>
        <family val="3"/>
        <charset val="129"/>
      </rPr>
      <t>수</t>
    </r>
    <r>
      <rPr>
        <sz val="11"/>
        <rFont val="Verdana"/>
        <family val="2"/>
      </rPr>
      <t xml:space="preserve"> </t>
    </r>
    <r>
      <rPr>
        <sz val="11"/>
        <rFont val="돋움"/>
        <family val="3"/>
        <charset val="129"/>
      </rPr>
      <t>있습니다</t>
    </r>
    <r>
      <rPr>
        <sz val="11"/>
        <rFont val="Verdana"/>
        <family val="2"/>
      </rPr>
      <t xml:space="preserve">. </t>
    </r>
    <r>
      <rPr>
        <sz val="11"/>
        <rFont val="돋움"/>
        <family val="3"/>
        <charset val="129"/>
      </rPr>
      <t>이름을</t>
    </r>
    <r>
      <rPr>
        <sz val="11"/>
        <rFont val="Verdana"/>
        <family val="2"/>
      </rPr>
      <t xml:space="preserve"> </t>
    </r>
    <r>
      <rPr>
        <sz val="11"/>
        <rFont val="돋움"/>
        <family val="3"/>
        <charset val="129"/>
      </rPr>
      <t>아는</t>
    </r>
    <r>
      <rPr>
        <sz val="11"/>
        <rFont val="Verdana"/>
        <family val="2"/>
      </rPr>
      <t xml:space="preserve"> </t>
    </r>
    <r>
      <rPr>
        <sz val="11"/>
        <rFont val="돋움"/>
        <family val="3"/>
        <charset val="129"/>
      </rPr>
      <t>경우</t>
    </r>
    <r>
      <rPr>
        <sz val="11"/>
        <rFont val="Verdana"/>
        <family val="2"/>
      </rPr>
      <t xml:space="preserve"> </t>
    </r>
    <r>
      <rPr>
        <sz val="11"/>
        <rFont val="돋움"/>
        <family val="3"/>
        <charset val="129"/>
      </rPr>
      <t>실제</t>
    </r>
    <r>
      <rPr>
        <sz val="11"/>
        <rFont val="Verdana"/>
        <family val="2"/>
      </rPr>
      <t xml:space="preserve"> </t>
    </r>
    <r>
      <rPr>
        <sz val="11"/>
        <rFont val="돋움"/>
        <family val="3"/>
        <charset val="129"/>
      </rPr>
      <t>광산의</t>
    </r>
    <r>
      <rPr>
        <sz val="11"/>
        <rFont val="Verdana"/>
        <family val="2"/>
      </rPr>
      <t xml:space="preserve"> </t>
    </r>
    <r>
      <rPr>
        <sz val="11"/>
        <rFont val="돋움"/>
        <family val="3"/>
        <charset val="129"/>
      </rPr>
      <t>이름을</t>
    </r>
    <r>
      <rPr>
        <sz val="11"/>
        <rFont val="Verdana"/>
        <family val="2"/>
      </rPr>
      <t xml:space="preserve"> </t>
    </r>
    <r>
      <rPr>
        <sz val="11"/>
        <rFont val="돋움"/>
        <family val="3"/>
        <charset val="129"/>
      </rPr>
      <t>기입하시오</t>
    </r>
    <r>
      <rPr>
        <sz val="11"/>
        <rFont val="Verdana"/>
        <family val="2"/>
      </rPr>
      <t xml:space="preserve">. </t>
    </r>
    <r>
      <rPr>
        <sz val="11"/>
        <rFont val="돋움"/>
        <family val="3"/>
        <charset val="129"/>
      </rPr>
      <t>제련소</t>
    </r>
    <r>
      <rPr>
        <sz val="11"/>
        <rFont val="Verdana"/>
        <family val="2"/>
      </rPr>
      <t xml:space="preserve"> </t>
    </r>
    <r>
      <rPr>
        <sz val="11"/>
        <rFont val="돋움"/>
        <family val="3"/>
        <charset val="129"/>
      </rPr>
      <t>원료의</t>
    </r>
    <r>
      <rPr>
        <sz val="11"/>
        <rFont val="Verdana"/>
        <family val="2"/>
      </rPr>
      <t xml:space="preserve"> 100%</t>
    </r>
    <r>
      <rPr>
        <sz val="11"/>
        <rFont val="돋움"/>
        <family val="3"/>
        <charset val="129"/>
      </rPr>
      <t>가</t>
    </r>
    <r>
      <rPr>
        <sz val="11"/>
        <rFont val="Verdana"/>
        <family val="2"/>
      </rPr>
      <t xml:space="preserve"> </t>
    </r>
    <r>
      <rPr>
        <sz val="11"/>
        <rFont val="돋움"/>
        <family val="3"/>
        <charset val="129"/>
      </rPr>
      <t>재활용</t>
    </r>
    <r>
      <rPr>
        <sz val="11"/>
        <rFont val="Verdana"/>
        <family val="2"/>
      </rPr>
      <t xml:space="preserve"> </t>
    </r>
    <r>
      <rPr>
        <sz val="11"/>
        <rFont val="돋움"/>
        <family val="3"/>
        <charset val="129"/>
      </rPr>
      <t>또는</t>
    </r>
    <r>
      <rPr>
        <sz val="11"/>
        <rFont val="Verdana"/>
        <family val="2"/>
      </rPr>
      <t xml:space="preserve"> </t>
    </r>
    <r>
      <rPr>
        <sz val="11"/>
        <rFont val="돋움"/>
        <family val="3"/>
        <charset val="129"/>
      </rPr>
      <t>폐자원에서</t>
    </r>
    <r>
      <rPr>
        <sz val="11"/>
        <rFont val="Verdana"/>
        <family val="2"/>
      </rPr>
      <t xml:space="preserve"> </t>
    </r>
    <r>
      <rPr>
        <sz val="11"/>
        <rFont val="돋움"/>
        <family val="3"/>
        <charset val="129"/>
      </rPr>
      <t>왔다면</t>
    </r>
    <r>
      <rPr>
        <sz val="11"/>
        <rFont val="Verdana"/>
        <family val="2"/>
      </rPr>
      <t xml:space="preserve">, </t>
    </r>
    <r>
      <rPr>
        <sz val="11"/>
        <rFont val="돋움"/>
        <family val="3"/>
        <charset val="129"/>
      </rPr>
      <t>광산의</t>
    </r>
    <r>
      <rPr>
        <sz val="11"/>
        <rFont val="Verdana"/>
        <family val="2"/>
      </rPr>
      <t xml:space="preserve"> </t>
    </r>
    <r>
      <rPr>
        <sz val="11"/>
        <rFont val="돋움"/>
        <family val="3"/>
        <charset val="129"/>
      </rPr>
      <t>이름에</t>
    </r>
    <r>
      <rPr>
        <sz val="11"/>
        <rFont val="Verdana"/>
        <family val="2"/>
      </rPr>
      <t xml:space="preserve"> "Recycled" </t>
    </r>
    <r>
      <rPr>
        <sz val="11"/>
        <rFont val="돋움"/>
        <family val="3"/>
        <charset val="129"/>
      </rPr>
      <t>또는</t>
    </r>
    <r>
      <rPr>
        <sz val="11"/>
        <rFont val="Verdana"/>
        <family val="2"/>
      </rPr>
      <t xml:space="preserve"> "Scrap"</t>
    </r>
    <r>
      <rPr>
        <sz val="11"/>
        <rFont val="돋움"/>
        <family val="3"/>
        <charset val="129"/>
      </rPr>
      <t>을</t>
    </r>
    <r>
      <rPr>
        <sz val="11"/>
        <rFont val="Verdana"/>
        <family val="2"/>
      </rPr>
      <t xml:space="preserve"> </t>
    </r>
    <r>
      <rPr>
        <sz val="11"/>
        <rFont val="돋움"/>
        <family val="3"/>
        <charset val="129"/>
      </rPr>
      <t>입력하고</t>
    </r>
    <r>
      <rPr>
        <sz val="11"/>
        <rFont val="Verdana"/>
        <family val="2"/>
      </rPr>
      <t>, P</t>
    </r>
    <r>
      <rPr>
        <sz val="11"/>
        <rFont val="돋움"/>
        <family val="3"/>
        <charset val="129"/>
      </rPr>
      <t>열에</t>
    </r>
    <r>
      <rPr>
        <sz val="11"/>
        <rFont val="Verdana"/>
        <family val="2"/>
      </rPr>
      <t xml:space="preserve"> "Yes"</t>
    </r>
    <r>
      <rPr>
        <sz val="11"/>
        <rFont val="돋움"/>
        <family val="3"/>
        <charset val="129"/>
      </rPr>
      <t>로</t>
    </r>
    <r>
      <rPr>
        <sz val="11"/>
        <rFont val="Verdana"/>
        <family val="2"/>
      </rPr>
      <t xml:space="preserve"> </t>
    </r>
    <r>
      <rPr>
        <sz val="11"/>
        <rFont val="돋움"/>
        <family val="3"/>
        <charset val="129"/>
      </rPr>
      <t>답하시오</t>
    </r>
    <r>
      <rPr>
        <sz val="11"/>
        <rFont val="Verdana"/>
        <family val="2"/>
      </rPr>
      <t>.
"RMI</t>
    </r>
    <r>
      <rPr>
        <sz val="11"/>
        <rFont val="돋움"/>
        <family val="3"/>
        <charset val="129"/>
      </rPr>
      <t>에</t>
    </r>
    <r>
      <rPr>
        <sz val="11"/>
        <rFont val="Verdana"/>
        <family val="2"/>
      </rPr>
      <t xml:space="preserve"> </t>
    </r>
    <r>
      <rPr>
        <sz val="11"/>
        <rFont val="돋움"/>
        <family val="3"/>
        <charset val="129"/>
      </rPr>
      <t>따라</t>
    </r>
    <r>
      <rPr>
        <sz val="11"/>
        <rFont val="Verdana"/>
        <family val="2"/>
      </rPr>
      <t xml:space="preserve"> </t>
    </r>
    <r>
      <rPr>
        <sz val="11"/>
        <rFont val="돋움"/>
        <family val="3"/>
        <charset val="129"/>
      </rPr>
      <t>확인된</t>
    </r>
    <r>
      <rPr>
        <sz val="11"/>
        <rFont val="Verdana"/>
        <family val="2"/>
      </rPr>
      <t xml:space="preserve"> RCOI"</t>
    </r>
    <r>
      <rPr>
        <sz val="11"/>
        <rFont val="돋움"/>
        <family val="3"/>
        <charset val="129"/>
      </rPr>
      <t>는</t>
    </r>
    <r>
      <rPr>
        <sz val="11"/>
        <rFont val="Verdana"/>
        <family val="2"/>
      </rPr>
      <t xml:space="preserve"> </t>
    </r>
    <r>
      <rPr>
        <sz val="11"/>
        <rFont val="돋움"/>
        <family val="3"/>
        <charset val="129"/>
      </rPr>
      <t>이</t>
    </r>
    <r>
      <rPr>
        <sz val="11"/>
        <rFont val="Verdana"/>
        <family val="2"/>
      </rPr>
      <t xml:space="preserve"> </t>
    </r>
    <r>
      <rPr>
        <sz val="11"/>
        <rFont val="돋움"/>
        <family val="3"/>
        <charset val="129"/>
      </rPr>
      <t>질문의</t>
    </r>
    <r>
      <rPr>
        <sz val="11"/>
        <rFont val="Verdana"/>
        <family val="2"/>
      </rPr>
      <t xml:space="preserve"> </t>
    </r>
    <r>
      <rPr>
        <sz val="11"/>
        <rFont val="돋움"/>
        <family val="3"/>
        <charset val="129"/>
      </rPr>
      <t>대답으로</t>
    </r>
    <r>
      <rPr>
        <sz val="11"/>
        <rFont val="Verdana"/>
        <family val="2"/>
      </rPr>
      <t xml:space="preserve"> </t>
    </r>
    <r>
      <rPr>
        <sz val="11"/>
        <rFont val="돋움"/>
        <family val="3"/>
        <charset val="129"/>
      </rPr>
      <t>인정될</t>
    </r>
    <r>
      <rPr>
        <sz val="11"/>
        <rFont val="Verdana"/>
        <family val="2"/>
      </rPr>
      <t xml:space="preserve"> </t>
    </r>
    <r>
      <rPr>
        <sz val="11"/>
        <rFont val="돋움"/>
        <family val="3"/>
        <charset val="129"/>
      </rPr>
      <t>수</t>
    </r>
    <r>
      <rPr>
        <sz val="11"/>
        <rFont val="Verdana"/>
        <family val="2"/>
      </rPr>
      <t xml:space="preserve"> </t>
    </r>
    <r>
      <rPr>
        <sz val="11"/>
        <rFont val="돋움"/>
        <family val="3"/>
        <charset val="129"/>
      </rPr>
      <t>있습니다</t>
    </r>
    <r>
      <rPr>
        <sz val="11"/>
        <rFont val="Verdana"/>
        <family val="2"/>
      </rPr>
      <t xml:space="preserve">. 
</t>
    </r>
  </si>
  <si>
    <r>
      <t xml:space="preserve">14. </t>
    </r>
    <r>
      <rPr>
        <sz val="11"/>
        <rFont val="돋움"/>
        <family val="3"/>
        <charset val="129"/>
      </rPr>
      <t>광산</t>
    </r>
    <r>
      <rPr>
        <sz val="11"/>
        <rFont val="Verdana"/>
        <family val="2"/>
      </rPr>
      <t>(</t>
    </r>
    <r>
      <rPr>
        <sz val="11"/>
        <rFont val="돋움"/>
        <family val="3"/>
        <charset val="129"/>
      </rPr>
      <t>국가</t>
    </r>
    <r>
      <rPr>
        <sz val="11"/>
        <rFont val="Verdana"/>
        <family val="2"/>
      </rPr>
      <t>)</t>
    </r>
    <r>
      <rPr>
        <sz val="11"/>
        <rFont val="돋움"/>
        <family val="3"/>
        <charset val="129"/>
      </rPr>
      <t>의</t>
    </r>
    <r>
      <rPr>
        <sz val="11"/>
        <rFont val="Verdana"/>
        <family val="2"/>
      </rPr>
      <t xml:space="preserve"> </t>
    </r>
    <r>
      <rPr>
        <sz val="11"/>
        <rFont val="돋움"/>
        <family val="3"/>
        <charset val="129"/>
      </rPr>
      <t>위치</t>
    </r>
    <r>
      <rPr>
        <sz val="11"/>
        <rFont val="Verdana"/>
        <family val="2"/>
      </rPr>
      <t xml:space="preserve"> - </t>
    </r>
    <r>
      <rPr>
        <sz val="11"/>
        <rFont val="돋움"/>
        <family val="3"/>
        <charset val="129"/>
      </rPr>
      <t>회사가</t>
    </r>
    <r>
      <rPr>
        <sz val="11"/>
        <rFont val="Verdana"/>
        <family val="2"/>
      </rPr>
      <t xml:space="preserve"> </t>
    </r>
    <r>
      <rPr>
        <sz val="11"/>
        <rFont val="돋움"/>
        <family val="3"/>
        <charset val="129"/>
      </rPr>
      <t>제련소에서</t>
    </r>
    <r>
      <rPr>
        <sz val="11"/>
        <rFont val="Verdana"/>
        <family val="2"/>
      </rPr>
      <t xml:space="preserve"> </t>
    </r>
    <r>
      <rPr>
        <sz val="11"/>
        <rFont val="돋움"/>
        <family val="3"/>
        <charset val="129"/>
      </rPr>
      <t>실제로</t>
    </r>
    <r>
      <rPr>
        <sz val="11"/>
        <rFont val="Verdana"/>
        <family val="2"/>
      </rPr>
      <t xml:space="preserve"> </t>
    </r>
    <r>
      <rPr>
        <sz val="11"/>
        <rFont val="돋움"/>
        <family val="3"/>
        <charset val="129"/>
      </rPr>
      <t>사용하는</t>
    </r>
    <r>
      <rPr>
        <sz val="11"/>
        <rFont val="Verdana"/>
        <family val="2"/>
      </rPr>
      <t xml:space="preserve"> </t>
    </r>
    <r>
      <rPr>
        <sz val="11"/>
        <rFont val="돋움"/>
        <family val="3"/>
        <charset val="129"/>
      </rPr>
      <t>광산을</t>
    </r>
    <r>
      <rPr>
        <sz val="11"/>
        <rFont val="Verdana"/>
        <family val="2"/>
      </rPr>
      <t xml:space="preserve"> </t>
    </r>
    <r>
      <rPr>
        <sz val="11"/>
        <rFont val="돋움"/>
        <family val="3"/>
        <charset val="129"/>
      </rPr>
      <t>기입할</t>
    </r>
    <r>
      <rPr>
        <sz val="11"/>
        <rFont val="Verdana"/>
        <family val="2"/>
      </rPr>
      <t xml:space="preserve"> </t>
    </r>
    <r>
      <rPr>
        <sz val="11"/>
        <rFont val="돋움"/>
        <family val="3"/>
        <charset val="129"/>
      </rPr>
      <t>수</t>
    </r>
    <r>
      <rPr>
        <sz val="11"/>
        <rFont val="Verdana"/>
        <family val="2"/>
      </rPr>
      <t xml:space="preserve"> </t>
    </r>
    <r>
      <rPr>
        <sz val="11"/>
        <rFont val="돋움"/>
        <family val="3"/>
        <charset val="129"/>
      </rPr>
      <t>있는</t>
    </r>
    <r>
      <rPr>
        <sz val="11"/>
        <rFont val="Verdana"/>
        <family val="2"/>
      </rPr>
      <t xml:space="preserve"> </t>
    </r>
    <r>
      <rPr>
        <sz val="11"/>
        <rFont val="돋움"/>
        <family val="3"/>
        <charset val="129"/>
      </rPr>
      <t>자유</t>
    </r>
    <r>
      <rPr>
        <sz val="11"/>
        <rFont val="Verdana"/>
        <family val="2"/>
      </rPr>
      <t xml:space="preserve"> </t>
    </r>
    <r>
      <rPr>
        <sz val="11"/>
        <rFont val="돋움"/>
        <family val="3"/>
        <charset val="129"/>
      </rPr>
      <t>형식의</t>
    </r>
    <r>
      <rPr>
        <sz val="11"/>
        <rFont val="Verdana"/>
        <family val="2"/>
      </rPr>
      <t xml:space="preserve"> </t>
    </r>
    <r>
      <rPr>
        <sz val="11"/>
        <rFont val="돋움"/>
        <family val="3"/>
        <charset val="129"/>
      </rPr>
      <t>문자열입니다</t>
    </r>
    <r>
      <rPr>
        <sz val="11"/>
        <rFont val="Verdana"/>
        <family val="2"/>
      </rPr>
      <t xml:space="preserve">. </t>
    </r>
    <r>
      <rPr>
        <sz val="11"/>
        <rFont val="돋움"/>
        <family val="3"/>
        <charset val="129"/>
      </rPr>
      <t>광산이</t>
    </r>
    <r>
      <rPr>
        <sz val="11"/>
        <rFont val="Verdana"/>
        <family val="2"/>
      </rPr>
      <t xml:space="preserve"> </t>
    </r>
    <r>
      <rPr>
        <sz val="11"/>
        <rFont val="돋움"/>
        <family val="3"/>
        <charset val="129"/>
      </rPr>
      <t>위치한</t>
    </r>
    <r>
      <rPr>
        <sz val="11"/>
        <rFont val="Verdana"/>
        <family val="2"/>
      </rPr>
      <t xml:space="preserve"> </t>
    </r>
    <r>
      <rPr>
        <sz val="11"/>
        <rFont val="돋움"/>
        <family val="3"/>
        <charset val="129"/>
      </rPr>
      <t>국가를</t>
    </r>
    <r>
      <rPr>
        <sz val="11"/>
        <rFont val="Verdana"/>
        <family val="2"/>
      </rPr>
      <t xml:space="preserve"> </t>
    </r>
    <r>
      <rPr>
        <sz val="11"/>
        <rFont val="돋움"/>
        <family val="3"/>
        <charset val="129"/>
      </rPr>
      <t>기입하십시오</t>
    </r>
    <r>
      <rPr>
        <sz val="11"/>
        <rFont val="Verdana"/>
        <family val="2"/>
      </rPr>
      <t xml:space="preserve">. </t>
    </r>
    <r>
      <rPr>
        <sz val="11"/>
        <rFont val="돋움"/>
        <family val="3"/>
        <charset val="129"/>
      </rPr>
      <t>원산국의</t>
    </r>
    <r>
      <rPr>
        <sz val="11"/>
        <rFont val="Verdana"/>
        <family val="2"/>
      </rPr>
      <t xml:space="preserve"> </t>
    </r>
    <r>
      <rPr>
        <sz val="11"/>
        <rFont val="돋움"/>
        <family val="3"/>
        <charset val="129"/>
      </rPr>
      <t>이름을</t>
    </r>
    <r>
      <rPr>
        <sz val="11"/>
        <rFont val="Verdana"/>
        <family val="2"/>
      </rPr>
      <t xml:space="preserve"> </t>
    </r>
    <r>
      <rPr>
        <sz val="11"/>
        <rFont val="돋움"/>
        <family val="3"/>
        <charset val="129"/>
      </rPr>
      <t>모르면</t>
    </r>
    <r>
      <rPr>
        <sz val="11"/>
        <rFont val="Verdana"/>
        <family val="2"/>
      </rPr>
      <t xml:space="preserve"> "Unknown"</t>
    </r>
    <r>
      <rPr>
        <sz val="11"/>
        <rFont val="돋움"/>
        <family val="3"/>
        <charset val="129"/>
      </rPr>
      <t>을</t>
    </r>
    <r>
      <rPr>
        <sz val="11"/>
        <rFont val="Verdana"/>
        <family val="2"/>
      </rPr>
      <t xml:space="preserve"> </t>
    </r>
    <r>
      <rPr>
        <sz val="11"/>
        <rFont val="돋움"/>
        <family val="3"/>
        <charset val="129"/>
      </rPr>
      <t>기입하십시오</t>
    </r>
    <r>
      <rPr>
        <sz val="11"/>
        <rFont val="Verdana"/>
        <family val="2"/>
      </rPr>
      <t xml:space="preserve">. </t>
    </r>
    <r>
      <rPr>
        <sz val="11"/>
        <rFont val="돋움"/>
        <family val="3"/>
        <charset val="129"/>
      </rPr>
      <t>제련소</t>
    </r>
    <r>
      <rPr>
        <sz val="11"/>
        <rFont val="Verdana"/>
        <family val="2"/>
      </rPr>
      <t xml:space="preserve"> </t>
    </r>
    <r>
      <rPr>
        <sz val="11"/>
        <rFont val="돋움"/>
        <family val="3"/>
        <charset val="129"/>
      </rPr>
      <t>원료의</t>
    </r>
    <r>
      <rPr>
        <sz val="11"/>
        <rFont val="Verdana"/>
        <family val="2"/>
      </rPr>
      <t xml:space="preserve"> 100%</t>
    </r>
    <r>
      <rPr>
        <sz val="11"/>
        <rFont val="돋움"/>
        <family val="3"/>
        <charset val="129"/>
      </rPr>
      <t>가</t>
    </r>
    <r>
      <rPr>
        <sz val="11"/>
        <rFont val="Verdana"/>
        <family val="2"/>
      </rPr>
      <t xml:space="preserve"> </t>
    </r>
    <r>
      <rPr>
        <sz val="11"/>
        <rFont val="돋움"/>
        <family val="3"/>
        <charset val="129"/>
      </rPr>
      <t>재활용</t>
    </r>
    <r>
      <rPr>
        <sz val="11"/>
        <rFont val="Verdana"/>
        <family val="2"/>
      </rPr>
      <t xml:space="preserve"> </t>
    </r>
    <r>
      <rPr>
        <sz val="11"/>
        <rFont val="돋움"/>
        <family val="3"/>
        <charset val="129"/>
      </rPr>
      <t>또는</t>
    </r>
    <r>
      <rPr>
        <sz val="11"/>
        <rFont val="Verdana"/>
        <family val="2"/>
      </rPr>
      <t xml:space="preserve"> </t>
    </r>
    <r>
      <rPr>
        <sz val="11"/>
        <rFont val="돋움"/>
        <family val="3"/>
        <charset val="129"/>
      </rPr>
      <t>폐자원에서</t>
    </r>
    <r>
      <rPr>
        <sz val="11"/>
        <rFont val="Verdana"/>
        <family val="2"/>
      </rPr>
      <t xml:space="preserve"> </t>
    </r>
    <r>
      <rPr>
        <sz val="11"/>
        <rFont val="돋움"/>
        <family val="3"/>
        <charset val="129"/>
      </rPr>
      <t>왔다면</t>
    </r>
    <r>
      <rPr>
        <sz val="11"/>
        <rFont val="Verdana"/>
        <family val="2"/>
      </rPr>
      <t xml:space="preserve">, </t>
    </r>
    <r>
      <rPr>
        <sz val="11"/>
        <rFont val="돋움"/>
        <family val="3"/>
        <charset val="129"/>
      </rPr>
      <t>원산국에</t>
    </r>
    <r>
      <rPr>
        <sz val="11"/>
        <rFont val="Verdana"/>
        <family val="2"/>
      </rPr>
      <t xml:space="preserve"> "Recycled" </t>
    </r>
    <r>
      <rPr>
        <sz val="11"/>
        <rFont val="돋움"/>
        <family val="3"/>
        <charset val="129"/>
      </rPr>
      <t>또는</t>
    </r>
    <r>
      <rPr>
        <sz val="11"/>
        <rFont val="Verdana"/>
        <family val="2"/>
      </rPr>
      <t xml:space="preserve"> "Scrap"</t>
    </r>
    <r>
      <rPr>
        <sz val="11"/>
        <rFont val="돋움"/>
        <family val="3"/>
        <charset val="129"/>
      </rPr>
      <t>을</t>
    </r>
    <r>
      <rPr>
        <sz val="11"/>
        <rFont val="Verdana"/>
        <family val="2"/>
      </rPr>
      <t xml:space="preserve"> </t>
    </r>
    <r>
      <rPr>
        <sz val="11"/>
        <rFont val="돋움"/>
        <family val="3"/>
        <charset val="129"/>
      </rPr>
      <t>기입하십시오</t>
    </r>
    <r>
      <rPr>
        <sz val="11"/>
        <rFont val="Verdana"/>
        <family val="2"/>
      </rPr>
      <t xml:space="preserve">. </t>
    </r>
    <r>
      <rPr>
        <sz val="11"/>
        <rFont val="돋움"/>
        <family val="3"/>
        <charset val="129"/>
      </rPr>
      <t>이</t>
    </r>
    <r>
      <rPr>
        <sz val="11"/>
        <rFont val="Verdana"/>
        <family val="2"/>
      </rPr>
      <t xml:space="preserve"> </t>
    </r>
    <r>
      <rPr>
        <sz val="11"/>
        <rFont val="돋움"/>
        <family val="3"/>
        <charset val="129"/>
      </rPr>
      <t>영역은</t>
    </r>
    <r>
      <rPr>
        <sz val="11"/>
        <rFont val="Verdana"/>
        <family val="2"/>
      </rPr>
      <t xml:space="preserve"> </t>
    </r>
    <r>
      <rPr>
        <sz val="11"/>
        <rFont val="돋움"/>
        <family val="3"/>
        <charset val="129"/>
      </rPr>
      <t>선택사항입니다</t>
    </r>
    <r>
      <rPr>
        <sz val="11"/>
        <rFont val="Verdana"/>
        <family val="2"/>
      </rPr>
      <t>.
"RMI</t>
    </r>
    <r>
      <rPr>
        <sz val="11"/>
        <rFont val="돋움"/>
        <family val="3"/>
        <charset val="129"/>
      </rPr>
      <t>에</t>
    </r>
    <r>
      <rPr>
        <sz val="11"/>
        <rFont val="Verdana"/>
        <family val="2"/>
      </rPr>
      <t xml:space="preserve"> </t>
    </r>
    <r>
      <rPr>
        <sz val="11"/>
        <rFont val="돋움"/>
        <family val="3"/>
        <charset val="129"/>
      </rPr>
      <t>따라</t>
    </r>
    <r>
      <rPr>
        <sz val="11"/>
        <rFont val="Verdana"/>
        <family val="2"/>
      </rPr>
      <t xml:space="preserve"> </t>
    </r>
    <r>
      <rPr>
        <sz val="11"/>
        <rFont val="돋움"/>
        <family val="3"/>
        <charset val="129"/>
      </rPr>
      <t>확인된</t>
    </r>
    <r>
      <rPr>
        <sz val="11"/>
        <rFont val="Verdana"/>
        <family val="2"/>
      </rPr>
      <t xml:space="preserve"> RCOI"</t>
    </r>
    <r>
      <rPr>
        <sz val="11"/>
        <rFont val="돋움"/>
        <family val="3"/>
        <charset val="129"/>
      </rPr>
      <t>는</t>
    </r>
    <r>
      <rPr>
        <sz val="11"/>
        <rFont val="Verdana"/>
        <family val="2"/>
      </rPr>
      <t xml:space="preserve"> </t>
    </r>
    <r>
      <rPr>
        <sz val="11"/>
        <rFont val="돋움"/>
        <family val="3"/>
        <charset val="129"/>
      </rPr>
      <t>이</t>
    </r>
    <r>
      <rPr>
        <sz val="11"/>
        <rFont val="Verdana"/>
        <family val="2"/>
      </rPr>
      <t xml:space="preserve"> </t>
    </r>
    <r>
      <rPr>
        <sz val="11"/>
        <rFont val="돋움"/>
        <family val="3"/>
        <charset val="129"/>
      </rPr>
      <t>질문의</t>
    </r>
    <r>
      <rPr>
        <sz val="11"/>
        <rFont val="Verdana"/>
        <family val="2"/>
      </rPr>
      <t xml:space="preserve"> </t>
    </r>
    <r>
      <rPr>
        <sz val="11"/>
        <rFont val="돋움"/>
        <family val="3"/>
        <charset val="129"/>
      </rPr>
      <t>대답으로</t>
    </r>
    <r>
      <rPr>
        <sz val="11"/>
        <rFont val="Verdana"/>
        <family val="2"/>
      </rPr>
      <t xml:space="preserve"> </t>
    </r>
    <r>
      <rPr>
        <sz val="11"/>
        <rFont val="돋움"/>
        <family val="3"/>
        <charset val="129"/>
      </rPr>
      <t>인정될</t>
    </r>
    <r>
      <rPr>
        <sz val="11"/>
        <rFont val="Verdana"/>
        <family val="2"/>
      </rPr>
      <t xml:space="preserve"> </t>
    </r>
    <r>
      <rPr>
        <sz val="11"/>
        <rFont val="돋움"/>
        <family val="3"/>
        <charset val="129"/>
      </rPr>
      <t>수</t>
    </r>
    <r>
      <rPr>
        <sz val="11"/>
        <rFont val="Verdana"/>
        <family val="2"/>
      </rPr>
      <t xml:space="preserve"> </t>
    </r>
    <r>
      <rPr>
        <sz val="11"/>
        <rFont val="돋움"/>
        <family val="3"/>
        <charset val="129"/>
      </rPr>
      <t>있습니다</t>
    </r>
    <r>
      <rPr>
        <sz val="11"/>
        <rFont val="Verdana"/>
        <family val="2"/>
      </rPr>
      <t xml:space="preserve">. 
</t>
    </r>
  </si>
  <si>
    <r>
      <t>RBA</t>
    </r>
    <r>
      <rPr>
        <sz val="11"/>
        <rFont val="돋움"/>
        <family val="3"/>
        <charset val="129"/>
      </rPr>
      <t>는</t>
    </r>
    <r>
      <rPr>
        <sz val="11"/>
        <rFont val="Verdana"/>
        <family val="2"/>
      </rPr>
      <t xml:space="preserve"> </t>
    </r>
    <r>
      <rPr>
        <sz val="11"/>
        <rFont val="돋움"/>
        <family val="3"/>
        <charset val="129"/>
      </rPr>
      <t>리스트</t>
    </r>
    <r>
      <rPr>
        <sz val="11"/>
        <rFont val="Verdana"/>
        <family val="2"/>
      </rPr>
      <t xml:space="preserve"> </t>
    </r>
    <r>
      <rPr>
        <sz val="11"/>
        <rFont val="돋움"/>
        <family val="3"/>
        <charset val="129"/>
      </rPr>
      <t>또는</t>
    </r>
    <r>
      <rPr>
        <sz val="11"/>
        <rFont val="Verdana"/>
        <family val="2"/>
      </rPr>
      <t xml:space="preserve"> </t>
    </r>
    <r>
      <rPr>
        <sz val="11"/>
        <rFont val="돋움"/>
        <family val="3"/>
        <charset val="129"/>
      </rPr>
      <t>어떤</t>
    </r>
    <r>
      <rPr>
        <sz val="11"/>
        <rFont val="Verdana"/>
        <family val="2"/>
      </rPr>
      <t xml:space="preserve"> </t>
    </r>
    <r>
      <rPr>
        <sz val="11"/>
        <rFont val="돋움"/>
        <family val="3"/>
        <charset val="129"/>
      </rPr>
      <t>툴에</t>
    </r>
    <r>
      <rPr>
        <sz val="11"/>
        <rFont val="Verdana"/>
        <family val="2"/>
      </rPr>
      <t xml:space="preserve"> </t>
    </r>
    <r>
      <rPr>
        <sz val="11"/>
        <rFont val="돋움"/>
        <family val="3"/>
        <charset val="129"/>
      </rPr>
      <t>대해서도</t>
    </r>
    <r>
      <rPr>
        <sz val="11"/>
        <rFont val="Verdana"/>
        <family val="2"/>
      </rPr>
      <t xml:space="preserve"> </t>
    </r>
    <r>
      <rPr>
        <sz val="11"/>
        <rFont val="돋움"/>
        <family val="3"/>
        <charset val="129"/>
      </rPr>
      <t>진술</t>
    </r>
    <r>
      <rPr>
        <sz val="11"/>
        <rFont val="Verdana"/>
        <family val="2"/>
      </rPr>
      <t xml:space="preserve"> </t>
    </r>
    <r>
      <rPr>
        <sz val="11"/>
        <rFont val="돋움"/>
        <family val="3"/>
        <charset val="129"/>
      </rPr>
      <t>또는</t>
    </r>
    <r>
      <rPr>
        <sz val="11"/>
        <rFont val="Verdana"/>
        <family val="2"/>
      </rPr>
      <t xml:space="preserve"> </t>
    </r>
    <r>
      <rPr>
        <sz val="11"/>
        <rFont val="돋움"/>
        <family val="3"/>
        <charset val="129"/>
      </rPr>
      <t>보장을</t>
    </r>
    <r>
      <rPr>
        <sz val="11"/>
        <rFont val="Verdana"/>
        <family val="2"/>
      </rPr>
      <t xml:space="preserve"> </t>
    </r>
    <r>
      <rPr>
        <sz val="11"/>
        <rFont val="돋움"/>
        <family val="3"/>
        <charset val="129"/>
      </rPr>
      <t>하지</t>
    </r>
    <r>
      <rPr>
        <sz val="11"/>
        <rFont val="Verdana"/>
        <family val="2"/>
      </rPr>
      <t xml:space="preserve"> </t>
    </r>
    <r>
      <rPr>
        <sz val="11"/>
        <rFont val="돋움"/>
        <family val="3"/>
        <charset val="129"/>
      </rPr>
      <t>않읍니다</t>
    </r>
    <r>
      <rPr>
        <sz val="11"/>
        <rFont val="Verdana"/>
        <family val="2"/>
      </rPr>
      <t xml:space="preserve">. </t>
    </r>
    <r>
      <rPr>
        <sz val="11"/>
        <rFont val="돋움"/>
        <family val="3"/>
        <charset val="129"/>
      </rPr>
      <t>리스트와</t>
    </r>
    <r>
      <rPr>
        <sz val="11"/>
        <rFont val="Verdana"/>
        <family val="2"/>
      </rPr>
      <t xml:space="preserve"> </t>
    </r>
    <r>
      <rPr>
        <sz val="11"/>
        <rFont val="돋움"/>
        <family val="3"/>
        <charset val="129"/>
      </rPr>
      <t>툴들은</t>
    </r>
    <r>
      <rPr>
        <sz val="11"/>
        <rFont val="Verdana"/>
        <family val="2"/>
      </rPr>
      <t xml:space="preserve"> “</t>
    </r>
    <r>
      <rPr>
        <sz val="11"/>
        <rFont val="돋움"/>
        <family val="3"/>
        <charset val="129"/>
      </rPr>
      <t>있는</t>
    </r>
    <r>
      <rPr>
        <sz val="11"/>
        <rFont val="Verdana"/>
        <family val="2"/>
      </rPr>
      <t xml:space="preserve"> </t>
    </r>
    <r>
      <rPr>
        <sz val="11"/>
        <rFont val="돋움"/>
        <family val="3"/>
        <charset val="129"/>
      </rPr>
      <t>그대로</t>
    </r>
    <r>
      <rPr>
        <sz val="11"/>
        <rFont val="Verdana"/>
        <family val="2"/>
      </rPr>
      <t xml:space="preserve">” </t>
    </r>
    <r>
      <rPr>
        <sz val="11"/>
        <rFont val="돋움"/>
        <family val="3"/>
        <charset val="129"/>
      </rPr>
      <t>및</t>
    </r>
    <r>
      <rPr>
        <sz val="11"/>
        <rFont val="Verdana"/>
        <family val="2"/>
      </rPr>
      <t xml:space="preserve"> “</t>
    </r>
    <r>
      <rPr>
        <sz val="11"/>
        <rFont val="돋움"/>
        <family val="3"/>
        <charset val="129"/>
      </rPr>
      <t>사용</t>
    </r>
    <r>
      <rPr>
        <sz val="11"/>
        <rFont val="Verdana"/>
        <family val="2"/>
      </rPr>
      <t xml:space="preserve"> </t>
    </r>
    <r>
      <rPr>
        <sz val="11"/>
        <rFont val="돋움"/>
        <family val="3"/>
        <charset val="129"/>
      </rPr>
      <t>가능한</t>
    </r>
    <r>
      <rPr>
        <sz val="11"/>
        <rFont val="Verdana"/>
        <family val="2"/>
      </rPr>
      <t xml:space="preserve">” </t>
    </r>
    <r>
      <rPr>
        <sz val="11"/>
        <rFont val="돋움"/>
        <family val="3"/>
        <charset val="129"/>
      </rPr>
      <t>경우에</t>
    </r>
    <r>
      <rPr>
        <sz val="11"/>
        <rFont val="Verdana"/>
        <family val="2"/>
      </rPr>
      <t xml:space="preserve"> </t>
    </r>
    <r>
      <rPr>
        <sz val="11"/>
        <rFont val="돋움"/>
        <family val="3"/>
        <charset val="129"/>
      </rPr>
      <t>제공됩니다</t>
    </r>
    <r>
      <rPr>
        <sz val="11"/>
        <rFont val="Verdana"/>
        <family val="2"/>
      </rPr>
      <t>. RBA</t>
    </r>
    <r>
      <rPr>
        <sz val="11"/>
        <rFont val="돋움"/>
        <family val="3"/>
        <charset val="129"/>
      </rPr>
      <t>는</t>
    </r>
    <r>
      <rPr>
        <sz val="11"/>
        <rFont val="Verdana"/>
        <family val="2"/>
      </rPr>
      <t xml:space="preserve"> </t>
    </r>
    <r>
      <rPr>
        <sz val="11"/>
        <rFont val="돋움"/>
        <family val="3"/>
        <charset val="129"/>
      </rPr>
      <t>어떠한</t>
    </r>
    <r>
      <rPr>
        <sz val="11"/>
        <rFont val="Verdana"/>
        <family val="2"/>
      </rPr>
      <t xml:space="preserve"> </t>
    </r>
    <r>
      <rPr>
        <sz val="11"/>
        <rFont val="돋움"/>
        <family val="3"/>
        <charset val="129"/>
      </rPr>
      <t>경우</t>
    </r>
    <r>
      <rPr>
        <sz val="11"/>
        <rFont val="Verdana"/>
        <family val="2"/>
      </rPr>
      <t xml:space="preserve">, </t>
    </r>
    <r>
      <rPr>
        <sz val="11"/>
        <rFont val="돋움"/>
        <family val="3"/>
        <charset val="129"/>
      </rPr>
      <t>명시적</t>
    </r>
    <r>
      <rPr>
        <sz val="11"/>
        <rFont val="Verdana"/>
        <family val="2"/>
      </rPr>
      <t xml:space="preserve">, </t>
    </r>
    <r>
      <rPr>
        <sz val="11"/>
        <rFont val="돋움"/>
        <family val="3"/>
        <charset val="129"/>
      </rPr>
      <t>묵시적</t>
    </r>
    <r>
      <rPr>
        <sz val="11"/>
        <rFont val="Verdana"/>
        <family val="2"/>
      </rPr>
      <t xml:space="preserve"> </t>
    </r>
    <r>
      <rPr>
        <sz val="11"/>
        <rFont val="돋움"/>
        <family val="3"/>
        <charset val="129"/>
      </rPr>
      <t>또는</t>
    </r>
    <r>
      <rPr>
        <sz val="11"/>
        <rFont val="Verdana"/>
        <family val="2"/>
      </rPr>
      <t xml:space="preserve"> </t>
    </r>
    <r>
      <rPr>
        <sz val="11"/>
        <rFont val="돋움"/>
        <family val="3"/>
        <charset val="129"/>
      </rPr>
      <t>다른</t>
    </r>
    <r>
      <rPr>
        <sz val="11"/>
        <rFont val="Verdana"/>
        <family val="2"/>
      </rPr>
      <t xml:space="preserve"> </t>
    </r>
    <r>
      <rPr>
        <sz val="11"/>
        <rFont val="돋움"/>
        <family val="3"/>
        <charset val="129"/>
      </rPr>
      <t>경우</t>
    </r>
    <r>
      <rPr>
        <sz val="11"/>
        <rFont val="Verdana"/>
        <family val="2"/>
      </rPr>
      <t xml:space="preserve"> </t>
    </r>
    <r>
      <rPr>
        <sz val="11"/>
        <rFont val="돋움"/>
        <family val="3"/>
        <charset val="129"/>
      </rPr>
      <t>또는</t>
    </r>
    <r>
      <rPr>
        <sz val="11"/>
        <rFont val="Verdana"/>
        <family val="2"/>
      </rPr>
      <t xml:space="preserve"> </t>
    </r>
    <r>
      <rPr>
        <sz val="11"/>
        <rFont val="돋움"/>
        <family val="3"/>
        <charset val="129"/>
      </rPr>
      <t>무역이나</t>
    </r>
    <r>
      <rPr>
        <sz val="11"/>
        <rFont val="Verdana"/>
        <family val="2"/>
      </rPr>
      <t xml:space="preserve"> </t>
    </r>
    <r>
      <rPr>
        <sz val="11"/>
        <rFont val="돋움"/>
        <family val="3"/>
        <charset val="129"/>
      </rPr>
      <t>관습으로</t>
    </r>
    <r>
      <rPr>
        <sz val="11"/>
        <rFont val="Verdana"/>
        <family val="2"/>
      </rPr>
      <t xml:space="preserve"> </t>
    </r>
    <r>
      <rPr>
        <sz val="11"/>
        <rFont val="돋움"/>
        <family val="3"/>
        <charset val="129"/>
      </rPr>
      <t>부터</t>
    </r>
    <r>
      <rPr>
        <sz val="11"/>
        <rFont val="Verdana"/>
        <family val="2"/>
      </rPr>
      <t xml:space="preserve"> </t>
    </r>
    <r>
      <rPr>
        <sz val="11"/>
        <rFont val="돋움"/>
        <family val="3"/>
        <charset val="129"/>
      </rPr>
      <t>생기는</t>
    </r>
    <r>
      <rPr>
        <sz val="11"/>
        <rFont val="Verdana"/>
        <family val="2"/>
      </rPr>
      <t xml:space="preserve"> </t>
    </r>
    <r>
      <rPr>
        <sz val="11"/>
        <rFont val="돋움"/>
        <family val="3"/>
        <charset val="129"/>
      </rPr>
      <t>모든</t>
    </r>
    <r>
      <rPr>
        <sz val="11"/>
        <rFont val="Verdana"/>
        <family val="2"/>
      </rPr>
      <t xml:space="preserve"> </t>
    </r>
    <r>
      <rPr>
        <sz val="11"/>
        <rFont val="돋움"/>
        <family val="3"/>
        <charset val="129"/>
      </rPr>
      <t>보장을</t>
    </r>
    <r>
      <rPr>
        <sz val="11"/>
        <rFont val="Verdana"/>
        <family val="2"/>
      </rPr>
      <t xml:space="preserve"> </t>
    </r>
    <r>
      <rPr>
        <sz val="11"/>
        <rFont val="돋움"/>
        <family val="3"/>
        <charset val="129"/>
      </rPr>
      <t>부인한며</t>
    </r>
    <r>
      <rPr>
        <sz val="11"/>
        <rFont val="Verdana"/>
        <family val="2"/>
      </rPr>
      <t xml:space="preserve">, </t>
    </r>
    <r>
      <rPr>
        <sz val="11"/>
        <rFont val="돋움"/>
        <family val="3"/>
        <charset val="129"/>
      </rPr>
      <t>이</t>
    </r>
    <r>
      <rPr>
        <sz val="11"/>
        <rFont val="Verdana"/>
        <family val="2"/>
      </rPr>
      <t xml:space="preserve"> </t>
    </r>
    <r>
      <rPr>
        <sz val="11"/>
        <rFont val="돋움"/>
        <family val="3"/>
        <charset val="129"/>
      </rPr>
      <t>보장은</t>
    </r>
    <r>
      <rPr>
        <sz val="11"/>
        <rFont val="Verdana"/>
        <family val="2"/>
      </rPr>
      <t xml:space="preserve"> </t>
    </r>
    <r>
      <rPr>
        <sz val="11"/>
        <rFont val="돋움"/>
        <family val="3"/>
        <charset val="129"/>
      </rPr>
      <t>양도성</t>
    </r>
    <r>
      <rPr>
        <sz val="11"/>
        <rFont val="Verdana"/>
        <family val="2"/>
      </rPr>
      <t xml:space="preserve">, </t>
    </r>
    <r>
      <rPr>
        <sz val="11"/>
        <rFont val="돋움"/>
        <family val="3"/>
        <charset val="129"/>
      </rPr>
      <t>비침해</t>
    </r>
    <r>
      <rPr>
        <sz val="11"/>
        <rFont val="Verdana"/>
        <family val="2"/>
      </rPr>
      <t xml:space="preserve">, </t>
    </r>
    <r>
      <rPr>
        <sz val="11"/>
        <rFont val="돋움"/>
        <family val="3"/>
        <charset val="129"/>
      </rPr>
      <t>품질</t>
    </r>
    <r>
      <rPr>
        <sz val="11"/>
        <rFont val="Verdana"/>
        <family val="2"/>
      </rPr>
      <t xml:space="preserve">, </t>
    </r>
    <r>
      <rPr>
        <sz val="11"/>
        <rFont val="돋움"/>
        <family val="3"/>
        <charset val="129"/>
      </rPr>
      <t>소유</t>
    </r>
    <r>
      <rPr>
        <sz val="11"/>
        <rFont val="Verdana"/>
        <family val="2"/>
      </rPr>
      <t xml:space="preserve">, </t>
    </r>
    <r>
      <rPr>
        <sz val="11"/>
        <rFont val="돋움"/>
        <family val="3"/>
        <charset val="129"/>
      </rPr>
      <t>특정</t>
    </r>
    <r>
      <rPr>
        <sz val="11"/>
        <rFont val="Verdana"/>
        <family val="2"/>
      </rPr>
      <t xml:space="preserve"> </t>
    </r>
    <r>
      <rPr>
        <sz val="11"/>
        <rFont val="돋움"/>
        <family val="3"/>
        <charset val="129"/>
      </rPr>
      <t>목적에의</t>
    </r>
    <r>
      <rPr>
        <sz val="11"/>
        <rFont val="Verdana"/>
        <family val="2"/>
      </rPr>
      <t xml:space="preserve"> </t>
    </r>
    <r>
      <rPr>
        <sz val="11"/>
        <rFont val="돋움"/>
        <family val="3"/>
        <charset val="129"/>
      </rPr>
      <t>적합성</t>
    </r>
    <r>
      <rPr>
        <sz val="11"/>
        <rFont val="Verdana"/>
        <family val="2"/>
      </rPr>
      <t xml:space="preserve">, </t>
    </r>
    <r>
      <rPr>
        <sz val="11"/>
        <rFont val="돋움"/>
        <family val="3"/>
        <charset val="129"/>
      </rPr>
      <t>완성도</t>
    </r>
    <r>
      <rPr>
        <sz val="11"/>
        <rFont val="Verdana"/>
        <family val="2"/>
      </rPr>
      <t xml:space="preserve"> </t>
    </r>
    <r>
      <rPr>
        <sz val="11"/>
        <rFont val="돋움"/>
        <family val="3"/>
        <charset val="129"/>
      </rPr>
      <t>및</t>
    </r>
    <r>
      <rPr>
        <sz val="11"/>
        <rFont val="Verdana"/>
        <family val="2"/>
      </rPr>
      <t xml:space="preserve"> </t>
    </r>
    <r>
      <rPr>
        <sz val="11"/>
        <rFont val="돋움"/>
        <family val="3"/>
        <charset val="129"/>
      </rPr>
      <t>정확성으로부터의</t>
    </r>
    <r>
      <rPr>
        <sz val="11"/>
        <rFont val="Verdana"/>
        <family val="2"/>
      </rPr>
      <t xml:space="preserve"> </t>
    </r>
    <r>
      <rPr>
        <sz val="11"/>
        <rFont val="돋움"/>
        <family val="3"/>
        <charset val="129"/>
      </rPr>
      <t>묵시적</t>
    </r>
    <r>
      <rPr>
        <sz val="11"/>
        <rFont val="Verdana"/>
        <family val="2"/>
      </rPr>
      <t xml:space="preserve"> </t>
    </r>
    <r>
      <rPr>
        <sz val="11"/>
        <rFont val="돋움"/>
        <family val="3"/>
        <charset val="129"/>
      </rPr>
      <t>보장을</t>
    </r>
    <r>
      <rPr>
        <sz val="11"/>
        <rFont val="Verdana"/>
        <family val="2"/>
      </rPr>
      <t xml:space="preserve"> </t>
    </r>
    <r>
      <rPr>
        <sz val="11"/>
        <rFont val="돋움"/>
        <family val="3"/>
        <charset val="129"/>
      </rPr>
      <t>포함하며</t>
    </r>
    <r>
      <rPr>
        <sz val="11"/>
        <rFont val="Verdana"/>
        <family val="2"/>
      </rPr>
      <t xml:space="preserve"> </t>
    </r>
    <r>
      <rPr>
        <sz val="11"/>
        <rFont val="돋움"/>
        <family val="3"/>
        <charset val="129"/>
      </rPr>
      <t>이에</t>
    </r>
    <r>
      <rPr>
        <sz val="11"/>
        <rFont val="Verdana"/>
        <family val="2"/>
      </rPr>
      <t xml:space="preserve"> </t>
    </r>
    <r>
      <rPr>
        <sz val="11"/>
        <rFont val="돋움"/>
        <family val="3"/>
        <charset val="129"/>
      </rPr>
      <t>제한되지</t>
    </r>
    <r>
      <rPr>
        <sz val="11"/>
        <rFont val="Verdana"/>
        <family val="2"/>
      </rPr>
      <t xml:space="preserve"> </t>
    </r>
    <r>
      <rPr>
        <sz val="11"/>
        <rFont val="돋움"/>
        <family val="3"/>
        <charset val="129"/>
      </rPr>
      <t>않읍니다</t>
    </r>
    <r>
      <rPr>
        <sz val="11"/>
        <rFont val="Verdana"/>
        <family val="2"/>
      </rPr>
      <t>.</t>
    </r>
  </si>
  <si>
    <r>
      <rPr>
        <sz val="11"/>
        <rFont val="돋움"/>
        <family val="3"/>
        <charset val="129"/>
      </rPr>
      <t>리스트</t>
    </r>
    <r>
      <rPr>
        <sz val="11"/>
        <rFont val="Verdana"/>
        <family val="2"/>
      </rPr>
      <t xml:space="preserve"> </t>
    </r>
    <r>
      <rPr>
        <sz val="11"/>
        <rFont val="돋움"/>
        <family val="3"/>
        <charset val="129"/>
      </rPr>
      <t>및</t>
    </r>
    <r>
      <rPr>
        <sz val="11"/>
        <rFont val="Verdana"/>
        <family val="2"/>
      </rPr>
      <t xml:space="preserve"> </t>
    </r>
    <r>
      <rPr>
        <sz val="11"/>
        <rFont val="돋움"/>
        <family val="3"/>
        <charset val="129"/>
      </rPr>
      <t>툴로의</t>
    </r>
    <r>
      <rPr>
        <sz val="11"/>
        <rFont val="Verdana"/>
        <family val="2"/>
      </rPr>
      <t xml:space="preserve"> </t>
    </r>
    <r>
      <rPr>
        <sz val="11"/>
        <rFont val="돋움"/>
        <family val="3"/>
        <charset val="129"/>
      </rPr>
      <t>접속</t>
    </r>
    <r>
      <rPr>
        <sz val="11"/>
        <rFont val="Verdana"/>
        <family val="2"/>
      </rPr>
      <t xml:space="preserve"> </t>
    </r>
    <r>
      <rPr>
        <sz val="11"/>
        <rFont val="돋움"/>
        <family val="3"/>
        <charset val="129"/>
      </rPr>
      <t>및</t>
    </r>
    <r>
      <rPr>
        <sz val="11"/>
        <rFont val="Verdana"/>
        <family val="2"/>
      </rPr>
      <t xml:space="preserve"> </t>
    </r>
    <r>
      <rPr>
        <sz val="11"/>
        <rFont val="돋움"/>
        <family val="3"/>
        <charset val="129"/>
      </rPr>
      <t>사용에</t>
    </r>
    <r>
      <rPr>
        <sz val="11"/>
        <rFont val="Verdana"/>
        <family val="2"/>
      </rPr>
      <t xml:space="preserve"> </t>
    </r>
    <r>
      <rPr>
        <sz val="11"/>
        <rFont val="돋움"/>
        <family val="3"/>
        <charset val="129"/>
      </rPr>
      <t>대하여</t>
    </r>
    <r>
      <rPr>
        <sz val="11"/>
        <rFont val="Verdana"/>
        <family val="2"/>
      </rPr>
      <t xml:space="preserve">, </t>
    </r>
    <r>
      <rPr>
        <sz val="11"/>
        <rFont val="돋움"/>
        <family val="3"/>
        <charset val="129"/>
      </rPr>
      <t>사용자는</t>
    </r>
    <r>
      <rPr>
        <sz val="11"/>
        <rFont val="Verdana"/>
        <family val="2"/>
      </rPr>
      <t xml:space="preserve"> (a) RBA </t>
    </r>
    <r>
      <rPr>
        <sz val="11"/>
        <rFont val="돋움"/>
        <family val="3"/>
        <charset val="129"/>
      </rPr>
      <t>뿐만</t>
    </r>
    <r>
      <rPr>
        <sz val="11"/>
        <rFont val="Verdana"/>
        <family val="2"/>
      </rPr>
      <t xml:space="preserve"> </t>
    </r>
    <r>
      <rPr>
        <sz val="11"/>
        <rFont val="돋움"/>
        <family val="3"/>
        <charset val="129"/>
      </rPr>
      <t>아니라</t>
    </r>
    <r>
      <rPr>
        <sz val="11"/>
        <rFont val="Verdana"/>
        <family val="2"/>
      </rPr>
      <t xml:space="preserve"> </t>
    </r>
    <r>
      <rPr>
        <sz val="11"/>
        <rFont val="돋움"/>
        <family val="3"/>
        <charset val="129"/>
      </rPr>
      <t>각각의</t>
    </r>
    <r>
      <rPr>
        <sz val="11"/>
        <rFont val="Verdana"/>
        <family val="2"/>
      </rPr>
      <t xml:space="preserve"> </t>
    </r>
    <r>
      <rPr>
        <sz val="11"/>
        <rFont val="돋움"/>
        <family val="3"/>
        <charset val="129"/>
      </rPr>
      <t>임원</t>
    </r>
    <r>
      <rPr>
        <sz val="11"/>
        <rFont val="Verdana"/>
        <family val="2"/>
      </rPr>
      <t xml:space="preserve">, </t>
    </r>
    <r>
      <rPr>
        <sz val="11"/>
        <rFont val="돋움"/>
        <family val="3"/>
        <charset val="129"/>
      </rPr>
      <t>이사</t>
    </r>
    <r>
      <rPr>
        <sz val="11"/>
        <rFont val="Verdana"/>
        <family val="2"/>
      </rPr>
      <t xml:space="preserve">, </t>
    </r>
    <r>
      <rPr>
        <sz val="11"/>
        <rFont val="돋움"/>
        <family val="3"/>
        <charset val="129"/>
      </rPr>
      <t>대리인</t>
    </r>
    <r>
      <rPr>
        <sz val="11"/>
        <rFont val="Verdana"/>
        <family val="2"/>
      </rPr>
      <t xml:space="preserve">, </t>
    </r>
    <r>
      <rPr>
        <sz val="11"/>
        <rFont val="돋움"/>
        <family val="3"/>
        <charset val="129"/>
      </rPr>
      <t>직원</t>
    </r>
    <r>
      <rPr>
        <sz val="11"/>
        <rFont val="Verdana"/>
        <family val="2"/>
      </rPr>
      <t xml:space="preserve">, </t>
    </r>
    <r>
      <rPr>
        <sz val="11"/>
        <rFont val="돋움"/>
        <family val="3"/>
        <charset val="129"/>
      </rPr>
      <t>자원</t>
    </r>
    <r>
      <rPr>
        <sz val="11"/>
        <rFont val="Verdana"/>
        <family val="2"/>
      </rPr>
      <t xml:space="preserve"> </t>
    </r>
    <r>
      <rPr>
        <sz val="11"/>
        <rFont val="돋움"/>
        <family val="3"/>
        <charset val="129"/>
      </rPr>
      <t>봉사자</t>
    </r>
    <r>
      <rPr>
        <sz val="11"/>
        <rFont val="Verdana"/>
        <family val="2"/>
      </rPr>
      <t xml:space="preserve">, </t>
    </r>
    <r>
      <rPr>
        <sz val="11"/>
        <rFont val="돋움"/>
        <family val="3"/>
        <charset val="129"/>
      </rPr>
      <t>대표자</t>
    </r>
    <r>
      <rPr>
        <sz val="11"/>
        <rFont val="Verdana"/>
        <family val="2"/>
      </rPr>
      <t xml:space="preserve">, </t>
    </r>
    <r>
      <rPr>
        <sz val="11"/>
        <rFont val="돋움"/>
        <family val="3"/>
        <charset val="129"/>
      </rPr>
      <t>계약자</t>
    </r>
    <r>
      <rPr>
        <sz val="11"/>
        <rFont val="Verdana"/>
        <family val="2"/>
      </rPr>
      <t xml:space="preserve">, </t>
    </r>
    <r>
      <rPr>
        <sz val="11"/>
        <rFont val="돋움"/>
        <family val="3"/>
        <charset val="129"/>
      </rPr>
      <t>승계인</t>
    </r>
    <r>
      <rPr>
        <sz val="11"/>
        <rFont val="Verdana"/>
        <family val="2"/>
      </rPr>
      <t xml:space="preserve">, </t>
    </r>
    <r>
      <rPr>
        <sz val="11"/>
        <rFont val="돋움"/>
        <family val="3"/>
        <charset val="129"/>
      </rPr>
      <t>양수인에</t>
    </r>
    <r>
      <rPr>
        <sz val="11"/>
        <rFont val="Verdana"/>
        <family val="2"/>
      </rPr>
      <t xml:space="preserve"> </t>
    </r>
    <r>
      <rPr>
        <sz val="11"/>
        <rFont val="돋움"/>
        <family val="3"/>
        <charset val="129"/>
      </rPr>
      <t>대해</t>
    </r>
    <r>
      <rPr>
        <sz val="11"/>
        <rFont val="Verdana"/>
        <family val="2"/>
      </rPr>
      <t xml:space="preserve"> </t>
    </r>
    <r>
      <rPr>
        <sz val="11"/>
        <rFont val="돋움"/>
        <family val="3"/>
        <charset val="129"/>
      </rPr>
      <t>사용자가</t>
    </r>
    <r>
      <rPr>
        <sz val="11"/>
        <rFont val="Verdana"/>
        <family val="2"/>
      </rPr>
      <t xml:space="preserve"> </t>
    </r>
    <r>
      <rPr>
        <sz val="11"/>
        <rFont val="돋움"/>
        <family val="3"/>
        <charset val="129"/>
      </rPr>
      <t>리스트나</t>
    </r>
    <r>
      <rPr>
        <sz val="11"/>
        <rFont val="Verdana"/>
        <family val="2"/>
      </rPr>
      <t xml:space="preserve"> </t>
    </r>
    <r>
      <rPr>
        <sz val="11"/>
        <rFont val="돋움"/>
        <family val="3"/>
        <charset val="129"/>
      </rPr>
      <t>툴로부터</t>
    </r>
    <r>
      <rPr>
        <sz val="11"/>
        <rFont val="Verdana"/>
        <family val="2"/>
      </rPr>
      <t xml:space="preserve"> </t>
    </r>
    <r>
      <rPr>
        <sz val="11"/>
        <rFont val="돋움"/>
        <family val="3"/>
        <charset val="129"/>
      </rPr>
      <t>또는</t>
    </r>
    <r>
      <rPr>
        <sz val="11"/>
        <rFont val="Verdana"/>
        <family val="2"/>
      </rPr>
      <t xml:space="preserve"> </t>
    </r>
    <r>
      <rPr>
        <sz val="11"/>
        <rFont val="돋움"/>
        <family val="3"/>
        <charset val="129"/>
      </rPr>
      <t>이의</t>
    </r>
    <r>
      <rPr>
        <sz val="11"/>
        <rFont val="Verdana"/>
        <family val="2"/>
      </rPr>
      <t xml:space="preserve"> </t>
    </r>
    <r>
      <rPr>
        <sz val="11"/>
        <rFont val="돋움"/>
        <family val="3"/>
        <charset val="129"/>
      </rPr>
      <t>사용으로부터</t>
    </r>
    <r>
      <rPr>
        <sz val="11"/>
        <rFont val="Verdana"/>
        <family val="2"/>
      </rPr>
      <t xml:space="preserve"> </t>
    </r>
    <r>
      <rPr>
        <sz val="11"/>
        <rFont val="돋움"/>
        <family val="3"/>
        <charset val="129"/>
      </rPr>
      <t>생기거나</t>
    </r>
    <r>
      <rPr>
        <sz val="11"/>
        <rFont val="Verdana"/>
        <family val="2"/>
      </rPr>
      <t xml:space="preserve"> </t>
    </r>
    <r>
      <rPr>
        <sz val="11"/>
        <rFont val="돋움"/>
        <family val="3"/>
        <charset val="129"/>
      </rPr>
      <t>발생하여</t>
    </r>
    <r>
      <rPr>
        <sz val="11"/>
        <rFont val="Verdana"/>
        <family val="2"/>
      </rPr>
      <t xml:space="preserve"> RBA </t>
    </r>
    <r>
      <rPr>
        <sz val="11"/>
        <rFont val="돋움"/>
        <family val="3"/>
        <charset val="129"/>
      </rPr>
      <t>뿐만</t>
    </r>
    <r>
      <rPr>
        <sz val="11"/>
        <rFont val="Verdana"/>
        <family val="2"/>
      </rPr>
      <t xml:space="preserve"> </t>
    </r>
    <r>
      <rPr>
        <sz val="11"/>
        <rFont val="돋움"/>
        <family val="3"/>
        <charset val="129"/>
      </rPr>
      <t>아니라</t>
    </r>
    <r>
      <rPr>
        <sz val="11"/>
        <rFont val="Verdana"/>
        <family val="2"/>
      </rPr>
      <t xml:space="preserve"> </t>
    </r>
    <r>
      <rPr>
        <sz val="11"/>
        <rFont val="돋움"/>
        <family val="3"/>
        <charset val="129"/>
      </rPr>
      <t>각각의</t>
    </r>
    <r>
      <rPr>
        <sz val="11"/>
        <rFont val="Verdana"/>
        <family val="2"/>
      </rPr>
      <t xml:space="preserve"> </t>
    </r>
    <r>
      <rPr>
        <sz val="11"/>
        <rFont val="돋움"/>
        <family val="3"/>
        <charset val="129"/>
      </rPr>
      <t>임원</t>
    </r>
    <r>
      <rPr>
        <sz val="11"/>
        <rFont val="Verdana"/>
        <family val="2"/>
      </rPr>
      <t xml:space="preserve">, </t>
    </r>
    <r>
      <rPr>
        <sz val="11"/>
        <rFont val="돋움"/>
        <family val="3"/>
        <charset val="129"/>
      </rPr>
      <t>이사</t>
    </r>
    <r>
      <rPr>
        <sz val="11"/>
        <rFont val="Verdana"/>
        <family val="2"/>
      </rPr>
      <t xml:space="preserve">, </t>
    </r>
    <r>
      <rPr>
        <sz val="11"/>
        <rFont val="돋움"/>
        <family val="3"/>
        <charset val="129"/>
      </rPr>
      <t>대리인</t>
    </r>
    <r>
      <rPr>
        <sz val="11"/>
        <rFont val="Verdana"/>
        <family val="2"/>
      </rPr>
      <t xml:space="preserve">, </t>
    </r>
    <r>
      <rPr>
        <sz val="11"/>
        <rFont val="돋움"/>
        <family val="3"/>
        <charset val="129"/>
      </rPr>
      <t>직원</t>
    </r>
    <r>
      <rPr>
        <sz val="11"/>
        <rFont val="Verdana"/>
        <family val="2"/>
      </rPr>
      <t xml:space="preserve">, </t>
    </r>
    <r>
      <rPr>
        <sz val="11"/>
        <rFont val="돋움"/>
        <family val="3"/>
        <charset val="129"/>
      </rPr>
      <t>자원</t>
    </r>
    <r>
      <rPr>
        <sz val="11"/>
        <rFont val="Verdana"/>
        <family val="2"/>
      </rPr>
      <t xml:space="preserve"> </t>
    </r>
    <r>
      <rPr>
        <sz val="11"/>
        <rFont val="돋움"/>
        <family val="3"/>
        <charset val="129"/>
      </rPr>
      <t>봉사자</t>
    </r>
    <r>
      <rPr>
        <sz val="11"/>
        <rFont val="Verdana"/>
        <family val="2"/>
      </rPr>
      <t xml:space="preserve">, </t>
    </r>
    <r>
      <rPr>
        <sz val="11"/>
        <rFont val="돋움"/>
        <family val="3"/>
        <charset val="129"/>
      </rPr>
      <t>대표자</t>
    </r>
    <r>
      <rPr>
        <sz val="11"/>
        <rFont val="Verdana"/>
        <family val="2"/>
      </rPr>
      <t xml:space="preserve">, </t>
    </r>
    <r>
      <rPr>
        <sz val="11"/>
        <rFont val="돋움"/>
        <family val="3"/>
        <charset val="129"/>
      </rPr>
      <t>계약자</t>
    </r>
    <r>
      <rPr>
        <sz val="11"/>
        <rFont val="Verdana"/>
        <family val="2"/>
      </rPr>
      <t xml:space="preserve">, </t>
    </r>
    <r>
      <rPr>
        <sz val="11"/>
        <rFont val="돋움"/>
        <family val="3"/>
        <charset val="129"/>
      </rPr>
      <t>승계인</t>
    </r>
    <r>
      <rPr>
        <sz val="11"/>
        <rFont val="Verdana"/>
        <family val="2"/>
      </rPr>
      <t xml:space="preserve">, </t>
    </r>
    <r>
      <rPr>
        <sz val="11"/>
        <rFont val="돋움"/>
        <family val="3"/>
        <charset val="129"/>
      </rPr>
      <t>양수인에게</t>
    </r>
    <r>
      <rPr>
        <sz val="11"/>
        <rFont val="Verdana"/>
        <family val="2"/>
      </rPr>
      <t xml:space="preserve"> </t>
    </r>
    <r>
      <rPr>
        <sz val="11"/>
        <rFont val="돋움"/>
        <family val="3"/>
        <charset val="129"/>
      </rPr>
      <t>가졌거나</t>
    </r>
    <r>
      <rPr>
        <sz val="11"/>
        <rFont val="Verdana"/>
        <family val="2"/>
      </rPr>
      <t xml:space="preserve"> </t>
    </r>
    <r>
      <rPr>
        <sz val="11"/>
        <rFont val="돋움"/>
        <family val="3"/>
        <charset val="129"/>
      </rPr>
      <t>가지고</t>
    </r>
    <r>
      <rPr>
        <sz val="11"/>
        <rFont val="Verdana"/>
        <family val="2"/>
      </rPr>
      <t xml:space="preserve"> </t>
    </r>
    <r>
      <rPr>
        <sz val="11"/>
        <rFont val="돋움"/>
        <family val="3"/>
        <charset val="129"/>
      </rPr>
      <t>있거나</t>
    </r>
    <r>
      <rPr>
        <sz val="11"/>
        <rFont val="Verdana"/>
        <family val="2"/>
      </rPr>
      <t xml:space="preserve"> </t>
    </r>
    <r>
      <rPr>
        <sz val="11"/>
        <rFont val="돋움"/>
        <family val="3"/>
        <charset val="129"/>
      </rPr>
      <t>혹은</t>
    </r>
    <r>
      <rPr>
        <sz val="11"/>
        <rFont val="Verdana"/>
        <family val="2"/>
      </rPr>
      <t xml:space="preserve"> </t>
    </r>
    <r>
      <rPr>
        <sz val="11"/>
        <rFont val="돋움"/>
        <family val="3"/>
        <charset val="129"/>
      </rPr>
      <t>할</t>
    </r>
    <r>
      <rPr>
        <sz val="11"/>
        <rFont val="Verdana"/>
        <family val="2"/>
      </rPr>
      <t xml:space="preserve"> </t>
    </r>
    <r>
      <rPr>
        <sz val="11"/>
        <rFont val="돋움"/>
        <family val="3"/>
        <charset val="129"/>
      </rPr>
      <t>수</t>
    </r>
    <r>
      <rPr>
        <sz val="11"/>
        <rFont val="Verdana"/>
        <family val="2"/>
      </rPr>
      <t xml:space="preserve"> </t>
    </r>
    <r>
      <rPr>
        <sz val="11"/>
        <rFont val="돋움"/>
        <family val="3"/>
        <charset val="129"/>
      </rPr>
      <t>있고</t>
    </r>
    <r>
      <rPr>
        <sz val="11"/>
        <rFont val="Verdana"/>
        <family val="2"/>
      </rPr>
      <t xml:space="preserve">, </t>
    </r>
    <r>
      <rPr>
        <sz val="11"/>
        <rFont val="돋움"/>
        <family val="3"/>
        <charset val="129"/>
      </rPr>
      <t>해야</t>
    </r>
    <r>
      <rPr>
        <sz val="11"/>
        <rFont val="Verdana"/>
        <family val="2"/>
      </rPr>
      <t xml:space="preserve"> </t>
    </r>
    <r>
      <rPr>
        <sz val="11"/>
        <rFont val="돋움"/>
        <family val="3"/>
        <charset val="129"/>
      </rPr>
      <t>하거나</t>
    </r>
    <r>
      <rPr>
        <sz val="11"/>
        <rFont val="Verdana"/>
        <family val="2"/>
      </rPr>
      <t xml:space="preserve"> </t>
    </r>
    <r>
      <rPr>
        <sz val="11"/>
        <rFont val="돋움"/>
        <family val="3"/>
        <charset val="129"/>
      </rPr>
      <t>가지고</t>
    </r>
    <r>
      <rPr>
        <sz val="11"/>
        <rFont val="Verdana"/>
        <family val="2"/>
      </rPr>
      <t xml:space="preserve"> </t>
    </r>
    <r>
      <rPr>
        <sz val="11"/>
        <rFont val="돋움"/>
        <family val="3"/>
        <charset val="129"/>
      </rPr>
      <t>있거나</t>
    </r>
    <r>
      <rPr>
        <sz val="11"/>
        <rFont val="Verdana"/>
        <family val="2"/>
      </rPr>
      <t xml:space="preserve"> </t>
    </r>
    <r>
      <rPr>
        <sz val="11"/>
        <rFont val="돋움"/>
        <family val="3"/>
        <charset val="129"/>
      </rPr>
      <t>가지고</t>
    </r>
    <r>
      <rPr>
        <sz val="11"/>
        <rFont val="Verdana"/>
        <family val="2"/>
      </rPr>
      <t xml:space="preserve"> </t>
    </r>
    <r>
      <rPr>
        <sz val="11"/>
        <rFont val="돋움"/>
        <family val="3"/>
        <charset val="129"/>
      </rPr>
      <t>있다고</t>
    </r>
    <r>
      <rPr>
        <sz val="11"/>
        <rFont val="Verdana"/>
        <family val="2"/>
      </rPr>
      <t xml:space="preserve"> </t>
    </r>
    <r>
      <rPr>
        <sz val="11"/>
        <rFont val="돋움"/>
        <family val="3"/>
        <charset val="129"/>
      </rPr>
      <t>주장할</t>
    </r>
    <r>
      <rPr>
        <sz val="11"/>
        <rFont val="Verdana"/>
        <family val="2"/>
      </rPr>
      <t xml:space="preserve"> </t>
    </r>
    <r>
      <rPr>
        <sz val="11"/>
        <rFont val="돋움"/>
        <family val="3"/>
        <charset val="129"/>
      </rPr>
      <t>수</t>
    </r>
    <r>
      <rPr>
        <sz val="11"/>
        <rFont val="Verdana"/>
        <family val="2"/>
      </rPr>
      <t xml:space="preserve"> </t>
    </r>
    <r>
      <rPr>
        <sz val="11"/>
        <rFont val="돋움"/>
        <family val="3"/>
        <charset val="129"/>
      </rPr>
      <t>있는</t>
    </r>
    <r>
      <rPr>
        <sz val="11"/>
        <rFont val="Verdana"/>
        <family val="2"/>
      </rPr>
      <t xml:space="preserve"> </t>
    </r>
    <r>
      <rPr>
        <sz val="11"/>
        <rFont val="돋움"/>
        <family val="3"/>
        <charset val="129"/>
      </rPr>
      <t>모든</t>
    </r>
    <r>
      <rPr>
        <sz val="11"/>
        <rFont val="Verdana"/>
        <family val="2"/>
      </rPr>
      <t xml:space="preserve"> </t>
    </r>
    <r>
      <rPr>
        <sz val="11"/>
        <rFont val="돋움"/>
        <family val="3"/>
        <charset val="129"/>
      </rPr>
      <t>청구</t>
    </r>
    <r>
      <rPr>
        <sz val="11"/>
        <rFont val="Verdana"/>
        <family val="2"/>
      </rPr>
      <t xml:space="preserve">, </t>
    </r>
    <r>
      <rPr>
        <sz val="11"/>
        <rFont val="돋움"/>
        <family val="3"/>
        <charset val="129"/>
      </rPr>
      <t>조치</t>
    </r>
    <r>
      <rPr>
        <sz val="11"/>
        <rFont val="Verdana"/>
        <family val="2"/>
      </rPr>
      <t xml:space="preserve">, </t>
    </r>
    <r>
      <rPr>
        <sz val="11"/>
        <rFont val="돋움"/>
        <family val="3"/>
        <charset val="129"/>
      </rPr>
      <t>손실</t>
    </r>
    <r>
      <rPr>
        <sz val="11"/>
        <rFont val="Verdana"/>
        <family val="2"/>
      </rPr>
      <t xml:space="preserve">, </t>
    </r>
    <r>
      <rPr>
        <sz val="11"/>
        <rFont val="돋움"/>
        <family val="3"/>
        <charset val="129"/>
      </rPr>
      <t>소송</t>
    </r>
    <r>
      <rPr>
        <sz val="11"/>
        <rFont val="Verdana"/>
        <family val="2"/>
      </rPr>
      <t xml:space="preserve">, </t>
    </r>
    <r>
      <rPr>
        <sz val="11"/>
        <rFont val="돋움"/>
        <family val="3"/>
        <charset val="129"/>
      </rPr>
      <t>손해</t>
    </r>
    <r>
      <rPr>
        <sz val="11"/>
        <rFont val="Verdana"/>
        <family val="2"/>
      </rPr>
      <t xml:space="preserve"> </t>
    </r>
    <r>
      <rPr>
        <sz val="11"/>
        <rFont val="돋움"/>
        <family val="3"/>
        <charset val="129"/>
      </rPr>
      <t>배상</t>
    </r>
    <r>
      <rPr>
        <sz val="11"/>
        <rFont val="Verdana"/>
        <family val="2"/>
      </rPr>
      <t xml:space="preserve">, </t>
    </r>
    <r>
      <rPr>
        <sz val="11"/>
        <rFont val="돋움"/>
        <family val="3"/>
        <charset val="129"/>
      </rPr>
      <t>판결</t>
    </r>
    <r>
      <rPr>
        <sz val="11"/>
        <rFont val="Verdana"/>
        <family val="2"/>
      </rPr>
      <t xml:space="preserve">, </t>
    </r>
    <r>
      <rPr>
        <sz val="11"/>
        <rFont val="돋움"/>
        <family val="3"/>
        <charset val="129"/>
      </rPr>
      <t>부가금</t>
    </r>
    <r>
      <rPr>
        <sz val="11"/>
        <rFont val="Verdana"/>
        <family val="2"/>
      </rPr>
      <t xml:space="preserve">, </t>
    </r>
    <r>
      <rPr>
        <sz val="11"/>
        <rFont val="돋움"/>
        <family val="3"/>
        <charset val="129"/>
      </rPr>
      <t>그리고</t>
    </r>
    <r>
      <rPr>
        <sz val="11"/>
        <rFont val="Verdana"/>
        <family val="2"/>
      </rPr>
      <t xml:space="preserve"> </t>
    </r>
    <r>
      <rPr>
        <sz val="11"/>
        <rFont val="돋움"/>
        <family val="3"/>
        <charset val="129"/>
      </rPr>
      <t>이행에</t>
    </r>
    <r>
      <rPr>
        <sz val="11"/>
        <rFont val="Verdana"/>
        <family val="2"/>
      </rPr>
      <t xml:space="preserve"> </t>
    </r>
    <r>
      <rPr>
        <sz val="11"/>
        <rFont val="돋움"/>
        <family val="3"/>
        <charset val="129"/>
      </rPr>
      <t>대해</t>
    </r>
    <r>
      <rPr>
        <sz val="11"/>
        <rFont val="Verdana"/>
        <family val="2"/>
      </rPr>
      <t xml:space="preserve">, </t>
    </r>
    <r>
      <rPr>
        <sz val="11"/>
        <rFont val="돋움"/>
        <family val="3"/>
        <charset val="129"/>
      </rPr>
      <t>영구히</t>
    </r>
    <r>
      <rPr>
        <sz val="11"/>
        <rFont val="Verdana"/>
        <family val="2"/>
      </rPr>
      <t xml:space="preserve"> </t>
    </r>
    <r>
      <rPr>
        <sz val="11"/>
        <rFont val="돋움"/>
        <family val="3"/>
        <charset val="129"/>
      </rPr>
      <t>면책하는데</t>
    </r>
    <r>
      <rPr>
        <sz val="11"/>
        <rFont val="Verdana"/>
        <family val="2"/>
      </rPr>
      <t xml:space="preserve"> </t>
    </r>
    <r>
      <rPr>
        <sz val="11"/>
        <rFont val="돋움"/>
        <family val="3"/>
        <charset val="129"/>
      </rPr>
      <t>동의하며</t>
    </r>
    <r>
      <rPr>
        <sz val="11"/>
        <rFont val="Verdana"/>
        <family val="2"/>
      </rPr>
      <t xml:space="preserve">, (b) </t>
    </r>
    <r>
      <rPr>
        <sz val="11"/>
        <rFont val="돋움"/>
        <family val="3"/>
        <charset val="129"/>
      </rPr>
      <t>사용자의</t>
    </r>
    <r>
      <rPr>
        <sz val="11"/>
        <rFont val="Verdana"/>
        <family val="2"/>
      </rPr>
      <t xml:space="preserve"> </t>
    </r>
    <r>
      <rPr>
        <sz val="11"/>
        <rFont val="돋움"/>
        <family val="3"/>
        <charset val="129"/>
      </rPr>
      <t>리스트나</t>
    </r>
    <r>
      <rPr>
        <sz val="11"/>
        <rFont val="Verdana"/>
        <family val="2"/>
      </rPr>
      <t xml:space="preserve"> </t>
    </r>
    <r>
      <rPr>
        <sz val="11"/>
        <rFont val="돋움"/>
        <family val="3"/>
        <charset val="129"/>
      </rPr>
      <t>툴의</t>
    </r>
    <r>
      <rPr>
        <sz val="11"/>
        <rFont val="Verdana"/>
        <family val="2"/>
      </rPr>
      <t xml:space="preserve"> </t>
    </r>
    <r>
      <rPr>
        <sz val="11"/>
        <rFont val="돋움"/>
        <family val="3"/>
        <charset val="129"/>
      </rPr>
      <t>사용으로부터</t>
    </r>
    <r>
      <rPr>
        <sz val="11"/>
        <rFont val="Verdana"/>
        <family val="2"/>
      </rPr>
      <t xml:space="preserve"> </t>
    </r>
    <r>
      <rPr>
        <sz val="11"/>
        <rFont val="돋움"/>
        <family val="3"/>
        <charset val="129"/>
      </rPr>
      <t>또는</t>
    </r>
    <r>
      <rPr>
        <sz val="11"/>
        <rFont val="Verdana"/>
        <family val="2"/>
      </rPr>
      <t xml:space="preserve"> </t>
    </r>
    <r>
      <rPr>
        <sz val="11"/>
        <rFont val="돋움"/>
        <family val="3"/>
        <charset val="129"/>
      </rPr>
      <t>사용으로</t>
    </r>
    <r>
      <rPr>
        <sz val="11"/>
        <rFont val="Verdana"/>
        <family val="2"/>
      </rPr>
      <t xml:space="preserve"> </t>
    </r>
    <r>
      <rPr>
        <sz val="11"/>
        <rFont val="돋움"/>
        <family val="3"/>
        <charset val="129"/>
      </rPr>
      <t>인해</t>
    </r>
    <r>
      <rPr>
        <sz val="11"/>
        <rFont val="Verdana"/>
        <family val="2"/>
      </rPr>
      <t xml:space="preserve"> </t>
    </r>
    <r>
      <rPr>
        <sz val="11"/>
        <rFont val="돋움"/>
        <family val="3"/>
        <charset val="129"/>
      </rPr>
      <t>생기거나</t>
    </r>
    <r>
      <rPr>
        <sz val="11"/>
        <rFont val="Verdana"/>
        <family val="2"/>
      </rPr>
      <t xml:space="preserve"> </t>
    </r>
    <r>
      <rPr>
        <sz val="11"/>
        <rFont val="돋움"/>
        <family val="3"/>
        <charset val="129"/>
      </rPr>
      <t>발생한</t>
    </r>
    <r>
      <rPr>
        <sz val="11"/>
        <rFont val="Verdana"/>
        <family val="2"/>
      </rPr>
      <t xml:space="preserve"> </t>
    </r>
    <r>
      <rPr>
        <sz val="11"/>
        <rFont val="돋움"/>
        <family val="3"/>
        <charset val="129"/>
      </rPr>
      <t>모든</t>
    </r>
    <r>
      <rPr>
        <sz val="11"/>
        <rFont val="Verdana"/>
        <family val="2"/>
      </rPr>
      <t xml:space="preserve"> </t>
    </r>
    <r>
      <rPr>
        <sz val="11"/>
        <rFont val="돋움"/>
        <family val="3"/>
        <charset val="129"/>
      </rPr>
      <t>청구</t>
    </r>
    <r>
      <rPr>
        <sz val="11"/>
        <rFont val="Verdana"/>
        <family val="2"/>
      </rPr>
      <t xml:space="preserve">, </t>
    </r>
    <r>
      <rPr>
        <sz val="11"/>
        <rFont val="돋움"/>
        <family val="3"/>
        <charset val="129"/>
      </rPr>
      <t>조치</t>
    </r>
    <r>
      <rPr>
        <sz val="11"/>
        <rFont val="Verdana"/>
        <family val="2"/>
      </rPr>
      <t xml:space="preserve">, </t>
    </r>
    <r>
      <rPr>
        <sz val="11"/>
        <rFont val="돋움"/>
        <family val="3"/>
        <charset val="129"/>
      </rPr>
      <t>손실</t>
    </r>
    <r>
      <rPr>
        <sz val="11"/>
        <rFont val="Verdana"/>
        <family val="2"/>
      </rPr>
      <t xml:space="preserve">, </t>
    </r>
    <r>
      <rPr>
        <sz val="11"/>
        <rFont val="돋움"/>
        <family val="3"/>
        <charset val="129"/>
      </rPr>
      <t>소송</t>
    </r>
    <r>
      <rPr>
        <sz val="11"/>
        <rFont val="Verdana"/>
        <family val="2"/>
      </rPr>
      <t xml:space="preserve">, </t>
    </r>
    <r>
      <rPr>
        <sz val="11"/>
        <rFont val="돋움"/>
        <family val="3"/>
        <charset val="129"/>
      </rPr>
      <t>손해</t>
    </r>
    <r>
      <rPr>
        <sz val="11"/>
        <rFont val="Verdana"/>
        <family val="2"/>
      </rPr>
      <t xml:space="preserve"> </t>
    </r>
    <r>
      <rPr>
        <sz val="11"/>
        <rFont val="돋움"/>
        <family val="3"/>
        <charset val="129"/>
      </rPr>
      <t>배상</t>
    </r>
    <r>
      <rPr>
        <sz val="11"/>
        <rFont val="Verdana"/>
        <family val="2"/>
      </rPr>
      <t xml:space="preserve">, </t>
    </r>
    <r>
      <rPr>
        <sz val="11"/>
        <rFont val="돋움"/>
        <family val="3"/>
        <charset val="129"/>
      </rPr>
      <t>판결</t>
    </r>
    <r>
      <rPr>
        <sz val="11"/>
        <rFont val="Verdana"/>
        <family val="2"/>
      </rPr>
      <t xml:space="preserve">, </t>
    </r>
    <r>
      <rPr>
        <sz val="11"/>
        <rFont val="돋움"/>
        <family val="3"/>
        <charset val="129"/>
      </rPr>
      <t>부가금</t>
    </r>
    <r>
      <rPr>
        <sz val="11"/>
        <rFont val="Verdana"/>
        <family val="2"/>
      </rPr>
      <t xml:space="preserve">, </t>
    </r>
    <r>
      <rPr>
        <sz val="11"/>
        <rFont val="돋움"/>
        <family val="3"/>
        <charset val="129"/>
      </rPr>
      <t>그리고</t>
    </r>
    <r>
      <rPr>
        <sz val="11"/>
        <rFont val="Verdana"/>
        <family val="2"/>
      </rPr>
      <t xml:space="preserve"> </t>
    </r>
    <r>
      <rPr>
        <sz val="11"/>
        <rFont val="돋움"/>
        <family val="3"/>
        <charset val="129"/>
      </rPr>
      <t>이행에</t>
    </r>
    <r>
      <rPr>
        <sz val="11"/>
        <rFont val="Verdana"/>
        <family val="2"/>
      </rPr>
      <t xml:space="preserve"> </t>
    </r>
    <r>
      <rPr>
        <sz val="11"/>
        <rFont val="돋움"/>
        <family val="3"/>
        <charset val="129"/>
      </rPr>
      <t>대해</t>
    </r>
    <r>
      <rPr>
        <sz val="11"/>
        <rFont val="Verdana"/>
        <family val="2"/>
      </rPr>
      <t xml:space="preserve"> RBA </t>
    </r>
    <r>
      <rPr>
        <sz val="11"/>
        <rFont val="돋움"/>
        <family val="3"/>
        <charset val="129"/>
      </rPr>
      <t>뿐만</t>
    </r>
    <r>
      <rPr>
        <sz val="11"/>
        <rFont val="Verdana"/>
        <family val="2"/>
      </rPr>
      <t xml:space="preserve"> </t>
    </r>
    <r>
      <rPr>
        <sz val="11"/>
        <rFont val="돋움"/>
        <family val="3"/>
        <charset val="129"/>
      </rPr>
      <t>아니라</t>
    </r>
    <r>
      <rPr>
        <sz val="11"/>
        <rFont val="Verdana"/>
        <family val="2"/>
      </rPr>
      <t xml:space="preserve"> </t>
    </r>
    <r>
      <rPr>
        <sz val="11"/>
        <rFont val="돋움"/>
        <family val="3"/>
        <charset val="129"/>
      </rPr>
      <t>각각의</t>
    </r>
    <r>
      <rPr>
        <sz val="11"/>
        <rFont val="Verdana"/>
        <family val="2"/>
      </rPr>
      <t xml:space="preserve"> </t>
    </r>
    <r>
      <rPr>
        <sz val="11"/>
        <rFont val="돋움"/>
        <family val="3"/>
        <charset val="129"/>
      </rPr>
      <t>임원</t>
    </r>
    <r>
      <rPr>
        <sz val="11"/>
        <rFont val="Verdana"/>
        <family val="2"/>
      </rPr>
      <t xml:space="preserve">, </t>
    </r>
    <r>
      <rPr>
        <sz val="11"/>
        <rFont val="돋움"/>
        <family val="3"/>
        <charset val="129"/>
      </rPr>
      <t>이사</t>
    </r>
    <r>
      <rPr>
        <sz val="11"/>
        <rFont val="Verdana"/>
        <family val="2"/>
      </rPr>
      <t xml:space="preserve">, </t>
    </r>
    <r>
      <rPr>
        <sz val="11"/>
        <rFont val="돋움"/>
        <family val="3"/>
        <charset val="129"/>
      </rPr>
      <t>대리인</t>
    </r>
    <r>
      <rPr>
        <sz val="11"/>
        <rFont val="Verdana"/>
        <family val="2"/>
      </rPr>
      <t xml:space="preserve">, </t>
    </r>
    <r>
      <rPr>
        <sz val="11"/>
        <rFont val="돋움"/>
        <family val="3"/>
        <charset val="129"/>
      </rPr>
      <t>직원</t>
    </r>
    <r>
      <rPr>
        <sz val="11"/>
        <rFont val="Verdana"/>
        <family val="2"/>
      </rPr>
      <t xml:space="preserve">, </t>
    </r>
    <r>
      <rPr>
        <sz val="11"/>
        <rFont val="돋움"/>
        <family val="3"/>
        <charset val="129"/>
      </rPr>
      <t>자원</t>
    </r>
    <r>
      <rPr>
        <sz val="11"/>
        <rFont val="Verdana"/>
        <family val="2"/>
      </rPr>
      <t xml:space="preserve"> </t>
    </r>
    <r>
      <rPr>
        <sz val="11"/>
        <rFont val="돋움"/>
        <family val="3"/>
        <charset val="129"/>
      </rPr>
      <t>봉사자</t>
    </r>
    <r>
      <rPr>
        <sz val="11"/>
        <rFont val="Verdana"/>
        <family val="2"/>
      </rPr>
      <t xml:space="preserve">, </t>
    </r>
    <r>
      <rPr>
        <sz val="11"/>
        <rFont val="돋움"/>
        <family val="3"/>
        <charset val="129"/>
      </rPr>
      <t>대표자</t>
    </r>
    <r>
      <rPr>
        <sz val="11"/>
        <rFont val="Verdana"/>
        <family val="2"/>
      </rPr>
      <t xml:space="preserve">, </t>
    </r>
    <r>
      <rPr>
        <sz val="11"/>
        <rFont val="돋움"/>
        <family val="3"/>
        <charset val="129"/>
      </rPr>
      <t>계약자</t>
    </r>
    <r>
      <rPr>
        <sz val="11"/>
        <rFont val="Verdana"/>
        <family val="2"/>
      </rPr>
      <t xml:space="preserve">, </t>
    </r>
    <r>
      <rPr>
        <sz val="11"/>
        <rFont val="돋움"/>
        <family val="3"/>
        <charset val="129"/>
      </rPr>
      <t>승계인</t>
    </r>
    <r>
      <rPr>
        <sz val="11"/>
        <rFont val="Verdana"/>
        <family val="2"/>
      </rPr>
      <t xml:space="preserve">, </t>
    </r>
    <r>
      <rPr>
        <sz val="11"/>
        <rFont val="돋움"/>
        <family val="3"/>
        <charset val="129"/>
      </rPr>
      <t>양수인을</t>
    </r>
    <r>
      <rPr>
        <sz val="11"/>
        <rFont val="Verdana"/>
        <family val="2"/>
      </rPr>
      <t xml:space="preserve"> </t>
    </r>
    <r>
      <rPr>
        <sz val="11"/>
        <rFont val="돋움"/>
        <family val="3"/>
        <charset val="129"/>
      </rPr>
      <t>면책하고</t>
    </r>
    <r>
      <rPr>
        <sz val="11"/>
        <rFont val="Verdana"/>
        <family val="2"/>
      </rPr>
      <t xml:space="preserve">, </t>
    </r>
    <r>
      <rPr>
        <sz val="11"/>
        <rFont val="돋움"/>
        <family val="3"/>
        <charset val="129"/>
      </rPr>
      <t>방어하며</t>
    </r>
    <r>
      <rPr>
        <sz val="11"/>
        <rFont val="Verdana"/>
        <family val="2"/>
      </rPr>
      <t xml:space="preserve">, </t>
    </r>
    <r>
      <rPr>
        <sz val="11"/>
        <rFont val="돋움"/>
        <family val="3"/>
        <charset val="129"/>
      </rPr>
      <t>해가</t>
    </r>
    <r>
      <rPr>
        <sz val="11"/>
        <rFont val="Verdana"/>
        <family val="2"/>
      </rPr>
      <t xml:space="preserve"> </t>
    </r>
    <r>
      <rPr>
        <sz val="11"/>
        <rFont val="돋움"/>
        <family val="3"/>
        <charset val="129"/>
      </rPr>
      <t>미치지</t>
    </r>
    <r>
      <rPr>
        <sz val="11"/>
        <rFont val="Verdana"/>
        <family val="2"/>
      </rPr>
      <t xml:space="preserve"> </t>
    </r>
    <r>
      <rPr>
        <sz val="11"/>
        <rFont val="돋움"/>
        <family val="3"/>
        <charset val="129"/>
      </rPr>
      <t>않도록</t>
    </r>
    <r>
      <rPr>
        <sz val="11"/>
        <rFont val="Verdana"/>
        <family val="2"/>
      </rPr>
      <t xml:space="preserve"> </t>
    </r>
    <r>
      <rPr>
        <sz val="11"/>
        <rFont val="돋움"/>
        <family val="3"/>
        <charset val="129"/>
      </rPr>
      <t>하는</t>
    </r>
    <r>
      <rPr>
        <sz val="11"/>
        <rFont val="Verdana"/>
        <family val="2"/>
      </rPr>
      <t xml:space="preserve"> </t>
    </r>
    <r>
      <rPr>
        <sz val="11"/>
        <rFont val="돋움"/>
        <family val="3"/>
        <charset val="129"/>
      </rPr>
      <t>데</t>
    </r>
    <r>
      <rPr>
        <sz val="11"/>
        <rFont val="Verdana"/>
        <family val="2"/>
      </rPr>
      <t xml:space="preserve"> </t>
    </r>
    <r>
      <rPr>
        <sz val="11"/>
        <rFont val="돋움"/>
        <family val="3"/>
        <charset val="129"/>
      </rPr>
      <t>동의합니다</t>
    </r>
    <r>
      <rPr>
        <sz val="11"/>
        <rFont val="Verdana"/>
        <family val="2"/>
      </rPr>
      <t>.</t>
    </r>
  </si>
  <si>
    <r>
      <rPr>
        <sz val="11"/>
        <rFont val="돋움"/>
        <family val="3"/>
        <charset val="129"/>
      </rPr>
      <t>책임</t>
    </r>
    <r>
      <rPr>
        <sz val="11"/>
        <rFont val="Verdana"/>
        <family val="2"/>
      </rPr>
      <t xml:space="preserve"> </t>
    </r>
    <r>
      <rPr>
        <sz val="11"/>
        <rFont val="돋움"/>
        <family val="3"/>
        <charset val="129"/>
      </rPr>
      <t>있는</t>
    </r>
    <r>
      <rPr>
        <sz val="11"/>
        <rFont val="Verdana"/>
        <family val="2"/>
      </rPr>
      <t xml:space="preserve"> </t>
    </r>
    <r>
      <rPr>
        <sz val="11"/>
        <rFont val="돋움"/>
        <family val="3"/>
        <charset val="129"/>
      </rPr>
      <t>광물</t>
    </r>
    <r>
      <rPr>
        <sz val="11"/>
        <rFont val="Verdana"/>
        <family val="2"/>
      </rPr>
      <t xml:space="preserve"> </t>
    </r>
    <r>
      <rPr>
        <sz val="11"/>
        <rFont val="돋움"/>
        <family val="3"/>
        <charset val="129"/>
      </rPr>
      <t>보증</t>
    </r>
    <r>
      <rPr>
        <sz val="11"/>
        <rFont val="Verdana"/>
        <family val="2"/>
      </rPr>
      <t xml:space="preserve"> </t>
    </r>
    <r>
      <rPr>
        <sz val="11"/>
        <rFont val="돋움"/>
        <family val="3"/>
        <charset val="129"/>
      </rPr>
      <t>프로세스</t>
    </r>
    <r>
      <rPr>
        <sz val="11"/>
        <rFont val="Verdana"/>
        <family val="2"/>
      </rPr>
      <t>(Responsible Minerals Assurance Process (RMAP))</t>
    </r>
  </si>
  <si>
    <r>
      <rPr>
        <sz val="11"/>
        <rFont val="돋움"/>
        <family val="3"/>
        <charset val="129"/>
      </rPr>
      <t>책임</t>
    </r>
    <r>
      <rPr>
        <sz val="11"/>
        <rFont val="Verdana"/>
        <family val="2"/>
      </rPr>
      <t xml:space="preserve"> </t>
    </r>
    <r>
      <rPr>
        <sz val="11"/>
        <rFont val="돋움"/>
        <family val="3"/>
        <charset val="129"/>
      </rPr>
      <t>있는</t>
    </r>
    <r>
      <rPr>
        <sz val="11"/>
        <rFont val="Verdana"/>
        <family val="2"/>
      </rPr>
      <t xml:space="preserve"> </t>
    </r>
    <r>
      <rPr>
        <sz val="11"/>
        <rFont val="돋움"/>
        <family val="3"/>
        <charset val="129"/>
      </rPr>
      <t>광물</t>
    </r>
    <r>
      <rPr>
        <sz val="11"/>
        <rFont val="Verdana"/>
        <family val="2"/>
      </rPr>
      <t xml:space="preserve"> </t>
    </r>
    <r>
      <rPr>
        <sz val="11"/>
        <rFont val="돋움"/>
        <family val="3"/>
        <charset val="129"/>
      </rPr>
      <t>이니셔티브</t>
    </r>
    <r>
      <rPr>
        <sz val="11"/>
        <rFont val="Verdana"/>
        <family val="2"/>
      </rPr>
      <t>(Responsible Minerals Initiative)</t>
    </r>
  </si>
  <si>
    <r>
      <t xml:space="preserve">RMAP </t>
    </r>
    <r>
      <rPr>
        <sz val="11"/>
        <rFont val="돋움"/>
        <family val="3"/>
        <charset val="129"/>
      </rPr>
      <t>준수</t>
    </r>
    <r>
      <rPr>
        <sz val="11"/>
        <rFont val="Verdana"/>
        <family val="2"/>
      </rPr>
      <t xml:space="preserve"> </t>
    </r>
    <r>
      <rPr>
        <sz val="11"/>
        <rFont val="돋움"/>
        <family val="3"/>
        <charset val="129"/>
      </rPr>
      <t>제련소</t>
    </r>
    <r>
      <rPr>
        <sz val="11"/>
        <rFont val="Verdana"/>
        <family val="2"/>
      </rPr>
      <t xml:space="preserve"> </t>
    </r>
    <r>
      <rPr>
        <sz val="11"/>
        <rFont val="돋움"/>
        <family val="3"/>
        <charset val="129"/>
      </rPr>
      <t>리스트</t>
    </r>
  </si>
  <si>
    <r>
      <rPr>
        <sz val="11"/>
        <rFont val="돋움"/>
        <family val="3"/>
        <charset val="129"/>
      </rPr>
      <t>책임감있는</t>
    </r>
    <r>
      <rPr>
        <sz val="11"/>
        <rFont val="Verdana"/>
        <family val="2"/>
      </rPr>
      <t xml:space="preserve"> </t>
    </r>
    <r>
      <rPr>
        <sz val="11"/>
        <rFont val="돋움"/>
        <family val="3"/>
        <charset val="129"/>
      </rPr>
      <t>비즈니스</t>
    </r>
    <r>
      <rPr>
        <sz val="11"/>
        <rFont val="Verdana"/>
        <family val="2"/>
      </rPr>
      <t xml:space="preserve"> </t>
    </r>
    <r>
      <rPr>
        <sz val="11"/>
        <rFont val="돋움"/>
        <family val="3"/>
        <charset val="129"/>
      </rPr>
      <t>연합</t>
    </r>
    <r>
      <rPr>
        <sz val="11"/>
        <rFont val="Verdana"/>
        <family val="2"/>
      </rPr>
      <t>(Responsible Business Alliance)
www.responsiblebusiness.org</t>
    </r>
  </si>
  <si>
    <r>
      <t>RBA</t>
    </r>
    <r>
      <rPr>
        <sz val="11"/>
        <rFont val="돋움"/>
        <family val="3"/>
        <charset val="129"/>
      </rPr>
      <t>가</t>
    </r>
    <r>
      <rPr>
        <sz val="11"/>
        <rFont val="Verdana"/>
        <family val="2"/>
      </rPr>
      <t xml:space="preserve"> </t>
    </r>
    <r>
      <rPr>
        <sz val="11"/>
        <rFont val="돋움"/>
        <family val="3"/>
        <charset val="129"/>
      </rPr>
      <t>개발한</t>
    </r>
    <r>
      <rPr>
        <sz val="11"/>
        <rFont val="Verdana"/>
        <family val="2"/>
      </rPr>
      <t xml:space="preserve"> </t>
    </r>
    <r>
      <rPr>
        <sz val="11"/>
        <rFont val="돋움"/>
        <family val="3"/>
        <charset val="129"/>
      </rPr>
      <t>책임</t>
    </r>
    <r>
      <rPr>
        <sz val="11"/>
        <rFont val="Verdana"/>
        <family val="2"/>
      </rPr>
      <t xml:space="preserve"> </t>
    </r>
    <r>
      <rPr>
        <sz val="11"/>
        <rFont val="돋움"/>
        <family val="3"/>
        <charset val="129"/>
      </rPr>
      <t>있는</t>
    </r>
    <r>
      <rPr>
        <sz val="11"/>
        <rFont val="Verdana"/>
        <family val="2"/>
      </rPr>
      <t xml:space="preserve"> </t>
    </r>
    <r>
      <rPr>
        <sz val="11"/>
        <rFont val="돋움"/>
        <family val="3"/>
        <charset val="129"/>
      </rPr>
      <t>광물</t>
    </r>
    <r>
      <rPr>
        <sz val="11"/>
        <rFont val="Verdana"/>
        <family val="2"/>
      </rPr>
      <t xml:space="preserve"> </t>
    </r>
    <r>
      <rPr>
        <sz val="11"/>
        <rFont val="돋움"/>
        <family val="3"/>
        <charset val="129"/>
      </rPr>
      <t>보증</t>
    </r>
    <r>
      <rPr>
        <sz val="11"/>
        <rFont val="Verdana"/>
        <family val="2"/>
      </rPr>
      <t xml:space="preserve"> </t>
    </r>
    <r>
      <rPr>
        <sz val="11"/>
        <rFont val="돋움"/>
        <family val="3"/>
        <charset val="129"/>
      </rPr>
      <t>프로세스</t>
    </r>
    <r>
      <rPr>
        <sz val="11"/>
        <rFont val="Verdana"/>
        <family val="2"/>
      </rPr>
      <t>(RMAP)</t>
    </r>
    <r>
      <rPr>
        <sz val="11"/>
        <rFont val="돋움"/>
        <family val="3"/>
        <charset val="129"/>
      </rPr>
      <t>는</t>
    </r>
    <r>
      <rPr>
        <sz val="11"/>
        <rFont val="Verdana"/>
        <family val="2"/>
      </rPr>
      <t xml:space="preserve"> </t>
    </r>
    <r>
      <rPr>
        <sz val="11"/>
        <rFont val="돋움"/>
        <family val="3"/>
        <charset val="129"/>
      </rPr>
      <t>회사의</t>
    </r>
    <r>
      <rPr>
        <sz val="11"/>
        <rFont val="Verdana"/>
        <family val="2"/>
      </rPr>
      <t xml:space="preserve"> </t>
    </r>
    <r>
      <rPr>
        <sz val="11"/>
        <rFont val="돋움"/>
        <family val="3"/>
        <charset val="129"/>
      </rPr>
      <t>책임감</t>
    </r>
    <r>
      <rPr>
        <sz val="11"/>
        <rFont val="Verdana"/>
        <family val="2"/>
      </rPr>
      <t xml:space="preserve"> </t>
    </r>
    <r>
      <rPr>
        <sz val="11"/>
        <rFont val="돋움"/>
        <family val="3"/>
        <charset val="129"/>
      </rPr>
      <t>있는</t>
    </r>
    <r>
      <rPr>
        <sz val="11"/>
        <rFont val="Verdana"/>
        <family val="2"/>
      </rPr>
      <t xml:space="preserve"> </t>
    </r>
    <r>
      <rPr>
        <sz val="11"/>
        <rFont val="돋움"/>
        <family val="3"/>
        <charset val="129"/>
      </rPr>
      <t>광물</t>
    </r>
    <r>
      <rPr>
        <sz val="11"/>
        <rFont val="Verdana"/>
        <family val="2"/>
      </rPr>
      <t xml:space="preserve"> </t>
    </r>
    <r>
      <rPr>
        <sz val="11"/>
        <rFont val="돋움"/>
        <family val="3"/>
        <charset val="129"/>
      </rPr>
      <t>구매</t>
    </r>
    <r>
      <rPr>
        <sz val="11"/>
        <rFont val="Verdana"/>
        <family val="2"/>
      </rPr>
      <t xml:space="preserve"> </t>
    </r>
    <r>
      <rPr>
        <sz val="11"/>
        <rFont val="돋움"/>
        <family val="3"/>
        <charset val="129"/>
      </rPr>
      <t>역량</t>
    </r>
    <r>
      <rPr>
        <sz val="11"/>
        <rFont val="Verdana"/>
        <family val="2"/>
      </rPr>
      <t xml:space="preserve"> </t>
    </r>
    <r>
      <rPr>
        <sz val="11"/>
        <rFont val="돋움"/>
        <family val="3"/>
        <charset val="129"/>
      </rPr>
      <t>강화를</t>
    </r>
    <r>
      <rPr>
        <sz val="11"/>
        <rFont val="Verdana"/>
        <family val="2"/>
      </rPr>
      <t xml:space="preserve">  </t>
    </r>
    <r>
      <rPr>
        <sz val="11"/>
        <rFont val="돋움"/>
        <family val="3"/>
        <charset val="129"/>
      </rPr>
      <t>위한</t>
    </r>
    <r>
      <rPr>
        <sz val="11"/>
        <rFont val="Verdana"/>
        <family val="2"/>
      </rPr>
      <t xml:space="preserve"> </t>
    </r>
    <r>
      <rPr>
        <sz val="11"/>
        <rFont val="돋움"/>
        <family val="3"/>
        <charset val="129"/>
      </rPr>
      <t>프로세스임</t>
    </r>
    <r>
      <rPr>
        <sz val="11"/>
        <rFont val="Verdana"/>
        <family val="2"/>
      </rPr>
      <t xml:space="preserve">.
</t>
    </r>
    <r>
      <rPr>
        <sz val="11"/>
        <rFont val="돋움"/>
        <family val="3"/>
        <charset val="129"/>
      </rPr>
      <t>상세</t>
    </r>
    <r>
      <rPr>
        <sz val="11"/>
        <rFont val="Verdana"/>
        <family val="2"/>
      </rPr>
      <t xml:space="preserve"> </t>
    </r>
    <r>
      <rPr>
        <sz val="11"/>
        <rFont val="돋움"/>
        <family val="3"/>
        <charset val="129"/>
      </rPr>
      <t>내용은</t>
    </r>
    <r>
      <rPr>
        <sz val="11"/>
        <rFont val="Verdana"/>
        <family val="2"/>
      </rPr>
      <t xml:space="preserve"> </t>
    </r>
    <r>
      <rPr>
        <sz val="11"/>
        <rFont val="돋움"/>
        <family val="3"/>
        <charset val="129"/>
      </rPr>
      <t>아래</t>
    </r>
    <r>
      <rPr>
        <sz val="11"/>
        <rFont val="Verdana"/>
        <family val="2"/>
      </rPr>
      <t xml:space="preserve"> </t>
    </r>
    <r>
      <rPr>
        <sz val="11"/>
        <rFont val="돋움"/>
        <family val="3"/>
        <charset val="129"/>
      </rPr>
      <t>웹페이지에서</t>
    </r>
    <r>
      <rPr>
        <sz val="11"/>
        <rFont val="Verdana"/>
        <family val="2"/>
      </rPr>
      <t xml:space="preserve"> </t>
    </r>
    <r>
      <rPr>
        <sz val="11"/>
        <rFont val="돋움"/>
        <family val="3"/>
        <charset val="129"/>
      </rPr>
      <t>확인</t>
    </r>
    <r>
      <rPr>
        <sz val="11"/>
        <rFont val="Verdana"/>
        <family val="2"/>
      </rPr>
      <t xml:space="preserve"> </t>
    </r>
    <r>
      <rPr>
        <sz val="11"/>
        <rFont val="돋움"/>
        <family val="3"/>
        <charset val="129"/>
      </rPr>
      <t>가능하다</t>
    </r>
    <r>
      <rPr>
        <sz val="11"/>
        <rFont val="Verdana"/>
        <family val="2"/>
      </rPr>
      <t>.
http://www.responsiblemineralsinitiative.org/responsible-minerals-assurance-process/</t>
    </r>
  </si>
  <si>
    <r>
      <t>2008</t>
    </r>
    <r>
      <rPr>
        <sz val="11"/>
        <rFont val="돋움"/>
        <family val="3"/>
        <charset val="129"/>
      </rPr>
      <t>년에</t>
    </r>
    <r>
      <rPr>
        <sz val="11"/>
        <rFont val="Verdana"/>
        <family val="2"/>
      </rPr>
      <t xml:space="preserve"> </t>
    </r>
    <r>
      <rPr>
        <sz val="11"/>
        <rFont val="돋움"/>
        <family val="3"/>
        <charset val="129"/>
      </rPr>
      <t>책임감</t>
    </r>
    <r>
      <rPr>
        <sz val="11"/>
        <rFont val="Verdana"/>
        <family val="2"/>
      </rPr>
      <t xml:space="preserve"> </t>
    </r>
    <r>
      <rPr>
        <sz val="11"/>
        <rFont val="돋움"/>
        <family val="3"/>
        <charset val="129"/>
      </rPr>
      <t>있는</t>
    </r>
    <r>
      <rPr>
        <sz val="11"/>
        <rFont val="Verdana"/>
        <family val="2"/>
      </rPr>
      <t xml:space="preserve"> </t>
    </r>
    <r>
      <rPr>
        <sz val="11"/>
        <rFont val="돋움"/>
        <family val="3"/>
        <charset val="129"/>
      </rPr>
      <t>비니지스</t>
    </r>
    <r>
      <rPr>
        <sz val="11"/>
        <rFont val="Verdana"/>
        <family val="2"/>
      </rPr>
      <t xml:space="preserve"> </t>
    </r>
    <r>
      <rPr>
        <sz val="11"/>
        <rFont val="돋움"/>
        <family val="3"/>
        <charset val="129"/>
      </rPr>
      <t>연합의</t>
    </r>
    <r>
      <rPr>
        <sz val="11"/>
        <rFont val="Verdana"/>
        <family val="2"/>
      </rPr>
      <t xml:space="preserve"> </t>
    </r>
    <r>
      <rPr>
        <sz val="11"/>
        <rFont val="돋움"/>
        <family val="3"/>
        <charset val="129"/>
      </rPr>
      <t>회원에</t>
    </r>
    <r>
      <rPr>
        <sz val="11"/>
        <rFont val="Verdana"/>
        <family val="2"/>
      </rPr>
      <t xml:space="preserve"> </t>
    </r>
    <r>
      <rPr>
        <sz val="11"/>
        <rFont val="돋움"/>
        <family val="3"/>
        <charset val="129"/>
      </rPr>
      <t>의해</t>
    </r>
    <r>
      <rPr>
        <sz val="11"/>
        <rFont val="Verdana"/>
        <family val="2"/>
      </rPr>
      <t xml:space="preserve"> </t>
    </r>
    <r>
      <rPr>
        <sz val="11"/>
        <rFont val="돋움"/>
        <family val="3"/>
        <charset val="129"/>
      </rPr>
      <t>설립된</t>
    </r>
    <r>
      <rPr>
        <sz val="11"/>
        <rFont val="Verdana"/>
        <family val="2"/>
      </rPr>
      <t xml:space="preserve"> </t>
    </r>
    <r>
      <rPr>
        <sz val="11"/>
        <rFont val="돋움"/>
        <family val="3"/>
        <charset val="129"/>
      </rPr>
      <t>책임</t>
    </r>
    <r>
      <rPr>
        <sz val="11"/>
        <rFont val="Verdana"/>
        <family val="2"/>
      </rPr>
      <t xml:space="preserve"> </t>
    </r>
    <r>
      <rPr>
        <sz val="11"/>
        <rFont val="돋움"/>
        <family val="3"/>
        <charset val="129"/>
      </rPr>
      <t>있는</t>
    </r>
    <r>
      <rPr>
        <sz val="11"/>
        <rFont val="Verdana"/>
        <family val="2"/>
      </rPr>
      <t xml:space="preserve"> </t>
    </r>
    <r>
      <rPr>
        <sz val="11"/>
        <rFont val="돋움"/>
        <family val="3"/>
        <charset val="129"/>
      </rPr>
      <t>광물</t>
    </r>
    <r>
      <rPr>
        <sz val="11"/>
        <rFont val="Verdana"/>
        <family val="2"/>
      </rPr>
      <t xml:space="preserve"> </t>
    </r>
    <r>
      <rPr>
        <sz val="11"/>
        <rFont val="돋움"/>
        <family val="3"/>
        <charset val="129"/>
      </rPr>
      <t>이니셔티브는</t>
    </r>
    <r>
      <rPr>
        <sz val="11"/>
        <rFont val="Verdana"/>
        <family val="2"/>
      </rPr>
      <t xml:space="preserve"> </t>
    </r>
    <r>
      <rPr>
        <sz val="11"/>
        <rFont val="돋움"/>
        <family val="3"/>
        <charset val="129"/>
      </rPr>
      <t>공급망에서</t>
    </r>
    <r>
      <rPr>
        <sz val="11"/>
        <rFont val="Verdana"/>
        <family val="2"/>
      </rPr>
      <t xml:space="preserve"> </t>
    </r>
    <r>
      <rPr>
        <sz val="11"/>
        <rFont val="돋움"/>
        <family val="3"/>
        <charset val="129"/>
      </rPr>
      <t>분쟁물질</t>
    </r>
    <r>
      <rPr>
        <sz val="11"/>
        <rFont val="Verdana"/>
        <family val="2"/>
      </rPr>
      <t xml:space="preserve"> </t>
    </r>
    <r>
      <rPr>
        <sz val="11"/>
        <rFont val="돋움"/>
        <family val="3"/>
        <charset val="129"/>
      </rPr>
      <t>문제에</t>
    </r>
    <r>
      <rPr>
        <sz val="11"/>
        <rFont val="Verdana"/>
        <family val="2"/>
      </rPr>
      <t xml:space="preserve"> </t>
    </r>
    <r>
      <rPr>
        <sz val="11"/>
        <rFont val="돋움"/>
        <family val="3"/>
        <charset val="129"/>
      </rPr>
      <t>대해</t>
    </r>
    <r>
      <rPr>
        <sz val="11"/>
        <rFont val="Verdana"/>
        <family val="2"/>
      </rPr>
      <t xml:space="preserve"> </t>
    </r>
    <r>
      <rPr>
        <sz val="11"/>
        <rFont val="돋움"/>
        <family val="3"/>
        <charset val="129"/>
      </rPr>
      <t>설명하고자</t>
    </r>
    <r>
      <rPr>
        <sz val="11"/>
        <rFont val="Verdana"/>
        <family val="2"/>
      </rPr>
      <t xml:space="preserve"> </t>
    </r>
    <r>
      <rPr>
        <sz val="11"/>
        <rFont val="돋움"/>
        <family val="3"/>
        <charset val="129"/>
      </rPr>
      <t>하는</t>
    </r>
    <r>
      <rPr>
        <sz val="11"/>
        <rFont val="Verdana"/>
        <family val="2"/>
      </rPr>
      <t xml:space="preserve"> </t>
    </r>
    <r>
      <rPr>
        <sz val="11"/>
        <rFont val="돋움"/>
        <family val="3"/>
        <charset val="129"/>
      </rPr>
      <t>회사들에게</t>
    </r>
    <r>
      <rPr>
        <sz val="11"/>
        <rFont val="Verdana"/>
        <family val="2"/>
      </rPr>
      <t xml:space="preserve"> </t>
    </r>
    <r>
      <rPr>
        <sz val="11"/>
        <rFont val="돋움"/>
        <family val="3"/>
        <charset val="129"/>
      </rPr>
      <t>가장</t>
    </r>
    <r>
      <rPr>
        <sz val="11"/>
        <rFont val="Verdana"/>
        <family val="2"/>
      </rPr>
      <t xml:space="preserve"> </t>
    </r>
    <r>
      <rPr>
        <sz val="11"/>
        <rFont val="돋움"/>
        <family val="3"/>
        <charset val="129"/>
      </rPr>
      <t>활발하고</t>
    </r>
    <r>
      <rPr>
        <sz val="11"/>
        <rFont val="Verdana"/>
        <family val="2"/>
      </rPr>
      <t xml:space="preserve"> </t>
    </r>
    <r>
      <rPr>
        <sz val="11"/>
        <rFont val="돋움"/>
        <family val="3"/>
        <charset val="129"/>
      </rPr>
      <t>존경</t>
    </r>
    <r>
      <rPr>
        <sz val="11"/>
        <rFont val="Verdana"/>
        <family val="2"/>
      </rPr>
      <t xml:space="preserve"> </t>
    </r>
    <r>
      <rPr>
        <sz val="11"/>
        <rFont val="돋움"/>
        <family val="3"/>
        <charset val="129"/>
      </rPr>
      <t>받는</t>
    </r>
    <r>
      <rPr>
        <sz val="11"/>
        <rFont val="Verdana"/>
        <family val="2"/>
      </rPr>
      <t xml:space="preserve"> </t>
    </r>
    <r>
      <rPr>
        <sz val="11"/>
        <rFont val="돋움"/>
        <family val="3"/>
        <charset val="129"/>
      </rPr>
      <t>조직의</t>
    </r>
    <r>
      <rPr>
        <sz val="11"/>
        <rFont val="Verdana"/>
        <family val="2"/>
      </rPr>
      <t xml:space="preserve"> </t>
    </r>
    <r>
      <rPr>
        <sz val="11"/>
        <rFont val="돋움"/>
        <family val="3"/>
        <charset val="129"/>
      </rPr>
      <t>하나로</t>
    </r>
    <r>
      <rPr>
        <sz val="11"/>
        <rFont val="Verdana"/>
        <family val="2"/>
      </rPr>
      <t xml:space="preserve"> </t>
    </r>
    <r>
      <rPr>
        <sz val="11"/>
        <rFont val="돋움"/>
        <family val="3"/>
        <charset val="129"/>
      </rPr>
      <t>성장해</t>
    </r>
    <r>
      <rPr>
        <sz val="11"/>
        <rFont val="Verdana"/>
        <family val="2"/>
      </rPr>
      <t xml:space="preserve"> </t>
    </r>
    <r>
      <rPr>
        <sz val="11"/>
        <rFont val="돋움"/>
        <family val="3"/>
        <charset val="129"/>
      </rPr>
      <t>왔다</t>
    </r>
    <r>
      <rPr>
        <sz val="11"/>
        <rFont val="Verdana"/>
        <family val="2"/>
      </rPr>
      <t xml:space="preserve">.  </t>
    </r>
    <r>
      <rPr>
        <sz val="11"/>
        <rFont val="돋움"/>
        <family val="3"/>
        <charset val="129"/>
      </rPr>
      <t>열개의</t>
    </r>
    <r>
      <rPr>
        <sz val="11"/>
        <rFont val="Verdana"/>
        <family val="2"/>
      </rPr>
      <t xml:space="preserve"> </t>
    </r>
    <r>
      <rPr>
        <sz val="11"/>
        <rFont val="돋움"/>
        <family val="3"/>
        <charset val="129"/>
      </rPr>
      <t>다른</t>
    </r>
    <r>
      <rPr>
        <sz val="11"/>
        <rFont val="Verdana"/>
        <family val="2"/>
      </rPr>
      <t xml:space="preserve"> </t>
    </r>
    <r>
      <rPr>
        <sz val="11"/>
        <rFont val="돋움"/>
        <family val="3"/>
        <charset val="129"/>
      </rPr>
      <t>산업에서</t>
    </r>
    <r>
      <rPr>
        <sz val="11"/>
        <rFont val="Verdana"/>
        <family val="2"/>
      </rPr>
      <t xml:space="preserve"> 360</t>
    </r>
    <r>
      <rPr>
        <sz val="11"/>
        <rFont val="돋움"/>
        <family val="3"/>
        <charset val="129"/>
      </rPr>
      <t>개</t>
    </r>
    <r>
      <rPr>
        <sz val="11"/>
        <rFont val="Verdana"/>
        <family val="2"/>
      </rPr>
      <t xml:space="preserve"> </t>
    </r>
    <r>
      <rPr>
        <sz val="11"/>
        <rFont val="돋움"/>
        <family val="3"/>
        <charset val="129"/>
      </rPr>
      <t>이상의</t>
    </r>
    <r>
      <rPr>
        <sz val="11"/>
        <rFont val="Verdana"/>
        <family val="2"/>
      </rPr>
      <t xml:space="preserve"> </t>
    </r>
    <r>
      <rPr>
        <sz val="11"/>
        <rFont val="돋움"/>
        <family val="3"/>
        <charset val="129"/>
      </rPr>
      <t>회사가</t>
    </r>
    <r>
      <rPr>
        <sz val="11"/>
        <rFont val="Verdana"/>
        <family val="2"/>
      </rPr>
      <t xml:space="preserve"> </t>
    </r>
    <r>
      <rPr>
        <sz val="11"/>
        <rFont val="돋움"/>
        <family val="3"/>
        <charset val="129"/>
      </rPr>
      <t>오늘날</t>
    </r>
    <r>
      <rPr>
        <sz val="11"/>
        <rFont val="Verdana"/>
        <family val="2"/>
      </rPr>
      <t xml:space="preserve"> RMI</t>
    </r>
    <r>
      <rPr>
        <sz val="11"/>
        <rFont val="돋움"/>
        <family val="3"/>
        <charset val="129"/>
      </rPr>
      <t>에</t>
    </r>
    <r>
      <rPr>
        <sz val="11"/>
        <rFont val="Verdana"/>
        <family val="2"/>
      </rPr>
      <t xml:space="preserve"> </t>
    </r>
    <r>
      <rPr>
        <sz val="11"/>
        <rFont val="돋움"/>
        <family val="3"/>
        <charset val="129"/>
      </rPr>
      <t>참가하고</t>
    </r>
    <r>
      <rPr>
        <sz val="11"/>
        <rFont val="Verdana"/>
        <family val="2"/>
      </rPr>
      <t xml:space="preserve"> </t>
    </r>
    <r>
      <rPr>
        <sz val="11"/>
        <rFont val="돋움"/>
        <family val="3"/>
        <charset val="129"/>
      </rPr>
      <t>있고</t>
    </r>
    <r>
      <rPr>
        <sz val="11"/>
        <rFont val="Verdana"/>
        <family val="2"/>
      </rPr>
      <t>, RMAP, CMRT, RCOI data</t>
    </r>
    <r>
      <rPr>
        <sz val="11"/>
        <rFont val="돋움"/>
        <family val="3"/>
        <charset val="129"/>
      </rPr>
      <t>와</t>
    </r>
    <r>
      <rPr>
        <sz val="11"/>
        <rFont val="Verdana"/>
        <family val="2"/>
      </rPr>
      <t xml:space="preserve"> </t>
    </r>
    <r>
      <rPr>
        <sz val="11"/>
        <rFont val="돋움"/>
        <family val="3"/>
        <charset val="129"/>
      </rPr>
      <t>분쟁</t>
    </r>
    <r>
      <rPr>
        <sz val="11"/>
        <rFont val="Verdana"/>
        <family val="2"/>
      </rPr>
      <t xml:space="preserve"> </t>
    </r>
    <r>
      <rPr>
        <sz val="11"/>
        <rFont val="돋움"/>
        <family val="3"/>
        <charset val="129"/>
      </rPr>
      <t>물질에</t>
    </r>
    <r>
      <rPr>
        <sz val="11"/>
        <rFont val="Verdana"/>
        <family val="2"/>
      </rPr>
      <t xml:space="preserve"> </t>
    </r>
    <r>
      <rPr>
        <sz val="11"/>
        <rFont val="돋움"/>
        <family val="3"/>
        <charset val="129"/>
      </rPr>
      <t>대한</t>
    </r>
    <r>
      <rPr>
        <sz val="11"/>
        <rFont val="Verdana"/>
        <family val="2"/>
      </rPr>
      <t xml:space="preserve"> </t>
    </r>
    <r>
      <rPr>
        <sz val="11"/>
        <rFont val="돋움"/>
        <family val="3"/>
        <charset val="129"/>
      </rPr>
      <t>여러</t>
    </r>
    <r>
      <rPr>
        <sz val="11"/>
        <rFont val="Verdana"/>
        <family val="2"/>
      </rPr>
      <t xml:space="preserve"> </t>
    </r>
    <r>
      <rPr>
        <sz val="11"/>
        <rFont val="돋움"/>
        <family val="3"/>
        <charset val="129"/>
      </rPr>
      <t>가이던스</t>
    </r>
    <r>
      <rPr>
        <sz val="11"/>
        <rFont val="Verdana"/>
        <family val="2"/>
      </rPr>
      <t xml:space="preserve"> </t>
    </r>
    <r>
      <rPr>
        <sz val="11"/>
        <rFont val="돋움"/>
        <family val="3"/>
        <charset val="129"/>
      </rPr>
      <t>문서들을</t>
    </r>
    <r>
      <rPr>
        <sz val="11"/>
        <rFont val="Verdana"/>
        <family val="2"/>
      </rPr>
      <t xml:space="preserve"> </t>
    </r>
    <r>
      <rPr>
        <sz val="11"/>
        <rFont val="돋움"/>
        <family val="3"/>
        <charset val="129"/>
      </rPr>
      <t>포함하는</t>
    </r>
    <r>
      <rPr>
        <sz val="11"/>
        <rFont val="Verdana"/>
        <family val="2"/>
      </rPr>
      <t xml:space="preserve"> </t>
    </r>
    <r>
      <rPr>
        <sz val="11"/>
        <rFont val="돋움"/>
        <family val="3"/>
        <charset val="129"/>
      </rPr>
      <t>다양한</t>
    </r>
    <r>
      <rPr>
        <sz val="11"/>
        <rFont val="Verdana"/>
        <family val="2"/>
      </rPr>
      <t xml:space="preserve"> </t>
    </r>
    <r>
      <rPr>
        <sz val="11"/>
        <rFont val="돋움"/>
        <family val="3"/>
        <charset val="129"/>
      </rPr>
      <t>방법과</t>
    </r>
    <r>
      <rPr>
        <sz val="11"/>
        <rFont val="Verdana"/>
        <family val="2"/>
      </rPr>
      <t xml:space="preserve"> </t>
    </r>
    <r>
      <rPr>
        <sz val="11"/>
        <rFont val="돋움"/>
        <family val="3"/>
        <charset val="129"/>
      </rPr>
      <t>자원에</t>
    </r>
    <r>
      <rPr>
        <sz val="11"/>
        <rFont val="Verdana"/>
        <family val="2"/>
      </rPr>
      <t xml:space="preserve"> </t>
    </r>
    <r>
      <rPr>
        <sz val="11"/>
        <rFont val="돋움"/>
        <family val="3"/>
        <charset val="129"/>
      </rPr>
      <t>기여하고</t>
    </r>
    <r>
      <rPr>
        <sz val="11"/>
        <rFont val="Verdana"/>
        <family val="2"/>
      </rPr>
      <t xml:space="preserve"> </t>
    </r>
    <r>
      <rPr>
        <sz val="11"/>
        <rFont val="돋움"/>
        <family val="3"/>
        <charset val="129"/>
      </rPr>
      <t>있다</t>
    </r>
    <r>
      <rPr>
        <sz val="11"/>
        <rFont val="Verdana"/>
        <family val="2"/>
      </rPr>
      <t xml:space="preserve">. </t>
    </r>
    <r>
      <rPr>
        <sz val="11"/>
        <rFont val="돋움"/>
        <family val="3"/>
        <charset val="129"/>
      </rPr>
      <t>또한</t>
    </r>
    <r>
      <rPr>
        <sz val="11"/>
        <rFont val="Verdana"/>
        <family val="2"/>
      </rPr>
      <t xml:space="preserve"> RMI</t>
    </r>
    <r>
      <rPr>
        <sz val="11"/>
        <rFont val="돋움"/>
        <family val="3"/>
        <charset val="129"/>
      </rPr>
      <t>는</t>
    </r>
    <r>
      <rPr>
        <sz val="11"/>
        <rFont val="Verdana"/>
        <family val="2"/>
      </rPr>
      <t xml:space="preserve"> </t>
    </r>
    <r>
      <rPr>
        <sz val="11"/>
        <rFont val="돋움"/>
        <family val="3"/>
        <charset val="129"/>
      </rPr>
      <t>분쟁</t>
    </r>
    <r>
      <rPr>
        <sz val="11"/>
        <rFont val="Verdana"/>
        <family val="2"/>
      </rPr>
      <t xml:space="preserve"> </t>
    </r>
    <r>
      <rPr>
        <sz val="11"/>
        <rFont val="돋움"/>
        <family val="3"/>
        <charset val="129"/>
      </rPr>
      <t>물질에</t>
    </r>
    <r>
      <rPr>
        <sz val="11"/>
        <rFont val="Verdana"/>
        <family val="2"/>
      </rPr>
      <t xml:space="preserve"> </t>
    </r>
    <r>
      <rPr>
        <sz val="11"/>
        <rFont val="돋움"/>
        <family val="3"/>
        <charset val="129"/>
      </rPr>
      <t>대한</t>
    </r>
    <r>
      <rPr>
        <sz val="11"/>
        <rFont val="Verdana"/>
        <family val="2"/>
      </rPr>
      <t xml:space="preserve"> </t>
    </r>
    <r>
      <rPr>
        <sz val="11"/>
        <rFont val="돋움"/>
        <family val="3"/>
        <charset val="129"/>
      </rPr>
      <t>정기적인</t>
    </r>
    <r>
      <rPr>
        <sz val="11"/>
        <rFont val="Verdana"/>
        <family val="2"/>
      </rPr>
      <t xml:space="preserve"> </t>
    </r>
    <r>
      <rPr>
        <sz val="11"/>
        <rFont val="돋움"/>
        <family val="3"/>
        <charset val="129"/>
      </rPr>
      <t>워크샵을</t>
    </r>
    <r>
      <rPr>
        <sz val="11"/>
        <rFont val="Verdana"/>
        <family val="2"/>
      </rPr>
      <t xml:space="preserve"> </t>
    </r>
    <r>
      <rPr>
        <sz val="11"/>
        <rFont val="돋움"/>
        <family val="3"/>
        <charset val="129"/>
      </rPr>
      <t>운영하고</t>
    </r>
    <r>
      <rPr>
        <sz val="11"/>
        <rFont val="Verdana"/>
        <family val="2"/>
      </rPr>
      <t xml:space="preserve"> </t>
    </r>
    <r>
      <rPr>
        <sz val="11"/>
        <rFont val="돋움"/>
        <family val="3"/>
        <charset val="129"/>
      </rPr>
      <t>주요</t>
    </r>
    <r>
      <rPr>
        <sz val="11"/>
        <rFont val="Verdana"/>
        <family val="2"/>
      </rPr>
      <t xml:space="preserve"> </t>
    </r>
    <r>
      <rPr>
        <sz val="11"/>
        <rFont val="돋움"/>
        <family val="3"/>
        <charset val="129"/>
      </rPr>
      <t>민간</t>
    </r>
    <r>
      <rPr>
        <sz val="11"/>
        <rFont val="Verdana"/>
        <family val="2"/>
      </rPr>
      <t xml:space="preserve"> </t>
    </r>
    <r>
      <rPr>
        <sz val="11"/>
        <rFont val="돋움"/>
        <family val="3"/>
        <charset val="129"/>
      </rPr>
      <t>사회</t>
    </r>
    <r>
      <rPr>
        <sz val="11"/>
        <rFont val="Verdana"/>
        <family val="2"/>
      </rPr>
      <t xml:space="preserve"> </t>
    </r>
    <r>
      <rPr>
        <sz val="11"/>
        <rFont val="돋움"/>
        <family val="3"/>
        <charset val="129"/>
      </rPr>
      <t>조직과</t>
    </r>
    <r>
      <rPr>
        <sz val="11"/>
        <rFont val="Verdana"/>
        <family val="2"/>
      </rPr>
      <t xml:space="preserve"> </t>
    </r>
    <r>
      <rPr>
        <sz val="11"/>
        <rFont val="돋움"/>
        <family val="3"/>
        <charset val="129"/>
      </rPr>
      <t>정부의</t>
    </r>
    <r>
      <rPr>
        <sz val="11"/>
        <rFont val="Verdana"/>
        <family val="2"/>
      </rPr>
      <t xml:space="preserve"> </t>
    </r>
    <r>
      <rPr>
        <sz val="11"/>
        <rFont val="돋움"/>
        <family val="3"/>
        <charset val="129"/>
      </rPr>
      <t>정책개발과</t>
    </r>
    <r>
      <rPr>
        <sz val="11"/>
        <rFont val="Verdana"/>
        <family val="2"/>
      </rPr>
      <t xml:space="preserve"> </t>
    </r>
    <r>
      <rPr>
        <sz val="11"/>
        <rFont val="돋움"/>
        <family val="3"/>
        <charset val="129"/>
      </rPr>
      <t>토론에</t>
    </r>
    <r>
      <rPr>
        <sz val="11"/>
        <rFont val="Verdana"/>
        <family val="2"/>
      </rPr>
      <t xml:space="preserve"> </t>
    </r>
    <r>
      <rPr>
        <sz val="11"/>
        <rFont val="돋움"/>
        <family val="3"/>
        <charset val="129"/>
      </rPr>
      <t>기여함</t>
    </r>
    <r>
      <rPr>
        <sz val="11"/>
        <rFont val="Verdana"/>
        <family val="2"/>
      </rPr>
      <t xml:space="preserve">. </t>
    </r>
    <r>
      <rPr>
        <sz val="11"/>
        <rFont val="돋움"/>
        <family val="3"/>
        <charset val="129"/>
      </rPr>
      <t>추가</t>
    </r>
    <r>
      <rPr>
        <sz val="11"/>
        <rFont val="Verdana"/>
        <family val="2"/>
      </rPr>
      <t xml:space="preserve"> </t>
    </r>
    <r>
      <rPr>
        <sz val="11"/>
        <rFont val="돋움"/>
        <family val="3"/>
        <charset val="129"/>
      </rPr>
      <t>정보는</t>
    </r>
    <r>
      <rPr>
        <sz val="11"/>
        <rFont val="Verdana"/>
        <family val="2"/>
      </rPr>
      <t xml:space="preserve"> http://www.responsiblemineralsinitiative.org.</t>
    </r>
  </si>
  <si>
    <r>
      <rPr>
        <sz val="11"/>
        <rFont val="돋움"/>
        <family val="3"/>
        <charset val="129"/>
      </rPr>
      <t>책임</t>
    </r>
    <r>
      <rPr>
        <sz val="11"/>
        <rFont val="Verdana"/>
        <family val="2"/>
      </rPr>
      <t xml:space="preserve"> </t>
    </r>
    <r>
      <rPr>
        <sz val="11"/>
        <rFont val="돋움"/>
        <family val="3"/>
        <charset val="129"/>
      </rPr>
      <t>있는</t>
    </r>
    <r>
      <rPr>
        <sz val="11"/>
        <rFont val="Verdana"/>
        <family val="2"/>
      </rPr>
      <t xml:space="preserve"> </t>
    </r>
    <r>
      <rPr>
        <sz val="11"/>
        <rFont val="돋움"/>
        <family val="3"/>
        <charset val="129"/>
      </rPr>
      <t>광물</t>
    </r>
    <r>
      <rPr>
        <sz val="11"/>
        <rFont val="Verdana"/>
        <family val="2"/>
      </rPr>
      <t xml:space="preserve"> </t>
    </r>
    <r>
      <rPr>
        <sz val="11"/>
        <rFont val="돋움"/>
        <family val="3"/>
        <charset val="129"/>
      </rPr>
      <t>보증</t>
    </r>
    <r>
      <rPr>
        <sz val="11"/>
        <rFont val="Verdana"/>
        <family val="2"/>
      </rPr>
      <t xml:space="preserve"> </t>
    </r>
    <r>
      <rPr>
        <sz val="11"/>
        <rFont val="돋움"/>
        <family val="3"/>
        <charset val="129"/>
      </rPr>
      <t>프로세스</t>
    </r>
    <r>
      <rPr>
        <sz val="11"/>
        <rFont val="Verdana"/>
        <family val="2"/>
      </rPr>
      <t xml:space="preserve">(RMAP) </t>
    </r>
    <r>
      <rPr>
        <sz val="11"/>
        <rFont val="돋움"/>
        <family val="3"/>
        <charset val="129"/>
      </rPr>
      <t>준수</t>
    </r>
    <r>
      <rPr>
        <sz val="11"/>
        <rFont val="Verdana"/>
        <family val="2"/>
      </rPr>
      <t xml:space="preserve"> </t>
    </r>
    <r>
      <rPr>
        <sz val="11"/>
        <rFont val="돋움"/>
        <family val="3"/>
        <charset val="129"/>
      </rPr>
      <t>제련소</t>
    </r>
    <r>
      <rPr>
        <sz val="11"/>
        <rFont val="Verdana"/>
        <family val="2"/>
      </rPr>
      <t xml:space="preserve"> </t>
    </r>
    <r>
      <rPr>
        <sz val="11"/>
        <rFont val="돋움"/>
        <family val="3"/>
        <charset val="129"/>
      </rPr>
      <t>리스트는</t>
    </r>
    <r>
      <rPr>
        <sz val="11"/>
        <rFont val="Verdana"/>
        <family val="2"/>
      </rPr>
      <t xml:space="preserve"> RMAP, </t>
    </r>
    <r>
      <rPr>
        <sz val="11"/>
        <rFont val="돋움"/>
        <family val="3"/>
        <charset val="129"/>
      </rPr>
      <t>책임</t>
    </r>
    <r>
      <rPr>
        <sz val="11"/>
        <rFont val="Verdana"/>
        <family val="2"/>
      </rPr>
      <t xml:space="preserve"> </t>
    </r>
    <r>
      <rPr>
        <sz val="11"/>
        <rFont val="돋움"/>
        <family val="3"/>
        <charset val="129"/>
      </rPr>
      <t>있는</t>
    </r>
    <r>
      <rPr>
        <sz val="11"/>
        <rFont val="Verdana"/>
        <family val="2"/>
      </rPr>
      <t xml:space="preserve"> </t>
    </r>
    <r>
      <rPr>
        <sz val="11"/>
        <rFont val="돋움"/>
        <family val="3"/>
        <charset val="129"/>
      </rPr>
      <t>광물</t>
    </r>
    <r>
      <rPr>
        <sz val="11"/>
        <rFont val="Verdana"/>
        <family val="2"/>
      </rPr>
      <t xml:space="preserve"> </t>
    </r>
    <r>
      <rPr>
        <sz val="11"/>
        <rFont val="돋움"/>
        <family val="3"/>
        <charset val="129"/>
      </rPr>
      <t>이니셔티브</t>
    </r>
    <r>
      <rPr>
        <sz val="11"/>
        <rFont val="Verdana"/>
        <family val="2"/>
      </rPr>
      <t>(RMI)</t>
    </r>
    <r>
      <rPr>
        <sz val="11"/>
        <rFont val="돋움"/>
        <family val="3"/>
        <charset val="129"/>
      </rPr>
      <t>의</t>
    </r>
    <r>
      <rPr>
        <sz val="11"/>
        <rFont val="Verdana"/>
        <family val="2"/>
      </rPr>
      <t xml:space="preserve"> </t>
    </r>
    <r>
      <rPr>
        <sz val="11"/>
        <rFont val="돋움"/>
        <family val="3"/>
        <charset val="129"/>
      </rPr>
      <t>프로그램</t>
    </r>
    <r>
      <rPr>
        <sz val="11"/>
        <rFont val="Verdana"/>
        <family val="2"/>
      </rPr>
      <t xml:space="preserve"> </t>
    </r>
    <r>
      <rPr>
        <sz val="11"/>
        <rFont val="돋움"/>
        <family val="3"/>
        <charset val="129"/>
      </rPr>
      <t>또는</t>
    </r>
    <r>
      <rPr>
        <sz val="11"/>
        <rFont val="Verdana"/>
        <family val="2"/>
      </rPr>
      <t xml:space="preserve"> </t>
    </r>
    <r>
      <rPr>
        <sz val="11"/>
        <rFont val="돋움"/>
        <family val="3"/>
        <charset val="129"/>
      </rPr>
      <t>산업계에서의</t>
    </r>
    <r>
      <rPr>
        <sz val="11"/>
        <rFont val="Verdana"/>
        <family val="2"/>
      </rPr>
      <t xml:space="preserve"> </t>
    </r>
    <r>
      <rPr>
        <sz val="11"/>
        <rFont val="돋움"/>
        <family val="3"/>
        <charset val="129"/>
      </rPr>
      <t>유사</t>
    </r>
    <r>
      <rPr>
        <sz val="11"/>
        <rFont val="Verdana"/>
        <family val="2"/>
      </rPr>
      <t xml:space="preserve"> </t>
    </r>
    <r>
      <rPr>
        <sz val="11"/>
        <rFont val="돋움"/>
        <family val="3"/>
        <charset val="129"/>
      </rPr>
      <t>프로그램</t>
    </r>
    <r>
      <rPr>
        <sz val="11"/>
        <rFont val="Verdana"/>
        <family val="2"/>
      </rPr>
      <t>(</t>
    </r>
    <r>
      <rPr>
        <sz val="11"/>
        <rFont val="돋움"/>
        <family val="3"/>
        <charset val="129"/>
      </rPr>
      <t>예를</t>
    </r>
    <r>
      <rPr>
        <sz val="11"/>
        <rFont val="Verdana"/>
        <family val="2"/>
      </rPr>
      <t xml:space="preserve"> </t>
    </r>
    <r>
      <rPr>
        <sz val="11"/>
        <rFont val="돋움"/>
        <family val="3"/>
        <charset val="129"/>
      </rPr>
      <t>들어</t>
    </r>
    <r>
      <rPr>
        <sz val="11"/>
        <rFont val="Verdana"/>
        <family val="2"/>
      </rPr>
      <t xml:space="preserve"> Responsible Jewellery Council </t>
    </r>
    <r>
      <rPr>
        <sz val="11"/>
        <rFont val="돋움"/>
        <family val="3"/>
        <charset val="129"/>
      </rPr>
      <t>또는</t>
    </r>
    <r>
      <rPr>
        <sz val="11"/>
        <rFont val="Verdana"/>
        <family val="2"/>
      </rPr>
      <t xml:space="preserve"> London Bullion Market Association)</t>
    </r>
    <r>
      <rPr>
        <sz val="11"/>
        <rFont val="돋움"/>
        <family val="3"/>
        <charset val="129"/>
      </rPr>
      <t>을</t>
    </r>
    <r>
      <rPr>
        <sz val="11"/>
        <rFont val="Verdana"/>
        <family val="2"/>
      </rPr>
      <t xml:space="preserve"> </t>
    </r>
    <r>
      <rPr>
        <sz val="11"/>
        <rFont val="돋움"/>
        <family val="3"/>
        <charset val="129"/>
      </rPr>
      <t>통해</t>
    </r>
    <r>
      <rPr>
        <sz val="11"/>
        <rFont val="Verdana"/>
        <family val="2"/>
      </rPr>
      <t xml:space="preserve"> </t>
    </r>
    <r>
      <rPr>
        <sz val="11"/>
        <rFont val="돋움"/>
        <family val="3"/>
        <charset val="129"/>
      </rPr>
      <t>평가되고</t>
    </r>
    <r>
      <rPr>
        <sz val="11"/>
        <rFont val="Verdana"/>
        <family val="2"/>
      </rPr>
      <t xml:space="preserve"> </t>
    </r>
    <r>
      <rPr>
        <sz val="11"/>
        <rFont val="돋움"/>
        <family val="3"/>
        <charset val="129"/>
      </rPr>
      <t>절차를</t>
    </r>
    <r>
      <rPr>
        <sz val="11"/>
        <rFont val="Verdana"/>
        <family val="2"/>
      </rPr>
      <t xml:space="preserve"> </t>
    </r>
    <r>
      <rPr>
        <sz val="11"/>
        <rFont val="돋움"/>
        <family val="3"/>
        <charset val="129"/>
      </rPr>
      <t>준수하는지</t>
    </r>
    <r>
      <rPr>
        <sz val="11"/>
        <rFont val="Verdana"/>
        <family val="2"/>
      </rPr>
      <t xml:space="preserve"> </t>
    </r>
    <r>
      <rPr>
        <sz val="11"/>
        <rFont val="돋움"/>
        <family val="3"/>
        <charset val="129"/>
      </rPr>
      <t>평가된</t>
    </r>
    <r>
      <rPr>
        <sz val="11"/>
        <rFont val="Verdana"/>
        <family val="2"/>
      </rPr>
      <t xml:space="preserve"> </t>
    </r>
    <r>
      <rPr>
        <sz val="11"/>
        <rFont val="돋움"/>
        <family val="3"/>
        <charset val="129"/>
      </rPr>
      <t>제련소와</t>
    </r>
    <r>
      <rPr>
        <sz val="11"/>
        <rFont val="Verdana"/>
        <family val="2"/>
      </rPr>
      <t xml:space="preserve"> </t>
    </r>
    <r>
      <rPr>
        <sz val="11"/>
        <rFont val="돋움"/>
        <family val="3"/>
        <charset val="129"/>
      </rPr>
      <t>정제소의</t>
    </r>
    <r>
      <rPr>
        <sz val="11"/>
        <rFont val="Verdana"/>
        <family val="2"/>
      </rPr>
      <t xml:space="preserve"> </t>
    </r>
    <r>
      <rPr>
        <sz val="11"/>
        <rFont val="돋움"/>
        <family val="3"/>
        <charset val="129"/>
      </rPr>
      <t>공개</t>
    </r>
    <r>
      <rPr>
        <sz val="11"/>
        <rFont val="Verdana"/>
        <family val="2"/>
      </rPr>
      <t xml:space="preserve"> </t>
    </r>
    <r>
      <rPr>
        <sz val="11"/>
        <rFont val="돋움"/>
        <family val="3"/>
        <charset val="129"/>
      </rPr>
      <t>목록입니다</t>
    </r>
    <r>
      <rPr>
        <sz val="11"/>
        <rFont val="Verdana"/>
        <family val="2"/>
      </rPr>
      <t xml:space="preserve">. </t>
    </r>
    <r>
      <rPr>
        <sz val="11"/>
        <rFont val="돋움"/>
        <family val="3"/>
        <charset val="129"/>
      </rPr>
      <t>제련소</t>
    </r>
    <r>
      <rPr>
        <sz val="11"/>
        <rFont val="Verdana"/>
        <family val="2"/>
      </rPr>
      <t xml:space="preserve"> </t>
    </r>
    <r>
      <rPr>
        <sz val="11"/>
        <rFont val="돋움"/>
        <family val="3"/>
        <charset val="129"/>
      </rPr>
      <t>또는</t>
    </r>
    <r>
      <rPr>
        <sz val="11"/>
        <rFont val="Verdana"/>
        <family val="2"/>
      </rPr>
      <t xml:space="preserve"> </t>
    </r>
    <r>
      <rPr>
        <sz val="11"/>
        <rFont val="돋움"/>
        <family val="3"/>
        <charset val="129"/>
      </rPr>
      <t>정제소가</t>
    </r>
    <r>
      <rPr>
        <sz val="11"/>
        <rFont val="Verdana"/>
        <family val="2"/>
      </rPr>
      <t xml:space="preserve"> </t>
    </r>
    <r>
      <rPr>
        <sz val="11"/>
        <rFont val="돋움"/>
        <family val="3"/>
        <charset val="129"/>
      </rPr>
      <t>이</t>
    </r>
    <r>
      <rPr>
        <sz val="11"/>
        <rFont val="Verdana"/>
        <family val="2"/>
      </rPr>
      <t xml:space="preserve"> </t>
    </r>
    <r>
      <rPr>
        <sz val="11"/>
        <rFont val="돋움"/>
        <family val="3"/>
        <charset val="129"/>
      </rPr>
      <t>목록에</t>
    </r>
    <r>
      <rPr>
        <sz val="11"/>
        <rFont val="Verdana"/>
        <family val="2"/>
      </rPr>
      <t xml:space="preserve"> </t>
    </r>
    <r>
      <rPr>
        <sz val="11"/>
        <rFont val="돋움"/>
        <family val="3"/>
        <charset val="129"/>
      </rPr>
      <t>있지</t>
    </r>
    <r>
      <rPr>
        <sz val="11"/>
        <rFont val="Verdana"/>
        <family val="2"/>
      </rPr>
      <t xml:space="preserve"> </t>
    </r>
    <r>
      <rPr>
        <sz val="11"/>
        <rFont val="돋움"/>
        <family val="3"/>
        <charset val="129"/>
      </rPr>
      <t>않다면</t>
    </r>
    <r>
      <rPr>
        <sz val="11"/>
        <rFont val="Verdana"/>
        <family val="2"/>
      </rPr>
      <t xml:space="preserve">, RMAP </t>
    </r>
    <r>
      <rPr>
        <sz val="11"/>
        <rFont val="돋움"/>
        <family val="3"/>
        <charset val="129"/>
      </rPr>
      <t>평가를</t>
    </r>
    <r>
      <rPr>
        <sz val="11"/>
        <rFont val="Verdana"/>
        <family val="2"/>
      </rPr>
      <t xml:space="preserve"> </t>
    </r>
    <r>
      <rPr>
        <sz val="11"/>
        <rFont val="돋움"/>
        <family val="3"/>
        <charset val="129"/>
      </rPr>
      <t>완료하지</t>
    </r>
    <r>
      <rPr>
        <sz val="11"/>
        <rFont val="Verdana"/>
        <family val="2"/>
      </rPr>
      <t xml:space="preserve"> </t>
    </r>
    <r>
      <rPr>
        <sz val="11"/>
        <rFont val="돋움"/>
        <family val="3"/>
        <charset val="129"/>
      </rPr>
      <t>못했거나</t>
    </r>
    <r>
      <rPr>
        <sz val="11"/>
        <rFont val="Verdana"/>
        <family val="2"/>
      </rPr>
      <t xml:space="preserve"> RMAP </t>
    </r>
    <r>
      <rPr>
        <sz val="11"/>
        <rFont val="돋움"/>
        <family val="3"/>
        <charset val="129"/>
      </rPr>
      <t>절차를</t>
    </r>
    <r>
      <rPr>
        <sz val="11"/>
        <rFont val="Verdana"/>
        <family val="2"/>
      </rPr>
      <t xml:space="preserve"> </t>
    </r>
    <r>
      <rPr>
        <sz val="11"/>
        <rFont val="돋움"/>
        <family val="3"/>
        <charset val="129"/>
      </rPr>
      <t>준수하지</t>
    </r>
    <r>
      <rPr>
        <sz val="11"/>
        <rFont val="Verdana"/>
        <family val="2"/>
      </rPr>
      <t xml:space="preserve"> </t>
    </r>
    <r>
      <rPr>
        <sz val="11"/>
        <rFont val="돋움"/>
        <family val="3"/>
        <charset val="129"/>
      </rPr>
      <t>않고</t>
    </r>
    <r>
      <rPr>
        <sz val="11"/>
        <rFont val="Verdana"/>
        <family val="2"/>
      </rPr>
      <t xml:space="preserve"> </t>
    </r>
    <r>
      <rPr>
        <sz val="11"/>
        <rFont val="돋움"/>
        <family val="3"/>
        <charset val="129"/>
      </rPr>
      <t>있다는</t>
    </r>
    <r>
      <rPr>
        <sz val="11"/>
        <rFont val="Verdana"/>
        <family val="2"/>
      </rPr>
      <t xml:space="preserve"> </t>
    </r>
    <r>
      <rPr>
        <sz val="11"/>
        <rFont val="돋움"/>
        <family val="3"/>
        <charset val="129"/>
      </rPr>
      <t>것입니다</t>
    </r>
    <r>
      <rPr>
        <sz val="11"/>
        <rFont val="Verdana"/>
        <family val="2"/>
      </rPr>
      <t>. 
RMAP</t>
    </r>
    <r>
      <rPr>
        <sz val="11"/>
        <rFont val="돋움"/>
        <family val="3"/>
        <charset val="129"/>
      </rPr>
      <t>를</t>
    </r>
    <r>
      <rPr>
        <sz val="11"/>
        <rFont val="Verdana"/>
        <family val="2"/>
      </rPr>
      <t xml:space="preserve"> </t>
    </r>
    <r>
      <rPr>
        <sz val="11"/>
        <rFont val="돋움"/>
        <family val="3"/>
        <charset val="129"/>
      </rPr>
      <t>준수하는</t>
    </r>
    <r>
      <rPr>
        <sz val="11"/>
        <rFont val="Verdana"/>
        <family val="2"/>
      </rPr>
      <t xml:space="preserve"> </t>
    </r>
    <r>
      <rPr>
        <sz val="11"/>
        <rFont val="돋움"/>
        <family val="3"/>
        <charset val="129"/>
      </rPr>
      <t>것으로</t>
    </r>
    <r>
      <rPr>
        <sz val="11"/>
        <rFont val="Verdana"/>
        <family val="2"/>
      </rPr>
      <t xml:space="preserve"> </t>
    </r>
    <r>
      <rPr>
        <sz val="11"/>
        <rFont val="돋움"/>
        <family val="3"/>
        <charset val="129"/>
      </rPr>
      <t>확인된</t>
    </r>
    <r>
      <rPr>
        <sz val="11"/>
        <rFont val="Verdana"/>
        <family val="2"/>
      </rPr>
      <t xml:space="preserve"> </t>
    </r>
    <r>
      <rPr>
        <sz val="11"/>
        <rFont val="돋움"/>
        <family val="3"/>
        <charset val="129"/>
      </rPr>
      <t>제련소</t>
    </r>
    <r>
      <rPr>
        <sz val="11"/>
        <rFont val="Verdana"/>
        <family val="2"/>
      </rPr>
      <t xml:space="preserve"> </t>
    </r>
    <r>
      <rPr>
        <sz val="11"/>
        <rFont val="돋움"/>
        <family val="3"/>
        <charset val="129"/>
      </rPr>
      <t>및</t>
    </r>
    <r>
      <rPr>
        <sz val="11"/>
        <rFont val="Verdana"/>
        <family val="2"/>
      </rPr>
      <t xml:space="preserve"> </t>
    </r>
    <r>
      <rPr>
        <sz val="11"/>
        <rFont val="돋움"/>
        <family val="3"/>
        <charset val="129"/>
      </rPr>
      <t>정제소</t>
    </r>
    <r>
      <rPr>
        <sz val="11"/>
        <rFont val="Verdana"/>
        <family val="2"/>
      </rPr>
      <t xml:space="preserve"> </t>
    </r>
    <r>
      <rPr>
        <sz val="11"/>
        <rFont val="돋움"/>
        <family val="3"/>
        <charset val="129"/>
      </rPr>
      <t>목록은</t>
    </r>
    <r>
      <rPr>
        <sz val="11"/>
        <rFont val="Verdana"/>
        <family val="2"/>
      </rPr>
      <t xml:space="preserve"> www.responsiblemineralsinitiative.org</t>
    </r>
    <r>
      <rPr>
        <sz val="11"/>
        <rFont val="돋움"/>
        <family val="3"/>
        <charset val="129"/>
      </rPr>
      <t>에서</t>
    </r>
    <r>
      <rPr>
        <sz val="11"/>
        <rFont val="Verdana"/>
        <family val="2"/>
      </rPr>
      <t xml:space="preserve"> </t>
    </r>
    <r>
      <rPr>
        <sz val="11"/>
        <rFont val="돋움"/>
        <family val="3"/>
        <charset val="129"/>
      </rPr>
      <t>찾을</t>
    </r>
    <r>
      <rPr>
        <sz val="11"/>
        <rFont val="Verdana"/>
        <family val="2"/>
      </rPr>
      <t xml:space="preserve"> </t>
    </r>
    <r>
      <rPr>
        <sz val="11"/>
        <rFont val="돋움"/>
        <family val="3"/>
        <charset val="129"/>
      </rPr>
      <t>수</t>
    </r>
    <r>
      <rPr>
        <sz val="11"/>
        <rFont val="Verdana"/>
        <family val="2"/>
      </rPr>
      <t xml:space="preserve"> </t>
    </r>
    <r>
      <rPr>
        <sz val="11"/>
        <rFont val="돋움"/>
        <family val="3"/>
        <charset val="129"/>
      </rPr>
      <t>있습니다</t>
    </r>
    <r>
      <rPr>
        <sz val="11"/>
        <rFont val="Verdana"/>
        <family val="2"/>
      </rPr>
      <t xml:space="preserve">. </t>
    </r>
  </si>
  <si>
    <r>
      <rPr>
        <sz val="11"/>
        <rFont val="돋움"/>
        <family val="3"/>
        <charset val="129"/>
      </rPr>
      <t>공급망의</t>
    </r>
    <r>
      <rPr>
        <sz val="11"/>
        <rFont val="Verdana"/>
        <family val="2"/>
      </rPr>
      <t xml:space="preserve"> </t>
    </r>
    <r>
      <rPr>
        <sz val="11"/>
        <rFont val="돋움"/>
        <family val="3"/>
        <charset val="129"/>
      </rPr>
      <t>구성원에</t>
    </r>
    <r>
      <rPr>
        <sz val="11"/>
        <rFont val="Verdana"/>
        <family val="2"/>
      </rPr>
      <t xml:space="preserve"> </t>
    </r>
    <r>
      <rPr>
        <sz val="11"/>
        <rFont val="돋움"/>
        <family val="3"/>
        <charset val="129"/>
      </rPr>
      <t>의해</t>
    </r>
    <r>
      <rPr>
        <sz val="11"/>
        <rFont val="Verdana"/>
        <family val="2"/>
      </rPr>
      <t xml:space="preserve"> </t>
    </r>
    <r>
      <rPr>
        <sz val="11"/>
        <rFont val="돋움"/>
        <family val="3"/>
        <charset val="129"/>
      </rPr>
      <t>제련소</t>
    </r>
    <r>
      <rPr>
        <sz val="11"/>
        <rFont val="Verdana"/>
        <family val="2"/>
      </rPr>
      <t xml:space="preserve"> </t>
    </r>
    <r>
      <rPr>
        <sz val="11"/>
        <rFont val="돋움"/>
        <family val="3"/>
        <charset val="129"/>
      </rPr>
      <t>또는</t>
    </r>
    <r>
      <rPr>
        <sz val="11"/>
        <rFont val="Verdana"/>
        <family val="2"/>
      </rPr>
      <t xml:space="preserve"> </t>
    </r>
    <r>
      <rPr>
        <sz val="11"/>
        <rFont val="돋움"/>
        <family val="3"/>
        <charset val="129"/>
      </rPr>
      <t>정제소로</t>
    </r>
    <r>
      <rPr>
        <sz val="11"/>
        <rFont val="Verdana"/>
        <family val="2"/>
      </rPr>
      <t xml:space="preserve"> </t>
    </r>
    <r>
      <rPr>
        <sz val="11"/>
        <rFont val="돋움"/>
        <family val="3"/>
        <charset val="129"/>
      </rPr>
      <t>보고된</t>
    </r>
    <r>
      <rPr>
        <sz val="11"/>
        <rFont val="Verdana"/>
        <family val="2"/>
      </rPr>
      <t xml:space="preserve"> </t>
    </r>
    <r>
      <rPr>
        <sz val="11"/>
        <rFont val="돋움"/>
        <family val="3"/>
        <charset val="129"/>
      </rPr>
      <t>회사에</t>
    </r>
    <r>
      <rPr>
        <sz val="11"/>
        <rFont val="Verdana"/>
        <family val="2"/>
      </rPr>
      <t xml:space="preserve"> RMI</t>
    </r>
    <r>
      <rPr>
        <sz val="11"/>
        <rFont val="돋움"/>
        <family val="3"/>
        <charset val="129"/>
      </rPr>
      <t>가</t>
    </r>
    <r>
      <rPr>
        <sz val="11"/>
        <rFont val="Verdana"/>
        <family val="2"/>
      </rPr>
      <t xml:space="preserve"> </t>
    </r>
    <r>
      <rPr>
        <sz val="11"/>
        <rFont val="돋움"/>
        <family val="3"/>
        <charset val="129"/>
      </rPr>
      <t>부여한</t>
    </r>
    <r>
      <rPr>
        <sz val="11"/>
        <rFont val="Verdana"/>
        <family val="2"/>
      </rPr>
      <t xml:space="preserve"> </t>
    </r>
    <r>
      <rPr>
        <sz val="11"/>
        <rFont val="돋움"/>
        <family val="3"/>
        <charset val="129"/>
      </rPr>
      <t>독자</t>
    </r>
    <r>
      <rPr>
        <sz val="11"/>
        <rFont val="Verdana"/>
        <family val="2"/>
      </rPr>
      <t xml:space="preserve"> ID </t>
    </r>
    <r>
      <rPr>
        <sz val="11"/>
        <rFont val="돋움"/>
        <family val="3"/>
        <charset val="129"/>
      </rPr>
      <t>번호</t>
    </r>
    <r>
      <rPr>
        <sz val="11"/>
        <rFont val="Verdana"/>
        <family val="2"/>
      </rPr>
      <t xml:space="preserve">. RMAP </t>
    </r>
    <r>
      <rPr>
        <sz val="11"/>
        <rFont val="돋움"/>
        <family val="3"/>
        <charset val="129"/>
      </rPr>
      <t>감사</t>
    </r>
    <r>
      <rPr>
        <sz val="11"/>
        <rFont val="Verdana"/>
        <family val="2"/>
      </rPr>
      <t xml:space="preserve"> </t>
    </r>
    <r>
      <rPr>
        <sz val="11"/>
        <rFont val="돋움"/>
        <family val="3"/>
        <charset val="129"/>
      </rPr>
      <t>절차에</t>
    </r>
    <r>
      <rPr>
        <sz val="11"/>
        <rFont val="Verdana"/>
        <family val="2"/>
      </rPr>
      <t xml:space="preserve"> </t>
    </r>
    <r>
      <rPr>
        <sz val="11"/>
        <rFont val="돋움"/>
        <family val="3"/>
        <charset val="129"/>
      </rPr>
      <t>정의된</t>
    </r>
    <r>
      <rPr>
        <sz val="11"/>
        <rFont val="Verdana"/>
        <family val="2"/>
      </rPr>
      <t xml:space="preserve"> </t>
    </r>
    <r>
      <rPr>
        <sz val="11"/>
        <rFont val="돋움"/>
        <family val="3"/>
        <charset val="129"/>
      </rPr>
      <t>제련소</t>
    </r>
    <r>
      <rPr>
        <sz val="11"/>
        <rFont val="Verdana"/>
        <family val="2"/>
      </rPr>
      <t xml:space="preserve"> </t>
    </r>
    <r>
      <rPr>
        <sz val="11"/>
        <rFont val="돋움"/>
        <family val="3"/>
        <charset val="129"/>
      </rPr>
      <t>또는</t>
    </r>
    <r>
      <rPr>
        <sz val="11"/>
        <rFont val="Verdana"/>
        <family val="2"/>
      </rPr>
      <t xml:space="preserve"> </t>
    </r>
    <r>
      <rPr>
        <sz val="11"/>
        <rFont val="돋움"/>
        <family val="3"/>
        <charset val="129"/>
      </rPr>
      <t>정제소의</t>
    </r>
    <r>
      <rPr>
        <sz val="11"/>
        <rFont val="Verdana"/>
        <family val="2"/>
      </rPr>
      <t xml:space="preserve"> </t>
    </r>
    <r>
      <rPr>
        <sz val="11"/>
        <rFont val="돋움"/>
        <family val="3"/>
        <charset val="129"/>
      </rPr>
      <t>성격에</t>
    </r>
    <r>
      <rPr>
        <sz val="11"/>
        <rFont val="Verdana"/>
        <family val="2"/>
      </rPr>
      <t xml:space="preserve"> </t>
    </r>
    <r>
      <rPr>
        <sz val="11"/>
        <rFont val="돋움"/>
        <family val="3"/>
        <charset val="129"/>
      </rPr>
      <t>부합하는</t>
    </r>
    <r>
      <rPr>
        <sz val="11"/>
        <rFont val="Verdana"/>
        <family val="2"/>
      </rPr>
      <t xml:space="preserve"> </t>
    </r>
    <r>
      <rPr>
        <sz val="11"/>
        <rFont val="돋움"/>
        <family val="3"/>
        <charset val="129"/>
      </rPr>
      <t>것으로</t>
    </r>
    <r>
      <rPr>
        <sz val="11"/>
        <rFont val="Verdana"/>
        <family val="2"/>
      </rPr>
      <t xml:space="preserve"> </t>
    </r>
    <r>
      <rPr>
        <sz val="11"/>
        <rFont val="돋움"/>
        <family val="3"/>
        <charset val="129"/>
      </rPr>
      <t>증명되는</t>
    </r>
    <r>
      <rPr>
        <sz val="11"/>
        <rFont val="Verdana"/>
        <family val="2"/>
      </rPr>
      <t xml:space="preserve"> </t>
    </r>
    <r>
      <rPr>
        <sz val="11"/>
        <rFont val="돋움"/>
        <family val="3"/>
        <charset val="129"/>
      </rPr>
      <t>것과</t>
    </r>
    <r>
      <rPr>
        <sz val="11"/>
        <rFont val="Verdana"/>
        <family val="2"/>
      </rPr>
      <t xml:space="preserve"> </t>
    </r>
    <r>
      <rPr>
        <sz val="11"/>
        <rFont val="돋움"/>
        <family val="3"/>
        <charset val="129"/>
      </rPr>
      <t>무관함</t>
    </r>
    <r>
      <rPr>
        <sz val="11"/>
        <rFont val="Verdana"/>
        <family val="2"/>
      </rPr>
      <t>.</t>
    </r>
  </si>
  <si>
    <t xml:space="preserve">다음 목록은 이 템플릿의 발표 시점을 기준으로 한 RMI의 최신 제련소 명칭/별칭 정보를 나타냅니다.   이 목록은 자주 업데이트되며, 최신 버전은 RMI 웹사이트(http://www.responsiblemineralsinitiative.org/responsible-minerals-assurance-process/exports/cmrt-export/)에서 참조할 수 있습니다.   이 목록에 제련소가 포함되어 있다고 해서 해당 제련소가 현재 책임 있는 광물 보증 프로세스 내에서 활동 중이거나 준수한다고 보장하는 것은 아닙니다. 
프로그램 내에서 활동 중이거나 그 범위를 준수하고 있는 가장 최근의 정확한 표준 제련소 명칭 목록은 RMI 웹사이트인 www.responsiblemineralsinitiative.org를 참조하십시오. 
B열에 포함된 명칭은 특정 제련소에 대한 공급망에 의해 일반적으로 인식 및 보고되는 회사명을 나타냅니다. 이러한 이름에는 이전의 회사명, 대체 명칭, 약어 또는 기타 다른 명칭이 포함될 수 있습니다. 이름이 RMI 표준 제련소 명칭이 아닐 수 있지만, 참조 이름은 제련소를 식별하는 데 도움이 되며 제련소 찾기의 C열에 나열되어 있습니다. 
C열은 ASCII 문자열로 표시되는 공식 표준 제련소 명칭의 목록입니다. 대다수 제련소들의 명칭이 두 열 모두 동일하지만, 일반 명칭이 표준 명칭과 다를 경우, 다른 명칭이 B열에 표기됩니다. </t>
    <phoneticPr fontId="28"/>
  </si>
  <si>
    <r>
      <rPr>
        <sz val="11"/>
        <rFont val="돋움"/>
        <family val="3"/>
        <charset val="129"/>
      </rPr>
      <t>책임</t>
    </r>
    <r>
      <rPr>
        <sz val="11"/>
        <rFont val="Verdana"/>
        <family val="2"/>
      </rPr>
      <t xml:space="preserve"> </t>
    </r>
    <r>
      <rPr>
        <sz val="11"/>
        <rFont val="돋움"/>
        <family val="3"/>
        <charset val="129"/>
      </rPr>
      <t>있는</t>
    </r>
    <r>
      <rPr>
        <sz val="11"/>
        <rFont val="Verdana"/>
        <family val="2"/>
      </rPr>
      <t xml:space="preserve"> </t>
    </r>
    <r>
      <rPr>
        <sz val="11"/>
        <rFont val="돋움"/>
        <family val="3"/>
        <charset val="129"/>
      </rPr>
      <t>광물</t>
    </r>
    <r>
      <rPr>
        <sz val="11"/>
        <rFont val="Verdana"/>
        <family val="2"/>
      </rPr>
      <t xml:space="preserve"> </t>
    </r>
    <r>
      <rPr>
        <sz val="11"/>
        <rFont val="돋움"/>
        <family val="3"/>
        <charset val="129"/>
      </rPr>
      <t>보증</t>
    </r>
    <r>
      <rPr>
        <sz val="11"/>
        <rFont val="Verdana"/>
        <family val="2"/>
      </rPr>
      <t xml:space="preserve"> </t>
    </r>
    <r>
      <rPr>
        <sz val="11"/>
        <rFont val="돋움"/>
        <family val="3"/>
        <charset val="129"/>
      </rPr>
      <t>프로세스</t>
    </r>
    <r>
      <rPr>
        <sz val="11"/>
        <rFont val="Verdana"/>
        <family val="2"/>
      </rPr>
      <t xml:space="preserve"> </t>
    </r>
    <r>
      <rPr>
        <sz val="11"/>
        <rFont val="돋움"/>
        <family val="3"/>
        <charset val="129"/>
      </rPr>
      <t>준수</t>
    </r>
    <r>
      <rPr>
        <sz val="11"/>
        <rFont val="Verdana"/>
        <family val="2"/>
      </rPr>
      <t xml:space="preserve"> </t>
    </r>
    <r>
      <rPr>
        <sz val="11"/>
        <rFont val="돋움"/>
        <family val="3"/>
        <charset val="129"/>
      </rPr>
      <t>제련소</t>
    </r>
    <r>
      <rPr>
        <sz val="11"/>
        <rFont val="Verdana"/>
        <family val="2"/>
      </rPr>
      <t xml:space="preserve"> </t>
    </r>
    <r>
      <rPr>
        <sz val="11"/>
        <rFont val="돋움"/>
        <family val="3"/>
        <charset val="129"/>
      </rPr>
      <t>리스트</t>
    </r>
    <r>
      <rPr>
        <sz val="11"/>
        <rFont val="Verdana"/>
        <family val="2"/>
      </rPr>
      <t xml:space="preserve"> </t>
    </r>
    <r>
      <rPr>
        <sz val="11"/>
        <rFont val="돋움"/>
        <family val="3"/>
        <charset val="129"/>
      </rPr>
      <t>링크</t>
    </r>
  </si>
  <si>
    <r>
      <rPr>
        <sz val="11"/>
        <rFont val="돋움"/>
        <family val="3"/>
        <charset val="129"/>
      </rPr>
      <t>신고</t>
    </r>
    <r>
      <rPr>
        <sz val="11"/>
        <rFont val="Verdana"/>
        <family val="2"/>
      </rPr>
      <t xml:space="preserve">(Declaration) </t>
    </r>
    <r>
      <rPr>
        <sz val="11"/>
        <rFont val="돋움"/>
        <family val="3"/>
        <charset val="129"/>
      </rPr>
      <t>탭의</t>
    </r>
    <r>
      <rPr>
        <sz val="11"/>
        <rFont val="Verdana"/>
        <family val="2"/>
      </rPr>
      <t xml:space="preserve"> D75 </t>
    </r>
    <r>
      <rPr>
        <sz val="11"/>
        <rFont val="돋움"/>
        <family val="3"/>
        <charset val="129"/>
      </rPr>
      <t>셀에</t>
    </r>
    <r>
      <rPr>
        <sz val="11"/>
        <rFont val="Verdana"/>
        <family val="2"/>
      </rPr>
      <t xml:space="preserve"> </t>
    </r>
    <r>
      <rPr>
        <sz val="11"/>
        <rFont val="돋움"/>
        <family val="3"/>
        <charset val="129"/>
      </rPr>
      <t>책임</t>
    </r>
    <r>
      <rPr>
        <sz val="11"/>
        <rFont val="Verdana"/>
        <family val="2"/>
      </rPr>
      <t xml:space="preserve"> </t>
    </r>
    <r>
      <rPr>
        <sz val="11"/>
        <rFont val="돋움"/>
        <family val="3"/>
        <charset val="129"/>
      </rPr>
      <t>있는</t>
    </r>
    <r>
      <rPr>
        <sz val="11"/>
        <rFont val="Verdana"/>
        <family val="2"/>
      </rPr>
      <t xml:space="preserve"> </t>
    </r>
    <r>
      <rPr>
        <sz val="11"/>
        <rFont val="돋움"/>
        <family val="3"/>
        <charset val="129"/>
      </rPr>
      <t>광물</t>
    </r>
    <r>
      <rPr>
        <sz val="11"/>
        <rFont val="Verdana"/>
        <family val="2"/>
      </rPr>
      <t xml:space="preserve"> </t>
    </r>
    <r>
      <rPr>
        <sz val="11"/>
        <rFont val="돋움"/>
        <family val="3"/>
        <charset val="129"/>
      </rPr>
      <t>보증</t>
    </r>
    <r>
      <rPr>
        <sz val="11"/>
        <rFont val="Verdana"/>
        <family val="2"/>
      </rPr>
      <t xml:space="preserve"> </t>
    </r>
    <r>
      <rPr>
        <sz val="11"/>
        <rFont val="돋움"/>
        <family val="3"/>
        <charset val="129"/>
      </rPr>
      <t>프로세스</t>
    </r>
    <r>
      <rPr>
        <sz val="11"/>
        <rFont val="Verdana"/>
        <family val="2"/>
      </rPr>
      <t xml:space="preserve"> </t>
    </r>
    <r>
      <rPr>
        <sz val="11"/>
        <rFont val="돋움"/>
        <family val="3"/>
        <charset val="129"/>
      </rPr>
      <t>준수</t>
    </r>
    <r>
      <rPr>
        <sz val="11"/>
        <rFont val="Verdana"/>
        <family val="2"/>
      </rPr>
      <t xml:space="preserve"> </t>
    </r>
    <r>
      <rPr>
        <sz val="11"/>
        <rFont val="돋움"/>
        <family val="3"/>
        <charset val="129"/>
      </rPr>
      <t>제련소</t>
    </r>
    <r>
      <rPr>
        <sz val="11"/>
        <rFont val="Verdana"/>
        <family val="2"/>
      </rPr>
      <t xml:space="preserve"> </t>
    </r>
    <r>
      <rPr>
        <sz val="11"/>
        <rFont val="돋움"/>
        <family val="3"/>
        <charset val="129"/>
      </rPr>
      <t>목록을</t>
    </r>
    <r>
      <rPr>
        <sz val="11"/>
        <rFont val="Verdana"/>
        <family val="2"/>
      </rPr>
      <t xml:space="preserve"> </t>
    </r>
    <r>
      <rPr>
        <sz val="11"/>
        <rFont val="돋움"/>
        <family val="3"/>
        <charset val="129"/>
      </rPr>
      <t>사용해</t>
    </r>
    <r>
      <rPr>
        <sz val="11"/>
        <rFont val="Verdana"/>
        <family val="2"/>
      </rPr>
      <t xml:space="preserve"> </t>
    </r>
    <r>
      <rPr>
        <sz val="11"/>
        <rFont val="돋움"/>
        <family val="3"/>
        <charset val="129"/>
      </rPr>
      <t>콩고공화국</t>
    </r>
    <r>
      <rPr>
        <sz val="11"/>
        <rFont val="Verdana"/>
        <family val="2"/>
      </rPr>
      <t xml:space="preserve"> </t>
    </r>
    <r>
      <rPr>
        <sz val="11"/>
        <rFont val="돋움"/>
        <family val="3"/>
        <charset val="129"/>
      </rPr>
      <t>분쟁으로부터</t>
    </r>
    <r>
      <rPr>
        <sz val="11"/>
        <rFont val="Verdana"/>
        <family val="2"/>
      </rPr>
      <t xml:space="preserve"> </t>
    </r>
    <r>
      <rPr>
        <sz val="11"/>
        <rFont val="돋움"/>
        <family val="3"/>
        <charset val="129"/>
      </rPr>
      <t>자유롭다고</t>
    </r>
    <r>
      <rPr>
        <sz val="11"/>
        <rFont val="Verdana"/>
        <family val="2"/>
      </rPr>
      <t xml:space="preserve"> </t>
    </r>
    <r>
      <rPr>
        <sz val="11"/>
        <rFont val="돋움"/>
        <family val="3"/>
        <charset val="129"/>
      </rPr>
      <t>확인된</t>
    </r>
    <r>
      <rPr>
        <sz val="11"/>
        <rFont val="Verdana"/>
        <family val="2"/>
      </rPr>
      <t xml:space="preserve"> </t>
    </r>
    <r>
      <rPr>
        <sz val="11"/>
        <rFont val="돋움"/>
        <family val="3"/>
        <charset val="129"/>
      </rPr>
      <t>제련소에서</t>
    </r>
    <r>
      <rPr>
        <sz val="11"/>
        <rFont val="Verdana"/>
        <family val="2"/>
      </rPr>
      <t xml:space="preserve"> </t>
    </r>
    <r>
      <rPr>
        <sz val="11"/>
        <rFont val="돋움"/>
        <family val="3"/>
        <charset val="129"/>
      </rPr>
      <t>귀사의</t>
    </r>
    <r>
      <rPr>
        <sz val="11"/>
        <rFont val="Verdana"/>
        <family val="2"/>
      </rPr>
      <t xml:space="preserve"> </t>
    </r>
    <r>
      <rPr>
        <sz val="11"/>
        <rFont val="돋움"/>
        <family val="3"/>
        <charset val="129"/>
      </rPr>
      <t>직접</t>
    </r>
    <r>
      <rPr>
        <sz val="11"/>
        <rFont val="Verdana"/>
        <family val="2"/>
      </rPr>
      <t xml:space="preserve"> </t>
    </r>
    <r>
      <rPr>
        <sz val="11"/>
        <rFont val="돋움"/>
        <family val="3"/>
        <charset val="129"/>
      </rPr>
      <t>공급업체가</t>
    </r>
    <r>
      <rPr>
        <sz val="11"/>
        <rFont val="Verdana"/>
        <family val="2"/>
      </rPr>
      <t xml:space="preserve"> </t>
    </r>
    <r>
      <rPr>
        <sz val="11"/>
        <rFont val="돋움"/>
        <family val="3"/>
        <charset val="129"/>
      </rPr>
      <t>광물을</t>
    </r>
    <r>
      <rPr>
        <sz val="11"/>
        <rFont val="Verdana"/>
        <family val="2"/>
      </rPr>
      <t xml:space="preserve"> </t>
    </r>
    <r>
      <rPr>
        <sz val="11"/>
        <rFont val="돋움"/>
        <family val="3"/>
        <charset val="129"/>
      </rPr>
      <t>구매하도록</t>
    </r>
    <r>
      <rPr>
        <sz val="11"/>
        <rFont val="Verdana"/>
        <family val="2"/>
      </rPr>
      <t xml:space="preserve"> </t>
    </r>
    <r>
      <rPr>
        <sz val="11"/>
        <rFont val="돋움"/>
        <family val="3"/>
        <charset val="129"/>
      </rPr>
      <t>귀사에서</t>
    </r>
    <r>
      <rPr>
        <sz val="11"/>
        <rFont val="Verdana"/>
        <family val="2"/>
      </rPr>
      <t xml:space="preserve"> </t>
    </r>
    <r>
      <rPr>
        <sz val="11"/>
        <rFont val="돋움"/>
        <family val="3"/>
        <charset val="129"/>
      </rPr>
      <t>요구하는지</t>
    </r>
    <r>
      <rPr>
        <sz val="11"/>
        <rFont val="Verdana"/>
        <family val="2"/>
      </rPr>
      <t xml:space="preserve"> </t>
    </r>
    <r>
      <rPr>
        <sz val="11"/>
        <rFont val="돋움"/>
        <family val="3"/>
        <charset val="129"/>
      </rPr>
      <t>여부를</t>
    </r>
    <r>
      <rPr>
        <sz val="11"/>
        <rFont val="Verdana"/>
        <family val="2"/>
      </rPr>
      <t xml:space="preserve"> </t>
    </r>
    <r>
      <rPr>
        <sz val="11"/>
        <rFont val="돋움"/>
        <family val="3"/>
        <charset val="129"/>
      </rPr>
      <t>답변하십시오</t>
    </r>
    <r>
      <rPr>
        <sz val="11"/>
        <rFont val="Verdana"/>
        <family val="2"/>
      </rPr>
      <t xml:space="preserve">. </t>
    </r>
  </si>
  <si>
    <r>
      <rPr>
        <sz val="11"/>
        <rFont val="ＭＳ Ｐゴシック"/>
        <family val="3"/>
        <charset val="128"/>
      </rPr>
      <t>日本語</t>
    </r>
    <r>
      <rPr>
        <sz val="11"/>
        <rFont val="Verdana"/>
        <family val="2"/>
      </rPr>
      <t xml:space="preserve"> Japanese</t>
    </r>
  </si>
  <si>
    <r>
      <rPr>
        <sz val="11"/>
        <rFont val="ＭＳ Ｐゴシック"/>
        <family val="3"/>
        <charset val="128"/>
      </rPr>
      <t>始めに</t>
    </r>
  </si>
  <si>
    <r>
      <rPr>
        <sz val="11"/>
        <rFont val="ＭＳ Ｐゴシック"/>
        <family val="3"/>
        <charset val="128"/>
      </rPr>
      <t>会社情報の記入（</t>
    </r>
    <r>
      <rPr>
        <sz val="11"/>
        <rFont val="Verdana"/>
        <family val="2"/>
      </rPr>
      <t>8</t>
    </r>
    <r>
      <rPr>
        <sz val="11"/>
        <rFont val="ＭＳ Ｐゴシック"/>
        <family val="3"/>
        <charset val="128"/>
      </rPr>
      <t>～</t>
    </r>
    <r>
      <rPr>
        <sz val="11"/>
        <rFont val="Verdana"/>
        <family val="2"/>
      </rPr>
      <t>22</t>
    </r>
    <r>
      <rPr>
        <sz val="11"/>
        <rFont val="ＭＳ Ｐゴシック"/>
        <family val="3"/>
        <charset val="128"/>
      </rPr>
      <t>行）に関する解説。回答は英語</t>
    </r>
    <r>
      <rPr>
        <sz val="11"/>
        <rFont val="Verdana"/>
        <family val="2"/>
      </rPr>
      <t>(</t>
    </r>
    <r>
      <rPr>
        <sz val="11"/>
        <rFont val="ＭＳ Ｐゴシック"/>
        <family val="3"/>
        <charset val="128"/>
      </rPr>
      <t>半角</t>
    </r>
    <r>
      <rPr>
        <sz val="11"/>
        <rFont val="Verdana"/>
        <family val="2"/>
      </rPr>
      <t>)</t>
    </r>
    <r>
      <rPr>
        <sz val="11"/>
        <rFont val="ＭＳ Ｐゴシック"/>
        <family val="3"/>
        <charset val="128"/>
      </rPr>
      <t>で入力してください。</t>
    </r>
  </si>
  <si>
    <r>
      <t xml:space="preserve">    </t>
    </r>
    <r>
      <rPr>
        <sz val="11"/>
        <rFont val="ＭＳ Ｐゴシック"/>
        <family val="3"/>
        <charset val="128"/>
      </rPr>
      <t>注：</t>
    </r>
    <r>
      <rPr>
        <sz val="11"/>
        <rFont val="Verdana"/>
        <family val="2"/>
      </rPr>
      <t>(*)</t>
    </r>
    <r>
      <rPr>
        <sz val="11"/>
        <rFont val="ＭＳ Ｐゴシック"/>
        <family val="3"/>
        <charset val="128"/>
      </rPr>
      <t>のある欄は回答必須項目です。</t>
    </r>
  </si>
  <si>
    <r>
      <t xml:space="preserve">1. </t>
    </r>
    <r>
      <rPr>
        <sz val="11"/>
        <rFont val="ＭＳ Ｐゴシック"/>
        <family val="3"/>
        <charset val="128"/>
      </rPr>
      <t>貴社の正式名称を記入してください。省略形は使わないでください。このフィールドでは、他の社名や</t>
    </r>
    <r>
      <rPr>
        <sz val="11"/>
        <rFont val="Verdana"/>
        <family val="2"/>
      </rPr>
      <t>DBA</t>
    </r>
    <r>
      <rPr>
        <sz val="11"/>
        <rFont val="ＭＳ Ｐゴシック"/>
        <family val="3"/>
        <charset val="128"/>
      </rPr>
      <t>などを追加することができます。</t>
    </r>
  </si>
  <si>
    <r>
      <t xml:space="preserve">3.  </t>
    </r>
    <r>
      <rPr>
        <sz val="11"/>
        <rFont val="ＭＳ Ｐゴシック"/>
        <family val="3"/>
        <charset val="128"/>
      </rPr>
      <t>貴社固有の識別番号又はコードを記入してください（</t>
    </r>
    <r>
      <rPr>
        <sz val="11"/>
        <rFont val="Verdana"/>
        <family val="2"/>
      </rPr>
      <t>DUNS</t>
    </r>
    <r>
      <rPr>
        <sz val="11"/>
        <rFont val="ＭＳ Ｐゴシック"/>
        <family val="3"/>
        <charset val="128"/>
      </rPr>
      <t>ナンバー、</t>
    </r>
    <r>
      <rPr>
        <sz val="11"/>
        <rFont val="Verdana"/>
        <family val="2"/>
      </rPr>
      <t>VAT</t>
    </r>
    <r>
      <rPr>
        <sz val="11"/>
        <rFont val="ＭＳ Ｐゴシック"/>
        <family val="3"/>
        <charset val="128"/>
      </rPr>
      <t>ナンバー、顧客固有番号等）。</t>
    </r>
  </si>
  <si>
    <r>
      <t xml:space="preserve">4. </t>
    </r>
    <r>
      <rPr>
        <sz val="11"/>
        <rFont val="ＭＳ Ｐゴシック"/>
        <family val="3"/>
        <charset val="128"/>
      </rPr>
      <t>固有の識別番号又はコードの発行元を記入してください（「</t>
    </r>
    <r>
      <rPr>
        <sz val="11"/>
        <rFont val="Verdana"/>
        <family val="2"/>
      </rPr>
      <t>DUNS</t>
    </r>
    <r>
      <rPr>
        <sz val="11"/>
        <rFont val="ＭＳ Ｐゴシック"/>
        <family val="3"/>
        <charset val="128"/>
      </rPr>
      <t>」「</t>
    </r>
    <r>
      <rPr>
        <sz val="11"/>
        <rFont val="Verdana"/>
        <family val="2"/>
      </rPr>
      <t>VAT</t>
    </r>
    <r>
      <rPr>
        <sz val="11"/>
        <rFont val="ＭＳ Ｐゴシック"/>
        <family val="3"/>
        <charset val="128"/>
      </rPr>
      <t>」「顧客」等）。</t>
    </r>
  </si>
  <si>
    <r>
      <t xml:space="preserve">5. </t>
    </r>
    <r>
      <rPr>
        <sz val="11"/>
        <rFont val="ＭＳ Ｐゴシック"/>
        <family val="3"/>
        <charset val="128"/>
      </rPr>
      <t>貴社の住所を省略せずに記入してください（番地、市、州</t>
    </r>
    <r>
      <rPr>
        <sz val="11"/>
        <rFont val="Verdana"/>
        <family val="2"/>
      </rPr>
      <t>/</t>
    </r>
    <r>
      <rPr>
        <sz val="11"/>
        <rFont val="ＭＳ Ｐゴシック"/>
        <family val="3"/>
        <charset val="128"/>
      </rPr>
      <t>都道府県、国、郵便番号）</t>
    </r>
    <r>
      <rPr>
        <sz val="11"/>
        <rFont val="Verdana"/>
        <family val="2"/>
      </rPr>
      <t xml:space="preserve"> </t>
    </r>
    <r>
      <rPr>
        <sz val="11"/>
        <rFont val="ＭＳ Ｐゴシック"/>
        <family val="3"/>
        <charset val="128"/>
      </rPr>
      <t>。この欄は任意です。</t>
    </r>
  </si>
  <si>
    <r>
      <t xml:space="preserve">6. </t>
    </r>
    <r>
      <rPr>
        <sz val="11"/>
        <rFont val="ＭＳ Ｐゴシック"/>
        <family val="3"/>
        <charset val="128"/>
      </rPr>
      <t>このテンプレートの回答データの内容に関して連絡先となる担当者の名前を記入してください。この欄は必須です。</t>
    </r>
  </si>
  <si>
    <r>
      <t>7.</t>
    </r>
    <r>
      <rPr>
        <sz val="11"/>
        <rFont val="ＭＳ Ｐゴシック"/>
        <family val="3"/>
        <charset val="128"/>
      </rPr>
      <t>連絡先の電子メール・アドレスを記入してください。電子メールが利用不可能な場合、「利用不可」又は</t>
    </r>
    <r>
      <rPr>
        <sz val="11"/>
        <rFont val="Verdana"/>
        <family val="2"/>
      </rPr>
      <t>n/a</t>
    </r>
    <r>
      <rPr>
        <sz val="11"/>
        <rFont val="ＭＳ Ｐゴシック"/>
        <family val="3"/>
        <charset val="128"/>
      </rPr>
      <t>としてください。空欄のままにするとフォームの実行時にエラーが発生する可能性があるため記入してください。この欄は必須です。</t>
    </r>
  </si>
  <si>
    <r>
      <t xml:space="preserve">8. </t>
    </r>
    <r>
      <rPr>
        <sz val="11"/>
        <rFont val="ＭＳ Ｐゴシック"/>
        <family val="3"/>
        <charset val="128"/>
      </rPr>
      <t>連絡先電話番号を記入してください。この欄は必須です。</t>
    </r>
  </si>
  <si>
    <r>
      <t>9.</t>
    </r>
    <r>
      <rPr>
        <sz val="11"/>
        <rFont val="ＭＳ Ｐゴシック"/>
        <family val="3"/>
        <charset val="128"/>
      </rPr>
      <t>申告内容の回答責任者の名前を記入してください。連絡先と異なる人でもかまいません。「同上」又は同様の表記は避けてください。この欄は必須です。</t>
    </r>
  </si>
  <si>
    <r>
      <t xml:space="preserve">10. </t>
    </r>
    <r>
      <rPr>
        <sz val="11"/>
        <rFont val="ＭＳ Ｐゴシック"/>
        <family val="3"/>
        <charset val="128"/>
      </rPr>
      <t>回答責任者の役職を記入してください。この欄は任意です。</t>
    </r>
  </si>
  <si>
    <r>
      <t>11.</t>
    </r>
    <r>
      <rPr>
        <sz val="11"/>
        <rFont val="ＭＳ Ｐゴシック"/>
        <family val="3"/>
        <charset val="128"/>
      </rPr>
      <t>回答責任者の電子メール・アドレスを記入してください。電子メールが不可能な場合、「利用不可」又は</t>
    </r>
    <r>
      <rPr>
        <sz val="11"/>
        <rFont val="Verdana"/>
        <family val="2"/>
      </rPr>
      <t>n/a</t>
    </r>
    <r>
      <rPr>
        <sz val="11"/>
        <rFont val="ＭＳ Ｐゴシック"/>
        <family val="3"/>
        <charset val="128"/>
      </rPr>
      <t>としてください。空欄のままにするとフォームの実行時にエラーが発生する可能性があるため記入してください。この欄は必須です。</t>
    </r>
  </si>
  <si>
    <r>
      <t xml:space="preserve">12. </t>
    </r>
    <r>
      <rPr>
        <sz val="11"/>
        <rFont val="ＭＳ Ｐゴシック"/>
        <family val="3"/>
        <charset val="128"/>
      </rPr>
      <t>回答責任者の電話番号を記入してください。この欄は必須です。</t>
    </r>
  </si>
  <si>
    <r>
      <t xml:space="preserve">13. </t>
    </r>
    <r>
      <rPr>
        <sz val="11"/>
        <rFont val="ＭＳ Ｐゴシック"/>
        <family val="3"/>
        <charset val="128"/>
      </rPr>
      <t>このテンプレートの作成日を</t>
    </r>
    <r>
      <rPr>
        <sz val="11"/>
        <rFont val="Verdana"/>
        <family val="2"/>
      </rPr>
      <t>DD-MMM-YYYY</t>
    </r>
    <r>
      <rPr>
        <sz val="11"/>
        <rFont val="ＭＳ Ｐゴシック"/>
        <family val="3"/>
        <charset val="128"/>
      </rPr>
      <t>（例</t>
    </r>
    <r>
      <rPr>
        <sz val="11"/>
        <rFont val="Verdana"/>
        <family val="2"/>
      </rPr>
      <t>: 01-JAN-2012</t>
    </r>
    <r>
      <rPr>
        <sz val="11"/>
        <rFont val="ＭＳ Ｐゴシック"/>
        <family val="3"/>
        <charset val="128"/>
      </rPr>
      <t>）の形式で記入してください。この欄は必須です。</t>
    </r>
  </si>
  <si>
    <r>
      <t xml:space="preserve">14. </t>
    </r>
    <r>
      <rPr>
        <sz val="11"/>
        <rFont val="ＭＳ Ｐゴシック"/>
        <family val="3"/>
        <charset val="128"/>
      </rPr>
      <t>例えば、ファイル名を「会社名</t>
    </r>
    <r>
      <rPr>
        <sz val="11"/>
        <rFont val="Verdana"/>
        <family val="2"/>
      </rPr>
      <t>-</t>
    </r>
    <r>
      <rPr>
        <sz val="11"/>
        <rFont val="ＭＳ Ｐゴシック"/>
        <family val="3"/>
        <charset val="128"/>
      </rPr>
      <t>日付</t>
    </r>
    <r>
      <rPr>
        <sz val="11"/>
        <rFont val="Verdana"/>
        <family val="2"/>
      </rPr>
      <t>.xls</t>
    </r>
    <r>
      <rPr>
        <sz val="11"/>
        <rFont val="ＭＳ Ｐゴシック"/>
        <family val="3"/>
        <charset val="128"/>
      </rPr>
      <t>」として保存します（日付は</t>
    </r>
    <r>
      <rPr>
        <sz val="11"/>
        <rFont val="Verdana"/>
        <family val="2"/>
      </rPr>
      <t>YYYY-MM-DD</t>
    </r>
    <r>
      <rPr>
        <sz val="11"/>
        <rFont val="ＭＳ Ｐゴシック"/>
        <family val="3"/>
        <charset val="128"/>
      </rPr>
      <t>で記述）。</t>
    </r>
  </si>
  <si>
    <r>
      <t>7</t>
    </r>
    <r>
      <rPr>
        <sz val="11"/>
        <rFont val="ＭＳ Ｐゴシック"/>
        <family val="3"/>
        <charset val="128"/>
      </rPr>
      <t>つのデューデリジェンスに関する質問（</t>
    </r>
    <r>
      <rPr>
        <sz val="11"/>
        <rFont val="Verdana"/>
        <family val="2"/>
      </rPr>
      <t>24</t>
    </r>
    <r>
      <rPr>
        <sz val="11"/>
        <rFont val="ＭＳ Ｐゴシック"/>
        <family val="3"/>
        <charset val="128"/>
      </rPr>
      <t>～</t>
    </r>
    <r>
      <rPr>
        <sz val="11"/>
        <rFont val="Verdana"/>
        <family val="2"/>
      </rPr>
      <t>65</t>
    </r>
    <r>
      <rPr>
        <sz val="11"/>
        <rFont val="ＭＳ Ｐゴシック"/>
        <family val="3"/>
        <charset val="128"/>
      </rPr>
      <t>行）に対する解説。
回答は英語（半角）で入力してください。</t>
    </r>
  </si>
  <si>
    <r>
      <rPr>
        <sz val="11"/>
        <rFont val="ＭＳ Ｐゴシック"/>
        <family val="3"/>
        <charset val="128"/>
      </rPr>
      <t>「</t>
    </r>
    <r>
      <rPr>
        <sz val="11"/>
        <rFont val="Verdana"/>
        <family val="2"/>
      </rPr>
      <t>No</t>
    </r>
    <r>
      <rPr>
        <sz val="11"/>
        <rFont val="ＭＳ Ｐゴシック"/>
        <family val="3"/>
        <charset val="128"/>
      </rPr>
      <t>（いいえ）」という回答に対して、コメント欄に具体的な内容の記入を要求する企業もあります。</t>
    </r>
  </si>
  <si>
    <r>
      <rPr>
        <sz val="11"/>
        <rFont val="ＭＳ Ｐゴシック"/>
        <family val="3"/>
        <charset val="128"/>
      </rPr>
      <t>回答を補足する必要がある場合は、備考欄に記入してください。</t>
    </r>
  </si>
  <si>
    <r>
      <rPr>
        <sz val="11"/>
        <rFont val="ＭＳ Ｐゴシック"/>
        <family val="3"/>
        <charset val="128"/>
      </rPr>
      <t>「</t>
    </r>
    <r>
      <rPr>
        <sz val="11"/>
        <rFont val="Verdana"/>
        <family val="2"/>
      </rPr>
      <t>OECD</t>
    </r>
    <r>
      <rPr>
        <sz val="11"/>
        <rFont val="ＭＳ Ｐゴシック"/>
        <family val="3"/>
        <charset val="128"/>
      </rPr>
      <t>紛争地域及び高リスク地域からの鉱物の責任あるサプライチェーンのためのデューデリジェンス・ガイダンス」では、「デューデリジェンス」を「企業が人権を尊重し、紛争に寄与しないことを確実とする、継続的、自主的、かつ状況に応じたプロセス」と定義しています。デューデリジェンスは御社のコンフリクトフリーの調達戦略全体の一部として不可欠なものであるはずです。次の質問</t>
    </r>
    <r>
      <rPr>
        <sz val="11"/>
        <rFont val="Verdana"/>
        <family val="2"/>
      </rPr>
      <t>A</t>
    </r>
    <r>
      <rPr>
        <sz val="11"/>
        <rFont val="ＭＳ Ｐゴシック"/>
        <family val="3"/>
        <charset val="128"/>
      </rPr>
      <t>～</t>
    </r>
    <r>
      <rPr>
        <sz val="11"/>
        <rFont val="Verdana"/>
        <family val="2"/>
      </rPr>
      <t>I</t>
    </r>
    <r>
      <rPr>
        <sz val="11"/>
        <rFont val="ＭＳ Ｐゴシック"/>
        <family val="3"/>
        <charset val="128"/>
      </rPr>
      <t>はコンフリクトフリーの鉱物調達に関する御社のデューデリジェンス活動を分析評価するために設計されています。</t>
    </r>
    <r>
      <rPr>
        <sz val="11"/>
        <rFont val="Verdana"/>
        <family val="2"/>
      </rPr>
      <t xml:space="preserve"> </t>
    </r>
    <r>
      <rPr>
        <sz val="11"/>
        <rFont val="ＭＳ Ｐゴシック"/>
        <family val="3"/>
        <charset val="128"/>
      </rPr>
      <t>これらの質問に対する回答は、御社全体の取組みを対象としており、企業情報に関するセクションで選定した「申告範囲」に限定するものではありません。</t>
    </r>
  </si>
  <si>
    <r>
      <t>Smelter List</t>
    </r>
    <r>
      <rPr>
        <sz val="11"/>
        <rFont val="ＭＳ Ｐゴシック"/>
        <family val="3"/>
        <charset val="128"/>
      </rPr>
      <t>（製錬業者リスト）シートの記入に関する解説
回答は英語（半角）で入力してください。</t>
    </r>
  </si>
  <si>
    <r>
      <rPr>
        <sz val="11"/>
        <rFont val="ＭＳ Ｐゴシック"/>
        <family val="3"/>
        <charset val="128"/>
      </rPr>
      <t>注：</t>
    </r>
    <r>
      <rPr>
        <sz val="11"/>
        <rFont val="Verdana"/>
        <family val="2"/>
      </rPr>
      <t>(*)</t>
    </r>
    <r>
      <rPr>
        <sz val="11"/>
        <rFont val="ＭＳ Ｐゴシック"/>
        <family val="3"/>
        <charset val="128"/>
      </rPr>
      <t>のある欄は必須項目です。</t>
    </r>
  </si>
  <si>
    <r>
      <t xml:space="preserve">1. </t>
    </r>
    <r>
      <rPr>
        <sz val="11"/>
        <rFont val="ＭＳ Ｐゴシック"/>
        <family val="3"/>
        <charset val="128"/>
      </rPr>
      <t>製錬業者識別番号の入力列－製錬業者識別番号が分かる場合は、その番号を</t>
    </r>
    <r>
      <rPr>
        <sz val="11"/>
        <rFont val="Verdana"/>
        <family val="2"/>
      </rPr>
      <t>A</t>
    </r>
    <r>
      <rPr>
        <sz val="11"/>
        <rFont val="ＭＳ Ｐゴシック"/>
        <family val="3"/>
        <charset val="128"/>
      </rPr>
      <t>列に入力してください（</t>
    </r>
    <r>
      <rPr>
        <sz val="11"/>
        <rFont val="Verdana"/>
        <family val="2"/>
      </rPr>
      <t>B</t>
    </r>
    <r>
      <rPr>
        <sz val="11"/>
        <rFont val="ＭＳ Ｐゴシック"/>
        <family val="3"/>
        <charset val="128"/>
      </rPr>
      <t>列、</t>
    </r>
    <r>
      <rPr>
        <sz val="11"/>
        <rFont val="Verdana"/>
        <family val="2"/>
      </rPr>
      <t>C</t>
    </r>
    <r>
      <rPr>
        <sz val="11"/>
        <rFont val="ＭＳ Ｐゴシック"/>
        <family val="3"/>
        <charset val="128"/>
      </rPr>
      <t>列、</t>
    </r>
    <r>
      <rPr>
        <sz val="11"/>
        <rFont val="Verdana"/>
        <family val="2"/>
      </rPr>
      <t>E</t>
    </r>
    <r>
      <rPr>
        <sz val="11"/>
        <rFont val="ＭＳ Ｐゴシック"/>
        <family val="3"/>
        <charset val="128"/>
      </rPr>
      <t>列、</t>
    </r>
    <r>
      <rPr>
        <sz val="11"/>
        <rFont val="Verdana"/>
        <family val="2"/>
      </rPr>
      <t>F</t>
    </r>
    <r>
      <rPr>
        <sz val="11"/>
        <rFont val="ＭＳ Ｐゴシック"/>
        <family val="3"/>
        <charset val="128"/>
      </rPr>
      <t>列、</t>
    </r>
    <r>
      <rPr>
        <sz val="11"/>
        <rFont val="Verdana"/>
        <family val="2"/>
      </rPr>
      <t>G</t>
    </r>
    <r>
      <rPr>
        <sz val="11"/>
        <rFont val="ＭＳ Ｐゴシック"/>
        <family val="3"/>
        <charset val="128"/>
      </rPr>
      <t>列、</t>
    </r>
    <r>
      <rPr>
        <sz val="11"/>
        <rFont val="Verdana"/>
        <family val="2"/>
      </rPr>
      <t>I</t>
    </r>
    <r>
      <rPr>
        <sz val="11"/>
        <rFont val="ＭＳ Ｐゴシック"/>
        <family val="3"/>
        <charset val="128"/>
      </rPr>
      <t>列、および</t>
    </r>
    <r>
      <rPr>
        <sz val="11"/>
        <rFont val="Verdana"/>
        <family val="2"/>
      </rPr>
      <t>J</t>
    </r>
    <r>
      <rPr>
        <sz val="11"/>
        <rFont val="ＭＳ Ｐゴシック"/>
        <family val="3"/>
        <charset val="128"/>
      </rPr>
      <t>列は自動入力されます）。</t>
    </r>
    <r>
      <rPr>
        <sz val="11"/>
        <rFont val="Verdana"/>
        <family val="2"/>
      </rPr>
      <t>A</t>
    </r>
    <r>
      <rPr>
        <sz val="11"/>
        <rFont val="ＭＳ Ｐゴシック"/>
        <family val="3"/>
        <charset val="128"/>
      </rPr>
      <t>列は自動入力されません。</t>
    </r>
  </si>
  <si>
    <r>
      <t xml:space="preserve">2. </t>
    </r>
    <r>
      <rPr>
        <sz val="11"/>
        <rFont val="ＭＳ Ｐゴシック"/>
        <family val="3"/>
        <charset val="128"/>
      </rPr>
      <t>金属</t>
    </r>
    <r>
      <rPr>
        <sz val="11"/>
        <rFont val="Verdana"/>
        <family val="2"/>
      </rPr>
      <t xml:space="preserve">(*) </t>
    </r>
    <r>
      <rPr>
        <sz val="11"/>
        <rFont val="ＭＳ Ｐゴシック"/>
        <family val="3"/>
        <charset val="128"/>
      </rPr>
      <t>－</t>
    </r>
    <r>
      <rPr>
        <sz val="11"/>
        <rFont val="Verdana"/>
        <family val="2"/>
      </rPr>
      <t xml:space="preserve"> </t>
    </r>
    <r>
      <rPr>
        <sz val="11"/>
        <rFont val="ＭＳ Ｐゴシック"/>
        <family val="3"/>
        <charset val="128"/>
      </rPr>
      <t>ドロップダウンメニューを使用して、製錬業者情報を入力する該当金属を選択してください。この欄は必須です。</t>
    </r>
  </si>
  <si>
    <r>
      <t xml:space="preserve">4. </t>
    </r>
    <r>
      <rPr>
        <sz val="11"/>
        <rFont val="ＭＳ Ｐゴシック"/>
        <family val="3"/>
        <charset val="128"/>
      </rPr>
      <t>製錬業者名</t>
    </r>
    <r>
      <rPr>
        <sz val="11"/>
        <rFont val="Verdana"/>
        <family val="2"/>
      </rPr>
      <t>(1)</t>
    </r>
    <r>
      <rPr>
        <sz val="11"/>
        <rFont val="ＭＳ Ｐゴシック"/>
        <family val="3"/>
        <charset val="128"/>
      </rPr>
      <t>　－　</t>
    </r>
    <r>
      <rPr>
        <sz val="11"/>
        <rFont val="Verdana"/>
        <family val="2"/>
      </rPr>
      <t>C</t>
    </r>
    <r>
      <rPr>
        <sz val="11"/>
        <rFont val="ＭＳ Ｐゴシック"/>
        <family val="3"/>
        <charset val="128"/>
      </rPr>
      <t>列で「</t>
    </r>
    <r>
      <rPr>
        <sz val="11"/>
        <rFont val="Verdana"/>
        <family val="2"/>
      </rPr>
      <t>Smelter not listed</t>
    </r>
    <r>
      <rPr>
        <sz val="11"/>
        <rFont val="ＭＳ Ｐゴシック"/>
        <family val="3"/>
        <charset val="128"/>
      </rPr>
      <t>（製錬業者が表に含まれていない）」を選択した場合、製錬業者名を記入してください。</t>
    </r>
    <r>
      <rPr>
        <sz val="11"/>
        <rFont val="Verdana"/>
        <family val="2"/>
      </rPr>
      <t>C</t>
    </r>
    <r>
      <rPr>
        <sz val="11"/>
        <rFont val="ＭＳ Ｐゴシック"/>
        <family val="3"/>
        <charset val="128"/>
      </rPr>
      <t>列で製錬業者名を選択した場合には、この欄は自動入力されます。この欄は必須です。</t>
    </r>
  </si>
  <si>
    <r>
      <t xml:space="preserve">5. </t>
    </r>
    <r>
      <rPr>
        <sz val="11"/>
        <rFont val="ＭＳ Ｐゴシック"/>
        <family val="3"/>
        <charset val="128"/>
      </rPr>
      <t>製錬業者所在地：国</t>
    </r>
    <r>
      <rPr>
        <sz val="11"/>
        <rFont val="Verdana"/>
        <family val="2"/>
      </rPr>
      <t>(*)</t>
    </r>
    <r>
      <rPr>
        <sz val="11"/>
        <rFont val="ＭＳ Ｐゴシック"/>
        <family val="3"/>
        <charset val="128"/>
      </rPr>
      <t>　－　</t>
    </r>
    <r>
      <rPr>
        <sz val="11"/>
        <rFont val="Verdana"/>
        <family val="2"/>
      </rPr>
      <t>C</t>
    </r>
    <r>
      <rPr>
        <sz val="11"/>
        <rFont val="ＭＳ Ｐゴシック"/>
        <family val="3"/>
        <charset val="128"/>
      </rPr>
      <t>列で製錬業者名を選択した場合には、この欄は自動入力されます。</t>
    </r>
    <r>
      <rPr>
        <sz val="11"/>
        <rFont val="Verdana"/>
        <family val="2"/>
      </rPr>
      <t>C</t>
    </r>
    <r>
      <rPr>
        <sz val="11"/>
        <rFont val="ＭＳ Ｐゴシック"/>
        <family val="3"/>
        <charset val="128"/>
      </rPr>
      <t>列で「</t>
    </r>
    <r>
      <rPr>
        <sz val="11"/>
        <rFont val="Verdana"/>
        <family val="2"/>
      </rPr>
      <t>Smelter Not Listed</t>
    </r>
    <r>
      <rPr>
        <sz val="11"/>
        <rFont val="ＭＳ Ｐゴシック"/>
        <family val="3"/>
        <charset val="128"/>
      </rPr>
      <t>（製錬業者が表に含まれていない）」を選択した場合、ドロップダウンメニューの中から、製錬業者の所在する国を選択してください。この欄は必須です。</t>
    </r>
  </si>
  <si>
    <r>
      <t xml:space="preserve">6. </t>
    </r>
    <r>
      <rPr>
        <sz val="11"/>
        <rFont val="ＭＳ Ｐゴシック"/>
        <family val="3"/>
        <charset val="128"/>
      </rPr>
      <t>製錬業者識別番号　－　</t>
    </r>
    <r>
      <rPr>
        <sz val="11"/>
        <rFont val="Verdana"/>
        <family val="2"/>
      </rPr>
      <t xml:space="preserve"> </t>
    </r>
    <r>
      <rPr>
        <sz val="11"/>
        <rFont val="ＭＳ Ｐゴシック"/>
        <family val="3"/>
        <charset val="128"/>
      </rPr>
      <t>これは確立された製錬・精製業者の識別システムに従い、製錬・精製業者に割り当てられた固有の識別番号です。一つの精錬・精製業者を表記するために、複数の名前や別名が使用されることが予想されるため、複数の名前や別名を単一の「製錬業者識別番号」に結びつけることができます。</t>
    </r>
  </si>
  <si>
    <r>
      <t>7.</t>
    </r>
    <r>
      <rPr>
        <sz val="11"/>
        <rFont val="ＭＳ Ｐゴシック"/>
        <family val="3"/>
        <charset val="128"/>
      </rPr>
      <t>製錬業者識別番号の発行元　－　これは</t>
    </r>
    <r>
      <rPr>
        <sz val="11"/>
        <rFont val="Verdana"/>
        <family val="2"/>
      </rPr>
      <t>F</t>
    </r>
    <r>
      <rPr>
        <sz val="11"/>
        <rFont val="ＭＳ Ｐゴシック"/>
        <family val="3"/>
        <charset val="128"/>
      </rPr>
      <t>列に入力された製錬業者識別番号の発行元です。ドロップダウンボックスを使って</t>
    </r>
    <r>
      <rPr>
        <sz val="11"/>
        <rFont val="Verdana"/>
        <family val="2"/>
      </rPr>
      <t>C</t>
    </r>
    <r>
      <rPr>
        <sz val="11"/>
        <rFont val="ＭＳ Ｐゴシック"/>
        <family val="3"/>
        <charset val="128"/>
      </rPr>
      <t>列に製錬業者名を選択すると、この欄は自動入力されます。</t>
    </r>
  </si>
  <si>
    <r>
      <t xml:space="preserve">8.  </t>
    </r>
    <r>
      <rPr>
        <sz val="10"/>
        <rFont val="ＭＳ Ｐゴシック"/>
        <family val="3"/>
        <charset val="128"/>
      </rPr>
      <t>製錬業者所在地：番地　－　製錬所の所在する番地を記入してください。この欄は任意記入欄です。</t>
    </r>
  </si>
  <si>
    <r>
      <t xml:space="preserve">9.  </t>
    </r>
    <r>
      <rPr>
        <sz val="10"/>
        <rFont val="ＭＳ Ｐゴシック"/>
        <family val="3"/>
        <charset val="128"/>
      </rPr>
      <t>製錬業者所在地：市　－　製錬所の所在する市を記入してください。この欄は任意記入欄です。</t>
    </r>
  </si>
  <si>
    <r>
      <t xml:space="preserve">11. </t>
    </r>
    <r>
      <rPr>
        <sz val="11"/>
        <rFont val="ＭＳ Ｐゴシック"/>
        <family val="3"/>
        <charset val="128"/>
      </rPr>
      <t>製錬業者連絡先担当者名　－　</t>
    </r>
    <r>
      <rPr>
        <sz val="11"/>
        <rFont val="Verdana"/>
        <family val="2"/>
      </rPr>
      <t xml:space="preserve"> </t>
    </r>
    <r>
      <rPr>
        <sz val="11"/>
        <rFont val="ＭＳ Ｐゴシック"/>
        <family val="3"/>
        <charset val="128"/>
      </rPr>
      <t>紛争鉱物報告テンプレート</t>
    </r>
    <r>
      <rPr>
        <sz val="11"/>
        <rFont val="Verdana"/>
        <family val="2"/>
      </rPr>
      <t>(CMRT)</t>
    </r>
    <r>
      <rPr>
        <sz val="11"/>
        <rFont val="ＭＳ Ｐゴシック"/>
        <family val="3"/>
        <charset val="128"/>
      </rPr>
      <t>は、</t>
    </r>
    <r>
      <rPr>
        <sz val="11"/>
        <rFont val="Verdana"/>
        <family val="2"/>
      </rPr>
      <t>OECD</t>
    </r>
    <r>
      <rPr>
        <sz val="11"/>
        <rFont val="ＭＳ Ｐゴシック"/>
        <family val="3"/>
        <charset val="128"/>
      </rPr>
      <t xml:space="preserve">紛争地域および高リスク地域からの鉱物のサプライチェーンに関するデューディリジェンスガイダンスおよび紛争鉱物に関する米証券取引員会の最終規則のコンプライアンスを目的に、調査企業のサプライチェーンを構成する企業の間を流通します。個人情報保護法のある国で使用される可能性がある場合は、関連法規に抵触する可能性がありますので「製錬業者連絡先担当者名」及び「製錬業者連絡先電子メール」の記載については、これらの情報を上記の企業間で共有することについて担当者の同意を得るなどの対応を行うことを推奨します。
この情報を共有する許可を得た場合、貴社が連絡をとっている製錬業者担当者名を記入してください。
</t>
    </r>
  </si>
  <si>
    <r>
      <t xml:space="preserve">12. </t>
    </r>
    <r>
      <rPr>
        <sz val="11"/>
        <rFont val="ＭＳ Ｐゴシック"/>
        <family val="3"/>
        <charset val="128"/>
      </rPr>
      <t>製錬業者連絡先電子メール　－　上記製錬施設連絡先担当者のメールアドレスを記入してください。
例：</t>
    </r>
    <r>
      <rPr>
        <sz val="11"/>
        <rFont val="Verdana"/>
        <family val="2"/>
      </rPr>
      <t xml:space="preserve">John.Smith@SmelterXXX.com </t>
    </r>
    <r>
      <rPr>
        <sz val="11"/>
        <rFont val="ＭＳ Ｐゴシック"/>
        <family val="3"/>
        <charset val="128"/>
      </rPr>
      <t>　この欄を記入する前に、「製錬業者連絡先担当者名」の説明を確認してください。</t>
    </r>
  </si>
  <si>
    <r>
      <t xml:space="preserve">16. </t>
    </r>
    <r>
      <rPr>
        <sz val="11"/>
        <rFont val="ＭＳ Ｐゴシック"/>
        <family val="3"/>
        <charset val="128"/>
      </rPr>
      <t>備考　－　製錬業者に関するコメントがあれば備考欄に記述してください。例：製錬業者は</t>
    </r>
    <r>
      <rPr>
        <sz val="11"/>
        <rFont val="Verdana"/>
        <family val="2"/>
      </rPr>
      <t>YYY</t>
    </r>
    <r>
      <rPr>
        <sz val="11"/>
        <rFont val="ＭＳ Ｐゴシック"/>
        <family val="3"/>
        <charset val="128"/>
      </rPr>
      <t>社に買収されている</t>
    </r>
  </si>
  <si>
    <r>
      <rPr>
        <sz val="11"/>
        <rFont val="ＭＳ Ｐゴシック"/>
        <family val="3"/>
        <charset val="128"/>
      </rPr>
      <t>チェッカーシートは、テンプレートで要求されている情報がすべて記入されていることを確認するために使います。リアルタイムで更新され、テンプレート使用中いつでも確認できます。記入完了を確認するために使います。
このシートを使い、要求された項目がすべて記入されているかどうかを確認してください（記入済みの項目は緑色になります）。すべて記入されていない場合、赤の項目を探して</t>
    </r>
    <r>
      <rPr>
        <sz val="11"/>
        <rFont val="Verdana"/>
        <family val="2"/>
      </rPr>
      <t>C</t>
    </r>
    <r>
      <rPr>
        <sz val="11"/>
        <rFont val="ＭＳ Ｐゴシック"/>
        <family val="3"/>
        <charset val="128"/>
      </rPr>
      <t>列の「注意」を確認し、必要な作業をしてください。</t>
    </r>
    <r>
      <rPr>
        <sz val="11"/>
        <rFont val="Verdana"/>
        <family val="2"/>
      </rPr>
      <t>D</t>
    </r>
    <r>
      <rPr>
        <sz val="11"/>
        <rFont val="ＭＳ Ｐゴシック"/>
        <family val="3"/>
        <charset val="128"/>
      </rPr>
      <t>列の</t>
    </r>
    <r>
      <rPr>
        <sz val="11"/>
        <rFont val="Verdana"/>
        <family val="2"/>
      </rPr>
      <t>URL</t>
    </r>
    <r>
      <rPr>
        <sz val="11"/>
        <rFont val="ＭＳ Ｐゴシック"/>
        <family val="3"/>
        <charset val="128"/>
      </rPr>
      <t xml:space="preserve">を使って該当項目に直接アクセスして記入することもできます。
</t>
    </r>
  </si>
  <si>
    <r>
      <rPr>
        <sz val="11"/>
        <rFont val="ＭＳ Ｐゴシック"/>
        <family val="3"/>
        <charset val="128"/>
      </rPr>
      <t>利用規約</t>
    </r>
  </si>
  <si>
    <r>
      <rPr>
        <sz val="11"/>
        <rFont val="ＭＳ Ｐゴシック"/>
        <family val="3"/>
        <charset val="128"/>
      </rPr>
      <t>これらの利用規約の規定条項に、無効とすべき部分、もしくは適用される法律の下で執行不可能な部分が存在する場合、当該箇所は、当該規定条項のそれ以外の部分、もしくは本利用規約のそれ以外の規定条項にいかなる影響も与えることなく、そのような無効性や実行不可能性の範囲においてのみ無効とみなされるものとします。</t>
    </r>
  </si>
  <si>
    <r>
      <rPr>
        <sz val="11"/>
        <rFont val="ＭＳ Ｐゴシック"/>
        <family val="3"/>
        <charset val="128"/>
      </rPr>
      <t>リストもしくはツールへのアクセス、又はその利用によって、またそれを考慮して、ユーザーは前述の事項に同意するものとします。</t>
    </r>
  </si>
  <si>
    <r>
      <rPr>
        <sz val="11"/>
        <rFont val="ＭＳ Ｐゴシック"/>
        <family val="3"/>
        <charset val="128"/>
      </rPr>
      <t>項目</t>
    </r>
  </si>
  <si>
    <r>
      <rPr>
        <sz val="11"/>
        <rFont val="ＭＳ Ｐゴシック"/>
        <family val="3"/>
        <charset val="128"/>
      </rPr>
      <t>回答責任者</t>
    </r>
  </si>
  <si>
    <r>
      <rPr>
        <sz val="11"/>
        <rFont val="ＭＳ Ｐゴシック"/>
        <family val="3"/>
        <charset val="128"/>
      </rPr>
      <t xml:space="preserve">紛争鉱物
</t>
    </r>
    <r>
      <rPr>
        <sz val="11"/>
        <rFont val="Verdana"/>
        <family val="2"/>
      </rPr>
      <t>Conflict Mineral</t>
    </r>
  </si>
  <si>
    <r>
      <rPr>
        <sz val="11"/>
        <rFont val="ＭＳ Ｐゴシック"/>
        <family val="3"/>
        <charset val="128"/>
      </rPr>
      <t>対象国</t>
    </r>
  </si>
  <si>
    <r>
      <rPr>
        <sz val="11"/>
        <rFont val="ＭＳ Ｐゴシック"/>
        <family val="3"/>
        <charset val="128"/>
      </rPr>
      <t>申告範囲又はクラス</t>
    </r>
  </si>
  <si>
    <r>
      <rPr>
        <sz val="11"/>
        <rFont val="ＭＳ Ｐゴシック"/>
        <family val="3"/>
        <charset val="128"/>
      </rPr>
      <t xml:space="preserve">ドッド・フランク・ウォール街改革及び消費者保護法（ドッド・フランク）
</t>
    </r>
    <r>
      <rPr>
        <sz val="11"/>
        <rFont val="Verdana"/>
        <family val="2"/>
      </rPr>
      <t>Dodd-Frank</t>
    </r>
  </si>
  <si>
    <r>
      <rPr>
        <sz val="11"/>
        <rFont val="ＭＳ Ｐゴシック"/>
        <family val="3"/>
        <charset val="128"/>
      </rPr>
      <t>コンゴ民主共和国（</t>
    </r>
    <r>
      <rPr>
        <sz val="11"/>
        <rFont val="Verdana"/>
        <family val="2"/>
      </rPr>
      <t>DRC</t>
    </r>
    <r>
      <rPr>
        <sz val="11"/>
        <rFont val="ＭＳ Ｐゴシック"/>
        <family val="3"/>
        <charset val="128"/>
      </rPr>
      <t>）</t>
    </r>
  </si>
  <si>
    <r>
      <t>DRC</t>
    </r>
    <r>
      <rPr>
        <sz val="11"/>
        <rFont val="ＭＳ Ｐゴシック"/>
        <family val="3"/>
        <charset val="128"/>
      </rPr>
      <t xml:space="preserve">コンフリクトフリー
</t>
    </r>
    <r>
      <rPr>
        <sz val="11"/>
        <rFont val="Verdana"/>
        <family val="2"/>
      </rPr>
      <t>DRC Conflict-Free</t>
    </r>
  </si>
  <si>
    <r>
      <rPr>
        <sz val="11"/>
        <rFont val="ＭＳ Ｐゴシック"/>
        <family val="3"/>
        <charset val="128"/>
      </rPr>
      <t>金精製業者（製錬業者）</t>
    </r>
  </si>
  <si>
    <r>
      <rPr>
        <sz val="11"/>
        <rFont val="ＭＳ Ｐゴシック"/>
        <family val="3"/>
        <charset val="128"/>
      </rPr>
      <t>独立民間監査会社</t>
    </r>
  </si>
  <si>
    <r>
      <rPr>
        <sz val="11"/>
        <rFont val="ＭＳ Ｐゴシック"/>
        <family val="3"/>
        <charset val="128"/>
      </rPr>
      <t>意図的な付加</t>
    </r>
  </si>
  <si>
    <r>
      <t>IPC-1755</t>
    </r>
    <r>
      <rPr>
        <sz val="11"/>
        <rFont val="ＭＳ Ｐゴシック"/>
        <family val="3"/>
        <charset val="128"/>
      </rPr>
      <t>紛争鉱物データ交換規格</t>
    </r>
  </si>
  <si>
    <r>
      <rPr>
        <sz val="11"/>
        <rFont val="ＭＳ Ｐゴシック"/>
        <family val="3"/>
        <charset val="128"/>
      </rPr>
      <t>製品の機能に必要</t>
    </r>
  </si>
  <si>
    <r>
      <rPr>
        <sz val="11"/>
        <rFont val="ＭＳ Ｐゴシック"/>
        <family val="3"/>
        <charset val="128"/>
      </rPr>
      <t>製品の生産に必要</t>
    </r>
  </si>
  <si>
    <r>
      <rPr>
        <sz val="11"/>
        <rFont val="ＭＳ Ｐゴシック"/>
        <family val="3"/>
        <charset val="128"/>
      </rPr>
      <t>経済協力開発機構（</t>
    </r>
    <r>
      <rPr>
        <sz val="11"/>
        <rFont val="Verdana"/>
        <family val="2"/>
      </rPr>
      <t>OECD</t>
    </r>
    <r>
      <rPr>
        <sz val="11"/>
        <rFont val="ＭＳ Ｐゴシック"/>
        <family val="3"/>
        <charset val="128"/>
      </rPr>
      <t>）</t>
    </r>
  </si>
  <si>
    <r>
      <rPr>
        <sz val="11"/>
        <rFont val="ＭＳ Ｐゴシック"/>
        <family val="3"/>
        <charset val="128"/>
      </rPr>
      <t>製品</t>
    </r>
  </si>
  <si>
    <r>
      <rPr>
        <sz val="11"/>
        <rFont val="ＭＳ Ｐゴシック"/>
        <family val="3"/>
        <charset val="128"/>
      </rPr>
      <t xml:space="preserve">再生利用品及びスクラップ起源
</t>
    </r>
    <r>
      <rPr>
        <sz val="11"/>
        <rFont val="Verdana"/>
        <family val="2"/>
      </rPr>
      <t>Recycled and Scrap Sources</t>
    </r>
  </si>
  <si>
    <r>
      <rPr>
        <sz val="11"/>
        <rFont val="ＭＳ Ｐゴシック"/>
        <family val="3"/>
        <charset val="128"/>
      </rPr>
      <t>米国証券取引委員会（</t>
    </r>
    <r>
      <rPr>
        <sz val="11"/>
        <rFont val="Verdana"/>
        <family val="2"/>
      </rPr>
      <t>SEC</t>
    </r>
    <r>
      <rPr>
        <sz val="11"/>
        <rFont val="ＭＳ Ｐゴシック"/>
        <family val="3"/>
        <charset val="128"/>
      </rPr>
      <t>）</t>
    </r>
  </si>
  <si>
    <r>
      <rPr>
        <sz val="11"/>
        <rFont val="ＭＳ Ｐゴシック"/>
        <family val="3"/>
        <charset val="128"/>
      </rPr>
      <t xml:space="preserve">製錬業者
</t>
    </r>
    <r>
      <rPr>
        <sz val="11"/>
        <rFont val="Verdana"/>
        <family val="2"/>
      </rPr>
      <t>Smelter</t>
    </r>
  </si>
  <si>
    <r>
      <rPr>
        <sz val="11"/>
        <rFont val="ＭＳ Ｐゴシック"/>
        <family val="3"/>
        <charset val="128"/>
      </rPr>
      <t>製錬業者識別番号</t>
    </r>
  </si>
  <si>
    <r>
      <rPr>
        <sz val="11"/>
        <rFont val="ＭＳ Ｐゴシック"/>
        <family val="3"/>
        <charset val="128"/>
      </rPr>
      <t xml:space="preserve">タンタル製錬業者
</t>
    </r>
    <r>
      <rPr>
        <sz val="11"/>
        <rFont val="Verdana"/>
        <family val="2"/>
      </rPr>
      <t>Tantalum Smelter</t>
    </r>
  </si>
  <si>
    <r>
      <rPr>
        <sz val="11"/>
        <rFont val="ＭＳ Ｐゴシック"/>
        <family val="3"/>
        <charset val="128"/>
      </rPr>
      <t xml:space="preserve">錫製錬業者
</t>
    </r>
    <r>
      <rPr>
        <sz val="11"/>
        <rFont val="Verdana"/>
        <family val="2"/>
      </rPr>
      <t>Tin Smelter</t>
    </r>
  </si>
  <si>
    <r>
      <rPr>
        <sz val="11"/>
        <rFont val="ＭＳ Ｐゴシック"/>
        <family val="3"/>
        <charset val="128"/>
      </rPr>
      <t xml:space="preserve">タングステン製錬業者
</t>
    </r>
    <r>
      <rPr>
        <sz val="11"/>
        <rFont val="Verdana"/>
        <family val="2"/>
      </rPr>
      <t>Tungsten Smelter</t>
    </r>
  </si>
  <si>
    <r>
      <rPr>
        <sz val="11"/>
        <rFont val="ＭＳ Ｐゴシック"/>
        <family val="3"/>
        <charset val="128"/>
      </rPr>
      <t>定義</t>
    </r>
  </si>
  <si>
    <r>
      <rPr>
        <sz val="11"/>
        <rFont val="ＭＳ Ｐゴシック"/>
        <family val="3"/>
        <charset val="128"/>
      </rPr>
      <t>タンタル、錫、タングステン、金</t>
    </r>
  </si>
  <si>
    <r>
      <rPr>
        <sz val="11"/>
        <rFont val="ＭＳ Ｐゴシック"/>
        <family val="3"/>
        <charset val="128"/>
      </rPr>
      <t>この欄は、申告内容の回答責任者を特定します。回答責任者は連絡先と異なる人でもかまいません。「同上」又は同様の表記は避けてください。</t>
    </r>
  </si>
  <si>
    <r>
      <rPr>
        <sz val="11"/>
        <rFont val="ＭＳ Ｐゴシック"/>
        <family val="3"/>
        <charset val="128"/>
      </rPr>
      <t>ドッドフランク法に制定された対象国は</t>
    </r>
    <r>
      <rPr>
        <sz val="11"/>
        <rFont val="Verdana"/>
        <family val="2"/>
      </rPr>
      <t>DRC</t>
    </r>
    <r>
      <rPr>
        <sz val="11"/>
        <rFont val="ＭＳ Ｐゴシック"/>
        <family val="3"/>
        <charset val="128"/>
      </rPr>
      <t>及び</t>
    </r>
    <r>
      <rPr>
        <sz val="11"/>
        <rFont val="Verdana"/>
        <family val="2"/>
      </rPr>
      <t>DRC</t>
    </r>
    <r>
      <rPr>
        <sz val="11"/>
        <rFont val="ＭＳ Ｐゴシック"/>
        <family val="3"/>
        <charset val="128"/>
      </rPr>
      <t>と国境を共有すると国際的に認められた</t>
    </r>
    <r>
      <rPr>
        <sz val="11"/>
        <rFont val="Verdana"/>
        <family val="2"/>
      </rPr>
      <t>9</t>
    </r>
    <r>
      <rPr>
        <sz val="11"/>
        <rFont val="ＭＳ Ｐゴシック"/>
        <family val="3"/>
        <charset val="128"/>
      </rPr>
      <t>カ国と定義されている。</t>
    </r>
    <r>
      <rPr>
        <sz val="11"/>
        <rFont val="Verdana"/>
        <family val="2"/>
      </rPr>
      <t>9</t>
    </r>
    <r>
      <rPr>
        <sz val="11"/>
        <rFont val="ＭＳ Ｐゴシック"/>
        <family val="3"/>
        <charset val="128"/>
      </rPr>
      <t>カ国とは、アンゴラ、ブルンディ、中央アフリカ共和国、コンゴ共和国、ルワンダ、南スーダン、タンザニア、ウガンダとザンビア。</t>
    </r>
  </si>
  <si>
    <r>
      <rPr>
        <sz val="11"/>
        <rFont val="ＭＳ Ｐゴシック"/>
        <family val="3"/>
        <charset val="128"/>
      </rPr>
      <t>このテンプレートの目的に鑑み、範囲とは報告を行う企業が提供する情報の適用範囲を示す。範囲には企業のサービスや製品全体が含まれる場合がある。また、企業の判断において、このテンプレートは、企業の特定の製品又は「ユーザー定義」を報告範囲として使用してもよい。「ユーザー定義」は、企業の事業部門又は製品カテゴリーを選択範囲として説明するために使用できる。</t>
    </r>
  </si>
  <si>
    <r>
      <t>2010</t>
    </r>
    <r>
      <rPr>
        <sz val="11"/>
        <rFont val="ＭＳ Ｐゴシック"/>
        <family val="3"/>
        <charset val="128"/>
      </rPr>
      <t>年に制定された米国のドッド・フランク・ウォール街改革及び消費者保護に関する法「ドッド・フランク法」）の</t>
    </r>
    <r>
      <rPr>
        <sz val="11"/>
        <rFont val="Verdana"/>
        <family val="2"/>
      </rPr>
      <t>1502</t>
    </r>
    <r>
      <rPr>
        <sz val="11"/>
        <rFont val="ＭＳ Ｐゴシック"/>
        <family val="3"/>
        <charset val="128"/>
      </rPr>
      <t>条</t>
    </r>
    <r>
      <rPr>
        <sz val="11"/>
        <rFont val="Verdana"/>
        <family val="2"/>
      </rPr>
      <t xml:space="preserve"> </t>
    </r>
    <r>
      <rPr>
        <sz val="11"/>
        <rFont val="ＭＳ Ｐゴシック"/>
        <family val="3"/>
        <charset val="128"/>
      </rPr>
      <t>（</t>
    </r>
    <r>
      <rPr>
        <sz val="11"/>
        <rFont val="Verdana"/>
        <family val="2"/>
      </rPr>
      <t>http://www.sec.gov/about/laws/wallstreetreform-cpa.pdf</t>
    </r>
    <r>
      <rPr>
        <sz val="11"/>
        <rFont val="ＭＳ Ｐゴシック"/>
        <family val="3"/>
        <charset val="128"/>
      </rPr>
      <t>）</t>
    </r>
  </si>
  <si>
    <r>
      <rPr>
        <sz val="11"/>
        <rFont val="ＭＳ Ｐゴシック"/>
        <family val="3"/>
        <charset val="128"/>
      </rPr>
      <t>コンゴ民主共和国</t>
    </r>
  </si>
  <si>
    <r>
      <rPr>
        <sz val="11"/>
        <rFont val="ＭＳ Ｐゴシック"/>
        <family val="3"/>
        <charset val="128"/>
      </rPr>
      <t>コンゴ民主共和国またはその隣接国の武装グループに直接又は間接的に資金提供又は利益供与する鉱物を含まない製品と定義される。出典：</t>
    </r>
    <r>
      <rPr>
        <sz val="11"/>
        <rFont val="Verdana"/>
        <family val="2"/>
      </rPr>
      <t>2010</t>
    </r>
    <r>
      <rPr>
        <sz val="11"/>
        <rFont val="ＭＳ Ｐゴシック"/>
        <family val="3"/>
        <charset val="128"/>
      </rPr>
      <t>年に制定された米国のドッド・フランクウォール街改革及び消費者保護に関する法「ドッド・フランク法」）</t>
    </r>
    <r>
      <rPr>
        <sz val="11"/>
        <rFont val="Verdana"/>
        <family val="2"/>
      </rPr>
      <t>1502</t>
    </r>
    <r>
      <rPr>
        <sz val="11"/>
        <rFont val="ＭＳ Ｐゴシック"/>
        <family val="3"/>
        <charset val="128"/>
      </rPr>
      <t>条</t>
    </r>
    <r>
      <rPr>
        <sz val="11"/>
        <rFont val="Verdana"/>
        <family val="2"/>
      </rPr>
      <t xml:space="preserve"> </t>
    </r>
    <r>
      <rPr>
        <sz val="11"/>
        <rFont val="ＭＳ Ｐゴシック"/>
        <family val="3"/>
        <charset val="128"/>
      </rPr>
      <t>（</t>
    </r>
    <r>
      <rPr>
        <sz val="11"/>
        <rFont val="Verdana"/>
        <family val="2"/>
      </rPr>
      <t>http://www.sec.gov/about/laws/wallstreetreform-cpa.pdf</t>
    </r>
    <r>
      <rPr>
        <sz val="11"/>
        <rFont val="ＭＳ Ｐゴシック"/>
        <family val="3"/>
        <charset val="128"/>
      </rPr>
      <t>）</t>
    </r>
  </si>
  <si>
    <r>
      <rPr>
        <sz val="11"/>
        <rFont val="ＭＳ Ｐゴシック"/>
        <family val="3"/>
        <charset val="128"/>
      </rPr>
      <t>金精製業者とは、金及び純度の低い金含有物から純度</t>
    </r>
    <r>
      <rPr>
        <sz val="11"/>
        <rFont val="Verdana"/>
        <family val="2"/>
      </rPr>
      <t>99.5%</t>
    </r>
    <r>
      <rPr>
        <sz val="11"/>
        <rFont val="ＭＳ Ｐゴシック"/>
        <family val="3"/>
        <charset val="128"/>
      </rPr>
      <t>以上の純金を生産する冶金業者である。この金属の詳しい説明は、次の</t>
    </r>
    <r>
      <rPr>
        <sz val="11"/>
        <rFont val="Verdana"/>
        <family val="2"/>
      </rPr>
      <t>RMAP</t>
    </r>
    <r>
      <rPr>
        <sz val="11"/>
        <rFont val="ＭＳ Ｐゴシック"/>
        <family val="3"/>
        <charset val="128"/>
      </rPr>
      <t>監査手順を参照のこと。</t>
    </r>
    <r>
      <rPr>
        <sz val="11"/>
        <rFont val="Verdana"/>
        <family val="2"/>
      </rPr>
      <t xml:space="preserve"> http://www.responsiblemineralsinitiative.org/smelter-introduction/</t>
    </r>
  </si>
  <si>
    <r>
      <rPr>
        <sz val="11"/>
        <rFont val="ＭＳ Ｐゴシック"/>
        <family val="3"/>
        <charset val="128"/>
      </rPr>
      <t>製錬所監査について、「独立第三者監査会社」とは、</t>
    </r>
    <r>
      <rPr>
        <sz val="11"/>
        <rFont val="Verdana"/>
        <family val="2"/>
      </rPr>
      <t>RMAP</t>
    </r>
    <r>
      <rPr>
        <sz val="11"/>
        <rFont val="ＭＳ Ｐゴシック"/>
        <family val="3"/>
        <charset val="128"/>
      </rPr>
      <t>監査基準又は同等の監査手順を用い製錬業者の材料トレーサビリティを評価する能力がある民間組織である。中立性および公平性を保つために、こうした組織と監査チームのメンバーは、被監査者と利害の衝突があってはならない。</t>
    </r>
  </si>
  <si>
    <r>
      <rPr>
        <sz val="11"/>
        <rFont val="ＭＳ Ｐゴシック"/>
        <family val="3"/>
        <charset val="128"/>
      </rPr>
      <t xml:space="preserve">意図的な付加とは、通常、製品の特性、外観又は品質を保持するために、製品の製造において継続的に使用されることが望まれる物質（この場合は金属）の計画的な使用として知られている。
</t>
    </r>
    <r>
      <rPr>
        <sz val="11"/>
        <rFont val="Verdana"/>
        <family val="2"/>
      </rPr>
      <t>SEC</t>
    </r>
    <r>
      <rPr>
        <sz val="11"/>
        <rFont val="ＭＳ Ｐゴシック"/>
        <family val="3"/>
        <charset val="128"/>
      </rPr>
      <t>は最終規則</t>
    </r>
    <r>
      <rPr>
        <sz val="11"/>
        <rFont val="Verdana"/>
        <family val="2"/>
      </rPr>
      <t>*</t>
    </r>
    <r>
      <rPr>
        <sz val="11"/>
        <rFont val="ＭＳ Ｐゴシック"/>
        <family val="3"/>
        <charset val="128"/>
      </rPr>
      <t>においては「意図的な付加」という表現を定義していないが、この規則の序文では次のように示されている。
「我々は、製品による自然発生ではなく意図的に付加されるということは、紛争鉱物が製品の「機能又は製造に必要」であるかどうかを決定する上で重要な要素であると考える。これは製品に紛争鉱物が含まれている以上、意図的に付加したのが誰かにかかわらず、確かなことである。紛争鉱物が製品に「必要」であるとする判断は、</t>
    </r>
    <r>
      <rPr>
        <sz val="11"/>
        <rFont val="Verdana"/>
        <family val="2"/>
      </rPr>
      <t>SEC</t>
    </r>
    <r>
      <rPr>
        <sz val="11"/>
        <rFont val="ＭＳ Ｐゴシック"/>
        <family val="3"/>
        <charset val="128"/>
      </rPr>
      <t>報告企業が紛争鉱物を製品に直接付加しているか、それとも第三者から調達した部品に紛争鉱物が使用されているかどうかによって決めるべきではない。</t>
    </r>
    <r>
      <rPr>
        <sz val="11"/>
        <rFont val="Verdana"/>
        <family val="2"/>
      </rPr>
      <t>SEC</t>
    </r>
    <r>
      <rPr>
        <sz val="11"/>
        <rFont val="ＭＳ Ｐゴシック"/>
        <family val="3"/>
        <charset val="128"/>
      </rPr>
      <t>報告企業は「製品全体について報告し、要件を満たすためにサプライヤーと協力すべきである。したがって、紛争鉱物が製品に「必要」かどうかを判断する場合、その紛争鉱物が元来第三者が製造した製品の一部品として含まれている場合でも、</t>
    </r>
    <r>
      <rPr>
        <sz val="11"/>
        <rFont val="Verdana"/>
        <family val="2"/>
      </rPr>
      <t>SEC</t>
    </r>
    <r>
      <rPr>
        <sz val="11"/>
        <rFont val="ＭＳ Ｐゴシック"/>
        <family val="3"/>
        <charset val="128"/>
      </rPr>
      <t>報告企業は自社製品に含まれるすべての紛争鉱物について検討する必要がある。」</t>
    </r>
    <r>
      <rPr>
        <sz val="11"/>
        <rFont val="Verdana"/>
        <family val="2"/>
      </rPr>
      <t>*(56296 Federal Register / Vol. 77, No. 177 / 2012</t>
    </r>
    <r>
      <rPr>
        <sz val="11"/>
        <rFont val="ＭＳ Ｐゴシック"/>
        <family val="3"/>
        <charset val="128"/>
      </rPr>
      <t>年</t>
    </r>
    <r>
      <rPr>
        <sz val="11"/>
        <rFont val="Verdana"/>
        <family val="2"/>
      </rPr>
      <t>9</t>
    </r>
    <r>
      <rPr>
        <sz val="11"/>
        <rFont val="ＭＳ Ｐゴシック"/>
        <family val="3"/>
        <charset val="128"/>
      </rPr>
      <t>月</t>
    </r>
    <r>
      <rPr>
        <sz val="11"/>
        <rFont val="Verdana"/>
        <family val="2"/>
      </rPr>
      <t>12</t>
    </r>
    <r>
      <rPr>
        <sz val="11"/>
        <rFont val="ＭＳ Ｐゴシック"/>
        <family val="3"/>
        <charset val="128"/>
      </rPr>
      <t>日（水）</t>
    </r>
    <r>
      <rPr>
        <sz val="11"/>
        <rFont val="Verdana"/>
        <family val="2"/>
      </rPr>
      <t xml:space="preserve"> / Rules and Regulations)</t>
    </r>
  </si>
  <si>
    <r>
      <t>IPC (www.IPC.org)</t>
    </r>
    <r>
      <rPr>
        <sz val="11"/>
        <rFont val="ＭＳ Ｐゴシック"/>
        <family val="3"/>
        <charset val="128"/>
      </rPr>
      <t>は、イリノイ州バノックバーン</t>
    </r>
    <r>
      <rPr>
        <sz val="11"/>
        <rFont val="Verdana"/>
        <family val="2"/>
      </rPr>
      <t xml:space="preserve"> </t>
    </r>
    <r>
      <rPr>
        <sz val="11"/>
        <rFont val="ＭＳ Ｐゴシック"/>
        <family val="3"/>
        <charset val="128"/>
      </rPr>
      <t>を本拠地とするグローバルな業界団体で、設計、プリント基板製造、電子アセンブリ、試験などエレクトロニクス業界のあらゆる面にわたる</t>
    </r>
    <r>
      <rPr>
        <sz val="11"/>
        <rFont val="Verdana"/>
        <family val="2"/>
      </rPr>
      <t>3,400</t>
    </r>
    <r>
      <rPr>
        <sz val="11"/>
        <rFont val="ＭＳ Ｐゴシック"/>
        <family val="3"/>
        <charset val="128"/>
      </rPr>
      <t>社の競争力向上および財政的成功のために尽力している。加盟企業主導の団体として、また業界規格、訓練、市場調査および公共政策支援のための主要な供給源として、</t>
    </r>
    <r>
      <rPr>
        <sz val="11"/>
        <rFont val="Verdana"/>
        <family val="2"/>
      </rPr>
      <t>IPC</t>
    </r>
    <r>
      <rPr>
        <sz val="11"/>
        <rFont val="ＭＳ Ｐゴシック"/>
        <family val="3"/>
        <charset val="128"/>
      </rPr>
      <t>は、およそ</t>
    </r>
    <r>
      <rPr>
        <sz val="11"/>
        <rFont val="Verdana"/>
        <family val="2"/>
      </rPr>
      <t>2</t>
    </r>
    <r>
      <rPr>
        <sz val="11"/>
        <rFont val="ＭＳ Ｐゴシック"/>
        <family val="3"/>
        <charset val="128"/>
      </rPr>
      <t>兆ドルに上る全世界のエレクトロニクス業界のニーズを満たすプログラムをサポートしている。</t>
    </r>
    <r>
      <rPr>
        <sz val="11"/>
        <rFont val="Verdana"/>
        <family val="2"/>
      </rPr>
      <t>IPC</t>
    </r>
    <r>
      <rPr>
        <sz val="11"/>
        <rFont val="ＭＳ Ｐゴシック"/>
        <family val="3"/>
        <charset val="128"/>
      </rPr>
      <t>は他に、ニューメキシコ州タオス、ワシントン</t>
    </r>
    <r>
      <rPr>
        <sz val="11"/>
        <rFont val="Verdana"/>
        <family val="2"/>
      </rPr>
      <t>D.C.</t>
    </r>
    <r>
      <rPr>
        <sz val="11"/>
        <rFont val="ＭＳ Ｐゴシック"/>
        <family val="3"/>
        <charset val="128"/>
      </rPr>
      <t xml:space="preserve">、スウェーデンのストックホルム、ロシアのモスクワ、インドのバンガロール、タイのバンコク、中国の上海、深川、成都、蘇州および北京に各拠点を持つ。
</t>
    </r>
  </si>
  <si>
    <r>
      <rPr>
        <sz val="11"/>
        <rFont val="ＭＳ Ｐゴシック"/>
        <family val="3"/>
        <charset val="128"/>
      </rPr>
      <t>この</t>
    </r>
    <r>
      <rPr>
        <sz val="11"/>
        <rFont val="Verdana"/>
        <family val="2"/>
      </rPr>
      <t>IPC</t>
    </r>
    <r>
      <rPr>
        <sz val="11"/>
        <rFont val="ＭＳ Ｐゴシック"/>
        <family val="3"/>
        <charset val="128"/>
      </rPr>
      <t>規格は、サプライヤーとその顧客間で紛争鉱物データを交換する際の要件を規定している。ユーザーの幅広いニーズを満たすため、本規格は一つの申告が対象とする製品の範囲について柔軟に対応している。本基準は準拠ガイドではない。</t>
    </r>
  </si>
  <si>
    <r>
      <t>SEC</t>
    </r>
    <r>
      <rPr>
        <sz val="11"/>
        <rFont val="ＭＳ Ｐゴシック"/>
        <family val="3"/>
        <charset val="128"/>
      </rPr>
      <t>は、最終規則</t>
    </r>
    <r>
      <rPr>
        <sz val="11"/>
        <rFont val="Verdana"/>
        <family val="2"/>
      </rPr>
      <t>*</t>
    </r>
    <r>
      <rPr>
        <sz val="11"/>
        <rFont val="ＭＳ Ｐゴシック"/>
        <family val="3"/>
        <charset val="128"/>
      </rPr>
      <t>においてこの表現の正式な定義をしていないが、ある程度の指導はしている。次の条件を満たす場合、紛争鉱物は製品の機能に必要であるとみなされる。</t>
    </r>
    <r>
      <rPr>
        <sz val="11"/>
        <rFont val="Verdana"/>
        <family val="2"/>
      </rPr>
      <t>1)</t>
    </r>
    <r>
      <rPr>
        <sz val="11"/>
        <rFont val="ＭＳ Ｐゴシック"/>
        <family val="3"/>
        <charset val="128"/>
      </rPr>
      <t>製品又は製品内の部品に意図的に付加されており、自然発生的な副産物ではない、</t>
    </r>
    <r>
      <rPr>
        <sz val="11"/>
        <rFont val="Verdana"/>
        <family val="2"/>
      </rPr>
      <t>2)</t>
    </r>
    <r>
      <rPr>
        <sz val="11"/>
        <rFont val="ＭＳ Ｐゴシック"/>
        <family val="3"/>
        <charset val="128"/>
      </rPr>
      <t>製品の一般的に期待される機能、用途又は目的に必要である、</t>
    </r>
    <r>
      <rPr>
        <sz val="11"/>
        <rFont val="Verdana"/>
        <family val="2"/>
      </rPr>
      <t>3)</t>
    </r>
    <r>
      <rPr>
        <sz val="11"/>
        <rFont val="ＭＳ Ｐゴシック"/>
        <family val="3"/>
        <charset val="128"/>
      </rPr>
      <t xml:space="preserve">製品の主要目的が装飾であろうとなかろうと、飾りを目的として組み込まれている場合。
注意：対象となるには、紛争鉱物が製品に含有されていなければならない。
</t>
    </r>
    <r>
      <rPr>
        <sz val="11"/>
        <rFont val="Verdana"/>
        <family val="2"/>
      </rPr>
      <t xml:space="preserve">*(56296 Federal Register / Vol. 77, No. 177 / Wednesday, September 12, 2012/ Rules and Regulations)
</t>
    </r>
  </si>
  <si>
    <r>
      <t>SEC</t>
    </r>
    <r>
      <rPr>
        <sz val="11"/>
        <rFont val="ＭＳ Ｐゴシック"/>
        <family val="3"/>
        <charset val="128"/>
      </rPr>
      <t>は、最終規則</t>
    </r>
    <r>
      <rPr>
        <sz val="11"/>
        <rFont val="Verdana"/>
        <family val="2"/>
      </rPr>
      <t>*</t>
    </r>
    <r>
      <rPr>
        <sz val="11"/>
        <rFont val="ＭＳ Ｐゴシック"/>
        <family val="3"/>
        <charset val="128"/>
      </rPr>
      <t>においてこの表現の正式な定義をしていないが、ある程度の指導はしている。次の条件を満たす場合、紛争鉱物は製品の製造に必要であると判断される。</t>
    </r>
    <r>
      <rPr>
        <sz val="11"/>
        <rFont val="Verdana"/>
        <family val="2"/>
      </rPr>
      <t>1)</t>
    </r>
    <r>
      <rPr>
        <sz val="11"/>
        <rFont val="ＭＳ Ｐゴシック"/>
        <family val="3"/>
        <charset val="128"/>
      </rPr>
      <t>製品の製造のために使用するツール、機械又は装置（コンピュータや電力線など）に含まれる場合を除き、製品の製造工程に意図的に含まれている、</t>
    </r>
    <r>
      <rPr>
        <sz val="11"/>
        <rFont val="Verdana"/>
        <family val="2"/>
      </rPr>
      <t>2)</t>
    </r>
    <r>
      <rPr>
        <sz val="11"/>
        <rFont val="ＭＳ Ｐゴシック"/>
        <family val="3"/>
        <charset val="128"/>
      </rPr>
      <t>製品に含まれている（対象となるのは、製品に紛争鉱物が含まれていることが必須）、</t>
    </r>
    <r>
      <rPr>
        <sz val="11"/>
        <rFont val="Verdana"/>
        <family val="2"/>
      </rPr>
      <t>3)</t>
    </r>
    <r>
      <rPr>
        <sz val="11"/>
        <rFont val="ＭＳ Ｐゴシック"/>
        <family val="3"/>
        <charset val="128"/>
      </rPr>
      <t xml:space="preserve">その製品にとって必要である。
</t>
    </r>
    <r>
      <rPr>
        <sz val="11"/>
        <rFont val="Verdana"/>
        <family val="2"/>
      </rPr>
      <t xml:space="preserve">*(56296 Federal Register / Vol. 77, No. 177 / Wednesday, September 12, 2012/ Rules and Regulations)
</t>
    </r>
  </si>
  <si>
    <r>
      <rPr>
        <sz val="11"/>
        <rFont val="ＭＳ Ｐゴシック"/>
        <family val="3"/>
        <charset val="128"/>
      </rPr>
      <t>経済協力開発機構（</t>
    </r>
    <r>
      <rPr>
        <sz val="11"/>
        <rFont val="Verdana"/>
        <family val="2"/>
      </rPr>
      <t>Organization for Economic Co-operation and Development</t>
    </r>
    <r>
      <rPr>
        <sz val="11"/>
        <rFont val="ＭＳ Ｐゴシック"/>
        <family val="3"/>
        <charset val="128"/>
      </rPr>
      <t>）</t>
    </r>
  </si>
  <si>
    <r>
      <rPr>
        <sz val="11"/>
        <rFont val="ＭＳ Ｐゴシック"/>
        <family val="3"/>
        <charset val="128"/>
      </rPr>
      <t>企業の製品又は完成品とは、製造や生産の最終段階を終了し、流通又は顧客への販売が可能になっている材料や品目である。</t>
    </r>
  </si>
  <si>
    <r>
      <rPr>
        <sz val="11"/>
        <rFont val="ＭＳ Ｐゴシック"/>
        <family val="3"/>
        <charset val="128"/>
      </rPr>
      <t>再生利用品又はスクラップ起源とは、再生された最終消費者製品又は使用済み製品、又は製品製造中に作り出されたスクラップ加工金属のことである。再生された金属には、錫、タンタル、タングステン又は金の生産上、再生に適切な精製又は加工がなされた、過剰分、廃品、不良品及びスクラップの金属素材がある。加工の過程か未加工な鉱物又はその他の鉱石の副産物は、「再生利用品」の定義に含まれない。</t>
    </r>
  </si>
  <si>
    <r>
      <rPr>
        <sz val="11"/>
        <rFont val="ＭＳ Ｐゴシック"/>
        <family val="3"/>
        <charset val="128"/>
      </rPr>
      <t>米国証券取引委員会（</t>
    </r>
    <r>
      <rPr>
        <sz val="11"/>
        <rFont val="Verdana"/>
        <family val="2"/>
      </rPr>
      <t>U.S. Securities and Exchange Commision</t>
    </r>
    <r>
      <rPr>
        <sz val="11"/>
        <rFont val="ＭＳ Ｐゴシック"/>
        <family val="3"/>
        <charset val="128"/>
      </rPr>
      <t>）（</t>
    </r>
    <r>
      <rPr>
        <sz val="11"/>
        <rFont val="Verdana"/>
        <family val="2"/>
      </rPr>
      <t>www.sec.gov</t>
    </r>
    <r>
      <rPr>
        <sz val="11"/>
        <rFont val="ＭＳ Ｐゴシック"/>
        <family val="3"/>
        <charset val="128"/>
      </rPr>
      <t>）</t>
    </r>
  </si>
  <si>
    <r>
      <rPr>
        <sz val="11"/>
        <rFont val="ＭＳ Ｐゴシック"/>
        <family val="3"/>
        <charset val="128"/>
      </rPr>
      <t>製錬・精製業者とは、鉱石、スラグ及び</t>
    </r>
    <r>
      <rPr>
        <sz val="11"/>
        <rFont val="Verdana"/>
        <family val="2"/>
      </rPr>
      <t>/</t>
    </r>
    <r>
      <rPr>
        <sz val="11"/>
        <rFont val="ＭＳ Ｐゴシック"/>
        <family val="3"/>
        <charset val="128"/>
      </rPr>
      <t>又は再生利用品、スクラップを調達し、製錬金属又は金属中間生成物に加工する企業である。生産物には、純金属（純度</t>
    </r>
    <r>
      <rPr>
        <sz val="11"/>
        <rFont val="Verdana"/>
        <family val="2"/>
      </rPr>
      <t>99.5%</t>
    </r>
    <r>
      <rPr>
        <sz val="11"/>
        <rFont val="ＭＳ Ｐゴシック"/>
        <family val="3"/>
        <charset val="128"/>
      </rPr>
      <t>以上）、粉末、インゴット、バー、結晶粒、酸化物又は塩等がある。「製錬業者」と「精製業者」という用語は、様々な出版物の中で区別しないで使用される。</t>
    </r>
  </si>
  <si>
    <r>
      <rPr>
        <sz val="11"/>
        <rFont val="ＭＳ Ｐゴシック"/>
        <family val="3"/>
        <charset val="128"/>
      </rPr>
      <t>この文書は製品に使用された錫、タンタル、タングステン、金の調達先情報を収集することを目的としています。</t>
    </r>
  </si>
  <si>
    <r>
      <rPr>
        <sz val="11"/>
        <rFont val="ＭＳ Ｐゴシック"/>
        <family val="3"/>
        <charset val="128"/>
      </rPr>
      <t>会社情報</t>
    </r>
  </si>
  <si>
    <r>
      <rPr>
        <sz val="11"/>
        <rFont val="ＭＳ Ｐゴシック"/>
        <family val="3"/>
        <charset val="128"/>
      </rPr>
      <t>会社名</t>
    </r>
    <r>
      <rPr>
        <sz val="11"/>
        <rFont val="Verdana"/>
        <family val="2"/>
      </rPr>
      <t>(*):</t>
    </r>
  </si>
  <si>
    <r>
      <rPr>
        <sz val="11"/>
        <rFont val="ＭＳ Ｐゴシック"/>
        <family val="3"/>
        <charset val="128"/>
      </rPr>
      <t>申告範囲又はクラス</t>
    </r>
    <r>
      <rPr>
        <sz val="11"/>
        <rFont val="Verdana"/>
        <family val="2"/>
      </rPr>
      <t>(*)</t>
    </r>
    <r>
      <rPr>
        <sz val="11"/>
        <rFont val="ＭＳ Ｐゴシック"/>
        <family val="3"/>
        <charset val="128"/>
      </rPr>
      <t>：</t>
    </r>
  </si>
  <si>
    <r>
      <rPr>
        <sz val="11"/>
        <rFont val="ＭＳ Ｐゴシック"/>
        <family val="3"/>
        <charset val="128"/>
      </rPr>
      <t>申告範囲の説明：</t>
    </r>
  </si>
  <si>
    <r>
      <rPr>
        <sz val="11"/>
        <rFont val="ＭＳ Ｐゴシック"/>
        <family val="3"/>
        <charset val="128"/>
      </rPr>
      <t>申告範囲の説明</t>
    </r>
    <r>
      <rPr>
        <sz val="11"/>
        <rFont val="Verdana"/>
        <family val="2"/>
      </rPr>
      <t xml:space="preserve"> (*):</t>
    </r>
  </si>
  <si>
    <r>
      <rPr>
        <sz val="11"/>
        <rFont val="ＭＳ Ｐゴシック"/>
        <family val="3"/>
        <charset val="128"/>
      </rPr>
      <t>この申告に適用される製品は製品一覧表</t>
    </r>
    <r>
      <rPr>
        <sz val="11"/>
        <rFont val="Verdana"/>
        <family val="2"/>
      </rPr>
      <t>(Product List)</t>
    </r>
    <r>
      <rPr>
        <sz val="11"/>
        <rFont val="ＭＳ Ｐゴシック"/>
        <family val="3"/>
        <charset val="128"/>
      </rPr>
      <t>のシートに移動して入力</t>
    </r>
  </si>
  <si>
    <r>
      <rPr>
        <sz val="11"/>
        <rFont val="ＭＳ Ｐゴシック"/>
        <family val="3"/>
        <charset val="128"/>
      </rPr>
      <t>会社固有の識別番号</t>
    </r>
    <r>
      <rPr>
        <sz val="11"/>
        <rFont val="Verdana"/>
        <family val="2"/>
      </rPr>
      <t>:</t>
    </r>
  </si>
  <si>
    <r>
      <rPr>
        <sz val="11"/>
        <rFont val="ＭＳ Ｐゴシック"/>
        <family val="3"/>
        <charset val="128"/>
      </rPr>
      <t>会社固有の識別番号の発行元</t>
    </r>
  </si>
  <si>
    <r>
      <rPr>
        <sz val="11"/>
        <rFont val="ＭＳ Ｐゴシック"/>
        <family val="3"/>
        <charset val="128"/>
      </rPr>
      <t>住所</t>
    </r>
    <r>
      <rPr>
        <sz val="11"/>
        <rFont val="Verdana"/>
        <family val="2"/>
      </rPr>
      <t>:</t>
    </r>
  </si>
  <si>
    <r>
      <rPr>
        <sz val="11"/>
        <rFont val="ＭＳ Ｐゴシック"/>
        <family val="3"/>
        <charset val="128"/>
      </rPr>
      <t>連絡先担当者名</t>
    </r>
    <r>
      <rPr>
        <sz val="11"/>
        <rFont val="Verdana"/>
        <family val="2"/>
      </rPr>
      <t>(*)</t>
    </r>
  </si>
  <si>
    <r>
      <rPr>
        <sz val="11"/>
        <rFont val="ＭＳ Ｐゴシック"/>
        <family val="3"/>
        <charset val="128"/>
      </rPr>
      <t>連絡先担当者の電子メール</t>
    </r>
    <r>
      <rPr>
        <sz val="11"/>
        <rFont val="Verdana"/>
        <family val="2"/>
      </rPr>
      <t>(*)</t>
    </r>
  </si>
  <si>
    <r>
      <rPr>
        <sz val="11"/>
        <rFont val="ＭＳ Ｐゴシック"/>
        <family val="3"/>
        <charset val="128"/>
      </rPr>
      <t>連絡先担当者の電話番号</t>
    </r>
    <r>
      <rPr>
        <sz val="11"/>
        <rFont val="Verdana"/>
        <family val="2"/>
      </rPr>
      <t>(*)</t>
    </r>
  </si>
  <si>
    <r>
      <rPr>
        <sz val="11"/>
        <rFont val="ＭＳ Ｐゴシック"/>
        <family val="3"/>
        <charset val="128"/>
      </rPr>
      <t>回答責任者名</t>
    </r>
    <r>
      <rPr>
        <sz val="11"/>
        <rFont val="Verdana"/>
        <family val="2"/>
      </rPr>
      <t>(*)</t>
    </r>
    <r>
      <rPr>
        <sz val="11"/>
        <rFont val="ＭＳ Ｐゴシック"/>
        <family val="3"/>
        <charset val="128"/>
      </rPr>
      <t>：</t>
    </r>
  </si>
  <si>
    <r>
      <rPr>
        <sz val="11"/>
        <rFont val="ＭＳ Ｐゴシック"/>
        <family val="3"/>
        <charset val="128"/>
      </rPr>
      <t>回答責任者の役職</t>
    </r>
    <r>
      <rPr>
        <sz val="11"/>
        <rFont val="Verdana"/>
        <family val="2"/>
      </rPr>
      <t>:</t>
    </r>
  </si>
  <si>
    <r>
      <rPr>
        <sz val="11"/>
        <rFont val="ＭＳ Ｐゴシック"/>
        <family val="3"/>
        <charset val="128"/>
      </rPr>
      <t>回答責任者の電子メール</t>
    </r>
    <r>
      <rPr>
        <sz val="11"/>
        <rFont val="Verdana"/>
        <family val="2"/>
      </rPr>
      <t>(*):</t>
    </r>
  </si>
  <si>
    <r>
      <rPr>
        <sz val="11"/>
        <rFont val="ＭＳ Ｐゴシック"/>
        <family val="3"/>
        <charset val="128"/>
      </rPr>
      <t>回答責任者の電話番号</t>
    </r>
    <r>
      <rPr>
        <sz val="11"/>
        <rFont val="Verdana"/>
        <family val="2"/>
      </rPr>
      <t>(*)</t>
    </r>
  </si>
  <si>
    <r>
      <t xml:space="preserve"> </t>
    </r>
    <r>
      <rPr>
        <sz val="11"/>
        <rFont val="ＭＳ Ｐゴシック"/>
        <family val="3"/>
        <charset val="128"/>
      </rPr>
      <t>記入日</t>
    </r>
    <r>
      <rPr>
        <sz val="11"/>
        <rFont val="Verdana"/>
        <family val="2"/>
      </rPr>
      <t>(*):</t>
    </r>
  </si>
  <si>
    <r>
      <rPr>
        <sz val="11"/>
        <rFont val="ＭＳ Ｐゴシック"/>
        <family val="3"/>
        <charset val="128"/>
      </rPr>
      <t>上記の申告範囲にもとづいて、以下の</t>
    </r>
    <r>
      <rPr>
        <sz val="11"/>
        <rFont val="Verdana"/>
        <family val="2"/>
      </rPr>
      <t>1</t>
    </r>
    <r>
      <rPr>
        <sz val="11"/>
        <rFont val="ＭＳ Ｐゴシック"/>
        <family val="3"/>
        <charset val="128"/>
      </rPr>
      <t>～</t>
    </r>
    <r>
      <rPr>
        <sz val="11"/>
        <rFont val="Verdana"/>
        <family val="2"/>
      </rPr>
      <t>7</t>
    </r>
    <r>
      <rPr>
        <sz val="11"/>
        <rFont val="ＭＳ Ｐゴシック"/>
        <family val="3"/>
        <charset val="128"/>
      </rPr>
      <t>の質問にお答えください</t>
    </r>
  </si>
  <si>
    <r>
      <t>4)3TG</t>
    </r>
    <r>
      <rPr>
        <sz val="10"/>
        <rFont val="ＭＳ Ｐゴシック"/>
        <family val="3"/>
        <charset val="128"/>
      </rPr>
      <t>（貴社の製品の機能性又は生産に必要なもの）は全て、再生利用品又はスクラップ起源から調達していますか？</t>
    </r>
  </si>
  <si>
    <r>
      <t>7)</t>
    </r>
    <r>
      <rPr>
        <sz val="10"/>
        <rFont val="ＭＳ Ｐゴシック"/>
        <family val="3"/>
        <charset val="128"/>
      </rPr>
      <t>貴社は受領した該当する全ての製錬業者情報を、この申告で報告していますか？</t>
    </r>
  </si>
  <si>
    <r>
      <rPr>
        <sz val="11"/>
        <rFont val="ＭＳ Ｐゴシック"/>
        <family val="3"/>
        <charset val="128"/>
      </rPr>
      <t>会社レベルで以下の質問にお答えください</t>
    </r>
  </si>
  <si>
    <r>
      <t>B.</t>
    </r>
    <r>
      <rPr>
        <sz val="11"/>
        <rFont val="ＭＳ Ｐゴシック"/>
        <family val="3"/>
        <charset val="128"/>
      </rPr>
      <t>その方針は貴社のホームページで閲覧できますか？（回答が「はい」の場合、その方針が掲載されている</t>
    </r>
    <r>
      <rPr>
        <sz val="11"/>
        <rFont val="Verdana"/>
        <family val="2"/>
      </rPr>
      <t>URL</t>
    </r>
    <r>
      <rPr>
        <sz val="11"/>
        <rFont val="ＭＳ Ｐゴシック"/>
        <family val="3"/>
        <charset val="128"/>
      </rPr>
      <t>をコメント欄に記入する）</t>
    </r>
  </si>
  <si>
    <r>
      <t>C.</t>
    </r>
    <r>
      <rPr>
        <sz val="11"/>
        <rFont val="ＭＳ Ｐゴシック"/>
        <family val="3"/>
        <charset val="128"/>
      </rPr>
      <t>一次サプライヤーに対して</t>
    </r>
    <r>
      <rPr>
        <sz val="11"/>
        <rFont val="Verdana"/>
        <family val="2"/>
      </rPr>
      <t>DRC</t>
    </r>
    <r>
      <rPr>
        <sz val="11"/>
        <rFont val="ＭＳ Ｐゴシック"/>
        <family val="3"/>
        <charset val="128"/>
      </rPr>
      <t>コンフリクトフリーであることを要求していますか？</t>
    </r>
  </si>
  <si>
    <r>
      <t>E.</t>
    </r>
    <r>
      <rPr>
        <sz val="11"/>
        <rFont val="ＭＳ Ｐゴシック"/>
        <family val="3"/>
        <charset val="128"/>
      </rPr>
      <t>コンフリクトフリーな鉱物調達のためのデューデリジェンス対策を実施していますか？</t>
    </r>
  </si>
  <si>
    <r>
      <t>G.</t>
    </r>
    <r>
      <rPr>
        <sz val="11"/>
        <rFont val="ＭＳ Ｐゴシック"/>
        <family val="3"/>
        <charset val="128"/>
      </rPr>
      <t>サプライヤーからのデューデリジェンス情報を、貴社の期待を基に検証していますか？</t>
    </r>
  </si>
  <si>
    <r>
      <t xml:space="preserve">H. </t>
    </r>
    <r>
      <rPr>
        <sz val="11"/>
        <rFont val="ＭＳ Ｐゴシック"/>
        <family val="3"/>
        <charset val="128"/>
      </rPr>
      <t>貴社の検証プロセスには是正措置管理が含まれていますか？</t>
    </r>
  </si>
  <si>
    <r>
      <rPr>
        <sz val="11"/>
        <rFont val="ＭＳ Ｐゴシック"/>
        <family val="3"/>
        <charset val="128"/>
      </rPr>
      <t>回答</t>
    </r>
  </si>
  <si>
    <r>
      <rPr>
        <sz val="11"/>
        <rFont val="ＭＳ Ｐゴシック"/>
        <family val="3"/>
        <charset val="128"/>
      </rPr>
      <t>質問</t>
    </r>
  </si>
  <si>
    <r>
      <rPr>
        <sz val="11"/>
        <rFont val="ＭＳ Ｐゴシック"/>
        <family val="3"/>
        <charset val="128"/>
      </rPr>
      <t>備考</t>
    </r>
  </si>
  <si>
    <r>
      <rPr>
        <sz val="11"/>
        <rFont val="ＭＳ Ｐゴシック"/>
        <family val="3"/>
        <charset val="128"/>
      </rPr>
      <t>タンタル</t>
    </r>
  </si>
  <si>
    <r>
      <rPr>
        <sz val="11"/>
        <rFont val="ＭＳ Ｐゴシック"/>
        <family val="3"/>
        <charset val="128"/>
      </rPr>
      <t>錫</t>
    </r>
  </si>
  <si>
    <r>
      <rPr>
        <sz val="11"/>
        <rFont val="ＭＳ Ｐゴシック"/>
        <family val="3"/>
        <charset val="128"/>
      </rPr>
      <t>金</t>
    </r>
  </si>
  <si>
    <r>
      <rPr>
        <sz val="11"/>
        <rFont val="ＭＳ Ｐゴシック"/>
        <family val="3"/>
        <charset val="128"/>
      </rPr>
      <t>タングステン</t>
    </r>
  </si>
  <si>
    <r>
      <rPr>
        <sz val="11"/>
        <rFont val="ＭＳ Ｐゴシック"/>
        <family val="3"/>
        <charset val="128"/>
      </rPr>
      <t>備考・添付書類</t>
    </r>
  </si>
  <si>
    <r>
      <rPr>
        <sz val="11"/>
        <rFont val="ＭＳ Ｐゴシック"/>
        <family val="3"/>
        <charset val="128"/>
      </rPr>
      <t>はい</t>
    </r>
  </si>
  <si>
    <r>
      <rPr>
        <sz val="11"/>
        <rFont val="ＭＳ Ｐゴシック"/>
        <family val="3"/>
        <charset val="128"/>
      </rPr>
      <t>いいえ</t>
    </r>
  </si>
  <si>
    <r>
      <rPr>
        <sz val="11"/>
        <rFont val="ＭＳ Ｐゴシック"/>
        <family val="3"/>
        <charset val="128"/>
      </rPr>
      <t>不明</t>
    </r>
  </si>
  <si>
    <r>
      <rPr>
        <sz val="11"/>
        <rFont val="ＭＳ Ｐゴシック"/>
        <family val="3"/>
        <charset val="128"/>
      </rPr>
      <t>ゼロ</t>
    </r>
  </si>
  <si>
    <r>
      <rPr>
        <sz val="11"/>
        <rFont val="ＭＳ Ｐゴシック"/>
        <family val="3"/>
        <charset val="128"/>
      </rPr>
      <t>金属</t>
    </r>
  </si>
  <si>
    <r>
      <rPr>
        <sz val="11"/>
        <rFont val="ＭＳ Ｐゴシック"/>
        <family val="3"/>
        <charset val="128"/>
      </rPr>
      <t>既知の別名</t>
    </r>
  </si>
  <si>
    <r>
      <rPr>
        <sz val="11"/>
        <rFont val="ＭＳ Ｐゴシック"/>
        <family val="3"/>
        <charset val="128"/>
      </rPr>
      <t>標準的製錬業者名</t>
    </r>
  </si>
  <si>
    <r>
      <rPr>
        <sz val="11"/>
        <rFont val="ＭＳ Ｐゴシック"/>
        <family val="3"/>
        <charset val="128"/>
      </rPr>
      <t>製錬施設所在地：国</t>
    </r>
  </si>
  <si>
    <r>
      <rPr>
        <sz val="11"/>
        <rFont val="ＭＳ Ｐゴシック"/>
        <family val="3"/>
        <charset val="128"/>
      </rPr>
      <t>製錬業者識別番号の発行元</t>
    </r>
  </si>
  <si>
    <r>
      <rPr>
        <sz val="11"/>
        <rFont val="ＭＳ Ｐゴシック"/>
        <family val="3"/>
        <charset val="128"/>
      </rPr>
      <t>製錬業者所在地：番地</t>
    </r>
  </si>
  <si>
    <r>
      <rPr>
        <sz val="11"/>
        <rFont val="ＭＳ Ｐゴシック"/>
        <family val="3"/>
        <charset val="128"/>
      </rPr>
      <t>製錬業者所在地：市</t>
    </r>
  </si>
  <si>
    <r>
      <rPr>
        <sz val="11"/>
        <rFont val="ＭＳ Ｐゴシック"/>
        <family val="3"/>
        <charset val="128"/>
      </rPr>
      <t>製錬施設所在地：州／県</t>
    </r>
  </si>
  <si>
    <r>
      <rPr>
        <sz val="11"/>
        <rFont val="ＭＳ Ｐゴシック"/>
        <family val="3"/>
        <charset val="128"/>
      </rPr>
      <t>製錬業者識別番号の入力列</t>
    </r>
  </si>
  <si>
    <r>
      <rPr>
        <sz val="11"/>
        <rFont val="ＭＳ Ｐゴシック"/>
        <family val="3"/>
        <charset val="128"/>
      </rPr>
      <t>金属</t>
    </r>
    <r>
      <rPr>
        <sz val="11"/>
        <rFont val="Verdana"/>
        <family val="2"/>
      </rPr>
      <t xml:space="preserve"> (*)</t>
    </r>
  </si>
  <si>
    <r>
      <rPr>
        <sz val="11"/>
        <rFont val="ＭＳ Ｐゴシック"/>
        <family val="3"/>
        <charset val="128"/>
      </rPr>
      <t>製錬業者所在地：国</t>
    </r>
    <r>
      <rPr>
        <sz val="11"/>
        <rFont val="Verdana"/>
        <family val="2"/>
      </rPr>
      <t>(*)</t>
    </r>
  </si>
  <si>
    <r>
      <rPr>
        <sz val="11"/>
        <rFont val="ＭＳ Ｐゴシック"/>
        <family val="3"/>
        <charset val="128"/>
      </rPr>
      <t>製錬業者連絡先担当者名</t>
    </r>
  </si>
  <si>
    <r>
      <rPr>
        <sz val="11"/>
        <rFont val="ＭＳ Ｐゴシック"/>
        <family val="3"/>
        <charset val="128"/>
      </rPr>
      <t>製錬業者連絡先電子メール</t>
    </r>
  </si>
  <si>
    <r>
      <rPr>
        <sz val="11"/>
        <rFont val="ＭＳ Ｐゴシック"/>
        <family val="3"/>
        <charset val="128"/>
      </rPr>
      <t>今後の対策案</t>
    </r>
  </si>
  <si>
    <r>
      <rPr>
        <sz val="11"/>
        <rFont val="ＭＳ Ｐゴシック"/>
        <family val="3"/>
        <charset val="128"/>
      </rPr>
      <t>鉱山名を記入。再生利用品又はスクラップを調達した場合は「再生利用品」</t>
    </r>
    <r>
      <rPr>
        <sz val="11"/>
        <rFont val="Verdana"/>
        <family val="2"/>
      </rPr>
      <t xml:space="preserve"> </t>
    </r>
    <r>
      <rPr>
        <sz val="11"/>
        <rFont val="ＭＳ Ｐゴシック"/>
        <family val="3"/>
        <charset val="128"/>
      </rPr>
      <t>又は「スクラップ」と記入</t>
    </r>
  </si>
  <si>
    <r>
      <rPr>
        <sz val="11"/>
        <rFont val="ＭＳ Ｐゴシック"/>
        <family val="3"/>
        <charset val="128"/>
      </rPr>
      <t>鉱山の所在地（国）を記入。再生利用品又はスクラップを調達した場合は「再生利用品」</t>
    </r>
    <r>
      <rPr>
        <sz val="11"/>
        <rFont val="Verdana"/>
        <family val="2"/>
      </rPr>
      <t xml:space="preserve"> </t>
    </r>
    <r>
      <rPr>
        <sz val="11"/>
        <rFont val="ＭＳ Ｐゴシック"/>
        <family val="3"/>
        <charset val="128"/>
      </rPr>
      <t>又は「スクラップ」と記入</t>
    </r>
  </si>
  <si>
    <r>
      <rPr>
        <sz val="11"/>
        <rFont val="ＭＳ Ｐゴシック"/>
        <family val="3"/>
        <charset val="128"/>
      </rPr>
      <t>製錬業者の材料はすべて再生利用品又はスクラップ起源から調達されていますか？</t>
    </r>
  </si>
  <si>
    <r>
      <rPr>
        <sz val="11"/>
        <rFont val="ＭＳ Ｐゴシック"/>
        <family val="3"/>
        <charset val="128"/>
      </rPr>
      <t>顧客に書式を提出する前に、赤で表示されている必須項目について、すべて記入されているかを確認ください。</t>
    </r>
  </si>
  <si>
    <r>
      <rPr>
        <sz val="11"/>
        <rFont val="ＭＳ Ｐゴシック"/>
        <family val="3"/>
        <charset val="128"/>
      </rPr>
      <t>未記入の必須項目があります</t>
    </r>
  </si>
  <si>
    <r>
      <rPr>
        <sz val="11"/>
        <rFont val="ＭＳ Ｐゴシック"/>
        <family val="3"/>
        <charset val="128"/>
      </rPr>
      <t>必須項目</t>
    </r>
  </si>
  <si>
    <r>
      <rPr>
        <sz val="11"/>
        <rFont val="ＭＳ Ｐゴシック"/>
        <family val="3"/>
        <charset val="128"/>
      </rPr>
      <t>注</t>
    </r>
  </si>
  <si>
    <r>
      <rPr>
        <sz val="11"/>
        <rFont val="ＭＳ Ｐゴシック"/>
        <family val="3"/>
        <charset val="128"/>
      </rPr>
      <t>該当箇所へのリンク</t>
    </r>
  </si>
  <si>
    <r>
      <rPr>
        <sz val="11"/>
        <rFont val="ＭＳ Ｐゴシック"/>
        <family val="3"/>
        <charset val="128"/>
      </rPr>
      <t>「</t>
    </r>
    <r>
      <rPr>
        <sz val="11"/>
        <rFont val="Verdana"/>
        <family val="2"/>
      </rPr>
      <t>Declaration</t>
    </r>
    <r>
      <rPr>
        <sz val="11"/>
        <rFont val="ＭＳ Ｐゴシック"/>
        <family val="3"/>
        <charset val="128"/>
      </rPr>
      <t>（申告）」シートの申告範囲で「製品（又は製品リスト）」レベルを選択した場合のみ記入が必須となります</t>
    </r>
  </si>
  <si>
    <r>
      <rPr>
        <sz val="11"/>
        <rFont val="ＭＳ Ｐゴシック"/>
        <family val="3"/>
        <charset val="128"/>
      </rPr>
      <t>製造者の製品番号</t>
    </r>
    <r>
      <rPr>
        <sz val="11"/>
        <rFont val="Verdana"/>
        <family val="2"/>
      </rPr>
      <t>(*)</t>
    </r>
  </si>
  <si>
    <r>
      <rPr>
        <sz val="11"/>
        <rFont val="ＭＳ Ｐゴシック"/>
        <family val="3"/>
        <charset val="128"/>
      </rPr>
      <t>製造者の製品名</t>
    </r>
  </si>
  <si>
    <r>
      <t>RMI</t>
    </r>
    <r>
      <rPr>
        <sz val="11"/>
        <rFont val="ＭＳ Ｐゴシック"/>
        <family val="3"/>
        <charset val="128"/>
      </rPr>
      <t>ウェブサイト：</t>
    </r>
    <r>
      <rPr>
        <sz val="11"/>
        <rFont val="Verdana"/>
        <family val="2"/>
      </rPr>
      <t xml:space="preserve"> (www.responsiblemineralsinitiative.org)
</t>
    </r>
    <r>
      <rPr>
        <sz val="11"/>
        <rFont val="ＭＳ Ｐゴシック"/>
        <family val="3"/>
        <charset val="128"/>
      </rPr>
      <t>トレーニング、ガイダンス、報告テンプレート、責任ある鉱物保証プロセスプログラム適合製錬業者リスト</t>
    </r>
  </si>
  <si>
    <r>
      <rPr>
        <sz val="11"/>
        <rFont val="ＭＳ Ｐゴシック"/>
        <family val="3"/>
        <charset val="128"/>
      </rPr>
      <t>この紛争鉱物報告テンプレート（テンプレート）は、責任ある鉱物イニシアチブ（</t>
    </r>
    <r>
      <rPr>
        <sz val="11"/>
        <rFont val="Verdana"/>
        <family val="2"/>
      </rPr>
      <t>RMI</t>
    </r>
    <r>
      <rPr>
        <sz val="11"/>
        <rFont val="ＭＳ Ｐゴシック"/>
        <family val="3"/>
        <charset val="128"/>
      </rPr>
      <t>）が作成した、無料の標準報告テンプレートです。このテンプレートは鉱物の原産国と、使用される製錬・精製業者に関しサプライチェーンを通して情報を収集することを円滑にし、法律のコンプライアンスを支援します</t>
    </r>
    <r>
      <rPr>
        <sz val="11"/>
        <rFont val="Verdana"/>
        <family val="2"/>
      </rPr>
      <t>*</t>
    </r>
    <r>
      <rPr>
        <sz val="11"/>
        <rFont val="ＭＳ Ｐゴシック"/>
        <family val="3"/>
        <charset val="128"/>
      </rPr>
      <t>。このテンプレートは、責任ある鉱物保証プロセスの監査を受けることにつながる可能性のある、新たな製錬・精製業者の特定もサポートします</t>
    </r>
    <r>
      <rPr>
        <sz val="11"/>
        <rFont val="Verdana"/>
        <family val="2"/>
      </rPr>
      <t>**</t>
    </r>
    <r>
      <rPr>
        <sz val="11"/>
        <rFont val="ＭＳ Ｐゴシック"/>
        <family val="3"/>
        <charset val="128"/>
      </rPr>
      <t xml:space="preserve">。
</t>
    </r>
    <r>
      <rPr>
        <sz val="11"/>
        <rFont val="Verdana"/>
        <family val="2"/>
      </rPr>
      <t>CMRT</t>
    </r>
    <r>
      <rPr>
        <sz val="11"/>
        <rFont val="ＭＳ Ｐゴシック"/>
        <family val="3"/>
        <charset val="128"/>
      </rPr>
      <t>は、下流企業が（精錬業者までの）サプライチェーンに関する情報を開示するために、こうした企業向けに考案されたものです。</t>
    </r>
    <r>
      <rPr>
        <sz val="11"/>
        <rFont val="Verdana"/>
        <family val="2"/>
      </rPr>
      <t>3TG</t>
    </r>
    <r>
      <rPr>
        <sz val="11"/>
        <rFont val="ＭＳ Ｐゴシック"/>
        <family val="3"/>
        <charset val="128"/>
      </rPr>
      <t>精錬業者または精製業者の場合は、</t>
    </r>
    <r>
      <rPr>
        <sz val="11"/>
        <rFont val="Verdana"/>
        <family val="2"/>
      </rPr>
      <t>RMAP</t>
    </r>
    <r>
      <rPr>
        <sz val="11"/>
        <rFont val="ＭＳ Ｐゴシック"/>
        <family val="3"/>
        <charset val="128"/>
      </rPr>
      <t>プロトコルに従い精製業者リストタブに貴社名を記入することをお勧めします。
同書に記入する際、セルへの記入内容が「</t>
    </r>
    <r>
      <rPr>
        <sz val="11"/>
        <rFont val="Verdana"/>
        <family val="2"/>
      </rPr>
      <t>=</t>
    </r>
    <r>
      <rPr>
        <sz val="11"/>
        <rFont val="ＭＳ Ｐゴシック"/>
        <family val="3"/>
        <charset val="128"/>
      </rPr>
      <t>」または「</t>
    </r>
    <r>
      <rPr>
        <sz val="11"/>
        <rFont val="Verdana"/>
        <family val="2"/>
      </rPr>
      <t>#</t>
    </r>
    <r>
      <rPr>
        <sz val="11"/>
        <rFont val="ＭＳ Ｐゴシック"/>
        <family val="3"/>
        <charset val="128"/>
      </rPr>
      <t xml:space="preserve">」で始まることはできません。
</t>
    </r>
  </si>
  <si>
    <r>
      <t>*2010</t>
    </r>
    <r>
      <rPr>
        <sz val="11"/>
        <rFont val="ＭＳ Ｐゴシック"/>
        <family val="3"/>
        <charset val="128"/>
      </rPr>
      <t>年に、コンゴ民主共和国</t>
    </r>
    <r>
      <rPr>
        <sz val="11"/>
        <rFont val="Verdana"/>
        <family val="2"/>
      </rPr>
      <t>(DRC)</t>
    </r>
    <r>
      <rPr>
        <sz val="11"/>
        <rFont val="ＭＳ Ｐゴシック"/>
        <family val="3"/>
        <charset val="128"/>
      </rPr>
      <t>又は隣接国原産の「紛争鉱物」に関する条項が含まれる、ドッド・フランクウォール街改革及び消費者保護に関する法が可決されました。これを受けて、米国証券取引委員会</t>
    </r>
    <r>
      <rPr>
        <sz val="11"/>
        <rFont val="Verdana"/>
        <family val="2"/>
      </rPr>
      <t>(SEC)</t>
    </r>
    <r>
      <rPr>
        <sz val="11"/>
        <rFont val="ＭＳ Ｐゴシック"/>
        <family val="3"/>
        <charset val="128"/>
      </rPr>
      <t>は、米国の株式公開企業を対象とした、紛争鉱物調達先に関する開示規則を発行しました。
（</t>
    </r>
    <r>
      <rPr>
        <sz val="11"/>
        <rFont val="Verdana"/>
        <family val="2"/>
      </rPr>
      <t>http://www.sec.gov/rules/final/2012/34-67716.pdf</t>
    </r>
    <r>
      <rPr>
        <sz val="11"/>
        <rFont val="ＭＳ Ｐゴシック"/>
        <family val="3"/>
        <charset val="128"/>
      </rPr>
      <t>の規則を参照してください）この規則は、サプライヤーに方針、デューデリジェンスの枠組み及び管理システムの構築に関して指導する「</t>
    </r>
    <r>
      <rPr>
        <sz val="11"/>
        <rFont val="Verdana"/>
        <family val="2"/>
      </rPr>
      <t>OECD</t>
    </r>
    <r>
      <rPr>
        <sz val="11"/>
        <rFont val="ＭＳ Ｐゴシック"/>
        <family val="3"/>
        <charset val="128"/>
      </rPr>
      <t>紛争地域及び高リスク地域からの鉱物の責任あるサプライチェーンのためのデューデリジェンス・ガイダンス</t>
    </r>
    <r>
      <rPr>
        <sz val="11"/>
        <rFont val="Verdana"/>
        <family val="2"/>
      </rPr>
      <t>(OECD Due Diligence Guidance for Responsible Supply Chains of Minerals from Conflict-Affected and High-Risk Areas)</t>
    </r>
    <r>
      <rPr>
        <sz val="11"/>
        <rFont val="ＭＳ Ｐゴシック"/>
        <family val="3"/>
        <charset val="128"/>
      </rPr>
      <t>」（</t>
    </r>
    <r>
      <rPr>
        <sz val="11"/>
        <rFont val="Verdana"/>
        <family val="2"/>
      </rPr>
      <t>http://www.oecd.org/dataoecd/62/30/46740847.pdf</t>
    </r>
    <r>
      <rPr>
        <sz val="11"/>
        <rFont val="ＭＳ Ｐゴシック"/>
        <family val="3"/>
        <charset val="128"/>
      </rPr>
      <t xml:space="preserve">）を参照しています。
</t>
    </r>
    <r>
      <rPr>
        <sz val="11"/>
        <rFont val="Verdana"/>
        <family val="2"/>
      </rPr>
      <t>**</t>
    </r>
    <r>
      <rPr>
        <sz val="11"/>
        <rFont val="ＭＳ Ｐゴシック"/>
        <family val="3"/>
        <charset val="128"/>
      </rPr>
      <t>　責任ある鉱物イニシアチブ（</t>
    </r>
    <r>
      <rPr>
        <sz val="11"/>
        <rFont val="Verdana"/>
        <family val="2"/>
      </rPr>
      <t>www.responsiblemineralsinitiative.org</t>
    </r>
    <r>
      <rPr>
        <sz val="11"/>
        <rFont val="ＭＳ Ｐゴシック"/>
        <family val="3"/>
        <charset val="128"/>
      </rPr>
      <t>）の情報を参照してください。</t>
    </r>
  </si>
  <si>
    <r>
      <t xml:space="preserve">2.  </t>
    </r>
    <r>
      <rPr>
        <sz val="10"/>
        <rFont val="ＭＳ Ｐゴシック"/>
        <family val="3"/>
        <charset val="128"/>
      </rPr>
      <t>貴社の申告範囲を選択してください。範囲の選択肢は以下のとおりです</t>
    </r>
    <r>
      <rPr>
        <sz val="10"/>
        <rFont val="Verdana"/>
        <family val="2"/>
      </rPr>
      <t>:
A.  Company-wide</t>
    </r>
    <r>
      <rPr>
        <sz val="10"/>
        <rFont val="ＭＳ Ｐゴシック"/>
        <family val="3"/>
        <charset val="128"/>
      </rPr>
      <t xml:space="preserve">（全社）
</t>
    </r>
    <r>
      <rPr>
        <sz val="10"/>
        <rFont val="Verdana"/>
        <family val="2"/>
      </rPr>
      <t>B. Product (or List of Products)</t>
    </r>
    <r>
      <rPr>
        <sz val="10"/>
        <rFont val="ＭＳ Ｐゴシック"/>
        <family val="3"/>
        <charset val="128"/>
      </rPr>
      <t xml:space="preserve">（製品（又は製品リスト）
</t>
    </r>
    <r>
      <rPr>
        <sz val="10"/>
        <rFont val="Verdana"/>
        <family val="2"/>
      </rPr>
      <t>C. User-Defined</t>
    </r>
    <r>
      <rPr>
        <sz val="10"/>
        <rFont val="ＭＳ Ｐゴシック"/>
        <family val="3"/>
        <charset val="128"/>
      </rPr>
      <t>（ユーザー定義）
「全社」の場合、申告には親会社が製造する製品又は製品素材全体が含まれます。ユーザーが企業レベルでの</t>
    </r>
    <r>
      <rPr>
        <sz val="10"/>
        <rFont val="Verdana"/>
        <family val="2"/>
      </rPr>
      <t>3TG</t>
    </r>
    <r>
      <rPr>
        <sz val="10"/>
        <rFont val="ＭＳ Ｐゴシック"/>
        <family val="3"/>
        <charset val="128"/>
      </rPr>
      <t>データを報告している場合は、このユーザーが製造する全製品に関する</t>
    </r>
    <r>
      <rPr>
        <sz val="10"/>
        <rFont val="Verdana"/>
        <family val="2"/>
      </rPr>
      <t>3TG</t>
    </r>
    <r>
      <rPr>
        <sz val="10"/>
        <rFont val="ＭＳ Ｐゴシック"/>
        <family val="3"/>
        <charset val="128"/>
      </rPr>
      <t>データを報告することになります。
申告範囲に「製品（又は製品リスト）」を選択すると、製品リストのワークシートへのリンクが表示されます。この範囲を選択した場合は、本申告範囲に当てはまる製品のメーカー品目番号を製品リストシート</t>
    </r>
    <r>
      <rPr>
        <sz val="10"/>
        <rFont val="Verdana"/>
        <family val="2"/>
      </rPr>
      <t>B</t>
    </r>
    <r>
      <rPr>
        <sz val="10"/>
        <rFont val="ＭＳ Ｐゴシック"/>
        <family val="3"/>
        <charset val="128"/>
      </rPr>
      <t>列に記入してください。製品リストシート</t>
    </r>
    <r>
      <rPr>
        <sz val="10"/>
        <rFont val="Verdana"/>
        <family val="2"/>
      </rPr>
      <t>C</t>
    </r>
    <r>
      <rPr>
        <sz val="10"/>
        <rFont val="ＭＳ Ｐゴシック"/>
        <family val="3"/>
        <charset val="128"/>
      </rPr>
      <t>列へのメーカー品目説明の記入は任意です。
申告範囲に「ユーザー定義」を選択した場合、ユーザーは</t>
    </r>
    <r>
      <rPr>
        <sz val="10"/>
        <rFont val="Verdana"/>
        <family val="2"/>
      </rPr>
      <t>3TG</t>
    </r>
    <r>
      <rPr>
        <sz val="10"/>
        <rFont val="ＭＳ Ｐゴシック"/>
        <family val="3"/>
        <charset val="128"/>
      </rPr>
      <t>の開示が適用される範囲を記入する必要があります。ユーザー定義クラスでは、ユーザーは紛争金属の開示が適用される範囲を説明することが可能です。このクラスの範囲は、サプライヤーおよび調査の依頼主により合意された通り、テキストフィールドで定義されるべきです。本開示は、企業の特定の部門又は製品の種類に適用される場合があります。製品の種類とは、業界で認められる一般用語（例：コンデンサ）により説明できる製品群を意味します。このクラスを使用する場合、ユーザーは指定されたユーザー定義クラスの製品中に使用される</t>
    </r>
    <r>
      <rPr>
        <sz val="10"/>
        <rFont val="Verdana"/>
        <family val="2"/>
      </rPr>
      <t>3TG</t>
    </r>
    <r>
      <rPr>
        <sz val="10"/>
        <rFont val="ＭＳ Ｐゴシック"/>
        <family val="3"/>
        <charset val="128"/>
      </rPr>
      <t>それぞれに対する質問表に対する回答を提供するべきです。
この欄は必須です。</t>
    </r>
  </si>
  <si>
    <r>
      <rPr>
        <sz val="10"/>
        <rFont val="ＭＳ Ｐゴシック"/>
        <family val="3"/>
        <charset val="128"/>
      </rPr>
      <t>これらの</t>
    </r>
    <r>
      <rPr>
        <sz val="10"/>
        <rFont val="Verdana"/>
        <family val="2"/>
      </rPr>
      <t>7</t>
    </r>
    <r>
      <rPr>
        <sz val="10"/>
        <rFont val="ＭＳ Ｐゴシック"/>
        <family val="3"/>
        <charset val="128"/>
      </rPr>
      <t>つの質問は各金属に関する使用法、原産地、調達先を明確にするものです。質問は、法規制の適用性を判定できるように貴社の製品中への</t>
    </r>
    <r>
      <rPr>
        <sz val="10"/>
        <rFont val="Verdana"/>
        <family val="2"/>
      </rPr>
      <t>3TG</t>
    </r>
    <r>
      <rPr>
        <sz val="10"/>
        <rFont val="ＭＳ Ｐゴシック"/>
        <family val="3"/>
        <charset val="128"/>
      </rPr>
      <t>の使用に関する情報を収集するために作られています。これらの質問への回答は、企業情報に関するセクションで選択した「申告範囲」が対象となります。このセクションでの質問への回答は、</t>
    </r>
    <r>
      <rPr>
        <sz val="10"/>
        <rFont val="Verdana"/>
        <family val="2"/>
      </rPr>
      <t>3TG</t>
    </r>
    <r>
      <rPr>
        <sz val="10"/>
        <rFont val="ＭＳ Ｐゴシック"/>
        <family val="3"/>
        <charset val="128"/>
      </rPr>
      <t>に関する報告の適用性や完全性を判定するために使用できます。</t>
    </r>
  </si>
  <si>
    <r>
      <t>7</t>
    </r>
    <r>
      <rPr>
        <sz val="11"/>
        <rFont val="Calibri"/>
        <family val="2"/>
      </rPr>
      <t>つの各質問には、各金属それぞれについてドロップダウンメニューから回答を選択してください。このセクションでの質問では、</t>
    </r>
    <r>
      <rPr>
        <sz val="11"/>
        <rFont val="Verdana"/>
        <family val="2"/>
      </rPr>
      <t>3TG</t>
    </r>
    <r>
      <rPr>
        <sz val="11"/>
        <rFont val="Calibri"/>
        <family val="2"/>
      </rPr>
      <t>全てについて記入する必要があります。ある金属に関する質問</t>
    </r>
    <r>
      <rPr>
        <sz val="11"/>
        <rFont val="Verdana"/>
        <family val="2"/>
      </rPr>
      <t>1</t>
    </r>
    <r>
      <rPr>
        <sz val="11"/>
        <rFont val="Calibri"/>
        <family val="2"/>
      </rPr>
      <t>への回答が「はい」の場合は、その金属についてそれ以降の質問にも記入し、貴社のデューデリジェンスプログラム全体に関する下記のデューデリジェンス関連の質問（</t>
    </r>
    <r>
      <rPr>
        <sz val="11"/>
        <rFont val="Verdana"/>
        <family val="2"/>
      </rPr>
      <t>A</t>
    </r>
    <r>
      <rPr>
        <sz val="11"/>
        <rFont val="Calibri"/>
        <family val="2"/>
      </rPr>
      <t>～</t>
    </r>
    <r>
      <rPr>
        <sz val="11"/>
        <rFont val="Verdana"/>
        <family val="2"/>
      </rPr>
      <t>I</t>
    </r>
    <r>
      <rPr>
        <sz val="11"/>
        <rFont val="Calibri"/>
        <family val="2"/>
      </rPr>
      <t>）にも回答する必要があります。</t>
    </r>
  </si>
  <si>
    <r>
      <t xml:space="preserve">1. </t>
    </r>
    <r>
      <rPr>
        <sz val="11"/>
        <rFont val="Calibri"/>
        <family val="2"/>
      </rPr>
      <t>これは</t>
    </r>
    <r>
      <rPr>
        <sz val="11"/>
        <rFont val="Verdana"/>
        <family val="2"/>
      </rPr>
      <t>2</t>
    </r>
    <r>
      <rPr>
        <sz val="11"/>
        <rFont val="Calibri"/>
        <family val="2"/>
      </rPr>
      <t>つある質問の</t>
    </r>
    <r>
      <rPr>
        <sz val="11"/>
        <rFont val="Verdana"/>
        <family val="2"/>
      </rPr>
      <t>1</t>
    </r>
    <r>
      <rPr>
        <sz val="11"/>
        <rFont val="Calibri"/>
        <family val="2"/>
      </rPr>
      <t>つ目の質問であり、</t>
    </r>
    <r>
      <rPr>
        <sz val="11"/>
        <rFont val="Verdana"/>
        <family val="2"/>
      </rPr>
      <t>3TG</t>
    </r>
    <r>
      <rPr>
        <sz val="11"/>
        <rFont val="Calibri"/>
        <family val="2"/>
      </rPr>
      <t>が紛争鉱物報告要件の範囲内に当てはまるか否かを判定するために使用されます。この質問は、</t>
    </r>
    <r>
      <rPr>
        <sz val="11"/>
        <rFont val="Verdana"/>
        <family val="2"/>
      </rPr>
      <t>3TG</t>
    </r>
    <r>
      <rPr>
        <sz val="11"/>
        <rFont val="Calibri"/>
        <family val="2"/>
      </rPr>
      <t>が製品の「機能性又は生産にとって必要」か否かを判定する方法に関する最終規則において</t>
    </r>
    <r>
      <rPr>
        <sz val="11"/>
        <rFont val="Verdana"/>
        <family val="2"/>
      </rPr>
      <t>SEC</t>
    </r>
    <r>
      <rPr>
        <sz val="11"/>
        <rFont val="Calibri"/>
        <family val="2"/>
      </rPr>
      <t>が提供したガイダンスに基づくものです。</t>
    </r>
    <r>
      <rPr>
        <sz val="11"/>
        <rFont val="Verdana"/>
        <family val="2"/>
      </rPr>
      <t>SEC</t>
    </r>
    <r>
      <rPr>
        <sz val="11"/>
        <rFont val="Calibri"/>
        <family val="2"/>
      </rPr>
      <t>ガイダンスでは、その</t>
    </r>
    <r>
      <rPr>
        <sz val="11"/>
        <rFont val="Verdana"/>
        <family val="2"/>
      </rPr>
      <t>3TG</t>
    </r>
    <r>
      <rPr>
        <sz val="11"/>
        <rFont val="Calibri"/>
        <family val="2"/>
      </rPr>
      <t>が一般に予想される製品の機能、使用又は目的に必要ではない場合には、製品のサプライチェーン内に存在する企業は</t>
    </r>
    <r>
      <rPr>
        <sz val="11"/>
        <rFont val="Verdana"/>
        <family val="2"/>
      </rPr>
      <t>3TG</t>
    </r>
    <r>
      <rPr>
        <sz val="11"/>
        <rFont val="Calibri"/>
        <family val="2"/>
      </rPr>
      <t>をその製品又は製品の部品に意図的に付加しないという前提を、その根拠においています。同様に、このガイダンスでは、</t>
    </r>
    <r>
      <rPr>
        <sz val="11"/>
        <rFont val="Verdana"/>
        <family val="2"/>
      </rPr>
      <t>3TG</t>
    </r>
    <r>
      <rPr>
        <sz val="11"/>
        <rFont val="Calibri"/>
        <family val="2"/>
      </rPr>
      <t>がその製品の生産プロセスに意図的に含まれていない限り、製品の生産に必要ではないことを前提にしています。この質問に回答することにより、鋼中のスズといった微量の汚染物質や自然発生的な副産物は排除することができます。この質問には、</t>
    </r>
    <r>
      <rPr>
        <sz val="11"/>
        <rFont val="Verdana"/>
        <family val="2"/>
      </rPr>
      <t>3TG</t>
    </r>
    <r>
      <rPr>
        <sz val="11"/>
        <rFont val="Calibri"/>
        <family val="2"/>
      </rPr>
      <t>それぞれについて回答する必要があります。</t>
    </r>
    <r>
      <rPr>
        <sz val="11"/>
        <rFont val="Verdana"/>
        <family val="2"/>
      </rPr>
      <t xml:space="preserve">
</t>
    </r>
    <r>
      <rPr>
        <sz val="11"/>
        <rFont val="Calibri"/>
        <family val="2"/>
      </rPr>
      <t>この質問では、貴社が製造する又は委託製造する製品（原材料および部品を含む）の原材料、部品、又は添加物に紛争鉱物が使用されているのか否かをお伺いします。原材料、部品、添加物、研磨剤および切削工具からの不純物は本調査の範囲外です。</t>
    </r>
    <r>
      <rPr>
        <sz val="11"/>
        <rFont val="Verdana"/>
        <family val="2"/>
      </rPr>
      <t xml:space="preserve">
</t>
    </r>
    <r>
      <rPr>
        <sz val="11"/>
        <rFont val="Calibri"/>
        <family val="2"/>
      </rPr>
      <t>この質問には、</t>
    </r>
    <r>
      <rPr>
        <sz val="11"/>
        <rFont val="Verdana"/>
        <family val="2"/>
      </rPr>
      <t>3TG</t>
    </r>
    <r>
      <rPr>
        <sz val="11"/>
        <rFont val="Calibri"/>
        <family val="2"/>
      </rPr>
      <t>それぞれについて回答する必要があります。この質問には、「</t>
    </r>
    <r>
      <rPr>
        <sz val="11"/>
        <rFont val="Verdana"/>
        <family val="2"/>
      </rPr>
      <t>Yes</t>
    </r>
    <r>
      <rPr>
        <sz val="11"/>
        <rFont val="Calibri"/>
        <family val="2"/>
      </rPr>
      <t>（はい）」又は「</t>
    </r>
    <r>
      <rPr>
        <sz val="11"/>
        <rFont val="Verdana"/>
        <family val="2"/>
      </rPr>
      <t>No</t>
    </r>
    <r>
      <rPr>
        <sz val="11"/>
        <rFont val="Calibri"/>
        <family val="2"/>
      </rPr>
      <t>（いいえ）」で回答してください。この質問への回答は必須です。</t>
    </r>
  </si>
  <si>
    <r>
      <t xml:space="preserve">2. </t>
    </r>
    <r>
      <rPr>
        <sz val="11"/>
        <rFont val="Calibri"/>
        <family val="2"/>
      </rPr>
      <t>この質問は、質問</t>
    </r>
    <r>
      <rPr>
        <sz val="11"/>
        <rFont val="Verdana"/>
        <family val="2"/>
      </rPr>
      <t>1</t>
    </r>
    <r>
      <rPr>
        <sz val="11"/>
        <rFont val="Calibri"/>
        <family val="2"/>
      </rPr>
      <t>の回答が「</t>
    </r>
    <r>
      <rPr>
        <sz val="11"/>
        <rFont val="Verdana"/>
        <family val="2"/>
      </rPr>
      <t>Yes</t>
    </r>
    <r>
      <rPr>
        <sz val="11"/>
        <rFont val="Calibri"/>
        <family val="2"/>
      </rPr>
      <t>（はい）」である場合には</t>
    </r>
    <r>
      <rPr>
        <sz val="11"/>
        <rFont val="Verdana"/>
        <family val="2"/>
      </rPr>
      <t>3TG</t>
    </r>
    <r>
      <rPr>
        <sz val="11"/>
        <rFont val="Calibri"/>
        <family val="2"/>
      </rPr>
      <t>それぞれについて回答するものとします。これは</t>
    </r>
    <r>
      <rPr>
        <sz val="11"/>
        <rFont val="Verdana"/>
        <family val="2"/>
      </rPr>
      <t>2</t>
    </r>
    <r>
      <rPr>
        <sz val="11"/>
        <rFont val="Calibri"/>
        <family val="2"/>
      </rPr>
      <t>つある質問の</t>
    </r>
    <r>
      <rPr>
        <sz val="11"/>
        <rFont val="Verdana"/>
        <family val="2"/>
      </rPr>
      <t>2</t>
    </r>
    <r>
      <rPr>
        <sz val="11"/>
        <rFont val="Calibri"/>
        <family val="2"/>
      </rPr>
      <t>番目の質問で、</t>
    </r>
    <r>
      <rPr>
        <sz val="11"/>
        <rFont val="Verdana"/>
        <family val="2"/>
      </rPr>
      <t>3TG</t>
    </r>
    <r>
      <rPr>
        <sz val="11"/>
        <rFont val="Calibri"/>
        <family val="2"/>
      </rPr>
      <t>が製品の「機能性や生産にとって必要」か否かを判定する方法に関する</t>
    </r>
    <r>
      <rPr>
        <sz val="11"/>
        <rFont val="Verdana"/>
        <family val="2"/>
      </rPr>
      <t>SEC</t>
    </r>
    <r>
      <rPr>
        <sz val="11"/>
        <rFont val="Calibri"/>
        <family val="2"/>
      </rPr>
      <t>の最終規則で規定されている紛争鉱物報告要件の範囲内に</t>
    </r>
    <r>
      <rPr>
        <sz val="11"/>
        <rFont val="Verdana"/>
        <family val="2"/>
      </rPr>
      <t>3TG</t>
    </r>
    <r>
      <rPr>
        <sz val="11"/>
        <rFont val="Calibri"/>
        <family val="2"/>
      </rPr>
      <t>が当てはまるか否かを判定するためにこの質問の回答は使用されます。この質問は、質問</t>
    </r>
    <r>
      <rPr>
        <sz val="11"/>
        <rFont val="Verdana"/>
        <family val="2"/>
      </rPr>
      <t>1</t>
    </r>
    <r>
      <rPr>
        <sz val="11"/>
        <rFont val="Calibri"/>
        <family val="2"/>
      </rPr>
      <t>の質問や回答と関連付けられています。この質問は、</t>
    </r>
    <r>
      <rPr>
        <sz val="11"/>
        <rFont val="Verdana"/>
        <family val="2"/>
      </rPr>
      <t>3TG</t>
    </r>
    <r>
      <rPr>
        <sz val="11"/>
        <rFont val="Calibri"/>
        <family val="2"/>
      </rPr>
      <t>がある程度完成品に残留している場合、</t>
    </r>
    <r>
      <rPr>
        <sz val="11"/>
        <rFont val="Verdana"/>
        <family val="2"/>
      </rPr>
      <t>3TG</t>
    </r>
    <r>
      <rPr>
        <sz val="11"/>
        <rFont val="Calibri"/>
        <family val="2"/>
      </rPr>
      <t>が意図的に製品の製造過程で追加又は使用されているのかを特定するためのものです。これには、完成品の一部として使用する意図がなく、製品の機能性にとって必要性が低いものの、製造過程の残留物として存在している</t>
    </r>
    <r>
      <rPr>
        <sz val="11"/>
        <rFont val="Verdana"/>
        <family val="2"/>
      </rPr>
      <t>3TG</t>
    </r>
    <r>
      <rPr>
        <sz val="11"/>
        <rFont val="Calibri"/>
        <family val="2"/>
      </rPr>
      <t>も含まれます。多くの場合、メーカーは製造過程中に</t>
    </r>
    <r>
      <rPr>
        <sz val="11"/>
        <rFont val="Verdana"/>
        <family val="2"/>
      </rPr>
      <t>3TG</t>
    </r>
    <r>
      <rPr>
        <sz val="11"/>
        <rFont val="Calibri"/>
        <family val="2"/>
      </rPr>
      <t>の削除又は消耗を促進しようと努めますが、ある程度の</t>
    </r>
    <r>
      <rPr>
        <sz val="11"/>
        <rFont val="Verdana"/>
        <family val="2"/>
      </rPr>
      <t>3TG</t>
    </r>
    <r>
      <rPr>
        <sz val="11"/>
        <rFont val="Calibri"/>
        <family val="2"/>
      </rPr>
      <t>が残留します。</t>
    </r>
    <r>
      <rPr>
        <sz val="11"/>
        <rFont val="Verdana"/>
        <family val="2"/>
      </rPr>
      <t>3TG</t>
    </r>
    <r>
      <rPr>
        <sz val="11"/>
        <rFont val="Calibri"/>
        <family val="2"/>
      </rPr>
      <t>が製造過程中に加えられた又は含まれたが、その製造過程の完了時に</t>
    </r>
    <r>
      <rPr>
        <sz val="11"/>
        <rFont val="Verdana"/>
        <family val="2"/>
      </rPr>
      <t>3TG</t>
    </r>
    <r>
      <rPr>
        <sz val="11"/>
        <rFont val="Calibri"/>
        <family val="2"/>
      </rPr>
      <t>が残留しないように完全に除去された場合、この質問の回答は「</t>
    </r>
    <r>
      <rPr>
        <sz val="11"/>
        <rFont val="Verdana"/>
        <family val="2"/>
      </rPr>
      <t>No</t>
    </r>
    <r>
      <rPr>
        <sz val="11"/>
        <rFont val="Calibri"/>
        <family val="2"/>
      </rPr>
      <t>（いいえ）」となります。</t>
    </r>
    <r>
      <rPr>
        <sz val="11"/>
        <rFont val="Verdana"/>
        <family val="2"/>
      </rPr>
      <t xml:space="preserve">
</t>
    </r>
    <r>
      <rPr>
        <sz val="11"/>
        <rFont val="Calibri"/>
        <family val="2"/>
      </rPr>
      <t>この質問には、</t>
    </r>
    <r>
      <rPr>
        <sz val="11"/>
        <rFont val="Verdana"/>
        <family val="2"/>
      </rPr>
      <t>3TG</t>
    </r>
    <r>
      <rPr>
        <sz val="11"/>
        <rFont val="Calibri"/>
        <family val="2"/>
      </rPr>
      <t>それぞれについて回答する必要があります。「</t>
    </r>
    <r>
      <rPr>
        <sz val="11"/>
        <rFont val="Verdana"/>
        <family val="2"/>
      </rPr>
      <t>Yes</t>
    </r>
    <r>
      <rPr>
        <sz val="11"/>
        <rFont val="Calibri"/>
        <family val="2"/>
      </rPr>
      <t>（はい）」又は「</t>
    </r>
    <r>
      <rPr>
        <sz val="11"/>
        <rFont val="Verdana"/>
        <family val="2"/>
      </rPr>
      <t>No</t>
    </r>
    <r>
      <rPr>
        <sz val="11"/>
        <rFont val="Calibri"/>
        <family val="2"/>
      </rPr>
      <t>（いいえ）」で必ず回答してください。この質問への回答は必須です。</t>
    </r>
  </si>
  <si>
    <r>
      <t xml:space="preserve">3. </t>
    </r>
    <r>
      <rPr>
        <sz val="11"/>
        <rFont val="ＭＳ Ｐゴシック"/>
        <family val="3"/>
        <charset val="128"/>
      </rPr>
      <t>これは、</t>
    </r>
    <r>
      <rPr>
        <sz val="11"/>
        <rFont val="Verdana"/>
        <family val="2"/>
      </rPr>
      <t>1</t>
    </r>
    <r>
      <rPr>
        <sz val="11"/>
        <rFont val="ＭＳ Ｐゴシック"/>
        <family val="3"/>
        <charset val="128"/>
      </rPr>
      <t>つ又は複数の製品に含まれている</t>
    </r>
    <r>
      <rPr>
        <sz val="11"/>
        <rFont val="Verdana"/>
        <family val="2"/>
      </rPr>
      <t>3TG</t>
    </r>
    <r>
      <rPr>
        <sz val="11"/>
        <rFont val="ＭＳ Ｐゴシック"/>
        <family val="3"/>
        <charset val="128"/>
      </rPr>
      <t>の一部がコンゴ民主共和国又は隣接国（対象国）から調達されていることの申告です。サプライチェーンのいずれかの製錬所がこのような対象国から調達している場合、この製錬所が</t>
    </r>
    <r>
      <rPr>
        <sz val="11"/>
        <rFont val="Verdana"/>
        <family val="2"/>
      </rPr>
      <t>RMI</t>
    </r>
    <r>
      <rPr>
        <sz val="11"/>
        <rFont val="ＭＳ Ｐゴシック"/>
        <family val="3"/>
        <charset val="128"/>
      </rPr>
      <t>適合の製錬所および精製業者リストに記載されていても、この質問に対する回答は「</t>
    </r>
    <r>
      <rPr>
        <sz val="11"/>
        <rFont val="Verdana"/>
        <family val="2"/>
      </rPr>
      <t>Yes</t>
    </r>
    <r>
      <rPr>
        <sz val="11"/>
        <rFont val="ＭＳ Ｐゴシック"/>
        <family val="3"/>
        <charset val="128"/>
      </rPr>
      <t>（はい）」となります。詳細については、</t>
    </r>
    <r>
      <rPr>
        <sz val="11"/>
        <rFont val="Verdana"/>
        <family val="2"/>
      </rPr>
      <t>RMI</t>
    </r>
    <r>
      <rPr>
        <sz val="11"/>
        <rFont val="ＭＳ Ｐゴシック"/>
        <family val="3"/>
        <charset val="128"/>
      </rPr>
      <t>の紛争鉱物に関するデュー・ディリジェンス・ガイダンスを参照してください。</t>
    </r>
    <r>
      <rPr>
        <sz val="11"/>
        <rFont val="Verdana"/>
        <family val="2"/>
      </rPr>
      <t xml:space="preserve">http://www.responsiblemineralsinitiative.org/training-and-resources/publications-and-guidance/
</t>
    </r>
    <r>
      <rPr>
        <sz val="11"/>
        <rFont val="ＭＳ Ｐゴシック"/>
        <family val="3"/>
        <charset val="128"/>
      </rPr>
      <t>この質問には、「</t>
    </r>
    <r>
      <rPr>
        <sz val="11"/>
        <rFont val="Verdana"/>
        <family val="2"/>
      </rPr>
      <t>Yes</t>
    </r>
    <r>
      <rPr>
        <sz val="11"/>
        <rFont val="ＭＳ Ｐゴシック"/>
        <family val="3"/>
        <charset val="128"/>
      </rPr>
      <t>（はい）」「</t>
    </r>
    <r>
      <rPr>
        <sz val="11"/>
        <rFont val="Verdana"/>
        <family val="2"/>
      </rPr>
      <t>No</t>
    </r>
    <r>
      <rPr>
        <sz val="11"/>
        <rFont val="ＭＳ Ｐゴシック"/>
        <family val="3"/>
        <charset val="128"/>
      </rPr>
      <t>（いいえ）」又は「</t>
    </r>
    <r>
      <rPr>
        <sz val="11"/>
        <rFont val="Verdana"/>
        <family val="2"/>
      </rPr>
      <t>Unknown</t>
    </r>
    <r>
      <rPr>
        <sz val="11"/>
        <rFont val="ＭＳ Ｐゴシック"/>
        <family val="3"/>
        <charset val="128"/>
      </rPr>
      <t>（不明）」で回答してください。「</t>
    </r>
    <r>
      <rPr>
        <sz val="11"/>
        <rFont val="Verdana"/>
        <family val="2"/>
      </rPr>
      <t>Yes</t>
    </r>
    <r>
      <rPr>
        <sz val="11"/>
        <rFont val="ＭＳ Ｐゴシック"/>
        <family val="3"/>
        <charset val="128"/>
      </rPr>
      <t>（はい）」と回答した場合は、コメント欄に具体的に記入してください。</t>
    </r>
    <r>
      <rPr>
        <sz val="11"/>
        <rFont val="Verdana"/>
        <family val="2"/>
      </rPr>
      <t xml:space="preserve">
</t>
    </r>
    <r>
      <rPr>
        <sz val="11"/>
        <rFont val="ＭＳ Ｐゴシック"/>
        <family val="3"/>
        <charset val="128"/>
      </rPr>
      <t>この質問は、質問</t>
    </r>
    <r>
      <rPr>
        <sz val="11"/>
        <rFont val="Verdana"/>
        <family val="2"/>
      </rPr>
      <t>1</t>
    </r>
    <r>
      <rPr>
        <sz val="11"/>
        <rFont val="ＭＳ Ｐゴシック"/>
        <family val="3"/>
        <charset val="128"/>
      </rPr>
      <t>と</t>
    </r>
    <r>
      <rPr>
        <sz val="11"/>
        <rFont val="Verdana"/>
        <family val="2"/>
      </rPr>
      <t>2</t>
    </r>
    <r>
      <rPr>
        <sz val="11"/>
        <rFont val="ＭＳ Ｐゴシック"/>
        <family val="3"/>
        <charset val="128"/>
      </rPr>
      <t>の回答が「</t>
    </r>
    <r>
      <rPr>
        <sz val="11"/>
        <rFont val="Verdana"/>
        <family val="2"/>
      </rPr>
      <t>Yes</t>
    </r>
    <r>
      <rPr>
        <sz val="11"/>
        <rFont val="ＭＳ Ｐゴシック"/>
        <family val="3"/>
        <charset val="128"/>
      </rPr>
      <t>（はい）」の金属については必須となります。</t>
    </r>
  </si>
  <si>
    <r>
      <t xml:space="preserve">4.  </t>
    </r>
    <r>
      <rPr>
        <sz val="10"/>
        <rFont val="ＭＳ Ｐゴシック"/>
        <family val="3"/>
        <charset val="128"/>
      </rPr>
      <t>これは、製品の機能性に必要であるためにその製品中に含まれる</t>
    </r>
    <r>
      <rPr>
        <sz val="10"/>
        <rFont val="Verdana"/>
        <family val="2"/>
      </rPr>
      <t>3TG</t>
    </r>
    <r>
      <rPr>
        <sz val="10"/>
        <rFont val="ＭＳ Ｐゴシック"/>
        <family val="3"/>
        <charset val="128"/>
      </rPr>
      <t>が、再生利用品又はスクラップ起源から調達されているかどうかを示す申告です。
「</t>
    </r>
    <r>
      <rPr>
        <sz val="10"/>
        <rFont val="Verdana"/>
        <family val="2"/>
      </rPr>
      <t>Yes</t>
    </r>
    <r>
      <rPr>
        <sz val="10"/>
        <rFont val="ＭＳ Ｐゴシック"/>
        <family val="3"/>
        <charset val="128"/>
      </rPr>
      <t>（はい）」「</t>
    </r>
    <r>
      <rPr>
        <sz val="10"/>
        <rFont val="Verdana"/>
        <family val="2"/>
      </rPr>
      <t>No</t>
    </r>
    <r>
      <rPr>
        <sz val="10"/>
        <rFont val="ＭＳ Ｐゴシック"/>
        <family val="3"/>
        <charset val="128"/>
      </rPr>
      <t>（いいえ）」又は「</t>
    </r>
    <r>
      <rPr>
        <sz val="10"/>
        <rFont val="Verdana"/>
        <family val="2"/>
      </rPr>
      <t>Unknown</t>
    </r>
    <r>
      <rPr>
        <sz val="10"/>
        <rFont val="ＭＳ Ｐゴシック"/>
        <family val="3"/>
        <charset val="128"/>
      </rPr>
      <t>（不明）」で回答してください。この質問は、質問</t>
    </r>
    <r>
      <rPr>
        <sz val="10"/>
        <rFont val="Verdana"/>
        <family val="2"/>
      </rPr>
      <t>1</t>
    </r>
    <r>
      <rPr>
        <sz val="10"/>
        <rFont val="ＭＳ Ｐゴシック"/>
        <family val="3"/>
        <charset val="128"/>
      </rPr>
      <t>と</t>
    </r>
    <r>
      <rPr>
        <sz val="10"/>
        <rFont val="Verdana"/>
        <family val="2"/>
      </rPr>
      <t>2</t>
    </r>
    <r>
      <rPr>
        <sz val="10"/>
        <rFont val="ＭＳ Ｐゴシック"/>
        <family val="3"/>
        <charset val="128"/>
      </rPr>
      <t>の回答が「</t>
    </r>
    <r>
      <rPr>
        <sz val="10"/>
        <rFont val="Verdana"/>
        <family val="2"/>
      </rPr>
      <t>Yes</t>
    </r>
    <r>
      <rPr>
        <sz val="10"/>
        <rFont val="ＭＳ Ｐゴシック"/>
        <family val="3"/>
        <charset val="128"/>
      </rPr>
      <t>（はい）」の金属については必須となります。
「</t>
    </r>
    <r>
      <rPr>
        <sz val="10"/>
        <rFont val="Verdana"/>
        <family val="2"/>
      </rPr>
      <t>Yes</t>
    </r>
    <r>
      <rPr>
        <sz val="10"/>
        <rFont val="ＭＳ Ｐゴシック"/>
        <family val="3"/>
        <charset val="128"/>
      </rPr>
      <t>（はい）」とは、紛争金属の全てを再生利用品又はスクラップ起源から調達していることを意味します。「</t>
    </r>
    <r>
      <rPr>
        <sz val="10"/>
        <rFont val="Verdana"/>
        <family val="2"/>
      </rPr>
      <t>No</t>
    </r>
    <r>
      <rPr>
        <sz val="10"/>
        <rFont val="ＭＳ Ｐゴシック"/>
        <family val="3"/>
        <charset val="128"/>
      </rPr>
      <t>（いいえ）」とは、</t>
    </r>
    <r>
      <rPr>
        <sz val="10"/>
        <rFont val="Verdana"/>
        <family val="2"/>
      </rPr>
      <t>3TG</t>
    </r>
    <r>
      <rPr>
        <sz val="10"/>
        <rFont val="ＭＳ Ｐゴシック"/>
        <family val="3"/>
        <charset val="128"/>
      </rPr>
      <t>の一部は再生利用品又はスクラップ起源から調達していないことを意味します。「</t>
    </r>
    <r>
      <rPr>
        <sz val="10"/>
        <rFont val="Verdana"/>
        <family val="2"/>
      </rPr>
      <t>Unknown</t>
    </r>
    <r>
      <rPr>
        <sz val="10"/>
        <rFont val="ＭＳ Ｐゴシック"/>
        <family val="3"/>
        <charset val="128"/>
      </rPr>
      <t>（不明）」とは、</t>
    </r>
    <r>
      <rPr>
        <sz val="10"/>
        <rFont val="Verdana"/>
        <family val="2"/>
      </rPr>
      <t>3TG</t>
    </r>
    <r>
      <rPr>
        <sz val="10"/>
        <rFont val="ＭＳ Ｐゴシック"/>
        <family val="3"/>
        <charset val="128"/>
      </rPr>
      <t>の全てが再生利用品又はスクラップ起源から調達されているかどうかをユーザーが把握していないことを意味します。</t>
    </r>
  </si>
  <si>
    <r>
      <t xml:space="preserve">5. </t>
    </r>
    <r>
      <rPr>
        <sz val="11"/>
        <rFont val="ＭＳ Ｐゴシック"/>
        <family val="3"/>
        <charset val="128"/>
      </rPr>
      <t>これは、企業が、この申告範囲内の製品に含まれる</t>
    </r>
    <r>
      <rPr>
        <sz val="11"/>
        <rFont val="Verdana"/>
        <family val="2"/>
      </rPr>
      <t>3TG</t>
    </r>
    <r>
      <rPr>
        <sz val="11"/>
        <rFont val="ＭＳ Ｐゴシック"/>
        <family val="3"/>
        <charset val="128"/>
      </rPr>
      <t>を供給すると合理的に考えられる全ての直接サプライヤーから、紛争鉱物開示情報を受け取ったかどうかを判定する申告です。回答は、以下の中から選択してください。</t>
    </r>
    <r>
      <rPr>
        <sz val="11"/>
        <rFont val="Verdana"/>
        <family val="2"/>
      </rPr>
      <t xml:space="preserve">
­ 100%
­ 90%</t>
    </r>
    <r>
      <rPr>
        <sz val="11"/>
        <rFont val="ＭＳ Ｐゴシック"/>
        <family val="3"/>
        <charset val="128"/>
      </rPr>
      <t>超</t>
    </r>
    <r>
      <rPr>
        <sz val="11"/>
        <rFont val="Verdana"/>
        <family val="2"/>
      </rPr>
      <t xml:space="preserve">
­ 75%</t>
    </r>
    <r>
      <rPr>
        <sz val="11"/>
        <rFont val="ＭＳ Ｐゴシック"/>
        <family val="3"/>
        <charset val="128"/>
      </rPr>
      <t>超</t>
    </r>
    <r>
      <rPr>
        <sz val="11"/>
        <rFont val="Verdana"/>
        <family val="2"/>
      </rPr>
      <t xml:space="preserve">
- 50%</t>
    </r>
    <r>
      <rPr>
        <sz val="11"/>
        <rFont val="ＭＳ Ｐゴシック"/>
        <family val="3"/>
        <charset val="128"/>
      </rPr>
      <t>超</t>
    </r>
    <r>
      <rPr>
        <sz val="11"/>
        <rFont val="Verdana"/>
        <family val="2"/>
      </rPr>
      <t xml:space="preserve">
- 50%</t>
    </r>
    <r>
      <rPr>
        <sz val="11"/>
        <rFont val="ＭＳ Ｐゴシック"/>
        <family val="3"/>
        <charset val="128"/>
      </rPr>
      <t>以下</t>
    </r>
    <r>
      <rPr>
        <sz val="11"/>
        <rFont val="Verdana"/>
        <family val="2"/>
      </rPr>
      <t xml:space="preserve">
- </t>
    </r>
    <r>
      <rPr>
        <sz val="11"/>
        <rFont val="ＭＳ Ｐゴシック"/>
        <family val="3"/>
        <charset val="128"/>
      </rPr>
      <t>なし</t>
    </r>
    <r>
      <rPr>
        <sz val="11"/>
        <rFont val="Verdana"/>
        <family val="2"/>
      </rPr>
      <t xml:space="preserve">
</t>
    </r>
    <r>
      <rPr>
        <sz val="11"/>
        <rFont val="ＭＳ Ｐゴシック"/>
        <family val="3"/>
        <charset val="128"/>
      </rPr>
      <t>この質問は、質問</t>
    </r>
    <r>
      <rPr>
        <sz val="11"/>
        <rFont val="Verdana"/>
        <family val="2"/>
      </rPr>
      <t>1</t>
    </r>
    <r>
      <rPr>
        <sz val="11"/>
        <rFont val="ＭＳ Ｐゴシック"/>
        <family val="3"/>
        <charset val="128"/>
      </rPr>
      <t>と</t>
    </r>
    <r>
      <rPr>
        <sz val="11"/>
        <rFont val="Verdana"/>
        <family val="2"/>
      </rPr>
      <t>2</t>
    </r>
    <r>
      <rPr>
        <sz val="11"/>
        <rFont val="ＭＳ Ｐゴシック"/>
        <family val="3"/>
        <charset val="128"/>
      </rPr>
      <t>の回答が「</t>
    </r>
    <r>
      <rPr>
        <sz val="11"/>
        <rFont val="Verdana"/>
        <family val="2"/>
      </rPr>
      <t>Yes</t>
    </r>
    <r>
      <rPr>
        <sz val="11"/>
        <rFont val="ＭＳ Ｐゴシック"/>
        <family val="3"/>
        <charset val="128"/>
      </rPr>
      <t>（はい）」の金属については必須となります。　</t>
    </r>
  </si>
  <si>
    <r>
      <t xml:space="preserve">6. </t>
    </r>
    <r>
      <rPr>
        <sz val="11"/>
        <rFont val="ＭＳ Ｐゴシック"/>
        <family val="3"/>
        <charset val="128"/>
      </rPr>
      <t>この質問は、サプライヤーがこの申告の対象となる</t>
    </r>
    <r>
      <rPr>
        <sz val="11"/>
        <rFont val="Verdana"/>
        <family val="2"/>
      </rPr>
      <t>3TG</t>
    </r>
    <r>
      <rPr>
        <sz val="11"/>
        <rFont val="ＭＳ Ｐゴシック"/>
        <family val="3"/>
        <charset val="128"/>
      </rPr>
      <t>を供給する製錬業者を全て特定したと考えられる理由があるかどうかを検証します。この質問への回答は、「</t>
    </r>
    <r>
      <rPr>
        <sz val="11"/>
        <rFont val="Verdana"/>
        <family val="2"/>
      </rPr>
      <t>Yes</t>
    </r>
    <r>
      <rPr>
        <sz val="11"/>
        <rFont val="ＭＳ Ｐゴシック"/>
        <family val="3"/>
        <charset val="128"/>
      </rPr>
      <t>（はい）」又は「</t>
    </r>
    <r>
      <rPr>
        <sz val="11"/>
        <rFont val="Verdana"/>
        <family val="2"/>
      </rPr>
      <t>No</t>
    </r>
    <r>
      <rPr>
        <sz val="11"/>
        <rFont val="ＭＳ Ｐゴシック"/>
        <family val="3"/>
        <charset val="128"/>
      </rPr>
      <t>（いいえ）」で、コメントを伴う場合もあります（例：製錬業者のリスト）。この質問は、質問</t>
    </r>
    <r>
      <rPr>
        <sz val="11"/>
        <rFont val="Verdana"/>
        <family val="2"/>
      </rPr>
      <t>1</t>
    </r>
    <r>
      <rPr>
        <sz val="11"/>
        <rFont val="ＭＳ Ｐゴシック"/>
        <family val="3"/>
        <charset val="128"/>
      </rPr>
      <t>と</t>
    </r>
    <r>
      <rPr>
        <sz val="11"/>
        <rFont val="Verdana"/>
        <family val="2"/>
      </rPr>
      <t>2</t>
    </r>
    <r>
      <rPr>
        <sz val="11"/>
        <rFont val="ＭＳ Ｐゴシック"/>
        <family val="3"/>
        <charset val="128"/>
      </rPr>
      <t>の回答が「</t>
    </r>
    <r>
      <rPr>
        <sz val="11"/>
        <rFont val="Verdana"/>
        <family val="2"/>
      </rPr>
      <t>Yes</t>
    </r>
    <r>
      <rPr>
        <sz val="11"/>
        <rFont val="ＭＳ Ｐゴシック"/>
        <family val="3"/>
        <charset val="128"/>
      </rPr>
      <t>（はい）」の金属については必須となります。</t>
    </r>
  </si>
  <si>
    <r>
      <t xml:space="preserve">7. </t>
    </r>
    <r>
      <rPr>
        <sz val="11"/>
        <rFont val="ＭＳ Ｐゴシック"/>
        <family val="3"/>
        <charset val="128"/>
      </rPr>
      <t>この質問は、この申告の対象となる製品に含まれるあらゆる</t>
    </r>
    <r>
      <rPr>
        <sz val="11"/>
        <rFont val="Verdana"/>
        <family val="2"/>
      </rPr>
      <t>3TG</t>
    </r>
    <r>
      <rPr>
        <sz val="11"/>
        <rFont val="ＭＳ Ｐゴシック"/>
        <family val="3"/>
        <charset val="128"/>
      </rPr>
      <t>を供給していると特定された全ての製錬業者が、この申告で報告されていることを検証します。この質問の回答は、「</t>
    </r>
    <r>
      <rPr>
        <sz val="11"/>
        <rFont val="Verdana"/>
        <family val="2"/>
      </rPr>
      <t>Yes</t>
    </r>
    <r>
      <rPr>
        <sz val="11"/>
        <rFont val="ＭＳ Ｐゴシック"/>
        <family val="3"/>
        <charset val="128"/>
      </rPr>
      <t>（はい）」、「</t>
    </r>
    <r>
      <rPr>
        <sz val="11"/>
        <rFont val="Verdana"/>
        <family val="2"/>
      </rPr>
      <t>No</t>
    </r>
    <r>
      <rPr>
        <sz val="11"/>
        <rFont val="ＭＳ Ｐゴシック"/>
        <family val="3"/>
        <charset val="128"/>
      </rPr>
      <t>（いいえ）」又は「</t>
    </r>
    <r>
      <rPr>
        <sz val="11"/>
        <rFont val="Verdana"/>
        <family val="2"/>
      </rPr>
      <t>Unknown</t>
    </r>
    <r>
      <rPr>
        <sz val="11"/>
        <rFont val="ＭＳ Ｐゴシック"/>
        <family val="3"/>
        <charset val="128"/>
      </rPr>
      <t>（不明）」です（例：製錬業者のリスト）。この質問は、質問</t>
    </r>
    <r>
      <rPr>
        <sz val="11"/>
        <rFont val="Verdana"/>
        <family val="2"/>
      </rPr>
      <t>1</t>
    </r>
    <r>
      <rPr>
        <sz val="11"/>
        <rFont val="ＭＳ Ｐゴシック"/>
        <family val="3"/>
        <charset val="128"/>
      </rPr>
      <t>と</t>
    </r>
    <r>
      <rPr>
        <sz val="11"/>
        <rFont val="Verdana"/>
        <family val="2"/>
      </rPr>
      <t>2</t>
    </r>
    <r>
      <rPr>
        <sz val="11"/>
        <rFont val="ＭＳ Ｐゴシック"/>
        <family val="3"/>
        <charset val="128"/>
      </rPr>
      <t>の回答が「</t>
    </r>
    <r>
      <rPr>
        <sz val="11"/>
        <rFont val="Verdana"/>
        <family val="2"/>
      </rPr>
      <t>Yes</t>
    </r>
    <r>
      <rPr>
        <sz val="11"/>
        <rFont val="ＭＳ Ｐゴシック"/>
        <family val="3"/>
        <charset val="128"/>
      </rPr>
      <t>（はい）」の金属については必須となります。</t>
    </r>
  </si>
  <si>
    <r>
      <rPr>
        <sz val="11"/>
        <rFont val="ＭＳ Ｐゴシック"/>
        <family val="3"/>
        <charset val="128"/>
      </rPr>
      <t>質問</t>
    </r>
    <r>
      <rPr>
        <sz val="11"/>
        <rFont val="Verdana"/>
        <family val="2"/>
      </rPr>
      <t>A</t>
    </r>
    <r>
      <rPr>
        <sz val="11"/>
        <rFont val="ＭＳ Ｐゴシック"/>
        <family val="3"/>
        <charset val="128"/>
      </rPr>
      <t>～</t>
    </r>
    <r>
      <rPr>
        <sz val="11"/>
        <rFont val="Verdana"/>
        <family val="2"/>
      </rPr>
      <t>I</t>
    </r>
    <r>
      <rPr>
        <sz val="11"/>
        <rFont val="ＭＳ Ｐゴシック"/>
        <family val="3"/>
        <charset val="128"/>
      </rPr>
      <t>の記入方法について（行</t>
    </r>
    <r>
      <rPr>
        <sz val="11"/>
        <rFont val="Verdana"/>
        <family val="2"/>
      </rPr>
      <t>69</t>
    </r>
    <r>
      <rPr>
        <sz val="11"/>
        <rFont val="ＭＳ Ｐゴシック"/>
        <family val="3"/>
        <charset val="128"/>
      </rPr>
      <t>～</t>
    </r>
    <r>
      <rPr>
        <sz val="11"/>
        <rFont val="Verdana"/>
        <family val="2"/>
      </rPr>
      <t>85</t>
    </r>
    <r>
      <rPr>
        <sz val="11"/>
        <rFont val="ＭＳ Ｐゴシック"/>
        <family val="3"/>
        <charset val="128"/>
      </rPr>
      <t>）。質問</t>
    </r>
    <r>
      <rPr>
        <sz val="11"/>
        <rFont val="Verdana"/>
        <family val="2"/>
      </rPr>
      <t>1</t>
    </r>
    <r>
      <rPr>
        <sz val="11"/>
        <rFont val="ＭＳ Ｐゴシック"/>
        <family val="3"/>
        <charset val="128"/>
      </rPr>
      <t>と</t>
    </r>
    <r>
      <rPr>
        <sz val="11"/>
        <rFont val="Verdana"/>
        <family val="2"/>
      </rPr>
      <t>2</t>
    </r>
    <r>
      <rPr>
        <sz val="11"/>
        <rFont val="ＭＳ Ｐゴシック"/>
        <family val="3"/>
        <charset val="128"/>
      </rPr>
      <t>の回答が「</t>
    </r>
    <r>
      <rPr>
        <sz val="11"/>
        <rFont val="Verdana"/>
        <family val="2"/>
      </rPr>
      <t>Yes</t>
    </r>
    <r>
      <rPr>
        <sz val="11"/>
        <rFont val="ＭＳ Ｐゴシック"/>
        <family val="3"/>
        <charset val="128"/>
      </rPr>
      <t>（はい）」の金属については、</t>
    </r>
    <r>
      <rPr>
        <sz val="11"/>
        <rFont val="Verdana"/>
        <family val="2"/>
      </rPr>
      <t>A</t>
    </r>
    <r>
      <rPr>
        <sz val="11"/>
        <rFont val="ＭＳ Ｐゴシック"/>
        <family val="3"/>
        <charset val="128"/>
      </rPr>
      <t>から</t>
    </r>
    <r>
      <rPr>
        <sz val="11"/>
        <rFont val="Verdana"/>
        <family val="2"/>
      </rPr>
      <t>I</t>
    </r>
    <r>
      <rPr>
        <sz val="11"/>
        <rFont val="ＭＳ Ｐゴシック"/>
        <family val="3"/>
        <charset val="128"/>
      </rPr>
      <t>までの質問は必須となります。　</t>
    </r>
    <r>
      <rPr>
        <sz val="11"/>
        <rFont val="Verdana"/>
        <family val="2"/>
      </rPr>
      <t xml:space="preserve">
</t>
    </r>
    <r>
      <rPr>
        <sz val="11"/>
        <rFont val="ＭＳ Ｐゴシック"/>
        <family val="3"/>
        <charset val="128"/>
      </rPr>
      <t>英語のみで回答してください。</t>
    </r>
  </si>
  <si>
    <r>
      <t xml:space="preserve">A. </t>
    </r>
    <r>
      <rPr>
        <sz val="11"/>
        <rFont val="Calibri"/>
        <family val="2"/>
      </rPr>
      <t>これは、会社が紛争鉱物の調達方針を持っているかどうかを明らかにする申告です。「</t>
    </r>
    <r>
      <rPr>
        <sz val="11"/>
        <rFont val="Verdana"/>
        <family val="2"/>
      </rPr>
      <t>Yes</t>
    </r>
    <r>
      <rPr>
        <sz val="11"/>
        <rFont val="Calibri"/>
        <family val="2"/>
      </rPr>
      <t>（はい）」又は「</t>
    </r>
    <r>
      <rPr>
        <sz val="11"/>
        <rFont val="Verdana"/>
        <family val="2"/>
      </rPr>
      <t>No</t>
    </r>
    <r>
      <rPr>
        <sz val="11"/>
        <rFont val="Calibri"/>
        <family val="2"/>
      </rPr>
      <t>（いいえ）」で回答してください。コメントは、質問コメントフィールドに記入してください。</t>
    </r>
    <r>
      <rPr>
        <sz val="11"/>
        <rFont val="Verdana"/>
        <family val="2"/>
      </rPr>
      <t xml:space="preserve">
</t>
    </r>
    <r>
      <rPr>
        <sz val="11"/>
        <rFont val="Calibri"/>
        <family val="2"/>
      </rPr>
      <t>この質問への回答は必須です。</t>
    </r>
  </si>
  <si>
    <r>
      <t>B.</t>
    </r>
    <r>
      <rPr>
        <sz val="11"/>
        <rFont val="Calibri"/>
        <family val="2"/>
      </rPr>
      <t>これは、会社のウェブサイト上で紛争鉱物の調達方針が入手可能かどうかを明らかにする申告です。「</t>
    </r>
    <r>
      <rPr>
        <sz val="11"/>
        <rFont val="Verdana"/>
        <family val="2"/>
      </rPr>
      <t>Yes</t>
    </r>
    <r>
      <rPr>
        <sz val="11"/>
        <rFont val="Calibri"/>
        <family val="2"/>
      </rPr>
      <t>（はい）」又は「</t>
    </r>
    <r>
      <rPr>
        <sz val="11"/>
        <rFont val="Verdana"/>
        <family val="2"/>
      </rPr>
      <t>No</t>
    </r>
    <r>
      <rPr>
        <sz val="11"/>
        <rFont val="Calibri"/>
        <family val="2"/>
      </rPr>
      <t>（いいえ）」で回答してください。「</t>
    </r>
    <r>
      <rPr>
        <sz val="11"/>
        <rFont val="Verdana"/>
        <family val="2"/>
      </rPr>
      <t>Yes</t>
    </r>
    <r>
      <rPr>
        <sz val="11"/>
        <rFont val="Calibri"/>
        <family val="2"/>
      </rPr>
      <t>（はい）」の場合は、ユーザーは、質問コメントフィールドに</t>
    </r>
    <r>
      <rPr>
        <sz val="11"/>
        <rFont val="Verdana"/>
        <family val="2"/>
      </rPr>
      <t>URL</t>
    </r>
    <r>
      <rPr>
        <sz val="11"/>
        <rFont val="Calibri"/>
        <family val="2"/>
      </rPr>
      <t>を記入してください。</t>
    </r>
    <r>
      <rPr>
        <sz val="11"/>
        <rFont val="Verdana"/>
        <family val="2"/>
      </rPr>
      <t xml:space="preserve">
</t>
    </r>
    <r>
      <rPr>
        <sz val="11"/>
        <rFont val="Calibri"/>
        <family val="2"/>
      </rPr>
      <t>この質問への回答は必須です。</t>
    </r>
  </si>
  <si>
    <r>
      <t>C.</t>
    </r>
    <r>
      <rPr>
        <sz val="11"/>
        <rFont val="Calibri"/>
        <family val="2"/>
      </rPr>
      <t>これは、会社が自社の直接サプライヤーに対し、</t>
    </r>
    <r>
      <rPr>
        <sz val="11"/>
        <rFont val="Verdana"/>
        <family val="2"/>
      </rPr>
      <t>DRC</t>
    </r>
    <r>
      <rPr>
        <sz val="11"/>
        <rFont val="Calibri"/>
        <family val="2"/>
      </rPr>
      <t>コンフリクトフリーであることを要求するかどうかを判定するための質問です。「</t>
    </r>
    <r>
      <rPr>
        <sz val="11"/>
        <rFont val="Verdana"/>
        <family val="2"/>
      </rPr>
      <t>Yes</t>
    </r>
    <r>
      <rPr>
        <sz val="11"/>
        <rFont val="Calibri"/>
        <family val="2"/>
      </rPr>
      <t>（はい）」又は「</t>
    </r>
    <r>
      <rPr>
        <sz val="11"/>
        <rFont val="Verdana"/>
        <family val="2"/>
      </rPr>
      <t>No</t>
    </r>
    <r>
      <rPr>
        <sz val="11"/>
        <rFont val="Calibri"/>
        <family val="2"/>
      </rPr>
      <t>（いいえ）」で回答してください。「</t>
    </r>
    <r>
      <rPr>
        <sz val="11"/>
        <rFont val="Verdana"/>
        <family val="2"/>
      </rPr>
      <t>DRC</t>
    </r>
    <r>
      <rPr>
        <sz val="11"/>
        <rFont val="Calibri"/>
        <family val="2"/>
      </rPr>
      <t>コンフリクトフリー」の定義については、定義ワークシートを参照してください。コメントは、質問コメントフィールドに記入してください。</t>
    </r>
    <r>
      <rPr>
        <sz val="11"/>
        <rFont val="Verdana"/>
        <family val="2"/>
      </rPr>
      <t xml:space="preserve">
</t>
    </r>
    <r>
      <rPr>
        <sz val="11"/>
        <rFont val="Calibri"/>
        <family val="2"/>
      </rPr>
      <t>この質問への回答は必須です。</t>
    </r>
  </si>
  <si>
    <r>
      <t>D.</t>
    </r>
    <r>
      <rPr>
        <sz val="11"/>
        <rFont val="Calibri"/>
        <family val="2"/>
      </rPr>
      <t>これは、会社が自社の直接サプライヤーに対し、認証されたコンフリクトフリー製錬業者から３</t>
    </r>
    <r>
      <rPr>
        <sz val="11"/>
        <rFont val="Verdana"/>
        <family val="2"/>
      </rPr>
      <t>TG</t>
    </r>
    <r>
      <rPr>
        <sz val="11"/>
        <rFont val="Calibri"/>
        <family val="2"/>
      </rPr>
      <t>を調達することを要求するかどうかを判定するための申告です。「</t>
    </r>
    <r>
      <rPr>
        <sz val="11"/>
        <rFont val="Verdana"/>
        <family val="2"/>
      </rPr>
      <t>Yes</t>
    </r>
    <r>
      <rPr>
        <sz val="11"/>
        <rFont val="Calibri"/>
        <family val="2"/>
      </rPr>
      <t>（はい）」又は「</t>
    </r>
    <r>
      <rPr>
        <sz val="11"/>
        <rFont val="Verdana"/>
        <family val="2"/>
      </rPr>
      <t>No</t>
    </r>
    <r>
      <rPr>
        <sz val="11"/>
        <rFont val="Calibri"/>
        <family val="2"/>
      </rPr>
      <t>（いいえ）」で回答してください。コメントは、質問コメントフィールドに記入してください。</t>
    </r>
    <r>
      <rPr>
        <sz val="11"/>
        <rFont val="Verdana"/>
        <family val="2"/>
      </rPr>
      <t xml:space="preserve">
</t>
    </r>
    <r>
      <rPr>
        <sz val="11"/>
        <rFont val="Calibri"/>
        <family val="2"/>
      </rPr>
      <t>この質問への回答は必須です。</t>
    </r>
  </si>
  <si>
    <t>E.貴社が紛争鉱物調達に関するデューデリジェンス対策を実施しているかどうかを明らかにするために、「Yes（はい）」又は「No（いいえ）」で回答してください。この申告は、会社のデューデリジェンス対策の詳細を提供することを意図したものではなく、会社がデューデリジェンス対策を実施していることを明らかにするためのものです。許容できるデューデリジェンス対策に関する諸事項は、要請者とサプライヤによって決定されるものとします。
デューデリジェンス対策の例として、紛争に係わらない鉱物サプライチェーンを利用するよう、サプライヤーに対して御社の要望を伝え、契約にこれを盛り込むこと（可能な場合） 、サプライチェーンにおけるリスクの特定と評価、 特定されたリスクに対応するための戦略の立案と実施、 直接サプライヤーのDRCコンフリクトフリーポリシーの順守状況を確認することなどがあります。これらのデューデリジェンス対策の例は、国際的に認められたOECDガイダンスに定めるガイドラインに沿ったものです。　  
この質問への回答は必須です。</t>
  </si>
  <si>
    <r>
      <t>F.</t>
    </r>
    <r>
      <rPr>
        <sz val="11"/>
        <rFont val="Calibri"/>
        <family val="2"/>
      </rPr>
      <t>これは、会社がサプライヤーに対して紛争鉱物申告を記入するよう要求するかどうかを明らかにするための質問です。容認できる回答が以下に列挙されています。場合によっては、情報の収集に使用されるフォーマットを提供するための説明がさらに必要になることもあります。回答が「</t>
    </r>
    <r>
      <rPr>
        <sz val="11"/>
        <rFont val="Verdana"/>
        <family val="2"/>
      </rPr>
      <t>Yes</t>
    </r>
    <r>
      <rPr>
        <sz val="11"/>
        <rFont val="Calibri"/>
        <family val="2"/>
      </rPr>
      <t>（はい）」の場合、他のフォーマットを使用して、ユーザーは質問コメントフィールドにコメントを入力する必要があります。回答は、以下の中から選択してください。</t>
    </r>
    <r>
      <rPr>
        <sz val="11"/>
        <rFont val="Verdana"/>
        <family val="2"/>
      </rPr>
      <t xml:space="preserve">
- </t>
    </r>
    <r>
      <rPr>
        <sz val="11"/>
        <rFont val="Calibri"/>
        <family val="2"/>
      </rPr>
      <t>はい、</t>
    </r>
    <r>
      <rPr>
        <sz val="11"/>
        <rFont val="Verdana"/>
        <family val="2"/>
      </rPr>
      <t>IPC-1755 [CMRT</t>
    </r>
    <r>
      <rPr>
        <sz val="11"/>
        <rFont val="Calibri"/>
        <family val="2"/>
      </rPr>
      <t>など</t>
    </r>
    <r>
      <rPr>
        <sz val="11"/>
        <rFont val="Verdana"/>
        <family val="2"/>
      </rPr>
      <t>]</t>
    </r>
    <r>
      <rPr>
        <sz val="11"/>
        <rFont val="Calibri"/>
        <family val="2"/>
      </rPr>
      <t>に準拠する</t>
    </r>
    <r>
      <rPr>
        <sz val="11"/>
        <rFont val="Verdana"/>
        <family val="2"/>
      </rPr>
      <t xml:space="preserve">
- </t>
    </r>
    <r>
      <rPr>
        <sz val="11"/>
        <rFont val="Calibri"/>
        <family val="2"/>
      </rPr>
      <t>はい、他のフォーマットを使用する（記述する）</t>
    </r>
    <r>
      <rPr>
        <sz val="11"/>
        <rFont val="Verdana"/>
        <family val="2"/>
      </rPr>
      <t xml:space="preserve">
- </t>
    </r>
    <r>
      <rPr>
        <sz val="11"/>
        <rFont val="Calibri"/>
        <family val="2"/>
      </rPr>
      <t>いいえ</t>
    </r>
    <r>
      <rPr>
        <sz val="11"/>
        <rFont val="Verdana"/>
        <family val="2"/>
      </rPr>
      <t xml:space="preserve">
</t>
    </r>
    <r>
      <rPr>
        <sz val="11"/>
        <rFont val="Calibri"/>
        <family val="2"/>
      </rPr>
      <t>この質問への回答は必須です。</t>
    </r>
  </si>
  <si>
    <r>
      <t>G.</t>
    </r>
    <r>
      <rPr>
        <sz val="11"/>
        <rFont val="Calibri"/>
        <family val="2"/>
      </rPr>
      <t>「</t>
    </r>
    <r>
      <rPr>
        <sz val="11"/>
        <rFont val="Verdana"/>
        <family val="2"/>
      </rPr>
      <t>Yes</t>
    </r>
    <r>
      <rPr>
        <sz val="11"/>
        <rFont val="Calibri"/>
        <family val="2"/>
      </rPr>
      <t>（はい）」又は「</t>
    </r>
    <r>
      <rPr>
        <sz val="11"/>
        <rFont val="Verdana"/>
        <family val="2"/>
      </rPr>
      <t>No</t>
    </r>
    <r>
      <rPr>
        <sz val="11"/>
        <rFont val="Calibri"/>
        <family val="2"/>
      </rPr>
      <t>（いいえ）」で回答してください。コメント欄では、アプローチに関する追加の情報を記入することができます。例：</t>
    </r>
    <r>
      <rPr>
        <sz val="11"/>
        <rFont val="Verdana"/>
        <family val="2"/>
      </rPr>
      <t xml:space="preserve">
 </t>
    </r>
    <r>
      <rPr>
        <sz val="11"/>
        <rFont val="Calibri"/>
        <family val="2"/>
      </rPr>
      <t>「第三者監査」</t>
    </r>
    <r>
      <rPr>
        <sz val="11"/>
        <rFont val="Verdana"/>
        <family val="2"/>
      </rPr>
      <t xml:space="preserve"> - </t>
    </r>
    <r>
      <rPr>
        <sz val="11"/>
        <rFont val="Calibri"/>
        <family val="2"/>
      </rPr>
      <t>独立した第三者機関が実施するサプライヤーのオンサイト監査。</t>
    </r>
    <r>
      <rPr>
        <sz val="11"/>
        <rFont val="Verdana"/>
        <family val="2"/>
      </rPr>
      <t xml:space="preserve">
 </t>
    </r>
    <r>
      <rPr>
        <sz val="11"/>
        <rFont val="Calibri"/>
        <family val="2"/>
      </rPr>
      <t>「書類審査のみ」</t>
    </r>
    <r>
      <rPr>
        <sz val="11"/>
        <rFont val="Verdana"/>
        <family val="2"/>
      </rPr>
      <t xml:space="preserve"> - </t>
    </r>
    <r>
      <rPr>
        <sz val="11"/>
        <rFont val="Calibri"/>
        <family val="2"/>
      </rPr>
      <t>独立した第三者機関又は社内担当者がサプライヤーから提出された記録・書類を審査する。</t>
    </r>
    <r>
      <rPr>
        <sz val="11"/>
        <rFont val="Verdana"/>
        <family val="2"/>
      </rPr>
      <t xml:space="preserve">
 </t>
    </r>
    <r>
      <rPr>
        <sz val="11"/>
        <rFont val="Calibri"/>
        <family val="2"/>
      </rPr>
      <t>「内部監査」</t>
    </r>
    <r>
      <rPr>
        <sz val="11"/>
        <rFont val="Verdana"/>
        <family val="2"/>
      </rPr>
      <t xml:space="preserve"> - </t>
    </r>
    <r>
      <rPr>
        <sz val="11"/>
        <rFont val="Calibri"/>
        <family val="2"/>
      </rPr>
      <t>社内担当者が実施するサプライヤーのオンサイト監査。</t>
    </r>
    <r>
      <rPr>
        <sz val="11"/>
        <rFont val="Verdana"/>
        <family val="2"/>
      </rPr>
      <t xml:space="preserve">
</t>
    </r>
    <r>
      <rPr>
        <sz val="11"/>
        <rFont val="Calibri"/>
        <family val="2"/>
      </rPr>
      <t>この質問への回答は必須です。</t>
    </r>
  </si>
  <si>
    <r>
      <t>H.</t>
    </r>
    <r>
      <rPr>
        <sz val="11"/>
        <rFont val="Calibri"/>
        <family val="2"/>
      </rPr>
      <t>これは、会社の審査プロセスに是正措置管理が含まれているかどうかを明らかにするための質問です。「</t>
    </r>
    <r>
      <rPr>
        <sz val="11"/>
        <rFont val="Verdana"/>
        <family val="2"/>
      </rPr>
      <t>Yes</t>
    </r>
    <r>
      <rPr>
        <sz val="11"/>
        <rFont val="Calibri"/>
        <family val="2"/>
      </rPr>
      <t>（はい）」又は「</t>
    </r>
    <r>
      <rPr>
        <sz val="11"/>
        <rFont val="Verdana"/>
        <family val="2"/>
      </rPr>
      <t>No</t>
    </r>
    <r>
      <rPr>
        <sz val="11"/>
        <rFont val="Calibri"/>
        <family val="2"/>
      </rPr>
      <t>（いいえ）」で回答してください。コメントは、質問コメントフィールドに記入してください。</t>
    </r>
    <r>
      <rPr>
        <sz val="11"/>
        <rFont val="Verdana"/>
        <family val="2"/>
      </rPr>
      <t xml:space="preserve">
</t>
    </r>
    <r>
      <rPr>
        <sz val="11"/>
        <rFont val="Calibri"/>
        <family val="2"/>
      </rPr>
      <t>この質問への回答は必須です。</t>
    </r>
  </si>
  <si>
    <r>
      <t>I.</t>
    </r>
    <r>
      <rPr>
        <sz val="11"/>
        <rFont val="Calibri"/>
        <family val="2"/>
      </rPr>
      <t>これは、会社が</t>
    </r>
    <r>
      <rPr>
        <sz val="11"/>
        <rFont val="Verdana"/>
        <family val="2"/>
      </rPr>
      <t>SEC</t>
    </r>
    <r>
      <rPr>
        <sz val="11"/>
        <rFont val="Calibri"/>
        <family val="2"/>
      </rPr>
      <t>規則の対象となるかどうかを明らかにするための質問です。「</t>
    </r>
    <r>
      <rPr>
        <sz val="11"/>
        <rFont val="Verdana"/>
        <family val="2"/>
      </rPr>
      <t>Yes</t>
    </r>
    <r>
      <rPr>
        <sz val="11"/>
        <rFont val="Calibri"/>
        <family val="2"/>
      </rPr>
      <t>（はい）」又は「</t>
    </r>
    <r>
      <rPr>
        <sz val="11"/>
        <rFont val="Verdana"/>
        <family val="2"/>
      </rPr>
      <t>No</t>
    </r>
    <r>
      <rPr>
        <sz val="11"/>
        <rFont val="Calibri"/>
        <family val="2"/>
      </rPr>
      <t>（いいえ）」で回答してください。コメントは、質問コメントフィールドに記入してください。この質問への回答は必須です。詳細情報については、</t>
    </r>
    <r>
      <rPr>
        <sz val="11"/>
        <rFont val="Verdana"/>
        <family val="2"/>
      </rPr>
      <t>www.sec.gov</t>
    </r>
    <r>
      <rPr>
        <sz val="11"/>
        <rFont val="Calibri"/>
        <family val="2"/>
      </rPr>
      <t>をご覧ください。</t>
    </r>
  </si>
  <si>
    <r>
      <rPr>
        <sz val="11"/>
        <rFont val="Calibri"/>
        <family val="2"/>
      </rPr>
      <t>このテンプレートは、</t>
    </r>
    <r>
      <rPr>
        <sz val="11"/>
        <rFont val="Verdana"/>
        <family val="2"/>
      </rPr>
      <t xml:space="preserve">Smelter Look-up </t>
    </r>
    <r>
      <rPr>
        <sz val="11"/>
        <rFont val="Calibri"/>
        <family val="2"/>
      </rPr>
      <t>（製錬所検索）を使用して製錬所を識別することができます。</t>
    </r>
    <r>
      <rPr>
        <sz val="11"/>
        <rFont val="Verdana"/>
        <family val="2"/>
      </rPr>
      <t>Smelter Look-Up</t>
    </r>
    <r>
      <rPr>
        <sz val="11"/>
        <rFont val="Calibri"/>
        <family val="2"/>
      </rPr>
      <t>機能を利用するには、左から右へ順に</t>
    </r>
    <r>
      <rPr>
        <sz val="11"/>
        <rFont val="Verdana"/>
        <family val="2"/>
      </rPr>
      <t>B</t>
    </r>
    <r>
      <rPr>
        <sz val="11"/>
        <rFont val="Calibri"/>
        <family val="2"/>
      </rPr>
      <t>列と</t>
    </r>
    <r>
      <rPr>
        <sz val="11"/>
        <rFont val="Verdana"/>
        <family val="2"/>
      </rPr>
      <t>C</t>
    </r>
    <r>
      <rPr>
        <sz val="11"/>
        <rFont val="Calibri"/>
        <family val="2"/>
      </rPr>
      <t>列を記入する必要があります。</t>
    </r>
    <r>
      <rPr>
        <sz val="11"/>
        <rFont val="Verdana"/>
        <family val="2"/>
      </rPr>
      <t xml:space="preserve">
</t>
    </r>
    <r>
      <rPr>
        <sz val="11"/>
        <rFont val="Calibri"/>
        <family val="2"/>
      </rPr>
      <t>金属</t>
    </r>
    <r>
      <rPr>
        <sz val="11"/>
        <rFont val="Verdana"/>
        <family val="2"/>
      </rPr>
      <t>/</t>
    </r>
    <r>
      <rPr>
        <sz val="11"/>
        <rFont val="Calibri"/>
        <family val="2"/>
      </rPr>
      <t>製錬所</t>
    </r>
    <r>
      <rPr>
        <sz val="11"/>
        <rFont val="Verdana"/>
        <family val="2"/>
      </rPr>
      <t>/</t>
    </r>
    <r>
      <rPr>
        <sz val="11"/>
        <rFont val="Calibri"/>
        <family val="2"/>
      </rPr>
      <t>国の組み合わせごとに別々の行を使用します。</t>
    </r>
  </si>
  <si>
    <r>
      <t>3. Smelter Look-up</t>
    </r>
    <r>
      <rPr>
        <sz val="11"/>
        <rFont val="Calibri"/>
        <family val="2"/>
      </rPr>
      <t>（製錬所検索）（</t>
    </r>
    <r>
      <rPr>
        <sz val="11"/>
        <rFont val="Verdana"/>
        <family val="2"/>
      </rPr>
      <t>*</t>
    </r>
    <r>
      <rPr>
        <sz val="11"/>
        <rFont val="Calibri"/>
        <family val="2"/>
      </rPr>
      <t>）</t>
    </r>
    <r>
      <rPr>
        <sz val="11"/>
        <rFont val="Verdana"/>
        <family val="2"/>
      </rPr>
      <t xml:space="preserve"> - </t>
    </r>
    <r>
      <rPr>
        <sz val="11"/>
        <rFont val="Calibri"/>
        <family val="2"/>
      </rPr>
      <t>ドロップダウンから選択します。ここに、テンプレート発行日時点の既知の製錬業者名が列記されています。製錬業者がここにない場合、「</t>
    </r>
    <r>
      <rPr>
        <sz val="11"/>
        <rFont val="Verdana"/>
        <family val="2"/>
      </rPr>
      <t>Smelter not listed</t>
    </r>
    <r>
      <rPr>
        <sz val="11"/>
        <rFont val="Calibri"/>
        <family val="2"/>
      </rPr>
      <t>（製錬業者が表に含まれていない）」を選択してください。これを選択すると、製錬業者名をＤ列に記入できるようになります。製錬業者の名前や所在地が分からない場合は、「</t>
    </r>
    <r>
      <rPr>
        <sz val="11"/>
        <rFont val="Verdana"/>
        <family val="2"/>
      </rPr>
      <t>Smelter not yet identified</t>
    </r>
    <r>
      <rPr>
        <sz val="11"/>
        <rFont val="Calibri"/>
        <family val="2"/>
      </rPr>
      <t>（製錬業者を特定していない）」を選択してください。これを選択すると、Ｄ列と</t>
    </r>
    <r>
      <rPr>
        <sz val="11"/>
        <rFont val="Verdana"/>
        <family val="2"/>
      </rPr>
      <t>E</t>
    </r>
    <r>
      <rPr>
        <sz val="11"/>
        <rFont val="Calibri"/>
        <family val="2"/>
      </rPr>
      <t>列には「</t>
    </r>
    <r>
      <rPr>
        <sz val="11"/>
        <rFont val="Verdana"/>
        <family val="2"/>
      </rPr>
      <t>Unknown</t>
    </r>
    <r>
      <rPr>
        <sz val="11"/>
        <rFont val="Calibri"/>
        <family val="2"/>
      </rPr>
      <t>（不明）」と自動入力されます。この欄は必須です。</t>
    </r>
  </si>
  <si>
    <r>
      <t xml:space="preserve">10.  </t>
    </r>
    <r>
      <rPr>
        <sz val="10"/>
        <rFont val="ＭＳ Ｐゴシック"/>
        <family val="3"/>
        <charset val="128"/>
      </rPr>
      <t>製錬業者所在地：</t>
    </r>
    <r>
      <rPr>
        <sz val="10"/>
        <rFont val="Verdana"/>
        <family val="2"/>
      </rPr>
      <t xml:space="preserve"> </t>
    </r>
    <r>
      <rPr>
        <sz val="10"/>
        <rFont val="ＭＳ Ｐゴシック"/>
        <family val="3"/>
        <charset val="128"/>
      </rPr>
      <t>州／県／省（該当する場合のみ回答）　－　製錬所の所在する州又は県を記入してください。この欄は任意記入欄です。</t>
    </r>
  </si>
  <si>
    <r>
      <t xml:space="preserve">13. </t>
    </r>
    <r>
      <rPr>
        <sz val="11"/>
        <rFont val="ＭＳ Ｐゴシック"/>
        <family val="3"/>
        <charset val="128"/>
      </rPr>
      <t>鉱山名－この欄で企業は、精錬業者が使用している実際の鉱山を記載できます。判明している場合は実際の鉱山名を記入してください。精錬業者が原料の</t>
    </r>
    <r>
      <rPr>
        <sz val="11"/>
        <rFont val="Verdana"/>
        <family val="2"/>
      </rPr>
      <t>100%</t>
    </r>
    <r>
      <rPr>
        <sz val="11"/>
        <rFont val="ＭＳ Ｐゴシック"/>
        <family val="3"/>
        <charset val="128"/>
      </rPr>
      <t>を再生利用品またはスクラップ起源から調達している場合は、鉱山名の代わりに「</t>
    </r>
    <r>
      <rPr>
        <sz val="11"/>
        <rFont val="Verdana"/>
        <family val="2"/>
      </rPr>
      <t>Recycled</t>
    </r>
    <r>
      <rPr>
        <sz val="11"/>
        <rFont val="ＭＳ Ｐゴシック"/>
        <family val="3"/>
        <charset val="128"/>
      </rPr>
      <t>（再生利用品）」または「</t>
    </r>
    <r>
      <rPr>
        <sz val="11"/>
        <rFont val="Verdana"/>
        <family val="2"/>
      </rPr>
      <t>Scrap</t>
    </r>
    <r>
      <rPr>
        <sz val="11"/>
        <rFont val="ＭＳ Ｐゴシック"/>
        <family val="3"/>
        <charset val="128"/>
      </rPr>
      <t>（スクラップ）」と記入し、</t>
    </r>
    <r>
      <rPr>
        <sz val="11"/>
        <rFont val="Verdana"/>
        <family val="2"/>
      </rPr>
      <t>P</t>
    </r>
    <r>
      <rPr>
        <sz val="11"/>
        <rFont val="ＭＳ Ｐゴシック"/>
        <family val="3"/>
        <charset val="128"/>
      </rPr>
      <t>列に「</t>
    </r>
    <r>
      <rPr>
        <sz val="11"/>
        <rFont val="Verdana"/>
        <family val="2"/>
      </rPr>
      <t>Yes</t>
    </r>
    <r>
      <rPr>
        <sz val="11"/>
        <rFont val="ＭＳ Ｐゴシック"/>
        <family val="3"/>
        <charset val="128"/>
      </rPr>
      <t>（はい）」と回答してください。
この質問では「</t>
    </r>
    <r>
      <rPr>
        <sz val="11"/>
        <rFont val="Verdana"/>
        <family val="2"/>
      </rPr>
      <t>RCOI confirmed as per RMI</t>
    </r>
    <r>
      <rPr>
        <sz val="11"/>
        <rFont val="ＭＳ Ｐゴシック"/>
        <family val="3"/>
        <charset val="128"/>
      </rPr>
      <t>（</t>
    </r>
    <r>
      <rPr>
        <sz val="11"/>
        <rFont val="Verdana"/>
        <family val="2"/>
      </rPr>
      <t>RMI</t>
    </r>
    <r>
      <rPr>
        <sz val="11"/>
        <rFont val="ＭＳ Ｐゴシック"/>
        <family val="3"/>
        <charset val="128"/>
      </rPr>
      <t>により確認された</t>
    </r>
    <r>
      <rPr>
        <sz val="11"/>
        <rFont val="Verdana"/>
        <family val="2"/>
      </rPr>
      <t>RCOI</t>
    </r>
    <r>
      <rPr>
        <sz val="11"/>
        <rFont val="ＭＳ Ｐゴシック"/>
        <family val="3"/>
        <charset val="128"/>
      </rPr>
      <t xml:space="preserve">）」と回答することもできます。
</t>
    </r>
  </si>
  <si>
    <r>
      <t xml:space="preserve">14. </t>
    </r>
    <r>
      <rPr>
        <sz val="11"/>
        <rFont val="ＭＳ Ｐゴシック"/>
        <family val="3"/>
        <charset val="128"/>
      </rPr>
      <t>鉱山の場所（国名）－自由形式のテキスト欄で、企業は精錬業者が使用している鉱山の場所を記載できます。鉱山が所在する国名を記入してください。原産国が不明の場合は「</t>
    </r>
    <r>
      <rPr>
        <sz val="11"/>
        <rFont val="Verdana"/>
        <family val="2"/>
      </rPr>
      <t>Unknown</t>
    </r>
    <r>
      <rPr>
        <sz val="11"/>
        <rFont val="ＭＳ Ｐゴシック"/>
        <family val="3"/>
        <charset val="128"/>
      </rPr>
      <t>（不明）」とお答えください。精錬業者が原料の</t>
    </r>
    <r>
      <rPr>
        <sz val="11"/>
        <rFont val="Verdana"/>
        <family val="2"/>
      </rPr>
      <t>100%</t>
    </r>
    <r>
      <rPr>
        <sz val="11"/>
        <rFont val="ＭＳ Ｐゴシック"/>
        <family val="3"/>
        <charset val="128"/>
      </rPr>
      <t>をリサイクル業者またはスクラップサプライヤーから調達している場合は、原産国の代わりに「</t>
    </r>
    <r>
      <rPr>
        <sz val="11"/>
        <rFont val="Verdana"/>
        <family val="2"/>
      </rPr>
      <t>Recycled</t>
    </r>
    <r>
      <rPr>
        <sz val="11"/>
        <rFont val="ＭＳ Ｐゴシック"/>
        <family val="3"/>
        <charset val="128"/>
      </rPr>
      <t>（リサイクル業者）」または「</t>
    </r>
    <r>
      <rPr>
        <sz val="11"/>
        <rFont val="Verdana"/>
        <family val="2"/>
      </rPr>
      <t>Scrap</t>
    </r>
    <r>
      <rPr>
        <sz val="11"/>
        <rFont val="ＭＳ Ｐゴシック"/>
        <family val="3"/>
        <charset val="128"/>
      </rPr>
      <t>（スクラップサプライヤー）」と記入してください。この欄は任意です。
この質問では「</t>
    </r>
    <r>
      <rPr>
        <sz val="11"/>
        <rFont val="Verdana"/>
        <family val="2"/>
      </rPr>
      <t>RCOI confirmed as per RMI</t>
    </r>
    <r>
      <rPr>
        <sz val="11"/>
        <rFont val="ＭＳ Ｐゴシック"/>
        <family val="3"/>
        <charset val="128"/>
      </rPr>
      <t>（</t>
    </r>
    <r>
      <rPr>
        <sz val="11"/>
        <rFont val="Verdana"/>
        <family val="2"/>
      </rPr>
      <t>RMI</t>
    </r>
    <r>
      <rPr>
        <sz val="11"/>
        <rFont val="ＭＳ Ｐゴシック"/>
        <family val="3"/>
        <charset val="128"/>
      </rPr>
      <t>により確認された</t>
    </r>
    <r>
      <rPr>
        <sz val="11"/>
        <rFont val="Verdana"/>
        <family val="2"/>
      </rPr>
      <t>RCOI</t>
    </r>
    <r>
      <rPr>
        <sz val="11"/>
        <rFont val="ＭＳ Ｐゴシック"/>
        <family val="3"/>
        <charset val="128"/>
      </rPr>
      <t xml:space="preserve">）」と回答することもできます。
</t>
    </r>
  </si>
  <si>
    <r>
      <t xml:space="preserve">15. </t>
    </r>
    <r>
      <rPr>
        <sz val="11"/>
        <rFont val="Calibri"/>
        <family val="2"/>
      </rPr>
      <t>製錬所がリサイクル原料又はスクラップ原料からの製錬プロセスの投入量を単独で取得するかどうかを示します。この質問はオプションです。回答は、以下の中から選択してください。</t>
    </r>
    <r>
      <rPr>
        <sz val="11"/>
        <rFont val="Verdana"/>
        <family val="2"/>
      </rPr>
      <t xml:space="preserve">
- </t>
    </r>
    <r>
      <rPr>
        <sz val="11"/>
        <rFont val="Calibri"/>
        <family val="2"/>
      </rPr>
      <t>はい</t>
    </r>
    <r>
      <rPr>
        <sz val="11"/>
        <rFont val="Verdana"/>
        <family val="2"/>
      </rPr>
      <t xml:space="preserve">
- </t>
    </r>
    <r>
      <rPr>
        <sz val="11"/>
        <rFont val="Calibri"/>
        <family val="2"/>
      </rPr>
      <t>いいえ</t>
    </r>
    <r>
      <rPr>
        <sz val="11"/>
        <rFont val="Verdana"/>
        <family val="2"/>
      </rPr>
      <t xml:space="preserve">
- </t>
    </r>
    <r>
      <rPr>
        <sz val="11"/>
        <rFont val="Calibri"/>
        <family val="2"/>
      </rPr>
      <t>わからない</t>
    </r>
  </si>
  <si>
    <r>
      <rPr>
        <sz val="11"/>
        <rFont val="ＭＳ Ｐゴシック"/>
        <family val="3"/>
        <charset val="128"/>
      </rPr>
      <t>責任ある鉱物保証プロセス（以下「プロセス」といいます）適合製錬業者リスト（以下「リスト」といいます）、紛争鉱物報告テンプレート等のプログラムテンプレートやツール（以下総称して「ツール」といいます）、ならびにここに提供されるあらゆる情報は、情報提供の目的のみに使用されるものであり、ここに明示される日付の時点の最新版です。リスト又はツールに不正確な点や脱落があった場合、それがいかなるものであれ、デラウェアの非株式会社であるレスポンシブル・ビジネス・アライアンス（以下「</t>
    </r>
    <r>
      <rPr>
        <sz val="11"/>
        <rFont val="Verdana"/>
        <family val="2"/>
      </rPr>
      <t>RBA</t>
    </r>
    <r>
      <rPr>
        <sz val="11"/>
        <rFont val="ＭＳ Ｐゴシック"/>
        <family val="3"/>
        <charset val="128"/>
      </rPr>
      <t>」といいます）は、一切の責任を負わないものとします。リストの全部もしくは一部、あるいはツールを使用するかどうか、またどのように使用するかの決断は、ユーザー単独の自由裁量によって行われるものです。リスト又はツールの利用に際しては、事前にユーザー自身の法律顧問とともに当該リスト又はツールの精査を行うことが望まれます。リスト又はツールには法的助言は一切含まれていません。</t>
    </r>
    <r>
      <rPr>
        <sz val="11"/>
        <rFont val="Verdana"/>
        <family val="2"/>
      </rPr>
      <t xml:space="preserve"> </t>
    </r>
    <r>
      <rPr>
        <sz val="11"/>
        <rFont val="ＭＳ Ｐゴシック"/>
        <family val="3"/>
        <charset val="128"/>
      </rPr>
      <t>リスト又はツールの利用は自由意思によるものです。</t>
    </r>
  </si>
  <si>
    <r>
      <t>RBA</t>
    </r>
    <r>
      <rPr>
        <sz val="11"/>
        <rFont val="ＭＳ Ｐゴシック"/>
        <family val="3"/>
        <charset val="128"/>
      </rPr>
      <t>は、リスト又はツールに関していかなる表明も保証も行いません。リスト及びツールは「現状有姿のまま」かつ「提供可能な限度」で提供されています。</t>
    </r>
    <r>
      <rPr>
        <sz val="11"/>
        <rFont val="Verdana"/>
        <family val="2"/>
      </rPr>
      <t xml:space="preserve">  RBA</t>
    </r>
    <r>
      <rPr>
        <sz val="11"/>
        <rFont val="ＭＳ Ｐゴシック"/>
        <family val="3"/>
        <charset val="128"/>
      </rPr>
      <t>は、市販性、権利不侵害、品質、タイトル、特定目的との適合、完全性、正確性を含めて（ただし必ずしもこれらに限定されない）、明示的であれ黙示的であれ、もしくはその他の方法であれ、取引もしくは慣習から生じるものであれ、いかなる性質のものであろうと、一切の保証を行わないものとします。</t>
    </r>
  </si>
  <si>
    <r>
      <rPr>
        <sz val="11"/>
        <rFont val="ＭＳ Ｐゴシック"/>
        <family val="3"/>
        <charset val="128"/>
      </rPr>
      <t>適用される法律において許諾されている最大限の範囲内で、</t>
    </r>
    <r>
      <rPr>
        <sz val="11"/>
        <rFont val="Verdana"/>
        <family val="2"/>
      </rPr>
      <t>RBA</t>
    </r>
    <r>
      <rPr>
        <sz val="11"/>
        <rFont val="ＭＳ Ｐゴシック"/>
        <family val="3"/>
        <charset val="128"/>
      </rPr>
      <t>は、不法行為、契約、規則、もしくはその他の状況下で生じたものであるかどうかにかかわらず、損害が生じる可能性について報告を受けていたとしても、リスト又はツールを利用したことに起因する特別損害、付帯損害、懲罰的損害、直接損害、間接損害もしくは偶発的損害、又は収益や利益の損失に関し、何らの責任も負いません。</t>
    </r>
  </si>
  <si>
    <r>
      <rPr>
        <sz val="11"/>
        <rFont val="ＭＳ Ｐゴシック"/>
        <family val="3"/>
        <charset val="128"/>
      </rPr>
      <t>リストやツールへのアクセス及びその利用を考慮して、ユーザーはここに、</t>
    </r>
    <r>
      <rPr>
        <sz val="11"/>
        <rFont val="Verdana"/>
        <family val="2"/>
      </rPr>
      <t>(a) RBA</t>
    </r>
    <r>
      <rPr>
        <sz val="11"/>
        <rFont val="ＭＳ Ｐゴシック"/>
        <family val="3"/>
        <charset val="128"/>
      </rPr>
      <t>ならびにその役員、理事、代理人、被雇用者、任意行為者、代表者、契約者、継承者、譲受人に対し、リストやツールによる、もしくはそれらを利用したことによる、又はそこから生じたり、生じた
可能性がある、あるいはユーザーが</t>
    </r>
    <r>
      <rPr>
        <sz val="11"/>
        <rFont val="Verdana"/>
        <family val="2"/>
      </rPr>
      <t>RBA</t>
    </r>
    <r>
      <rPr>
        <sz val="11"/>
        <rFont val="ＭＳ Ｐゴシック"/>
        <family val="3"/>
        <charset val="128"/>
      </rPr>
      <t>ならびにその役員、理事、代理人、被雇用者、任意行為者、代表者、契約者、継承者、譲受人に対してそのように主張する、いかなる請求、訴訟、損失、請願、損害、判決、押収、強制執行についても一切の責任を問わず、</t>
    </r>
    <r>
      <rPr>
        <sz val="11"/>
        <rFont val="Verdana"/>
        <family val="2"/>
      </rPr>
      <t>(b) RBA</t>
    </r>
    <r>
      <rPr>
        <sz val="11"/>
        <rFont val="ＭＳ Ｐゴシック"/>
        <family val="3"/>
        <charset val="128"/>
      </rPr>
      <t>ならびにその役員、理事、代理人、被雇用者、任意行為者、代表者、契約者、継承者、譲受人に対し、ユーザーがリスト又はツールを利用したことによる、いかなる請求、訴訟、損失、請願、損害、判決、押収、強制執行に関しても免責の保証を与え、擁護し、責任を免除することに同意するものとします。</t>
    </r>
  </si>
  <si>
    <r>
      <rPr>
        <sz val="11"/>
        <rFont val="ＭＳ Ｐゴシック"/>
        <family val="3"/>
        <charset val="128"/>
      </rPr>
      <t>責任ある鉱物保証プロセス（</t>
    </r>
    <r>
      <rPr>
        <sz val="11"/>
        <rFont val="Verdana"/>
        <family val="2"/>
      </rPr>
      <t>RMAP</t>
    </r>
    <r>
      <rPr>
        <sz val="11"/>
        <rFont val="ＭＳ Ｐゴシック"/>
        <family val="3"/>
        <charset val="128"/>
      </rPr>
      <t xml:space="preserve">）
</t>
    </r>
    <r>
      <rPr>
        <sz val="11"/>
        <rFont val="Verdana"/>
        <family val="2"/>
      </rPr>
      <t>Responsible Minerals Assurance Process</t>
    </r>
  </si>
  <si>
    <r>
      <rPr>
        <sz val="11"/>
        <rFont val="ＭＳ Ｐゴシック"/>
        <family val="3"/>
        <charset val="128"/>
      </rPr>
      <t>責任ある鉱物イニシアチブ（</t>
    </r>
    <r>
      <rPr>
        <sz val="11"/>
        <rFont val="Verdana"/>
        <family val="2"/>
      </rPr>
      <t>RMI</t>
    </r>
    <r>
      <rPr>
        <sz val="11"/>
        <rFont val="ＭＳ Ｐゴシック"/>
        <family val="3"/>
        <charset val="128"/>
      </rPr>
      <t>）</t>
    </r>
    <r>
      <rPr>
        <sz val="11"/>
        <rFont val="Verdana"/>
        <family val="2"/>
      </rPr>
      <t xml:space="preserve">
Responsible Minerals Initiative (RMI)</t>
    </r>
  </si>
  <si>
    <r>
      <t>RMAP</t>
    </r>
    <r>
      <rPr>
        <sz val="11"/>
        <rFont val="ＭＳ Ｐゴシック"/>
        <family val="3"/>
        <charset val="128"/>
      </rPr>
      <t xml:space="preserve">適合製錬業者リスト
</t>
    </r>
    <r>
      <rPr>
        <sz val="11"/>
        <rFont val="Verdana"/>
        <family val="2"/>
      </rPr>
      <t>RMAP Compliant Smelter List</t>
    </r>
  </si>
  <si>
    <r>
      <t>2010</t>
    </r>
    <r>
      <rPr>
        <sz val="10"/>
        <rFont val="ＭＳ Ｐゴシック"/>
        <family val="3"/>
        <charset val="128"/>
      </rPr>
      <t>年に制定された米国のドッド・フランク・ウォール街改革及び消費者保護に関する法</t>
    </r>
    <r>
      <rPr>
        <sz val="10"/>
        <rFont val="Verdana"/>
        <family val="2"/>
      </rPr>
      <t>(</t>
    </r>
    <r>
      <rPr>
        <sz val="10"/>
        <rFont val="ＭＳ Ｐゴシック"/>
        <family val="3"/>
        <charset val="128"/>
      </rPr>
      <t>ドッドフランク法）の</t>
    </r>
    <r>
      <rPr>
        <sz val="10"/>
        <rFont val="Verdana"/>
        <family val="2"/>
      </rPr>
      <t>1502</t>
    </r>
    <r>
      <rPr>
        <sz val="10"/>
        <rFont val="ＭＳ Ｐゴシック"/>
        <family val="3"/>
        <charset val="128"/>
      </rPr>
      <t>条</t>
    </r>
    <r>
      <rPr>
        <sz val="10"/>
        <rFont val="Verdana"/>
        <family val="2"/>
      </rPr>
      <t>(e)(4)</t>
    </r>
    <r>
      <rPr>
        <sz val="10"/>
        <rFont val="ＭＳ Ｐゴシック"/>
        <family val="3"/>
        <charset val="128"/>
      </rPr>
      <t xml:space="preserve">に定義されているように、「紛争鉱物」とは
</t>
    </r>
    <r>
      <rPr>
        <sz val="10"/>
        <rFont val="Verdana"/>
        <family val="2"/>
      </rPr>
      <t xml:space="preserve">(A) </t>
    </r>
    <r>
      <rPr>
        <sz val="10"/>
        <rFont val="ＭＳ Ｐゴシック"/>
        <family val="3"/>
        <charset val="128"/>
      </rPr>
      <t xml:space="preserve">コロンバイト・タンタライト（コルタン）、錫石、金、鉄マンガン重石及びその派生物、もしくは、
</t>
    </r>
    <r>
      <rPr>
        <sz val="10"/>
        <rFont val="Verdana"/>
        <family val="2"/>
      </rPr>
      <t xml:space="preserve">(B) </t>
    </r>
    <r>
      <rPr>
        <sz val="10"/>
        <rFont val="ＭＳ Ｐゴシック"/>
        <family val="3"/>
        <charset val="128"/>
      </rPr>
      <t>コンゴ民主共和国や隣接国における紛争の資金源となっていると国務長官が判断したその他のあらゆる鉱物又はその派生物を意味する。
（</t>
    </r>
    <r>
      <rPr>
        <sz val="10"/>
        <rFont val="Verdana"/>
        <family val="2"/>
      </rPr>
      <t xml:space="preserve"> http://www.sec.gov/about/laws/wallstreetreform-cpa.pdf</t>
    </r>
    <r>
      <rPr>
        <sz val="10"/>
        <rFont val="ＭＳ Ｐゴシック"/>
        <family val="3"/>
        <charset val="128"/>
      </rPr>
      <t>を参照）</t>
    </r>
  </si>
  <si>
    <r>
      <rPr>
        <sz val="11"/>
        <rFont val="ＭＳ Ｐゴシック"/>
        <family val="3"/>
        <charset val="128"/>
      </rPr>
      <t>レスポンシブル・ビジネス・アライアンス（</t>
    </r>
    <r>
      <rPr>
        <sz val="11"/>
        <rFont val="Verdana"/>
        <family val="2"/>
      </rPr>
      <t>Responsible Business Alliance</t>
    </r>
    <r>
      <rPr>
        <sz val="11"/>
        <rFont val="ＭＳ Ｐゴシック"/>
        <family val="3"/>
        <charset val="128"/>
      </rPr>
      <t>）（</t>
    </r>
    <r>
      <rPr>
        <sz val="11"/>
        <rFont val="Verdana"/>
        <family val="2"/>
      </rPr>
      <t>www.responsiblebusiness.org</t>
    </r>
    <r>
      <rPr>
        <sz val="11"/>
        <rFont val="ＭＳ Ｐゴシック"/>
        <family val="3"/>
        <charset val="128"/>
      </rPr>
      <t>）</t>
    </r>
  </si>
  <si>
    <r>
      <rPr>
        <sz val="11"/>
        <rFont val="ＭＳ Ｐゴシック"/>
        <family val="3"/>
        <charset val="128"/>
      </rPr>
      <t>責任ある鉱物保証プロセス（</t>
    </r>
    <r>
      <rPr>
        <sz val="11"/>
        <rFont val="Verdana"/>
        <family val="2"/>
      </rPr>
      <t>RMAP</t>
    </r>
    <r>
      <rPr>
        <sz val="11"/>
        <rFont val="ＭＳ Ｐゴシック"/>
        <family val="3"/>
        <charset val="128"/>
      </rPr>
      <t>）とは、鉱物の責任ある調達の検証を強化するために、</t>
    </r>
    <r>
      <rPr>
        <sz val="11"/>
        <rFont val="Verdana"/>
        <family val="2"/>
      </rPr>
      <t>RBA</t>
    </r>
    <r>
      <rPr>
        <sz val="11"/>
        <rFont val="ＭＳ Ｐゴシック"/>
        <family val="3"/>
        <charset val="128"/>
      </rPr>
      <t>によって開発されたプログラムである。</t>
    </r>
    <r>
      <rPr>
        <sz val="11"/>
        <rFont val="Verdana"/>
        <family val="2"/>
      </rPr>
      <t>RMAP</t>
    </r>
    <r>
      <rPr>
        <sz val="11"/>
        <rFont val="ＭＳ Ｐゴシック"/>
        <family val="3"/>
        <charset val="128"/>
      </rPr>
      <t>に関する詳しい情報は以下のサイトに掲載されている。</t>
    </r>
    <r>
      <rPr>
        <sz val="11"/>
        <rFont val="Verdana"/>
        <family val="2"/>
      </rPr>
      <t>(http://www.responsiblemineralsinitiative.org/responsible-minerals-assurance-process/)</t>
    </r>
  </si>
  <si>
    <r>
      <t>RBA</t>
    </r>
    <r>
      <rPr>
        <sz val="11"/>
        <rFont val="ＭＳ Ｐゴシック"/>
        <family val="3"/>
        <charset val="128"/>
      </rPr>
      <t>のメンバーにより</t>
    </r>
    <r>
      <rPr>
        <sz val="11"/>
        <rFont val="Verdana"/>
        <family val="2"/>
      </rPr>
      <t>2008</t>
    </r>
    <r>
      <rPr>
        <sz val="11"/>
        <rFont val="ＭＳ Ｐゴシック"/>
        <family val="3"/>
        <charset val="128"/>
      </rPr>
      <t>年に設立された責任ある鉱物イニシアチブは、サプライチェーンにおける紛争鉱物問題に取り組む企業が最も利用し尊重する組織のひとつに成長した。現在異なる</t>
    </r>
    <r>
      <rPr>
        <sz val="11"/>
        <rFont val="Verdana"/>
        <family val="2"/>
      </rPr>
      <t>7</t>
    </r>
    <r>
      <rPr>
        <sz val="11"/>
        <rFont val="ＭＳ Ｐゴシック"/>
        <family val="3"/>
        <charset val="128"/>
      </rPr>
      <t>業界から</t>
    </r>
    <r>
      <rPr>
        <sz val="11"/>
        <rFont val="Verdana"/>
        <family val="2"/>
      </rPr>
      <t>150</t>
    </r>
    <r>
      <rPr>
        <sz val="11"/>
        <rFont val="ＭＳ Ｐゴシック"/>
        <family val="3"/>
        <charset val="128"/>
      </rPr>
      <t>社以上の企業が</t>
    </r>
    <r>
      <rPr>
        <sz val="11"/>
        <rFont val="Verdana"/>
        <family val="2"/>
      </rPr>
      <t>CFSI</t>
    </r>
    <r>
      <rPr>
        <sz val="11"/>
        <rFont val="ＭＳ Ｐゴシック"/>
        <family val="3"/>
        <charset val="128"/>
      </rPr>
      <t>に参加し、</t>
    </r>
    <r>
      <rPr>
        <sz val="11"/>
        <rFont val="Verdana"/>
        <family val="2"/>
      </rPr>
      <t>RMAP</t>
    </r>
    <r>
      <rPr>
        <sz val="11"/>
        <rFont val="ＭＳ Ｐゴシック"/>
        <family val="3"/>
        <charset val="128"/>
      </rPr>
      <t>、</t>
    </r>
    <r>
      <rPr>
        <sz val="11"/>
        <rFont val="Verdana"/>
        <family val="2"/>
      </rPr>
      <t>CMRT</t>
    </r>
    <r>
      <rPr>
        <sz val="11"/>
        <rFont val="ＭＳ Ｐゴシック"/>
        <family val="3"/>
        <charset val="128"/>
      </rPr>
      <t>、合理的な原産国調査</t>
    </r>
    <r>
      <rPr>
        <sz val="11"/>
        <rFont val="Verdana"/>
        <family val="2"/>
      </rPr>
      <t>(RCOI)</t>
    </r>
    <r>
      <rPr>
        <sz val="11"/>
        <rFont val="ＭＳ Ｐゴシック"/>
        <family val="3"/>
        <charset val="128"/>
      </rPr>
      <t>データおよび紛争鉱物調達に関するさまざまなガイダンス文書を含む幅広いツールおよびリソースを提供している。</t>
    </r>
    <r>
      <rPr>
        <sz val="11"/>
        <rFont val="Verdana"/>
        <family val="2"/>
      </rPr>
      <t>RMI</t>
    </r>
    <r>
      <rPr>
        <sz val="11"/>
        <rFont val="ＭＳ Ｐゴシック"/>
        <family val="3"/>
        <charset val="128"/>
      </rPr>
      <t>は紛争鉱物問題の定期的なワークショップを実施し、政策展開に貢献し、主要な市民社会団体および政府とも協議を重ねている。詳細については以下を参照のこと。</t>
    </r>
    <r>
      <rPr>
        <sz val="11"/>
        <rFont val="Verdana"/>
        <family val="2"/>
      </rPr>
      <t>http://www.responsiblemineralsinitiative.org</t>
    </r>
  </si>
  <si>
    <r>
      <rPr>
        <sz val="11"/>
        <rFont val="ＭＳ Ｐゴシック"/>
        <family val="3"/>
        <charset val="128"/>
      </rPr>
      <t>責任ある鉱物保証プロセス</t>
    </r>
    <r>
      <rPr>
        <sz val="11"/>
        <rFont val="Verdana"/>
        <family val="2"/>
      </rPr>
      <t>(RMAP)</t>
    </r>
    <r>
      <rPr>
        <sz val="11"/>
        <rFont val="ＭＳ Ｐゴシック"/>
        <family val="3"/>
        <charset val="128"/>
      </rPr>
      <t>適合リストとは、責任ある鉱物イニシアチブ（</t>
    </r>
    <r>
      <rPr>
        <sz val="11"/>
        <rFont val="Verdana"/>
        <family val="2"/>
      </rPr>
      <t>RMI</t>
    </r>
    <r>
      <rPr>
        <sz val="11"/>
        <rFont val="ＭＳ Ｐゴシック"/>
        <family val="3"/>
        <charset val="128"/>
      </rPr>
      <t>）のプログラムである</t>
    </r>
    <r>
      <rPr>
        <sz val="11"/>
        <rFont val="Verdana"/>
        <family val="2"/>
      </rPr>
      <t>RMAP</t>
    </r>
    <r>
      <rPr>
        <sz val="11"/>
        <rFont val="ＭＳ Ｐゴシック"/>
        <family val="3"/>
        <charset val="128"/>
      </rPr>
      <t>、又は責任あるジュエリー協議会</t>
    </r>
    <r>
      <rPr>
        <sz val="11"/>
        <rFont val="Verdana"/>
        <family val="2"/>
      </rPr>
      <t xml:space="preserve"> (Responsible Jewellry Council) </t>
    </r>
    <r>
      <rPr>
        <sz val="11"/>
        <rFont val="ＭＳ Ｐゴシック"/>
        <family val="3"/>
        <charset val="128"/>
      </rPr>
      <t>やロンドン貴金属市場協会</t>
    </r>
    <r>
      <rPr>
        <sz val="11"/>
        <rFont val="Verdana"/>
        <family val="2"/>
      </rPr>
      <t xml:space="preserve"> (London Bullion Market Association) </t>
    </r>
    <r>
      <rPr>
        <sz val="11"/>
        <rFont val="ＭＳ Ｐゴシック"/>
        <family val="3"/>
        <charset val="128"/>
      </rPr>
      <t>といった業界の同等のプログラムによる監査を通過し、それらの基準に適合すると認証された製錬・精製業者のリストです。製錬・精製業者がこのリストにない場合は、</t>
    </r>
    <r>
      <rPr>
        <sz val="11"/>
        <rFont val="Verdana"/>
        <family val="2"/>
      </rPr>
      <t>RMAP</t>
    </r>
    <r>
      <rPr>
        <sz val="11"/>
        <rFont val="ＭＳ Ｐゴシック"/>
        <family val="3"/>
        <charset val="128"/>
      </rPr>
      <t>監査を完了していないか、又は</t>
    </r>
    <r>
      <rPr>
        <sz val="11"/>
        <rFont val="Verdana"/>
        <family val="2"/>
      </rPr>
      <t>RMAP</t>
    </r>
    <r>
      <rPr>
        <sz val="11"/>
        <rFont val="ＭＳ Ｐゴシック"/>
        <family val="3"/>
        <charset val="128"/>
      </rPr>
      <t xml:space="preserve">基準に準拠していないかのどちらかです。
</t>
    </r>
    <r>
      <rPr>
        <sz val="11"/>
        <rFont val="Verdana"/>
        <family val="2"/>
      </rPr>
      <t xml:space="preserve">
RMAP</t>
    </r>
    <r>
      <rPr>
        <sz val="11"/>
        <rFont val="ＭＳ Ｐゴシック"/>
        <family val="3"/>
        <charset val="128"/>
      </rPr>
      <t>に適合していることが検証済みの製錬・精製業者のリストは、</t>
    </r>
    <r>
      <rPr>
        <sz val="11"/>
        <rFont val="Verdana"/>
        <family val="2"/>
      </rPr>
      <t>www.responsiblemineralsinitiative.org</t>
    </r>
    <r>
      <rPr>
        <sz val="11"/>
        <rFont val="ＭＳ Ｐゴシック"/>
        <family val="3"/>
        <charset val="128"/>
      </rPr>
      <t>に掲載されています。</t>
    </r>
  </si>
  <si>
    <r>
      <t>RMI</t>
    </r>
    <r>
      <rPr>
        <sz val="11"/>
        <rFont val="ＭＳ Ｐゴシック"/>
        <family val="3"/>
        <charset val="128"/>
      </rPr>
      <t>は、サプライチェーンを構成する企業が製錬・精製業者として報告した企業に対し、固有の識別番号を割り当てる。これは、これらの企業が</t>
    </r>
    <r>
      <rPr>
        <sz val="11"/>
        <rFont val="Verdana"/>
        <family val="2"/>
      </rPr>
      <t>RMAP</t>
    </r>
    <r>
      <rPr>
        <sz val="11"/>
        <rFont val="ＭＳ Ｐゴシック"/>
        <family val="3"/>
        <charset val="128"/>
      </rPr>
      <t xml:space="preserve">監査手順の定義する製錬・精製業者の特性を満たしていると検証されているか否かとは無関係である。
</t>
    </r>
  </si>
  <si>
    <r>
      <rPr>
        <sz val="11"/>
        <rFont val="ＭＳ Ｐゴシック"/>
        <family val="3"/>
        <charset val="128"/>
      </rPr>
      <t>タンタル</t>
    </r>
    <r>
      <rPr>
        <sz val="11"/>
        <rFont val="Verdana"/>
        <family val="2"/>
      </rPr>
      <t>(Ta)</t>
    </r>
    <r>
      <rPr>
        <sz val="11"/>
        <rFont val="ＭＳ Ｐゴシック"/>
        <family val="3"/>
        <charset val="128"/>
      </rPr>
      <t>製錬業者とは、</t>
    </r>
    <r>
      <rPr>
        <sz val="11"/>
        <rFont val="Verdana"/>
        <family val="2"/>
      </rPr>
      <t>Ta</t>
    </r>
    <r>
      <rPr>
        <sz val="11"/>
        <rFont val="ＭＳ Ｐゴシック"/>
        <family val="3"/>
        <charset val="128"/>
      </rPr>
      <t>中間生成物を直接販売、あるいは</t>
    </r>
    <r>
      <rPr>
        <sz val="11"/>
        <rFont val="Verdana"/>
        <family val="2"/>
      </rPr>
      <t>Ta</t>
    </r>
    <r>
      <rPr>
        <sz val="11"/>
        <rFont val="ＭＳ Ｐゴシック"/>
        <family val="3"/>
        <charset val="128"/>
      </rPr>
      <t>含有品（</t>
    </r>
    <r>
      <rPr>
        <sz val="11"/>
        <rFont val="Verdana"/>
        <family val="2"/>
      </rPr>
      <t>Ta</t>
    </r>
    <r>
      <rPr>
        <sz val="11"/>
        <rFont val="ＭＳ Ｐゴシック"/>
        <family val="3"/>
        <charset val="128"/>
      </rPr>
      <t xml:space="preserve">粉末、
</t>
    </r>
    <r>
      <rPr>
        <sz val="11"/>
        <rFont val="Verdana"/>
        <family val="2"/>
      </rPr>
      <t>Ta</t>
    </r>
    <r>
      <rPr>
        <sz val="11"/>
        <rFont val="ＭＳ Ｐゴシック"/>
        <family val="3"/>
        <charset val="128"/>
      </rPr>
      <t>部品、</t>
    </r>
    <r>
      <rPr>
        <sz val="11"/>
        <rFont val="Verdana"/>
        <family val="2"/>
      </rPr>
      <t>Ta</t>
    </r>
    <r>
      <rPr>
        <sz val="11"/>
        <rFont val="ＭＳ Ｐゴシック"/>
        <family val="3"/>
        <charset val="128"/>
      </rPr>
      <t>酸化物、合金、ワイヤー、焼結棒など）への更なる加工のために、</t>
    </r>
    <r>
      <rPr>
        <sz val="11"/>
        <rFont val="Verdana"/>
        <family val="2"/>
      </rPr>
      <t>Ta</t>
    </r>
    <r>
      <rPr>
        <sz val="11"/>
        <rFont val="ＭＳ Ｐゴシック"/>
        <family val="3"/>
        <charset val="128"/>
      </rPr>
      <t>含有
鉱石、スラグ又はスクラップ由来の二次材料を、</t>
    </r>
    <r>
      <rPr>
        <sz val="11"/>
        <rFont val="Verdana"/>
        <family val="2"/>
      </rPr>
      <t>Ta</t>
    </r>
    <r>
      <rPr>
        <sz val="11"/>
        <rFont val="ＭＳ Ｐゴシック"/>
        <family val="3"/>
        <charset val="128"/>
      </rPr>
      <t>の中間生成物又はその他の</t>
    </r>
    <r>
      <rPr>
        <sz val="11"/>
        <rFont val="Verdana"/>
        <family val="2"/>
      </rPr>
      <t>Ta</t>
    </r>
    <r>
      <rPr>
        <sz val="11"/>
        <rFont val="ＭＳ Ｐゴシック"/>
        <family val="3"/>
        <charset val="128"/>
      </rPr>
      <t>含有
品に加工する企業と定義されている。この金属の詳しい説明は、</t>
    </r>
    <r>
      <rPr>
        <sz val="11"/>
        <rFont val="Verdana"/>
        <family val="2"/>
      </rPr>
      <t>RMAP</t>
    </r>
    <r>
      <rPr>
        <sz val="11"/>
        <rFont val="ＭＳ Ｐゴシック"/>
        <family val="3"/>
        <charset val="128"/>
      </rPr>
      <t>監査手順書を参
照：</t>
    </r>
    <r>
      <rPr>
        <sz val="11"/>
        <rFont val="Verdana"/>
        <family val="2"/>
      </rPr>
      <t xml:space="preserve">http://www.responsiblemineralsinitiative.org/smelter-introduction/
</t>
    </r>
  </si>
  <si>
    <r>
      <rPr>
        <sz val="11"/>
        <rFont val="ＭＳ Ｐゴシック"/>
        <family val="3"/>
        <charset val="128"/>
      </rPr>
      <t>一次（錫）製錬業者とは、金属錫を生産するために、錫含有鉱石、錫精鉱を加工する
施設を一箇所以上所有している企業である。二次（錫）製錬業者とは、粗製錫又はそ
れ以上の品度の高い錫又はハンダのような錫製品を生産するために、スクラップ由来
の二次材料を、金属錫に還元できる施設を一箇所以上所有する企業である。</t>
    </r>
    <r>
      <rPr>
        <sz val="11"/>
        <rFont val="Verdana"/>
        <family val="2"/>
      </rPr>
      <t>RMAP</t>
    </r>
    <r>
      <rPr>
        <sz val="11"/>
        <rFont val="ＭＳ Ｐゴシック"/>
        <family val="3"/>
        <charset val="128"/>
      </rPr>
      <t>監査
手順書に参照される製錬業者は、上記のどれか</t>
    </r>
    <r>
      <rPr>
        <sz val="11"/>
        <rFont val="Verdana"/>
        <family val="2"/>
      </rPr>
      <t>1</t>
    </r>
    <r>
      <rPr>
        <sz val="11"/>
        <rFont val="ＭＳ Ｐゴシック"/>
        <family val="3"/>
        <charset val="128"/>
      </rPr>
      <t>つ、もしくは両方に該当する場合が
ある。この金属の詳細な説明については、</t>
    </r>
    <r>
      <rPr>
        <sz val="11"/>
        <rFont val="Verdana"/>
        <family val="2"/>
      </rPr>
      <t>RMAP</t>
    </r>
    <r>
      <rPr>
        <sz val="11"/>
        <rFont val="ＭＳ Ｐゴシック"/>
        <family val="3"/>
        <charset val="128"/>
      </rPr>
      <t xml:space="preserve">監査手順書を参照：
</t>
    </r>
    <r>
      <rPr>
        <sz val="11"/>
        <rFont val="Verdana"/>
        <family val="2"/>
      </rPr>
      <t xml:space="preserve">http://www.responsiblemineralsinitiative.org/smelter-introduction/
</t>
    </r>
  </si>
  <si>
    <r>
      <rPr>
        <sz val="11"/>
        <rFont val="ＭＳ Ｐゴシック"/>
        <family val="3"/>
        <charset val="128"/>
      </rPr>
      <t>タングステン（</t>
    </r>
    <r>
      <rPr>
        <sz val="11"/>
        <rFont val="Verdana"/>
        <family val="2"/>
      </rPr>
      <t>W</t>
    </r>
    <r>
      <rPr>
        <sz val="11"/>
        <rFont val="ＭＳ Ｐゴシック"/>
        <family val="3"/>
        <charset val="128"/>
      </rPr>
      <t>）製錬業者は、</t>
    </r>
    <r>
      <rPr>
        <sz val="11"/>
        <rFont val="Verdana"/>
        <family val="2"/>
      </rPr>
      <t>W</t>
    </r>
    <r>
      <rPr>
        <sz val="11"/>
        <rFont val="ＭＳ Ｐゴシック"/>
        <family val="3"/>
        <charset val="128"/>
      </rPr>
      <t>含有中間生成物を直接販売又は</t>
    </r>
    <r>
      <rPr>
        <sz val="11"/>
        <rFont val="Verdana"/>
        <family val="2"/>
      </rPr>
      <t>W</t>
    </r>
    <r>
      <rPr>
        <sz val="11"/>
        <rFont val="ＭＳ Ｐゴシック"/>
        <family val="3"/>
        <charset val="128"/>
      </rPr>
      <t>粉末、</t>
    </r>
    <r>
      <rPr>
        <sz val="11"/>
        <rFont val="Verdana"/>
        <family val="2"/>
      </rPr>
      <t>W</t>
    </r>
    <r>
      <rPr>
        <sz val="11"/>
        <rFont val="ＭＳ Ｐゴシック"/>
        <family val="3"/>
        <charset val="128"/>
      </rPr>
      <t>炭化物粉末などの</t>
    </r>
    <r>
      <rPr>
        <sz val="11"/>
        <rFont val="Verdana"/>
        <family val="2"/>
      </rPr>
      <t>W</t>
    </r>
    <r>
      <rPr>
        <sz val="11"/>
        <rFont val="ＭＳ Ｐゴシック"/>
        <family val="3"/>
        <charset val="128"/>
      </rPr>
      <t>含有品への更なる加工のために、</t>
    </r>
    <r>
      <rPr>
        <sz val="11"/>
        <rFont val="Verdana"/>
        <family val="2"/>
      </rPr>
      <t>W</t>
    </r>
    <r>
      <rPr>
        <sz val="11"/>
        <rFont val="ＭＳ Ｐゴシック"/>
        <family val="3"/>
        <charset val="128"/>
      </rPr>
      <t>鉱石（鉄マンガン重石、灰重石など）、</t>
    </r>
    <r>
      <rPr>
        <sz val="11"/>
        <rFont val="Verdana"/>
        <family val="2"/>
      </rPr>
      <t>W</t>
    </r>
    <r>
      <rPr>
        <sz val="11"/>
        <rFont val="ＭＳ Ｐゴシック"/>
        <family val="3"/>
        <charset val="128"/>
      </rPr>
      <t>含有精鉱又は</t>
    </r>
    <r>
      <rPr>
        <sz val="11"/>
        <rFont val="Verdana"/>
        <family val="2"/>
      </rPr>
      <t>W</t>
    </r>
    <r>
      <rPr>
        <sz val="11"/>
        <rFont val="ＭＳ Ｐゴシック"/>
        <family val="3"/>
        <charset val="128"/>
      </rPr>
      <t>含有スクラップ（二次材料）を、パラタングステン酸アンモニウム（</t>
    </r>
    <r>
      <rPr>
        <sz val="11"/>
        <rFont val="Verdana"/>
        <family val="2"/>
      </rPr>
      <t>APT</t>
    </r>
    <r>
      <rPr>
        <sz val="11"/>
        <rFont val="ＭＳ Ｐゴシック"/>
        <family val="3"/>
        <charset val="128"/>
      </rPr>
      <t>）やメタタングステン酸アンモニウム（</t>
    </r>
    <r>
      <rPr>
        <sz val="11"/>
        <rFont val="Verdana"/>
        <family val="2"/>
      </rPr>
      <t>AMT</t>
    </r>
    <r>
      <rPr>
        <sz val="11"/>
        <rFont val="ＭＳ Ｐゴシック"/>
        <family val="3"/>
        <charset val="128"/>
      </rPr>
      <t>）、フェロタングステン、酸化タングステン等の</t>
    </r>
    <r>
      <rPr>
        <sz val="11"/>
        <rFont val="Verdana"/>
        <family val="2"/>
      </rPr>
      <t>W</t>
    </r>
    <r>
      <rPr>
        <sz val="11"/>
        <rFont val="ＭＳ Ｐゴシック"/>
        <family val="3"/>
        <charset val="128"/>
      </rPr>
      <t>含有中間生成物に加工する施設を一箇所以上所有する企業である。この金属に関する詳細な説明は、</t>
    </r>
    <r>
      <rPr>
        <sz val="11"/>
        <rFont val="Verdana"/>
        <family val="2"/>
      </rPr>
      <t>RMAP</t>
    </r>
    <r>
      <rPr>
        <sz val="11"/>
        <rFont val="ＭＳ Ｐゴシック"/>
        <family val="3"/>
        <charset val="128"/>
      </rPr>
      <t>監査手順書を参照：</t>
    </r>
    <r>
      <rPr>
        <sz val="11"/>
        <rFont val="Verdana"/>
        <family val="2"/>
      </rPr>
      <t>http://www.responsiblemineralsinitiative.org/smelter-introduction/.</t>
    </r>
  </si>
  <si>
    <r>
      <rPr>
        <sz val="11"/>
        <rFont val="Calibri"/>
        <family val="2"/>
      </rPr>
      <t>必須項目は（</t>
    </r>
    <r>
      <rPr>
        <sz val="11"/>
        <rFont val="Verdana"/>
        <family val="2"/>
      </rPr>
      <t>*</t>
    </r>
    <r>
      <rPr>
        <sz val="11"/>
        <rFont val="Calibri"/>
        <family val="2"/>
      </rPr>
      <t>）で表示。各質問の回答方法については、「指示」タブを参照してください。</t>
    </r>
  </si>
  <si>
    <r>
      <t>1</t>
    </r>
    <r>
      <rPr>
        <sz val="11"/>
        <rFont val="Calibri"/>
        <family val="2"/>
      </rPr>
      <t>）製品自体や製造過程で、</t>
    </r>
    <r>
      <rPr>
        <sz val="11"/>
        <rFont val="Verdana"/>
        <family val="2"/>
      </rPr>
      <t>3TG</t>
    </r>
    <r>
      <rPr>
        <sz val="11"/>
        <rFont val="Calibri"/>
        <family val="2"/>
      </rPr>
      <t>が意図的に添加又は使用されていますか？</t>
    </r>
    <r>
      <rPr>
        <sz val="11"/>
        <rFont val="Verdana"/>
        <family val="2"/>
      </rPr>
      <t xml:space="preserve"> </t>
    </r>
    <r>
      <rPr>
        <sz val="11"/>
        <rFont val="Calibri"/>
        <family val="2"/>
      </rPr>
      <t>（</t>
    </r>
    <r>
      <rPr>
        <sz val="11"/>
        <rFont val="Verdana"/>
        <family val="2"/>
      </rPr>
      <t>*</t>
    </r>
    <r>
      <rPr>
        <sz val="11"/>
        <rFont val="Calibri"/>
        <family val="2"/>
      </rPr>
      <t>）</t>
    </r>
  </si>
  <si>
    <r>
      <t>2</t>
    </r>
    <r>
      <rPr>
        <sz val="11"/>
        <rFont val="Calibri"/>
        <family val="2"/>
      </rPr>
      <t>）</t>
    </r>
    <r>
      <rPr>
        <sz val="11"/>
        <rFont val="Verdana"/>
        <family val="2"/>
      </rPr>
      <t>3TG</t>
    </r>
    <r>
      <rPr>
        <sz val="11"/>
        <rFont val="Calibri"/>
        <family val="2"/>
      </rPr>
      <t>は製品に残留していますか？</t>
    </r>
  </si>
  <si>
    <r>
      <t>3</t>
    </r>
    <r>
      <rPr>
        <sz val="10"/>
        <rFont val="ＭＳ Ｐゴシック"/>
        <family val="3"/>
        <charset val="128"/>
      </rPr>
      <t>）貴社サプライチェーン内の製錬業者のいずれかが、対象国を</t>
    </r>
    <r>
      <rPr>
        <sz val="10"/>
        <rFont val="Verdana"/>
        <family val="2"/>
      </rPr>
      <t>3TG</t>
    </r>
    <r>
      <rPr>
        <sz val="10"/>
        <rFont val="ＭＳ Ｐゴシック"/>
        <family val="3"/>
        <charset val="128"/>
      </rPr>
      <t>の原産地としていますか？（</t>
    </r>
    <r>
      <rPr>
        <sz val="10"/>
        <rFont val="Verdana"/>
        <family val="2"/>
      </rPr>
      <t>SEC</t>
    </r>
    <r>
      <rPr>
        <sz val="10"/>
        <rFont val="ＭＳ Ｐゴシック"/>
        <family val="3"/>
        <charset val="128"/>
      </rPr>
      <t>用語。定義タブを参照）</t>
    </r>
  </si>
  <si>
    <r>
      <t>5</t>
    </r>
    <r>
      <rPr>
        <sz val="11"/>
        <rFont val="Calibri"/>
        <family val="2"/>
      </rPr>
      <t>）サプライチェーン調査に回答した関連するサプライヤーは何パーセントですか？</t>
    </r>
  </si>
  <si>
    <r>
      <t>6)</t>
    </r>
    <r>
      <rPr>
        <sz val="10"/>
        <rFont val="ＭＳ Ｐゴシック"/>
        <family val="3"/>
        <charset val="128"/>
      </rPr>
      <t>貴社のサプライチェーンに</t>
    </r>
    <r>
      <rPr>
        <sz val="10"/>
        <rFont val="Verdana"/>
        <family val="2"/>
      </rPr>
      <t>3TG</t>
    </r>
    <r>
      <rPr>
        <sz val="10"/>
        <rFont val="ＭＳ Ｐゴシック"/>
        <family val="3"/>
        <charset val="128"/>
      </rPr>
      <t>を供給する製錬業者を全て特定しましたか？</t>
    </r>
  </si>
  <si>
    <r>
      <t>A.</t>
    </r>
    <r>
      <rPr>
        <sz val="11"/>
        <rFont val="Calibri"/>
        <family val="2"/>
      </rPr>
      <t>紛争鉱物の調達方針を確定しましたか？</t>
    </r>
  </si>
  <si>
    <r>
      <t xml:space="preserve">D.  </t>
    </r>
    <r>
      <rPr>
        <sz val="10"/>
        <rFont val="ＭＳ Ｐゴシック"/>
        <family val="3"/>
        <charset val="128"/>
      </rPr>
      <t>貴社は直接サプライヤーに対し、独立民間監査会社の監査プログラムによりデューデリジェンス業務が認証された製錬業者から</t>
    </r>
    <r>
      <rPr>
        <sz val="10"/>
        <rFont val="Verdana"/>
        <family val="2"/>
      </rPr>
      <t>3TG</t>
    </r>
    <r>
      <rPr>
        <sz val="10"/>
        <rFont val="ＭＳ Ｐゴシック"/>
        <family val="3"/>
        <charset val="128"/>
      </rPr>
      <t>を調達することを要求していますか？</t>
    </r>
    <r>
      <rPr>
        <sz val="10"/>
        <rFont val="Verdana"/>
        <family val="2"/>
      </rPr>
      <t xml:space="preserve"> </t>
    </r>
  </si>
  <si>
    <r>
      <t>F.</t>
    </r>
    <r>
      <rPr>
        <sz val="11"/>
        <rFont val="Calibri"/>
        <family val="2"/>
      </rPr>
      <t>貴社は、関連するサプライヤーの紛争鉱物調査を行っていますか？</t>
    </r>
  </si>
  <si>
    <r>
      <t>I.</t>
    </r>
    <r>
      <rPr>
        <sz val="11"/>
        <rFont val="Calibri"/>
        <family val="2"/>
      </rPr>
      <t>貴社は、</t>
    </r>
    <r>
      <rPr>
        <sz val="11"/>
        <rFont val="Verdana"/>
        <family val="2"/>
      </rPr>
      <t>SEC</t>
    </r>
    <r>
      <rPr>
        <sz val="11"/>
        <rFont val="Calibri"/>
        <family val="2"/>
      </rPr>
      <t>に紛争鉱物の開示情報を年</t>
    </r>
    <r>
      <rPr>
        <sz val="11"/>
        <rFont val="Verdana"/>
        <family val="2"/>
      </rPr>
      <t>1</t>
    </r>
    <r>
      <rPr>
        <sz val="11"/>
        <rFont val="Calibri"/>
        <family val="2"/>
      </rPr>
      <t>回提出する必要がありますか？</t>
    </r>
  </si>
  <si>
    <r>
      <t>90%</t>
    </r>
    <r>
      <rPr>
        <sz val="11"/>
        <rFont val="Calibri"/>
        <family val="2"/>
      </rPr>
      <t>超</t>
    </r>
  </si>
  <si>
    <r>
      <t>75%</t>
    </r>
    <r>
      <rPr>
        <sz val="11"/>
        <rFont val="Calibri"/>
        <family val="2"/>
      </rPr>
      <t>超</t>
    </r>
  </si>
  <si>
    <r>
      <t>50%</t>
    </r>
    <r>
      <rPr>
        <sz val="11"/>
        <rFont val="Calibri"/>
        <family val="2"/>
      </rPr>
      <t>超</t>
    </r>
  </si>
  <si>
    <r>
      <t>50%</t>
    </r>
    <r>
      <rPr>
        <sz val="11"/>
        <rFont val="Calibri"/>
        <family val="2"/>
      </rPr>
      <t>以下</t>
    </r>
  </si>
  <si>
    <r>
      <rPr>
        <sz val="11"/>
        <rFont val="Calibri"/>
        <family val="2"/>
      </rPr>
      <t>はい、</t>
    </r>
    <r>
      <rPr>
        <sz val="11"/>
        <rFont val="Verdana"/>
        <family val="2"/>
      </rPr>
      <t>IPC-1755 [CMRT</t>
    </r>
    <r>
      <rPr>
        <sz val="11"/>
        <rFont val="Calibri"/>
        <family val="2"/>
      </rPr>
      <t>など</t>
    </r>
    <r>
      <rPr>
        <sz val="11"/>
        <rFont val="Verdana"/>
        <family val="2"/>
      </rPr>
      <t>]</t>
    </r>
    <r>
      <rPr>
        <sz val="11"/>
        <rFont val="Calibri"/>
        <family val="2"/>
      </rPr>
      <t>に準拠する</t>
    </r>
  </si>
  <si>
    <r>
      <rPr>
        <sz val="11"/>
        <rFont val="Calibri"/>
        <family val="2"/>
      </rPr>
      <t>はい、他のフォーマットを使用する（記述する）</t>
    </r>
  </si>
  <si>
    <r>
      <rPr>
        <sz val="7"/>
        <rFont val="Verdana"/>
        <family val="2"/>
      </rPr>
      <t xml:space="preserve"> </t>
    </r>
    <r>
      <rPr>
        <sz val="10"/>
        <rFont val="Verdana"/>
        <family val="2"/>
      </rPr>
      <t>いいえ</t>
    </r>
  </si>
  <si>
    <r>
      <rPr>
        <sz val="11"/>
        <rFont val="ＭＳ Ｐゴシック"/>
        <family val="3"/>
        <charset val="128"/>
      </rPr>
      <t>以下の製錬業者リストは、このテンプレート発表時点で最新の</t>
    </r>
    <r>
      <rPr>
        <sz val="11"/>
        <rFont val="Verdana"/>
        <family val="2"/>
      </rPr>
      <t>RMI</t>
    </r>
    <r>
      <rPr>
        <sz val="11"/>
        <rFont val="ＭＳ Ｐゴシック"/>
        <family val="3"/>
        <charset val="128"/>
      </rPr>
      <t>の製錬業者／別名の情報を表すものです。</t>
    </r>
    <r>
      <rPr>
        <sz val="11"/>
        <rFont val="Verdana"/>
        <family val="2"/>
      </rPr>
      <t xml:space="preserve">  </t>
    </r>
    <r>
      <rPr>
        <sz val="11"/>
        <rFont val="ＭＳ Ｐゴシック"/>
        <family val="3"/>
        <charset val="128"/>
      </rPr>
      <t>このリストは頻繁に更新されます。最新版については、</t>
    </r>
    <r>
      <rPr>
        <sz val="11"/>
        <rFont val="Verdana"/>
        <family val="2"/>
      </rPr>
      <t>RMI</t>
    </r>
    <r>
      <rPr>
        <sz val="11"/>
        <rFont val="ＭＳ Ｐゴシック"/>
        <family val="3"/>
        <charset val="128"/>
      </rPr>
      <t>ウェブサイト（</t>
    </r>
    <r>
      <rPr>
        <sz val="11"/>
        <rFont val="Verdana"/>
        <family val="2"/>
      </rPr>
      <t>http://www.responsiblemineralsinitiative.org/responsible-minerals-assurance-process/exports/cmrt-export/</t>
    </r>
    <r>
      <rPr>
        <sz val="11"/>
        <rFont val="ＭＳ Ｐゴシック"/>
        <family val="3"/>
        <charset val="128"/>
      </rPr>
      <t>）にてご確認ください。</t>
    </r>
    <r>
      <rPr>
        <sz val="11"/>
        <rFont val="Verdana"/>
        <family val="2"/>
      </rPr>
      <t xml:space="preserve">  </t>
    </r>
    <r>
      <rPr>
        <sz val="11"/>
        <rFont val="ＭＳ Ｐゴシック"/>
        <family val="3"/>
        <charset val="128"/>
      </rPr>
      <t>このリストに製錬業者の名前が掲載されている場合であっても、それはコンフリクトフリー製錬業者プログラム内で現在活発又は適合しているという保証ではありません。
最新版かつ正確な標準製錬業者（活発又は適合）リストについては、</t>
    </r>
    <r>
      <rPr>
        <sz val="11"/>
        <rFont val="Verdana"/>
        <family val="2"/>
      </rPr>
      <t>RMI</t>
    </r>
    <r>
      <rPr>
        <sz val="11"/>
        <rFont val="ＭＳ Ｐゴシック"/>
        <family val="3"/>
        <charset val="128"/>
      </rPr>
      <t>ウエブサイトを参照してください（</t>
    </r>
    <r>
      <rPr>
        <sz val="11"/>
        <rFont val="Verdana"/>
        <family val="2"/>
      </rPr>
      <t>www.responsiblemineralsinitiative.org</t>
    </r>
    <r>
      <rPr>
        <sz val="11"/>
        <rFont val="ＭＳ Ｐゴシック"/>
        <family val="3"/>
        <charset val="128"/>
      </rPr>
      <t xml:space="preserve">）。
</t>
    </r>
    <r>
      <rPr>
        <sz val="11"/>
        <rFont val="Verdana"/>
        <family val="2"/>
      </rPr>
      <t>B</t>
    </r>
    <r>
      <rPr>
        <sz val="11"/>
        <rFont val="ＭＳ Ｐゴシック"/>
        <family val="3"/>
        <charset val="128"/>
      </rPr>
      <t>列に記載されている名前は、特定の製錬業者のサプライチェーンによって一般的に認められており、また報告されている会社名です。これらの名前には、旧社名、別名、省略形その他の変化形が含まれている可能性があります。その名前は</t>
    </r>
    <r>
      <rPr>
        <sz val="11"/>
        <rFont val="Verdana"/>
        <family val="2"/>
      </rPr>
      <t>RMI</t>
    </r>
    <r>
      <rPr>
        <sz val="11"/>
        <rFont val="ＭＳ Ｐゴシック"/>
        <family val="3"/>
        <charset val="128"/>
      </rPr>
      <t>標準製錬所名ではないかもしれませんが、参照名は製錬所を特定するのに役立ちます。製錬所は、</t>
    </r>
    <r>
      <rPr>
        <sz val="11"/>
        <rFont val="Verdana"/>
        <family val="2"/>
      </rPr>
      <t>Smelter Look-up</t>
    </r>
    <r>
      <rPr>
        <sz val="11"/>
        <rFont val="ＭＳ Ｐゴシック"/>
        <family val="3"/>
        <charset val="128"/>
      </rPr>
      <t>（製錬所検索）の</t>
    </r>
    <r>
      <rPr>
        <sz val="11"/>
        <rFont val="Verdana"/>
        <family val="2"/>
      </rPr>
      <t>C</t>
    </r>
    <r>
      <rPr>
        <sz val="11"/>
        <rFont val="ＭＳ Ｐゴシック"/>
        <family val="3"/>
        <charset val="128"/>
      </rPr>
      <t xml:space="preserve">列に記載されています。
</t>
    </r>
    <r>
      <rPr>
        <sz val="11"/>
        <rFont val="Verdana"/>
        <family val="2"/>
      </rPr>
      <t>C</t>
    </r>
    <r>
      <rPr>
        <sz val="11"/>
        <rFont val="ＭＳ Ｐゴシック"/>
        <family val="3"/>
        <charset val="128"/>
      </rPr>
      <t>列は、</t>
    </r>
    <r>
      <rPr>
        <sz val="11"/>
        <rFont val="Verdana"/>
        <family val="2"/>
      </rPr>
      <t>ASCII</t>
    </r>
    <r>
      <rPr>
        <sz val="11"/>
        <rFont val="ＭＳ Ｐゴシック"/>
        <family val="3"/>
        <charset val="128"/>
      </rPr>
      <t>文字セットで表す公式の標準製錬業者名のリストです。大多数の製錬業者の名前は両列で同じですが、一般名称が正式名と違う場合は、</t>
    </r>
    <r>
      <rPr>
        <sz val="11"/>
        <rFont val="Verdana"/>
        <family val="2"/>
      </rPr>
      <t>B</t>
    </r>
    <r>
      <rPr>
        <sz val="11"/>
        <rFont val="ＭＳ Ｐゴシック"/>
        <family val="3"/>
        <charset val="128"/>
      </rPr>
      <t>列にその違いが注記されています。</t>
    </r>
  </si>
  <si>
    <r>
      <t>Smelter Look-Up</t>
    </r>
    <r>
      <rPr>
        <sz val="11"/>
        <rFont val="Calibri"/>
        <family val="2"/>
      </rPr>
      <t>（製錬所検索）（</t>
    </r>
    <r>
      <rPr>
        <sz val="11"/>
        <rFont val="Verdana"/>
        <family val="2"/>
      </rPr>
      <t>*</t>
    </r>
    <r>
      <rPr>
        <sz val="11"/>
        <rFont val="Calibri"/>
        <family val="2"/>
      </rPr>
      <t>）</t>
    </r>
  </si>
  <si>
    <r>
      <rPr>
        <sz val="11"/>
        <rFont val="Calibri"/>
        <family val="2"/>
      </rPr>
      <t>製錬所</t>
    </r>
    <r>
      <rPr>
        <sz val="11"/>
        <rFont val="Verdana"/>
        <family val="2"/>
      </rPr>
      <t>ID</t>
    </r>
  </si>
  <si>
    <r>
      <t xml:space="preserve">
</t>
    </r>
    <r>
      <rPr>
        <sz val="11"/>
        <rFont val="Calibri"/>
        <family val="2"/>
      </rPr>
      <t>製錬所名</t>
    </r>
    <r>
      <rPr>
        <sz val="11"/>
        <rFont val="Verdana"/>
        <family val="2"/>
      </rPr>
      <t xml:space="preserve">(1)
</t>
    </r>
  </si>
  <si>
    <r>
      <rPr>
        <sz val="11"/>
        <rFont val="ＭＳ Ｐゴシック"/>
        <family val="3"/>
        <charset val="128"/>
      </rPr>
      <t>「</t>
    </r>
    <r>
      <rPr>
        <sz val="11"/>
        <rFont val="Verdana"/>
        <family val="2"/>
      </rPr>
      <t>RMAP</t>
    </r>
    <r>
      <rPr>
        <sz val="11"/>
        <rFont val="ＭＳ Ｐゴシック"/>
        <family val="3"/>
        <charset val="128"/>
      </rPr>
      <t>適合製錬業者リスト」へのリンク</t>
    </r>
  </si>
  <si>
    <r>
      <t xml:space="preserve">
</t>
    </r>
    <r>
      <rPr>
        <sz val="11"/>
        <rFont val="ＭＳ Ｐゴシック"/>
        <family val="3"/>
        <charset val="128"/>
      </rPr>
      <t>オプション</t>
    </r>
    <r>
      <rPr>
        <sz val="11"/>
        <rFont val="Verdana"/>
        <family val="2"/>
      </rPr>
      <t>A</t>
    </r>
    <r>
      <rPr>
        <sz val="11"/>
        <rFont val="ＭＳ Ｐゴシック"/>
        <family val="3"/>
        <charset val="128"/>
      </rPr>
      <t>：製錬業者識別番号が分かる場合は、その番号を</t>
    </r>
    <r>
      <rPr>
        <sz val="11"/>
        <rFont val="Verdana"/>
        <family val="2"/>
      </rPr>
      <t>A</t>
    </r>
    <r>
      <rPr>
        <sz val="11"/>
        <rFont val="ＭＳ Ｐゴシック"/>
        <family val="3"/>
        <charset val="128"/>
      </rPr>
      <t>列に入力してください（</t>
    </r>
    <r>
      <rPr>
        <sz val="11"/>
        <rFont val="Verdana"/>
        <family val="2"/>
      </rPr>
      <t>B</t>
    </r>
    <r>
      <rPr>
        <sz val="11"/>
        <rFont val="ＭＳ Ｐゴシック"/>
        <family val="3"/>
        <charset val="128"/>
      </rPr>
      <t>列、</t>
    </r>
    <r>
      <rPr>
        <sz val="11"/>
        <rFont val="Verdana"/>
        <family val="2"/>
      </rPr>
      <t>C</t>
    </r>
    <r>
      <rPr>
        <sz val="11"/>
        <rFont val="ＭＳ Ｐゴシック"/>
        <family val="3"/>
        <charset val="128"/>
      </rPr>
      <t>列、</t>
    </r>
    <r>
      <rPr>
        <sz val="11"/>
        <rFont val="Verdana"/>
        <family val="2"/>
      </rPr>
      <t>E</t>
    </r>
    <r>
      <rPr>
        <sz val="11"/>
        <rFont val="ＭＳ Ｐゴシック"/>
        <family val="3"/>
        <charset val="128"/>
      </rPr>
      <t>列、</t>
    </r>
    <r>
      <rPr>
        <sz val="11"/>
        <rFont val="Verdana"/>
        <family val="2"/>
      </rPr>
      <t>F</t>
    </r>
    <r>
      <rPr>
        <sz val="11"/>
        <rFont val="ＭＳ Ｐゴシック"/>
        <family val="3"/>
        <charset val="128"/>
      </rPr>
      <t>列、</t>
    </r>
    <r>
      <rPr>
        <sz val="11"/>
        <rFont val="Verdana"/>
        <family val="2"/>
      </rPr>
      <t>G</t>
    </r>
    <r>
      <rPr>
        <sz val="11"/>
        <rFont val="ＭＳ Ｐゴシック"/>
        <family val="3"/>
        <charset val="128"/>
      </rPr>
      <t>列、</t>
    </r>
    <r>
      <rPr>
        <sz val="11"/>
        <rFont val="Verdana"/>
        <family val="2"/>
      </rPr>
      <t>I</t>
    </r>
    <r>
      <rPr>
        <sz val="11"/>
        <rFont val="ＭＳ Ｐゴシック"/>
        <family val="3"/>
        <charset val="128"/>
      </rPr>
      <t>列および</t>
    </r>
    <r>
      <rPr>
        <sz val="11"/>
        <rFont val="Verdana"/>
        <family val="2"/>
      </rPr>
      <t>J</t>
    </r>
    <r>
      <rPr>
        <sz val="11"/>
        <rFont val="ＭＳ Ｐゴシック"/>
        <family val="3"/>
        <charset val="128"/>
      </rPr>
      <t>列は自動入力されます）。</t>
    </r>
    <r>
      <rPr>
        <sz val="11"/>
        <rFont val="Verdana"/>
        <family val="2"/>
      </rPr>
      <t>D</t>
    </r>
    <r>
      <rPr>
        <sz val="11"/>
        <rFont val="ＭＳ Ｐゴシック"/>
        <family val="3"/>
        <charset val="128"/>
      </rPr>
      <t>列はグレー表示されます。</t>
    </r>
    <r>
      <rPr>
        <sz val="11"/>
        <rFont val="Verdana"/>
        <family val="2"/>
      </rPr>
      <t xml:space="preserve">
</t>
    </r>
    <r>
      <rPr>
        <sz val="11"/>
        <rFont val="ＭＳ Ｐゴシック"/>
        <family val="3"/>
        <charset val="128"/>
      </rPr>
      <t>オプション</t>
    </r>
    <r>
      <rPr>
        <sz val="11"/>
        <rFont val="Verdana"/>
        <family val="2"/>
      </rPr>
      <t>B</t>
    </r>
    <r>
      <rPr>
        <sz val="11"/>
        <rFont val="ＭＳ Ｐゴシック"/>
        <family val="3"/>
        <charset val="128"/>
      </rPr>
      <t>：金属と製錬業者検索名の組み合わせが分かる場合は、以下のステップを行ってください。</t>
    </r>
    <r>
      <rPr>
        <sz val="11"/>
        <rFont val="Verdana"/>
        <family val="2"/>
      </rPr>
      <t xml:space="preserve">
</t>
    </r>
    <r>
      <rPr>
        <sz val="11"/>
        <rFont val="ＭＳ Ｐゴシック"/>
        <family val="3"/>
        <charset val="128"/>
      </rPr>
      <t>ステップ</t>
    </r>
    <r>
      <rPr>
        <sz val="11"/>
        <rFont val="Verdana"/>
        <family val="2"/>
      </rPr>
      <t>1. B</t>
    </r>
    <r>
      <rPr>
        <sz val="11"/>
        <rFont val="ＭＳ Ｐゴシック"/>
        <family val="3"/>
        <charset val="128"/>
      </rPr>
      <t>列で金属を選択</t>
    </r>
    <r>
      <rPr>
        <sz val="11"/>
        <rFont val="Verdana"/>
        <family val="2"/>
      </rPr>
      <t xml:space="preserve">
</t>
    </r>
    <r>
      <rPr>
        <sz val="11"/>
        <rFont val="ＭＳ Ｐゴシック"/>
        <family val="3"/>
        <charset val="128"/>
      </rPr>
      <t>ステップ</t>
    </r>
    <r>
      <rPr>
        <sz val="11"/>
        <rFont val="Verdana"/>
        <family val="2"/>
      </rPr>
      <t>2. C</t>
    </r>
    <r>
      <rPr>
        <sz val="11"/>
        <rFont val="ＭＳ Ｐゴシック"/>
        <family val="3"/>
        <charset val="128"/>
      </rPr>
      <t>列のドロップダウンメニューで製錬業者名を選択（組み合わせが間違っている場合は赤色で表示）</t>
    </r>
    <r>
      <rPr>
        <sz val="11"/>
        <rFont val="Verdana"/>
        <family val="2"/>
      </rPr>
      <t xml:space="preserve">
</t>
    </r>
    <r>
      <rPr>
        <sz val="11"/>
        <rFont val="ＭＳ Ｐゴシック"/>
        <family val="3"/>
        <charset val="128"/>
      </rPr>
      <t>オプション</t>
    </r>
    <r>
      <rPr>
        <sz val="11"/>
        <rFont val="Verdana"/>
        <family val="2"/>
      </rPr>
      <t>C</t>
    </r>
    <r>
      <rPr>
        <sz val="11"/>
        <rFont val="ＭＳ Ｐゴシック"/>
        <family val="3"/>
        <charset val="128"/>
      </rPr>
      <t>：金属と製錬業者名の組み合わせが分かる場合は、以下のステップを行ってください。</t>
    </r>
    <r>
      <rPr>
        <sz val="11"/>
        <rFont val="Verdana"/>
        <family val="2"/>
      </rPr>
      <t xml:space="preserve">
</t>
    </r>
    <r>
      <rPr>
        <sz val="11"/>
        <rFont val="ＭＳ Ｐゴシック"/>
        <family val="3"/>
        <charset val="128"/>
      </rPr>
      <t>ステップ</t>
    </r>
    <r>
      <rPr>
        <sz val="11"/>
        <rFont val="Verdana"/>
        <family val="2"/>
      </rPr>
      <t>1. B</t>
    </r>
    <r>
      <rPr>
        <sz val="11"/>
        <rFont val="ＭＳ Ｐゴシック"/>
        <family val="3"/>
        <charset val="128"/>
      </rPr>
      <t>列で金属を選択</t>
    </r>
    <r>
      <rPr>
        <sz val="11"/>
        <rFont val="Verdana"/>
        <family val="2"/>
      </rPr>
      <t xml:space="preserve">
</t>
    </r>
    <r>
      <rPr>
        <sz val="11"/>
        <rFont val="ＭＳ Ｐゴシック"/>
        <family val="3"/>
        <charset val="128"/>
      </rPr>
      <t>ステップ</t>
    </r>
    <r>
      <rPr>
        <sz val="11"/>
        <rFont val="Verdana"/>
        <family val="2"/>
      </rPr>
      <t>2. Smelter Look-Up</t>
    </r>
    <r>
      <rPr>
        <sz val="11"/>
        <rFont val="ＭＳ Ｐゴシック"/>
        <family val="3"/>
        <charset val="128"/>
      </rPr>
      <t>（製錬所検索）ドロップダウンで［</t>
    </r>
    <r>
      <rPr>
        <sz val="11"/>
        <rFont val="Verdana"/>
        <family val="2"/>
      </rPr>
      <t>Smelter Not Listed</t>
    </r>
    <r>
      <rPr>
        <sz val="11"/>
        <rFont val="ＭＳ Ｐゴシック"/>
        <family val="3"/>
        <charset val="128"/>
      </rPr>
      <t>（製錬業者が表に含まれていない）］を選択し、</t>
    </r>
    <r>
      <rPr>
        <sz val="11"/>
        <rFont val="Verdana"/>
        <family val="2"/>
      </rPr>
      <t>D</t>
    </r>
    <r>
      <rPr>
        <sz val="11"/>
        <rFont val="ＭＳ Ｐゴシック"/>
        <family val="3"/>
        <charset val="128"/>
      </rPr>
      <t>列と</t>
    </r>
    <r>
      <rPr>
        <sz val="11"/>
        <rFont val="Verdana"/>
        <family val="2"/>
      </rPr>
      <t>E</t>
    </r>
    <r>
      <rPr>
        <sz val="11"/>
        <rFont val="ＭＳ Ｐゴシック"/>
        <family val="3"/>
        <charset val="128"/>
      </rPr>
      <t>列を記入します　
ステップ</t>
    </r>
    <r>
      <rPr>
        <sz val="11"/>
        <rFont val="Verdana"/>
        <family val="2"/>
      </rPr>
      <t xml:space="preserve">3. </t>
    </r>
    <r>
      <rPr>
        <sz val="11"/>
        <rFont val="ＭＳ Ｐゴシック"/>
        <family val="3"/>
        <charset val="128"/>
      </rPr>
      <t>入手可能なすべての製錬業者情報を</t>
    </r>
    <r>
      <rPr>
        <sz val="11"/>
        <rFont val="Verdana"/>
        <family val="2"/>
      </rPr>
      <t>H</t>
    </r>
    <r>
      <rPr>
        <sz val="11"/>
        <rFont val="ＭＳ Ｐゴシック"/>
        <family val="3"/>
        <charset val="128"/>
      </rPr>
      <t>列～</t>
    </r>
    <r>
      <rPr>
        <sz val="11"/>
        <rFont val="Verdana"/>
        <family val="2"/>
      </rPr>
      <t>Q</t>
    </r>
    <r>
      <rPr>
        <sz val="11"/>
        <rFont val="ＭＳ Ｐゴシック"/>
        <family val="3"/>
        <charset val="128"/>
      </rPr>
      <t>列に記入します</t>
    </r>
    <r>
      <rPr>
        <sz val="11"/>
        <rFont val="Verdana"/>
        <family val="2"/>
      </rPr>
      <t xml:space="preserve">
</t>
    </r>
    <r>
      <rPr>
        <sz val="11"/>
        <rFont val="ＭＳ Ｐゴシック"/>
        <family val="3"/>
        <charset val="128"/>
      </rPr>
      <t>必須項目は（</t>
    </r>
    <r>
      <rPr>
        <sz val="11"/>
        <rFont val="Verdana"/>
        <family val="2"/>
      </rPr>
      <t>*</t>
    </r>
    <r>
      <rPr>
        <sz val="11"/>
        <rFont val="ＭＳ Ｐゴシック"/>
        <family val="3"/>
        <charset val="128"/>
      </rPr>
      <t>）で表示。</t>
    </r>
    <r>
      <rPr>
        <sz val="11"/>
        <rFont val="Verdana"/>
        <family val="2"/>
      </rPr>
      <t xml:space="preserve">
</t>
    </r>
    <r>
      <rPr>
        <sz val="11"/>
        <rFont val="ＭＳ Ｐゴシック"/>
        <family val="3"/>
        <charset val="128"/>
      </rPr>
      <t>（</t>
    </r>
    <r>
      <rPr>
        <sz val="11"/>
        <rFont val="Verdana"/>
        <family val="2"/>
      </rPr>
      <t>1</t>
    </r>
    <r>
      <rPr>
        <sz val="11"/>
        <rFont val="ＭＳ Ｐゴシック"/>
        <family val="3"/>
        <charset val="128"/>
      </rPr>
      <t>）</t>
    </r>
    <r>
      <rPr>
        <sz val="11"/>
        <rFont val="Verdana"/>
        <family val="2"/>
      </rPr>
      <t>Smelter Look-up</t>
    </r>
    <r>
      <rPr>
        <sz val="11"/>
        <rFont val="ＭＳ Ｐゴシック"/>
        <family val="3"/>
        <charset val="128"/>
      </rPr>
      <t>（製錬所検索）が</t>
    </r>
    <r>
      <rPr>
        <sz val="11"/>
        <rFont val="Verdana"/>
        <family val="2"/>
      </rPr>
      <t xml:space="preserve"> </t>
    </r>
    <r>
      <rPr>
        <sz val="11"/>
        <rFont val="ＭＳ Ｐゴシック"/>
        <family val="3"/>
        <charset val="128"/>
      </rPr>
      <t>「</t>
    </r>
    <r>
      <rPr>
        <sz val="11"/>
        <rFont val="Verdana"/>
        <family val="2"/>
      </rPr>
      <t>Smelter Not Listed</t>
    </r>
    <r>
      <rPr>
        <sz val="11"/>
        <rFont val="ＭＳ Ｐゴシック"/>
        <family val="3"/>
        <charset val="128"/>
      </rPr>
      <t>（製錬業者が表に含まれていない）」である場合に必要とされる入力情報</t>
    </r>
    <r>
      <rPr>
        <sz val="11"/>
        <rFont val="Verdana"/>
        <family val="2"/>
      </rPr>
      <t xml:space="preserve">
</t>
    </r>
    <r>
      <rPr>
        <sz val="11"/>
        <rFont val="ＭＳ Ｐゴシック"/>
        <family val="3"/>
        <charset val="128"/>
      </rPr>
      <t>注：オプション</t>
    </r>
    <r>
      <rPr>
        <sz val="11"/>
        <rFont val="Verdana"/>
        <family val="2"/>
      </rPr>
      <t>A</t>
    </r>
    <r>
      <rPr>
        <sz val="11"/>
        <rFont val="ＭＳ Ｐゴシック"/>
        <family val="3"/>
        <charset val="128"/>
      </rPr>
      <t>、</t>
    </r>
    <r>
      <rPr>
        <sz val="11"/>
        <rFont val="Verdana"/>
        <family val="2"/>
      </rPr>
      <t>B</t>
    </r>
    <r>
      <rPr>
        <sz val="11"/>
        <rFont val="ＭＳ Ｐゴシック"/>
        <family val="3"/>
        <charset val="128"/>
      </rPr>
      <t>、</t>
    </r>
    <r>
      <rPr>
        <sz val="11"/>
        <rFont val="Verdana"/>
        <family val="2"/>
      </rPr>
      <t>C</t>
    </r>
    <r>
      <rPr>
        <sz val="11"/>
        <rFont val="ＭＳ Ｐゴシック"/>
        <family val="3"/>
        <charset val="128"/>
      </rPr>
      <t>の組み合わせを使用して、「</t>
    </r>
    <r>
      <rPr>
        <sz val="11"/>
        <rFont val="Verdana"/>
        <family val="2"/>
      </rPr>
      <t>Smelter List</t>
    </r>
    <r>
      <rPr>
        <sz val="11"/>
        <rFont val="ＭＳ Ｐゴシック"/>
        <family val="3"/>
        <charset val="128"/>
      </rPr>
      <t>（製錬業者リスト）」を入力することができます。自動入力されたセルは変更しないでください。製錬業者検索タブのエラーはすべて、</t>
    </r>
    <r>
      <rPr>
        <sz val="11"/>
        <rFont val="Verdana"/>
        <family val="2"/>
      </rPr>
      <t>RMI@responsiblebusiness.org</t>
    </r>
    <r>
      <rPr>
        <sz val="11"/>
        <rFont val="ＭＳ Ｐゴシック"/>
        <family val="3"/>
        <charset val="128"/>
      </rPr>
      <t>を使用して</t>
    </r>
    <r>
      <rPr>
        <sz val="11"/>
        <rFont val="Verdana"/>
        <family val="2"/>
      </rPr>
      <t>RMI</t>
    </r>
    <r>
      <rPr>
        <sz val="11"/>
        <rFont val="ＭＳ Ｐゴシック"/>
        <family val="3"/>
        <charset val="128"/>
      </rPr>
      <t>に報告してください。</t>
    </r>
  </si>
  <si>
    <r>
      <rPr>
        <sz val="11"/>
        <rFont val="ＭＳ Ｐゴシック"/>
        <family val="3"/>
        <charset val="128"/>
      </rPr>
      <t>御社が直接サプライヤーに対し、責任ある鉱物保証プロセスに適合する精錬業者リストを使用し</t>
    </r>
    <r>
      <rPr>
        <sz val="11"/>
        <rFont val="Verdana"/>
        <family val="2"/>
      </rPr>
      <t>DRC</t>
    </r>
    <r>
      <rPr>
        <sz val="11"/>
        <rFont val="ＭＳ Ｐゴシック"/>
        <family val="3"/>
        <charset val="128"/>
      </rPr>
      <t>コンフリクトフリーと認定された精錬業者から調達することを要求する場合は、「申告」タブの</t>
    </r>
    <r>
      <rPr>
        <sz val="11"/>
        <rFont val="Verdana"/>
        <family val="2"/>
      </rPr>
      <t>D75</t>
    </r>
    <r>
      <rPr>
        <sz val="11"/>
        <rFont val="ＭＳ Ｐゴシック"/>
        <family val="3"/>
        <charset val="128"/>
      </rPr>
      <t>に回答してください</t>
    </r>
  </si>
  <si>
    <r>
      <rPr>
        <sz val="10"/>
        <rFont val="Verdana"/>
        <family val="2"/>
      </rPr>
      <t>宣言]タブの[質問1と2をお答えください</t>
    </r>
  </si>
  <si>
    <t>中文 Chinese</t>
  </si>
  <si>
    <r>
      <t>RMI 网址：(www.responsiblemineralsinitiative.org) 培训和指导、模板、负责任矿物审验流程</t>
    </r>
    <r>
      <rPr>
        <sz val="11"/>
        <color rgb="FFFF0000"/>
        <rFont val="Verdana"/>
        <family val="2"/>
      </rPr>
      <t>合规</t>
    </r>
    <r>
      <rPr>
        <sz val="11"/>
        <rFont val="Verdana"/>
        <family val="2"/>
      </rPr>
      <t>冶炼厂列表。</t>
    </r>
  </si>
  <si>
    <t>介绍</t>
  </si>
  <si>
    <t xml:space="preserve">此冲突矿产报告模板（CMRT 模板）是由负责任矿物计划 (RMI) 创建的免费标准报告模板。该模板促进了通过关于矿产原产国、所用冶炼厂和精炼厂的供应链来进行信息传输，并且支持法律合规性*。该模板还促进识别新的冶炼厂和精炼厂，以通过负责任矿物审验流程，对这些厂家进行潜在审核**。
CMRT 旨在让下游企业披露其供应链有关的信息（准确来讲，不包括冶炼厂）。如果贵公司是 3TG 冶炼厂或精炼厂，根据 RMAP 协议，我们建议您在冶炼厂列表选项卡中输入贵公司的名称。
填写表格时，单元格条目不应以“=”或“#”开头。
</t>
  </si>
  <si>
    <r>
      <t>* 在 2010年，关注来源于刚果民主共和国 (DRC) 或毗邻国家或地区“冲突矿产”的《多德-弗兰克华尔街金融改革与消费者保护法》(U.S. Dodd-Frank Wall Street Reform and Consumer Protection Act) 正式通过。SEC 公布了最终规则，要求所有美国上市公司披露冲突矿产来源（有关规则，请访问 http://www.sec.gov/rules/final/2012/34-67716.pdf）。该规则参考了“</t>
    </r>
    <r>
      <rPr>
        <sz val="11"/>
        <color rgb="FFFF0000"/>
        <rFont val="Verdana"/>
        <family val="2"/>
      </rPr>
      <t>经济合作与发展组织关于来自冲突影响和高风险区域之矿石的负责任供应链尽职调查指南”(</t>
    </r>
    <r>
      <rPr>
        <sz val="11"/>
        <rFont val="Verdana"/>
        <family val="2"/>
      </rPr>
      <t xml:space="preserve">http://www.oecd.org/dataoecd/62/30/46740847.pdf)，明确了供应商如何制定政策、尽职框架和管理体系。
</t>
    </r>
    <r>
      <rPr>
        <vertAlign val="superscript"/>
        <sz val="11"/>
        <rFont val="Verdana"/>
        <family val="2"/>
      </rPr>
      <t>**</t>
    </r>
    <r>
      <rPr>
        <sz val="11"/>
        <rFont val="Verdana"/>
        <family val="2"/>
      </rPr>
      <t xml:space="preserve"> 有关信息，请参见“负责任矿物</t>
    </r>
    <r>
      <rPr>
        <sz val="11"/>
        <color rgb="FFFF0000"/>
        <rFont val="Verdana"/>
        <family val="2"/>
      </rPr>
      <t>计划”</t>
    </r>
    <r>
      <rPr>
        <sz val="11"/>
        <rFont val="Verdana"/>
        <family val="2"/>
      </rPr>
      <t>(www.responsiblemineralsinitiative.org)。</t>
    </r>
  </si>
  <si>
    <t>公司信息的填写说明（第 8 至 22 行）。
请仅以英文作答</t>
  </si>
  <si>
    <t>注：带星号 (*) 的字段为必填。</t>
  </si>
  <si>
    <r>
      <t xml:space="preserve">1. </t>
    </r>
    <r>
      <rPr>
        <sz val="11"/>
        <color indexed="8"/>
        <rFont val="Verdana"/>
        <family val="2"/>
      </rPr>
      <t>插入贵公司的法定名称。请勿使用缩写。在此字段中，您可以选择添加其他商业名称、营业名称等。</t>
    </r>
  </si>
  <si>
    <t>2. 选择贵公司的申报范围。范围选项为：
A. 全公司
B. 产品（或产品列表）
C. 用户自定义 
对于“全公司”，申报涵盖公司产品或母公司生产的产品物质整体。如果用户在公司级别中报告冲突矿产数据，他们将报告关于其生产的所有产品的冲突矿产数据。
如果选择范围为“产品（或产品列表）”，将显示产品列表的工作表选项卡。如果选择了此范围，则必须在“产品列表”工作表的 B 列中列出此申报范围涵盖的产品制造商产品序号。可选择是否在“产品列表”工作表的 C 列中列出制造商的产品名称。
如果选择范围为“用户自定义”，用户必须描述 3TG 披露适用的范围。此类范围应由供应商在文本字段内予以定义，并确保客户或文档接收人可以清楚理解。例如，公司可提供链接来说明信息。
此为必填字段。</t>
  </si>
  <si>
    <t>3. 插入贵公司的唯一识别序号或编号（DUNS 号码、VAT 号码、客户特定识别码等）</t>
  </si>
  <si>
    <t>4. 插入唯一识别序号或代码出处（例如“DUNS”、“VAT”、“客户”等）</t>
  </si>
  <si>
    <t>5. 插入贵公司的完整地址（街道、城市、州、国家或地区、邮政编码）。此为必填字段。</t>
  </si>
  <si>
    <t>6. 插入对此申报信息内容负责的联系人姓名。此为必填字段。</t>
  </si>
  <si>
    <t>7. 插入联系人的电子邮件地址。如果没有电子邮件地址，请说明“无”或“不适用”。如留空此字段，会导致此表格出错。此为必填字段。</t>
  </si>
  <si>
    <t>8. 插入联系人的电话号码。此为必填字段。</t>
  </si>
  <si>
    <r>
      <t>9. 插入负责申报信息内容的人员姓名。授权人可能与联系人不同。请勿填写“</t>
    </r>
    <r>
      <rPr>
        <sz val="11"/>
        <color rgb="FFFF0000"/>
        <rFont val="Verdana"/>
        <family val="2"/>
      </rPr>
      <t>相同”或相似信息，而</t>
    </r>
    <r>
      <rPr>
        <sz val="11"/>
        <rFont val="Verdana"/>
        <family val="2"/>
      </rPr>
      <t xml:space="preserve">需提供授权人的姓名。此为必填字段。 </t>
    </r>
  </si>
  <si>
    <t>10. 输入授权人的职位。 此为选填字段。</t>
  </si>
  <si>
    <t>11.  输入授权人的电子邮件地址。如果没有电子邮件地址，请声明“无”或“不适用”。如留空此字段，会导致表格出错。此为必填字段。</t>
  </si>
  <si>
    <t>12. 插入授权人的电话号码。此为必填字段。</t>
  </si>
  <si>
    <t>13. 请使用“日-月-年”的格式输入申报日期。此为必填字段。</t>
  </si>
  <si>
    <t>14. 例如，用户应将文件名保存为“公司名-日期.xls”（日期格式为年-月-日）。</t>
  </si>
  <si>
    <r>
      <t>七道</t>
    </r>
    <r>
      <rPr>
        <sz val="11"/>
        <color rgb="FFFF0000"/>
        <rFont val="Verdana"/>
        <family val="2"/>
      </rPr>
      <t>尽职调查</t>
    </r>
    <r>
      <rPr>
        <sz val="11"/>
        <rFont val="Verdana"/>
        <family val="2"/>
      </rPr>
      <t>问题的填写指南（第 24 至 65 行）。
请仅以英文作答</t>
    </r>
  </si>
  <si>
    <t>七道题明确了每种金属的用途、原产地和采购识别信息。这些问题旨在收集关于公司产品中 3TG 使用情况的信息，以确定法规适用情况。答案应与公司信息部分所选择的“申报范围”相对应。此部分中的答案可用于确定 3TG 报告的使用情况和完整性。</t>
  </si>
  <si>
    <r>
      <t>对于七道必答题，请使用下拉菜单选项，为每种金属提供答复。所有 3TG 都必须完成此部分中的问题。如果给定金属之问题 1 的回答为肯定，则须完成该金属的后续问题，并应完成关于公司总体</t>
    </r>
    <r>
      <rPr>
        <sz val="10"/>
        <color rgb="FFFF0000"/>
        <rFont val="Verdana"/>
        <family val="2"/>
      </rPr>
      <t>尽职调查项目</t>
    </r>
    <r>
      <rPr>
        <sz val="10"/>
        <rFont val="Verdana"/>
        <family val="2"/>
      </rPr>
      <t>的后续</t>
    </r>
    <r>
      <rPr>
        <sz val="10"/>
        <color rgb="FFFF0000"/>
        <rFont val="Verdana"/>
        <family val="2"/>
      </rPr>
      <t>尽职调查</t>
    </r>
    <r>
      <rPr>
        <sz val="10"/>
        <rFont val="Verdana"/>
        <family val="2"/>
      </rPr>
      <t>问题（A 至 I）。</t>
    </r>
  </si>
  <si>
    <r>
      <rPr>
        <sz val="11"/>
        <color indexed="8"/>
        <rFont val="Verdana"/>
        <family val="2"/>
      </rPr>
      <t>1. 这是两个问题中的第一道问题，其回答用来确定 3TG 是否在冲突矿产报告要求的范围内。此问题以 SEC 在关于确定 3TG 是否对于产品“功能或生产有必要”的最终规则之准则为准。SEC 准则以此假设为依据：如果 3TG 对于产品的广泛预期功能、用法或用途没有必要，则产品供应链中的公司不会有意</t>
    </r>
    <r>
      <rPr>
        <sz val="11"/>
        <color rgb="FFFF0000"/>
        <rFont val="Verdana"/>
        <family val="2"/>
      </rPr>
      <t>添加</t>
    </r>
    <r>
      <rPr>
        <sz val="11"/>
        <color indexed="8"/>
        <rFont val="Verdana"/>
        <family val="2"/>
      </rPr>
      <t xml:space="preserve"> 3TG 到该产品或产品的任何子组件中。同样地，准则假设 3TG 对于产品的生产没有必要，除非其被有意</t>
    </r>
    <r>
      <rPr>
        <sz val="11"/>
        <color rgb="FFFF0000"/>
        <rFont val="Verdana"/>
        <family val="2"/>
      </rPr>
      <t>添加</t>
    </r>
    <r>
      <rPr>
        <sz val="11"/>
        <color indexed="8"/>
        <rFont val="Verdana"/>
        <family val="2"/>
      </rPr>
      <t>到该商品的生产流程中。此问题的答复用于排除任何痕量级杂质或自然生成的副产品，如钢中的锡。必须为每个 3TG 回答此问题。
此问题询问是否有任何冲突矿产在贵公司生产或外包生产的产品中用作原材料、组件或添加物（包括原材料和组件）。原材料、组件、添加物、磨具和切削工具中的杂质不在此调查范围。
必须为每个 3TG 回答此问题。此问题的有效回答为“是”或“否”。此问题必须作答。</t>
    </r>
  </si>
  <si>
    <t xml:space="preserve">如果回答为“否”，某些公司需要进一步求证，请在注释栏中详细说明。 </t>
  </si>
  <si>
    <t>2. 对于对问题 1 回答“是”的每个情况，必须为每个 3GT 回答此问题。这是两个问题中的第二个问题，其答复用来确定 3TG 是否在 SEC 关于确定 3TG 是否对产品功能或生产有必要的最终规则中所述的冲突矿产报告要求范围内。此问题取决于问题和对问题 1 的答复。此问题旨在确定在产品生产过程中有意添加或纳入的 3TG（若一定数量的 3TG 仍保留在成品中）。这包括可能并非要成为成品中的一部分以及可能并非对产品的功能有必要，而只是作为生产过程的残留物存在的 3TG。在很多情况下，制造商可能已在生产过程中试图除去或促进消耗 3TG，但还是有一定数量的 3TG 残留。若在生产过程中添加的 3TG 被完全移除，因此在该过程完成后，将没有 3TG 残留，对此问题的答复将是否。
必须为每个 3TG 回答此问题。此问题的有效回答为“是”或“否”。此问题必须作答。</t>
  </si>
  <si>
    <t>3. 这是要申报存在于一种产品或多种产品中的 3TG 之任何部分的源产地是刚果民主共和国或其毗邻国家或地区（请指明）。如果供应链中的任何冶炼厂从所指明的国家或地区进行采购，则对此问题的回答应为“是”，即使该等冶炼厂位于 RMI 合规冶炼厂和精炼厂列表中。有关更多信息，请参见 RMI 的冲突矿产尽职调查指南：http://www.responsiblemineralsinitiative.org/additional-training-and-resources/guidance-documents/。
以“是”、“否”或“未知”来回答此问题。如果回答“是”，请在注释部分提供证明。
如果问题 1 和问题 2 就特定金属的回答为“是”，必须为该金属回答此问题。</t>
  </si>
  <si>
    <t>4. 此申报确定存在于产品中且对于该产品的功能有必要的 3TG 是否来自回收料或报废料。
请以“是”、“否”或“未知”来回答此问题。如果问题 1 和问题 2 就特定金属的回答为“是”，必须为该金属回答此问题。
回答“是”表示 100% 的 3TG 来自回收料或报废料。回答“否”表示部分 3TG 不是来自回收料或报废料。回答“未知”表示使用者不知道 100% 的 3TG 是否来自回收料或报废料。</t>
  </si>
  <si>
    <t>5. 此问题是要确定公司是否有理由相信已从提供本申报范围内产品中含有 3TG 的所有直接供应商得到冲突矿产披露。本问题允许的回答包括：
­ 100%
­ 大于 90%
­ 大于 75%
­ 大于 50%
- 50% 或更少
- 完全没有
如果问题 1 和问题 2 就特定金属的回答为“是”，则必须为该金属回答此问题。</t>
  </si>
  <si>
    <t>6. 此问题是要核实供应商是否有理由相信他们已识别出提供此申报涵盖之产品中 3TG 的所有冶炼厂。本问题的回答包括“是”或“否”，并请就情况说明，例如冶炼厂列表。
如果问题 1 和问题 2 就特定金属的答复为“是”，必须为该金属回答此问题。</t>
  </si>
  <si>
    <t>7. 此问题是要核实经确定为提供此申报范围涵盖之产品中含有任何 3TG 的所有冶炼厂是否已在此申报中报告。本问题的回答包括有“是”或“否”，并请就情况说明，例如冶炼厂列表。如果问题 1 和问题 2 就特定金属的答复为“是”，必须为该金属回答此问题。</t>
  </si>
  <si>
    <t>在注释部分提供您的意见，以进一步说明您的回答。</t>
  </si>
  <si>
    <r>
      <t xml:space="preserve">完成问题 A 至 I 的说明（第 69 至 86 行）。如果问题 1 </t>
    </r>
    <r>
      <rPr>
        <sz val="11"/>
        <color rgb="FFFF0000"/>
        <rFont val="Verdana"/>
        <family val="2"/>
      </rPr>
      <t xml:space="preserve">和 2 </t>
    </r>
    <r>
      <rPr>
        <sz val="11"/>
        <color indexed="8"/>
        <rFont val="Verdana"/>
        <family val="2"/>
      </rPr>
      <t>就任何金属的回答为“是”，必须回答问题 A 至 I。
请仅以英文作答</t>
    </r>
  </si>
  <si>
    <r>
      <t>根据经济合作与发展组织 (OECD) 针对“责任供应链中来自受冲突影响地区及高风险地区的矿产”所编写的尽职调查指南（OECD指南），“</t>
    </r>
    <r>
      <rPr>
        <sz val="11"/>
        <color rgb="FFFF0000"/>
        <rFont val="Verdana"/>
        <family val="2"/>
      </rPr>
      <t>尽职调查</t>
    </r>
    <r>
      <rPr>
        <sz val="11"/>
        <rFont val="Verdana"/>
        <family val="2"/>
      </rPr>
      <t>”的定义是“通过持续、积极、有效的方法，确保所有企业尊重人权及不做有助于冲突活动的行为。“</t>
    </r>
    <r>
      <rPr>
        <sz val="11"/>
        <color rgb="FFFF0000"/>
        <rFont val="Verdana"/>
        <family val="2"/>
      </rPr>
      <t>尽职调查</t>
    </r>
    <r>
      <rPr>
        <sz val="11"/>
        <rFont val="Verdana"/>
        <family val="2"/>
      </rPr>
      <t>”必须成为公司无冲突采购策略的一个组成部份。所列问题 A 至问题 J 的目的是对贵公司不使用冲突矿产采购策略中的尽职调查工作进行评估。对这部份问题的回答将体现出贵公司执行尽职调查工作的范围，并不应仅限于公司资料部分里所选择的”申报范围”。</t>
    </r>
  </si>
  <si>
    <t>A. 这是披露公司是否具有冲突矿产采购政策的申报。请以“是”或“否”来回答此问题。须在问题注释字段提供说明。
此问题必须作答。</t>
  </si>
  <si>
    <t>B. 这是披露公司的冲突矿产采购政策是否可在公司网站上获取的申报。请以“是”或“否”来回答此问题。如果回答“是”，用户应当在问题注释字段指出 URL。
此问题必须作答。</t>
  </si>
  <si>
    <t>C. 这个问题是确定公司是否要求其直接供应商不采购来自刚果民主共和国的涉及到冲突的冲突矿产。请以“是”或“否”来回答此问题。请查看定义表，了解“刚果民主共和国无冲突的冲突矿产”的定义。须在问题注释字段提供说明。
此问题必须作答。</t>
  </si>
  <si>
    <r>
      <rPr>
        <sz val="11"/>
        <color indexed="8"/>
        <rFont val="Verdana"/>
        <family val="2"/>
      </rPr>
      <t>D. 此申报是要确定公司要求直接供应商从经过</t>
    </r>
    <r>
      <rPr>
        <sz val="11"/>
        <color rgb="FFFF0000"/>
        <rFont val="Verdana"/>
        <family val="2"/>
      </rPr>
      <t>验证</t>
    </r>
    <r>
      <rPr>
        <sz val="11"/>
        <color indexed="8"/>
        <rFont val="Verdana"/>
        <family val="2"/>
      </rPr>
      <t>的无冲突矿产的冶炼厂处采购 3TG。请以“是”或“否”来回答此问题。须在问题注释字段提供说明。
此问题必须作答。</t>
    </r>
  </si>
  <si>
    <r>
      <rPr>
        <sz val="11"/>
        <color indexed="8"/>
        <rFont val="Verdana"/>
        <family val="2"/>
      </rPr>
      <t>E. 请答复“是”或“否”，以披露贵公司是否已实施冲突矿产采购尽职调查措施。该申报并非旨在提供公司的尽职调查措施详情，而仅说明公司已实施了尽职调查措施。可接受尽职调查措施的具体情况，应当由请求者和供应商决定。</t>
    </r>
    <r>
      <rPr>
        <sz val="11"/>
        <rFont val="Verdana"/>
        <family val="2"/>
      </rPr>
      <t xml:space="preserve">
</t>
    </r>
    <r>
      <rPr>
        <sz val="11"/>
        <color indexed="8"/>
        <rFont val="Verdana"/>
        <family val="2"/>
      </rPr>
      <t>尽职调查措施的示例可能包括：向供应商传达贵公司对无冲突矿产供应链的预期以及将该等预期纳入到合同中（如可能）；确定和评估供应链中的风险；设计和实施战略以应对确定的风险；核实贵公司的直接供应商</t>
    </r>
    <r>
      <rPr>
        <sz val="11"/>
        <color rgb="FFFF0000"/>
        <rFont val="Verdana"/>
        <family val="2"/>
      </rPr>
      <t>符合不使用刚果民主共和国涉及冲突的冲突矿产的政策等</t>
    </r>
    <r>
      <rPr>
        <sz val="11"/>
        <color indexed="8"/>
        <rFont val="Verdana"/>
        <family val="2"/>
      </rPr>
      <t>。这些尽职调查措施的示例与国际公认的经济合作与发展组织指南涵盖的指导方针保持一致性。
此问题必须作答。</t>
    </r>
  </si>
  <si>
    <t>F. 此问题是要披露公司是否要求供应商填写冲突矿产申报。接受的回答载列如下，在部分情况中，可能需要进一步解释，即提供用于收集信息的格式。如果回答为“是”，请使用其他格式，用户须在问题注释字段提供说明。本问题允许的回答包括：
- 是，符合 IPC-1755 [例如 CMRT]
- 是，使用其他格式（请描述）
- 否
此问题必须作答。</t>
  </si>
  <si>
    <t>G. 请答复“是”或“否”。在注释部分，贵公司可提供贵公司所采用方法的其他信息。示例：
 “第三方审核”- 由独立第三方进行的供应商现场审核。
 “仅审核文件编制情况”- 对供应商提交的记录以及由独立第三方或贵公司工作人员进行的文件编制予以审核。
 “内部审核”- 由贵公司工作人员进行的供应商现场审核。
此问题必须作答。</t>
  </si>
  <si>
    <t>I. 此问题是要披露公司是否受 SEC 规则规限。请以“是”或“否”来回答此问题。须在问题注释字段提供说明。此问题必须作答。要了解更多信息，请参见 www.sec.gov。</t>
  </si>
  <si>
    <t>冶炼厂列表选项卡的填写说明。请仅以英文作答</t>
  </si>
  <si>
    <t>注：带星号 (*) 列表示必填字段。</t>
  </si>
  <si>
    <t>此模板允许使用冶炼厂查找来识别具体的冶炼厂。必须按从左到右的顺序填写 B 列和 C 列，以使用冶炼厂查找功能。
对于各金属/冶炼厂/国家或地区组合，应使用分割线。</t>
  </si>
  <si>
    <t>1. 冶炼厂识别输入列 - 如果您知道冶炼厂识别号码，请在 A 列输入号码（B、C、E、F、G、I 和 J 列将自动填入）。A 列不会自动填入。</t>
  </si>
  <si>
    <t>21. 金属 (*) - 在下拉菜单中，选择正在输入信息的冶炼厂所提炼的金属。 此为必填字段。</t>
  </si>
  <si>
    <t>3. 冶炼厂查找 (*) - 从下拉菜单中选择。列表列出了模板发布时已知的冶炼厂。如果冶炼厂不在列表中，请选择“冶炼厂未列出”。此时，您可以将该冶炼厂的名称输入 D 列。如果您不知道冶炼厂的名称或地点，请选择“冶炼厂尚未被识别”。如选择此选项，D 和 E 列将会自动填入“未知”。此为必填字段。</t>
  </si>
  <si>
    <t>4. 冶炼厂名称 (1) - 如果选择 C 列中的冶炼厂名称，请填写冶炼厂的名称。如果选择 C 列中的“冶炼厂未列出”，此字段将自动填入。此为必填字段。</t>
  </si>
  <si>
    <r>
      <t>5. 冶炼厂</t>
    </r>
    <r>
      <rPr>
        <sz val="11"/>
        <color rgb="FFFF0000"/>
        <rFont val="Verdana"/>
        <family val="2"/>
      </rPr>
      <t>所在</t>
    </r>
    <r>
      <rPr>
        <sz val="11"/>
        <rFont val="Verdana"/>
        <family val="2"/>
      </rPr>
      <t>国家或地区 (*) - 如果选择 C 列中的冶炼厂名称，此字段会自动填入。如果选择 C 列中的“冶炼厂未列出”，请使用下拉菜单，选择冶炼厂所在国家或地区。此为必填字段。</t>
    </r>
  </si>
  <si>
    <t xml:space="preserve">6. 冶炼厂识别 - 依据冶炼厂和精炼厂识别系统每一冶炼厂或精炼厂均有一独一无二的标识。相信会有一间冶炼厂或一间精炼厂存在多个名称的情况出现。 因此，唯一的冶炼厂标识能将其他名称和别名进行统一。 </t>
  </si>
  <si>
    <t xml:space="preserve">7. 冶炼厂识别号码 - F 列包括所有的冶炼厂识别号码。 如果在 C 列中使用下拉框选择冶炼厂名称，此字段会自动填入。 </t>
  </si>
  <si>
    <t>8. 冶炼厂所在街道 - 提供冶炼厂所在街道的名称。此为选填字段。</t>
  </si>
  <si>
    <t>9. 冶炼厂所在城市 - 提供冶炼厂所在城市的名称。此为选填字段。</t>
  </si>
  <si>
    <t>10. 冶炼厂地点：州/省（如适用）- 提供冶炼厂所在的州/省。此为选填字段。</t>
  </si>
  <si>
    <t xml:space="preserve">11. 冶炼厂联系人名称 - 冲突矿产报告模板 (CMRT) 在所要求到的申报人的供应链中各间公司统一使用, 确保各公司都符合经济合作与发展组织来自受冲突影响和高风险区域的矿石的负责任供应链的尽职调查指南的要求，并符合美国证劵交易所就冲突矿产问题公布的最终规则。
如果在统一使用此报告模板中，所在国家或地区有保护个人信息的法律法规，填写个人联系信息会有可能触犯法律法规，则建议申报公司在填写“冶炼厂联系人姓名”和“冶炼厂联系人电子邮件”列时，先确保联系人本人同意公开其联系信息。                                   。
如果申报人已获得公开联系信息的授权信息，请输入与之合作的冶炼厂之联系人姓名。 </t>
  </si>
  <si>
    <t xml:space="preserve">12. 冶炼厂联系人电子邮件 - 填写被确定为冶炼厂联系人的电子邮件。例如： John.Smith@SmelterXXX.com。填写此字段栏前，请阅读冶炼厂联系人姓名填写指引。 </t>
  </si>
  <si>
    <t xml:space="preserve">13. 矿场名称 - 此字段可让公司为冶炼厂正在使用的实际矿场取名。如果已知实际矿场的名称，请输入该名称。如果冶炼厂的所有原料均来自回收料或报废料资源，则输入“回收料”或“报废料”以取代矿场名称，并在 P 列回答“是”。
“根据 RMI 确认 RCOI”可能是该问题可接受的回答之一。
</t>
  </si>
  <si>
    <t xml:space="preserve">14. 矿场地点（国家或地区）- 无限制文本字段，公司可在此注明冶炼厂正在使用的矿场地点。请输入矿场所在国家或地区。如果原产国未知，则输入“未知”。如果冶炼厂的所有原料均来自回收料或报废料资源，则输入“回收料”或“报废料”以取代原产国。此为选填字段。
“根据 RMI 确认 RCOI”可能是该问题可以接受的回答之一。
</t>
  </si>
  <si>
    <t>15. 表明冶炼厂是否仅从回收料或报废料资源中获取冶炼过程的来料。此为选答问题。本问题允许的回答包括：
- 是
- 否
- 未知</t>
  </si>
  <si>
    <t>17. 注释 - 无格式限制的文字栏，可输入有关冶炼厂的任何意见。例如：冶炼厂正在被 YYY 公司收购</t>
  </si>
  <si>
    <r>
      <t>检查工作表用于确认是否所有</t>
    </r>
    <r>
      <rPr>
        <sz val="11"/>
        <color rgb="FFFF0000"/>
        <rFont val="Verdana"/>
        <family val="2"/>
      </rPr>
      <t>此模板中</t>
    </r>
    <r>
      <rPr>
        <sz val="11"/>
        <rFont val="Verdana"/>
        <family val="2"/>
      </rPr>
      <t xml:space="preserve">需要的信息均已提供、是否实时更新和是否经得起任何在填申报时进行查阅。 此工作表用于确认申报完毕。
用此表检查是否已填妥所有字段（已填字段将高亮显示为绿色）。如果不是，请检查显示红色的字段，并阅读 C 列中的备注信息，并按指示操作。填表人可用 D 列中的 URL 直接进入要填写的字段。 </t>
    </r>
  </si>
  <si>
    <t>条款及细则</t>
  </si>
  <si>
    <t>负责任矿物审验流程（“流程”）、合规冶炼厂列表（“列表”）及报告模板和工具表，包括但不限于冲突矿产报告模板（统称为“工具”），所提供的一切信息仅供参考之用，并以其上载日期为准。在列表或工具表中，如有任何不准确或遗漏的信息，均非特拉华州非股份公司责任商业联盟 (RBA) 的责任所在。是否使用和/或如何使用列表上的全部资料或部分资料或使用任何工具，用户拥有唯一及绝对的决定权​​。使用列表或任何工具之前，请向自己的法律顾问征询意见。列表或工具中没有任何一部份会构成法律咨询。使用列表或任何工具均属自愿。</t>
  </si>
  <si>
    <t xml:space="preserve">RBA 皆不会为名单或任何工具作任何的申述或保证。列表和工具依据“原样”和“现有”来提供。RBA 特此声明，不做任何性质的保证、明示、暗示或其他方式，或说明贸易或关税，包括但不限于任何隐含的适销性、非侵权性、质量、标题、为某一特定用途的适用性而作完整性或准确性的保证。
</t>
  </si>
  <si>
    <t xml:space="preserve">根据相关法律所允许的最大限度，RBA 声明拒绝任何损失、费用或任何性质的损害之责任，包括但不限于因用户使用名单或工具表而造成特殊、偶然、惩罚性、直接、间接的或后果性损害或失去收入或利润，无论是以侵权、合同、章程或其他方式造成的损害，即使他们已被告知有这种损害的可能性。
</t>
  </si>
  <si>
    <t xml:space="preserve">鉴于对列表和/或工具表单的使用，用户在此同意：a) 让 RBA 及其相关管理人员、董事、代理、员工、志愿者、代表、承包商、继承人、指定人解除并永远免除责任，而不会因使用列表或任何工具导致或产生的任何及全部索赔、行动、损失、诉讼、损害、判决、征费和处决而受损，这包括用户有过或曾经可以、应当或者可能拥有或声称拥有对 RBA 及其相关管理人员、董事、代理、员工、志愿者、代表、承包商、继承人、指定人的索赔；b) 保障和捍卫 RBA 及其相关管理人员、董事、代理、员工、志愿者、代表、承包商、继承人、指定人的权利，确保其不会因用户使用列表或任何工具而导致或产生的任何及全部索赔、行动、损失、诉讼、损害、判决、征费和处决而受损。
</t>
  </si>
  <si>
    <t>如果此条款及细则的某个条款部分在法律下无效或不可执行，被视为无效的部分应仅限于该无效或不能强制执行的部份，而不以任何方式影响到条款及细则的其余条款。</t>
  </si>
  <si>
    <t>通过登入和使用该列表或任何工具，并经过考量，该用户同意上述条款。</t>
  </si>
  <si>
    <t>3TG 是钽 (Tantalum)、锡 (Tin)、钨 (Tungsten)、金 (Gold) 的缩写</t>
  </si>
  <si>
    <t>指明国家或地区</t>
  </si>
  <si>
    <t>金精炼厂（冶炼厂）</t>
  </si>
  <si>
    <t>有意添加</t>
  </si>
  <si>
    <t>IPC-1755 冲突矿产数据交换标准</t>
  </si>
  <si>
    <t>经济合作与发展组织（Organization for Economic Co-operation and Development，OECD）</t>
  </si>
  <si>
    <t>责任商业联盟（Responsible Business Alliance，RBA）</t>
  </si>
  <si>
    <t>负责任矿物审验流程 (RMAP)</t>
  </si>
  <si>
    <t>负责任矿物计划</t>
  </si>
  <si>
    <t>无冲突冶炼厂计划合规冶炼厂列表</t>
  </si>
  <si>
    <t>证券交易委员会 (SEC)</t>
  </si>
  <si>
    <t>钽 (Ta) 冶炼厂</t>
  </si>
  <si>
    <t>锡 (Sn) 冶炼厂</t>
  </si>
  <si>
    <t>钨 (W) 冶炼厂</t>
  </si>
  <si>
    <t>钽、锡、钨、金</t>
  </si>
  <si>
    <r>
      <t>此字段定义负责申报内容的人员。授权人可能与联络人不同。请勿填写</t>
    </r>
    <r>
      <rPr>
        <sz val="11"/>
        <color rgb="FFFF0000"/>
        <rFont val="Verdana"/>
        <family val="2"/>
      </rPr>
      <t>“相同”或相似信息，</t>
    </r>
    <r>
      <rPr>
        <sz val="11"/>
        <rFont val="Verdana"/>
        <family val="2"/>
      </rPr>
      <t xml:space="preserve">需提供授权人的姓名。 </t>
    </r>
  </si>
  <si>
    <t>根据 2010 年通过的《多德-弗兰克华尔街金融改革与消费者保护法》(Dodd-Frank Wall Street Reform and Consumer Protection Act) 的法律定义，第 1502（e)(4）条：“冲突矿物”是指 (A) 钶-钽（钶钽）、锡石、金、黑钨或其衍生物质；或 (B) 任何由美国国务卿定性为引起刚果民主共和国或毗邻国家或地区财务冲突的矿产及其衍生物。（详细信息，请参见 http://www.sec.gov/about/laws/wallstreetreform-cpa.pdf）</t>
  </si>
  <si>
    <t>2010 年，通过的《多德-弗兰克华尔街金融改革与消费者保护法》(Dodd-Frank Wall Street Reform and Consumer Protection Act) 定义了所禁止的源产地国家，即刚果民主共和国及与其分享国际公认国境线的 9 个国家，分别是安哥拉、布隆迪、中非共和国、刚果共和国、卢旺达、南苏单、坦桑尼亚、乌干达和赞比亚。</t>
  </si>
  <si>
    <t>为实现本模板的设计目的，“申报范围”明确了申报公司所申报信息的适用性。申报范围可能涵盖了整间申报公司所提供的产品和服务或其部份适用的产品和服务。此模板也可用于单一、多种或申报人自定义的产品。 “用户自定义”的申报范围可用于仅部分公司营运适用或部分产品系列适用的情况。</t>
  </si>
  <si>
    <t>2010 年，美国通过立法《多德-弗兰克华尔街金融改革与消费者保护法》(Dodd-Frank Wall Street Reform and Consumer Protection Act) 第 1502 条（简称“多德-弗兰克”）                                  (http://www.sec.gov/about/laws/wallstreetreform-cpa.pdf)</t>
  </si>
  <si>
    <t>产品不含能直接或间直资助和受益于刚果民主共和国或毗邻国家内武装组织的物质成分。资料来源：2010 年，美国通过立法《多德-弗兰克华尔街金融改革与消费者保护法》第 1502 条 (http://www.sec.gov/about/laws/wallstreetreform-cpa.pdf)</t>
  </si>
  <si>
    <t>金精炼是指一种从黄金和含金量低的物料中提炼出纯度达 99.5% 或更高的黄金的冶金操作。请参考负责任矿物审验流程中的审核标准，了解对这类型金属的完整描述：http://www.responsiblemineralsinitiative.org/smelter-introduction/。</t>
  </si>
  <si>
    <t>冶炼厂审核中提到的“独立的第三方审核机构”是私营部门组织，它评估冶炼厂或精炼厂对物料的可追朔性是否达到负责任矿物审验流程 (RMAP) 中的标准或相关审核标准。为确保中立及公正，这类机构及其审核团队必须与被审核方无利益交往。</t>
  </si>
  <si>
    <t>针对性添加通常被认为有目的地在产品构成中使用某种物料，这里特指某种金属，从而持久地获得某种特性，观感或质量。
而美国证券交易委员会没有在最终规则* 里为措辞“有针对性添加”进行定义。最终规则里对此的序文表示为：
“我们认为有针对性地添加，而不是产品天然拥有，是一个判断冲突矿产是否必须在产品功能或生产制造中的重要因素。这与谁添加无关，只在乎冲突矿产有否存在于产品中。决定冲突矿产对产品是否需要，并非取决于冲突矿产是否直接添加进产品或直接添加进来自第三方的产品部件。所以，申报人必须报告含冲突矿产产品的总数，并与供应商合作共同遵守要求。 在判断产品中的冲突矿产是否需要时，申报人必须考虑其产品中有否冲突矿产，即使是原本就存在于由供应商提供的零部件中。”
*(56296 Federal Register / Vol. 77, No. 177 / Wednesday, September 12, 2012 / Rules and Regulations)</t>
  </si>
  <si>
    <t>位于伊利诺斯州班诺克本的 IPC (www.IPC.org) 是一个国际性组织。 它致力于提升其 3,400 个来自电子工业各层面会员的竞争优势和财务成就。会员有从事设计，线路板生产，电子装配，测试等。 IPC 作为一个会员至上和一个为行业制定标准，提供培训、调研市场、政策制定提供主要资源的机构，它支持多种计划项目以满足一个约值 2 万亿美元的行业的各种需要。IPC 在新墨西哥州的道斯、华盛顿特区、瑞典的斯德哥尔摩、俄罗斯的莫斯科、印度的班加罗尔、秦国曼谷，以及中国的上海、深圳、成都、苏州和北京均驻有办事处。</t>
  </si>
  <si>
    <t xml:space="preserve">此 IPC 标准要求供应商与其客户交换冲突矿产的信息。为迎合大范围成员的需要，此标准对单一申报中的产品范围的要求是相当灵活的。 故此标准不能作为合规的指引。 </t>
  </si>
  <si>
    <t>SEC 在最终规则* 中没有给出此词的正式定义。但是，规则给予了一些指引：一种冲突矿产被认为对某种功能或产品是需要的，必须满足以下几点： 1) 有针对性地添加到产品或组件，而且不是产品天然拥有；2) 对于满足产品所期望达到的功能、使用或用途是必要的；3) 与产品的装饰、美化或修饰无关，而无论是否产品的原旨就是装饰或美化。                         
注：适用于冲突矿产必须存在于产品中。 
*(56296 Federal Register / Vol. 77, No. 177 / Wednesday, September 12, 2012 / Rules and Regulations)</t>
  </si>
  <si>
    <t>SEC 在最终规则* 中没有给出此词的正式定义；但是，规则给予了一些指引：一种冲突矿产被认为对某种功能或产品是需要的，必须满足以下几点： 1) 是添加于产品制造流程中，而非存在于制造产品的工具、机器或设备中（如计算机或电源线）；2) 存在于产品中（适用于必须含在产品中）；3) 为产品所需。
*(56296 Federal Register / Vol. 77, No. 177 / Wednesday, September 12, 2012 / Rules and Regulations)</t>
  </si>
  <si>
    <t>责任商业联盟 (www.responsiblebusiness.org)</t>
  </si>
  <si>
    <t>回收料或报废料是指循环使用的金属。它们是从最终用户使用过的产品中回收，或在产品制造过程产生的废料。回收金属包括多余的、废弃的、缺陷的、报废的金属材料。这些材料能用于循环再生钽、锡、钨、金。回收利用金属的定义中不包括经部份加工过的矿产、未经加工过的矿产及其他种类非金属矿石的副产品。</t>
  </si>
  <si>
    <t>负责任矿物审验流程 (RMAP) 是由责任商业联盟 (RBA) 所制定，用于提高公司对金属责任采购进行查证的能力。有关 RMAP 的更多信息，请访问 http://www.responsiblemineralsinitiative.org/responsible-minerals-assurance-process/。</t>
  </si>
  <si>
    <t>负责任矿物计划由责任商业联盟 (RBA) 于 2008 年发起成立，并已成为公司供应链就冲突矿产问题而最广泛使用和认可的标准。 今天，来自 10 种不同行业的超过 360 家公司加入了负责任矿物计划，共同促成了一系列查证工具和资源的落实，例如负责任矿物审验流程、冲突矿产报告模板、合理的原产国信息查询和一系列无冲突矿产采购指引。另外，负责任矿物计划组织还会定期举办关于冲突矿产专题的工作坊、参与政策制度的修定、与前沿的社会团体和政府机构研讨等。有关更多信息，请造访http://www.responsiblemineralsinitiative.org</t>
  </si>
  <si>
    <t>负责任矿物审验流程 (RMAP) 中的合规冶炼厂列表包含所有被评估并且符合标准的冶炼厂和精炼厂。其中的标准有负责任矿物审验流程 (RMAP)、负责任矿物计划 (RMI) 或其他对等机构计划（例如责任珠宝委员会或伦敦金银市场协会）。如果冶炼厂或精炼厂不在列表内，则表示其未完成 RMAP 评估或不符合 RMAP 标准要求。
要查看经验证符合 RMAP 的冶炼厂和精炼厂列表，请访问 www.responsiblemineralsinitiative.org。</t>
  </si>
  <si>
    <t>美国证券交易委员会 (www.sec.gov)</t>
  </si>
  <si>
    <t xml:space="preserve">冶炼厂或精炼厂是指购买并加工矿石、矿渣、回收料、报废料从而提炼成金属或含金属的介质。产品有纯度为 99.5% 或更高的金属、金属粉体、金属锭、金属条、金属粒子、金属氧化物、金属盐类等。术语“冶炼厂”和“精炼厂”在各类型的刊物经常互用。 </t>
  </si>
  <si>
    <t>负责任矿物计划 (RMI) 会编发独一无二的识别号码给由供应链成员申报上来的冶炼厂或精炼厂，无论其是否已确认过符合负责任矿物审验流程 (RMAP) 中审核标准所定义冶炼厂的物征。</t>
  </si>
  <si>
    <t>钽冶炼厂（或称钽加工厂）是指能转换含钽矿石、高钝度钽矿石、矿渣、二手金属成含钽介质或其它含钽产品，用于直接销售或进一步深加工成其它含钽产品，例如钽粉、钽部件、氧化钽、合金、焊条、热压结条等的工厂。请参考 RMAP 中的审核标准，以了解对这类型金属的完整描述。 http://www.responsiblemineralsinitiative.org/smelter-introduction/。</t>
  </si>
  <si>
    <t>一级锡冶炼厂指的是拥有一种以上处理锡精矿设备、生产锡金属的工厂。二级锡冶炼厂 是指拥有一种以上设备可将二次料件还原为粗锡、高纯度锡或是锡制品（例如焊锡）的工 厂。参与 RMAP 审计的冶炼厂属于上述其中一种，或是同时拥有上述两种类型的冶炼厂。请参考适用于这类金属的 RMAP 审计协议完整描述：
http://www.responsiblemineralsinitiative.org/smelter-introduction/。</t>
  </si>
  <si>
    <t xml:space="preserve">钨冶炼厂指拥有一种或多种设施能使含钨矿石（黑钨矿和白钨矿）、钨精矿、含钨轴承废料（次件）转换为含钨介体，例如仲钨酸铵 (APT)、铵元钨 (AMT)、钨铁、钨氧化物，并将含钨介体用直接销售或进一步制造含钨产品（钨粉或钨碳粉）的工厂。                  请参考负责任矿物审验流程 (RMAP) 中的审核标准，以了解对这类金属的完整描述：http://www.responsiblemineralsinitiative.org/smelter-introduction/。               </t>
  </si>
  <si>
    <t>点击此处，检查必填字段填写情况</t>
  </si>
  <si>
    <t>需要填写一 (1) 个或多个必填字段</t>
  </si>
  <si>
    <t>此填写此报告的目的是收集在产品中所用锡、钽、钨、黄金等金属的采购信息。</t>
  </si>
  <si>
    <r>
      <rPr>
        <sz val="11"/>
        <color indexed="8"/>
        <rFont val="Verdana"/>
        <family val="2"/>
      </rPr>
      <t>必填字段标记</t>
    </r>
    <r>
      <rPr>
        <sz val="11"/>
        <color rgb="FFFF0000"/>
        <rFont val="Verdana"/>
        <family val="2"/>
      </rPr>
      <t>为</t>
    </r>
    <r>
      <rPr>
        <sz val="11"/>
        <color indexed="8"/>
        <rFont val="Verdana"/>
        <family val="2"/>
      </rPr>
      <t>星号 (*)。参考说明选项卡，获取关于如何答复每个问题的指南。</t>
    </r>
  </si>
  <si>
    <t>公司名称 (*)：</t>
  </si>
  <si>
    <t>申报范围或种类 (*)：</t>
  </si>
  <si>
    <t>范围描述：(*)</t>
  </si>
  <si>
    <t>转到产品列表选项卡，输入此申报所适用的产品</t>
  </si>
  <si>
    <t>点击此处，输入此申报所适用的产品</t>
  </si>
  <si>
    <t xml:space="preserve">公司唯一识别信息： </t>
  </si>
  <si>
    <t>公司唯一授权识别信息：</t>
  </si>
  <si>
    <t>地址：</t>
  </si>
  <si>
    <t>联系人姓名 (*)：</t>
  </si>
  <si>
    <t>电子邮件 - 联系人 (*)：</t>
  </si>
  <si>
    <t>电话 - 联系人 (*)：</t>
  </si>
  <si>
    <t>授权人 (*)：</t>
  </si>
  <si>
    <t>职务 - 授权人：</t>
  </si>
  <si>
    <t>电子邮件 - 授权人 (*)：</t>
  </si>
  <si>
    <t>电话 - 授权人 (*)：</t>
  </si>
  <si>
    <t>生效日期 (*)：</t>
  </si>
  <si>
    <t>根据上述申报范围，回答以下 1 至 7 题</t>
  </si>
  <si>
    <t>1) 是否在产品或生产流程中有意添加或使用任何 3TG？(*)</t>
  </si>
  <si>
    <t>3) 贵公司供应链中的冶炼厂是否从所指明的国家采购 3TG？（有关术语“SEC”，请参见定义选项卡）</t>
  </si>
  <si>
    <t>4) 是否 100% 的 3TG（因产品功能或生产而必须使用）来自于回收料或报废料？</t>
  </si>
  <si>
    <r>
      <t>5) 已对贵公司供应链调查提供答复的</t>
    </r>
    <r>
      <rPr>
        <sz val="10"/>
        <color rgb="FFFF0000"/>
        <rFont val="Verdana"/>
        <family val="2"/>
      </rPr>
      <t>相关供应商百分比是多少</t>
    </r>
    <r>
      <rPr>
        <sz val="10"/>
        <rFont val="Verdana"/>
        <family val="2"/>
      </rPr>
      <t>？</t>
    </r>
  </si>
  <si>
    <t>6) 您是否识别出为贵公司供应链供应 3TG 的所有冶炼厂？</t>
  </si>
  <si>
    <t>7) 贵公司收到的所有适用冶炼厂信息是否已在此申报中报告？</t>
  </si>
  <si>
    <t>从公司层面，回答以下问题</t>
  </si>
  <si>
    <r>
      <t>B. 贵公司的</t>
    </r>
    <r>
      <rPr>
        <sz val="11"/>
        <color rgb="FFFF0000"/>
        <rFont val="Verdana"/>
        <family val="2"/>
      </rPr>
      <t>冲突矿产采购政策是否</t>
    </r>
    <r>
      <rPr>
        <sz val="11"/>
        <rFont val="Verdana"/>
        <family val="2"/>
      </rPr>
      <t>公开发布于贵公司网页上？（备注 - 如果是，请在注释字段中注明 URL。）</t>
    </r>
  </si>
  <si>
    <t>C. 您是否要求你的直接供应商不使用来自刚果民主共和国的涉及冲突之冲突矿产？</t>
  </si>
  <si>
    <t xml:space="preserve">D. 您是否要求您的直接供应商从其尽职调查实践已被被独立第三方审核机构验证过的冶炼厂采购 3TG？ </t>
  </si>
  <si>
    <t>E. 贵公司是否已实施无冲突矿产采购的尽职调查措施？</t>
  </si>
  <si>
    <t>F. 贵公司是否开展了相关供应商的冲突矿产调查？</t>
  </si>
  <si>
    <t>G. 贵公司是否根据公司期望来审查供应商提交的尽职调查信息？</t>
  </si>
  <si>
    <t>H. 贵公司的验证程序是否包括纠正措施管理？</t>
  </si>
  <si>
    <r>
      <rPr>
        <sz val="11"/>
        <color indexed="8"/>
        <rFont val="Verdana"/>
        <family val="2"/>
      </rPr>
      <t>I. 贵公司是否需要向 SEC 提交年度冲突矿产披露</t>
    </r>
    <r>
      <rPr>
        <sz val="11"/>
        <color rgb="FFFF0000"/>
        <rFont val="Verdana"/>
        <family val="2"/>
      </rPr>
      <t>报告</t>
    </r>
    <r>
      <rPr>
        <sz val="11"/>
        <color indexed="8"/>
        <rFont val="Verdana"/>
        <family val="2"/>
      </rPr>
      <t>？</t>
    </r>
  </si>
  <si>
    <t>钽</t>
  </si>
  <si>
    <t>锡</t>
  </si>
  <si>
    <t>钨</t>
  </si>
  <si>
    <t>注释和附件</t>
  </si>
  <si>
    <t>是</t>
  </si>
  <si>
    <t>否</t>
  </si>
  <si>
    <t>未知</t>
  </si>
  <si>
    <t>大于 90%</t>
  </si>
  <si>
    <t>大于 75%</t>
  </si>
  <si>
    <t>大于 50%</t>
  </si>
  <si>
    <t>50% 或更小</t>
  </si>
  <si>
    <t>完全没有</t>
  </si>
  <si>
    <r>
      <rPr>
        <sz val="11"/>
        <color indexed="8"/>
        <rFont val="Verdana"/>
        <family val="2"/>
      </rPr>
      <t>是，符合 IPC-1755 [例如 CMRT]</t>
    </r>
  </si>
  <si>
    <r>
      <rPr>
        <sz val="11"/>
        <color indexed="8"/>
        <rFont val="Verdana"/>
        <family val="2"/>
      </rPr>
      <t>是，使用其他格式（请描述）</t>
    </r>
  </si>
  <si>
    <t>以下目录是截止此模板发布时 RMI 的最新冶炼厂名称/别名信息。此目录实时更新，可于下述 RMI 网站查询最新版本：http://www.responsiblemineralsinitiative.org/responsible-minerals-assurance-process/exports/cmrt-export/。冶炼厂存在于此目录中不保证它就是负责任矿物审验流程内的目前有效或合规的冶炼厂。
有关有效或合规标准冶炼厂名称的最新准确列表，请访问 RMI 网站 www.responsiblemineralsinitiative.org。
B 列包括的名称表示供应链对于特定冶炼厂通常认可和报告使用的公司名称。这些名称可能包括公司曾用名、备用名称、简称、或其他变体。虽然这些名称可能不是 RMI 标准冶炼厂名称，但参考名称有助于识别列在冶炼厂查找中的 C 列之冶炼厂。
在 ASCII 字符集中，C 列是正式标准冶炼厂名称列表。大多数冶炼厂的这两列具有相同条目，然而，如果常用名称与标准名称不同，则应在 B 列中注明这种变化。</t>
  </si>
  <si>
    <r>
      <rPr>
        <sz val="11"/>
        <color indexed="8"/>
        <rFont val="Verdana"/>
        <family val="2"/>
      </rPr>
      <t>冶炼厂查找 (*)</t>
    </r>
  </si>
  <si>
    <t>已知别名</t>
  </si>
  <si>
    <t>标准冶炼厂名称</t>
  </si>
  <si>
    <t>冶炼厂地址：国家或地区</t>
  </si>
  <si>
    <r>
      <rPr>
        <sz val="11"/>
        <color indexed="8"/>
        <rFont val="Verdana"/>
        <family val="2"/>
      </rPr>
      <t>冶炼厂 ID</t>
    </r>
  </si>
  <si>
    <t>冶炼厂出处识别号</t>
  </si>
  <si>
    <t>冶炼厂所在街道</t>
  </si>
  <si>
    <t>冶炼厂所在城市</t>
  </si>
  <si>
    <t>冶炼厂地址：州/省</t>
  </si>
  <si>
    <t>冶炼厂所在国家或地区 (*)</t>
  </si>
  <si>
    <t>冶炼厂联系人</t>
  </si>
  <si>
    <t>冶炼厂联系人电子邮件</t>
  </si>
  <si>
    <t>建议的后续步骤</t>
  </si>
  <si>
    <t>填写矿井名称，或如果所用矿产来自于回收料和报废料，请填写“回收”或“报废”。</t>
  </si>
  <si>
    <t>填写矿井所在国家或地区，或如果所用矿产来自于回收料和报废料，请填写“回收”或“报废”。</t>
  </si>
  <si>
    <t>冶炼厂的被冶炼物料是否 100% 来自于回收料或报废料？</t>
  </si>
  <si>
    <r>
      <t>链接到</t>
    </r>
    <r>
      <rPr>
        <sz val="11"/>
        <color rgb="FFFF0000"/>
        <rFont val="Verdana"/>
        <family val="2"/>
      </rPr>
      <t>“RMAP 合规冶炼厂列表”</t>
    </r>
  </si>
  <si>
    <t xml:space="preserve">
选项 A：如果您知道冶炼厂识别号码，请在 A 列输入号码（B、C、E、F、G、I 和 J 列将自动填入）。D 列将变为灰色。
选项 B：如果您有金属和冶炼厂查找名称组合，请完成以下步骤：
步骤 1. 选择 B 列中的金属
步骤 2. 从 C 列的下拉菜单中选择（错误组合将触发红色）
选项 C：如果您有金属和冶炼厂名称组合，请完成以下步骤：
步骤 1. 选择 B 列中的金属
步骤 2：在冶炼厂查找下拉菜单中，选择“冶炼厂未列出”，然后填写 D 和 E 列
步骤 3. 在 H 至 Q 列中，输入所有现有的冶炼厂信息
(*) 必填字段以星号表示。
(1) 如果冶炼厂查找 =“冶炼厂未列出”，需要输入
注：选项 A、B 和 C 的组合可用于填写冶炼厂列表选项卡。切勿更改自动填写的单元格。请联系 RMI@responsiblebusiness.org，向 RMI 报告冶炼厂查找选项卡中的所有错误。</t>
  </si>
  <si>
    <t>冶炼厂识别</t>
  </si>
  <si>
    <t>将报告提交给客户以检查表格高亮显示为红色的任何行之前， 请确保已填妥所有必填字段。</t>
  </si>
  <si>
    <t>待完成的必填字段</t>
  </si>
  <si>
    <t>必填字段</t>
  </si>
  <si>
    <t>已提供的答案</t>
  </si>
  <si>
    <t>备注</t>
  </si>
  <si>
    <t>信息源超链接</t>
  </si>
  <si>
    <t>在“冶炼厂目录”选项卡中，未提供冶炼厂名称</t>
  </si>
  <si>
    <t>在“申报”选项卡 D8 单元格中，提供贵公司的名称</t>
  </si>
  <si>
    <t>在“申报”选项卡 D9 单元格中，选择申报范围</t>
  </si>
  <si>
    <t>在“申报”选项卡 D10 单元格中，提供范围说明</t>
  </si>
  <si>
    <t>在“申报”选项卡 D15 单元格中，提供联系人姓名</t>
  </si>
  <si>
    <t>在“申报”选项卡 D16 单元格中，提供联系人的有效电子邮件</t>
  </si>
  <si>
    <t>在“申报”选项卡 D17 单元格中，提供联系人的电话号码</t>
  </si>
  <si>
    <t>在“申报”选项卡 D18 单元格中，提供授权公司代表联系人姓名</t>
  </si>
  <si>
    <t>在“申报”选项卡 D20 单元格中，提供授权公司代表的有效电子邮件</t>
  </si>
  <si>
    <t>在“申报”选项卡 D21 单元格中，提供授权公司代表的电话号码</t>
  </si>
  <si>
    <t>在“申报”选项卡 D22 单元格中，提供表格填写日期</t>
  </si>
  <si>
    <t>在“申报”选项卡 D26 单元格中，申报是否有意将钽添加至贵公司的产品中</t>
  </si>
  <si>
    <t>在“申报”选项卡 D27 单元格中，申报是否有意将锡添加至贵公司的产品中</t>
  </si>
  <si>
    <t>在“申报”选项卡 D28 单元格中，申报是否有意将金添加至贵公司的产品中</t>
  </si>
  <si>
    <t>在“申报”选项卡 D29 单元格中，申报是否有意将钨添加至贵公司的产品中</t>
  </si>
  <si>
    <t>在“申报”选项卡 D32 单元格中，申报钽是否必须用于贵公司产品的生产中，并且包含在申报的成品内</t>
  </si>
  <si>
    <t>在“申报”选项卡 D33 单元格中，申报锡是否必须用于贵公司产品的生产中，并且包含在申报的成品内</t>
  </si>
  <si>
    <t>在“申报”选项卡 D34 单元格中，申报金是否必须用于贵公司产品的生产中，并且包含在申报的成品内</t>
  </si>
  <si>
    <t>在“申报”选项卡 D35 单元格中，申报钨是否必须用于贵公司产品的生产中，并且包含在申报的成品内</t>
  </si>
  <si>
    <r>
      <t>在“申报”选项卡 D38 单元格中，申报在此调查回答里申报的产品范围内所用钽的</t>
    </r>
    <r>
      <rPr>
        <sz val="11"/>
        <color rgb="FFFF0000"/>
        <rFont val="Verdana"/>
        <family val="2"/>
      </rPr>
      <t>原</t>
    </r>
    <r>
      <rPr>
        <sz val="11"/>
        <rFont val="Verdana"/>
        <family val="2"/>
      </rPr>
      <t>产地是否为刚果民主共和国或毗邻国家或地区</t>
    </r>
  </si>
  <si>
    <r>
      <t>在“申报”选项卡 D39 单元格中，申报在此调查回答里申报的产品范围内所用锡的</t>
    </r>
    <r>
      <rPr>
        <sz val="11"/>
        <color rgb="FFFF0000"/>
        <rFont val="Verdana"/>
        <family val="2"/>
      </rPr>
      <t>原</t>
    </r>
    <r>
      <rPr>
        <sz val="11"/>
        <rFont val="Verdana"/>
        <family val="2"/>
      </rPr>
      <t>产地是否为刚果民主共和国或毗邻国家或地区</t>
    </r>
  </si>
  <si>
    <r>
      <t>在“申报”选项卡 D40 单元格中，申报在此调查回答里申报的产品范围内所用金的</t>
    </r>
    <r>
      <rPr>
        <sz val="11"/>
        <color rgb="FFFF0000"/>
        <rFont val="Verdana"/>
        <family val="2"/>
      </rPr>
      <t>原</t>
    </r>
    <r>
      <rPr>
        <sz val="11"/>
        <rFont val="Verdana"/>
        <family val="2"/>
      </rPr>
      <t>产地是否为刚果民主共和国或毗邻国家或地区</t>
    </r>
  </si>
  <si>
    <r>
      <t>在“申报”选项卡 D41 单元格中，申报在此调查回答里申报的产品范围内所用钨的</t>
    </r>
    <r>
      <rPr>
        <sz val="11"/>
        <color rgb="FFFF0000"/>
        <rFont val="Verdana"/>
        <family val="2"/>
      </rPr>
      <t>原</t>
    </r>
    <r>
      <rPr>
        <sz val="11"/>
        <rFont val="Verdana"/>
        <family val="2"/>
      </rPr>
      <t>产地是否为刚果民主共和国或毗邻国家或地区</t>
    </r>
  </si>
  <si>
    <t>在“申报”选项卡 D44 单元格中，申报在此调查回答里申报的产品范围内所用钽是否完全来自回收料或报废料</t>
  </si>
  <si>
    <t>在“申报”选项卡 D45 单元格中，申报在此调查回答里申报的产品范围内所用锡是否完全来自回收料或报废料</t>
  </si>
  <si>
    <t>在“申报”选项卡 D46 单元格中，申报在此调查回答里申报的产品范围内所用金是否完全来自回收料或报废料</t>
  </si>
  <si>
    <t>在“申报”选项卡 D46 单元格中，申报在此调查回答里申报的产品范围内所用钨是否完全来自回收料或报废料</t>
  </si>
  <si>
    <t>在“申报”选项卡 D50 单元格中，提供供应商的冶炼厂信息填写百分比</t>
  </si>
  <si>
    <t>在“申报”选项卡 D51 单元格中，提供供应商的冶炼厂信息填写百分比</t>
  </si>
  <si>
    <t>在“申报”选项卡 D52 单元格中，提供供应商的冶炼厂信息填写百分比</t>
  </si>
  <si>
    <t>在“申报”选项卡 D53 单元格中，提供供应商的冶炼厂信息填写百分比</t>
  </si>
  <si>
    <t>在“申报”选项卡 D56 单元格中，申报是否在此调查回答里的申报产品范围下方提供了所有冶炼厂名称</t>
  </si>
  <si>
    <t>在“申报”选项卡 D57 单元格中，申报是否在此调查回答里的申报产品范围下方提供了所有冶炼厂名称</t>
  </si>
  <si>
    <t>在“申报”选项卡 D58 单元格中，申报是否在此调查回答里的申报产品范围下方提供了所有冶炼厂名称</t>
  </si>
  <si>
    <t>在“申报”选项卡 D59 单元格中，申报是否在此调查回答里的申报产品范围下方提供了所有冶炼厂名称</t>
  </si>
  <si>
    <t>在“申报”选项卡 D62 单元格中，申报是否已提供所有适用钽冶炼厂信息</t>
  </si>
  <si>
    <t>在“申报”选项卡 D63 单元格中，申报是否已提供所有适用锡冶炼厂信息</t>
  </si>
  <si>
    <t>在“申报”选项卡 D64 单元格中，申报是否已提供所有适用金冶炼厂信息</t>
  </si>
  <si>
    <t>在“申报”选项卡 D65 单元格中，申报是否已提供所有适用钨冶炼厂信息</t>
  </si>
  <si>
    <r>
      <t>在“申报”选项卡 D69 单元格中，回答贵公司是否制定了不使用</t>
    </r>
    <r>
      <rPr>
        <sz val="11"/>
        <color rgb="FFFF0000"/>
        <rFont val="Verdana"/>
        <family val="2"/>
      </rPr>
      <t>刚果民主共和国涉及冲突之冲突矿产的</t>
    </r>
    <r>
      <rPr>
        <sz val="11"/>
        <rFont val="Verdana"/>
        <family val="2"/>
      </rPr>
      <t>采购政策</t>
    </r>
  </si>
  <si>
    <r>
      <t>在“申报”选项卡 D71 单元格中，回答贵公司是否在贵公司的网站上公开发布</t>
    </r>
    <r>
      <rPr>
        <sz val="11"/>
        <color rgb="FFFF0000"/>
        <rFont val="Verdana"/>
        <family val="2"/>
      </rPr>
      <t>不使用刚果民主共和国涉及冲突之冲突矿产的</t>
    </r>
    <r>
      <rPr>
        <sz val="11"/>
        <rFont val="Verdana"/>
        <family val="2"/>
      </rPr>
      <t>采购政策</t>
    </r>
  </si>
  <si>
    <t xml:space="preserve">如果问题 B 的答案为“是”，则请在“申报”工作表 G71 单元格中输入 URL。URL 的格式应为“www.companyname.com” </t>
  </si>
  <si>
    <r>
      <t>在“申报”选项卡 D73 单元格中，回答贵公司是否要求直接供应</t>
    </r>
    <r>
      <rPr>
        <sz val="11"/>
        <color rgb="FFFF0000"/>
        <rFont val="Verdana"/>
        <family val="2"/>
      </rPr>
      <t>不使用来自刚果民主共和国的涉及冲突之冲突矿产</t>
    </r>
  </si>
  <si>
    <r>
      <t>在“申报”选项卡 D75 单元格中，回答贵公司是否要求直接供应商从使用负责任矿物审验流程合规冶炼厂列表验证为</t>
    </r>
    <r>
      <rPr>
        <sz val="11"/>
        <color rgb="FFFF0000"/>
        <rFont val="Verdana"/>
        <family val="2"/>
      </rPr>
      <t>刚果民主共和国无冲突的冲突矿产</t>
    </r>
  </si>
  <si>
    <t>在“申报”选项卡 D77 单元格中，回答贵公司是否已实施无冲突矿产采购尽职调查措施</t>
  </si>
  <si>
    <t>在“申报”选项卡 D79 单元格中，回答贵公司是否要求供应商填写此“冲突矿产报告模板”</t>
  </si>
  <si>
    <t>在“申报”选项卡 D81 单元格中，回答贵公司是否要求供应商提供冶炼厂名称</t>
  </si>
  <si>
    <t>在“申报”选项卡 D83 单元格中，回答贵公司是否根据贵公司的期望来验证供应商的回答</t>
  </si>
  <si>
    <t>在“申报”选项卡 D85 单元格中，回答贵公司的验证流程是否包括纠正措施管理</t>
  </si>
  <si>
    <t>在“申报”选项卡 D87 单元格中，回答贵公司是否需要遵守 SEC 披露要求</t>
  </si>
  <si>
    <t>如果合适，提供此申报所适用的一个或多个产品或项目编号。从“申报”选项卡 6H1 单元格中，选择超链接进入“产品列表”选项卡</t>
  </si>
  <si>
    <t>在“冶炼厂目录”选项卡中，提供向供应链提供材料的冶炼厂列表</t>
  </si>
  <si>
    <t>在“冶炼厂目录”选项卡中，提供向供应链提供材料的钽冶炼厂列表</t>
  </si>
  <si>
    <t>在“冶炼厂目录”选项卡中，提供向供应链提供材料的锡冶炼厂列表</t>
  </si>
  <si>
    <t>在“冶炼厂目录”选项卡中，提供向供应链提供材料的金冶炼厂列表</t>
  </si>
  <si>
    <t>在“冶炼厂目录”选项卡中，提供向供应链提供材料的钨冶炼厂列表</t>
  </si>
  <si>
    <t>请回答“申报”选项卡中的问题 1/问题 2</t>
  </si>
  <si>
    <t xml:space="preserve">如果“申报”工作表上选择的报告层面为“产品（或产品列表）”，才需要填写此项。 </t>
  </si>
  <si>
    <t>制造商的产品序号 (*)</t>
  </si>
  <si>
    <t>制造商的产品名称</t>
  </si>
  <si>
    <t xml:space="preserve">选择贵公司的申报范围。范围的选项为：
A. 公司
B. 产品（或产品列表）
C. 用户自定义
</t>
  </si>
  <si>
    <t>在此处输入联系人的有效电子邮件地址。</t>
  </si>
  <si>
    <t>在此处输入授权代表的有效电子邮件地址。</t>
  </si>
  <si>
    <t xml:space="preserve">请注意贵公司完成此表格的日期
日期必须以“日-月-年”的格式显示
</t>
  </si>
  <si>
    <t>从下拉列表中选择“是”或“不是”</t>
  </si>
  <si>
    <t>从下拉菜单中选择一个回应: “是”、“不是”或“未知”</t>
  </si>
  <si>
    <t>从下拉菜单中选择一个回应: “是，100%”；“不是，但大于75%”；“不是，但大于 50%”；“不是，但大于 25%”；“不是，但小于 25%”；或“不是，完全没有”。</t>
  </si>
  <si>
    <t>RMI web sitesi: (www.responsiblemineralsinitiative.org)
Eğitim ve kılavuzluk, şablon, İhtilafsız İzabe Tesisi Programı uyumlu izabe tesislerinin listesi</t>
  </si>
  <si>
    <t xml:space="preserve">Bu İhtilaf Konusu Madenler Raporlama Şablonu (Şablon), Sorumlu Maden Girişimi (RMI) tarafından geliştirilen ücretsiz, standardize bir raporlama şablonudur. Şablon, maden menşe ülkesi ve kullanılmakta olan izabe tesisleri ve rafinericilere ilişkin tedarik zinciri yoluyla bilginin transferini kolaylaştırır ve mevzuata* uyumu destekler. Şablon aynı zamanda Sorumlu Maden Güvence Prosesi** kapsamında denetime tâbi olma olasılığı bulunan yeni izabe tesisleri ve rafinerilerin tanımlanmasını da kolaylaştırmaktadır**.
CMRT, izabe tesisini içermeyen satış şirketlerinin tedarik zincirleri hakkındaki bilgileri açıklamaları için satış şirketlerine yönelik olarak tasarlanmıştır.  RMAP protokolleri doğrultusunda bir 3TG izabe tesisi veya rafinerici iseniz, izabe tesisi listesi sekmesine kendi adınızı girmenizi öneriyoruz.
Form doldurulduğunda, hücre girişlerinin hiçbiri "=" veya "#" ile başlamamalıdır.
</t>
  </si>
  <si>
    <t>* 2010 yılında, Demokratik Kongo Cumhuriyeti (DKC) ve komşu ülkelerinden gelen “ihtilaf konusu madenler” ile ilgili olarak ABD Dodd-Frank Wall Street Reformu ve Tüketicinin Korunması Kanunu yürürlüğe girmiştir. SEC, ABD'de yer alan halka açık şirketlerin ihtilaf konusu madenlerin kaynağını açıklaması ile ilgili nihai kuralları yayınlamıştır (kuralları http://www.sec.gov/rules/final/2012/34-67716.pdf adresinde görebilirsiniz). Kurallar, tedarikçilerin politika, durum tespiti çerçevesi ve yönetim sistemi oluşturabilmesi için kılavuzluk sunan İhtilaftan Etkilenen ya da Yüksek Riskli Alanlardan elde edilen Madenlerin Sorumlu Tedarik Zinciri için OECD Durum Tespiti Kılavuzuna (http://www.oecd.org/daf/inv/mne/GuidanceEdition2.pdf) atıfta bulunmaktadır.
** Sorumlu Maden Girişimi ile ilgili bilgileri inceleyin (www.responsiblemineralsinitiative.org).</t>
  </si>
  <si>
    <t xml:space="preserve">3. Bu, bir ya da birden fazla ürün içinde bulunan 3TG'lerin herhangi bir kısmının DRC veya komşu ülkelerinden (kapsam dahilindeki ülkelerden) geldiğine dair bir beyandır.  Tedarik zincirindeki herhangi bir izabe tesisinin kapsam dahilindeki ülkelerden kaynak sağlaması halinde, izabe tesislerinin RMI uyumlu izabe tesisi veya rafinerisi listesinde olsa bile, bu sorunun yanıtı "evet" olacaktır.  Daha fazla bilgi için RMI'nin ihtilaf konusu madenler hakkındaki durum tespiti rehberine bakınız: http://www.responsiblemineralsinitiative.org/training-and-resources/publications-and-guidance/.
Bu soruya "evet", "hayır" ya da "bilinmiyor" şeklinde yanıt verilmelidir. Verilen bir “Evet” yanıtının gerekçelerini Yorumlar bölümünde belirtin.
1. ve 2. soruya belirli bir metal için "Evet" yanıtı verilmişse, bu metal için bu soruya yanıt verilmesi zorunludur. </t>
  </si>
  <si>
    <t xml:space="preserve"> İhtilaftan Etkilenen ya da Yüksek Riskli Alanlardan elde edilen Madenlerin Sorumlu Tedarik Zinciri için OECD Durum Tespiti Kılavuzu (OECD Kılavuzu), “Durum Tespiti” sürecini “şirketlerin insan haklarına saygı duyulmasını ve ihtilafa katkıda bulunulmamasını sağlayacak şekilde denetlendiği sürekli olarak, proaktif ve reaktif bir süreçtir”. Durum tespiti, şirketinizin genel ihtilaf içermeyen kaynak edinme stratejisinin ayrılmaz bir parçasını oluşturmalıdır. A. ile J. arası sorular, şirketinizin ihtilaf içermeye maden kaynağı belirleme konulu durum tespiti aktivitelerinin değerlendirilmesi için tasarlanmıştır. Bu sorulara verilecek yanıtlar, şirketinizin faaliyetlerinin kapsamını eksiksiz bir şekilde ifade etmeli ve şirket bilgileri bölümünde seçilen ‘Beyan Kapsamı’ ile sınırlı tutulmamalıdır.</t>
  </si>
  <si>
    <t>1. İzabe Tesisi Tanımlaması Giriş Sütunu - İzabe Tesisi Tanımlama Numarasını biliyorsanız A sütununa girin (B, C, E, F, G, I ve J sütunları otomatik olarak doldurulur).  A sütunu otomatik olarak doldurulmaz.</t>
    <phoneticPr fontId="28"/>
  </si>
  <si>
    <t xml:space="preserve">13. Maden(ler)in Adı - Bu alan, şirketin izabe tesisi tarafından kullanılan gerçek madenleri sıralayabilmesi içindir.  Biliyorsanız, lütfen madenlerin gerçek adını girin.  İzabe tesisinin hammaddelerinin %100'ü geri dönüşüm veya hurda kaynaklarından geliyorsa, maden adı yerine "Geri Dönüştürülmüş" veya "Hurda" yazın ve P Sütununa "Evet" cevabı verin.
”RMI uyarınca onaylanan RCOI” bu soruya kabul edilebilir bir yanıt olabilir.
</t>
  </si>
  <si>
    <t xml:space="preserve">14. Maden(ler)in Konumu (Ülkesi) - Bu, bir şirketin, izabe tesisi tarafından kullanılan madenlerin konumunu tanımlayabilmesini sağlayan serbest metin girişine uygun bir alandır.   Lütfen maden(ler)in ülkesini girin.  Menşei ülke bilinmiyorsa, bu alana "Bilinmiyor" yazın.   İzabe tesisinin hammaddelerinin %100'ü geri dönüşüm veya hurda kaynaklarından geliyorsa, menşei ülke yerine "Geri Dönüştürülmüş" veya "Hurda" yazın.  Bu alan isteğe bağlıdır.
”RMI uyarınca onaylanan RCOI” bu soruya yönelik kabul edilebilir bir yanıt olabilir.
</t>
  </si>
  <si>
    <t>Sınırlama olmaksızın İhtilaf Konusu Maden Raporlama Şablonunu içeren şekilde Sorumlu Maden Güvence Prosesi ("Proses) Uyumlu İzabe Tesisi Listesi ("Liste") ve Program şablonları ile araçları (birlikte “Araçlar”), sınırlama olmaksızın bunlarda verilen tüm bilgileri de içeren şekilde yalnızca bilgilendirme amaçlı olarak sunulmaktadır ve bunlarda belirtilen tarih itibariyle günceldir. Listede ya da herhangi bir Araçtaki herhangi bir yanlışlık veya eksiklik, Delaware merkezli sermayesi bölünmemiş bir şirket olan Responsible Business Alliance, Incorporated'ın ("RBA") veya Belçika merkezli uluslararası bir kar amacı gütmeyen topluluk olan Küresel e-Sürdürülebilirlik Girişiminin sorumluluğunda değildir. Listenin veya herhangi bir Aracın tamamının ya da herhangi bir kısmının kullanılıp kullanılmaması tamamen Kullanıcının takdirine bağlı olmalıdır. Listeyi ya da herhangi bir Aracı kullanmadan önce hukuk müşaviriniz ile birlikte incelemelisiniz. Liste ya da herhangi bir Aracın hiçbir bölümü yasal tavsiye niteliğinde değildir. Listenin ya da herhangi bir Aracın kullanılması tamamen gönüllülük esasına bağlıdır.</t>
  </si>
  <si>
    <t xml:space="preserve">RBA  Liste veya herhangi bir Araç ile ilgili olarak herhangi bir beyan veya taahhütte bulunmamaktadır. Liste ve Araçlar "OLDUĞU GİBİ" ve "UYGUNLUK KAPSAMINDA" sunulmaktadır. RBA, işbu belge ile sınırlama olmaksızın zımni ticarete elverişlilik, ihlal içermeme, kalite, unvan veya belirli bir amaca uygunluk, eksiksizlik veya doğruluk garantilerini de içeren şekilde açık ya da zımni veya başka türden, ticari ilişkiler ya da geleneklerden doğan tüm garantilerden feragat etmektedir. </t>
  </si>
  <si>
    <t xml:space="preserve">Yürürlükteki kanunların izin verdiği kapsamda, RBA, ister sözleşme, akit, tüzükten ister başka şekilde doğmuş olsun, hasar olasılığı ile bilgilendirilmiş olsalar dahi sınırlama olmaksızın özel, bağlı, cezai, doğrudan, dolaylı ya da arızi hasarlar veya kayıp kâr ya da kazançları da içeren şekilde Kullanıcının Listeyi veya herhangi bir Aracı kullanmasından doğan her türden kayıp, harcama veya hasar ile ilgili yükümlülüklerinden feragat etmektedir. </t>
  </si>
  <si>
    <t>Liste ve/veya herhangi bir Aracın kullanımı kapsamında, KULLANICI işbu belge ile (a) RBA'yı, ilgili yetkilileri, yöneticileri, temsilcileri, çalışanları, gönüllüleri, acenteleri, yüklenicileri, halefleri ve devralanları, Kullanıcının geçmişte, şimdi veya gelecekte RBA'ya, ilgili yetkilileri, yöneticileri, temsilcileri, çalışanları, gönüllüleri, acenteleri, yüklenicileri, halefleri ve devralanlarına karşı Liste veya herhangi bir Aracın kullanımından doğan talepler, yasa işlemler, kayıplar, davalar, hasarlar, kararlar, hacizler ve icralara karşı beri tutmayı ve (b) RBA'yı, ilgili yetkilileri, yöneticileri, temsilcileri, çalışanları, gönüllüleri, acenteleri, yüklenicileri, halefleri ve devralanları KULLANICININ Listeyi veya herhangi bir Aracı kullanmasından doğan tüm talepler, yasa işlemler, kayıplar, davalar, hasarlar, kararlar, hacizler ve icralara karşı korumayı ve tazmin etmeyi kabul etmiş bulunmaktadır.</t>
  </si>
  <si>
    <t>Sorumlu Maden Güvence Prosesi (RMAP)</t>
  </si>
  <si>
    <t>Sorumlu Maden Girişimi</t>
  </si>
  <si>
    <t>Sorumlu Maden Güvence Prosesi (RMAP), RBA tarafından şirketlerin metalleri sorumlu bir şekilde elde etme kapasitesini iyileştirmek için geliştirilmiş bir programdır. RMAP ile ilgili daha fazla bilgi için şu adrese başvurabilirsiniz: http://www.responsiblemineralsinitiative.org/responsible-minerals-assurance-process/.</t>
  </si>
  <si>
    <t>2008 yılında, Responsible Business Alliance üyeleri tarafından kurulan Sorumlu Maden Girişimi, şirketlerin tedarik zincirlerinde ihtilaf konusu madenler ile ilgili sorunlarla baş edebilmesi için en sık başvurulan ve en saygı duyulan kaynaklardan biri haline gelmiştir. Günümüzde yedi farklı sektörden, 150'nin üzerinde şirket CFSI'ye katılmış durumdadır ve bu şirketler, Sorumlu Maden Güvence Prosesi, İhtilaf Konusu Maden Raporlama Şablonu, Makul Menşei Ülke Sorgulama verileri ile ihtilaf konusu maden kaynakları ile ilgili bir dizi kılavuz belgeyi de içeren birçok araç ve kaynağın gelişimine katkıda bulunmuştur. RMI aynı zamanda, ihtilaf konusu madenler ile ilgili sorunlar ile ilgili düzenli atölye çalışmaları yürütmekte ve politikaların geliştirilmesine katkıda bulunarak öncü sivil toplum kuruluşları ve hükümetler ile müzakere etmektedir. Daha fazla bilgi için http://www.responsiblemineralsinitiative.org adresine bakılabilir.</t>
  </si>
  <si>
    <t xml:space="preserve">Sorumlu Maden Güvence Prosesi (RMAP) Uyumlu İzabe Tesisi Listesi, Sorumlu Maden Girişiminin (RMI) bir programı olan RMAP'nin ya da sektördeki eşdeğer bir programın (Sorumlu Mücevher Şirketleri Konseyi veya Londra Bulyon Pazarı Birliği gibi) denetiminden geçmiş ve protokollere uyumlu olduğu tespit edilmiş izabe tesisleri ve rafinerilerin yayınlanmış listesini oluşturur. Bir izabe tesisi ya da rafinerinin listede olmaması, bir RMAP denetiminden geçmediği ya da RMAP protokollerine uymadığı anlamına gelir. 
RMAP ile uyumlu olduğu doğrulanmış olan izabe tesisleri ve rafinerilerin listesine www.responsiblemineralsinitiative.org adresinden ulaşılabilir. </t>
  </si>
  <si>
    <t>RMAP denetim protokollerinde tanımlanan izabe tesisi veya rafineri özelliklerini karşıladığı doğrulanmış olsun ya da olmasın RMI'nin tedarik zincirinde izabe tesisi ya da rafineri olduğu belirtilen şirketlere atadığı benzersiz tanımlama numarası.</t>
  </si>
  <si>
    <t>Aşağıdaki liste, RMI'nın şablonun yayın tarihi itibariyle en güncel izabe tesisi adı/rumuz bilgilerini içermektedir.  Bu liste sık sık güncellenmektedir ve listenin en güncel sürümü http://www.responsiblemineralsinitiative.org/responsible-minerals-assurance-process/exports/cmrt-export/ adresindeki RMI web sitesinden bulunabilir.  Bir izabe tesisinin bu listede yer alması, mevcut durumda Aktif olduğu ya da İhtilafsız İzabe Tesisi Programına Uyumlu olduğu anlamına GELMEZ.
Aktif veya Uyumlu standart izabe tesisi adlarının en güncel ve en doğru listesi için lütfen RMI web sitesine başvurun: www.responsiblemineralsinitiative.org 
B sütununda bulunan adlar, belirli bir izabe tesisi için tedarik zinciri tarafından sıklıkla tanınan ve bildirilen şirket adlarının listesini içerir. Bu adlar, eski şirket adları, alternatif adlar, kısaltmalar veya diğer değişik biçimleri kapsayabilir. Her ne kadar adlar RMI Standart İzabe Tesisi adı aynı olmasa da, İzabe Tesisi Arama Listesinde verilen adlar izabe tesisinin tanımlanması için faydalı olacaktır.
C sütunu, ASCII karakter kümesinde resmi standart izabe tesisi adlarının listesini içerir. İzabe tesislerinin büyük bir çoğunluğunda her iki sütunda da aynı değer görülecektir ancak genel adın standart addan farklı olduğu durumlar B sütununda belirtilmektedir.</t>
  </si>
  <si>
    <r>
      <rPr>
        <sz val="11"/>
        <color indexed="8"/>
        <rFont val="Calibri"/>
        <family val="2"/>
      </rPr>
      <t xml:space="preserve">
A Seçeneği: İzabe Tesisi Tanımlama Numarasını biliyorsanız, numarayı A sütununa (B, C, E, F, G, </t>
    </r>
    <r>
      <rPr>
        <sz val="11"/>
        <color indexed="8"/>
        <rFont val="Calibri"/>
        <family val="2"/>
      </rPr>
      <t>I</t>
    </r>
    <r>
      <rPr>
        <sz val="11"/>
        <color indexed="8"/>
        <rFont val="Calibri"/>
        <family val="2"/>
      </rPr>
      <t xml:space="preserve"> ve </t>
    </r>
    <r>
      <rPr>
        <sz val="11"/>
        <color indexed="8"/>
        <rFont val="Calibri"/>
        <family val="2"/>
      </rPr>
      <t>J</t>
    </r>
    <r>
      <rPr>
        <sz val="11"/>
        <color indexed="8"/>
        <rFont val="Calibri"/>
        <family val="2"/>
      </rPr>
      <t xml:space="preserve"> sütunları otomatik olarak doldurulur) girin; D sütunu açık gri olur.</t>
    </r>
    <r>
      <rPr>
        <sz val="11"/>
        <color indexed="8"/>
        <rFont val="Calibri"/>
        <family val="2"/>
      </rPr>
      <t xml:space="preserve">
</t>
    </r>
    <r>
      <rPr>
        <sz val="11"/>
        <color indexed="8"/>
        <rFont val="Calibri"/>
        <family val="2"/>
      </rPr>
      <t>B Seçeneği:  Metal ve İzabe Tesisi Arama Listesi ad kombinasyonuna sahipseniz, aşağıdaki adımları tamamlayın:</t>
    </r>
    <r>
      <rPr>
        <sz val="11"/>
        <color indexed="8"/>
        <rFont val="Calibri"/>
        <family val="2"/>
      </rPr>
      <t xml:space="preserve">
</t>
    </r>
    <r>
      <rPr>
        <sz val="11"/>
        <color indexed="8"/>
        <rFont val="Calibri"/>
        <family val="2"/>
      </rPr>
      <t>1. Adım: B sütununda Metal ögesini seçin</t>
    </r>
    <r>
      <rPr>
        <sz val="11"/>
        <color indexed="8"/>
        <rFont val="Calibri"/>
        <family val="2"/>
      </rPr>
      <t xml:space="preserve">
</t>
    </r>
    <r>
      <rPr>
        <sz val="11"/>
        <color indexed="8"/>
        <rFont val="Calibri"/>
        <family val="2"/>
      </rPr>
      <t>2. Adım: C sütunundaki açılır menüden seçim yapın (yanlış kombinasyonlar KIRMIZI renkle gösterilecektir)</t>
    </r>
    <r>
      <rPr>
        <sz val="11"/>
        <color indexed="8"/>
        <rFont val="Calibri"/>
        <family val="2"/>
      </rPr>
      <t xml:space="preserve">
</t>
    </r>
    <r>
      <rPr>
        <sz val="11"/>
        <color indexed="8"/>
        <rFont val="Calibri"/>
        <family val="2"/>
      </rPr>
      <t>C Seçeneği: Metal ve İzabe Tesisi Adı kombinasyonuna sahipseniz, aşağıdaki adımları tamamlayın:</t>
    </r>
    <r>
      <rPr>
        <sz val="11"/>
        <color indexed="8"/>
        <rFont val="Calibri"/>
        <family val="2"/>
      </rPr>
      <t xml:space="preserve">
</t>
    </r>
    <r>
      <rPr>
        <sz val="11"/>
        <color indexed="8"/>
        <rFont val="Calibri"/>
        <family val="2"/>
      </rPr>
      <t>1. Adım: B sütununda Metal ögesini seçin</t>
    </r>
    <r>
      <rPr>
        <sz val="11"/>
        <color indexed="8"/>
        <rFont val="Calibri"/>
        <family val="2"/>
      </rPr>
      <t xml:space="preserve">
</t>
    </r>
    <r>
      <rPr>
        <sz val="11"/>
        <color indexed="8"/>
        <rFont val="Calibri"/>
        <family val="2"/>
      </rPr>
      <t>2. Adım: İzabe Tesisi Arama açılır menüsünden "İzabe Tesisi Listelenmemiş"i seçin ve D ve E sütunlarını doldurun</t>
    </r>
    <r>
      <rPr>
        <sz val="11"/>
        <color indexed="8"/>
        <rFont val="Calibri"/>
        <family val="2"/>
      </rPr>
      <t xml:space="preserve">
</t>
    </r>
    <r>
      <rPr>
        <sz val="11"/>
        <color indexed="8"/>
        <rFont val="Calibri"/>
        <family val="2"/>
      </rPr>
      <t>3. Adım: Elinizdeki tüm izabe tesisi bilgilerini H ila Q sütunlarına girin</t>
    </r>
    <r>
      <rPr>
        <sz val="11"/>
        <color indexed="8"/>
        <rFont val="Calibri"/>
        <family val="2"/>
      </rPr>
      <t xml:space="preserve">
</t>
    </r>
    <r>
      <rPr>
        <sz val="11"/>
        <color indexed="8"/>
        <rFont val="Calibri"/>
        <family val="2"/>
      </rPr>
      <t>Doldurulması zorunlu alanlar yıldız imi (*) ile gösterilmiştir.</t>
    </r>
    <r>
      <rPr>
        <sz val="11"/>
        <color indexed="8"/>
        <rFont val="Calibri"/>
        <family val="2"/>
      </rPr>
      <t xml:space="preserve">
</t>
    </r>
    <r>
      <rPr>
        <sz val="11"/>
        <color indexed="8"/>
        <rFont val="Calibri"/>
        <family val="2"/>
      </rPr>
      <t>(1) İzabe Tesisi Arama = "İzabe Tesisi Listelenmemiş" olduğunda giriş gerekir</t>
    </r>
    <r>
      <rPr>
        <sz val="11"/>
        <color indexed="8"/>
        <rFont val="Calibri"/>
        <family val="2"/>
      </rPr>
      <t xml:space="preserve">
</t>
    </r>
    <r>
      <rPr>
        <sz val="11"/>
        <color indexed="8"/>
        <rFont val="Calibri"/>
        <family val="2"/>
      </rPr>
      <t>NOT: İzabe Tesisi Listesi sekmesini doldurmak için, A, B ve C seçeneklerinin bir kombinasyonu kullanılabilir.  Otomatik doldurulan hücreleri değiştirmeyin.  İzabe Tesisi Arama sekmesinde görülen tüm hatalar info@conflictfreesmelter.org adresi yoluyla iletişim kurularak CFSI'ya bildirilmelidir.</t>
    </r>
  </si>
  <si>
    <t>Doğrudan tedarikçilerinizin Sorumlu Maden Güvence Prosesi uyumlu izabe tesisi listesini kullanarak DKC ihtilafı içermediği onaylanmış izabe tesislerini kullanmasını şart koşup koşmadığınızı Beyan sekmesi hücre D75'te belirtin.</t>
  </si>
  <si>
    <t>Site Internet du RMI: (www.responsiblemineralsinitiative.org) 
Formations, recommandations, modèles, liste des fonderies conformes au programme fonderie sans conflit</t>
  </si>
  <si>
    <t xml:space="preserve">Ce modèle de rapport sur les minerais de conflit (le modèle) est un modèle de rapport standardisé gratuit créé par la Responsible Business Alliance® (RBA®). Ce modèle facilite le transfert d’informations à travers la chaîne d’approvisionnement sur le pays d’origine du minerai et les fonderies et affineries utilisées, et soutient la conformité à la législation*. Ce modèle facilite également l’identification de nouvelles fonderies et affineries susceptibles de faire l’objet d’un audit via le programme des fonderies hors conflits (Responsible Minerals Assurance Process)**.
Le CMRT a été conçu pour que les sociétés en aval divulguent des informations sur leurs chaînes d’approvisionnement jusqu’à la fonderie, sans toutefois inclure cette dernière. Si vous exploitez une fonderie ou une affinerie 3TG, conformément aux protocoles RMAP, nous vous recommandons de saisir votre propre nom à l’onglet de la liste des fonderies.
Lorsque vous remplirez le formulaire, veillez à ce qu’aucune des entrées dans les cellules ne commence par « = » ou « #. »
</t>
  </si>
  <si>
    <t xml:space="preserve">3. Il s’agit d’une déclaration selon laquelle une partie des 3TG contenue dans un ou plusieurs produits provient de la RDC ou d’un pays limitrophe (les pays couverts). La réponse à cette question doit être « oui » si une fonderie de la chaîne d'approvisionnement provient des pays concernés, même si elle figure sur la liste des affineurs et des fonderies conformes RMI.   Pour en savoir plus, consultez les instructions de diligence raisonnable sur les minerais de conflit à l'adresse : http://www.conflictfreesourcing.org/additional-training-and-resources/guidance-documents/.
La réponse à cette question doit être « oui », « non » ou « ne sais pas ». Justifiez la réponse « oui » dans la section des commentaires.
Cette question est obligatoire pour un métal donné si la réponse à la question 1 et 2 est « oui » pour ce métal. </t>
  </si>
  <si>
    <t xml:space="preserve">13. Nom de la/des mine(s) – Ce champ permet à la société de définir les mines effectivement exploitées par la fonderie. Veuillez saisir les noms des mines si vous les connaissez. Si 100 % de la matière de base de la fonderie provient de sources recyclées ou de débris, saisissez « Recyclé » ou « Débris » à la place du nom de la mine et répondez « Oui » à la colonne P.
« Enquête à travers la chaîne d’approvisionnement (RCOI) confirmée conformément à la RMI » peut constituer une réponse acceptable à cette question.
</t>
  </si>
  <si>
    <t xml:space="preserve">14. Emplacement (pays) de la/des mine(s) – Ce champ de texte libre permet à une société de définir l’emplacement des mines exploitées par la fonderie. Veuillez saisir le pays de la/des mine(s). Si vous ne connaissez pas le pays d’origine, saisissez « Inconnu ». Si 100 % de la matière de base de la fonderie provient de sources recyclées ou de débris, saisissez « Recyclé » ou « Débris » à la place du pays d’origine. Ce champ est facultatif.
« Enquête à travers la chaîne d’approvisionnement (RCOI) confirmée conformément à la RMI » peut constituer une réponse acceptable à cette question.
</t>
  </si>
  <si>
    <t>Le programme Responsible Minerals Assurance ("Programme"), la liste des fonderies conformes (la "Liste") et les modèles et outils du Programme, incluant, sans limitation, le modèle de rapport sur les les minerais de conflit (collectivement dénommés ci-après "Outils"), incluant, sans limitation, toutes les informations fournies ci-incluses, sont uniquement fournis à titre d’information et sont les dernières en date à ce jour. La Responsible Business Alliance, une entreprise non côtée du Delaware ("RBA") ne saurait être tenue responsable de toute inexactitude ou omission dans la Liste ou les Outils. La décision d'utiliser ou non et/ou de comment utiliser tout ou partie de cette Liste ou l'un des Outils est prise à la seule et absolue discrétion de l'Utilisateur.</t>
  </si>
  <si>
    <t>RBA ne donne des déclarations ou garanties concernant la Liste ou les Outils. La Liste et les Outils sont fournis "TEL QUEL" et "TEL QUE DISPONIBLE". La RBA nie par la présente toute garantie, de toute sorte, expresse, tacite ou autre, ou émanant du commerce ou des douanes, incluant sans limitation, toute garantie implicite de qualité marchande, de non contrefaçon, de qualité, de titre, de modèle pour un but particulier, de complétude et d'exactitude.</t>
  </si>
  <si>
    <t>Dans les limites prévues par la loi, la RBA renonce à toute responsabilité pour toute perte, dépense ou dommages et interêts de quelque nature que ce soit, incluant, sans limitation, des dommages spéciaux, accessoires, punitifs, directs, indirects ou conséquentiels ou perte de revenus ou de bénéfices, résultant ou émanant de l'utilisation de la Liste ou d'un Outil par l'Utilisateur, que cela émane d'un délit, d’un contrat, de la loi, ou pour tout autre motif, même si elle était prévenue de la possibilité de tels dommages.</t>
  </si>
  <si>
    <t>Compte tenu de l'accès et de l'utilisation de la Liste et/ou d'un Outil, l'Utilisateur accepte par la présente de (a) libérer et pour toujours décharger la RBA, ainsi que ses officiers, directeurs, agents, employés, volontaires, représentants, sous-traitants, successeurs, et cède, pour chacun(e) et tou(te)s les revendications, actions, pertes, procès, dommages et interêts, jugements, impôts, exécution, que l'Utilisateur a eu, a, pourra, devra ou prétendra avoir contre la RBA, ainsi que ses respectifs officiers, directeurs, agents, employés, volontaires, représentants, sous-traitants, successeurs et assignés resultant de ou émanant de la Liste ou d'un Outil ou de l'utilisation de ceux-ci, et accepte(b) d’indemniser, défendre et décharger de la responsabilité la RBA, ainsi que ses officiers, directeurs, agents, employés, volontaires, représentants, sous-traitants, successeurs, et ayants-droits cède,de chacun(e) et tou(te)s les revendications, actions, pertes, procès, dommages et interêts, jugements, impôts, et exécutions, résultant ou émanant de la Liste ou d'un Outil ou de l'utilisation de ceux-ci par l’Utilisateur.</t>
  </si>
  <si>
    <t>Le Programme pour les fonderies sans conflit (RMAP) est un programme développé par la RBA pour augmenter la capacité des entreprises à vérifier leur approvisionnement responsable en métaux. De plus amples détails sur le Processus RMA sont disponibles sur : http://www.responsiblemineralsinitiative.org/responsible-minerals-assurance-process/.</t>
  </si>
  <si>
    <t>Fondée en 2008 par des membres de la Responsible Business Alliance, l'Initiative pour des fonderies sans conflit est devenue l'une des ressources les plus utilisées pour les entreprises traitant des  minerais de conflit dans leurs chaînes d'approvisionnement. A ce jour, plus de 150 entreprises de sept secteurs industriels différents participent au RMI, contribuant à une gamme d'outils et de ressources, y compris le Programme de fonderie sans conflit, le formulaire de déclaration des minerais de conflit, les données sur la recherche raisonnable du pays d'origine et une série de lignes directrices sur l'approvisionnement des minerais de conflit. Le RMI organise également régulièrement des ateliers sur les questions des minerais de conflit et contribue à l'élaboration des politiques et aux débats avec les principales organisations de la société civile et les gouvernements. Des informations complémentaires sont disponibles à http://www.conflictfreesourcing.org.</t>
  </si>
  <si>
    <t xml:space="preserve">La liste des fonderies conformes au Programme des fonderies hors conflits (Responsible Minerals Assurance Process, RMAP) est une liste publiée des fonderies et affineurs qui ont suivi une évaluation par l’intermédiaire du RMAP, un programme de l’Initiative d’approvisionnement hors conflits (Responsible Minerals Initiative, RMI) ou un programme sectoriel équivalent (notamment le Responsible Jewellery Council ou la London Bullion Market Association) et ont été validés pour leur conformité aux protocoles. Si une fonderie ou un affineur n’est pas sur la liste, c’est soit parce qu’il n’a pas rempli d’évaluation RMAP, soit parce qu’il n’est pas conforme au protocole RMAP. 
Une liste des fonderies et affineurs qui ont été validés pour leur conformité au RMAP est disponible sur www.conflictfreesourcing.org. </t>
  </si>
  <si>
    <t>Un code d’identification unique est  attibué par le RMI aux entreprises qui ont été identifiés par les membres de la chaîne d'approvisionnement comme des fondeurs ou des affineurs, et ce qu'ils répondent ou non aux exigences définies par le protocole d'audit du RMAP pour les fondeurs et les affineurs.</t>
  </si>
  <si>
    <t xml:space="preserve">La liste suivante représente les dernières informations de la RMI relatives au nom/pseudonyme de la fonderie au moment de la publication de ce modèle.  Cette liste est mise à jour régulièrement et la version la plus à jour peut être consultée sur le site Web de la RMI à l’adresse http://www.responsiblemineralsinitiative.org/responsible-minerals-assurance-process/exports/cmrt-export/.  La présence d’une fonderie sur cette liste ne garantit PAS que celle-ci est actuellement active ou conforme au Programme des fonderies hors conflits (Responsible Minerals Assurance Process, RMAP).
Veuillez consulter le site Web de la RMI, www.responsiblemineralsinitiative.org, pour obtenir la liste actualisée et précise de noms des fonderies standard qui sont actives ou conformes. 
Les noms figurant dans la colonne B représentent des noms de sociétés généralement reconnues et déclarées par la chaîne d’approvisionnement pour une fonderie particulière. Ces noms peuvent comprendre d’anciens noms de sociétés, d’autres noms, des abréviations ou d’autres variantes. Bien que les noms ne soient pas forcément des noms de fonderies standard de la RMI, les noms de référence peuvent permettre d'identifier la fonderie dans la colonne C de la Recherche de fonderie.
La colonne C correspond à la liste des noms standard officiels des fonderies, dans le jeu de caractères de la norme ASCII. La plupart des fonderies auront la même entrée pour les deux colonnes ; toutefois, si le nom courant est différent du nom standard, la variation est indiquée dans la colonne B. </t>
  </si>
  <si>
    <t xml:space="preserve">
Option A : Si vous connaissez le numéro d’identification de la fonderie, saisissez-le dans la colonne A (les colonnes B, C, E, F, G, I et J seront remplies automatiquement) ; la colonne D sera grisée.
Option B : Si vous connaissez une combinaison de noms métal/fonderie figurant dans la Recherche de fonderie, effectuez les étapes suivantes :
Étape 1. Sélectionnez le métal dans la colonne B 
Étape 2. Sélectionnez dans la liste déroulante de la colonne C (une mauvaise combinaison déclenche la couleur ROUGE)
Option C : Si vous connaissez une combinaison métal/fonderie, effectuez les étapes suivantes :
Étape 1. Sélectionnez le métal dans la colonne B 
Étape 2 : Sélectionnez « La fonderie ne figure pas dans la liste » dans la liste déroulante Recherche de fonderie, puis renseignez les colonnes D et E
Étape 3. Saisissez toutes les informations disponibles sur la fonderie dans les colonnes H à Q
(*) Les champs obligatoires sont indiqués par un astérisque.
(1) Entrée obligatoire lorsque Recherche de fonderie = « La fonderie ne figure pas dans la liste »
REMARQUE : Une combinaison des options A, B et C peut être utilisée pour remplir l’onglet Liste des fonderies. Ne modifiez pas les cellules remplies automatiquement. Toutes les erreurs figurant dans l'onglet Recherche de fonderie doivent être signalées à la RMI en contactant info@conflictfreesmelter.org.</t>
  </si>
  <si>
    <t>Estratti dal sito internet:
(www.responsiblemineralsinitiative.org)
Formazione, modelli, Domande  Frequenti (FAQs), lista delle fonderie conformi al Responsible Minerals Assurance Process (RMAP -  fonderie che certificano l'origine e la tracciabilità dei metalli provenienti da zone di conflitto o ad alto rischio)</t>
  </si>
  <si>
    <t>Il presente Modello per la segnalazione dei materiali di conflitto (Conflict Minerals Reporting, CMRT), in seguito “Modello”, è un documento standard e gratuito creato da Responsible Minerals Initiative ® (RMI®). Il Modello semplifica il trasferimento di informazioni della catena di fornitura relative al Paese d’origine del minerale e alle fonderie e raffinerie utilizzate, sostenendo la conformità alle normative*. Il Modello, inoltre, rende più semplice l’individuazione delle nuove fonderie e raffinerie potenzialmente soggette a verifica ai sensi del Responsible Minerals Assurance Process**.
Il CMRT è stato concepito per guidare le aziende nella comunicazione delle informazioni relative alle proprie filiere, fino alla fase che precede la fonderia. Se la vostra azienda è una fonderia o raffineria di metalli di conflitto, in base ai protocolli RMAP, vi consigliamo di inserire il vostro nome nel foglio con l’elenco delle fonderie.
Nel compilare il Modulo, non inserire mai i caratteri “=” o “#” all’inizio del testo di qualsiasi cella.</t>
  </si>
  <si>
    <t>* Nel 2010 è stata votata una legge federale americana relativa ai metalli/minerali provenienti dalle zone di conflitto o ad alto rischio della Repubblica Democratica del Congo e Paesi confinanti. La SEC dovrebbe pubblicare la legislazione definitiva relativa alla divulgazione delle fonti di Conflict Minerals per le Aziende quotate in borsa negli StatiUniti (vedere la legislazione proposta al link http://www.sec.gov/rules/final/2012/34-67716.pdf). La proposta di legislazione fa riferimento alla guida OECD sul dovere di diligenza per le filiere di approvigionamento responsabile di metalli provenienti dalle zone di conflitto o ad alto rischio  (http://www.oecd.org/dataoecd/62/30/46740847.pdf), che supporta i Fornitori nell'elaborazione di politiche, accordi quadro e sistemi di gestionde della propria diligenza.
** fare riferimento a Responsible Minerals Initiative (www.responsiblemineralsinitiative.org).</t>
  </si>
  <si>
    <t>2. Selezionare il perimetro di dichiarazione dell'Azienda.  Le opzioni per il perimetro sono:
A. Perimetro aziendale
 B. Prodotto (o lista dei prodotti)
C. Definito dall'utilizzatore/utente
Per "Perimetro aziendale", la dichiarazione si riferisce a tutti i prodotti della società o le sostanze prodotte dalla società madre.  Se l'utilizzatore comunica dati relativi a minerali di conflitto a livello aziendale, allora verranno comunicati dati relativi a minerali di conflitto per tutti i prodotti fabbricati.
Per Selezione del perimetro del prodotto (o Lista di prodotti) verrà visualizzato un link alla scheda del foglio di lavoro Lista prodotti. Se viene selezionato questo perimetro, è obbligatorio elencare il Codice del costruttore dei prodotti che rientrano nel Perimetro di questa dichiarazione alla Colonna B del foglio di lavoro Lista prodotti. È facoltativo indicare la Denominazione del costruttore del prodotto nella Colonna C del foglio di lavoro Lista prodotti.
Per la selezione del Perimetro di "Definito dall'utente/utilizzatore", è obbligatorio che l'utilizzatore descriva l'ambito a cui è applicabile la comunicazione dei metalli di conflitto. La categoria definita dall'utilizzatore/utente consente a questo di descrivere l'ambito a cui è applicabile la comunicazione relativa ai minerali di conflitto. Il perimetro di questa categoria deve essere definito in un campo di testo come concordato tra fornitore e richiedente. Questa comunicazione può applicarsi a una specifica divisione della società o categoria di prodotti. Una categoria di prodotti è un gruppo di prodotti che può essere descritto da un termine generico riconosciuto da un'industria (ad es. condensatori). Quando l'utilizzatore si avvale di questa categoria, deve indicare le risposte alla lista di quesiti per ciascun metallo di conflitto usato nei prodotti della specifica categoria definita dall'utilizzatore.
Questo campo è obbligatorio.</t>
  </si>
  <si>
    <t>Istruzioni per rispondere alle sei domande relative al dovere di diligenza (righe da 24 a 65). Si prega di rispondere unicamente in inglese.</t>
  </si>
  <si>
    <t>Queste sette domande definiscono l'impiego, l'origine e l'identificazione dei fornitori per ciascuno dei metalli. Le domande hanno lo scopo di raccogliere informazioni sull'uso del metallo di conflitto nei prodotti della società per consentire la determinazione dell'applicabilità normativa. Le risposte alle domande devono essere rappresentative del "Perimetro della dichiarazione" selezionato nella sezione Informazioni sull'Azienda. Le risposte alle domande di questa sezione possono essere usate per determinare applicabilità e completezza del reporting del metallo di conflitto.</t>
  </si>
  <si>
    <t>Per ciascuna delle sette domande, si prega di fornire una risposta per ciascuno dei metalli usando il menu a tendina. Le domande di questa sezione devono essere completate per tutti i metalli di conflitto. Se la risposta per un determinato metallo alle domande 1 e/o 2 è positiva, è necessario completare le domande successive per quel metallo e anche le seguenti domande sulla due diligence (dalla A alla I) sul programma di due diligence globale della società.</t>
  </si>
  <si>
    <t>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
Questa domanda deve ottenere risposta per ciascun metallo di conflitto. Le risposte valide a questa domanda sono “sì” o “no”. Questa domanda è obbligatoria.</t>
  </si>
  <si>
    <t xml:space="preserve">2. Questa domanda deve ottenere risposta per ciascun metallo di conflitto per cui è stata fornita la risposta "sì" alla domanda 1. Questa è la seconda di due domande la cui risposta viene usata per determinare se il metallo di conflitto rientra nell’ambito degli obblighi di comunicazione dei minerali di conflitto indicati nelle norme definitive della SEC sulla determinazione di un metallo di conflitto come necessario alla funzionalità o realizzazione di un prodotto.  Questa domanda dipende dalla risposta alla domanda 1. La domanda ha lo scopo di individuare i metalli di conflitto che vengono deliberatamente aggiunti o utilizzati nel processo di fabbricazione di un prodotto in cui rimangono residui dei metalli di conflitto nel prodotto finito.  È possibile che tra questi vi siano metalli di conflitto non destinati a diventare parte del prodotto finale e neanche probabilmente necessari alla funzionalità del prodotto, ma presenti unicamente come residui del processo di fabbricazione.  In molti casi, il fabbricante può aver tentato di rimuovere o di facilitare l’esaurimento del metallo di conflitto durante il processo di fabbricazione; tuttavia, sono rimasti residui del metallo di conflitto.  Qualora il metallo di conflitto aggiunto o utilizzato durante il processo di fabbricazione venisse completamente eliminato, non lasciandone traccia al termine del processo, la risposta a questa domanda dovrebbe essere no.
Questa domanda deve ottenere risposta per ciascun metallo di conflitto. Le risposte valide a questa domanda sono “sì” o “no”. Questa domanda è obbligatoria. </t>
  </si>
  <si>
    <t xml:space="preserve">3. Questa è una dichiarazione che qualsiasi parte dei metalli di conflitto contenuta in uno o più prodotti deriva dalla DRC o paesi limitrofi (paesi interessati). La risposta a questa domanda deve essere "sì" nel caso in cui qualsiasi fonderia della catena di fornitura si rifornisca di materie prime dai paesi interessati, anche se tali fonderie rientrano nell'elenco delle fonderie e raffinerie conformi di RMI. Per maggiori informazioni, consultare le linee guida di RMI sulla due diligence per i minerali di conflitto al seguente indirizzo: http://www.responsiblemineralsinitiative.org/training-and-resources/publications-and-guidance/. La risposta a questa domanda può essere "sì", "no" o "sconosciuto". Motivare le risposte affermative (“Sì”) nella sezione dei commenti. Questa domanda è obbligatoria per un metallo specifico se la risposta alla domanda 1 e 2 è "Sì" relativamente a quel metallo. </t>
  </si>
  <si>
    <t xml:space="preserve">4. Questa è una dichiarazione che identifica se i metalli di conflitto contenuti nel prodotto/i necessari per la funzionalità del prodotto/i provengono da fonti riciclate o di scarto.
La risposta a questa domanda può essere "sì", "no" o "sconosciuto". Questa domanda è obbligatoria per un metallo specifico se la risposta alla domanda 1 e 2 è "Sì" relativamente a quel metallo.
La risposta "sì" indica che il 100% del minerale di conflitto proviene da fonti riciclate o di scarto. La risposta "no" indica che parte del minerale di conflitto proviene da fonti riciclate o di scarto. La risposta "sconosciuto" indica che l'utilizzatore non sa se il 100% del minerale di conflitto proviene o meno da fonti riciclate o di scarto. </t>
  </si>
  <si>
    <t>5. Questa domanda serve a stabilire se una società ha ricevuto le dichiarazioni sui metalli di conflitto da tutti i fornitori diretti, ragionevolmente ritenuti fornitori di minerali di conflitto contenuti nei prodotti che rientrano nel campo di applicazione della dichiarazione. Le risposte a questa domanda sono:
- 100%
- Oltre il 90%
- Oltre il 75%
- Oltre il 50%
- 50% o meno
- Nessuna
Questa domanda è obbligatoria per un metallo specifico se la risposta alla domanda 1 e 2 è "Sì" relativamente a quel metallo.</t>
  </si>
  <si>
    <t>6. Questa domanda verifica se il fornitore ha ragione di credere di aver identificato tutte le fonderie che forniscono metalli di conflitto nei prodotti inseriti nella presente dichiarazione. La risposta a questa domanda è "sì" o "no" con un commento in alcuni casi, ad esempio, elenco delle fonderie. 
Questa domanda è obbligatoria per un metallo specifico se la risposta alla domanda 1 e 2 è "Sì" relativamente a quel metallo.</t>
  </si>
  <si>
    <t>7. Questa domanda verifica che siano state riportate in questa dichiarazione tutte le fonderie identificate quali fornitrici di qualsiasi metallo di conflitto contenuto nei prodotti inseriti nella presente dichiarazione. La risposta a questa domanda è "sì" o "no" con un commento in alcuni casi, ad esempio, elenco delle fonderie. Questa domanda è obbligatoria per un metallo specifico se la risposta alla domanda 1 e 2 è "Sì" relativamente a quel metallo.</t>
  </si>
  <si>
    <t>Istruzioni per il completamento delle domande A– I. (righe 69 - 86).  Le domande dalla A. alla I. sono obbligatorie se la risposta alla domanda 1 è "Sì" per qualsiasi metallo.
Le risposte devono essere fornite unicamente in lingua INGLESE</t>
  </si>
  <si>
    <t>La guida OCDE sul dovere di diligenza per l'approvigionamento responsabile di minerali provenienti da zone di conflitto o ad alto rischio (Guida OCDE), definisce l'applicazione del "dovere di diligenza" come un "processo continuo, proattivo e reattivo, che permette alle aziende di assicurarsi di rispettare i diritti umani e di non contribuire ai conflitti". Il dovere di diligenza dovrebbe costituire parte integrante della strategia globale di approvigionamento conflict-free della vostra azienda.
Le domande da A a J sono formulate per verificare le attività messe in atto dalla vostra azienda relative al dovere di diligenza per l'approvigionamento conflict-free. Le risposte alle domende devono essere rappresentative del perimetro completo delle attività della vostra azienda e non devono riferirsi unicamente al "perimetro della dichiarazione" indicato nella sezione Informazioni sull'Azienda.</t>
  </si>
  <si>
    <t>A. Questa dichiarazione serve a comunicare se una società adotta una politica di approvvigionamento per i minerali di conflitto. La risposta a questa domanda può essere "sì" o "no". I commenti devono essere inseriti nel campo commenti.
Questa domanda è obbligatoria.</t>
  </si>
  <si>
    <t>B. Questa dichiarazione serve a comunicare se la politica di approvvigionamento per i minerali di conflitto è disponibile sul sito web della società. La risposta a questa domanda può essere "sì" o "no". Se "sì", l'utente dovrà indicare l'URL nel campo commenti della domanda.
Questa domanda è obbligatoria.</t>
  </si>
  <si>
    <t>C. Questa domanda ha lo scopo di stabilire se una società richiede ai propri fornitori diretti di escludere i minerali di conflitto provenienti dalla RDC.  La risposta a questa domanda può essere "sì" o "no".  Fare riferimento alla scheda delle Definizioni per la definizione di "assenza di minerali di conflitto provenienti dalla RDC".  I commenti devono essere inseriti nel campo commenti.
Questa domanda è obbligatoria.</t>
  </si>
  <si>
    <t>D. Questa è una dichiarazione volta a determinare se una società impone ai propri fornitori diretti di approvvigionare i minerali di conflitto da fonderie verificate e libere da conflitti. La risposta a questa domanda può essere "sì" o "no". I commenti devono essere inseriti nel campo commenti.
Questa domanda è obbligatoria.</t>
  </si>
  <si>
    <r>
      <t xml:space="preserve">E. Rispondere "sì" o "no" per comunicare se la società ha implementato misure di due diligence per l'approvvigionamento dei minerali di conflitto. Questa dichiarazione non intende fornire i dettagli delle misure di due diligence adottate dalla società, bensì comunicare unicamente l'eventuale implementazione delle stesse. Gli aspetti relativi all'ammissibilità delle misure di due diligence devono essere stabiliti dal richiedente e dal fornitore.
</t>
    </r>
    <r>
      <rPr>
        <sz val="11"/>
        <color theme="1"/>
        <rFont val="Verdana"/>
        <family val="2"/>
      </rPr>
      <t xml:space="preserve">
</t>
    </r>
    <r>
      <rPr>
        <sz val="11"/>
        <color rgb="FF000000"/>
        <rFont val="Verdana"/>
        <family val="2"/>
      </rPr>
      <t>Alcuni esempi di misure di due diligence includono: comunicazione e indicazione nei contratti (laddove possibile) delle aspettative nei confronti dei fornitori in relazione all'utilizzo di una catena di fornitura libera da minerali di conflitto; identificazione e valutazione dei rischi nella catena di fornitura; realizzazione e implementazione di una strategia per la gestione di determinati rischi; verifica della conformità del proprio fornitore diretto alla politica di esclusione dei minerali di conflitto provenienti dalla RDC, ecc. Questi esempi di misure di due diligence rispettano le indicazioni contenute nelle linee guida dell'OCSE riconosciute a livello internazionale.  
Questa domanda è obbligatoria.</t>
    </r>
  </si>
  <si>
    <t>F. Questa è una dichiarazione volta a comunicare se una società richiede al proprio fornitore di compilare una dichiarazione relativa ai minerali di conflitto. Le risposte accettate sono elencate in basso, ma in alcuni casi può essere necessario fornire ulteriori dettagli, ad esempio per indicare il formato utilizzato per la raccolta delle informazioni. Se la risposta è "Sì", l'utente dovrà inserire un commento nel campo commenti qualora utilizzi un formato diverso.  Le risposte a questa domanda sono:
- Sì, in conformità con IPC-1755 [ad es., CMRT]
- Sì, utilizzando un altro formato (descrivere)
- No
Questa domanda è obbligatoria.</t>
  </si>
  <si>
    <t>G. Si prega di rispondere “Sì” o “No”.  Nella sezione dei commenti, è possibile fornire ulteriori informazioni relative al proprio approccio. Alcuni esempi:
 "Verifica di terze parti" - verifiche dei fornitori in loco condotte da terze parti indipendenti.  
 "Analisi della sola documentazione" - verifica di registri e documenti presentati dal fornitore, condotta da terze parti indipendenti e dal personale della società.    
 "Verifica interna" - verifiche dei fornitori in loco condotte dal personale della società.
Questa domanda è obbligatoria.</t>
  </si>
  <si>
    <t>H. Questa domanda è volta a comunicare se il processo di verifica della società prevede la gestione di azioni correttive.  La risposta a questa domanda può essere "sì" o "no". I commenti devono essere inseriti nel campo commenti.
Questa domanda è obbligatoria.</t>
  </si>
  <si>
    <t>I. Questa domanda serve a comunicare se la società è soggetta al regolamento della SEC. La risposta a questa domanda può essere "sì" o "no". I commenti devono essere inseriti nel campo commenti. Questa domanda è obbligatoria. Per maggiori informazioni, visitare il sito www.sec.gov.</t>
  </si>
  <si>
    <t>Istruzioni per il completamento della lista delle fonderie.
Si prega di rispondere unicamente in IngleseIs</t>
  </si>
  <si>
    <t>Questo modello consente di identificare le fonderie tramite la Ricerca fonderia. Le colonne B e C devono essere completate da sinistra a destra per utilizzare la funzionalità di Ricerca fonderia.
Utilizzare una riga diversa per ciascuna combinazione di metallo/fonderia/paese.</t>
  </si>
  <si>
    <t>1. Colonna di immissione identificativo fonderia - Se si conosce il numero identificativo della fonderia, immetterlo nella colonna A (le colonne B, C, E, F, G, I e J verranno popolate automaticamente). La colonna A non viene popolata automaticamente.</t>
  </si>
  <si>
    <t>3. Ricerca fonderia (*) - Selezionare un'opzione dal menu a tendina.  Questa è la lista di fonderie note alla data di pubblicazione del modello.  Se la fonderia non è inclusa nella lista, selezionare “Fonderia non presente”.  Ciò consentirà di individuare il nome della fonderia nella colonna D. Se non si conosce il nome o la sede della fonderia, selezionare “Fonderia non ancora identificata”.  Per questa opzione, le colonne D ed E verranno popolate automaticamente con “sconosciuto”.  Questo campo è obbligatorio.</t>
  </si>
  <si>
    <t>11. Persona di riferimento per la Fonderia (Smelter Contact Name) – il modulo Conflict Minerals Report (CMRT) deve essere fatto circolare tra le aziende della catena di fornitura (Supply Chain) dell'azienda richiedente per assicurare (garantire) il rispetto della OECD Due Diligence Guidance for Responsible Supply Chains of Minerals from Conflict-Affected and High-Risk Areas per i minerali provenienti da zone di conflitto e ad alto rischio e il rispetto della U.S. Securities and Exchange Commission Final Rule sui minerali di conflitto.
Qualora il modello venisse fatto circolare in un paese in cui esistono leggi che proteggono le informazioni personali, la condivisione delle informazioni personali inserite nella CMRT potrebbe violare le relative norme (di tutela dell’informazione). In questi casi, si raccomanda alla società richiedente di prendere precauzioni, come l’ottenere il permesso della persona di riferimento per poter condividere le informazioni con altre aziende della filiera di fornitura quando si devono compilare le colonne relative a "Nome riferimento per la Fonderia (Smelter Contact Name)" e "indirizzo e-mail di riferimento per la fonderia (Smelter Contact Email)".
Se avete l'autorizzazione to condividere questa informazione, per favore inserire il nome della persona di riferimento della fonderia con cui lavorate.</t>
  </si>
  <si>
    <t xml:space="preserve">13. Nome della/e miniera/e - Questo campo consente all’azienda di definire le miniere effettivamente utilizzate dalla fonderia. Se noti, inserire i nomi effettivi delle miniere. Se il 100% dei materiali utilizzati dalla fonderia deriva da attività di riciclaggio o materie di scarto, inserire “Riciclato” o “Scarto” al posto del nome della miniera e rispondere “Sì” nella colonna P.
“Conferma RCOI come da RMI” costituisce una risposta accettabile a questa domanda.
</t>
  </si>
  <si>
    <t xml:space="preserve">14. Luogo (Paese) della/e miniera/e - Questo è un campo di testo libero che consente all’azienda di specificare il luogo in cui si trovano le miniere utilizzate dalla fonderia. Inserire il Paese in cui si trova/no la/e miniera/e. Se il Paese di origine non è noto, inserire il termine “Sconosciuto”. Se il 100% dei materiali utilizzati dalla fonderia deriva da attività di riciclaggio o materie di scarto, inserire “Riciclato” o “Scarto” al posto del Paese di origine. Questo campo è facoltativo.
“Conferma RCOI come da RMI” costituisce una risposta accettabile a questa domanda.
</t>
  </si>
  <si>
    <t>15. Indica se i materiali utilizzati per il/i processo/i della fonderia derivano esclusivamente da fonti riciclate o di scarto. Questa domanda è facoltativa.  Le risposte a questa domanda sono:
- Sì
- No
- Sconosciuto</t>
  </si>
  <si>
    <t xml:space="preserve"> Il foglio di lavoro "controllore" viene utilizzato per verificare se tutte le informazioni richieste nel modello sono state completate. E 'aggiornato in tempo reale e può essere rivisto in qualsiasi momento durante l'utilizzo del modello. Viene utilizzato per verificare il completamento.
Per utilizzare questa scheda, verificare che tutti i campi obbligatori siano stati completati (i campi completati saranno evidenziati in verde). In caso contrario, cercare il campo rosso e rivedere le "Note" nella colonna C con le azioni richieste. È possibile utilizzare l'URL nella colonna D per accedere direttamente al campo per il completamento.</t>
  </si>
  <si>
    <t>Il processo Responsible Minerals Assurance Process ("Processo") la lista delle fonderia conformi ("Lista") e i moduli e strumenti del Programma, incluso inva esemplificativa e non esaustiva, il Conflict Mineral modello di rapporto (tutti insieme denominati "Strumenti"), incluso, senza limitazione, tutte le informazioni incluse nei su indicati documenti, sono fornite solo a scopo informativo e sono aggiornate alla data di compilazione degli stessi. Qualsivoglia incompletezza o inaccuratezza nella Lista o negli Strumenti non dovrà attribuirsi alla responsabilità dell'Responsible Business Alliance, Incorporated, società non quotata del Delaware ("RBA"), o dell'iniziativa e-Sostenibilità Globale, un'associazione no-profit Belga. L'identificazione su se e/o come usare in tutto o in parte la Lista o gli Strumenti è a totale discrezione dell'utilizzatore. Prima di usare la Lista o gli Strumenti, è necessaria una revisione con il proprio ufficio legale. L'uso della Lista o degli Strumenti è a discrezione dell'Utilizzatore.</t>
  </si>
  <si>
    <t>RBA non garantisce il contenuto della Lista o degli Strumenti. La lista e gli Strumenti sono forniti nella forma e contenuto in cui sono disponibili. RBA con la presente nega qualsivoglia garanzia di qualsivoglia natura, espressa o implicita, risultante dagli usi commerciali come ad esempio garanzia implicite di commerciabilità, non-cntraffazione, qualità, proprietà, idoneità, completezza o accuratezza.</t>
  </si>
  <si>
    <t>Ad ogni fine di legge, è esclusa ogni responsabilità di RBA per ogni danno, costo, spesa di qualsivolgia natura, incluso, senza limitazione, danni o perdite speciali, incidentali, punitivi, diretti, indiretti o conseguenziali o lucro cessante conseguente e/o risultante dall'uso da parte dell'Utilizzatore della Lista o degli Strumenti, indipendentemente dal fatto che sia configurabile come resposabilità contrattuale, extra-contrattuale o di qualsiasi altro genere, anche se è dimostrato che tali danni erano prevedibili.</t>
  </si>
  <si>
    <t>In considerazione dell'accesso e dell'uso delle Liste e degli Strumenti, l'Utilizzatore con la presente accetta di (a) liberare e manlevare RBA, così come i suoi impiegati, direttori, agenti, volontarii, rappresentanti, consulenti, successori e cessionari da ogni contestazione, citazione, condanna, perdita, imposta, danno e esecuzione che l'Utilizzatore ha avuto, ha o potrà avere  contro e/o opporre  RBA così come i suoi impiegati, direttori, agenti, volontarii, rappresentanti, consulenti, successori e cessionari come risultato dell'utilizzo della Lista e degli Strumenti, e (b) tenere indenne e manlevare RBA così come i suoi impiegati, direttori, agenti, volontarii, rappresentanti, consulenti, successori e cessionari da ogni pretesa, azione, danno, perdita, esecuzione risultante dall'uso della Lista o qualsivoglia Strumento.</t>
  </si>
  <si>
    <t>Responsible Minerals Initiative (Iniziativa di Sourcing libera dai conflitti)</t>
  </si>
  <si>
    <t>Come definito dalla legge 2010 degli Stati Uniti d'America, la Riforma Dodd-Frank Wall Street e la Consumer Protection Act, Sezione 1502 (e) (4):
MINERALI DI CONFLITTO. - il termine "minerale di confillo" significa -
(A) Columbite-tantalite (coltan), cassiterite, oro, wolframite, o loro derivati; o
(B) tutti gli altri minerali o loro derivati definiti dalla Segreteria di stato come finanziatori di un conflitto nella Rerpubblica Democratica del Congo o paesi confinanti (disponibile su http://www.sec.gov/about/laws/wallstreetreform-cpa.pdf</t>
  </si>
  <si>
    <t>I Paesi Coinvolti, come definiti dallo United States Dodd-Frank Wall Street Reform and Consumer Protection Act of 2010. Tali paesi includono la Repubblica Democratica del Congo e i nove Paesi con cui condivide confini internazionalmente riconosciuti: Angola, Burundi, Repubblica Centro Africana, Repubblica del Congo, Ruwanda, Sud Sudan, Tanzania, Uganda, Zambia.</t>
  </si>
  <si>
    <t>E' definito per indicare i prodotti che non contengono minerali che direttamente o indirettamente finanaziano o avvantaggiano gruppi armati nella Repubblica Democratica del Congo o nei paesi confinanti. Fonte: 2010 United States legislation, Dodd-Frank Wall Street Reform and Consumer Protection Act, Section 1502 (http://www.sec.gov/about/laws/wallstreetreform-cpa.pdf)</t>
  </si>
  <si>
    <t>Per quanto riguarda le verifiche alle fonderie, una "Società Indipendente di revisione del settore privato", nota anche come "società di revisione indipendente di terza parte" è un'organizzazione del settore privato competente per la valutazione della tracciabilità dei  materiali  della  fonderia o raffineria rispetto alle norme RMAP o un protocollo di revisione equivalente. Al fine di mantenere neutralità ed imparzialità, tale organizzazione e i suoi valutatori non devono avere conflitti di interesse con i valutati</t>
  </si>
  <si>
    <t>Intenzionalmente aggiunto è comunemente noto come l'impiego deliberato di una sostanza, o in questo caso metallo, nella formulazione di un prodotto dove la sua presenza continua è voluta per garantire una specifica caratteristica, apparenza o qualità.
Mentre la SEC non definisce la frase "intenzionalmente aggiunto" nella legislazione finale *, il preambolo alla legislazione definisce:
"[Noi] definiamo che essere intenzionalmente aggiunto, piuttosto che essere un sottoprodotto naturale è un fattore significativo nel determinare se un minerale di conflitto è "necessario alla funzionalità o produzione" di un prodotto. Ciò è corretto indipendentemente da chi ha intenzionalmente aggiunto il minerale di conflitto nel prodotto fin quando il minerale è contenuto nel prodotto.  Determinare se un minerale di conflitto è considerato "necessario" a un prodotto deve essere indipendente dal fatto che il minerale da conflitto sia stato aggiunto direttamente al prodotto dal dichiarante o sia stato aggiunto ad un componente del prodotto finito che il dicharante riceve da una parte terza. Invece, il dichiarante deve relazionare circa la totalità del prodotto e lavorare con i fornitori per ottemperare alle richieste. Tuttavia, nel determinare se un minerale di conflitto è necessario ad un prodotto, il dichiarante deve considerare ogni minerale di conflitto contenuto  nei propri prodotti, anche se tale minerale di conflitto è contenuto nel prodotto solo perchè è stato incluso nella parte di un componente del prodotto che è stato costruito originariamente da una parte terza.
*(56296 Federal Register / Vol. 77, No. 177 / Wednesday, September 12, 2012 / Rules and Regulations)</t>
  </si>
  <si>
    <t>La SEC non fornisce una definzione formale della frase nella legislazione finale*, tuttavia fornisce alcune indicazioni. Un minerale di conflitto è considerato necessario alla funzionalità di un prodotto se soddisfa le seguenti condizioni: 1) è intenzionalmente incluso nel processo di produzione del prodotto, diverso se è incluso in un utensile, macchinario  o attrezzatura utilizzata per produrre il prodotto (ad esempio computer o cavi elettrici), 2) è incluso nel prodotto (deve essere contenuto nel prodotto affinchè sia applicabile )  3) è necessario al prodotto.
*(56296 Federal Register / Vol. 77, No. 177 / Wednesday, September 12, 2012 / Rules and Regulations)</t>
  </si>
  <si>
    <t xml:space="preserve">Il processo RMAP è un processo sviluppato da RBA per aumentare la capacità delle aziende di verificare un approvigionamento responsabile dei metalli. Maggiori dettagli sul programma CFS sono disponibili: http://www.responsiblemineralsinitiative.org/responsible-minerals-assurance-process/.
</t>
  </si>
  <si>
    <t>Fondata nel 2008 dai membri della dell'Responsible Business Alliance®(RBA®) e della Global e-Sustainability Initiative, la Iniziativa Fornitura libera dai conflitti (RMI) è cresciuta divenendo uan delle risorse più utilizzate  e rispettate per le aziende che affrontano la questione dei minerali da conflitto nella propria filiera di fornitura. Più di 150 compagnie di sette diversi settori  partecipano al CFSI attualmente, contribuendo a una serie di strumenti e risorse che includono il Responsible Minerals Assurance Process, il Modello di Segnalazione sui Conflict Minerals, i dati sull'indagine raglionevole sui Paesi di origine, e una serie di documenti di riferimento sulla fornitura di minarali di conflitto. La RMI gestisce anche regolarmente workshops sulla questione minarli fonte di conflitto e contribuisce allo sviluppo delle strategie e dibattiti con le organizzazioni che guidano la società civile e i governi. Ulteriori informazioni sono disponibili al http://www.responsiblemineralsinitiative.org.</t>
  </si>
  <si>
    <t>La lista di fonderie conformi al Responsible Minerals Assurance Process (RMAP) è una lista pubblicata di fonderie e raffinerie che si sono sottoposte ad una valutazione attraverso il RMAP, un programma dell'iniziativa Responsible Minerals Initiative (RMI) o un programma equivalente dell'Industria (come il Consiglio per una gioielleria responsabile, o l'Associazione del mercato dei lingotti di Londra), ed è stato validato come conforme con i protocolli. Se una fonderia o raffineria non è indicata nella lista, o non ha completato la valutazione o non è conforme con il protocollo RMAP.
All'indirizzo www.responsiblemineralsinitiative.org. è possibile trovare una lista di fonderie e raffinerie che sono state validate in quanto conformi al RMAP.</t>
  </si>
  <si>
    <t>La RMI assegna un numero di identificazione univoco alle aziende che sono state indicate dai membri della catena di fornitura in qualità di fonderie o raffinerie, anche qualora non ne sia stata valutata l'ottemperanza alle caratteristiche di fonderie o raffinerie come definito nei protocolli di audit RMAP.</t>
  </si>
  <si>
    <t>I campi obbligatori sono contrassegnati con un asterisco (*).  Consultare la scheda Istruzioni per ottenere informazioni sulle modalità di risposta a ciascuna domanda.</t>
  </si>
  <si>
    <t>Numero di identificazione della società</t>
  </si>
  <si>
    <t>ID Unico Aziendale rilasciato dall’autorità</t>
  </si>
  <si>
    <t>Rispondere alle seguenti domande 1- 6 basate sul perimetro della dichiarazione sopra indicato</t>
  </si>
  <si>
    <t>1) Vi sono metalli di conflitto aggiunti o utilizzati intenzionalmente nel/nei prodotto/i o nel processo di produzione? (*)</t>
  </si>
  <si>
    <t>4) Il 100% dei metalli di conflitto (necessari per la funzionalità o per la produzione dei prodotti della vostra società) derivano da materiale di recupero o da scarti di fornitura?</t>
  </si>
  <si>
    <t>6) Avete individuato tutte le fonderie che forniscono metalli di conflitto alla vostra catena di fornitura?</t>
  </si>
  <si>
    <t>7) Tutte le informazioni applicabili relativamente alle fonderie ricevute dalla vostra azienda sono state incluse in questa dichiarazione?</t>
  </si>
  <si>
    <t>C. Richiedete ai vosti fornitori di essere DRC conflict - free?</t>
  </si>
  <si>
    <t xml:space="preserve">D. Richiedete ai vostri diretti fornitori di approvvigionarsi da fonderie che sono state certificate da parte di una società indipendente di certificazione del settore privato?  </t>
  </si>
  <si>
    <t>I. La società è tenuta a inviare una comunicazione annuale sui minerali di conflitto alla SEC?</t>
  </si>
  <si>
    <r>
      <t>Oltre il 75%</t>
    </r>
    <r>
      <rPr>
        <sz val="11"/>
        <color rgb="FF000000"/>
        <rFont val="Calibri"/>
        <family val="2"/>
      </rPr>
      <t/>
    </r>
  </si>
  <si>
    <r>
      <t>Oltre il 50%</t>
    </r>
    <r>
      <rPr>
        <sz val="11"/>
        <color rgb="FF000000"/>
        <rFont val="Calibri"/>
        <family val="2"/>
      </rPr>
      <t/>
    </r>
  </si>
  <si>
    <r>
      <t>50% o meno</t>
    </r>
    <r>
      <rPr>
        <sz val="11"/>
        <color rgb="FF000000"/>
        <rFont val="Calibri"/>
        <family val="2"/>
      </rPr>
      <t/>
    </r>
  </si>
  <si>
    <r>
      <t xml:space="preserve"> </t>
    </r>
    <r>
      <rPr>
        <sz val="10"/>
        <color rgb="FF000000"/>
        <rFont val="Verdana"/>
        <family val="2"/>
      </rPr>
      <t>No</t>
    </r>
    <r>
      <rPr>
        <sz val="7"/>
        <color rgb="FF000000"/>
        <rFont val="Verdana"/>
        <family val="2"/>
      </rPr>
      <t xml:space="preserve"> </t>
    </r>
    <r>
      <rPr>
        <sz val="10"/>
        <color rgb="FF000000"/>
        <rFont val="Verdana"/>
        <family val="2"/>
      </rPr>
      <t/>
    </r>
  </si>
  <si>
    <t xml:space="preserve">La seguente lista riporta i dati più recenti relativamente a nomi/alias di RMI a partire dalla pubblicazione di questo modello.  La lista viene aggiornata spesso e la versione più aggiornata è disponibile sul sito web di RMI http://www.responsiblemineralsinitiative.org/responsible-minerals-assurance-process/exports/cmrt-export/. La presenza di una fonderia NON è garanzia del fatto che essa sia attualmente attiva o conforme ai sensi del Responsible Minerals Assurance Process.
Prego fare riferimento al sito RMI (www.responsiblemineralsinitiative.org) per la versione più aggiornata e accurata dei nomi delle fonderie standard attive o conformi.
I nomi compresi nella colonna B rappresentano i nomi delle aziende che sono comunemente conosciute e segnalate dalla catena logistica per una fonderia specifica. Questi nomi possono includere i nomi di ex aziende, nomi alternativi, abbreviazioni o altre variazioni. Sebbene i nomi possano non essere i Nomi delle fonderie standard di RMI, i nomi di riferimento sono utili all’identificazione della fonderia, che è elencata nella colonna C della Ricerca fonderia.
La colonna C è un elenco dei nomi delle fonderie standard ufficiali, in caratteri ASCII. La maggioranza delle fonderie avrà lo stesso nome su entrambe le colonne, tuttavia se il nome comune varia rispetto al nome standard, la variazione è annotata nella colonna B. </t>
  </si>
  <si>
    <t>Ricerca fonderia (*)</t>
  </si>
  <si>
    <t>ID fonderia</t>
  </si>
  <si>
    <r>
      <t xml:space="preserve">PER INIZIARE:
</t>
    </r>
    <r>
      <rPr>
        <b/>
        <sz val="11"/>
        <color theme="1"/>
        <rFont val="Verdana"/>
        <family val="2"/>
      </rPr>
      <t xml:space="preserve">
</t>
    </r>
  </si>
  <si>
    <t xml:space="preserve">Opzione A: Se si dispone del numero di identificazione della fonderia, immetterlo nella colonna A (le colonne B, C, E, F, G, I e J verranno popolate automaticamente); la colonna D sarà disabilitata. 
Opzione B: Se si dispone della combinazione di nomi per la ricerca del metallo e della fonderia, procedere come indicato di seguito: Fase 1. Selezionare il metallo nella colonna B Fase 2. Selezionare dal menu a tendina nella colonna C (una combinazione errata verrà visualizzata con il colore ROSSO) 
Opzione C: Se si dispone della combinazione di nomi per la ricerca del metallo e della fonderia, procedere come indicato di seguito: Fase 1. Selezionare il metallo nella colonna B Fase 2. Selezionare "Fonderia non elencata" nel menu a tendina della Ricerca fonderia e completare le colonne D &amp; E Fase 3. Inserire tutti i dati disponibili sulla fonderia nelle colonne da H a Q 
(*) I campi obbligatori sono contrassegnati con un asterisco. 
(1) Voce richiesta se la Ricerca fonderia = "Fonderia non elencata" 
NOTA: Per completare la scheda della lista delle fonderie è possibile utilizzare una combinazione delle Opzioni A e B. Non modificare le celle popolate automaticamente. Tutti gli errori presenti nella scheda Ricerca fonderia devono essere segnalati alla RMI tramite l’indirizzo e-mail RMI@responsiblebusiness.org. 
</t>
  </si>
  <si>
    <t>Collegamento ipertestuale alla fonte</t>
  </si>
  <si>
    <t>Rispondere se si richiede ai propri fornitori diretti di approvvigionarsi da fonderie convalidate come conflict-free per la Repubblica Democratica del Congo utilizzando la lista di fonderie conforme al Responsible Minerals Assurance Process nella cella D75 della scheda della Dichiarazione</t>
  </si>
  <si>
    <t>RMI Website: (www.responsiblemineralsinitiative.org)
Schulung und Beratung, Vorlagen, Responsible Minerals Assurance Process, konforme Schmelzhütten Liste</t>
  </si>
  <si>
    <t xml:space="preserve">Diese Vorlage für den Konfliktmineralien-Bericht (Vorlage) ist eine kostenlose, standardisierte Berichtsvorlage, die durch die Responsible Minerals Initiative (RMI) erstellt wurde. Die Vorlage erleichtert die Übertragung von Informationen über die Versorgungskette in Bezug auf das Mineral, Ursprungsland und Schmelzöfen und Raffinerien, die verwendet werden, und unterstützt die Einhaltung der Gesetzgebung*. Die Vorlage vereinfacht die Feststellung von neuen Schmelzöfen und Raffinerien, die über den Responsible Minerals Assurance Process** möglicherweise einer Prüfung unterzogen werden.
Das CMRT wurde für nachgelagerte Unternehmen konzipiert, um Informationen über ihre Versorgungsketten bis hin zur (aber nicht einschließlich) Schmelzerei offenzulegen. Wenn Sie ein 3TG-Schmelzofen oder eine Raffinerie in Übereinstimmung mit den RMAP-Protokollen sind, empfehlen wir Ihnen, Ihren eigenen Namen ins Schmelzofenliste-Tab einzutragen.
Beim Ausfüllen des Formulars, sollte keine der Zeilen mit „=“ oder „#“ beginnen.
</t>
  </si>
  <si>
    <t>* Im Jahr 2010 wurde die US-Dodd-Frank Act  zum Thema "Conflict Minerals" verabschiedet, die aus der Demokratischen Republik Kongo (DRK) oder angrenzenden Ländern stammen. Die SEC veröffentlicht endgültige Vorschriften im Zusammenhang mit der Unterrichtung über die Ursache von Konfliktmineralien durch US-amerikanische börsennotierte Unternehmen (siehe die Regeln am http://www.sec.gov/rules/final/2012/34-67716.pdf).  Die Regeln der OECD-Due Diligence Guidance for Responsible Supply Chains für Mineralien aus Konflikt- und mit hohem Risiko verbundenen Bereichen, (http://www.oecd.org/dataoecd/62/30/46740847.pdf), schaffen Richtlinien für Lieferanten im Rahmen von Due Diligence und Managementsystemen.  ** Siehe Informationen über die Responsible Minerals Initiative (www.responsiblemineralsinitiative.org).</t>
  </si>
  <si>
    <t xml:space="preserve">3. Dies ist eine Erklärung, dass jedwede Menge der in einem Produkt oder in mehreren Produkten enthaltenen 3TG-Mineralien aus der Demokratischen Republik Kongo oder benachbarten Ländern stammt (umfasste Länder). Die Antwort auf diese Frage sollte „Ja“ sein, wenn ein Schmelzofen in der Lieferkette aus den umfassten Ländern stammt, selbst wenn diese Schmelzöfen auf der RMI-Liste der konformen Schmelzöfen und Raffinerien stehen.  Wenden Sie sich für weitere Informationen an den Due-Diligence-Leitfaden der RMI: http://www.responsiblemineralsinitiative.org/training-and-resources/publications-and-guidance/.
Die Antwort auf diese Frage muss „Ja“ oder „Nein“ oder „Unbekannt“ lauten. Begründen Sie eine „Ja“-Antwort im Kommentarabschnitt.
Diese Frage muss für ein bestimmtes Metall beantwortet werden, wenn die Antwort auf Frage 1 und 2 „Ja“ für dieses Metall lautet. </t>
  </si>
  <si>
    <t xml:space="preserve">13. Name der Mine(n) – Dieses Feld ermöglicht es einem Unternehmen, die aktuellen Minen zu bestimmen, die durch die Schmelzöfen verwendet werden. Bitte geben Sie, falls bekannt, die Namen der aktuellen Minen an. Falls 100 % des Rohmaterials der Schmelzöfen aus wiederverwerteten oder Ausschussressourcen resultiert, tragen Sie anstelle des Namens der Mine „wiederverwertet“ oder „Ausschuss“ ein und geben Sie in Spalte P die Antwort „Ja“.
„RCOI-bestätigt gemäß RMI“ kann eine akzeptable Antwort auf die Frage sein.
</t>
  </si>
  <si>
    <t xml:space="preserve">14. Standort (Land) der Mine(n) – Dies ist ein Textfeld mit freier Texteingabe, das es einem Unternehmen ermöglicht, den Standort der Minen zu definieren, die durch die Schmelzöfen verwendet werden.  Bitte geben Sie das Land der Mine(n) ein. Falls das Ursprungsland nicht bekannt ist, geben Sie „Unbekannt“ ein.  Falls 100 % des Rohmaterials der Schmelzöfen aus wiederverwerteten oder Ausschussressourcen resultiert, tragen Sie anstelle des Ursprungslandes „wiederverwertet“ oder „Ausschuss“ ein. Dieses Feld ist optional.
„RCOI-bestätigt gemäß RMI“ kann eine akzeptable Antwort auf die Frage sein.
</t>
  </si>
  <si>
    <t xml:space="preserve">Der Responsible Minerals Assurance Process ("Programm"), die konforme Schmelzer Liste (die "Liste"), Fragebögen und Werkzeuge (zusammengefasst unter "Werkzeuge"), beinhalten ohne Einschränkung alle Informationen, die hier nur zu Informationszwecken zur Verfügung gestellt sind und sind nur aktuell auf dem Stand des angegebenen Datums. Jegliche Ungenauigkeiten oder Irrtümer in der Liste oder der Werkzeuge sind nicht in der Verantwortung der Responsible Business Alliance Incorporated, einer Delaware Nichtaktiengesellschaft ("RBA"). Ob und in welchem Umfang die gesamte Liste oder Werkzeuge oder Teile davon benutzt werden, liegt in der alleinigen und uneingeschränkten Bestimmung des Benutzers. Vor Nutzung dieser Liste oder Werkzeuge sollten Sie diese mit ihren Juristen prüfen. Kein Teil der Liste oder Werkzeuge begründet eine Rechtsberatung. Die Nutzung der Liste oder eines der Werkzeuge ist freiwillig. 
Im Falle eines Konfliktes wird die englische Version des Konflikt Mineralien Fragebogens als die rechtsgültige Version betrachtet. </t>
  </si>
  <si>
    <t>RBA macht keine Zusicherungen oder geben Gewährleistungen in Bezug auf die Liste oder einem der Werkzeuge. Die Liste und Werkzeuge basieren auf einer "wie vorgestellt" und "wie verfügbar" Weise. RBA lehnt hiermit alle Gewährleistungsansprüche jeglicher Art ab, weder ausdrücklich, stillschweigend, noch anderweitig, oder seitens Handels-oder Benutzerdefinition ergebend, einschließlich ohne Einschränkung auf Vollständigkeit, stillschweigende Gewährleistungen der Marktgängigkeit, der Nichtverletzung, Qualität, Titel, Eignung für einen bestimmten Zweck  oder Genauigkeit.</t>
  </si>
  <si>
    <t>Soweit dies nach geltendem Recht zulässig ist, verzichtet RBA auf jegliche Haftung für Verluste, Kosten oder Schäden jeglicher Art, einschließlich, ohne Einschränkung, auf spezielle, zufällige, strafbare, direkte, indirekte oder Folgeschäden oder entgangenen Einnahmen oder Gewinne, die sich aus oder die sich aus der Nutzung des Benutzers der Liste oder einem beliebigen Werkzeug, ob auf Vergehen, Vertrag, Satzung oder in anderer Weise, auch wenn angezeigt wurde, dass sie auf die Möglichkeit solcher Schäden hingewiesen wurden.</t>
  </si>
  <si>
    <t>Als Gegenleistung für den Zugang und die Nutzung der Liste und / oder einem beliebigen Werkzeug willigt der Nutzer hiermit ein und wird: (a) RBA und ihre Führungskräfte, Direktoren, Vertreter, Mitarbeiter, Freiwillige, Vertreter, Auftragnehmer, Nachfolgern und Bevollmächtigten, von allen Ansprüchen, Klagen, Verluste, Schäden, Urteile, Abgaben und Ausführungen, die der Anwender oder Nutzer je hatte, hat oder jemals haben wird, oder haben oder behaupten könnte, für immer entlasten; oder Forderungen oder Ansprüche gegen RBA sowie ihre Führungskräfte, Direktoren, Vertreter, Angestellten, Freiwilligen, Vertreter, Auftragnehmer, Nachfolgern und Bevollmächtigten, die sich aus der Nutzung der Liste oder eines Werkzeugs resultieren nicht erheben und stimmen zu (b) RBA und ihre Führungskräfte, Direktoren, Vertreter, Mitarbeiter, Freiwillige, Vertreter, Auftragnehmer, Nachfolgern und Bevollmächtigten, von jeglichen Ansprüchen, Klagen, Verluste, Schäden , Urteile, Abgaben und Ausführungen, die sich aus des Nutzers Nutzung der Liste oder eines Werkzeugs ergeben; zu entschädigen, zu verteidigen und schadlos zu halten.</t>
  </si>
  <si>
    <t>RMAP Compliant Smelter Liste</t>
  </si>
  <si>
    <t>Eine Gold-Raffinerie ist ein metallurgischer Verarbeiter, der Feingold mit einer Konzentration von 99,5% oder höher aus Gold und goldhaltigen Materialien mit niedrigeren Konzentrationen produziert. Hier finden Sie in der RMAP-Prüfprotokolle für dieses Metall für eine vollständige Beschreibung: http://www.responsiblemineralsinitiative.org/smelter-introduction/.</t>
  </si>
  <si>
    <t>In Bezug auf Schmelzer Audits, welche eine "unabhängige Prüfung im privaten Sektor" auch bekannt als "unabhängige Prüfungsgesellschaft" ist,  welche kompetent bei der Bewertung der Hüttenwerke und Raffinerien Material Rückverfolgbarkeit gegen die Normen der RMAP oder eine gleichwertiger Prüfprotokolle sind. Aus Gründen der Neutralität und Objektivität dieser Organisation und ihrer Mitglieder des Prüfungsteams dürfen diese keine Interessenskonflikte mit der geprüften Stelle haben.</t>
  </si>
  <si>
    <t>IPC (www.ipc.org) ist ein globaler Industrie Verband mit Sitz in Bannockburn,Illinois,USA, bestimmt durch die herausragenden Leistungen und finanziellen Erfolge seiner 3400 Mitglieder vertretenen Firmen, die alle Facetten der Elektronikindustrie, einschließlich Design, Leiterplattenfertigung, Elektronik Baugruppen und Test repräsentieren. Als mitgliedsorientierte Organisation und führende Quelle für Industrie Standards, Training, Markt Analysen and öffentlichen Anwaltschaften unterstützt IPC  Programme zur Erfüllung der Bedürfnisse einer geschätzten 2.0 Milliarden Dollar weltweiten Elektronikindustrie. IPC unterhält weitere Büros in Taos, N. M.  Washington, D.C., USA, Stockholm, Schweden, Moskau, Russland, Bangalor, Indien, Bangkok, Thailand und Shanghai, Shenzhen, Chengdu, Suzhou und Peking, China.</t>
  </si>
  <si>
    <t>Der Responsible Minerals Assurance Process (RMAP) ist ein Programm, das die RBA entwickelt hat, damit Unternehmen die verantwortlichen Quellen für die Beschaffung von Metallen überprüfen können. Weitere Einzelheiten über den RMAP finden Sie hier: http://www.responsiblemineralsinitiative.org/responsible-minerals-assurance-process/.</t>
  </si>
  <si>
    <t>Die Responsible Minerals Initiative wurde im Jahr 2008 von den Mitgliedern der Responsible Business Alliance gegründet und ist zu einem der am meisten genutzten und respektierten Ressourcen für Unternehmen herangewachsen, die das Problem mit Konfliktmineralien in Ihren Supply Chains angehen. Mehr als 150 Unternehmen aus sieben verschiedenen Branchen nehmen an der RMI heute teil und tragen einen Beitrag zu einer Reihe von Tools und Ressourcen bei, darunter der Responsible Minerals Assurance Process, das Konfliktmineralien-Berichtsblatt (CMRT) und Daten und Anfragen aus betroffenen Herkunftsländer und eine Reihe von Leitfäden für Konfliktmineralien Sourcing. Die RMI veranstaltet auch regelmäßige Workshops bzgl.  Konfliktmineralien und leistet einen Beitrag für die Entwicklung der Politik und Diskussionsrunden mit führenden Organisationen der Zivilgesellschaft und Regierungen. Weitere Informationen finden Sie unter http://www.responsiblemineralsinitiative.org.</t>
  </si>
  <si>
    <t xml:space="preserve">Die Liste mit Schmelzöfen, die den Responsible Minerals Assurance Process (RMAP) einhalten, ist eine veröffentlichte Liste mit Schmelzöfen und Raffinerien, die eine Beurteilung durch das RMAP durchlaufen haben, eines Programms der Initiative zur konfliktfreien Beschaffung (Responsible Minerals Initiative, RMI) oder eines branchenäquivalenten Programms (wie etwa des Responsible Jewellery Council oder der London Bullion Market Association) und die eine Bestätigung der Einhaltung der Protokolle erhalten haben. Falls ein Schmelzofen oder eine Raffinerie nicht auf der Liste steht, hat er/sie entweder keine Beurteilung durch das RMAP durchlaufen oder hält das RMAP-Protokoll nicht ein. 
Eine Liste mit Schmelzöfen und Raffinerien, die eine Bestätigung ihrer Einhaltung des RMAP haben, kann auf www.responsiblemineralsinitiative.org eingesehen werden. </t>
  </si>
  <si>
    <t>Eine eindeutige ID-Nummer der RMI bestimmt Unternehmen, die von Mitgliedern der Lieferkette als Schmelzhütten oder Raffinerien gemeldet  wurden, ungeachtet dessen ob sie überprüft wurden, die Eigenschaften der Schmelzhütten oder Raffinerien im Sinne der RMAP-Prüfprotokolle zu erfüllen.</t>
  </si>
  <si>
    <t>Ein Tantal Schmelzer (auch bekannt als ein Verarbeiter) ist definiert als ein Unternehmen, das Ta-haltige Erze, Konzentrate, Schlacken oder sekundäre Materialien in Tantal Zwischenprodukte oder in ein anderes Tantal mit Produkten für den direkten Verkauf oder zur Weiterverarbeitung in Ta-Produkte wie zum Beispiel Ta-Pulver, Ta-Komponenten, Ta-Oxide, Legierungen, Kabel, gesinterte Stangen etc. umwandeln. Hier finden Sie  für das RMAP-Auditprotokoll eine vollständige Beschreibung für dieses Metall: http://www.responsiblemineralsinitiative.org/smelter-introduction/.</t>
  </si>
  <si>
    <t>Primäre [Zinn] Schmelzhütten sind Unternehmen mit einer oder mehreren Einrichtungen zur Verarbeitung von Zinn aus Erzkonzentraten, um Zinn herzustellen. Sekundärschmelzhütten sind Unternehmen, die sekundäre Materialien zur Herstellung von rohem oder vollständig raffiniertem Zinn, Zinnprodukte oder Lötzinn verarbeiten. Ein Schmelzofen bezogen auf diesen Auditberichts kann entweder als eine oder als beide Arten von Unternehmen poduzieren. Hier finden Sie  für das RMAP-Auditprotokoll eine vollständige Beschreibung für dieses Metall: http://www.responsiblemineralsinitiative.org/smelter-introduction/.</t>
  </si>
  <si>
    <t>Ein Unternehmen mit ein oder mehr Standorten zur Umwandlung von Wolframerz (Wolframit und Scheelit), Wolframkonzentrate oder Wolfram Schrottlager (Altstoffe) in Wolfram mit Zwischenprodukten wie Ammonium Para-Wolframat (APT) Ammonium Meta-Wolfram (AMT), Ferrowolfram und Wolframoxide für direkte Verkäufe oder in wolframhaltige Produkte (wie z. B. Wolframpulver oder Wolfram-Siliciumcarbid Pulver).  Hier finden Sie  für das RMAP-Auditprotokoll eine vollständige Beschreibung für dieses Metall: http://www.responsiblemineralsinitiative.org/smelter-introduction/.</t>
  </si>
  <si>
    <t xml:space="preserve">Die folgende Liste beruht auf den neuesten Informationen der RMI über Schmelzofennamen/Aliasnamen zum Zeitpunkt der Veröffentlichung dieser Vorlage.  Diese Liste wird regelmäßig aktualisiert. Die aktuellste Version ist auf der RMI-Website zu finden unter http://www.responsiblemineralsinitiative.org/responsible-minerals-assurance-process/exports/cmrt-export/.  Die Aufführung eines Schmelzofens in dieser Erklärung ist KEINE Garantie, dass dieser gegenwärtig aktiv ist oder den Responsible Minerals Assurance Process einhält.
Bitte entnehmen Sie der RMI-Website www.responsiblemineralsinitiative.org die aktuellste und genaueste Liste der Namen von aktiven oder mit dem RMAP konformen Standardschmelzöfen. 
Namen in Spalte B stellen allgemein bekannte Firmennamen dar, die der Lieferkette für den jeweiligen Schmelzofen gemeldet werden. Zu diesen Namen können frühere Firmennamen, alternative Namen, Abkürzungen oder sonstige Varianten zählen. Obwohl diese Namen vielleicht nicht den RMI Standard-Schmelzofennamen entsprechen, sind sie für die Identifizierung des Schmelzofens hilfreich, welcher in Spalte C der Schmelzofensuche aufgeführt ist.
Spalte C beinhaltet die Liste der offiziellen Standard-Schmelzofennamen, im ASCII-Zeichensatz. Die Mehrheit von Schmelzöfen hat dieselbe Eintragung für beide Spalten. Wenn jedoch der übliche Name vom Standardnamen abweicht, wird die Abweichung in Spalte B vermerkt. </t>
  </si>
  <si>
    <t>Link zur "RMAP Compliant Smelter"- Liste</t>
  </si>
  <si>
    <t xml:space="preserve">
Option A: Wenn Sie die Schmelzofenidentifizierungsnummer kennen, geben Sie die Nummer in Spalte A ein (Spalten B, C, E, F, G, I und J füllen sich automatisch aus); D graut aus.
Option B:  Falls Sie eine Metall- und Schmelzofen-Suchnamenkombination haben, führen Sie die folgenden Schritte aus:
Schritt 1. Wählen Sie das Metall in Spalte Baus.
Schritt 2. Wählen Sie aus dem Dropdown-Menü in Spalte C (die falsche Kombination löst die Farbe ROT aus)
Option C: Falls Sie eine Metall- und Schmelzofen-Namenkombination haben, führen Sie die folgenden Schritte aus:
Schritt 1. Wählen Sie das Metall in Spalte Baus.
Schritt 2: Wählen Sie „Schmelzofen nicht aufgeführt“ aus dem Drop-down-Menü der Schmelzofensuche aus und vervollständigen Sie die Spalten D und E
Schritt 3. Geben Sie alle verfügbaren Schmelzofeninformationen in die Spalten H bis Q ein
(*) Pflichtfelder sind mit einem Sternchen gekennzeichnet.
(1) Eingabe erforderlich falls Schmelzofensuche = „Schmelzofen nicht aufgeführt“
HINWEIS: Eine Kombination der Optionen A, B und C kann zur Vervollständigung der Schmelzofenliste verwendet werden.  Ändern Sie keine automatisch ausgefüllten Felder.  Alle Fehler in der Schmelzofensuche sollten über RMI@responsiblebusiness.org an RMI gemeldet werden.</t>
  </si>
  <si>
    <t>Geben Sie in der Reiterzelle D75 der Erklärung an, ob Sie Ihre Lieferanten zur Beschaffung aus Schmelzöfen verpflichtet haben, die als DRC-konfliktfrei in der Liste der konformen Schmelzöfen des Responsible Minerals Assurance Process bestätigt worden sind</t>
  </si>
  <si>
    <t xml:space="preserve">Website do RMI: (www.responsiblemineralsinitiative.org)
Formação e guias de orientação, modelos, lista de fundições cumpridoras com a lista do Responsible Minerals Assurance Process.
</t>
  </si>
  <si>
    <t xml:space="preserve">Este Modelo de relatório de minerais de conflito (Modelo) é um modelo gratuito e padronizado de relatório, criado pela Responsible Minerals Initiative (RMI). O Modelo facilita a transferência de informações ao longo da cadeia de suprimentos sobre o país de origem de minerais, as fundições e refinarias que são utilizadas e cumprem com a legislação*. Além disso, o Modelo facilita a identificação de novas fundições e refinarias para que possam passar por uma auditoria no âmbito do Programa de fundições livres de conflito (Responsible Minerals Assurance Process, RMAP)**.
O CMRT foi desenvolvido para que empresas de extração divulguem informações sobre suas cadeias de suprimento, mas sem incluir a fundição.  Se você for uma fundição ou refinaria de minerais de conflito, de acordo com os protocolos do RMAP, recomendamos que insira seu nome na guia da lista de fundições.
Ao preencher o formulário, nenhuma das células deve ser iniciada com “=” ou “#”.
 </t>
  </si>
  <si>
    <t>*Em 2010, foi aprovado o decreto dos EUA Dood-Frank da reforma de  e Defesa do Consumidor , relativamente aos "minerais de conflito" com origem na República Democrática do Congo (DRC) ou países vizinhos. A SEC publicou regras finais associadas com a divulgação da fonte de minerais de conflito pelas empresas americanas de capital aberto (ver regras em http://www.sec.gov/rules/final/2012/34-67716.pdf). As regras referem as medidas de diligência devidas pela OCDE, para cadeias responsáveis de fornecimento de Minerais de áreas afetadas por conflitos ou em alto risco de conflitos, (http://www.oecd.org/dataoecd/62/30/46740847.pdf), e orientam fornecedores a estabelecer políticas, e enquadramento de medidas de diligência e sistemas de gestão.
** Ver informação sobre a Responsible Minerals Initiative (www.responsiblemineralsinitiative.org).</t>
  </si>
  <si>
    <t>1. Coluna de entrada de identificação de fundição - se souber o número de identificação de fundição, coloque-o na coluna A (as colunas B, C, E, F, G, I e J são de preenchimento automático).  A coluna A não preenche automaticamente.</t>
    <phoneticPr fontId="6"/>
  </si>
  <si>
    <t>A lista ("A Lista") de fundições cumpridoras do Programa de fundições Livres de Conflito -  Responsible Minerals Assurance Process( "O Programa"), assim como os modelos e ferramentas do programa, incluindo, sem limitações, Modelos de relatórios de Minerais de Conflito (Coletivamente - "Ferramentas"), e incluindo também, sem limitações, toda a informação neles fornecidos, são fornecidos apenas para fins informativos  e que são atuais à data apresentada. Qualquer imprecisão ou omissão na lista ou em qualquer ferramenta, não é da responsabilidade da Responsible Business Alliance, uma corporação não cotada de Delaware ("RBA").
A determinação de como se deve usar ou se se deve usar parte ou totalidade da lista ou de qualquer outra ferramenta está apenas e absolutamente ao critério do utilizador. Antes de utilizar a lista ou  qualquer uma das ferramentas, deverá revê-la com o seu departamento de assessoria jurídica. Nenhuma parte da lista ou qualquer ferramenta constitui aconselhamento jurídico. A utilização da lista ou de qualquer outra ferramenta é voluntária.</t>
  </si>
  <si>
    <t xml:space="preserve">O RBA não faz quaisquer representações ou garantias no que diz respeito à Lista ou qualquer uma das ferramentas. A Lista e as ferramentas são disponibilizadas "Como São" com base na "Disponibilidade". A RBA isentam-se assim de garantias de qualquer natureza, expressa, implícita ou não, ou de qualquer questão levantada pelo comércio ou alfândega, incluindo sem limitações quaisquer garantias implícitas de comercialização, não-infração, qualidade, título, adequação a uma finalidade específica, integridade ou precisão. </t>
  </si>
  <si>
    <t>De acordo com a lei em vigor, o RBA não se responsabilizam por quaisquer perdas, despesas ou prejuízos de qualquer natureza, incluindo, sem limitações, danos especiais, acidentais, punitivos, diretos , indiretos ou consequenciais ou perda de lucros ou rendimentos, resultantes ou decorrentes do da utilização da Lista ou de qualquer ferramenta, seja ela decorrente ou não de ato ilícito, contrato, estatuto ou mesmo que seja demonstrado que houve aviso da possibilidade de tais danos.</t>
  </si>
  <si>
    <t xml:space="preserve">No que diz respeito ao acesso e utilização da lista e/ou qualquer ferramenta, o USUÁRIO concorda por este meio e libera e isenta para sempre o RBA, assim como os seus  respetivos administradores, diretores, agentes, funcionários, voluntários, representantes, empreiteiros, sucessores e cessionários de todas e quaisquer revindicações, ações, perdas, danos, processos, julgamentos, tributos e execuções, que o usuário já tenha tido, têm, ou possa vir a ter ou afirma ter contra o RBA, bem como os seus respetivos administradores, diretores, agentes, funcionários, voluntários, representantes, empreiteiros, sucessores e cessionários de quaisquer revindicações, ações, perdas, processos, danos, julgamentos, tributos e execuções resultantes ou decorrentes dos uso do usuário da lista ou qualquer ferramenta. </t>
  </si>
  <si>
    <t>O Responsible Minerals Assurance Process (RMAP) é um programa desenvolvido pelo RBA para melhorar a captabilidade das Organizações de verificar as fontes responsáveis de metais. Mais detalhes podem ser encontrados em: http://www.responsiblemineralsinitiative.org/responsible-minerals-assurance-process/.</t>
  </si>
  <si>
    <t>Fundado em 2008 por membros da Responsible Business Alliance, a Responsible Minerals Initiative, a iniciativa de fontes livres de conflito tornou-se numa das mais utilizadas e respeitadas fontes para as empresas dirigirem questões relativas a minerais de conflito nas suas cadeias de fornecimento. Mais de 360 empresas de dez diferentes indústrias participam hoje no RMI, contribuindo para uma gama de ferramentas e recursos incluindo o programa de fundições Livre de Conflito, o modelo de relatório de Minérios de conflito, o Inquérito sobre o país de Origem e uma gama de documentos de apoio nas fontes de minerais de conflito. O RMI também Organiza workshops com alguma regularidade sobre questões de minerais de conflito e contribui nas políticas de desenvolvimento e debates Com as organizações Líder da sociedade civil e governos. Informação adicional encontra-se disponível em:  www.responsiblemineralsinitiative.org.</t>
  </si>
  <si>
    <t xml:space="preserve">A Lista de fundições em conformidade com o Programa de fundições livres de conflito (Responsible Minerals Assurance Process, RMAP) é uma lista publicada de fundições e refinarias que foram alvo de uma avaliação pelo RMAP, um programa da Iniciativa Livre de Conflitos (Responsible Minerals Initiative, RMI) ou de um programa equivalente do setor (tal como o Responsible Jewellery Council ou a London Bullion Market Association), e foi validada como em conformidade com os protocolos. Se uma fundição ou refinaria não fizer parte da lista, ainda não passou pela avaliação pelo RMAP ou não cumpre o protocolo RMAP. 
A lista de fundições e refinarias que foram validadas como em conformidade com o RMAP pode ser encontrada em www.responsiblemineralsinitiative.org. </t>
  </si>
  <si>
    <t xml:space="preserve">A lista a seguir representa as informações mais recentes da RMI sobre nomes/pseudônimos de fundições no momento da divulgação deste modelo.  Essa lista é atualizada frequentemente e a versão mais atual está disponível no site da RMII, http://www.responsiblemineralsinitiative.org/responsible-minerals-assurance-process/exports/cmrt-export/.  A presença de uma fundição aqui NÃO é uma garantia de que ela esteja atualmente Ativa ou Em conformidade com o Programa de fundições livres de conflito (Responsible Minerals Assurance Process, RMAP).
Consulte o site da RMI, www.responsiblemineralsinitiative.org, para obter a versão mais recente e precisa da lista de nomes padrão de fundições que estão Ativas ou em Conformidade. 
Os nomes na coluna B representam nomes de empresas normalmente reconhecidas e relatadas pela cadeia de suprimentos de uma fundição específica. Estes nomes podem incluir nomes antigos da empresa, nomes alternativos, abreviaturas ou outras variações. Embora os nomes possam não seguir o Nome de Fundição Padrão RMI, os nomes de referência são úteis para identificar a fundição, que está listada na coluna C da Lista de Referência de Fundições.
A coluna C é a lista dos nomes oficiais padrão de fundição, no conjunto de caracteres ASCII. A maioria das fundições terá a mesma entrada em ambas as colunas; no entanto, se o nome comum variar em relação ao nome padrão, a variação será indicada na coluna B. </t>
  </si>
  <si>
    <r>
      <rPr>
        <sz val="11"/>
        <color indexed="8"/>
        <rFont val="Calibri"/>
        <family val="2"/>
      </rPr>
      <t xml:space="preserve">
Opção A: Se souber o número de identificação de fundição, coloque-o na coluna A (as colunas B, C, E, F, G, </t>
    </r>
    <r>
      <rPr>
        <sz val="11"/>
        <color indexed="8"/>
        <rFont val="Calibri"/>
        <family val="2"/>
      </rPr>
      <t>I</t>
    </r>
    <r>
      <rPr>
        <sz val="11"/>
        <color indexed="8"/>
        <rFont val="Calibri"/>
        <family val="2"/>
      </rPr>
      <t xml:space="preserve"> e </t>
    </r>
    <r>
      <rPr>
        <sz val="11"/>
        <color indexed="8"/>
        <rFont val="Calibri"/>
        <family val="2"/>
      </rPr>
      <t>J</t>
    </r>
    <r>
      <rPr>
        <sz val="11"/>
        <color indexed="8"/>
        <rFont val="Calibri"/>
        <family val="2"/>
      </rPr>
      <t xml:space="preserve"> são de preenchimento automático); D estará bloqueada.</t>
    </r>
    <r>
      <rPr>
        <sz val="11"/>
        <color indexed="8"/>
        <rFont val="Calibri"/>
        <family val="2"/>
      </rPr>
      <t xml:space="preserve">
</t>
    </r>
    <r>
      <rPr>
        <sz val="11"/>
        <color indexed="8"/>
        <rFont val="Calibri"/>
        <family val="2"/>
      </rPr>
      <t>Opção B:  Se tiver uma combinação de nomes da Lista de Referência de Fundições e Metal, execute as seguintes etapas:</t>
    </r>
    <r>
      <rPr>
        <sz val="11"/>
        <color indexed="8"/>
        <rFont val="Calibri"/>
        <family val="2"/>
      </rPr>
      <t xml:space="preserve">
</t>
    </r>
    <r>
      <rPr>
        <sz val="11"/>
        <color indexed="8"/>
        <rFont val="Calibri"/>
        <family val="2"/>
      </rPr>
      <t>Etapa 1. Selecione Metal na coluna B</t>
    </r>
    <r>
      <rPr>
        <sz val="11"/>
        <color indexed="8"/>
        <rFont val="Calibri"/>
        <family val="2"/>
      </rPr>
      <t xml:space="preserve">
</t>
    </r>
    <r>
      <rPr>
        <sz val="11"/>
        <color indexed="8"/>
        <rFont val="Calibri"/>
        <family val="2"/>
      </rPr>
      <t>Etapa 2. Selecione da lista suspensa na coluna C (a combinação errada acionará a cor VERMELHA)</t>
    </r>
    <r>
      <rPr>
        <sz val="11"/>
        <color indexed="8"/>
        <rFont val="Calibri"/>
        <family val="2"/>
      </rPr>
      <t xml:space="preserve">
</t>
    </r>
    <r>
      <rPr>
        <sz val="11"/>
        <color indexed="8"/>
        <rFont val="Calibri"/>
        <family val="2"/>
      </rPr>
      <t>Opção C: Se tiver uma combinação de nomes de fundições e metal, conclua as seguintes etapas:</t>
    </r>
    <r>
      <rPr>
        <sz val="11"/>
        <color indexed="8"/>
        <rFont val="Calibri"/>
        <family val="2"/>
      </rPr>
      <t xml:space="preserve">
</t>
    </r>
    <r>
      <rPr>
        <sz val="11"/>
        <color indexed="8"/>
        <rFont val="Calibri"/>
        <family val="2"/>
      </rPr>
      <t>Etapa 1. Selecione Metal na coluna B</t>
    </r>
    <r>
      <rPr>
        <sz val="11"/>
        <color indexed="8"/>
        <rFont val="Calibri"/>
        <family val="2"/>
      </rPr>
      <t xml:space="preserve">
</t>
    </r>
    <r>
      <rPr>
        <sz val="11"/>
        <color indexed="8"/>
        <rFont val="Calibri"/>
        <family val="2"/>
      </rPr>
      <t>Etapa 2: Selecione “Fundição não faz parte da lista” no menu suspenso Lista de Referência de Fundições e complete as colunas D e E</t>
    </r>
    <r>
      <rPr>
        <sz val="11"/>
        <color indexed="8"/>
        <rFont val="Calibri"/>
        <family val="2"/>
      </rPr>
      <t xml:space="preserve">
</t>
    </r>
    <r>
      <rPr>
        <sz val="11"/>
        <color indexed="8"/>
        <rFont val="Calibri"/>
        <family val="2"/>
      </rPr>
      <t>Etapa 3. Digite todas as informações disponíveis da fundição nas colunas H até Q</t>
    </r>
    <r>
      <rPr>
        <sz val="11"/>
        <color indexed="8"/>
        <rFont val="Calibri"/>
        <family val="2"/>
      </rPr>
      <t xml:space="preserve">
</t>
    </r>
    <r>
      <rPr>
        <sz val="11"/>
        <color indexed="8"/>
        <rFont val="Calibri"/>
        <family val="2"/>
      </rPr>
      <t>(*) Os campos obrigatórios estão marcados com um asterisco.</t>
    </r>
    <r>
      <rPr>
        <sz val="11"/>
        <color indexed="8"/>
        <rFont val="Calibri"/>
        <family val="2"/>
      </rPr>
      <t xml:space="preserve">
</t>
    </r>
    <r>
      <rPr>
        <sz val="11"/>
        <color indexed="8"/>
        <rFont val="Calibri"/>
        <family val="2"/>
      </rPr>
      <t>(1) Entrada requerida quando a Lista de Referência de Fundições = “Fundição não faz parte da lista”</t>
    </r>
    <r>
      <rPr>
        <sz val="11"/>
        <color indexed="8"/>
        <rFont val="Calibri"/>
        <family val="2"/>
      </rPr>
      <t xml:space="preserve">
</t>
    </r>
    <r>
      <rPr>
        <sz val="11"/>
        <color indexed="8"/>
        <rFont val="Calibri"/>
        <family val="2"/>
      </rPr>
      <t>OBSERVAÇÃO: É possível usar uma combinação das Opções A, B e C para preencher a guia Lista de fundições.  Não altere as células de preenchimento automático.  Todos os erros na Lista de Referência de Fundições devem ser relatados à CFSI pelo e-mail info@conflictfreesmelter.org.</t>
    </r>
  </si>
  <si>
    <t>Responda se você exige que seus fornecedores diretos busquem seus suprimentos em fundições validadas como livres de conflito na República Democrática do Congo utilizando a lista do Responsible Minerals Assurance Process na célula D75 da guia Declaração</t>
  </si>
  <si>
    <t>Cargo do autorizador ou representante legal:</t>
  </si>
  <si>
    <t>Titulo-autorizador:</t>
  </si>
  <si>
    <t>ID único de autoridad de la compañía:</t>
  </si>
  <si>
    <t>Nombre del Contacto (*):</t>
  </si>
  <si>
    <t>Email-contacto (*):</t>
  </si>
  <si>
    <t>Teléfono-contacto (*):</t>
  </si>
  <si>
    <t>Autorizador (*):</t>
  </si>
  <si>
    <t>Email-autorizador (*):</t>
  </si>
  <si>
    <t>Teléfono-autorizador (*):</t>
  </si>
  <si>
    <t>Fecha efectiva (*):</t>
  </si>
  <si>
    <t>책임 있는 광물 보증 프로세스 (“프로세스”) 준수 제련소 리스트 (“리스트”)와 프로그램 템플릿과 도구는, 분쟁광물 보고서 템플릿 (집합적으로 “툴”)을 포함하나 이에 국한되지 않으며, 여기서 제공된 모든 정보를 포함하나 이에 국한 되지 않으며, 정보를 제공하는 목적으로만 제공되며 여기서 명시된 날짜의 현재시점입니다. 리스트 또는 툴에서 부정확하거나 생략누락된 것은 델라웨어 주의 비주식법인인 책임감있는 비지니스 연합(Responsible Business Alliance ("RBA"))의 책임이 아닙니다. 리스트 또는 툴의 모든 부분 또는 일 부분을 사용할 것인지 여부 및 어떻게 사용할 것인지 여부는 사용자만의 재량에 의해 결정됩니다. 리스트나 툴을 사용하기 전에, 변호사의 자문을 거쳐야 할 것입니다. 리스트나 툴의 어느 부분도 법적 조언 으로 간주될 수 없습니다. 리스트나 툴의 사용은 자발적입니다.</t>
  </si>
  <si>
    <t xml:space="preserve">해당 법률이 허용하는 한도까지, RBA는 어떠한 경우의 손실, 비용, 손해배상의 책임을  부인하며, 이에는 특별한, 우발적, 징벌적, 직접, 간접 또는 결과적 손해, 또는 사용자로부터 또는 사용자의 리스트 또는 툴의 사용으로 인한 수입 또는 이익의 손실이 불법 행위, 계약, 법령 또는 기타 사유로 발생한 경우 및 심지어 그러한 손해배상의 발생가능성이 있다고 표시된 경우를 포함하며 이에 국한되지 않읍습니다. </t>
  </si>
  <si>
    <r>
      <t xml:space="preserve">2. Select your company's Declaration Scope.  The options for scope are:
A.  Company-wide
B.  Product (or List of Products)
C.  User-Defined 
For "Company-wide", the declaration encompasses the entirety of a company's products or product substances produced by the parent company. Therefore if the user is reporting </t>
    </r>
    <r>
      <rPr>
        <b/>
        <sz val="11"/>
        <rFont val="Verdana"/>
        <family val="2"/>
      </rPr>
      <t>3TG</t>
    </r>
    <r>
      <rPr>
        <sz val="11"/>
        <rFont val="Verdana"/>
        <family val="2"/>
      </rPr>
      <t xml:space="preserve"> data at the company level, they will be reporting conflict minerals data on all products they manufacture. 
For Scope selection of Product (or List of Products), a link to the worksheet tab for Product List will be displayed.  If this scope is chosen, it is mandatory to list the Manufacturer's Product Number of the products covered under the Scope of this Declaration in Column B of the Product List worksheet. It is optional to list the Manufacturer's Product Name in Column C of the Product List worksheet.
For Scope selection of "User Defined", it is mandatory that the user describes the scope to which the </t>
    </r>
    <r>
      <rPr>
        <b/>
        <sz val="11"/>
        <rFont val="Verdana"/>
        <family val="2"/>
      </rPr>
      <t>3TG</t>
    </r>
    <r>
      <rPr>
        <sz val="11"/>
        <rFont val="Verdana"/>
        <family val="2"/>
      </rPr>
      <t xml:space="preserve"> disclosure is applicable. The scope of this class shall be defined in a text field by the supplier and should be easily understood by customers or the receivers of the document. As an example, companies may provide a link to clarifying information.
This field is mandatory.</t>
    </r>
  </si>
  <si>
    <t>CZECHIA</t>
  </si>
  <si>
    <t>ESWATINI</t>
  </si>
  <si>
    <t>subdivision_code</t>
  </si>
  <si>
    <t>BS-NP</t>
  </si>
  <si>
    <t>CL-NB</t>
  </si>
  <si>
    <t>CN-NM</t>
  </si>
  <si>
    <t>CN-GX</t>
  </si>
  <si>
    <t>CN-XZ</t>
  </si>
  <si>
    <t>CN-NX</t>
  </si>
  <si>
    <t>CN-XJ</t>
  </si>
  <si>
    <t>CN-BJ</t>
  </si>
  <si>
    <t>CN-TJ</t>
  </si>
  <si>
    <t>CN-SH</t>
  </si>
  <si>
    <t>CN-CQ</t>
  </si>
  <si>
    <t>CN-HE</t>
  </si>
  <si>
    <t>CN-SX</t>
  </si>
  <si>
    <t>CN-LN</t>
  </si>
  <si>
    <t>CN-JL</t>
  </si>
  <si>
    <t>CN-HL</t>
  </si>
  <si>
    <t>CN-ZJ</t>
  </si>
  <si>
    <t>CN-AH</t>
  </si>
  <si>
    <t>CN-FJ</t>
  </si>
  <si>
    <t>CN-JX</t>
  </si>
  <si>
    <t>CN-SD</t>
  </si>
  <si>
    <t>CN-HA</t>
  </si>
  <si>
    <t>CN-HB</t>
  </si>
  <si>
    <t>CN-HN</t>
  </si>
  <si>
    <t>CN-GD</t>
  </si>
  <si>
    <t>CN-HI</t>
  </si>
  <si>
    <t>CN-SC</t>
  </si>
  <si>
    <t>CN-GZ</t>
  </si>
  <si>
    <t>CN-YN</t>
  </si>
  <si>
    <t>CN-SN</t>
  </si>
  <si>
    <t>CN-GS</t>
  </si>
  <si>
    <t>CN-QH</t>
  </si>
  <si>
    <t>CN-TW</t>
  </si>
  <si>
    <t>CN-HK</t>
  </si>
  <si>
    <t>CN-MO</t>
  </si>
  <si>
    <t>CN-JS</t>
  </si>
  <si>
    <t>GL-AV</t>
  </si>
  <si>
    <t>GL-QT</t>
  </si>
  <si>
    <t>KP-14</t>
  </si>
  <si>
    <t>KZ-SHY</t>
  </si>
  <si>
    <t>MA-FQH</t>
  </si>
  <si>
    <t>MA-TAF</t>
  </si>
  <si>
    <t>MA-MDF</t>
  </si>
  <si>
    <t>MA-OUZ</t>
  </si>
  <si>
    <t>MA-DRI</t>
  </si>
  <si>
    <t>MA-GUF</t>
  </si>
  <si>
    <t>MA-BRR</t>
  </si>
  <si>
    <t>MA-SIB</t>
  </si>
  <si>
    <t>MA-SIF</t>
  </si>
  <si>
    <t>MA-MID</t>
  </si>
  <si>
    <t>MA-TIN</t>
  </si>
  <si>
    <t>MA-SIL</t>
  </si>
  <si>
    <t>MA-MAR</t>
  </si>
  <si>
    <t>MA-REH</t>
  </si>
  <si>
    <t>MA-YUS</t>
  </si>
  <si>
    <t>ML-9</t>
  </si>
  <si>
    <t>ML-10</t>
  </si>
  <si>
    <t>NO-23</t>
  </si>
  <si>
    <t>NP-P1</t>
  </si>
  <si>
    <t>NP-P2</t>
  </si>
  <si>
    <t>NP-P3</t>
  </si>
  <si>
    <t>NP-P4</t>
  </si>
  <si>
    <t>NP-P5</t>
  </si>
  <si>
    <t>NP-P6</t>
  </si>
  <si>
    <t>NP-P7</t>
  </si>
  <si>
    <t>PL-06</t>
  </si>
  <si>
    <t>PL-02</t>
  </si>
  <si>
    <t>PL-04</t>
  </si>
  <si>
    <t>PL-08</t>
  </si>
  <si>
    <t>PL-10</t>
  </si>
  <si>
    <t>PL-12</t>
  </si>
  <si>
    <t>PL-14</t>
  </si>
  <si>
    <t>PL-16</t>
  </si>
  <si>
    <t>PL-18</t>
  </si>
  <si>
    <t>PL-20</t>
  </si>
  <si>
    <t>PL-22</t>
  </si>
  <si>
    <t>PL-24</t>
  </si>
  <si>
    <t>PL-26</t>
  </si>
  <si>
    <t>PL-28</t>
  </si>
  <si>
    <t>PL-30</t>
  </si>
  <si>
    <t>PL-32</t>
  </si>
  <si>
    <t>QA-SH</t>
  </si>
  <si>
    <t>SL-NW</t>
  </si>
  <si>
    <t>TZ-31</t>
  </si>
  <si>
    <t>UG-427</t>
  </si>
  <si>
    <t>UG-428</t>
  </si>
  <si>
    <t>UG-429</t>
  </si>
  <si>
    <t>UG-430</t>
  </si>
  <si>
    <t>UG-431</t>
  </si>
  <si>
    <t>UG-432</t>
  </si>
  <si>
    <t>UG-125</t>
  </si>
  <si>
    <t>UG-126</t>
  </si>
  <si>
    <t>UG-233</t>
  </si>
  <si>
    <t>UG-234</t>
  </si>
  <si>
    <t>UG-235</t>
  </si>
  <si>
    <t>UG-236</t>
  </si>
  <si>
    <t>UG-332</t>
  </si>
  <si>
    <t>UG-333</t>
  </si>
  <si>
    <t>UG-334</t>
  </si>
  <si>
    <t>subdivision_name</t>
  </si>
  <si>
    <t xml:space="preserve"> Boneiru</t>
  </si>
  <si>
    <t>New Providence</t>
  </si>
  <si>
    <t>Minskaja voblasć</t>
  </si>
  <si>
    <t>Ñuble</t>
  </si>
  <si>
    <t>Nei Mongol Zizhiqu</t>
  </si>
  <si>
    <t>Guangxi Zhuangzu Zizhiqu</t>
  </si>
  <si>
    <t>Xizang Zizhiqu</t>
  </si>
  <si>
    <t>Ningxia Huizi Zizhiqu</t>
  </si>
  <si>
    <t>Xinjiang Uygur Zizhiqu</t>
  </si>
  <si>
    <t>Beijing Shi</t>
  </si>
  <si>
    <t>Tianjin Shi</t>
  </si>
  <si>
    <t>Shanghai Shi</t>
  </si>
  <si>
    <t>Chongqing Shi</t>
  </si>
  <si>
    <t>Hebei Sheng</t>
  </si>
  <si>
    <t>Shanxi Sheng</t>
  </si>
  <si>
    <t>Liaoning Sheng</t>
  </si>
  <si>
    <t>Jilin Sheng</t>
  </si>
  <si>
    <t>Heilongjiang Sheng</t>
  </si>
  <si>
    <t>Zhejiang Sheng</t>
  </si>
  <si>
    <t>Anhui Sheng</t>
  </si>
  <si>
    <t>Fujian Sheng</t>
  </si>
  <si>
    <t>Jiangxi Sheng</t>
  </si>
  <si>
    <t>Shandong Sheng</t>
  </si>
  <si>
    <t>Henan Sheng</t>
  </si>
  <si>
    <t>Hubei Sheng</t>
  </si>
  <si>
    <t>Hunan Sheng</t>
  </si>
  <si>
    <t>Guangdong Sheng</t>
  </si>
  <si>
    <t>Hainan Sheng</t>
  </si>
  <si>
    <t>Sichuan Sheng</t>
  </si>
  <si>
    <t>Guizhou Sheng</t>
  </si>
  <si>
    <t>Yunnan Sheng</t>
  </si>
  <si>
    <t>Shaanxi Sheng</t>
  </si>
  <si>
    <t>Gansu Sheng</t>
  </si>
  <si>
    <t>Qinghai Sheng</t>
  </si>
  <si>
    <t>Jiangsu Sheng</t>
  </si>
  <si>
    <t>Mağusa</t>
  </si>
  <si>
    <t>Leymasun</t>
  </si>
  <si>
    <t>Zamora Chinchipe</t>
  </si>
  <si>
    <t>Morona Santiago</t>
  </si>
  <si>
    <t>Avannaata Kommunia</t>
  </si>
  <si>
    <t>Kommune Qeqertalik</t>
  </si>
  <si>
    <t>Höfuðborgarsvæði</t>
  </si>
  <si>
    <t>Pailĭn</t>
  </si>
  <si>
    <t>Pailin</t>
  </si>
  <si>
    <t>Preăh Sihanouk</t>
  </si>
  <si>
    <t>Preah Sihanouk</t>
  </si>
  <si>
    <t>Kaeb</t>
  </si>
  <si>
    <t>Kêb</t>
  </si>
  <si>
    <t>Ryanggang-do</t>
  </si>
  <si>
    <t>Namp’o</t>
  </si>
  <si>
    <t>Nampho</t>
  </si>
  <si>
    <t>Rasǒn</t>
  </si>
  <si>
    <t>Šimkent</t>
  </si>
  <si>
    <t>Shymkent</t>
  </si>
  <si>
    <t>Türkistan oblysy</t>
  </si>
  <si>
    <t>Turkestanskaja oblast'</t>
  </si>
  <si>
    <t>Turkestankaya oblast'</t>
  </si>
  <si>
    <t>Béni Mellal-Khénifra</t>
  </si>
  <si>
    <t>Fquih Ben Salah</t>
  </si>
  <si>
    <t>Béni Mellal</t>
  </si>
  <si>
    <t>Laâyoune-Sakia El Hamra (EH-partial)</t>
  </si>
  <si>
    <t>Tarfaya (EH-partial)</t>
  </si>
  <si>
    <t>Es-Semara (EH-partial)</t>
  </si>
  <si>
    <t>Laâyoune (EH)</t>
  </si>
  <si>
    <t>Tanger-Tétouan-Al Hoceïma</t>
  </si>
  <si>
    <t>M’diq-Fnideq</t>
  </si>
  <si>
    <t>Fahs-Anjra</t>
  </si>
  <si>
    <t>Ouezzane</t>
  </si>
  <si>
    <t>Souss-Massa</t>
  </si>
  <si>
    <t>Agadir-Ida-Ou-Tanane</t>
  </si>
  <si>
    <t>Driouch</t>
  </si>
  <si>
    <t>Guercif</t>
  </si>
  <si>
    <t>Jerada</t>
  </si>
  <si>
    <t>Casablanca-Settat</t>
  </si>
  <si>
    <t>Berrechid</t>
  </si>
  <si>
    <t>Sidi Bennour</t>
  </si>
  <si>
    <t>Benslimane</t>
  </si>
  <si>
    <t>Guelmim-Oued Noun (EH-partial)</t>
  </si>
  <si>
    <t>Sidi Ifni</t>
  </si>
  <si>
    <t>Tan-Tan (EH-partial)</t>
  </si>
  <si>
    <t>Assa-Zag (EH-partial)</t>
  </si>
  <si>
    <t>Fès- Meknès</t>
  </si>
  <si>
    <t>Fès</t>
  </si>
  <si>
    <t>Drâa-Tafilalet</t>
  </si>
  <si>
    <t>Midelt</t>
  </si>
  <si>
    <t>Tinghir</t>
  </si>
  <si>
    <t>Dakhla-Oued Ed-Dahab (EH)</t>
  </si>
  <si>
    <t>Oued Ed-Dahab (EH)</t>
  </si>
  <si>
    <t>Rabat-Salé-Kénitra</t>
  </si>
  <si>
    <t>Sidi Slimane</t>
  </si>
  <si>
    <t>Marrakech-Safi</t>
  </si>
  <si>
    <t>Marrakech</t>
  </si>
  <si>
    <t>Rehamna</t>
  </si>
  <si>
    <t>Youssoufia</t>
  </si>
  <si>
    <t>El Kelâa des Sraghna</t>
  </si>
  <si>
    <t>Mājro</t>
  </si>
  <si>
    <t>Arṇo</t>
  </si>
  <si>
    <t>Ṃaḷoeḷap</t>
  </si>
  <si>
    <t>Mājej</t>
  </si>
  <si>
    <t>Mile</t>
  </si>
  <si>
    <t>Wōjjā</t>
  </si>
  <si>
    <t>Aelok</t>
  </si>
  <si>
    <t>Utrōk</t>
  </si>
  <si>
    <t>Naṃdik</t>
  </si>
  <si>
    <t>Ron̄ḷap</t>
  </si>
  <si>
    <t>Kuwajleen</t>
  </si>
  <si>
    <t>Aelōn̄ḷapḷap</t>
  </si>
  <si>
    <t>Pikinni &amp; Kōle</t>
  </si>
  <si>
    <t>Bikini &amp; Kili</t>
  </si>
  <si>
    <t>Naṃo</t>
  </si>
  <si>
    <t>Jebat</t>
  </si>
  <si>
    <t>Jālwōj</t>
  </si>
  <si>
    <t>Ellep</t>
  </si>
  <si>
    <t>Epoon</t>
  </si>
  <si>
    <t>Ānewetak &amp; Wūjlan̄</t>
  </si>
  <si>
    <t>Enewetak &amp; Ujelang</t>
  </si>
  <si>
    <t>Wōtto</t>
  </si>
  <si>
    <t>Ménaka</t>
  </si>
  <si>
    <t>Taoudénit</t>
  </si>
  <si>
    <t>North Ari Atoll</t>
  </si>
  <si>
    <t>Ariatholhu Uthuruburi</t>
  </si>
  <si>
    <t>Felidheatholhu</t>
  </si>
  <si>
    <t>Felidhu Atoll</t>
  </si>
  <si>
    <t>North Maalhosmadulu</t>
  </si>
  <si>
    <t>North Thiladhunmathi</t>
  </si>
  <si>
    <t>Mulaku Atoll</t>
  </si>
  <si>
    <t>North Nilandhe Atoll</t>
  </si>
  <si>
    <t>Nilandheatholhu Uthuruburi</t>
  </si>
  <si>
    <t>South Nilandhe Atoll</t>
  </si>
  <si>
    <t>Nilandheatholhu Dhekunuburi</t>
  </si>
  <si>
    <t>South Maalhosmadulu</t>
  </si>
  <si>
    <t>South Thiladhunmathi</t>
  </si>
  <si>
    <t>North Miladhunmadulu</t>
  </si>
  <si>
    <t>South Miladhunmadulu</t>
  </si>
  <si>
    <t>Male Atoll</t>
  </si>
  <si>
    <t>Maaleatholhu</t>
  </si>
  <si>
    <t>North Huvadhu Atoll</t>
  </si>
  <si>
    <t>Huvadhuatholhu Uthuruburi</t>
  </si>
  <si>
    <t>South Huvadhu Atoll</t>
  </si>
  <si>
    <t>Huvadhuatholhu Dhekunuburi</t>
  </si>
  <si>
    <t>Addu</t>
  </si>
  <si>
    <t>Addu City</t>
  </si>
  <si>
    <t>Ariatholhu Dhekunuburi</t>
  </si>
  <si>
    <t>South Ari Atoll</t>
  </si>
  <si>
    <t>Ciudad de México</t>
  </si>
  <si>
    <t>Costa Caribe Norte</t>
  </si>
  <si>
    <t>Costa Caribe Sur</t>
  </si>
  <si>
    <t>Trøndelag</t>
  </si>
  <si>
    <t>Province 1</t>
  </si>
  <si>
    <t>Pradesh 1</t>
  </si>
  <si>
    <t>Province 2</t>
  </si>
  <si>
    <t>Pradesh 2</t>
  </si>
  <si>
    <t>Province 3</t>
  </si>
  <si>
    <t>Pradesh 3</t>
  </si>
  <si>
    <t>Province 5</t>
  </si>
  <si>
    <t>Pradesh 5</t>
  </si>
  <si>
    <t>Province 7</t>
  </si>
  <si>
    <t>Pradesh 7</t>
  </si>
  <si>
    <t>Baitsi</t>
  </si>
  <si>
    <t>Guna Yala</t>
  </si>
  <si>
    <t>Azad Jammu and Kashmir</t>
  </si>
  <si>
    <t>Āzād Jammūñ o Kashmīr</t>
  </si>
  <si>
    <t>Ash Shīḩānīyah</t>
  </si>
  <si>
    <t>North Western</t>
  </si>
  <si>
    <t>nohiyahoi tobei jumhurí</t>
  </si>
  <si>
    <t>Oé-Cusse Ambeno</t>
  </si>
  <si>
    <t>Lautein</t>
  </si>
  <si>
    <t>Songwe</t>
  </si>
  <si>
    <t>Kagadi</t>
  </si>
  <si>
    <t>Kakumiro</t>
  </si>
  <si>
    <t>Rubanda</t>
  </si>
  <si>
    <t>Bunyangabu</t>
  </si>
  <si>
    <t>Rukiga</t>
  </si>
  <si>
    <t>Kikuube</t>
  </si>
  <si>
    <t>Kyotera</t>
  </si>
  <si>
    <t>Kasanda</t>
  </si>
  <si>
    <t>Butebo</t>
  </si>
  <si>
    <t>Namisindwa</t>
  </si>
  <si>
    <t>Bugweri</t>
  </si>
  <si>
    <t>Kapelebyong</t>
  </si>
  <si>
    <t>Pakwach</t>
  </si>
  <si>
    <t>Kwania</t>
  </si>
  <si>
    <t>Nabilatuk</t>
  </si>
  <si>
    <t>Omoro</t>
  </si>
  <si>
    <t>8853 S.p.A.</t>
  </si>
  <si>
    <t>CID002763</t>
  </si>
  <si>
    <t>ANZ Bank</t>
  </si>
  <si>
    <t>CGR Metalloys Pvt Ltd.</t>
  </si>
  <si>
    <t>CID003382</t>
  </si>
  <si>
    <t>Dijllah Gold Refinery FZC</t>
  </si>
  <si>
    <t>CID003348</t>
  </si>
  <si>
    <t>Fujairah Gold FZC</t>
  </si>
  <si>
    <t>CID002584</t>
  </si>
  <si>
    <t>International Precious Metal Refiners</t>
  </si>
  <si>
    <t>CID002562</t>
  </si>
  <si>
    <t>REMONDIS PMR B.V.</t>
  </si>
  <si>
    <t>Shandong Humon Smelting Co., Ltd.</t>
  </si>
  <si>
    <t>CID002525</t>
  </si>
  <si>
    <t>Sovereign Metals</t>
  </si>
  <si>
    <t>CID003383</t>
  </si>
  <si>
    <t>CP Metals Inc.</t>
  </si>
  <si>
    <t>CID003402</t>
  </si>
  <si>
    <t>PT Rajehan Ariq</t>
  </si>
  <si>
    <t>Dongguan CiEXPO Environmental Engineering Co., Ltd.</t>
  </si>
  <si>
    <t>CID003356</t>
  </si>
  <si>
    <t>Gejiu Fuxiang Gongmao Co., Ltd.</t>
  </si>
  <si>
    <t>CID003410</t>
  </si>
  <si>
    <t>PT Timah Tbk Mentok</t>
  </si>
  <si>
    <t>PT Timah Tbk Kundur</t>
  </si>
  <si>
    <t>Ma'anshan Weitai Tin Co., Ltd.</t>
  </si>
  <si>
    <t>CID003379</t>
  </si>
  <si>
    <t>Operaciones Metalurgicas S.A.</t>
  </si>
  <si>
    <t>Operaciones Metalúrgicas S.A.</t>
  </si>
  <si>
    <t>Precious Minerals and Smelting Limited</t>
  </si>
  <si>
    <t>CID003409</t>
  </si>
  <si>
    <t>PT Babel Surya Alam Lestari</t>
  </si>
  <si>
    <t>CID001406</t>
  </si>
  <si>
    <t>PT Rajawali Rimba Perkasa</t>
  </si>
  <si>
    <t>CID003381</t>
  </si>
  <si>
    <t>PT Tirus Putra Mandiri</t>
  </si>
  <si>
    <t>CID002478</t>
  </si>
  <si>
    <t>Thai Nguyen Mining and Metallurgy Co., Ltd.</t>
  </si>
  <si>
    <t>CID002834</t>
  </si>
  <si>
    <t>Yunnan Yunfan Non-ferrous Metals Co., Ltd.</t>
  </si>
  <si>
    <t>CID003397</t>
  </si>
  <si>
    <t>A.L.M.T. Corp.</t>
  </si>
  <si>
    <t>China Molybdenum Co., Ltd.</t>
  </si>
  <si>
    <t>China MuYe Tungsten Co,. Ltd.</t>
  </si>
  <si>
    <t>CID002641</t>
  </si>
  <si>
    <t>CID000281</t>
  </si>
  <si>
    <t>Fujian Ganmin RareMetal Co., Ltd.</t>
  </si>
  <si>
    <t>CID003401</t>
  </si>
  <si>
    <t>Human Chun-Chang non-ferrous Smelting &amp; Concentrating Co., Ltd.</t>
  </si>
  <si>
    <t>JSC "Kirovgrad Hard Alloys Plant"</t>
  </si>
  <si>
    <t>CID003408</t>
  </si>
  <si>
    <t>KGETS Co., Ltd.</t>
  </si>
  <si>
    <t>CID003388</t>
  </si>
  <si>
    <t>Lianyou Metals Co., Ltd.</t>
  </si>
  <si>
    <t>CID003407</t>
  </si>
  <si>
    <t>Masan Tungsten Chemical LLC (MTC)</t>
  </si>
  <si>
    <t>Pero</t>
  </si>
  <si>
    <t>Sharjah</t>
  </si>
  <si>
    <t>Fujairah</t>
  </si>
  <si>
    <t>Warren</t>
  </si>
  <si>
    <t>Carrollton</t>
  </si>
  <si>
    <t>Dongguan</t>
  </si>
  <si>
    <t>Jagdalpur</t>
  </si>
  <si>
    <t>Badau</t>
  </si>
  <si>
    <t>Tukak Sadai</t>
  </si>
  <si>
    <t>Bogor</t>
  </si>
  <si>
    <t>Longtan Shiang Taoyuan</t>
  </si>
  <si>
    <t>Thai Nguyen</t>
  </si>
  <si>
    <t>Kirovgrad</t>
  </si>
  <si>
    <t>Siheung-si</t>
  </si>
  <si>
    <t>Fangliao</t>
  </si>
  <si>
    <t xml:space="preserve">This version incorporates a few changes to the smelter list as reflected in the Standard Smelter List as of February 27, 2019.  The latest version of the Standard Smelter List is available at: http://www.responsiblemineralsinitiative.org/responsible-minerals-assurance-process/exports/cmrt-export/. </t>
  </si>
  <si>
    <t>© 2019 Responsible Minerals Initiative. All rights reserved.</t>
  </si>
  <si>
    <t>© 2019 Responsible Minerals Initiative。保留所有权利。</t>
  </si>
  <si>
    <t>© 2019 Sorumlu Mineral Girişimi. Tüm hakları saklıdır.</t>
  </si>
  <si>
    <t>Revision 5.12 April 26, 2019</t>
  </si>
  <si>
    <t>Revision 5.12
April 26, 2019</t>
  </si>
  <si>
    <t>Cochin</t>
  </si>
  <si>
    <t>Maanshan</t>
  </si>
  <si>
    <t>Hong Kong SAR</t>
  </si>
  <si>
    <t>Longyan</t>
  </si>
  <si>
    <t>Taiwan Sheng</t>
  </si>
  <si>
    <t>Xianggang Tebiexingzhengqu</t>
  </si>
  <si>
    <t>Macao SAR</t>
  </si>
  <si>
    <t>Macau SAR</t>
  </si>
  <si>
    <t>Aomen Tebiexingzhengqu</t>
  </si>
  <si>
    <t>UNITED KINGDOM OF GREAT BRITAIN AND NORTHERN IRELAND</t>
  </si>
  <si>
    <t>China Molybdenum Tungsten Co., Ltd.</t>
  </si>
  <si>
    <t>Gejiu City Fuxiang Industry and Trade Co., Ltd.”</t>
  </si>
  <si>
    <t xml:space="preserve">
评论</t>
  </si>
  <si>
    <t xml:space="preserve">
TÉRMINOS Y CONDICIONES</t>
  </si>
  <si>
    <t>Completar</t>
  </si>
  <si>
    <t>METAL+Alias</t>
    <phoneticPr fontId="28"/>
  </si>
  <si>
    <t>China Henan Zhongyuan Gold Smelter</t>
  </si>
  <si>
    <t>Henan Zhongyuan Gold Refinery Co., Ltd.</t>
  </si>
  <si>
    <t>Henan Zhongyuan Gold Smelter of Zhongjin Gold Co. Ltd.</t>
  </si>
  <si>
    <t>Henan Zhongyuan Gold Smelter of Zhongjin Gold Corporation Limited</t>
  </si>
  <si>
    <t>Gejiu City Fuxiang Industry and Trade Co., Ltd.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</si>
</sst>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409]mmmm\ d\,\ yyyy;@"/>
    <numFmt numFmtId="165" formatCode="[$-409]d\-mmm\-yyyy;@"/>
    <numFmt numFmtId="166" formatCode="0.0"/>
    <numFmt numFmtId="167" formatCode="_-&quot;$&quot;* #,##0_-;\-&quot;$&quot;* #,##0_-;_-&quot;$&quot;* &quot;-&quot;_-;_-@_-"/>
    <numFmt numFmtId="168" formatCode="_-* #,##0_-;\-* #,##0_-;_-* &quot;-&quot;_-;_-@_-"/>
    <numFmt numFmtId="169" formatCode="_-&quot;$&quot;* #,##0.00_-;\-&quot;$&quot;* #,##0.00_-;_-&quot;$&quot;* &quot;-&quot;??_-;_-@_-"/>
    <numFmt numFmtId="170" formatCode="_-* #,##0.00_-;\-* #,##0.00_-;_-* &quot;-&quot;??_-;_-@_-"/>
    <numFmt numFmtId="171" formatCode="_-* #,##0\ &quot;€&quot;_-;\-* #,##0\ &quot;€&quot;_-;_-* &quot;-&quot;\ &quot;€&quot;_-;_-@_-"/>
    <numFmt numFmtId="172" formatCode="_-* #,##0\ _€_-;\-* #,##0\ _€_-;_-* &quot;-&quot;\ _€_-;_-@_-"/>
    <numFmt numFmtId="173" formatCode="_-* #,##0.00\ &quot;€&quot;_-;\-* #,##0.00\ &quot;€&quot;_-;_-* &quot;-&quot;??\ &quot;€&quot;_-;_-@_-"/>
    <numFmt numFmtId="174" formatCode="_-* #,##0.00\ _€_-;\-* #,##0.00\ _€_-;_-* &quot;-&quot;??\ _€_-;_-@_-"/>
    <numFmt numFmtId="175" formatCode="_-&quot;€&quot;\ * #,##0_-;\-&quot;€&quot;\ * #,##0_-;_-&quot;€&quot;\ * &quot;-&quot;_-;_-@_-"/>
    <numFmt numFmtId="176" formatCode="_-&quot;€&quot;\ * #,##0.00_-;\-&quot;€&quot;\ * #,##0.00_-;_-&quot;€&quot;\ * &quot;-&quot;??_-;_-@_-"/>
  </numFmts>
  <fonts count="126">
    <font>
      <sz val="10"/>
      <name val="Verdana"/>
      <family val="2"/>
    </font>
    <font>
      <sz val="10"/>
      <color indexed="9"/>
      <name val="Arial"/>
      <family val="2"/>
    </font>
    <font>
      <b/>
      <sz val="12"/>
      <name val="Verdana"/>
      <family val="2"/>
    </font>
    <font>
      <sz val="12"/>
      <name val="Verdana"/>
      <family val="2"/>
    </font>
    <font>
      <sz val="8"/>
      <name val="Verdana"/>
      <family val="2"/>
    </font>
    <font>
      <sz val="10"/>
      <color indexed="8"/>
      <name val="Arial"/>
      <family val="2"/>
    </font>
    <font>
      <sz val="10"/>
      <name val="Verdana"/>
      <family val="2"/>
    </font>
    <font>
      <u/>
      <sz val="7.5"/>
      <color indexed="12"/>
      <name val="Verdana"/>
      <family val="2"/>
    </font>
    <font>
      <sz val="12"/>
      <color indexed="81"/>
      <name val="Arial"/>
      <family val="2"/>
    </font>
    <font>
      <b/>
      <sz val="10"/>
      <name val="Verdana"/>
      <family val="2"/>
    </font>
    <font>
      <sz val="10"/>
      <name val="Arial"/>
      <family val="2"/>
    </font>
    <font>
      <sz val="10"/>
      <name val="Cambria"/>
      <family val="1"/>
    </font>
    <font>
      <b/>
      <sz val="10"/>
      <name val="Cambria"/>
      <family val="1"/>
    </font>
    <font>
      <b/>
      <sz val="22"/>
      <name val="Cambria"/>
      <family val="1"/>
    </font>
    <font>
      <b/>
      <sz val="12"/>
      <name val="Cambria"/>
      <family val="1"/>
    </font>
    <font>
      <sz val="12"/>
      <name val="Cambria"/>
      <family val="1"/>
    </font>
    <font>
      <b/>
      <i/>
      <sz val="12"/>
      <name val="Cambria"/>
      <family val="1"/>
    </font>
    <font>
      <sz val="8"/>
      <name val="Cambria"/>
      <family val="1"/>
    </font>
    <font>
      <b/>
      <u/>
      <sz val="10"/>
      <name val="Verdana"/>
      <family val="2"/>
    </font>
    <font>
      <sz val="9"/>
      <color indexed="81"/>
      <name val="Tahoma"/>
      <family val="2"/>
    </font>
    <font>
      <b/>
      <sz val="9"/>
      <color indexed="81"/>
      <name val="Tahoma"/>
      <family val="2"/>
    </font>
    <font>
      <u/>
      <sz val="14"/>
      <color indexed="12"/>
      <name val="Verdana"/>
      <family val="2"/>
    </font>
    <font>
      <u/>
      <sz val="12"/>
      <color indexed="12"/>
      <name val="Verdana"/>
      <family val="2"/>
    </font>
    <font>
      <u/>
      <sz val="16"/>
      <color indexed="12"/>
      <name val="Verdana"/>
      <family val="2"/>
    </font>
    <font>
      <u/>
      <sz val="10"/>
      <color indexed="12"/>
      <name val="Verdana"/>
      <family val="2"/>
    </font>
    <font>
      <sz val="8"/>
      <name val="Arial"/>
      <family val="2"/>
    </font>
    <font>
      <sz val="9"/>
      <name val="Verdana"/>
      <family val="2"/>
    </font>
    <font>
      <b/>
      <sz val="6"/>
      <name val="Arial"/>
      <family val="2"/>
    </font>
    <font>
      <sz val="6"/>
      <name val="ＭＳ Ｐゴシック"/>
      <family val="3"/>
      <charset val="128"/>
    </font>
    <font>
      <sz val="16"/>
      <name val="Cambria"/>
      <family val="1"/>
    </font>
    <font>
      <sz val="18"/>
      <name val="Verdana"/>
      <family val="2"/>
    </font>
    <font>
      <b/>
      <sz val="12"/>
      <color indexed="9"/>
      <name val="Cambria"/>
      <family val="1"/>
    </font>
    <font>
      <sz val="12"/>
      <color indexed="9"/>
      <name val="Cambria"/>
      <family val="1"/>
    </font>
    <font>
      <b/>
      <sz val="18"/>
      <name val="Verdana"/>
      <family val="2"/>
    </font>
    <font>
      <b/>
      <sz val="12"/>
      <color indexed="12"/>
      <name val="Verdana"/>
      <family val="2"/>
    </font>
    <font>
      <b/>
      <sz val="14"/>
      <color indexed="10"/>
      <name val="Cambria"/>
      <family val="1"/>
    </font>
    <font>
      <b/>
      <sz val="11"/>
      <name val="Cambria"/>
      <family val="1"/>
    </font>
    <font>
      <sz val="10"/>
      <color indexed="9"/>
      <name val="Verdana"/>
      <family val="2"/>
    </font>
    <font>
      <b/>
      <sz val="6"/>
      <color indexed="8"/>
      <name val="Arial"/>
      <family val="2"/>
    </font>
    <font>
      <sz val="10"/>
      <color indexed="10"/>
      <name val="Verdana"/>
      <family val="2"/>
    </font>
    <font>
      <sz val="9"/>
      <color indexed="81"/>
      <name val="ＭＳ Ｐゴシック"/>
      <family val="3"/>
      <charset val="128"/>
    </font>
    <font>
      <sz val="12"/>
      <color indexed="10"/>
      <name val="Verdana"/>
      <family val="2"/>
    </font>
    <font>
      <sz val="7.5"/>
      <name val="Verdana"/>
      <family val="2"/>
    </font>
    <font>
      <sz val="14"/>
      <name val="Verdana"/>
      <family val="2"/>
    </font>
    <font>
      <sz val="16"/>
      <name val="Verdana"/>
      <family val="2"/>
    </font>
    <font>
      <sz val="22"/>
      <name val="Verdana"/>
      <family val="2"/>
    </font>
    <font>
      <b/>
      <sz val="9"/>
      <name val="Cambria"/>
      <family val="1"/>
    </font>
    <font>
      <b/>
      <sz val="11"/>
      <name val="Verdana"/>
      <family val="2"/>
    </font>
    <font>
      <b/>
      <sz val="14"/>
      <name val="Cambria"/>
      <family val="1"/>
    </font>
    <font>
      <u/>
      <sz val="18"/>
      <color indexed="12"/>
      <name val="Verdana"/>
      <family val="2"/>
    </font>
    <font>
      <sz val="11"/>
      <name val="Calibri"/>
      <family val="2"/>
    </font>
    <font>
      <sz val="11"/>
      <name val="ＭＳ Ｐゴシック"/>
      <family val="3"/>
      <charset val="128"/>
    </font>
    <font>
      <sz val="11"/>
      <name val="Arial"/>
      <family val="2"/>
    </font>
    <font>
      <b/>
      <sz val="9"/>
      <name val="Verdana"/>
      <family val="2"/>
    </font>
    <font>
      <sz val="10"/>
      <color indexed="9"/>
      <name val="Verdana"/>
      <family val="2"/>
    </font>
    <font>
      <sz val="11"/>
      <name val="Verdana"/>
      <family val="2"/>
    </font>
    <font>
      <sz val="10"/>
      <color indexed="8"/>
      <name val="Verdana"/>
      <family val="2"/>
    </font>
    <font>
      <sz val="11"/>
      <color indexed="8"/>
      <name val="Verdana"/>
      <family val="2"/>
    </font>
    <font>
      <b/>
      <sz val="11"/>
      <color indexed="8"/>
      <name val="Verdana"/>
      <family val="2"/>
    </font>
    <font>
      <sz val="11"/>
      <color indexed="8"/>
      <name val="Calibri"/>
      <family val="2"/>
    </font>
    <font>
      <sz val="7"/>
      <name val="Verdana"/>
      <family val="2"/>
    </font>
    <font>
      <vertAlign val="superscript"/>
      <sz val="11"/>
      <color indexed="8"/>
      <name val="Verdana"/>
      <family val="2"/>
    </font>
    <font>
      <sz val="7"/>
      <color indexed="8"/>
      <name val="Verdana"/>
      <family val="2"/>
    </font>
    <font>
      <sz val="11"/>
      <color indexed="8"/>
      <name val="맑은 고딕"/>
      <family val="2"/>
      <charset val="129"/>
    </font>
    <font>
      <sz val="11"/>
      <color indexed="8"/>
      <name val="돋움"/>
      <family val="2"/>
      <charset val="129"/>
    </font>
    <font>
      <sz val="10"/>
      <name val="돋움"/>
      <family val="2"/>
      <charset val="129"/>
    </font>
    <font>
      <sz val="10"/>
      <name val="Verdana"/>
      <family val="2"/>
    </font>
    <font>
      <sz val="11"/>
      <color indexed="8"/>
      <name val="BatangChe"/>
      <family val="3"/>
      <charset val="129"/>
    </font>
    <font>
      <sz val="11"/>
      <name val="BatangChe"/>
      <family val="3"/>
      <charset val="129"/>
    </font>
    <font>
      <sz val="11"/>
      <color theme="1"/>
      <name val="Calibri"/>
      <family val="3"/>
      <charset val="128"/>
      <scheme val="minor"/>
    </font>
    <font>
      <sz val="11"/>
      <color theme="0"/>
      <name val="Calibri"/>
      <family val="3"/>
      <charset val="128"/>
      <scheme val="minor"/>
    </font>
    <font>
      <sz val="11"/>
      <color rgb="FF9C0006"/>
      <name val="ＭＳ Ｐゴシック"/>
      <family val="3"/>
      <charset val="128"/>
    </font>
    <font>
      <sz val="11"/>
      <color rgb="FF9C0006"/>
      <name val="Calibri"/>
      <family val="3"/>
      <charset val="128"/>
      <scheme val="minor"/>
    </font>
    <font>
      <b/>
      <sz val="11"/>
      <color rgb="FFFA7D00"/>
      <name val="Calibri"/>
      <family val="3"/>
      <charset val="128"/>
      <scheme val="minor"/>
    </font>
    <font>
      <b/>
      <sz val="11"/>
      <color theme="0"/>
      <name val="Calibri"/>
      <family val="3"/>
      <charset val="128"/>
      <scheme val="minor"/>
    </font>
    <font>
      <i/>
      <sz val="11"/>
      <color rgb="FF7F7F7F"/>
      <name val="Calibri"/>
      <family val="3"/>
      <charset val="128"/>
      <scheme val="minor"/>
    </font>
    <font>
      <sz val="11"/>
      <color rgb="FF006100"/>
      <name val="Calibri"/>
      <family val="3"/>
      <charset val="128"/>
      <scheme val="minor"/>
    </font>
    <font>
      <b/>
      <sz val="15"/>
      <color theme="3"/>
      <name val="Calibri"/>
      <family val="3"/>
      <charset val="128"/>
      <scheme val="minor"/>
    </font>
    <font>
      <b/>
      <sz val="13"/>
      <color theme="3"/>
      <name val="Calibri"/>
      <family val="3"/>
      <charset val="128"/>
      <scheme val="minor"/>
    </font>
    <font>
      <b/>
      <sz val="11"/>
      <color theme="3"/>
      <name val="Calibri"/>
      <family val="3"/>
      <charset val="128"/>
      <scheme val="minor"/>
    </font>
    <font>
      <u/>
      <sz val="10"/>
      <color theme="10"/>
      <name val="Arial"/>
      <family val="2"/>
    </font>
    <font>
      <u/>
      <sz val="11"/>
      <color theme="10"/>
      <name val="Calibri"/>
      <family val="3"/>
      <charset val="128"/>
      <scheme val="minor"/>
    </font>
    <font>
      <u/>
      <sz val="12"/>
      <color theme="10"/>
      <name val="Calibri"/>
      <family val="3"/>
      <charset val="128"/>
      <scheme val="minor"/>
    </font>
    <font>
      <sz val="11"/>
      <color rgb="FF3F3F76"/>
      <name val="Calibri"/>
      <family val="3"/>
      <charset val="128"/>
      <scheme val="minor"/>
    </font>
    <font>
      <sz val="11"/>
      <color rgb="FFFA7D00"/>
      <name val="Calibri"/>
      <family val="3"/>
      <charset val="128"/>
      <scheme val="minor"/>
    </font>
    <font>
      <sz val="11"/>
      <color rgb="FF9C6500"/>
      <name val="Calibri"/>
      <family val="3"/>
      <charset val="128"/>
      <scheme val="minor"/>
    </font>
    <font>
      <sz val="10"/>
      <color theme="1"/>
      <name val="Arial"/>
      <family val="2"/>
    </font>
    <font>
      <sz val="10"/>
      <color theme="1"/>
      <name val="ＭＳ Ｐゴシック"/>
      <family val="3"/>
      <charset val="128"/>
    </font>
    <font>
      <sz val="11"/>
      <color theme="1"/>
      <name val="ＭＳ Ｐゴシック"/>
      <family val="3"/>
      <charset val="128"/>
    </font>
    <font>
      <sz val="12"/>
      <color theme="1"/>
      <name val="Calibri"/>
      <family val="3"/>
      <charset val="128"/>
      <scheme val="minor"/>
    </font>
    <font>
      <b/>
      <sz val="11"/>
      <color rgb="FF3F3F3F"/>
      <name val="Calibri"/>
      <family val="3"/>
      <charset val="128"/>
      <scheme val="minor"/>
    </font>
    <font>
      <sz val="18"/>
      <color theme="3"/>
      <name val="Cambria"/>
      <family val="3"/>
      <charset val="128"/>
      <scheme val="major"/>
    </font>
    <font>
      <b/>
      <sz val="11"/>
      <color theme="1"/>
      <name val="Calibri"/>
      <family val="3"/>
      <charset val="128"/>
      <scheme val="minor"/>
    </font>
    <font>
      <sz val="11"/>
      <color rgb="FFFF0000"/>
      <name val="Calibri"/>
      <family val="3"/>
      <charset val="128"/>
      <scheme val="minor"/>
    </font>
    <font>
      <sz val="10"/>
      <color theme="1"/>
      <name val="Verdana"/>
      <family val="2"/>
    </font>
    <font>
      <sz val="10"/>
      <color theme="0" tint="-0.34998626667073579"/>
      <name val="Verdana"/>
      <family val="2"/>
    </font>
    <font>
      <sz val="11"/>
      <color rgb="FF000000"/>
      <name val="Verdana"/>
      <family val="2"/>
    </font>
    <font>
      <sz val="11"/>
      <color rgb="FF000000"/>
      <name val="Calibri"/>
      <family val="2"/>
    </font>
    <font>
      <sz val="11"/>
      <name val="Calibri"/>
      <family val="3"/>
      <charset val="128"/>
      <scheme val="minor"/>
    </font>
    <font>
      <sz val="10"/>
      <color rgb="FFFF0000"/>
      <name val="Verdana"/>
      <family val="2"/>
    </font>
    <font>
      <u/>
      <sz val="10"/>
      <color indexed="12"/>
      <name val="Cambria"/>
      <family val="3"/>
      <charset val="128"/>
      <scheme val="major"/>
    </font>
    <font>
      <sz val="10"/>
      <name val="Cambria"/>
      <family val="3"/>
      <charset val="128"/>
      <scheme val="major"/>
    </font>
    <font>
      <u/>
      <sz val="12"/>
      <color indexed="12"/>
      <name val="Cambria"/>
      <family val="3"/>
      <charset val="128"/>
      <scheme val="major"/>
    </font>
    <font>
      <sz val="12"/>
      <name val="Cambria"/>
      <family val="3"/>
      <charset val="128"/>
      <scheme val="major"/>
    </font>
    <font>
      <u/>
      <sz val="12"/>
      <color indexed="12"/>
      <name val="Cambria"/>
      <family val="1"/>
      <scheme val="major"/>
    </font>
    <font>
      <sz val="12"/>
      <name val="Cambria"/>
      <family val="1"/>
      <scheme val="major"/>
    </font>
    <font>
      <sz val="12"/>
      <color rgb="FF212121"/>
      <name val="Arial"/>
      <family val="2"/>
    </font>
    <font>
      <sz val="9"/>
      <color rgb="FFFF0000"/>
      <name val="Verdana"/>
      <family val="2"/>
    </font>
    <font>
      <sz val="11"/>
      <color rgb="FFFF0000"/>
      <name val="Verdana"/>
      <family val="2"/>
    </font>
    <font>
      <sz val="11"/>
      <name val="Verdana"/>
      <family val="2"/>
    </font>
    <font>
      <sz val="11"/>
      <name val="MS PGothic"/>
      <family val="2"/>
    </font>
    <font>
      <sz val="10"/>
      <name val="Verdana"/>
      <family val="2"/>
    </font>
    <font>
      <sz val="11"/>
      <name val="Calibri"/>
      <family val="2"/>
    </font>
    <font>
      <sz val="11"/>
      <color rgb="FF000000"/>
      <name val="Calibri"/>
      <family val="2"/>
    </font>
    <font>
      <sz val="11"/>
      <name val="Arial"/>
      <family val="2"/>
    </font>
    <font>
      <sz val="7"/>
      <color rgb="FF000000"/>
      <name val="Verdana"/>
      <family val="2"/>
    </font>
    <font>
      <sz val="11"/>
      <name val="돋움"/>
      <family val="3"/>
      <charset val="129"/>
    </font>
    <font>
      <sz val="10"/>
      <name val="ＭＳ Ｐゴシック"/>
      <family val="3"/>
      <charset val="128"/>
    </font>
    <font>
      <sz val="11"/>
      <color theme="1"/>
      <name val="Verdana"/>
      <family val="2"/>
    </font>
    <font>
      <vertAlign val="superscript"/>
      <sz val="11"/>
      <name val="Verdana"/>
      <family val="2"/>
    </font>
    <font>
      <sz val="11"/>
      <color rgb="FF000000"/>
      <name val="Calibri1"/>
    </font>
    <font>
      <sz val="7"/>
      <color rgb="FF000000"/>
      <name val="Verdana"/>
      <family val="2"/>
    </font>
    <font>
      <sz val="10"/>
      <color rgb="FF000000"/>
      <name val="Verdana"/>
      <family val="2"/>
    </font>
    <font>
      <b/>
      <sz val="11"/>
      <color theme="1"/>
      <name val="Verdana"/>
      <family val="2"/>
    </font>
    <font>
      <sz val="11"/>
      <color rgb="FF000000"/>
      <name val="ＭＳ Ｐゴシック"/>
    </font>
    <font>
      <sz val="11"/>
      <name val="MS PGothic"/>
      <family val="2"/>
    </font>
  </fonts>
  <fills count="38">
    <fill>
      <patternFill patternType="none"/>
    </fill>
    <fill>
      <patternFill patternType="gray125"/>
    </fill>
    <fill>
      <patternFill patternType="solid">
        <fgColor indexed="65"/>
        <bgColor indexed="64"/>
      </patternFill>
    </fill>
    <fill>
      <patternFill patternType="solid">
        <fgColor indexed="47"/>
        <bgColor indexed="64"/>
      </patternFill>
    </fill>
    <fill>
      <patternFill patternType="darkUp"/>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0"/>
        <bgColor indexed="64"/>
      </patternFill>
    </fill>
    <fill>
      <patternFill patternType="solid">
        <fgColor theme="7" tint="0.59999389629810485"/>
        <bgColor indexed="64"/>
      </patternFill>
    </fill>
  </fills>
  <borders count="66">
    <border>
      <left/>
      <right/>
      <top/>
      <bottom/>
      <diagonal/>
    </border>
    <border>
      <left/>
      <right/>
      <top style="thin">
        <color indexed="56"/>
      </top>
      <bottom style="thin">
        <color indexed="56"/>
      </bottom>
      <diagonal/>
    </border>
    <border>
      <left style="thin">
        <color auto="1"/>
      </left>
      <right style="thin">
        <color auto="1"/>
      </right>
      <top/>
      <bottom style="thin">
        <color auto="1"/>
      </bottom>
      <diagonal/>
    </border>
    <border>
      <left style="thick">
        <color indexed="56"/>
      </left>
      <right/>
      <top style="thick">
        <color indexed="56"/>
      </top>
      <bottom/>
      <diagonal/>
    </border>
    <border>
      <left/>
      <right/>
      <top style="thick">
        <color indexed="56"/>
      </top>
      <bottom/>
      <diagonal/>
    </border>
    <border>
      <left/>
      <right style="thick">
        <color indexed="56"/>
      </right>
      <top style="thick">
        <color indexed="56"/>
      </top>
      <bottom/>
      <diagonal/>
    </border>
    <border>
      <left style="thick">
        <color indexed="56"/>
      </left>
      <right/>
      <top/>
      <bottom/>
      <diagonal/>
    </border>
    <border>
      <left/>
      <right style="thick">
        <color indexed="56"/>
      </right>
      <top/>
      <bottom/>
      <diagonal/>
    </border>
    <border>
      <left/>
      <right style="thick">
        <color indexed="56"/>
      </right>
      <top/>
      <bottom style="thick">
        <color indexed="56"/>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indexed="56"/>
      </left>
      <right style="thin">
        <color indexed="56"/>
      </right>
      <top/>
      <bottom/>
      <diagonal/>
    </border>
    <border>
      <left style="thin">
        <color indexed="56"/>
      </left>
      <right style="thin">
        <color indexed="56"/>
      </right>
      <top style="thin">
        <color indexed="56"/>
      </top>
      <bottom style="thin">
        <color indexed="56"/>
      </bottom>
      <diagonal/>
    </border>
    <border>
      <left style="thick">
        <color indexed="56"/>
      </left>
      <right style="thin">
        <color indexed="56"/>
      </right>
      <top/>
      <bottom/>
      <diagonal/>
    </border>
    <border>
      <left style="thin">
        <color indexed="56"/>
      </left>
      <right style="thick">
        <color indexed="56"/>
      </right>
      <top/>
      <bottom/>
      <diagonal/>
    </border>
    <border>
      <left style="thick">
        <color indexed="56"/>
      </left>
      <right/>
      <top/>
      <bottom style="thin">
        <color indexed="56"/>
      </bottom>
      <diagonal/>
    </border>
    <border>
      <left/>
      <right style="thick">
        <color indexed="56"/>
      </right>
      <top/>
      <bottom style="thin">
        <color indexed="56"/>
      </bottom>
      <diagonal/>
    </border>
    <border>
      <left/>
      <right/>
      <top/>
      <bottom style="thin">
        <color indexed="56"/>
      </bottom>
      <diagonal/>
    </border>
    <border>
      <left/>
      <right/>
      <top style="thin">
        <color indexed="56"/>
      </top>
      <bottom/>
      <diagonal/>
    </border>
    <border>
      <left style="thin">
        <color indexed="56"/>
      </left>
      <right style="thin">
        <color indexed="56"/>
      </right>
      <top/>
      <bottom style="thin">
        <color indexed="56"/>
      </bottom>
      <diagonal/>
    </border>
    <border>
      <left style="thick">
        <color indexed="56"/>
      </left>
      <right/>
      <top style="thin">
        <color indexed="56"/>
      </top>
      <bottom/>
      <diagonal/>
    </border>
    <border>
      <left/>
      <right style="thick">
        <color indexed="56"/>
      </right>
      <top style="thin">
        <color indexed="56"/>
      </top>
      <bottom/>
      <diagonal/>
    </border>
    <border>
      <left style="thick">
        <color indexed="56"/>
      </left>
      <right/>
      <top/>
      <bottom style="thick">
        <color indexed="56"/>
      </bottom>
      <diagonal/>
    </border>
    <border>
      <left/>
      <right style="thin">
        <color indexed="56"/>
      </right>
      <top/>
      <bottom/>
      <diagonal/>
    </border>
    <border>
      <left style="thin">
        <color indexed="56"/>
      </left>
      <right/>
      <top/>
      <bottom style="thin">
        <color indexed="56"/>
      </bottom>
      <diagonal/>
    </border>
    <border>
      <left style="thin">
        <color auto="1"/>
      </left>
      <right style="thin">
        <color auto="1"/>
      </right>
      <top style="dashed">
        <color auto="1"/>
      </top>
      <bottom style="dashed">
        <color auto="1"/>
      </bottom>
      <diagonal/>
    </border>
    <border>
      <left style="thin">
        <color auto="1"/>
      </left>
      <right style="thin">
        <color auto="1"/>
      </right>
      <top style="thin">
        <color auto="1"/>
      </top>
      <bottom style="dashed">
        <color auto="1"/>
      </bottom>
      <diagonal/>
    </border>
    <border>
      <left/>
      <right style="thin">
        <color indexed="56"/>
      </right>
      <top style="thin">
        <color indexed="56"/>
      </top>
      <bottom style="thin">
        <color indexed="56"/>
      </bottom>
      <diagonal/>
    </border>
    <border>
      <left style="thin">
        <color indexed="56"/>
      </left>
      <right/>
      <top/>
      <bottom/>
      <diagonal/>
    </border>
    <border>
      <left style="thick">
        <color indexed="56"/>
      </left>
      <right style="thin">
        <color auto="1"/>
      </right>
      <top style="thin">
        <color auto="1"/>
      </top>
      <bottom/>
      <diagonal/>
    </border>
    <border>
      <left style="thick">
        <color indexed="56"/>
      </left>
      <right style="thin">
        <color auto="1"/>
      </right>
      <top/>
      <bottom/>
      <diagonal/>
    </border>
    <border>
      <left/>
      <right/>
      <top/>
      <bottom style="thin">
        <color indexed="9"/>
      </bottom>
      <diagonal/>
    </border>
    <border>
      <left style="thin">
        <color indexed="56"/>
      </left>
      <right style="thin">
        <color indexed="56"/>
      </right>
      <top style="thin">
        <color indexed="56"/>
      </top>
      <bottom/>
      <diagonal/>
    </border>
    <border>
      <left style="thin">
        <color auto="1"/>
      </left>
      <right style="thin">
        <color auto="1"/>
      </right>
      <top style="dashed">
        <color auto="1"/>
      </top>
      <bottom style="thin">
        <color auto="1"/>
      </bottom>
      <diagonal/>
    </border>
    <border>
      <left/>
      <right style="thick">
        <color auto="1"/>
      </right>
      <top/>
      <bottom style="thin">
        <color indexed="9"/>
      </bottom>
      <diagonal/>
    </border>
    <border>
      <left/>
      <right/>
      <top style="thin">
        <color auto="1"/>
      </top>
      <bottom style="thick">
        <color auto="1"/>
      </bottom>
      <diagonal/>
    </border>
    <border>
      <left/>
      <right/>
      <top/>
      <bottom style="thick">
        <color indexed="56"/>
      </bottom>
      <diagonal/>
    </border>
    <border>
      <left/>
      <right/>
      <top style="thick">
        <color auto="1"/>
      </top>
      <bottom/>
      <diagonal/>
    </border>
    <border>
      <left/>
      <right style="thick">
        <color auto="1"/>
      </right>
      <top style="thick">
        <color auto="1"/>
      </top>
      <bottom/>
      <diagonal/>
    </border>
    <border>
      <left style="thick">
        <color auto="1"/>
      </left>
      <right/>
      <top style="thick">
        <color auto="1"/>
      </top>
      <bottom/>
      <diagonal/>
    </border>
    <border>
      <left style="thick">
        <color auto="1"/>
      </left>
      <right/>
      <top style="thin">
        <color auto="1"/>
      </top>
      <bottom style="thick">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diagonal/>
    </border>
    <border>
      <left style="thin">
        <color auto="1"/>
      </left>
      <right/>
      <top/>
      <bottom style="thin">
        <color auto="1"/>
      </bottom>
      <diagonal/>
    </border>
    <border>
      <left/>
      <right/>
      <top style="thin">
        <color auto="1"/>
      </top>
      <bottom/>
      <diagonal/>
    </border>
    <border>
      <left/>
      <right style="thin">
        <color indexed="56"/>
      </right>
      <top style="thin">
        <color indexed="56"/>
      </top>
      <bottom/>
      <diagonal/>
    </border>
    <border>
      <left style="thin">
        <color auto="1"/>
      </left>
      <right style="thick">
        <color auto="1"/>
      </right>
      <top style="thin">
        <color auto="1"/>
      </top>
      <bottom style="thin">
        <color auto="1"/>
      </bottom>
      <diagonal/>
    </border>
    <border>
      <left/>
      <right style="thick">
        <color auto="1"/>
      </right>
      <top/>
      <bottom/>
      <diagonal/>
    </border>
    <border>
      <left/>
      <right style="thick">
        <color auto="1"/>
      </right>
      <top style="thin">
        <color auto="1"/>
      </top>
      <bottom style="thick">
        <color auto="1"/>
      </bottom>
      <diagonal/>
    </border>
    <border>
      <left/>
      <right/>
      <top/>
      <bottom style="thin">
        <color auto="1"/>
      </bottom>
      <diagonal/>
    </border>
    <border>
      <left style="thin">
        <color indexed="56"/>
      </left>
      <right/>
      <top style="thin">
        <color indexed="56"/>
      </top>
      <bottom style="thin">
        <color indexed="56"/>
      </bottom>
      <diagonal/>
    </border>
    <border>
      <left/>
      <right style="thin">
        <color indexed="56"/>
      </right>
      <top/>
      <bottom style="thin">
        <color indexed="56"/>
      </bottom>
      <diagonal/>
    </border>
    <border>
      <left style="thin">
        <color indexed="56"/>
      </left>
      <right/>
      <top style="thin">
        <color indexed="56"/>
      </top>
      <bottom/>
      <diagonal/>
    </border>
    <border>
      <left/>
      <right/>
      <top style="thin">
        <color indexed="56"/>
      </top>
      <bottom style="thick">
        <color indexed="56"/>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s>
  <cellStyleXfs count="592">
    <xf numFmtId="0" fontId="0" fillId="0" borderId="0"/>
    <xf numFmtId="0" fontId="69" fillId="5" borderId="0" applyNumberFormat="0" applyBorder="0" applyAlignment="0" applyProtection="0"/>
    <xf numFmtId="0" fontId="69" fillId="6" borderId="0" applyNumberFormat="0" applyBorder="0" applyAlignment="0" applyProtection="0"/>
    <xf numFmtId="0" fontId="69" fillId="7" borderId="0" applyNumberFormat="0" applyBorder="0" applyAlignment="0" applyProtection="0"/>
    <xf numFmtId="0" fontId="69" fillId="8" borderId="0" applyNumberFormat="0" applyBorder="0" applyAlignment="0" applyProtection="0"/>
    <xf numFmtId="0" fontId="69" fillId="9" borderId="0" applyNumberFormat="0" applyBorder="0" applyAlignment="0" applyProtection="0"/>
    <xf numFmtId="0" fontId="69" fillId="10" borderId="0" applyNumberFormat="0" applyBorder="0" applyAlignment="0" applyProtection="0"/>
    <xf numFmtId="0" fontId="69" fillId="11" borderId="0" applyNumberFormat="0" applyBorder="0" applyAlignment="0" applyProtection="0"/>
    <xf numFmtId="0" fontId="69" fillId="12" borderId="0" applyNumberFormat="0" applyBorder="0" applyAlignment="0" applyProtection="0"/>
    <xf numFmtId="0" fontId="69" fillId="13" borderId="0" applyNumberFormat="0" applyBorder="0" applyAlignment="0" applyProtection="0"/>
    <xf numFmtId="0" fontId="69" fillId="14" borderId="0" applyNumberFormat="0" applyBorder="0" applyAlignment="0" applyProtection="0"/>
    <xf numFmtId="0" fontId="69" fillId="15" borderId="0" applyNumberFormat="0" applyBorder="0" applyAlignment="0" applyProtection="0"/>
    <xf numFmtId="0" fontId="69" fillId="16" borderId="0" applyNumberFormat="0" applyBorder="0" applyAlignment="0" applyProtection="0"/>
    <xf numFmtId="0" fontId="70" fillId="17" borderId="0" applyNumberFormat="0" applyBorder="0" applyAlignment="0" applyProtection="0"/>
    <xf numFmtId="0" fontId="70" fillId="18" borderId="0" applyNumberFormat="0" applyBorder="0" applyAlignment="0" applyProtection="0"/>
    <xf numFmtId="0" fontId="70" fillId="19" borderId="0" applyNumberFormat="0" applyBorder="0" applyAlignment="0" applyProtection="0"/>
    <xf numFmtId="0" fontId="70" fillId="20" borderId="0" applyNumberFormat="0" applyBorder="0" applyAlignment="0" applyProtection="0"/>
    <xf numFmtId="0" fontId="70" fillId="21" borderId="0" applyNumberFormat="0" applyBorder="0" applyAlignment="0" applyProtection="0"/>
    <xf numFmtId="0" fontId="70" fillId="22" borderId="0" applyNumberFormat="0" applyBorder="0" applyAlignment="0" applyProtection="0"/>
    <xf numFmtId="0" fontId="70" fillId="23" borderId="0" applyNumberFormat="0" applyBorder="0" applyAlignment="0" applyProtection="0"/>
    <xf numFmtId="0" fontId="70" fillId="24" borderId="0" applyNumberFormat="0" applyBorder="0" applyAlignment="0" applyProtection="0"/>
    <xf numFmtId="0" fontId="70" fillId="25" borderId="0" applyNumberFormat="0" applyBorder="0" applyAlignment="0" applyProtection="0"/>
    <xf numFmtId="0" fontId="70" fillId="26" borderId="0" applyNumberFormat="0" applyBorder="0" applyAlignment="0" applyProtection="0"/>
    <xf numFmtId="0" fontId="70" fillId="27" borderId="0" applyNumberFormat="0" applyBorder="0" applyAlignment="0" applyProtection="0"/>
    <xf numFmtId="0" fontId="70" fillId="28" borderId="0" applyNumberFormat="0" applyBorder="0" applyAlignment="0" applyProtection="0"/>
    <xf numFmtId="0" fontId="71" fillId="29" borderId="0" applyNumberFormat="0" applyBorder="0" applyAlignment="0" applyProtection="0"/>
    <xf numFmtId="0" fontId="72" fillId="29" borderId="0" applyNumberFormat="0" applyBorder="0" applyAlignment="0" applyProtection="0"/>
    <xf numFmtId="0" fontId="73" fillId="30" borderId="56" applyNumberFormat="0" applyAlignment="0" applyProtection="0"/>
    <xf numFmtId="0" fontId="74" fillId="31" borderId="57" applyNumberFormat="0" applyAlignment="0" applyProtection="0"/>
    <xf numFmtId="41" fontId="10" fillId="0" borderId="0" applyFont="0" applyFill="0" applyBorder="0" applyAlignment="0" applyProtection="0"/>
    <xf numFmtId="168" fontId="10" fillId="0" borderId="0" applyFont="0" applyFill="0" applyBorder="0" applyAlignment="0" applyProtection="0"/>
    <xf numFmtId="172" fontId="10" fillId="0" borderId="0" applyFont="0" applyFill="0" applyBorder="0" applyAlignment="0" applyProtection="0"/>
    <xf numFmtId="43"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43"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74" fontId="10" fillId="0" borderId="0" applyFont="0" applyFill="0" applyBorder="0" applyAlignment="0" applyProtection="0"/>
    <xf numFmtId="43"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43"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43"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43"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43"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43"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43"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42" fontId="10" fillId="0" borderId="0" applyFont="0" applyFill="0" applyBorder="0" applyAlignment="0" applyProtection="0"/>
    <xf numFmtId="167" fontId="10" fillId="0" borderId="0" applyFont="0" applyFill="0" applyBorder="0" applyAlignment="0" applyProtection="0"/>
    <xf numFmtId="171" fontId="10" fillId="0" borderId="0" applyFont="0" applyFill="0" applyBorder="0" applyAlignment="0" applyProtection="0"/>
    <xf numFmtId="175" fontId="10" fillId="0" borderId="0" applyFont="0" applyFill="0" applyBorder="0" applyAlignment="0" applyProtection="0"/>
    <xf numFmtId="44"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44"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173" fontId="10" fillId="0" borderId="0" applyFont="0" applyFill="0" applyBorder="0" applyAlignment="0" applyProtection="0"/>
    <xf numFmtId="44"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44"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44"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44"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44"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44"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44"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64" fontId="6" fillId="0" borderId="0"/>
    <xf numFmtId="0" fontId="75" fillId="0" borderId="0" applyNumberFormat="0" applyFill="0" applyBorder="0" applyAlignment="0" applyProtection="0"/>
    <xf numFmtId="0" fontId="76" fillId="32" borderId="0" applyNumberFormat="0" applyBorder="0" applyAlignment="0" applyProtection="0"/>
    <xf numFmtId="0" fontId="77" fillId="0" borderId="58" applyNumberFormat="0" applyFill="0" applyAlignment="0" applyProtection="0"/>
    <xf numFmtId="0" fontId="78" fillId="0" borderId="59" applyNumberFormat="0" applyFill="0" applyAlignment="0" applyProtection="0"/>
    <xf numFmtId="0" fontId="79" fillId="0" borderId="60" applyNumberFormat="0" applyFill="0" applyAlignment="0" applyProtection="0"/>
    <xf numFmtId="0" fontId="79" fillId="0" borderId="0" applyNumberFormat="0" applyFill="0" applyBorder="0" applyAlignment="0" applyProtection="0"/>
    <xf numFmtId="0" fontId="7" fillId="0" borderId="0" applyNumberFormat="0" applyFill="0" applyBorder="0" applyAlignment="0" applyProtection="0">
      <alignment vertical="top"/>
      <protection locked="0"/>
    </xf>
    <xf numFmtId="164" fontId="80" fillId="0" borderId="0" applyNumberFormat="0" applyFill="0" applyBorder="0" applyAlignment="0" applyProtection="0"/>
    <xf numFmtId="0" fontId="81" fillId="0" borderId="0" applyNumberFormat="0" applyFill="0" applyBorder="0" applyAlignment="0" applyProtection="0"/>
    <xf numFmtId="164" fontId="80" fillId="0" borderId="0" applyNumberFormat="0" applyFill="0" applyBorder="0" applyAlignment="0" applyProtection="0">
      <alignment vertical="top"/>
      <protection locked="0"/>
    </xf>
    <xf numFmtId="164" fontId="80" fillId="0" borderId="0" applyNumberFormat="0" applyFill="0" applyBorder="0" applyAlignment="0" applyProtection="0">
      <alignment vertical="top"/>
      <protection locked="0"/>
    </xf>
    <xf numFmtId="0" fontId="82" fillId="0" borderId="0" applyNumberFormat="0" applyFill="0" applyBorder="0" applyAlignment="0" applyProtection="0"/>
    <xf numFmtId="0" fontId="7" fillId="0" borderId="0" applyNumberFormat="0" applyFill="0" applyBorder="0" applyAlignment="0" applyProtection="0">
      <alignment vertical="top"/>
      <protection locked="0"/>
    </xf>
    <xf numFmtId="164" fontId="80" fillId="0" borderId="0" applyNumberFormat="0" applyFill="0" applyBorder="0" applyAlignment="0" applyProtection="0">
      <alignment vertical="top"/>
      <protection locked="0"/>
    </xf>
    <xf numFmtId="0" fontId="83" fillId="33" borderId="56" applyNumberFormat="0" applyAlignment="0" applyProtection="0"/>
    <xf numFmtId="0" fontId="84" fillId="0" borderId="61" applyNumberFormat="0" applyFill="0" applyAlignment="0" applyProtection="0"/>
    <xf numFmtId="0" fontId="85" fillId="34" borderId="0" applyNumberFormat="0" applyBorder="0" applyAlignment="0" applyProtection="0"/>
    <xf numFmtId="164" fontId="86" fillId="0" borderId="0"/>
    <xf numFmtId="0" fontId="6" fillId="0" borderId="0"/>
    <xf numFmtId="0" fontId="6" fillId="0" borderId="0"/>
    <xf numFmtId="164" fontId="86"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86" fillId="0" borderId="0"/>
    <xf numFmtId="0" fontId="86" fillId="0" borderId="0"/>
    <xf numFmtId="0" fontId="86" fillId="0" borderId="0"/>
    <xf numFmtId="164" fontId="86" fillId="0" borderId="0"/>
    <xf numFmtId="0" fontId="5" fillId="0" borderId="0"/>
    <xf numFmtId="164" fontId="6" fillId="0" borderId="0"/>
    <xf numFmtId="0" fontId="69" fillId="0" borderId="0"/>
    <xf numFmtId="0" fontId="69" fillId="0" borderId="0"/>
    <xf numFmtId="164" fontId="5" fillId="0" borderId="0"/>
    <xf numFmtId="0" fontId="69" fillId="0" borderId="0"/>
    <xf numFmtId="0" fontId="5" fillId="0" borderId="0"/>
    <xf numFmtId="0" fontId="69" fillId="0" borderId="0"/>
    <xf numFmtId="0" fontId="87" fillId="0" borderId="0">
      <alignment vertical="center"/>
    </xf>
    <xf numFmtId="164" fontId="86" fillId="0" borderId="0"/>
    <xf numFmtId="0" fontId="88" fillId="0" borderId="0"/>
    <xf numFmtId="0" fontId="69" fillId="0" borderId="0"/>
    <xf numFmtId="0" fontId="6" fillId="0" borderId="0"/>
    <xf numFmtId="0" fontId="88" fillId="0" borderId="0"/>
    <xf numFmtId="0" fontId="69" fillId="0" borderId="0"/>
    <xf numFmtId="0" fontId="69" fillId="0" borderId="0"/>
    <xf numFmtId="0" fontId="69" fillId="0" borderId="0"/>
    <xf numFmtId="0" fontId="69" fillId="0" borderId="0"/>
    <xf numFmtId="0" fontId="69" fillId="0" borderId="0"/>
    <xf numFmtId="0" fontId="6" fillId="0" borderId="0"/>
    <xf numFmtId="0" fontId="69" fillId="0" borderId="0"/>
    <xf numFmtId="0" fontId="6" fillId="0" borderId="0"/>
    <xf numFmtId="0" fontId="69"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88" fillId="0" borderId="0"/>
    <xf numFmtId="0" fontId="88" fillId="0" borderId="0"/>
    <xf numFmtId="0" fontId="69"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9" fillId="0" borderId="0"/>
    <xf numFmtId="0" fontId="69" fillId="0" borderId="0"/>
    <xf numFmtId="164" fontId="86" fillId="0" borderId="0"/>
    <xf numFmtId="164" fontId="86" fillId="0" borderId="0"/>
    <xf numFmtId="0" fontId="89" fillId="0" borderId="0"/>
    <xf numFmtId="0" fontId="66" fillId="0" borderId="0"/>
    <xf numFmtId="0" fontId="10" fillId="0" borderId="0"/>
    <xf numFmtId="0" fontId="69" fillId="35" borderId="62" applyNumberFormat="0" applyFont="0" applyAlignment="0" applyProtection="0"/>
    <xf numFmtId="0" fontId="90" fillId="30" borderId="63" applyNumberFormat="0" applyAlignment="0" applyProtection="0"/>
    <xf numFmtId="9" fontId="10" fillId="0" borderId="0" applyFont="0" applyFill="0" applyBorder="0" applyAlignment="0" applyProtection="0"/>
    <xf numFmtId="0" fontId="6"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86" fillId="0" borderId="0"/>
    <xf numFmtId="0" fontId="91" fillId="0" borderId="0" applyNumberFormat="0" applyFill="0" applyBorder="0" applyAlignment="0" applyProtection="0"/>
    <xf numFmtId="0" fontId="92" fillId="0" borderId="64" applyNumberFormat="0" applyFill="0" applyAlignment="0" applyProtection="0"/>
    <xf numFmtId="0" fontId="93" fillId="0" borderId="0" applyNumberFormat="0" applyFill="0" applyBorder="0" applyAlignment="0" applyProtection="0"/>
    <xf numFmtId="164" fontId="10" fillId="0" borderId="0"/>
    <xf numFmtId="0" fontId="6" fillId="0" borderId="0"/>
    <xf numFmtId="0" fontId="6" fillId="0" borderId="0"/>
    <xf numFmtId="0" fontId="6" fillId="0" borderId="0"/>
    <xf numFmtId="164" fontId="6" fillId="0" borderId="0"/>
  </cellStyleXfs>
  <cellXfs count="447">
    <xf numFmtId="0" fontId="0" fillId="0" borderId="0" xfId="0"/>
    <xf numFmtId="0" fontId="15" fillId="2" borderId="1" xfId="0" applyFont="1" applyFill="1" applyBorder="1" applyAlignment="1" applyProtection="1">
      <alignment horizontal="center" vertical="center"/>
    </xf>
    <xf numFmtId="0" fontId="25" fillId="2" borderId="2" xfId="570" applyFont="1" applyFill="1" applyBorder="1" applyAlignment="1">
      <alignment horizontal="center" vertical="top" wrapText="1"/>
    </xf>
    <xf numFmtId="0" fontId="0" fillId="2" borderId="0" xfId="0" applyFill="1"/>
    <xf numFmtId="0" fontId="11" fillId="2" borderId="0" xfId="0" applyFont="1" applyFill="1" applyBorder="1" applyAlignment="1">
      <alignment horizontal="center" vertical="center"/>
    </xf>
    <xf numFmtId="0" fontId="6" fillId="2" borderId="0" xfId="0" applyFont="1" applyFill="1" applyBorder="1"/>
    <xf numFmtId="0" fontId="9" fillId="2" borderId="0" xfId="0" applyFont="1" applyFill="1" applyBorder="1"/>
    <xf numFmtId="0" fontId="14" fillId="2" borderId="0" xfId="0" applyFont="1" applyFill="1" applyBorder="1" applyAlignment="1">
      <alignment horizontal="center" vertical="center" wrapText="1"/>
    </xf>
    <xf numFmtId="0" fontId="0" fillId="2" borderId="0" xfId="0" applyFont="1" applyFill="1" applyBorder="1"/>
    <xf numFmtId="0" fontId="0" fillId="2" borderId="3" xfId="0" applyFont="1" applyFill="1" applyBorder="1" applyAlignment="1">
      <alignment vertical="top" wrapText="1"/>
    </xf>
    <xf numFmtId="0" fontId="0" fillId="2" borderId="4" xfId="0" applyFont="1" applyFill="1" applyBorder="1" applyAlignment="1">
      <alignment vertical="top" wrapText="1"/>
    </xf>
    <xf numFmtId="0" fontId="0" fillId="2" borderId="5" xfId="0" applyFont="1" applyFill="1" applyBorder="1"/>
    <xf numFmtId="0" fontId="0" fillId="2" borderId="0" xfId="0" applyFill="1" applyProtection="1"/>
    <xf numFmtId="0" fontId="11" fillId="2" borderId="0" xfId="0" applyFont="1" applyFill="1" applyBorder="1" applyAlignment="1" applyProtection="1">
      <alignment vertical="center"/>
    </xf>
    <xf numFmtId="0" fontId="17" fillId="2" borderId="0" xfId="0" applyFont="1" applyFill="1" applyBorder="1" applyAlignment="1" applyProtection="1">
      <alignment horizontal="left" wrapText="1"/>
    </xf>
    <xf numFmtId="0" fontId="15" fillId="2" borderId="0" xfId="0" applyFont="1" applyFill="1" applyBorder="1" applyAlignment="1" applyProtection="1">
      <alignment vertical="center"/>
    </xf>
    <xf numFmtId="0" fontId="15" fillId="2" borderId="0" xfId="0" applyFont="1" applyFill="1" applyBorder="1" applyAlignment="1" applyProtection="1">
      <alignment horizontal="center" vertical="center"/>
    </xf>
    <xf numFmtId="0" fontId="0" fillId="2" borderId="0" xfId="0" applyFill="1" applyAlignment="1" applyProtection="1">
      <alignment vertical="top"/>
    </xf>
    <xf numFmtId="0" fontId="9" fillId="2" borderId="0" xfId="0" applyFont="1" applyFill="1" applyBorder="1" applyProtection="1">
      <protection hidden="1"/>
    </xf>
    <xf numFmtId="0" fontId="11" fillId="2" borderId="0" xfId="0" applyFont="1" applyFill="1" applyBorder="1" applyAlignment="1" applyProtection="1">
      <alignment horizontal="center" vertical="top"/>
      <protection hidden="1"/>
    </xf>
    <xf numFmtId="0" fontId="11" fillId="2" borderId="0" xfId="0" applyFont="1" applyFill="1" applyBorder="1" applyAlignment="1" applyProtection="1">
      <alignment vertical="center"/>
      <protection hidden="1"/>
    </xf>
    <xf numFmtId="0" fontId="15" fillId="2" borderId="0" xfId="0" applyFont="1" applyFill="1" applyBorder="1" applyAlignment="1" applyProtection="1">
      <alignment horizontal="left" wrapText="1"/>
      <protection hidden="1"/>
    </xf>
    <xf numFmtId="0" fontId="0" fillId="0" borderId="0" xfId="0" applyProtection="1">
      <protection hidden="1"/>
    </xf>
    <xf numFmtId="0" fontId="6" fillId="2" borderId="0" xfId="0" applyFont="1" applyFill="1" applyProtection="1"/>
    <xf numFmtId="0" fontId="6" fillId="0" borderId="0" xfId="0" applyFont="1" applyProtection="1">
      <protection hidden="1"/>
    </xf>
    <xf numFmtId="0" fontId="0" fillId="0" borderId="0" xfId="0" applyAlignment="1" applyProtection="1">
      <alignment wrapText="1"/>
      <protection hidden="1"/>
    </xf>
    <xf numFmtId="0" fontId="0" fillId="2" borderId="0" xfId="0" applyFill="1" applyProtection="1">
      <protection hidden="1"/>
    </xf>
    <xf numFmtId="0" fontId="14" fillId="2" borderId="0" xfId="0" applyFont="1" applyFill="1" applyBorder="1" applyAlignment="1" applyProtection="1">
      <alignment horizontal="right" vertical="center"/>
      <protection hidden="1"/>
    </xf>
    <xf numFmtId="0" fontId="0" fillId="0" borderId="0" xfId="0" applyAlignment="1"/>
    <xf numFmtId="0" fontId="11" fillId="2" borderId="6" xfId="0" applyFont="1" applyFill="1" applyBorder="1" applyAlignment="1" applyProtection="1">
      <alignment vertical="center" wrapText="1"/>
      <protection hidden="1"/>
    </xf>
    <xf numFmtId="0" fontId="11" fillId="2" borderId="7" xfId="0" applyFont="1" applyFill="1" applyBorder="1" applyAlignment="1" applyProtection="1">
      <alignment vertical="center" wrapText="1"/>
      <protection hidden="1"/>
    </xf>
    <xf numFmtId="0" fontId="11" fillId="2" borderId="8" xfId="0" applyFont="1" applyFill="1" applyBorder="1" applyAlignment="1" applyProtection="1">
      <alignment vertical="center" wrapText="1"/>
      <protection hidden="1"/>
    </xf>
    <xf numFmtId="0" fontId="11" fillId="2" borderId="7" xfId="0" applyFont="1" applyFill="1" applyBorder="1" applyAlignment="1" applyProtection="1">
      <alignment vertical="center" wrapText="1"/>
      <protection locked="0" hidden="1"/>
    </xf>
    <xf numFmtId="0" fontId="0" fillId="2" borderId="0" xfId="0" applyFill="1" applyProtection="1">
      <protection locked="0" hidden="1"/>
    </xf>
    <xf numFmtId="0" fontId="0" fillId="2" borderId="7" xfId="0" applyFont="1" applyFill="1" applyBorder="1" applyAlignment="1">
      <alignment horizontal="center"/>
    </xf>
    <xf numFmtId="0" fontId="0" fillId="2" borderId="8" xfId="0" applyFont="1" applyFill="1" applyBorder="1" applyAlignment="1">
      <alignment horizontal="center"/>
    </xf>
    <xf numFmtId="0" fontId="0" fillId="2" borderId="0" xfId="0" applyFont="1" applyFill="1" applyBorder="1" applyAlignment="1"/>
    <xf numFmtId="0" fontId="25" fillId="2" borderId="9" xfId="570" applyFont="1" applyFill="1" applyBorder="1" applyAlignment="1">
      <alignment vertical="top" wrapText="1"/>
    </xf>
    <xf numFmtId="0" fontId="9" fillId="2" borderId="0" xfId="0" applyFont="1" applyFill="1" applyBorder="1" applyAlignment="1"/>
    <xf numFmtId="164" fontId="25" fillId="2" borderId="9" xfId="570" applyNumberFormat="1" applyFont="1" applyFill="1" applyBorder="1" applyAlignment="1">
      <alignment horizontal="center" vertical="top" wrapText="1"/>
    </xf>
    <xf numFmtId="0" fontId="11" fillId="2" borderId="0" xfId="0" applyFont="1" applyFill="1" applyBorder="1" applyAlignment="1">
      <alignment horizontal="left"/>
    </xf>
    <xf numFmtId="0" fontId="14" fillId="2" borderId="0" xfId="0" applyFont="1" applyFill="1" applyBorder="1" applyAlignment="1">
      <alignment horizontal="left"/>
    </xf>
    <xf numFmtId="0" fontId="38" fillId="2" borderId="10" xfId="570" applyFont="1" applyFill="1" applyBorder="1" applyAlignment="1">
      <alignment horizontal="center" vertical="center" wrapText="1"/>
    </xf>
    <xf numFmtId="0" fontId="38" fillId="2" borderId="11" xfId="570" applyFont="1" applyFill="1" applyBorder="1" applyAlignment="1">
      <alignment horizontal="center" vertical="center" wrapText="1"/>
    </xf>
    <xf numFmtId="0" fontId="0" fillId="2" borderId="10" xfId="0" applyFill="1" applyBorder="1" applyProtection="1"/>
    <xf numFmtId="0" fontId="0" fillId="2" borderId="6" xfId="0" applyFill="1" applyBorder="1" applyAlignment="1" applyProtection="1">
      <alignment vertical="top" wrapText="1"/>
    </xf>
    <xf numFmtId="0" fontId="11" fillId="2" borderId="12" xfId="0" applyFont="1" applyFill="1" applyBorder="1" applyAlignment="1" applyProtection="1">
      <alignment vertical="center"/>
    </xf>
    <xf numFmtId="0" fontId="1" fillId="2" borderId="7" xfId="0" applyFont="1" applyFill="1" applyBorder="1" applyAlignment="1" applyProtection="1">
      <alignment vertical="center"/>
    </xf>
    <xf numFmtId="0" fontId="18" fillId="2" borderId="13" xfId="0" applyFont="1" applyFill="1" applyBorder="1" applyAlignment="1" applyProtection="1">
      <alignment horizontal="center" vertical="center"/>
      <protection locked="0" hidden="1"/>
    </xf>
    <xf numFmtId="0" fontId="11" fillId="2" borderId="14" xfId="0" applyFont="1" applyFill="1" applyBorder="1" applyAlignment="1" applyProtection="1">
      <alignment vertical="center"/>
    </xf>
    <xf numFmtId="0" fontId="1" fillId="2" borderId="15" xfId="0" applyFont="1" applyFill="1" applyBorder="1" applyAlignment="1" applyProtection="1">
      <alignment vertical="center"/>
    </xf>
    <xf numFmtId="0" fontId="14" fillId="2" borderId="13" xfId="0" applyFont="1" applyFill="1" applyBorder="1" applyAlignment="1" applyProtection="1">
      <alignment horizontal="right" vertical="center"/>
      <protection hidden="1"/>
    </xf>
    <xf numFmtId="0" fontId="11" fillId="2" borderId="6" xfId="0" applyFont="1" applyFill="1" applyBorder="1" applyAlignment="1" applyProtection="1">
      <alignment vertical="center"/>
    </xf>
    <xf numFmtId="0" fontId="11" fillId="2" borderId="16" xfId="0" applyFont="1" applyFill="1" applyBorder="1" applyAlignment="1" applyProtection="1">
      <alignment vertical="center"/>
    </xf>
    <xf numFmtId="0" fontId="1" fillId="2" borderId="17" xfId="0" applyFont="1" applyFill="1" applyBorder="1" applyAlignment="1" applyProtection="1">
      <alignment vertical="center"/>
    </xf>
    <xf numFmtId="0" fontId="14" fillId="2" borderId="18" xfId="0" applyFont="1" applyFill="1" applyBorder="1" applyAlignment="1" applyProtection="1">
      <alignment wrapText="1"/>
      <protection hidden="1"/>
    </xf>
    <xf numFmtId="0" fontId="0" fillId="3" borderId="10" xfId="0" applyFill="1" applyBorder="1" applyProtection="1"/>
    <xf numFmtId="0" fontId="14" fillId="2" borderId="19" xfId="0" applyFont="1" applyFill="1" applyBorder="1" applyAlignment="1" applyProtection="1">
      <alignment horizontal="right" vertical="center"/>
      <protection hidden="1"/>
    </xf>
    <xf numFmtId="0" fontId="31" fillId="2" borderId="0" xfId="0" applyFont="1" applyFill="1" applyBorder="1" applyAlignment="1" applyProtection="1">
      <alignment horizontal="right" vertical="center"/>
    </xf>
    <xf numFmtId="0" fontId="32" fillId="2" borderId="0" xfId="0" applyFont="1" applyFill="1" applyBorder="1" applyAlignment="1" applyProtection="1">
      <alignment vertical="center"/>
    </xf>
    <xf numFmtId="0" fontId="11" fillId="2" borderId="20" xfId="0" applyFont="1" applyFill="1" applyBorder="1" applyAlignment="1" applyProtection="1">
      <alignment vertical="center"/>
    </xf>
    <xf numFmtId="0" fontId="32" fillId="2" borderId="18" xfId="0" applyFont="1" applyFill="1" applyBorder="1" applyAlignment="1" applyProtection="1">
      <alignment vertical="center"/>
    </xf>
    <xf numFmtId="0" fontId="11" fillId="2" borderId="21" xfId="0" applyFont="1" applyFill="1" applyBorder="1" applyAlignment="1" applyProtection="1">
      <alignment vertical="center"/>
    </xf>
    <xf numFmtId="2" fontId="14" fillId="2" borderId="1" xfId="0" applyNumberFormat="1" applyFont="1" applyFill="1" applyBorder="1" applyAlignment="1" applyProtection="1">
      <alignment horizontal="left" wrapText="1"/>
      <protection hidden="1"/>
    </xf>
    <xf numFmtId="0" fontId="14" fillId="2" borderId="19" xfId="0" applyFont="1" applyFill="1" applyBorder="1" applyAlignment="1" applyProtection="1">
      <alignment horizontal="left"/>
      <protection hidden="1"/>
    </xf>
    <xf numFmtId="0" fontId="15" fillId="2" borderId="1" xfId="0" applyFont="1" applyFill="1" applyBorder="1" applyAlignment="1" applyProtection="1">
      <alignment horizontal="left" vertical="center"/>
    </xf>
    <xf numFmtId="0" fontId="1" fillId="2" borderId="22" xfId="0" applyFont="1" applyFill="1" applyBorder="1" applyAlignment="1" applyProtection="1">
      <alignment vertical="center"/>
    </xf>
    <xf numFmtId="0" fontId="15" fillId="2" borderId="13" xfId="0" applyFont="1" applyFill="1" applyBorder="1" applyAlignment="1" applyProtection="1">
      <alignment vertical="center" wrapText="1"/>
      <protection hidden="1"/>
    </xf>
    <xf numFmtId="0" fontId="15" fillId="2" borderId="12" xfId="0" applyFont="1" applyFill="1" applyBorder="1" applyAlignment="1" applyProtection="1">
      <alignment vertical="center"/>
    </xf>
    <xf numFmtId="0" fontId="15" fillId="2" borderId="1" xfId="0" applyFont="1" applyFill="1" applyBorder="1" applyAlignment="1" applyProtection="1">
      <alignment vertical="center" wrapText="1"/>
      <protection hidden="1"/>
    </xf>
    <xf numFmtId="2" fontId="16" fillId="2" borderId="1" xfId="0" applyNumberFormat="1" applyFont="1" applyFill="1" applyBorder="1" applyAlignment="1" applyProtection="1">
      <alignment horizontal="left" wrapText="1"/>
      <protection hidden="1"/>
    </xf>
    <xf numFmtId="0" fontId="15" fillId="2" borderId="1" xfId="0" applyFont="1" applyFill="1" applyBorder="1" applyAlignment="1" applyProtection="1">
      <alignment vertical="center"/>
    </xf>
    <xf numFmtId="0" fontId="15" fillId="2" borderId="1" xfId="0" applyFont="1" applyFill="1" applyBorder="1" applyAlignment="1" applyProtection="1">
      <alignment horizontal="center" vertical="center" wrapText="1"/>
      <protection hidden="1"/>
    </xf>
    <xf numFmtId="0" fontId="11" fillId="2" borderId="1" xfId="0" applyFont="1" applyFill="1" applyBorder="1" applyAlignment="1" applyProtection="1">
      <alignment horizontal="left" vertical="center"/>
      <protection hidden="1"/>
    </xf>
    <xf numFmtId="0" fontId="11" fillId="2" borderId="1" xfId="0" applyFont="1" applyFill="1" applyBorder="1" applyAlignment="1" applyProtection="1">
      <alignment horizontal="center" vertical="center"/>
    </xf>
    <xf numFmtId="0" fontId="11" fillId="2" borderId="1" xfId="0" applyFont="1" applyFill="1" applyBorder="1" applyAlignment="1" applyProtection="1">
      <alignment horizontal="left" vertical="center"/>
    </xf>
    <xf numFmtId="0" fontId="1" fillId="2" borderId="8" xfId="0" applyFont="1" applyFill="1" applyBorder="1" applyAlignment="1" applyProtection="1">
      <alignment vertical="center"/>
    </xf>
    <xf numFmtId="0" fontId="2" fillId="2" borderId="13" xfId="0" applyFont="1" applyFill="1" applyBorder="1" applyAlignment="1" applyProtection="1">
      <alignment horizontal="left" vertical="top" wrapText="1"/>
      <protection hidden="1"/>
    </xf>
    <xf numFmtId="0" fontId="9" fillId="0" borderId="0" xfId="589" applyFont="1" applyFill="1" applyAlignment="1" applyProtection="1"/>
    <xf numFmtId="0" fontId="6" fillId="0" borderId="0" xfId="589"/>
    <xf numFmtId="0" fontId="22" fillId="0" borderId="0" xfId="487" applyFont="1" applyFill="1" applyAlignment="1" applyProtection="1">
      <alignment horizontal="center"/>
      <protection hidden="1"/>
    </xf>
    <xf numFmtId="0" fontId="22" fillId="0" borderId="0" xfId="487" applyFont="1" applyFill="1" applyAlignment="1" applyProtection="1">
      <alignment horizontal="center" wrapText="1"/>
      <protection hidden="1"/>
    </xf>
    <xf numFmtId="0" fontId="2" fillId="0" borderId="0" xfId="0" applyFont="1" applyAlignment="1" applyProtection="1">
      <alignment horizontal="center"/>
      <protection hidden="1"/>
    </xf>
    <xf numFmtId="0" fontId="26" fillId="0" borderId="0" xfId="0" applyFont="1" applyProtection="1">
      <protection hidden="1"/>
    </xf>
    <xf numFmtId="3" fontId="6" fillId="3" borderId="0" xfId="0" applyNumberFormat="1" applyFont="1" applyFill="1" applyAlignment="1" applyProtection="1">
      <protection hidden="1"/>
    </xf>
    <xf numFmtId="0" fontId="6" fillId="3" borderId="0" xfId="0" applyFont="1" applyFill="1" applyProtection="1">
      <protection hidden="1"/>
    </xf>
    <xf numFmtId="0" fontId="6" fillId="0" borderId="0" xfId="0" applyFont="1" applyFill="1" applyProtection="1">
      <protection hidden="1"/>
    </xf>
    <xf numFmtId="0" fontId="6" fillId="0" borderId="0" xfId="0" applyFont="1" applyAlignment="1" applyProtection="1">
      <alignment wrapText="1"/>
      <protection hidden="1"/>
    </xf>
    <xf numFmtId="0" fontId="14" fillId="2" borderId="18" xfId="0" applyFont="1" applyFill="1" applyBorder="1" applyAlignment="1" applyProtection="1">
      <alignment horizontal="center" wrapText="1"/>
      <protection hidden="1"/>
    </xf>
    <xf numFmtId="0" fontId="14" fillId="2" borderId="20" xfId="0" applyFont="1" applyFill="1" applyBorder="1" applyAlignment="1" applyProtection="1">
      <alignment horizontal="right" vertical="center"/>
      <protection hidden="1"/>
    </xf>
    <xf numFmtId="0" fontId="0" fillId="2" borderId="6" xfId="0" applyFill="1" applyBorder="1" applyAlignment="1"/>
    <xf numFmtId="0" fontId="0" fillId="2" borderId="23" xfId="0" applyFill="1" applyBorder="1" applyAlignment="1"/>
    <xf numFmtId="0" fontId="11" fillId="2" borderId="24" xfId="0" applyFont="1" applyFill="1" applyBorder="1" applyAlignment="1" applyProtection="1">
      <alignment vertical="center"/>
      <protection hidden="1"/>
    </xf>
    <xf numFmtId="0" fontId="11" fillId="2" borderId="12" xfId="0" applyFont="1" applyFill="1" applyBorder="1" applyAlignment="1" applyProtection="1">
      <alignment vertical="center"/>
      <protection hidden="1"/>
    </xf>
    <xf numFmtId="0" fontId="11" fillId="2" borderId="25" xfId="0" applyFont="1" applyFill="1" applyBorder="1" applyAlignment="1" applyProtection="1">
      <alignment vertical="center"/>
      <protection hidden="1"/>
    </xf>
    <xf numFmtId="0" fontId="14" fillId="2" borderId="0" xfId="0" applyFont="1" applyFill="1" applyBorder="1" applyAlignment="1" applyProtection="1">
      <alignment wrapText="1"/>
      <protection hidden="1"/>
    </xf>
    <xf numFmtId="0" fontId="11" fillId="2" borderId="0" xfId="0" applyFont="1" applyFill="1" applyBorder="1" applyAlignment="1" applyProtection="1">
      <alignment horizontal="left" vertical="center"/>
      <protection hidden="1"/>
    </xf>
    <xf numFmtId="2" fontId="14" fillId="2" borderId="19" xfId="0" applyNumberFormat="1" applyFont="1" applyFill="1" applyBorder="1" applyAlignment="1" applyProtection="1">
      <alignment horizontal="left" vertical="center" wrapText="1"/>
      <protection hidden="1"/>
    </xf>
    <xf numFmtId="0" fontId="15" fillId="2" borderId="1" xfId="0" applyFont="1" applyFill="1" applyBorder="1" applyAlignment="1" applyProtection="1">
      <alignment horizontal="left" vertical="center"/>
      <protection hidden="1"/>
    </xf>
    <xf numFmtId="0" fontId="17" fillId="2" borderId="18" xfId="0" applyFont="1" applyFill="1" applyBorder="1" applyAlignment="1" applyProtection="1">
      <alignment horizontal="left" vertical="center" wrapText="1"/>
      <protection hidden="1"/>
    </xf>
    <xf numFmtId="0" fontId="31" fillId="2" borderId="0" xfId="0" applyFont="1" applyFill="1" applyBorder="1" applyAlignment="1" applyProtection="1">
      <alignment horizontal="right" vertical="center"/>
      <protection hidden="1"/>
    </xf>
    <xf numFmtId="0" fontId="15" fillId="2" borderId="19" xfId="0" applyFont="1" applyFill="1" applyBorder="1" applyAlignment="1" applyProtection="1">
      <alignment horizontal="center" vertical="center"/>
      <protection hidden="1"/>
    </xf>
    <xf numFmtId="0" fontId="15" fillId="2" borderId="19" xfId="0" applyFont="1" applyFill="1" applyBorder="1" applyAlignment="1" applyProtection="1">
      <alignment horizontal="left" vertical="center"/>
      <protection hidden="1"/>
    </xf>
    <xf numFmtId="0" fontId="15" fillId="2" borderId="0" xfId="0" applyFont="1" applyFill="1" applyBorder="1" applyAlignment="1" applyProtection="1">
      <alignment horizontal="center" vertical="center"/>
      <protection hidden="1"/>
    </xf>
    <xf numFmtId="0" fontId="15" fillId="2" borderId="0" xfId="0" applyFont="1" applyFill="1" applyBorder="1" applyAlignment="1" applyProtection="1">
      <alignment horizontal="left" vertical="center"/>
      <protection hidden="1"/>
    </xf>
    <xf numFmtId="0" fontId="0" fillId="0" borderId="10" xfId="0" applyBorder="1" applyAlignment="1" applyProtection="1">
      <alignment horizontal="left" vertical="center" wrapText="1"/>
      <protection hidden="1"/>
    </xf>
    <xf numFmtId="0" fontId="0" fillId="0" borderId="10" xfId="0" applyBorder="1" applyAlignment="1" applyProtection="1">
      <alignment horizontal="left" vertical="center"/>
      <protection hidden="1"/>
    </xf>
    <xf numFmtId="165" fontId="0" fillId="0" borderId="10" xfId="0" applyNumberFormat="1" applyBorder="1" applyAlignment="1" applyProtection="1">
      <alignment horizontal="left" vertical="center" wrapText="1"/>
      <protection hidden="1"/>
    </xf>
    <xf numFmtId="0" fontId="0" fillId="1" borderId="10" xfId="0" applyFill="1" applyBorder="1" applyAlignment="1" applyProtection="1">
      <alignment horizontal="left" vertical="center" wrapText="1"/>
      <protection hidden="1"/>
    </xf>
    <xf numFmtId="1" fontId="6" fillId="0" borderId="0" xfId="0" applyNumberFormat="1" applyFont="1" applyProtection="1">
      <protection hidden="1"/>
    </xf>
    <xf numFmtId="1" fontId="6" fillId="3" borderId="0" xfId="0" applyNumberFormat="1" applyFont="1" applyFill="1" applyProtection="1">
      <protection hidden="1"/>
    </xf>
    <xf numFmtId="0" fontId="7" fillId="0" borderId="10" xfId="487" applyBorder="1" applyAlignment="1" applyProtection="1">
      <alignment vertical="center" wrapText="1"/>
      <protection hidden="1"/>
    </xf>
    <xf numFmtId="0" fontId="0" fillId="1" borderId="10" xfId="0" applyFill="1" applyBorder="1" applyAlignment="1" applyProtection="1">
      <alignment vertical="center" wrapText="1"/>
      <protection hidden="1"/>
    </xf>
    <xf numFmtId="0" fontId="7" fillId="0" borderId="10" xfId="487" applyFill="1" applyBorder="1" applyAlignment="1" applyProtection="1">
      <alignment vertical="center" wrapText="1"/>
      <protection hidden="1"/>
    </xf>
    <xf numFmtId="0" fontId="7" fillId="0" borderId="10" xfId="487" applyBorder="1" applyAlignment="1" applyProtection="1">
      <alignment vertical="center" wrapText="1"/>
    </xf>
    <xf numFmtId="0" fontId="15" fillId="2" borderId="13" xfId="0" applyFont="1" applyFill="1" applyBorder="1" applyAlignment="1" applyProtection="1">
      <alignment horizontal="left" vertical="center" wrapText="1"/>
      <protection locked="0"/>
    </xf>
    <xf numFmtId="0" fontId="36" fillId="0" borderId="0" xfId="0" applyFont="1" applyFill="1" applyBorder="1" applyAlignment="1" applyProtection="1">
      <alignment vertical="center" wrapText="1"/>
      <protection hidden="1"/>
    </xf>
    <xf numFmtId="0" fontId="0" fillId="0" borderId="0" xfId="0" applyFill="1"/>
    <xf numFmtId="0" fontId="3" fillId="0" borderId="0" xfId="0" applyFont="1" applyAlignment="1">
      <alignment wrapText="1"/>
    </xf>
    <xf numFmtId="0" fontId="3" fillId="0" borderId="0" xfId="0" applyFont="1"/>
    <xf numFmtId="0" fontId="0" fillId="0" borderId="0" xfId="0" applyFill="1" applyProtection="1">
      <protection hidden="1"/>
    </xf>
    <xf numFmtId="49" fontId="0" fillId="0" borderId="0" xfId="0" applyNumberFormat="1" applyFill="1" applyProtection="1">
      <protection hidden="1"/>
    </xf>
    <xf numFmtId="0" fontId="37" fillId="0" borderId="0" xfId="0" applyFont="1" applyFill="1" applyProtection="1">
      <protection hidden="1"/>
    </xf>
    <xf numFmtId="0" fontId="6" fillId="0" borderId="0" xfId="0" applyFont="1" applyFill="1" applyBorder="1"/>
    <xf numFmtId="0" fontId="0" fillId="0" borderId="0" xfId="0" applyFont="1" applyFill="1" applyBorder="1"/>
    <xf numFmtId="0" fontId="2" fillId="0" borderId="26" xfId="0" applyNumberFormat="1" applyFont="1" applyFill="1" applyBorder="1" applyAlignment="1" applyProtection="1">
      <alignment vertical="center" wrapText="1"/>
      <protection hidden="1"/>
    </xf>
    <xf numFmtId="0" fontId="22" fillId="0" borderId="26" xfId="487" applyFont="1" applyBorder="1" applyAlignment="1" applyProtection="1">
      <alignment horizontal="center"/>
      <protection hidden="1"/>
    </xf>
    <xf numFmtId="0" fontId="2" fillId="0" borderId="27" xfId="0" applyNumberFormat="1" applyFont="1" applyFill="1" applyBorder="1" applyAlignment="1" applyProtection="1">
      <alignment vertical="center" wrapText="1"/>
      <protection hidden="1"/>
    </xf>
    <xf numFmtId="0" fontId="34" fillId="0" borderId="26" xfId="0" applyNumberFormat="1" applyFont="1" applyFill="1" applyBorder="1" applyAlignment="1" applyProtection="1">
      <alignment vertical="center" wrapText="1"/>
      <protection hidden="1"/>
    </xf>
    <xf numFmtId="0" fontId="3" fillId="4" borderId="26" xfId="0" applyFont="1" applyFill="1" applyBorder="1" applyAlignment="1" applyProtection="1">
      <alignment wrapText="1"/>
      <protection hidden="1"/>
    </xf>
    <xf numFmtId="0" fontId="3" fillId="4" borderId="26" xfId="0" applyFont="1" applyFill="1" applyBorder="1" applyAlignment="1" applyProtection="1">
      <protection hidden="1"/>
    </xf>
    <xf numFmtId="0" fontId="3" fillId="0" borderId="0" xfId="0" applyFont="1" applyFill="1"/>
    <xf numFmtId="0" fontId="3" fillId="0" borderId="0" xfId="0" applyFont="1" applyFill="1" applyAlignment="1">
      <alignment wrapText="1"/>
    </xf>
    <xf numFmtId="0" fontId="3" fillId="0" borderId="0" xfId="0" applyFont="1" applyFill="1" applyProtection="1"/>
    <xf numFmtId="0" fontId="0" fillId="0" borderId="0" xfId="0" applyFill="1" applyProtection="1"/>
    <xf numFmtId="0" fontId="0" fillId="0" borderId="0" xfId="0" applyFill="1" applyAlignment="1" applyProtection="1"/>
    <xf numFmtId="0" fontId="6" fillId="0" borderId="0" xfId="0" applyFont="1" applyFill="1" applyProtection="1"/>
    <xf numFmtId="0" fontId="6" fillId="0" borderId="0" xfId="0" applyFont="1" applyFill="1" applyAlignment="1" applyProtection="1">
      <alignment wrapText="1"/>
    </xf>
    <xf numFmtId="0" fontId="0" fillId="0" borderId="0" xfId="0" applyFill="1" applyAlignment="1" applyProtection="1">
      <alignment vertical="top"/>
    </xf>
    <xf numFmtId="0" fontId="30" fillId="0" borderId="0" xfId="0" applyFont="1" applyFill="1" applyAlignment="1" applyProtection="1">
      <alignment horizontal="center" wrapText="1"/>
    </xf>
    <xf numFmtId="0" fontId="3" fillId="0" borderId="6" xfId="0" applyFont="1" applyFill="1" applyBorder="1" applyAlignment="1" applyProtection="1">
      <alignment wrapText="1"/>
    </xf>
    <xf numFmtId="0" fontId="0" fillId="0" borderId="0" xfId="0" applyFill="1" applyAlignment="1" applyProtection="1">
      <alignment vertical="top" wrapText="1"/>
    </xf>
    <xf numFmtId="0" fontId="3" fillId="0" borderId="6" xfId="0" applyFont="1" applyFill="1" applyBorder="1" applyAlignment="1" applyProtection="1">
      <alignment vertical="top" wrapText="1"/>
    </xf>
    <xf numFmtId="0" fontId="3" fillId="0" borderId="0" xfId="0" applyFont="1" applyFill="1" applyAlignment="1" applyProtection="1">
      <alignment wrapText="1"/>
    </xf>
    <xf numFmtId="0" fontId="2" fillId="0" borderId="0" xfId="0" applyFont="1" applyFill="1" applyAlignment="1" applyProtection="1">
      <alignment wrapText="1"/>
    </xf>
    <xf numFmtId="0" fontId="3" fillId="0" borderId="0" xfId="0" applyFont="1" applyFill="1" applyAlignment="1" applyProtection="1">
      <alignment horizontal="center" wrapText="1"/>
    </xf>
    <xf numFmtId="0" fontId="30" fillId="0" borderId="6" xfId="0" applyFont="1" applyFill="1" applyBorder="1" applyAlignment="1" applyProtection="1">
      <alignment wrapText="1"/>
    </xf>
    <xf numFmtId="0" fontId="33" fillId="0" borderId="0" xfId="0" applyFont="1" applyFill="1" applyBorder="1" applyAlignment="1" applyProtection="1">
      <alignment horizontal="right" wrapText="1"/>
    </xf>
    <xf numFmtId="0" fontId="0" fillId="3" borderId="10" xfId="0" applyFill="1" applyBorder="1"/>
    <xf numFmtId="0" fontId="35" fillId="2" borderId="5" xfId="0" applyFont="1" applyFill="1" applyBorder="1" applyAlignment="1" applyProtection="1">
      <alignment horizontal="center" vertical="center" wrapText="1"/>
      <protection hidden="1"/>
    </xf>
    <xf numFmtId="0" fontId="41" fillId="0" borderId="0" xfId="0" applyFont="1" applyAlignment="1" applyProtection="1">
      <alignment horizontal="center" wrapText="1"/>
      <protection hidden="1"/>
    </xf>
    <xf numFmtId="0" fontId="11" fillId="2" borderId="0" xfId="0" applyFont="1" applyFill="1" applyBorder="1" applyAlignment="1" applyProtection="1">
      <alignment horizontal="center" vertical="center" wrapText="1"/>
      <protection hidden="1"/>
    </xf>
    <xf numFmtId="49" fontId="15" fillId="2" borderId="28" xfId="0" applyNumberFormat="1" applyFont="1" applyFill="1" applyBorder="1" applyAlignment="1" applyProtection="1">
      <alignment horizontal="left" vertical="center" wrapText="1"/>
      <protection locked="0"/>
    </xf>
    <xf numFmtId="1" fontId="6" fillId="0" borderId="0" xfId="0" applyNumberFormat="1" applyFont="1" applyFill="1" applyProtection="1">
      <protection hidden="1"/>
    </xf>
    <xf numFmtId="0" fontId="7" fillId="0" borderId="0" xfId="487" applyFill="1" applyAlignment="1" applyProtection="1">
      <alignment horizontal="center"/>
      <protection hidden="1"/>
    </xf>
    <xf numFmtId="0" fontId="42" fillId="2" borderId="24" xfId="487" applyFont="1" applyFill="1" applyBorder="1" applyAlignment="1" applyProtection="1">
      <alignment horizontal="left" vertical="center"/>
      <protection hidden="1"/>
    </xf>
    <xf numFmtId="0" fontId="43" fillId="2" borderId="0" xfId="487" applyFont="1" applyFill="1" applyAlignment="1" applyProtection="1">
      <alignment vertical="center"/>
    </xf>
    <xf numFmtId="0" fontId="43" fillId="2" borderId="0" xfId="487" applyFont="1" applyFill="1" applyBorder="1" applyAlignment="1" applyProtection="1">
      <alignment horizontal="center" vertical="center"/>
      <protection hidden="1"/>
    </xf>
    <xf numFmtId="0" fontId="44" fillId="0" borderId="18" xfId="487" applyFont="1" applyFill="1" applyBorder="1" applyAlignment="1" applyProtection="1">
      <alignment horizontal="center"/>
      <protection hidden="1"/>
    </xf>
    <xf numFmtId="0" fontId="46" fillId="2" borderId="29" xfId="0" applyFont="1" applyFill="1" applyBorder="1" applyAlignment="1" applyProtection="1">
      <alignment horizontal="center" vertical="center" wrapText="1"/>
      <protection hidden="1"/>
    </xf>
    <xf numFmtId="0" fontId="46" fillId="2" borderId="0" xfId="0" applyFont="1" applyFill="1" applyBorder="1" applyAlignment="1" applyProtection="1">
      <alignment horizontal="center" vertical="center" wrapText="1"/>
      <protection hidden="1"/>
    </xf>
    <xf numFmtId="0" fontId="11" fillId="2" borderId="30" xfId="0" applyFont="1" applyFill="1" applyBorder="1" applyAlignment="1" applyProtection="1">
      <alignment vertical="center" wrapText="1"/>
      <protection locked="0"/>
    </xf>
    <xf numFmtId="0" fontId="11" fillId="2" borderId="31" xfId="0" applyFont="1" applyFill="1" applyBorder="1" applyAlignment="1" applyProtection="1">
      <alignment vertical="center" wrapText="1"/>
      <protection locked="0"/>
    </xf>
    <xf numFmtId="0" fontId="11" fillId="2" borderId="23" xfId="0" applyFont="1" applyFill="1" applyBorder="1" applyAlignment="1" applyProtection="1">
      <alignment vertical="center" wrapText="1"/>
      <protection locked="0"/>
    </xf>
    <xf numFmtId="0" fontId="14" fillId="2" borderId="6" xfId="0" applyFont="1" applyFill="1" applyBorder="1" applyAlignment="1" applyProtection="1">
      <alignment horizontal="center" wrapText="1"/>
      <protection locked="0"/>
    </xf>
    <xf numFmtId="0" fontId="14" fillId="2" borderId="18" xfId="0" applyFont="1" applyFill="1" applyBorder="1" applyAlignment="1" applyProtection="1">
      <alignment horizontal="left" vertical="center" wrapText="1"/>
      <protection hidden="1"/>
    </xf>
    <xf numFmtId="0" fontId="14" fillId="2" borderId="32" xfId="0" applyFont="1" applyFill="1" applyBorder="1" applyAlignment="1" applyProtection="1">
      <alignment horizontal="center" wrapText="1"/>
      <protection hidden="1"/>
    </xf>
    <xf numFmtId="0" fontId="11" fillId="2" borderId="29" xfId="0" applyFont="1" applyFill="1" applyBorder="1" applyAlignment="1" applyProtection="1">
      <alignment vertical="center"/>
      <protection hidden="1"/>
    </xf>
    <xf numFmtId="0" fontId="54" fillId="2" borderId="6" xfId="0" applyFont="1" applyFill="1" applyBorder="1" applyAlignment="1" applyProtection="1">
      <alignment vertical="top" wrapText="1"/>
    </xf>
    <xf numFmtId="0" fontId="18" fillId="2" borderId="20" xfId="0" applyFont="1" applyFill="1" applyBorder="1" applyAlignment="1" applyProtection="1">
      <alignment horizontal="right" wrapText="1"/>
      <protection hidden="1"/>
    </xf>
    <xf numFmtId="0" fontId="12" fillId="2" borderId="33" xfId="0" applyFont="1" applyFill="1" applyBorder="1" applyAlignment="1" applyProtection="1">
      <alignment vertical="center" wrapText="1"/>
    </xf>
    <xf numFmtId="0" fontId="2" fillId="2" borderId="13" xfId="0" applyFont="1" applyFill="1" applyBorder="1" applyAlignment="1" applyProtection="1">
      <alignment horizontal="left" wrapText="1"/>
      <protection hidden="1"/>
    </xf>
    <xf numFmtId="0" fontId="53" fillId="0" borderId="0" xfId="0" applyFont="1" applyFill="1" applyBorder="1" applyAlignment="1" applyProtection="1">
      <alignment horizontal="right" wrapText="1"/>
      <protection hidden="1"/>
    </xf>
    <xf numFmtId="0" fontId="2" fillId="0" borderId="34" xfId="0" applyFont="1" applyFill="1" applyBorder="1" applyAlignment="1" applyProtection="1">
      <alignment horizontal="center"/>
      <protection hidden="1"/>
    </xf>
    <xf numFmtId="0" fontId="39" fillId="0" borderId="0" xfId="0" applyFont="1" applyProtection="1">
      <protection hidden="1"/>
    </xf>
    <xf numFmtId="2" fontId="25" fillId="2" borderId="2" xfId="570" applyNumberFormat="1" applyFont="1" applyFill="1" applyBorder="1" applyAlignment="1">
      <alignment horizontal="center" vertical="top" wrapText="1"/>
    </xf>
    <xf numFmtId="0" fontId="25" fillId="2" borderId="9" xfId="570" applyFont="1" applyFill="1" applyBorder="1" applyAlignment="1">
      <alignment horizontal="center" vertical="top" wrapText="1"/>
    </xf>
    <xf numFmtId="0" fontId="14" fillId="2" borderId="32" xfId="0" applyFont="1" applyFill="1" applyBorder="1" applyAlignment="1" applyProtection="1">
      <alignment horizontal="center" vertical="center" wrapText="1"/>
      <protection hidden="1"/>
    </xf>
    <xf numFmtId="0" fontId="14" fillId="2" borderId="35" xfId="0" applyFont="1" applyFill="1" applyBorder="1" applyAlignment="1" applyProtection="1">
      <alignment horizontal="center" vertical="center" wrapText="1"/>
      <protection hidden="1"/>
    </xf>
    <xf numFmtId="0" fontId="2" fillId="0" borderId="26" xfId="0" applyNumberFormat="1" applyFont="1" applyFill="1" applyBorder="1" applyAlignment="1" applyProtection="1">
      <alignment vertical="top" wrapText="1"/>
      <protection hidden="1"/>
    </xf>
    <xf numFmtId="0" fontId="0" fillId="0" borderId="0" xfId="0" applyAlignment="1" applyProtection="1">
      <protection hidden="1"/>
    </xf>
    <xf numFmtId="0" fontId="50" fillId="0" borderId="0" xfId="0" applyFont="1" applyAlignment="1"/>
    <xf numFmtId="0" fontId="0" fillId="36" borderId="0" xfId="0" applyFill="1" applyProtection="1">
      <protection hidden="1"/>
    </xf>
    <xf numFmtId="0" fontId="25" fillId="0" borderId="10" xfId="0" applyFont="1" applyBorder="1" applyAlignment="1">
      <alignment vertical="top" wrapText="1"/>
    </xf>
    <xf numFmtId="166" fontId="25" fillId="2" borderId="2" xfId="570" applyNumberFormat="1" applyFont="1" applyFill="1" applyBorder="1" applyAlignment="1">
      <alignment horizontal="center" vertical="top" wrapText="1"/>
    </xf>
    <xf numFmtId="1" fontId="41" fillId="0" borderId="0" xfId="0" applyNumberFormat="1" applyFont="1" applyFill="1" applyAlignment="1" applyProtection="1">
      <alignment horizontal="center" vertical="center" wrapText="1"/>
      <protection hidden="1"/>
    </xf>
    <xf numFmtId="0" fontId="39" fillId="0" borderId="0" xfId="0" applyFont="1" applyFill="1" applyAlignment="1" applyProtection="1">
      <alignment horizontal="center" vertical="center" wrapText="1"/>
      <protection hidden="1"/>
    </xf>
    <xf numFmtId="0" fontId="0" fillId="0" borderId="37" xfId="0" applyFill="1" applyBorder="1"/>
    <xf numFmtId="0" fontId="94" fillId="37" borderId="0" xfId="0" applyFont="1" applyFill="1" applyProtection="1">
      <protection hidden="1"/>
    </xf>
    <xf numFmtId="0" fontId="2" fillId="36" borderId="26" xfId="0" applyNumberFormat="1" applyFont="1" applyFill="1" applyBorder="1" applyAlignment="1" applyProtection="1">
      <alignment vertical="center" wrapText="1"/>
      <protection hidden="1"/>
    </xf>
    <xf numFmtId="0" fontId="11" fillId="2" borderId="38" xfId="0" applyFont="1" applyFill="1" applyBorder="1" applyAlignment="1" applyProtection="1">
      <alignment horizontal="center" vertical="center" wrapText="1"/>
      <protection hidden="1"/>
    </xf>
    <xf numFmtId="0" fontId="11" fillId="2" borderId="39" xfId="0" applyFont="1" applyFill="1" applyBorder="1" applyAlignment="1" applyProtection="1">
      <alignment horizontal="center" vertical="center" wrapText="1"/>
      <protection hidden="1"/>
    </xf>
    <xf numFmtId="0" fontId="6" fillId="0" borderId="0" xfId="0" applyFont="1" applyFill="1" applyAlignment="1" applyProtection="1">
      <alignment horizontal="center" vertical="center" wrapText="1"/>
      <protection hidden="1"/>
    </xf>
    <xf numFmtId="2" fontId="25" fillId="2" borderId="10" xfId="570" applyNumberFormat="1" applyFont="1" applyFill="1" applyBorder="1" applyAlignment="1">
      <alignment horizontal="center" vertical="top" wrapText="1"/>
    </xf>
    <xf numFmtId="164" fontId="25" fillId="2" borderId="10" xfId="570" applyNumberFormat="1" applyFont="1" applyFill="1" applyBorder="1" applyAlignment="1">
      <alignment horizontal="center" vertical="top" wrapText="1"/>
    </xf>
    <xf numFmtId="0" fontId="95" fillId="36" borderId="10" xfId="0" applyFont="1" applyFill="1" applyBorder="1" applyAlignment="1" applyProtection="1">
      <alignment horizontal="left" vertical="center" wrapText="1"/>
      <protection hidden="1"/>
    </xf>
    <xf numFmtId="0" fontId="25" fillId="2" borderId="9" xfId="570" applyFont="1" applyFill="1" applyBorder="1" applyAlignment="1">
      <alignment vertical="center" wrapText="1"/>
    </xf>
    <xf numFmtId="0" fontId="25" fillId="2" borderId="42" xfId="570" applyFont="1" applyFill="1" applyBorder="1" applyAlignment="1">
      <alignment vertical="top" wrapText="1"/>
    </xf>
    <xf numFmtId="0" fontId="25" fillId="2" borderId="43" xfId="570" applyFont="1" applyFill="1" applyBorder="1" applyAlignment="1">
      <alignment vertical="top" wrapText="1"/>
    </xf>
    <xf numFmtId="0" fontId="4" fillId="0" borderId="2" xfId="0" applyFont="1" applyFill="1" applyBorder="1" applyAlignment="1" applyProtection="1">
      <alignment wrapText="1"/>
    </xf>
    <xf numFmtId="0" fontId="25" fillId="2" borderId="9" xfId="570" applyFont="1" applyFill="1" applyBorder="1" applyAlignment="1">
      <alignment horizontal="left" vertical="top" wrapText="1"/>
    </xf>
    <xf numFmtId="0" fontId="4" fillId="0" borderId="9" xfId="0" applyFont="1" applyFill="1" applyBorder="1" applyAlignment="1" applyProtection="1">
      <alignment vertical="top" wrapText="1"/>
    </xf>
    <xf numFmtId="0" fontId="25" fillId="2" borderId="10" xfId="570" applyFont="1" applyFill="1" applyBorder="1" applyAlignment="1">
      <alignment vertical="top" wrapText="1"/>
    </xf>
    <xf numFmtId="0" fontId="48" fillId="2" borderId="44" xfId="0" applyFont="1" applyFill="1" applyBorder="1" applyAlignment="1" applyProtection="1">
      <alignment horizontal="center" vertical="center" wrapText="1"/>
      <protection hidden="1"/>
    </xf>
    <xf numFmtId="0" fontId="48" fillId="0" borderId="45" xfId="0" applyFont="1" applyBorder="1" applyAlignment="1" applyProtection="1">
      <alignment horizontal="center" vertical="center" wrapText="1"/>
      <protection hidden="1"/>
    </xf>
    <xf numFmtId="0" fontId="36" fillId="0" borderId="46" xfId="0" applyFont="1" applyBorder="1" applyAlignment="1" applyProtection="1">
      <alignment vertical="center" wrapText="1"/>
      <protection hidden="1"/>
    </xf>
    <xf numFmtId="164" fontId="0" fillId="2" borderId="4" xfId="0" applyNumberFormat="1" applyFont="1" applyFill="1" applyBorder="1" applyAlignment="1">
      <alignment vertical="top" wrapText="1"/>
    </xf>
    <xf numFmtId="164" fontId="0" fillId="2" borderId="0" xfId="0" applyNumberFormat="1" applyFont="1" applyFill="1" applyBorder="1" applyAlignment="1"/>
    <xf numFmtId="164" fontId="9" fillId="2" borderId="0" xfId="0" applyNumberFormat="1" applyFont="1" applyFill="1" applyBorder="1"/>
    <xf numFmtId="164" fontId="14" fillId="2" borderId="0" xfId="0" applyNumberFormat="1" applyFont="1" applyFill="1" applyBorder="1" applyAlignment="1">
      <alignment horizontal="center" vertical="center" wrapText="1"/>
    </xf>
    <xf numFmtId="164" fontId="11" fillId="2" borderId="0" xfId="0" applyNumberFormat="1" applyFont="1" applyFill="1" applyBorder="1" applyAlignment="1">
      <alignment horizontal="center" vertical="center"/>
    </xf>
    <xf numFmtId="164" fontId="0" fillId="2" borderId="0" xfId="0" applyNumberFormat="1" applyFont="1" applyFill="1" applyBorder="1"/>
    <xf numFmtId="164" fontId="27" fillId="2" borderId="11" xfId="570" applyNumberFormat="1" applyFont="1" applyFill="1" applyBorder="1" applyAlignment="1">
      <alignment horizontal="center" vertical="center" wrapText="1"/>
    </xf>
    <xf numFmtId="164" fontId="0" fillId="0" borderId="0" xfId="0" applyNumberFormat="1" applyFont="1" applyFill="1" applyBorder="1"/>
    <xf numFmtId="164" fontId="0" fillId="0" borderId="0" xfId="0" applyNumberFormat="1" applyFill="1"/>
    <xf numFmtId="0" fontId="0" fillId="2" borderId="10" xfId="0" applyFill="1" applyBorder="1" applyAlignment="1" applyProtection="1">
      <alignment horizontal="left" vertical="center" wrapText="1"/>
      <protection locked="0"/>
    </xf>
    <xf numFmtId="0" fontId="0" fillId="0" borderId="42" xfId="0" applyBorder="1" applyAlignment="1" applyProtection="1">
      <alignment horizontal="left" vertical="center" wrapText="1"/>
      <protection locked="0" hidden="1"/>
    </xf>
    <xf numFmtId="0" fontId="0" fillId="2" borderId="47" xfId="0" applyFont="1" applyFill="1" applyBorder="1" applyAlignment="1" applyProtection="1">
      <alignment horizontal="left" vertical="center" wrapText="1"/>
      <protection locked="0" hidden="1"/>
    </xf>
    <xf numFmtId="0" fontId="0" fillId="2" borderId="33" xfId="0" applyFont="1" applyFill="1" applyBorder="1" applyAlignment="1" applyProtection="1">
      <alignment horizontal="left" vertical="center" wrapText="1"/>
      <protection locked="0" hidden="1"/>
    </xf>
    <xf numFmtId="0" fontId="0" fillId="2" borderId="33" xfId="0" applyFont="1" applyFill="1" applyBorder="1" applyAlignment="1" applyProtection="1">
      <alignment horizontal="left" vertical="center" wrapText="1"/>
      <protection locked="0"/>
    </xf>
    <xf numFmtId="0" fontId="0" fillId="0" borderId="10" xfId="0" applyFont="1" applyBorder="1" applyAlignment="1" applyProtection="1">
      <alignment vertical="center" wrapText="1"/>
      <protection locked="0" hidden="1"/>
    </xf>
    <xf numFmtId="0" fontId="12" fillId="0" borderId="46" xfId="0" applyFont="1" applyBorder="1" applyAlignment="1" applyProtection="1">
      <alignment vertical="center" wrapText="1"/>
      <protection hidden="1"/>
    </xf>
    <xf numFmtId="9" fontId="15" fillId="2" borderId="13" xfId="0" applyNumberFormat="1" applyFont="1" applyFill="1" applyBorder="1" applyAlignment="1" applyProtection="1">
      <alignment horizontal="left" vertical="center" wrapText="1"/>
      <protection hidden="1"/>
    </xf>
    <xf numFmtId="49" fontId="0" fillId="0" borderId="0" xfId="0" applyNumberFormat="1" applyFont="1" applyFill="1" applyBorder="1" applyAlignment="1" applyProtection="1">
      <alignment vertical="center"/>
    </xf>
    <xf numFmtId="0" fontId="0" fillId="2" borderId="10" xfId="0" applyFont="1" applyFill="1" applyBorder="1" applyAlignment="1" applyProtection="1">
      <alignment horizontal="left" vertical="center" wrapText="1"/>
      <protection locked="0"/>
    </xf>
    <xf numFmtId="0" fontId="0" fillId="0" borderId="0" xfId="0" applyFont="1" applyFill="1" applyAlignment="1">
      <alignment vertical="center"/>
    </xf>
    <xf numFmtId="0" fontId="0" fillId="0" borderId="0" xfId="0" applyFont="1" applyFill="1" applyAlignment="1">
      <alignment horizontal="center" vertical="center"/>
    </xf>
    <xf numFmtId="0" fontId="9" fillId="0" borderId="0" xfId="0" applyFont="1" applyFill="1" applyAlignment="1" applyProtection="1">
      <alignment horizontal="center" vertical="center" wrapText="1"/>
      <protection hidden="1"/>
    </xf>
    <xf numFmtId="0" fontId="0" fillId="0" borderId="0" xfId="0" applyFont="1" applyFill="1" applyAlignment="1" applyProtection="1">
      <alignment vertical="center"/>
      <protection hidden="1"/>
    </xf>
    <xf numFmtId="0" fontId="0" fillId="0" borderId="0" xfId="0" applyFont="1" applyAlignment="1">
      <alignment vertical="center"/>
    </xf>
    <xf numFmtId="0" fontId="11" fillId="2" borderId="19" xfId="0" applyFont="1" applyFill="1" applyBorder="1" applyAlignment="1" applyProtection="1">
      <alignment vertical="center" wrapText="1"/>
      <protection hidden="1"/>
    </xf>
    <xf numFmtId="0" fontId="11" fillId="2" borderId="47" xfId="0" applyFont="1" applyFill="1" applyBorder="1" applyAlignment="1" applyProtection="1">
      <alignment vertical="center" wrapText="1"/>
      <protection hidden="1"/>
    </xf>
    <xf numFmtId="0" fontId="45" fillId="2" borderId="0" xfId="487" applyFont="1" applyFill="1" applyBorder="1" applyAlignment="1" applyProtection="1">
      <alignment horizontal="center" vertical="center" wrapText="1"/>
      <protection hidden="1"/>
    </xf>
    <xf numFmtId="0" fontId="11" fillId="2" borderId="49" xfId="0" applyFont="1" applyFill="1" applyBorder="1" applyAlignment="1" applyProtection="1">
      <alignment vertical="center" wrapText="1"/>
      <protection hidden="1"/>
    </xf>
    <xf numFmtId="0" fontId="11" fillId="2" borderId="0" xfId="0" applyFont="1" applyFill="1" applyBorder="1" applyAlignment="1" applyProtection="1">
      <alignment vertical="center" wrapText="1"/>
      <protection hidden="1"/>
    </xf>
    <xf numFmtId="0" fontId="47" fillId="2" borderId="0" xfId="0" applyFont="1" applyFill="1" applyBorder="1" applyAlignment="1" applyProtection="1">
      <alignment horizontal="center" vertical="center" wrapText="1"/>
      <protection hidden="1"/>
    </xf>
    <xf numFmtId="0" fontId="14" fillId="2" borderId="49" xfId="0" applyFont="1" applyFill="1" applyBorder="1" applyAlignment="1" applyProtection="1">
      <alignment horizontal="center" vertical="center" wrapText="1"/>
      <protection hidden="1"/>
    </xf>
    <xf numFmtId="0" fontId="11" fillId="0" borderId="0"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29" fillId="0" borderId="0" xfId="0" applyFont="1" applyFill="1" applyBorder="1" applyAlignment="1" applyProtection="1">
      <alignment vertical="center" wrapText="1"/>
      <protection locked="0"/>
    </xf>
    <xf numFmtId="0" fontId="11" fillId="2" borderId="50" xfId="0" applyFont="1" applyFill="1" applyBorder="1" applyAlignment="1" applyProtection="1">
      <alignment vertical="center" wrapText="1"/>
    </xf>
    <xf numFmtId="166" fontId="25" fillId="2" borderId="10" xfId="570" applyNumberFormat="1" applyFont="1" applyFill="1" applyBorder="1" applyAlignment="1">
      <alignment horizontal="center" vertical="top" wrapText="1"/>
    </xf>
    <xf numFmtId="49" fontId="0" fillId="0" borderId="0" xfId="0" applyNumberFormat="1" applyFont="1" applyFill="1" applyBorder="1" applyAlignment="1" applyProtection="1"/>
    <xf numFmtId="49" fontId="0" fillId="0" borderId="0" xfId="0" applyNumberFormat="1" applyFont="1" applyFill="1" applyAlignment="1">
      <alignment vertical="center"/>
    </xf>
    <xf numFmtId="0" fontId="55" fillId="36" borderId="65" xfId="0" applyFont="1" applyFill="1" applyBorder="1" applyAlignment="1">
      <alignment vertical="center" wrapText="1"/>
    </xf>
    <xf numFmtId="0" fontId="96" fillId="36" borderId="65" xfId="0" applyFont="1" applyFill="1" applyBorder="1" applyAlignment="1">
      <alignment vertical="center" wrapText="1"/>
    </xf>
    <xf numFmtId="0" fontId="0" fillId="36" borderId="65" xfId="0" applyFont="1" applyFill="1" applyBorder="1" applyAlignment="1">
      <alignment vertical="center" wrapText="1"/>
    </xf>
    <xf numFmtId="0" fontId="57" fillId="36" borderId="65" xfId="502" applyNumberFormat="1" applyFont="1" applyFill="1" applyBorder="1" applyAlignment="1">
      <alignment vertical="center" wrapText="1"/>
    </xf>
    <xf numFmtId="0" fontId="118" fillId="36" borderId="65" xfId="502" applyNumberFormat="1" applyFont="1" applyFill="1" applyBorder="1" applyAlignment="1">
      <alignment vertical="center" wrapText="1"/>
    </xf>
    <xf numFmtId="0" fontId="108" fillId="36" borderId="65" xfId="502" applyNumberFormat="1" applyFont="1" applyFill="1" applyBorder="1" applyAlignment="1">
      <alignment vertical="center" wrapText="1"/>
    </xf>
    <xf numFmtId="0" fontId="55" fillId="36" borderId="65" xfId="502" applyNumberFormat="1" applyFont="1" applyFill="1" applyBorder="1" applyAlignment="1">
      <alignment vertical="center" wrapText="1"/>
    </xf>
    <xf numFmtId="0" fontId="99" fillId="36" borderId="65" xfId="0" applyFont="1" applyFill="1" applyBorder="1" applyAlignment="1">
      <alignment vertical="center" wrapText="1"/>
    </xf>
    <xf numFmtId="0" fontId="108" fillId="36" borderId="65" xfId="0" applyFont="1" applyFill="1" applyBorder="1" applyAlignment="1">
      <alignment vertical="center" wrapText="1"/>
    </xf>
    <xf numFmtId="9" fontId="0" fillId="36" borderId="65" xfId="0" applyNumberFormat="1" applyFont="1" applyFill="1" applyBorder="1" applyAlignment="1">
      <alignment vertical="center" wrapText="1"/>
    </xf>
    <xf numFmtId="0" fontId="107" fillId="36" borderId="65" xfId="0" applyFont="1" applyFill="1" applyBorder="1" applyAlignment="1">
      <alignment vertical="center" wrapText="1"/>
    </xf>
    <xf numFmtId="0" fontId="14" fillId="2" borderId="0" xfId="0" applyFont="1" applyFill="1" applyBorder="1" applyAlignment="1" applyProtection="1">
      <alignment horizontal="center" vertical="center" wrapText="1"/>
      <protection hidden="1"/>
    </xf>
    <xf numFmtId="0" fontId="0" fillId="0" borderId="0" xfId="0" applyFont="1" applyFill="1" applyAlignment="1">
      <alignment horizontal="center" vertical="center"/>
    </xf>
    <xf numFmtId="0" fontId="15" fillId="2" borderId="1" xfId="0" applyFont="1" applyFill="1" applyBorder="1" applyAlignment="1" applyProtection="1">
      <alignment vertical="center" wrapText="1"/>
    </xf>
    <xf numFmtId="0" fontId="14" fillId="2" borderId="29" xfId="0" applyFont="1" applyFill="1" applyBorder="1" applyAlignment="1" applyProtection="1">
      <alignment wrapText="1"/>
    </xf>
    <xf numFmtId="0" fontId="43" fillId="2" borderId="0" xfId="487" applyFont="1" applyFill="1" applyBorder="1" applyAlignment="1" applyProtection="1">
      <alignment vertical="center" wrapText="1"/>
    </xf>
    <xf numFmtId="0" fontId="0" fillId="2" borderId="40" xfId="0" applyFill="1" applyBorder="1" applyAlignment="1" applyProtection="1">
      <alignment vertical="center" wrapText="1"/>
      <protection hidden="1"/>
    </xf>
    <xf numFmtId="0" fontId="0" fillId="0" borderId="0" xfId="0" applyFill="1" applyAlignment="1" applyProtection="1">
      <alignment vertical="center" wrapText="1"/>
      <protection hidden="1"/>
    </xf>
    <xf numFmtId="0" fontId="6" fillId="0" borderId="0" xfId="0" applyFont="1" applyFill="1" applyAlignment="1" applyProtection="1">
      <alignment vertical="center" wrapText="1"/>
      <protection hidden="1"/>
    </xf>
    <xf numFmtId="0" fontId="0" fillId="0" borderId="0" xfId="0" applyAlignment="1" applyProtection="1">
      <alignment vertical="center" wrapText="1"/>
      <protection hidden="1"/>
    </xf>
    <xf numFmtId="0" fontId="11" fillId="2" borderId="18" xfId="0" applyFont="1" applyFill="1" applyBorder="1" applyAlignment="1" applyProtection="1">
      <alignment vertical="center" wrapText="1"/>
      <protection hidden="1"/>
    </xf>
    <xf numFmtId="0" fontId="0" fillId="0" borderId="0" xfId="0" applyBorder="1" applyAlignment="1" applyProtection="1">
      <alignment vertical="center" wrapText="1"/>
      <protection hidden="1"/>
    </xf>
    <xf numFmtId="0" fontId="0" fillId="3" borderId="0" xfId="0" applyFill="1" applyAlignment="1" applyProtection="1">
      <alignment vertical="center" wrapText="1"/>
      <protection hidden="1"/>
    </xf>
    <xf numFmtId="0" fontId="0" fillId="0" borderId="10" xfId="0" applyFont="1" applyBorder="1" applyAlignment="1" applyProtection="1">
      <alignment vertical="center" wrapText="1"/>
      <protection locked="0"/>
    </xf>
    <xf numFmtId="0" fontId="0" fillId="0" borderId="48" xfId="0" applyFont="1" applyBorder="1" applyAlignment="1" applyProtection="1">
      <alignment vertical="center" wrapText="1"/>
      <protection locked="0"/>
    </xf>
    <xf numFmtId="0" fontId="0" fillId="3" borderId="0" xfId="0" applyFill="1" applyAlignment="1" applyProtection="1">
      <alignment vertical="center" wrapText="1"/>
      <protection locked="0"/>
    </xf>
    <xf numFmtId="0" fontId="0" fillId="0" borderId="0" xfId="0" applyFill="1" applyAlignment="1" applyProtection="1">
      <alignment vertical="center" wrapText="1"/>
      <protection locked="0"/>
    </xf>
    <xf numFmtId="0" fontId="0" fillId="0" borderId="0" xfId="0" applyAlignment="1" applyProtection="1">
      <alignment vertical="center" wrapText="1"/>
      <protection locked="0"/>
    </xf>
    <xf numFmtId="0" fontId="99" fillId="0" borderId="0" xfId="0" applyFont="1" applyAlignment="1" applyProtection="1">
      <alignment vertical="center" wrapText="1"/>
      <protection locked="0"/>
    </xf>
    <xf numFmtId="0" fontId="0" fillId="2" borderId="41" xfId="0" applyFill="1" applyBorder="1" applyAlignment="1" applyProtection="1">
      <alignment vertical="center" wrapText="1"/>
    </xf>
    <xf numFmtId="0" fontId="4" fillId="2" borderId="36" xfId="0" applyFont="1" applyFill="1" applyBorder="1" applyAlignment="1" applyProtection="1">
      <alignment horizontal="center" vertical="center" wrapText="1"/>
      <protection locked="0" hidden="1"/>
    </xf>
    <xf numFmtId="0" fontId="4" fillId="2" borderId="36" xfId="0" applyFont="1" applyFill="1" applyBorder="1" applyAlignment="1" applyProtection="1">
      <alignment horizontal="center" vertical="center" wrapText="1"/>
    </xf>
    <xf numFmtId="0" fontId="0" fillId="0" borderId="0" xfId="0" applyFill="1" applyAlignment="1" applyProtection="1">
      <alignment vertical="center" wrapText="1"/>
    </xf>
    <xf numFmtId="0" fontId="0" fillId="0" borderId="0" xfId="0" applyAlignment="1" applyProtection="1">
      <alignment vertical="center" wrapText="1"/>
    </xf>
    <xf numFmtId="0" fontId="55" fillId="0" borderId="0" xfId="0" applyFont="1" applyFill="1" applyAlignment="1">
      <alignment vertical="center" wrapText="1"/>
    </xf>
    <xf numFmtId="0" fontId="109" fillId="0" borderId="0" xfId="0" applyFont="1" applyAlignment="1">
      <alignment vertical="center" wrapText="1"/>
    </xf>
    <xf numFmtId="164" fontId="96" fillId="0" borderId="0" xfId="480" applyFont="1" applyFill="1" applyAlignment="1">
      <alignment horizontal="left" vertical="center" wrapText="1"/>
    </xf>
    <xf numFmtId="0" fontId="0" fillId="0" borderId="0" xfId="0" applyFill="1" applyAlignment="1">
      <alignment vertical="center"/>
    </xf>
    <xf numFmtId="0" fontId="110" fillId="0" borderId="0" xfId="0" applyFont="1" applyAlignment="1">
      <alignment vertical="center" wrapText="1"/>
    </xf>
    <xf numFmtId="0" fontId="57" fillId="0" borderId="0" xfId="0" applyFont="1" applyFill="1" applyAlignment="1">
      <alignment vertical="center" wrapText="1"/>
    </xf>
    <xf numFmtId="0" fontId="51" fillId="0" borderId="0" xfId="0" applyFont="1" applyFill="1" applyAlignment="1">
      <alignment vertical="center" wrapText="1"/>
    </xf>
    <xf numFmtId="0" fontId="0" fillId="0" borderId="0" xfId="0" applyFont="1" applyFill="1" applyAlignment="1">
      <alignment vertical="center" wrapText="1"/>
    </xf>
    <xf numFmtId="0" fontId="111" fillId="0" borderId="0" xfId="0" applyFont="1" applyAlignment="1">
      <alignment vertical="center" wrapText="1"/>
    </xf>
    <xf numFmtId="164" fontId="97" fillId="0" borderId="0" xfId="480" applyFont="1" applyFill="1" applyAlignment="1">
      <alignment vertical="center" wrapText="1"/>
    </xf>
    <xf numFmtId="0" fontId="96" fillId="0" borderId="0" xfId="0" applyFont="1" applyFill="1" applyAlignment="1">
      <alignment vertical="center" wrapText="1"/>
    </xf>
    <xf numFmtId="0" fontId="112" fillId="0" borderId="0" xfId="0" applyFont="1" applyAlignment="1">
      <alignment vertical="center" wrapText="1"/>
    </xf>
    <xf numFmtId="0" fontId="55" fillId="0" borderId="0" xfId="502" applyNumberFormat="1" applyFont="1" applyFill="1" applyAlignment="1">
      <alignment horizontal="left" vertical="center" wrapText="1"/>
    </xf>
    <xf numFmtId="0" fontId="69" fillId="0" borderId="0" xfId="502" applyNumberFormat="1" applyFont="1" applyFill="1" applyAlignment="1">
      <alignment horizontal="left" vertical="center" wrapText="1"/>
    </xf>
    <xf numFmtId="0" fontId="113" fillId="0" borderId="0" xfId="0" applyFont="1" applyAlignment="1">
      <alignment horizontal="left" vertical="center" wrapText="1"/>
    </xf>
    <xf numFmtId="0" fontId="97" fillId="0" borderId="0" xfId="502" applyFont="1" applyFill="1" applyAlignment="1">
      <alignment horizontal="left" vertical="center" wrapText="1"/>
    </xf>
    <xf numFmtId="0" fontId="59" fillId="0" borderId="0" xfId="502" applyNumberFormat="1" applyFont="1" applyFill="1" applyAlignment="1">
      <alignment horizontal="left" vertical="center" wrapText="1"/>
    </xf>
    <xf numFmtId="0" fontId="69" fillId="0" borderId="0" xfId="502" applyNumberFormat="1" applyFill="1" applyAlignment="1">
      <alignment horizontal="left" vertical="center" wrapText="1"/>
    </xf>
    <xf numFmtId="0" fontId="0" fillId="0" borderId="0" xfId="0" applyFill="1" applyAlignment="1">
      <alignment vertical="center" wrapText="1"/>
    </xf>
    <xf numFmtId="0" fontId="55" fillId="0" borderId="0" xfId="506" applyNumberFormat="1" applyFont="1" applyFill="1" applyAlignment="1">
      <alignment horizontal="left" vertical="center" wrapText="1"/>
    </xf>
    <xf numFmtId="0" fontId="63" fillId="0" borderId="0" xfId="512" applyNumberFormat="1" applyFont="1" applyFill="1" applyAlignment="1">
      <alignment horizontal="left" vertical="center" wrapText="1"/>
    </xf>
    <xf numFmtId="0" fontId="97" fillId="0" borderId="0" xfId="569" applyFont="1" applyFill="1" applyAlignment="1">
      <alignment vertical="center" wrapText="1"/>
    </xf>
    <xf numFmtId="0" fontId="56" fillId="0" borderId="0" xfId="0" applyFont="1" applyFill="1" applyAlignment="1">
      <alignment vertical="center" wrapText="1"/>
    </xf>
    <xf numFmtId="0" fontId="63" fillId="0" borderId="0" xfId="507" applyNumberFormat="1" applyFont="1" applyFill="1" applyAlignment="1">
      <alignment horizontal="left" vertical="center" wrapText="1"/>
    </xf>
    <xf numFmtId="0" fontId="114" fillId="0" borderId="0" xfId="0" applyFont="1" applyAlignment="1">
      <alignment vertical="center" wrapText="1"/>
    </xf>
    <xf numFmtId="0" fontId="69" fillId="0" borderId="0" xfId="507" applyNumberFormat="1" applyFill="1" applyAlignment="1">
      <alignment horizontal="left" vertical="center" wrapText="1"/>
    </xf>
    <xf numFmtId="0" fontId="55" fillId="0" borderId="0" xfId="502" applyNumberFormat="1" applyFont="1" applyFill="1" applyAlignment="1">
      <alignment vertical="center" wrapText="1"/>
    </xf>
    <xf numFmtId="0" fontId="96" fillId="0" borderId="0" xfId="502" applyFont="1" applyFill="1" applyAlignment="1">
      <alignment vertical="center" wrapText="1"/>
    </xf>
    <xf numFmtId="0" fontId="3" fillId="0" borderId="26" xfId="0" applyNumberFormat="1" applyFont="1" applyFill="1" applyBorder="1" applyAlignment="1" applyProtection="1">
      <alignment vertical="center" wrapText="1"/>
      <protection hidden="1"/>
    </xf>
    <xf numFmtId="164" fontId="96" fillId="0" borderId="0" xfId="480" applyFont="1" applyFill="1" applyAlignment="1">
      <alignment vertical="center" wrapText="1"/>
    </xf>
    <xf numFmtId="0" fontId="55" fillId="0" borderId="0" xfId="0" applyFont="1" applyFill="1" applyAlignment="1">
      <alignment horizontal="left" vertical="center" wrapText="1"/>
    </xf>
    <xf numFmtId="0" fontId="116" fillId="0" borderId="0" xfId="0" applyFont="1" applyFill="1" applyAlignment="1">
      <alignment vertical="center" wrapText="1"/>
    </xf>
    <xf numFmtId="0" fontId="55" fillId="0" borderId="0" xfId="0" applyNumberFormat="1" applyFont="1" applyFill="1" applyAlignment="1">
      <alignment vertical="center" wrapText="1"/>
    </xf>
    <xf numFmtId="0" fontId="97" fillId="0" borderId="0" xfId="502" applyNumberFormat="1" applyFont="1" applyFill="1" applyAlignment="1">
      <alignment horizontal="left" vertical="center" wrapText="1"/>
    </xf>
    <xf numFmtId="164" fontId="97" fillId="0" borderId="0" xfId="480" applyFont="1" applyFill="1" applyAlignment="1">
      <alignment horizontal="left" vertical="center" wrapText="1"/>
    </xf>
    <xf numFmtId="9" fontId="0" fillId="0" borderId="0" xfId="0" applyNumberFormat="1" applyFill="1" applyAlignment="1">
      <alignment horizontal="left" vertical="center" wrapText="1"/>
    </xf>
    <xf numFmtId="9" fontId="0" fillId="0" borderId="0" xfId="0" applyNumberFormat="1" applyFont="1" applyFill="1" applyAlignment="1">
      <alignment horizontal="left" vertical="center" wrapText="1"/>
    </xf>
    <xf numFmtId="9" fontId="98" fillId="0" borderId="0" xfId="0" applyNumberFormat="1" applyFont="1" applyFill="1" applyAlignment="1">
      <alignment horizontal="left" vertical="center" wrapText="1"/>
    </xf>
    <xf numFmtId="9" fontId="112" fillId="0" borderId="0" xfId="0" applyNumberFormat="1" applyFont="1" applyAlignment="1">
      <alignment horizontal="left" vertical="center" wrapText="1"/>
    </xf>
    <xf numFmtId="9" fontId="120" fillId="0" borderId="0" xfId="480" applyNumberFormat="1" applyFont="1" applyFill="1" applyAlignment="1">
      <alignment horizontal="left" vertical="center" wrapText="1"/>
    </xf>
    <xf numFmtId="0" fontId="0" fillId="0" borderId="0" xfId="0" applyFont="1" applyFill="1" applyAlignment="1">
      <alignment horizontal="justify" vertical="center"/>
    </xf>
    <xf numFmtId="0" fontId="55" fillId="0" borderId="0" xfId="502" applyNumberFormat="1" applyFont="1" applyFill="1" applyAlignment="1">
      <alignment horizontal="justify" vertical="center"/>
    </xf>
    <xf numFmtId="0" fontId="69" fillId="0" borderId="0" xfId="502" applyNumberFormat="1" applyFont="1" applyFill="1" applyAlignment="1">
      <alignment horizontal="justify" vertical="center"/>
    </xf>
    <xf numFmtId="0" fontId="97" fillId="0" borderId="0" xfId="502" applyNumberFormat="1" applyFont="1" applyFill="1" applyAlignment="1">
      <alignment horizontal="justify" vertical="center"/>
    </xf>
    <xf numFmtId="0" fontId="113" fillId="0" borderId="0" xfId="0" applyFont="1" applyAlignment="1">
      <alignment horizontal="left" vertical="center"/>
    </xf>
    <xf numFmtId="0" fontId="97" fillId="0" borderId="0" xfId="502" applyFont="1" applyFill="1" applyAlignment="1">
      <alignment horizontal="justify" vertical="center"/>
    </xf>
    <xf numFmtId="0" fontId="59" fillId="0" borderId="0" xfId="502" applyNumberFormat="1" applyFont="1" applyFill="1" applyAlignment="1">
      <alignment horizontal="justify" vertical="center"/>
    </xf>
    <xf numFmtId="0" fontId="120" fillId="0" borderId="0" xfId="502" applyFont="1" applyFill="1" applyAlignment="1">
      <alignment horizontal="justify" vertical="center"/>
    </xf>
    <xf numFmtId="0" fontId="0" fillId="0" borderId="0" xfId="0" applyFont="1" applyFill="1" applyBorder="1" applyAlignment="1">
      <alignment horizontal="left" vertical="center" wrapText="1"/>
    </xf>
    <xf numFmtId="0" fontId="55" fillId="0" borderId="0" xfId="502" applyNumberFormat="1" applyFont="1" applyFill="1" applyBorder="1" applyAlignment="1">
      <alignment horizontal="left" vertical="center" wrapText="1"/>
    </xf>
    <xf numFmtId="0" fontId="69" fillId="0" borderId="0" xfId="502" applyNumberFormat="1" applyFont="1" applyFill="1" applyBorder="1" applyAlignment="1">
      <alignment horizontal="left" vertical="center" wrapText="1"/>
    </xf>
    <xf numFmtId="0" fontId="97" fillId="0" borderId="0" xfId="502" applyFont="1" applyFill="1" applyBorder="1" applyAlignment="1">
      <alignment horizontal="left" vertical="center" wrapText="1"/>
    </xf>
    <xf numFmtId="0" fontId="121" fillId="0" borderId="0" xfId="502" applyFont="1" applyFill="1" applyBorder="1" applyAlignment="1">
      <alignment horizontal="left" vertical="center" wrapText="1"/>
    </xf>
    <xf numFmtId="0" fontId="0" fillId="0" borderId="0" xfId="0" applyFont="1" applyFill="1" applyBorder="1" applyAlignment="1">
      <alignment vertical="center" wrapText="1"/>
    </xf>
    <xf numFmtId="0" fontId="120" fillId="0" borderId="0" xfId="502" applyFont="1" applyFill="1" applyAlignment="1">
      <alignment horizontal="left" vertical="center" wrapText="1"/>
    </xf>
    <xf numFmtId="164" fontId="96" fillId="0" borderId="0" xfId="480" applyFont="1" applyFill="1" applyAlignment="1" applyProtection="1">
      <alignment horizontal="left" vertical="center" wrapText="1"/>
    </xf>
    <xf numFmtId="0" fontId="89" fillId="0" borderId="0" xfId="502" applyFont="1" applyFill="1" applyAlignment="1">
      <alignment vertical="center" wrapText="1"/>
    </xf>
    <xf numFmtId="0" fontId="69" fillId="0" borderId="0" xfId="502" applyFont="1" applyFill="1" applyAlignment="1">
      <alignment vertical="center" wrapText="1"/>
    </xf>
    <xf numFmtId="0" fontId="55" fillId="0" borderId="0" xfId="0" applyFont="1" applyFill="1" applyBorder="1" applyAlignment="1">
      <alignment vertical="center" wrapText="1"/>
    </xf>
    <xf numFmtId="164" fontId="96" fillId="0" borderId="0" xfId="480" applyFont="1" applyFill="1" applyBorder="1" applyAlignment="1">
      <alignment vertical="center" wrapText="1"/>
    </xf>
    <xf numFmtId="0" fontId="106" fillId="0" borderId="0" xfId="0" applyFont="1" applyAlignment="1">
      <alignment vertical="center"/>
    </xf>
    <xf numFmtId="0" fontId="55" fillId="0" borderId="0" xfId="0" applyFont="1" applyFill="1" applyAlignment="1" applyProtection="1">
      <alignment vertical="center" wrapText="1"/>
      <protection hidden="1"/>
    </xf>
    <xf numFmtId="0" fontId="52" fillId="0" borderId="0" xfId="0" applyFont="1" applyFill="1" applyAlignment="1">
      <alignment vertical="center" wrapText="1"/>
    </xf>
    <xf numFmtId="164" fontId="96" fillId="0" borderId="0" xfId="480" applyFont="1" applyFill="1" applyAlignment="1" applyProtection="1">
      <alignment horizontal="left" vertical="center" wrapText="1"/>
      <protection hidden="1"/>
    </xf>
    <xf numFmtId="0" fontId="51" fillId="0" borderId="0" xfId="527" applyFont="1" applyFill="1" applyAlignment="1">
      <alignment vertical="center" wrapText="1"/>
    </xf>
    <xf numFmtId="0" fontId="124" fillId="0" borderId="0" xfId="527" applyFont="1" applyFill="1" applyAlignment="1">
      <alignment horizontal="left" vertical="center" wrapText="1"/>
    </xf>
    <xf numFmtId="164" fontId="6" fillId="0" borderId="0" xfId="480" applyAlignment="1">
      <alignment vertical="center"/>
    </xf>
    <xf numFmtId="0" fontId="125" fillId="0" borderId="0" xfId="0" applyFont="1" applyAlignment="1">
      <alignment vertical="center" wrapText="1"/>
    </xf>
    <xf numFmtId="0" fontId="55" fillId="0" borderId="0" xfId="0" applyFont="1" applyAlignment="1">
      <alignment vertical="center" wrapText="1"/>
    </xf>
    <xf numFmtId="0" fontId="25" fillId="0" borderId="42" xfId="570" applyFont="1" applyFill="1" applyBorder="1" applyAlignment="1">
      <alignment horizontal="center" vertical="top" wrapText="1"/>
    </xf>
    <xf numFmtId="0" fontId="25" fillId="0" borderId="43" xfId="570" applyFont="1" applyFill="1" applyBorder="1" applyAlignment="1">
      <alignment horizontal="center" vertical="top" wrapText="1"/>
    </xf>
    <xf numFmtId="0" fontId="25" fillId="0" borderId="2" xfId="570" applyFont="1" applyFill="1" applyBorder="1" applyAlignment="1">
      <alignment horizontal="center" vertical="top" wrapText="1"/>
    </xf>
    <xf numFmtId="164" fontId="25" fillId="0" borderId="42" xfId="570" applyNumberFormat="1" applyFont="1" applyFill="1" applyBorder="1" applyAlignment="1">
      <alignment horizontal="center" vertical="top" wrapText="1"/>
    </xf>
    <xf numFmtId="164" fontId="25" fillId="0" borderId="43" xfId="570" applyNumberFormat="1" applyFont="1" applyFill="1" applyBorder="1" applyAlignment="1">
      <alignment horizontal="center" vertical="top" wrapText="1"/>
    </xf>
    <xf numFmtId="164" fontId="25" fillId="0" borderId="2" xfId="570" applyNumberFormat="1" applyFont="1" applyFill="1" applyBorder="1" applyAlignment="1">
      <alignment horizontal="center" vertical="top" wrapText="1"/>
    </xf>
    <xf numFmtId="0" fontId="25" fillId="2" borderId="42" xfId="570" applyFont="1" applyFill="1" applyBorder="1" applyAlignment="1">
      <alignment horizontal="left" vertical="top" wrapText="1"/>
    </xf>
    <xf numFmtId="0" fontId="25" fillId="2" borderId="43" xfId="570" applyFont="1" applyFill="1" applyBorder="1" applyAlignment="1">
      <alignment horizontal="left" vertical="top" wrapText="1"/>
    </xf>
    <xf numFmtId="0" fontId="25" fillId="2" borderId="2" xfId="570" applyFont="1" applyFill="1" applyBorder="1" applyAlignment="1">
      <alignment horizontal="left" vertical="top" wrapText="1"/>
    </xf>
    <xf numFmtId="0" fontId="12" fillId="2" borderId="6" xfId="0" applyFont="1" applyFill="1" applyBorder="1" applyAlignment="1">
      <alignment horizontal="center" vertical="center" wrapText="1"/>
    </xf>
    <xf numFmtId="0" fontId="12" fillId="2" borderId="23" xfId="0" applyFont="1" applyFill="1" applyBorder="1" applyAlignment="1">
      <alignment horizontal="center" vertical="center" wrapText="1"/>
    </xf>
    <xf numFmtId="0" fontId="4" fillId="2" borderId="37" xfId="0" applyFont="1" applyFill="1" applyBorder="1" applyAlignment="1">
      <alignment horizontal="center"/>
    </xf>
    <xf numFmtId="0" fontId="9" fillId="2" borderId="0" xfId="0" applyFont="1" applyFill="1" applyBorder="1" applyAlignment="1">
      <alignment horizontal="center"/>
    </xf>
    <xf numFmtId="0" fontId="26" fillId="2" borderId="0" xfId="0" applyFont="1" applyFill="1" applyBorder="1" applyAlignment="1">
      <alignment horizontal="center" vertical="center" wrapText="1"/>
    </xf>
    <xf numFmtId="0" fontId="26" fillId="2" borderId="51" xfId="0" applyFont="1" applyFill="1" applyBorder="1" applyAlignment="1">
      <alignment horizontal="center" vertical="center" wrapText="1"/>
    </xf>
    <xf numFmtId="0" fontId="25" fillId="2" borderId="42" xfId="570" applyFont="1" applyFill="1" applyBorder="1" applyAlignment="1">
      <alignment horizontal="center" vertical="top" wrapText="1"/>
    </xf>
    <xf numFmtId="0" fontId="25" fillId="2" borderId="43" xfId="570" applyFont="1" applyFill="1" applyBorder="1" applyAlignment="1">
      <alignment horizontal="center" vertical="top" wrapText="1"/>
    </xf>
    <xf numFmtId="0" fontId="25" fillId="2" borderId="2" xfId="570" applyFont="1" applyFill="1" applyBorder="1" applyAlignment="1">
      <alignment horizontal="center" vertical="top" wrapText="1"/>
    </xf>
    <xf numFmtId="164" fontId="25" fillId="2" borderId="42" xfId="570" applyNumberFormat="1" applyFont="1" applyFill="1" applyBorder="1" applyAlignment="1">
      <alignment horizontal="center" vertical="top" wrapText="1"/>
    </xf>
    <xf numFmtId="164" fontId="25" fillId="2" borderId="43" xfId="570" applyNumberFormat="1" applyFont="1" applyFill="1" applyBorder="1" applyAlignment="1">
      <alignment horizontal="center" vertical="top" wrapText="1"/>
    </xf>
    <xf numFmtId="164" fontId="25" fillId="2" borderId="2" xfId="570" applyNumberFormat="1" applyFont="1" applyFill="1" applyBorder="1" applyAlignment="1">
      <alignment horizontal="center" vertical="top" wrapText="1"/>
    </xf>
    <xf numFmtId="2" fontId="25" fillId="2" borderId="42" xfId="570" applyNumberFormat="1" applyFont="1" applyFill="1" applyBorder="1" applyAlignment="1">
      <alignment horizontal="center" vertical="top" wrapText="1"/>
    </xf>
    <xf numFmtId="2" fontId="25" fillId="2" borderId="43" xfId="570" applyNumberFormat="1" applyFont="1" applyFill="1" applyBorder="1" applyAlignment="1">
      <alignment horizontal="center" vertical="top" wrapText="1"/>
    </xf>
    <xf numFmtId="2" fontId="25" fillId="2" borderId="2" xfId="570" applyNumberFormat="1" applyFont="1" applyFill="1" applyBorder="1" applyAlignment="1">
      <alignment horizontal="center" vertical="top" wrapText="1"/>
    </xf>
    <xf numFmtId="0" fontId="0" fillId="2" borderId="3" xfId="0" applyFill="1" applyBorder="1" applyAlignment="1">
      <alignment horizontal="center"/>
    </xf>
    <xf numFmtId="0" fontId="0" fillId="2" borderId="4" xfId="0" applyFill="1" applyBorder="1" applyAlignment="1">
      <alignment horizontal="center"/>
    </xf>
    <xf numFmtId="0" fontId="0" fillId="2" borderId="5" xfId="0" applyFill="1" applyBorder="1" applyAlignment="1">
      <alignment horizontal="center"/>
    </xf>
    <xf numFmtId="0" fontId="0" fillId="2" borderId="19" xfId="0" applyFont="1" applyFill="1" applyBorder="1" applyAlignment="1" applyProtection="1">
      <alignment horizontal="center"/>
      <protection hidden="1"/>
    </xf>
    <xf numFmtId="0" fontId="0" fillId="2" borderId="7" xfId="0" applyFill="1" applyBorder="1" applyAlignment="1">
      <alignment horizontal="center"/>
    </xf>
    <xf numFmtId="0" fontId="0" fillId="2" borderId="8" xfId="0" applyFill="1" applyBorder="1" applyAlignment="1">
      <alignment horizontal="center"/>
    </xf>
    <xf numFmtId="0" fontId="15" fillId="2" borderId="52" xfId="0" applyFont="1" applyFill="1" applyBorder="1" applyAlignment="1" applyProtection="1">
      <alignment horizontal="left" vertical="center"/>
      <protection locked="0"/>
    </xf>
    <xf numFmtId="0" fontId="15" fillId="2" borderId="28" xfId="0" applyFont="1" applyFill="1" applyBorder="1" applyAlignment="1" applyProtection="1">
      <alignment horizontal="left" vertical="center"/>
      <protection locked="0"/>
    </xf>
    <xf numFmtId="0" fontId="11" fillId="2" borderId="52" xfId="0" applyFont="1" applyFill="1" applyBorder="1" applyAlignment="1" applyProtection="1">
      <alignment horizontal="left" vertical="center" wrapText="1"/>
      <protection locked="0"/>
    </xf>
    <xf numFmtId="0" fontId="11" fillId="2" borderId="1" xfId="0" applyFont="1" applyFill="1" applyBorder="1" applyAlignment="1" applyProtection="1">
      <alignment horizontal="left" vertical="center" wrapText="1"/>
      <protection locked="0"/>
    </xf>
    <xf numFmtId="0" fontId="11" fillId="2" borderId="28" xfId="0" applyFont="1" applyFill="1" applyBorder="1" applyAlignment="1" applyProtection="1">
      <alignment horizontal="left" vertical="center" wrapText="1"/>
      <protection locked="0"/>
    </xf>
    <xf numFmtId="0" fontId="9" fillId="2" borderId="18" xfId="0" applyFont="1" applyFill="1" applyBorder="1" applyAlignment="1" applyProtection="1">
      <alignment horizontal="center" wrapText="1"/>
      <protection hidden="1"/>
    </xf>
    <xf numFmtId="0" fontId="17" fillId="2" borderId="23" xfId="0" applyFont="1" applyFill="1" applyBorder="1" applyAlignment="1" applyProtection="1">
      <alignment horizontal="center" vertical="center"/>
      <protection hidden="1"/>
    </xf>
    <xf numFmtId="0" fontId="17" fillId="2" borderId="37" xfId="0" applyFont="1" applyFill="1" applyBorder="1" applyAlignment="1" applyProtection="1">
      <alignment horizontal="center" vertical="center"/>
      <protection hidden="1"/>
    </xf>
    <xf numFmtId="0" fontId="24" fillId="0" borderId="0" xfId="487" applyFont="1" applyFill="1" applyBorder="1" applyAlignment="1" applyProtection="1">
      <alignment horizontal="center" vertical="center" wrapText="1"/>
      <protection hidden="1"/>
    </xf>
    <xf numFmtId="0" fontId="15" fillId="2" borderId="52" xfId="0" applyFont="1" applyFill="1" applyBorder="1" applyAlignment="1" applyProtection="1">
      <alignment horizontal="left" vertical="center" wrapText="1"/>
      <protection locked="0"/>
    </xf>
    <xf numFmtId="0" fontId="15" fillId="2" borderId="28" xfId="0" applyFont="1" applyFill="1" applyBorder="1" applyAlignment="1" applyProtection="1">
      <alignment horizontal="left" vertical="center" wrapText="1"/>
      <protection locked="0"/>
    </xf>
    <xf numFmtId="0" fontId="15" fillId="2" borderId="1" xfId="0" applyFont="1" applyFill="1" applyBorder="1" applyAlignment="1" applyProtection="1">
      <alignment horizontal="center" vertical="center"/>
    </xf>
    <xf numFmtId="0" fontId="11" fillId="2" borderId="1" xfId="0" applyFont="1" applyFill="1" applyBorder="1" applyAlignment="1" applyProtection="1">
      <alignment horizontal="left" vertical="center" wrapText="1"/>
    </xf>
    <xf numFmtId="0" fontId="23" fillId="0" borderId="18" xfId="487" applyFont="1" applyFill="1" applyBorder="1" applyAlignment="1" applyProtection="1">
      <alignment horizontal="center"/>
      <protection hidden="1"/>
    </xf>
    <xf numFmtId="0" fontId="14" fillId="2" borderId="1" xfId="0" applyFont="1" applyFill="1" applyBorder="1" applyAlignment="1" applyProtection="1">
      <alignment horizontal="left" wrapText="1"/>
      <protection hidden="1"/>
    </xf>
    <xf numFmtId="0" fontId="102" fillId="0" borderId="25" xfId="487" applyFont="1" applyFill="1" applyBorder="1" applyAlignment="1" applyProtection="1">
      <alignment horizontal="left" vertical="center" wrapText="1"/>
    </xf>
    <xf numFmtId="0" fontId="102" fillId="0" borderId="18" xfId="487" applyFont="1" applyFill="1" applyBorder="1" applyAlignment="1" applyProtection="1">
      <alignment horizontal="left" vertical="center" wrapText="1"/>
    </xf>
    <xf numFmtId="0" fontId="102" fillId="0" borderId="53" xfId="487" applyFont="1" applyFill="1" applyBorder="1" applyAlignment="1" applyProtection="1">
      <alignment horizontal="left" vertical="center" wrapText="1"/>
    </xf>
    <xf numFmtId="0" fontId="15" fillId="0" borderId="52" xfId="0" applyFont="1" applyFill="1" applyBorder="1" applyAlignment="1" applyProtection="1">
      <alignment horizontal="left" vertical="center"/>
      <protection locked="0"/>
    </xf>
    <xf numFmtId="0" fontId="15" fillId="0" borderId="28" xfId="0" applyFont="1" applyFill="1" applyBorder="1" applyAlignment="1" applyProtection="1">
      <alignment horizontal="left" vertical="center"/>
      <protection locked="0"/>
    </xf>
    <xf numFmtId="0" fontId="14" fillId="2" borderId="18" xfId="0" applyFont="1" applyFill="1" applyBorder="1" applyAlignment="1" applyProtection="1">
      <alignment horizontal="left" wrapText="1"/>
      <protection hidden="1"/>
    </xf>
    <xf numFmtId="9" fontId="15" fillId="2" borderId="52" xfId="0" applyNumberFormat="1" applyFont="1" applyFill="1" applyBorder="1" applyAlignment="1" applyProtection="1">
      <alignment horizontal="left" vertical="center"/>
      <protection locked="0"/>
    </xf>
    <xf numFmtId="9" fontId="15" fillId="2" borderId="28" xfId="0" applyNumberFormat="1" applyFont="1" applyFill="1" applyBorder="1" applyAlignment="1" applyProtection="1">
      <alignment horizontal="left" vertical="center"/>
      <protection locked="0"/>
    </xf>
    <xf numFmtId="0" fontId="21" fillId="0" borderId="18" xfId="487" applyFont="1" applyFill="1" applyBorder="1" applyAlignment="1" applyProtection="1">
      <alignment horizontal="center" wrapText="1"/>
      <protection hidden="1"/>
    </xf>
    <xf numFmtId="49" fontId="15" fillId="2" borderId="52" xfId="0" applyNumberFormat="1" applyFont="1" applyFill="1" applyBorder="1" applyAlignment="1" applyProtection="1">
      <alignment horizontal="left" vertical="center" wrapText="1"/>
      <protection locked="0"/>
    </xf>
    <xf numFmtId="49" fontId="15" fillId="2" borderId="1" xfId="0" applyNumberFormat="1" applyFont="1" applyFill="1" applyBorder="1" applyAlignment="1" applyProtection="1">
      <alignment horizontal="left" vertical="center" wrapText="1"/>
      <protection locked="0"/>
    </xf>
    <xf numFmtId="49" fontId="15" fillId="2" borderId="28" xfId="0" applyNumberFormat="1" applyFont="1" applyFill="1" applyBorder="1" applyAlignment="1" applyProtection="1">
      <alignment horizontal="left" vertical="center" wrapText="1"/>
      <protection locked="0"/>
    </xf>
    <xf numFmtId="0" fontId="17" fillId="2" borderId="0" xfId="0" applyFont="1" applyFill="1" applyBorder="1" applyAlignment="1" applyProtection="1">
      <alignment horizontal="center" wrapText="1"/>
    </xf>
    <xf numFmtId="0" fontId="100" fillId="2" borderId="52" xfId="487" applyFont="1" applyFill="1" applyBorder="1" applyAlignment="1" applyProtection="1">
      <alignment horizontal="left" vertical="center" wrapText="1"/>
      <protection locked="0"/>
    </xf>
    <xf numFmtId="0" fontId="101" fillId="2" borderId="1" xfId="0" applyFont="1" applyFill="1" applyBorder="1" applyAlignment="1" applyProtection="1">
      <alignment horizontal="left" vertical="center" wrapText="1"/>
      <protection locked="0"/>
    </xf>
    <xf numFmtId="0" fontId="101" fillId="2" borderId="28" xfId="0" applyFont="1" applyFill="1" applyBorder="1" applyAlignment="1" applyProtection="1">
      <alignment horizontal="left" vertical="center" wrapText="1"/>
      <protection locked="0"/>
    </xf>
    <xf numFmtId="0" fontId="0" fillId="2" borderId="3" xfId="0" applyFill="1" applyBorder="1" applyAlignment="1" applyProtection="1">
      <alignment horizontal="center" vertical="top" wrapText="1"/>
    </xf>
    <xf numFmtId="0" fontId="0" fillId="2" borderId="4" xfId="0" applyFill="1" applyBorder="1" applyAlignment="1" applyProtection="1">
      <alignment horizontal="center" vertical="top" wrapText="1"/>
    </xf>
    <xf numFmtId="0" fontId="0" fillId="2" borderId="5" xfId="0" applyFill="1" applyBorder="1" applyAlignment="1" applyProtection="1">
      <alignment horizontal="center" vertical="top" wrapText="1"/>
    </xf>
    <xf numFmtId="0" fontId="13" fillId="2" borderId="52" xfId="0" applyFont="1" applyFill="1" applyBorder="1" applyAlignment="1" applyProtection="1">
      <alignment horizontal="center" vertical="center"/>
      <protection hidden="1"/>
    </xf>
    <xf numFmtId="0" fontId="13" fillId="2" borderId="1" xfId="0" applyFont="1" applyFill="1" applyBorder="1" applyAlignment="1" applyProtection="1">
      <alignment horizontal="center" vertical="center"/>
      <protection hidden="1"/>
    </xf>
    <xf numFmtId="0" fontId="13" fillId="2" borderId="28" xfId="0" applyFont="1" applyFill="1" applyBorder="1" applyAlignment="1" applyProtection="1">
      <alignment horizontal="center" vertical="center"/>
      <protection hidden="1"/>
    </xf>
    <xf numFmtId="49" fontId="15" fillId="2" borderId="25" xfId="0" applyNumberFormat="1" applyFont="1" applyFill="1" applyBorder="1" applyAlignment="1" applyProtection="1">
      <alignment horizontal="left" vertical="center" wrapText="1"/>
      <protection locked="0"/>
    </xf>
    <xf numFmtId="49" fontId="15" fillId="2" borderId="18" xfId="0" applyNumberFormat="1" applyFont="1" applyFill="1" applyBorder="1" applyAlignment="1" applyProtection="1">
      <alignment horizontal="left" vertical="center" wrapText="1"/>
      <protection locked="0"/>
    </xf>
    <xf numFmtId="49" fontId="15" fillId="2" borderId="53" xfId="0" applyNumberFormat="1" applyFont="1" applyFill="1" applyBorder="1" applyAlignment="1" applyProtection="1">
      <alignment horizontal="left" vertical="center" wrapText="1"/>
      <protection locked="0"/>
    </xf>
    <xf numFmtId="0" fontId="14" fillId="2" borderId="0" xfId="0" applyFont="1" applyFill="1" applyBorder="1" applyAlignment="1" applyProtection="1">
      <alignment horizontal="center" vertical="center" wrapText="1"/>
      <protection hidden="1"/>
    </xf>
    <xf numFmtId="0" fontId="15" fillId="2" borderId="54" xfId="0" applyFont="1" applyFill="1" applyBorder="1" applyAlignment="1" applyProtection="1">
      <alignment horizontal="left" vertical="center" wrapText="1"/>
      <protection locked="0"/>
    </xf>
    <xf numFmtId="0" fontId="15" fillId="2" borderId="19" xfId="0" applyFont="1" applyFill="1" applyBorder="1" applyAlignment="1" applyProtection="1">
      <alignment horizontal="left" vertical="center" wrapText="1"/>
      <protection locked="0"/>
    </xf>
    <xf numFmtId="0" fontId="15" fillId="2" borderId="47" xfId="0" applyFont="1" applyFill="1" applyBorder="1" applyAlignment="1" applyProtection="1">
      <alignment horizontal="left" vertical="center" wrapText="1"/>
      <protection locked="0"/>
    </xf>
    <xf numFmtId="0" fontId="24" fillId="0" borderId="19" xfId="487" applyFont="1" applyFill="1" applyBorder="1" applyAlignment="1" applyProtection="1">
      <alignment horizontal="center" vertical="center" wrapText="1"/>
      <protection hidden="1"/>
    </xf>
    <xf numFmtId="0" fontId="24" fillId="2" borderId="0" xfId="487" applyFont="1" applyFill="1" applyBorder="1" applyAlignment="1" applyProtection="1">
      <alignment horizontal="center" vertical="center" wrapText="1"/>
      <protection hidden="1"/>
    </xf>
    <xf numFmtId="49" fontId="103" fillId="2" borderId="52" xfId="487" applyNumberFormat="1" applyFont="1" applyFill="1" applyBorder="1" applyAlignment="1" applyProtection="1">
      <alignment horizontal="left" vertical="center" wrapText="1"/>
      <protection locked="0"/>
    </xf>
    <xf numFmtId="49" fontId="103" fillId="2" borderId="1" xfId="487" applyNumberFormat="1" applyFont="1" applyFill="1" applyBorder="1" applyAlignment="1" applyProtection="1">
      <alignment horizontal="left" vertical="center" wrapText="1"/>
      <protection locked="0"/>
    </xf>
    <xf numFmtId="49" fontId="103" fillId="2" borderId="28" xfId="487" applyNumberFormat="1" applyFont="1" applyFill="1" applyBorder="1" applyAlignment="1" applyProtection="1">
      <alignment horizontal="left" vertical="center" wrapText="1"/>
      <protection locked="0"/>
    </xf>
    <xf numFmtId="0" fontId="14" fillId="2" borderId="18" xfId="0" applyFont="1" applyFill="1" applyBorder="1" applyAlignment="1" applyProtection="1">
      <alignment horizontal="center" vertical="top" wrapText="1"/>
      <protection hidden="1"/>
    </xf>
    <xf numFmtId="0" fontId="14" fillId="2" borderId="33" xfId="0" applyFont="1" applyFill="1" applyBorder="1" applyAlignment="1" applyProtection="1">
      <alignment horizontal="right" vertical="center"/>
      <protection hidden="1"/>
    </xf>
    <xf numFmtId="0" fontId="14" fillId="2" borderId="20" xfId="0" applyFont="1" applyFill="1" applyBorder="1" applyAlignment="1" applyProtection="1">
      <alignment horizontal="right" vertical="center"/>
      <protection hidden="1"/>
    </xf>
    <xf numFmtId="49" fontId="104" fillId="2" borderId="52" xfId="487" applyNumberFormat="1" applyFont="1" applyFill="1" applyBorder="1" applyAlignment="1" applyProtection="1">
      <alignment horizontal="left" vertical="center" wrapText="1"/>
      <protection locked="0"/>
    </xf>
    <xf numFmtId="49" fontId="105" fillId="2" borderId="1" xfId="0" applyNumberFormat="1" applyFont="1" applyFill="1" applyBorder="1" applyAlignment="1" applyProtection="1">
      <alignment horizontal="left" vertical="center" wrapText="1"/>
      <protection locked="0"/>
    </xf>
    <xf numFmtId="49" fontId="105" fillId="2" borderId="28" xfId="0" applyNumberFormat="1" applyFont="1" applyFill="1" applyBorder="1" applyAlignment="1" applyProtection="1">
      <alignment horizontal="left" vertical="center" wrapText="1"/>
      <protection locked="0"/>
    </xf>
    <xf numFmtId="165" fontId="14" fillId="2" borderId="25" xfId="0" applyNumberFormat="1" applyFont="1" applyFill="1" applyBorder="1" applyAlignment="1" applyProtection="1">
      <alignment horizontal="center" wrapText="1"/>
      <protection locked="0"/>
    </xf>
    <xf numFmtId="165" fontId="14" fillId="2" borderId="53" xfId="0" applyNumberFormat="1" applyFont="1" applyFill="1" applyBorder="1" applyAlignment="1" applyProtection="1">
      <alignment horizontal="center" wrapText="1"/>
      <protection locked="0"/>
    </xf>
    <xf numFmtId="0" fontId="14" fillId="2" borderId="18" xfId="0" applyFont="1" applyFill="1" applyBorder="1" applyAlignment="1" applyProtection="1">
      <alignment horizontal="center" wrapText="1"/>
      <protection hidden="1"/>
    </xf>
    <xf numFmtId="0" fontId="49" fillId="2" borderId="29" xfId="487" applyFont="1" applyFill="1" applyBorder="1" applyAlignment="1" applyProtection="1">
      <alignment horizontal="center" vertical="center" wrapText="1"/>
      <protection hidden="1"/>
    </xf>
    <xf numFmtId="0" fontId="49" fillId="2" borderId="0" xfId="487" applyFont="1" applyFill="1" applyBorder="1" applyAlignment="1" applyProtection="1">
      <alignment horizontal="center" vertical="center" wrapText="1"/>
      <protection hidden="1"/>
    </xf>
    <xf numFmtId="0" fontId="12" fillId="0" borderId="51" xfId="0" applyFont="1" applyBorder="1" applyAlignment="1" applyProtection="1">
      <alignment horizontal="left" vertical="center" wrapText="1"/>
      <protection hidden="1"/>
    </xf>
    <xf numFmtId="0" fontId="11" fillId="2" borderId="18" xfId="0" applyFont="1" applyFill="1" applyBorder="1" applyAlignment="1" applyProtection="1">
      <alignment horizontal="center" vertical="center" wrapText="1"/>
      <protection hidden="1"/>
    </xf>
    <xf numFmtId="0" fontId="11" fillId="2" borderId="53" xfId="0" applyFont="1" applyFill="1" applyBorder="1" applyAlignment="1" applyProtection="1">
      <alignment horizontal="center" vertical="center" wrapText="1"/>
      <protection hidden="1"/>
    </xf>
    <xf numFmtId="0" fontId="6" fillId="0" borderId="0" xfId="0" applyFont="1" applyAlignment="1" applyProtection="1">
      <alignment horizontal="center" wrapText="1"/>
      <protection hidden="1"/>
    </xf>
    <xf numFmtId="0" fontId="21" fillId="2" borderId="0" xfId="487" applyFont="1" applyFill="1" applyBorder="1" applyAlignment="1" applyProtection="1">
      <alignment horizontal="center" vertical="center" wrapText="1"/>
      <protection hidden="1"/>
    </xf>
    <xf numFmtId="0" fontId="35" fillId="2" borderId="3" xfId="0" applyFont="1" applyFill="1" applyBorder="1" applyAlignment="1" applyProtection="1">
      <alignment horizontal="center" vertical="center" wrapText="1"/>
      <protection hidden="1"/>
    </xf>
    <xf numFmtId="0" fontId="0" fillId="0" borderId="4" xfId="0" applyBorder="1" applyAlignment="1">
      <alignment horizontal="center" vertical="center" wrapText="1"/>
    </xf>
    <xf numFmtId="0" fontId="4" fillId="2" borderId="55" xfId="0" applyFont="1" applyFill="1" applyBorder="1" applyAlignment="1" applyProtection="1">
      <alignment horizontal="center" wrapText="1"/>
      <protection hidden="1"/>
    </xf>
    <xf numFmtId="0" fontId="0" fillId="0" borderId="0" xfId="0" applyFont="1" applyFill="1" applyAlignment="1" applyProtection="1">
      <alignment horizontal="left" vertical="center" wrapText="1"/>
      <protection hidden="1"/>
    </xf>
    <xf numFmtId="0" fontId="0" fillId="0" borderId="0" xfId="0" applyFont="1" applyFill="1" applyAlignment="1">
      <alignment horizontal="center" vertical="center"/>
    </xf>
  </cellXfs>
  <cellStyles count="592">
    <cellStyle name="20% - Accent1 2" xfId="1" xr:uid="{00000000-0005-0000-0000-000000000000}"/>
    <cellStyle name="20% - Accent2 2" xfId="2" xr:uid="{00000000-0005-0000-0000-000001000000}"/>
    <cellStyle name="20% - Accent3 2" xfId="3" xr:uid="{00000000-0005-0000-0000-000002000000}"/>
    <cellStyle name="20% - Accent4 2" xfId="4" xr:uid="{00000000-0005-0000-0000-000003000000}"/>
    <cellStyle name="20% - Accent5 2" xfId="5" xr:uid="{00000000-0005-0000-0000-000004000000}"/>
    <cellStyle name="20% - Accent6 2" xfId="6" xr:uid="{00000000-0005-0000-0000-000005000000}"/>
    <cellStyle name="40% - Accent1 2" xfId="7" xr:uid="{00000000-0005-0000-0000-000006000000}"/>
    <cellStyle name="40% - Accent2 2" xfId="8" xr:uid="{00000000-0005-0000-0000-000007000000}"/>
    <cellStyle name="40% - Accent3 2" xfId="9" xr:uid="{00000000-0005-0000-0000-000008000000}"/>
    <cellStyle name="40% - Accent4 2" xfId="10" xr:uid="{00000000-0005-0000-0000-000009000000}"/>
    <cellStyle name="40% - Accent5 2" xfId="11" xr:uid="{00000000-0005-0000-0000-00000A000000}"/>
    <cellStyle name="40% - Accent6 2" xfId="12" xr:uid="{00000000-0005-0000-0000-00000B000000}"/>
    <cellStyle name="60% - Accent1 2" xfId="13" xr:uid="{00000000-0005-0000-0000-00000C000000}"/>
    <cellStyle name="60% - Accent2 2" xfId="14" xr:uid="{00000000-0005-0000-0000-00000D000000}"/>
    <cellStyle name="60% - Accent3 2" xfId="15" xr:uid="{00000000-0005-0000-0000-00000E000000}"/>
    <cellStyle name="60% - Accent4 2" xfId="16" xr:uid="{00000000-0005-0000-0000-00000F000000}"/>
    <cellStyle name="60% - Accent5 2" xfId="17" xr:uid="{00000000-0005-0000-0000-000010000000}"/>
    <cellStyle name="60% - Accent6 2" xfId="18" xr:uid="{00000000-0005-0000-0000-000011000000}"/>
    <cellStyle name="Accent1 2" xfId="19" xr:uid="{00000000-0005-0000-0000-000012000000}"/>
    <cellStyle name="Accent2 2" xfId="20" xr:uid="{00000000-0005-0000-0000-000013000000}"/>
    <cellStyle name="Accent3 2" xfId="21" xr:uid="{00000000-0005-0000-0000-000014000000}"/>
    <cellStyle name="Accent4 2" xfId="22" xr:uid="{00000000-0005-0000-0000-000015000000}"/>
    <cellStyle name="Accent5 2" xfId="23" xr:uid="{00000000-0005-0000-0000-000016000000}"/>
    <cellStyle name="Accent6 2" xfId="24" xr:uid="{00000000-0005-0000-0000-000017000000}"/>
    <cellStyle name="Bad 2" xfId="25" xr:uid="{00000000-0005-0000-0000-000018000000}"/>
    <cellStyle name="Bad 3" xfId="26" xr:uid="{00000000-0005-0000-0000-000019000000}"/>
    <cellStyle name="Calculation 2" xfId="27" xr:uid="{00000000-0005-0000-0000-00001A000000}"/>
    <cellStyle name="Check Cell 2" xfId="28" xr:uid="{00000000-0005-0000-0000-00001B000000}"/>
    <cellStyle name="Comma [0] 2" xfId="29" xr:uid="{00000000-0005-0000-0000-00001C000000}"/>
    <cellStyle name="Comma [0] 3" xfId="30" xr:uid="{00000000-0005-0000-0000-00001D000000}"/>
    <cellStyle name="Comma [0] 4" xfId="31" xr:uid="{00000000-0005-0000-0000-00001E000000}"/>
    <cellStyle name="Comma 10" xfId="32" xr:uid="{00000000-0005-0000-0000-00001F000000}"/>
    <cellStyle name="Comma 100" xfId="33" xr:uid="{00000000-0005-0000-0000-000020000000}"/>
    <cellStyle name="Comma 101" xfId="34" xr:uid="{00000000-0005-0000-0000-000021000000}"/>
    <cellStyle name="Comma 102" xfId="35" xr:uid="{00000000-0005-0000-0000-000022000000}"/>
    <cellStyle name="Comma 103" xfId="36" xr:uid="{00000000-0005-0000-0000-000023000000}"/>
    <cellStyle name="Comma 104" xfId="37" xr:uid="{00000000-0005-0000-0000-000024000000}"/>
    <cellStyle name="Comma 105" xfId="38" xr:uid="{00000000-0005-0000-0000-000025000000}"/>
    <cellStyle name="Comma 106" xfId="39" xr:uid="{00000000-0005-0000-0000-000026000000}"/>
    <cellStyle name="Comma 107" xfId="40" xr:uid="{00000000-0005-0000-0000-000027000000}"/>
    <cellStyle name="Comma 108" xfId="41" xr:uid="{00000000-0005-0000-0000-000028000000}"/>
    <cellStyle name="Comma 109" xfId="42" xr:uid="{00000000-0005-0000-0000-000029000000}"/>
    <cellStyle name="Comma 11" xfId="43" xr:uid="{00000000-0005-0000-0000-00002A000000}"/>
    <cellStyle name="Comma 110" xfId="44" xr:uid="{00000000-0005-0000-0000-00002B000000}"/>
    <cellStyle name="Comma 111" xfId="45" xr:uid="{00000000-0005-0000-0000-00002C000000}"/>
    <cellStyle name="Comma 112" xfId="46" xr:uid="{00000000-0005-0000-0000-00002D000000}"/>
    <cellStyle name="Comma 113" xfId="47" xr:uid="{00000000-0005-0000-0000-00002E000000}"/>
    <cellStyle name="Comma 114" xfId="48" xr:uid="{00000000-0005-0000-0000-00002F000000}"/>
    <cellStyle name="Comma 115" xfId="49" xr:uid="{00000000-0005-0000-0000-000030000000}"/>
    <cellStyle name="Comma 116" xfId="50" xr:uid="{00000000-0005-0000-0000-000031000000}"/>
    <cellStyle name="Comma 117" xfId="51" xr:uid="{00000000-0005-0000-0000-000032000000}"/>
    <cellStyle name="Comma 118" xfId="52" xr:uid="{00000000-0005-0000-0000-000033000000}"/>
    <cellStyle name="Comma 119" xfId="53" xr:uid="{00000000-0005-0000-0000-000034000000}"/>
    <cellStyle name="Comma 12" xfId="54" xr:uid="{00000000-0005-0000-0000-000035000000}"/>
    <cellStyle name="Comma 120" xfId="55" xr:uid="{00000000-0005-0000-0000-000036000000}"/>
    <cellStyle name="Comma 121" xfId="56" xr:uid="{00000000-0005-0000-0000-000037000000}"/>
    <cellStyle name="Comma 122" xfId="57" xr:uid="{00000000-0005-0000-0000-000038000000}"/>
    <cellStyle name="Comma 123" xfId="58" xr:uid="{00000000-0005-0000-0000-000039000000}"/>
    <cellStyle name="Comma 124" xfId="59" xr:uid="{00000000-0005-0000-0000-00003A000000}"/>
    <cellStyle name="Comma 125" xfId="60" xr:uid="{00000000-0005-0000-0000-00003B000000}"/>
    <cellStyle name="Comma 126" xfId="61" xr:uid="{00000000-0005-0000-0000-00003C000000}"/>
    <cellStyle name="Comma 127" xfId="62" xr:uid="{00000000-0005-0000-0000-00003D000000}"/>
    <cellStyle name="Comma 128" xfId="63" xr:uid="{00000000-0005-0000-0000-00003E000000}"/>
    <cellStyle name="Comma 129" xfId="64" xr:uid="{00000000-0005-0000-0000-00003F000000}"/>
    <cellStyle name="Comma 13" xfId="65" xr:uid="{00000000-0005-0000-0000-000040000000}"/>
    <cellStyle name="Comma 130" xfId="66" xr:uid="{00000000-0005-0000-0000-000041000000}"/>
    <cellStyle name="Comma 131" xfId="67" xr:uid="{00000000-0005-0000-0000-000042000000}"/>
    <cellStyle name="Comma 132" xfId="68" xr:uid="{00000000-0005-0000-0000-000043000000}"/>
    <cellStyle name="Comma 133" xfId="69" xr:uid="{00000000-0005-0000-0000-000044000000}"/>
    <cellStyle name="Comma 134" xfId="70" xr:uid="{00000000-0005-0000-0000-000045000000}"/>
    <cellStyle name="Comma 135" xfId="71" xr:uid="{00000000-0005-0000-0000-000046000000}"/>
    <cellStyle name="Comma 136" xfId="72" xr:uid="{00000000-0005-0000-0000-000047000000}"/>
    <cellStyle name="Comma 137" xfId="73" xr:uid="{00000000-0005-0000-0000-000048000000}"/>
    <cellStyle name="Comma 138" xfId="74" xr:uid="{00000000-0005-0000-0000-000049000000}"/>
    <cellStyle name="Comma 139" xfId="75" xr:uid="{00000000-0005-0000-0000-00004A000000}"/>
    <cellStyle name="Comma 14" xfId="76" xr:uid="{00000000-0005-0000-0000-00004B000000}"/>
    <cellStyle name="Comma 140" xfId="77" xr:uid="{00000000-0005-0000-0000-00004C000000}"/>
    <cellStyle name="Comma 141" xfId="78" xr:uid="{00000000-0005-0000-0000-00004D000000}"/>
    <cellStyle name="Comma 142" xfId="79" xr:uid="{00000000-0005-0000-0000-00004E000000}"/>
    <cellStyle name="Comma 143" xfId="80" xr:uid="{00000000-0005-0000-0000-00004F000000}"/>
    <cellStyle name="Comma 144" xfId="81" xr:uid="{00000000-0005-0000-0000-000050000000}"/>
    <cellStyle name="Comma 145" xfId="82" xr:uid="{00000000-0005-0000-0000-000051000000}"/>
    <cellStyle name="Comma 146" xfId="83" xr:uid="{00000000-0005-0000-0000-000052000000}"/>
    <cellStyle name="Comma 147" xfId="84" xr:uid="{00000000-0005-0000-0000-000053000000}"/>
    <cellStyle name="Comma 148" xfId="85" xr:uid="{00000000-0005-0000-0000-000054000000}"/>
    <cellStyle name="Comma 149" xfId="86" xr:uid="{00000000-0005-0000-0000-000055000000}"/>
    <cellStyle name="Comma 15" xfId="87" xr:uid="{00000000-0005-0000-0000-000056000000}"/>
    <cellStyle name="Comma 150" xfId="88" xr:uid="{00000000-0005-0000-0000-000057000000}"/>
    <cellStyle name="Comma 151" xfId="89" xr:uid="{00000000-0005-0000-0000-000058000000}"/>
    <cellStyle name="Comma 152" xfId="90" xr:uid="{00000000-0005-0000-0000-000059000000}"/>
    <cellStyle name="Comma 153" xfId="91" xr:uid="{00000000-0005-0000-0000-00005A000000}"/>
    <cellStyle name="Comma 154" xfId="92" xr:uid="{00000000-0005-0000-0000-00005B000000}"/>
    <cellStyle name="Comma 155" xfId="93" xr:uid="{00000000-0005-0000-0000-00005C000000}"/>
    <cellStyle name="Comma 156" xfId="94" xr:uid="{00000000-0005-0000-0000-00005D000000}"/>
    <cellStyle name="Comma 157" xfId="95" xr:uid="{00000000-0005-0000-0000-00005E000000}"/>
    <cellStyle name="Comma 158" xfId="96" xr:uid="{00000000-0005-0000-0000-00005F000000}"/>
    <cellStyle name="Comma 159" xfId="97" xr:uid="{00000000-0005-0000-0000-000060000000}"/>
    <cellStyle name="Comma 16" xfId="98" xr:uid="{00000000-0005-0000-0000-000061000000}"/>
    <cellStyle name="Comma 160" xfId="99" xr:uid="{00000000-0005-0000-0000-000062000000}"/>
    <cellStyle name="Comma 161" xfId="100" xr:uid="{00000000-0005-0000-0000-000063000000}"/>
    <cellStyle name="Comma 162" xfId="101" xr:uid="{00000000-0005-0000-0000-000064000000}"/>
    <cellStyle name="Comma 163" xfId="102" xr:uid="{00000000-0005-0000-0000-000065000000}"/>
    <cellStyle name="Comma 164" xfId="103" xr:uid="{00000000-0005-0000-0000-000066000000}"/>
    <cellStyle name="Comma 165" xfId="104" xr:uid="{00000000-0005-0000-0000-000067000000}"/>
    <cellStyle name="Comma 166" xfId="105" xr:uid="{00000000-0005-0000-0000-000068000000}"/>
    <cellStyle name="Comma 167" xfId="106" xr:uid="{00000000-0005-0000-0000-000069000000}"/>
    <cellStyle name="Comma 168" xfId="107" xr:uid="{00000000-0005-0000-0000-00006A000000}"/>
    <cellStyle name="Comma 169" xfId="108" xr:uid="{00000000-0005-0000-0000-00006B000000}"/>
    <cellStyle name="Comma 17" xfId="109" xr:uid="{00000000-0005-0000-0000-00006C000000}"/>
    <cellStyle name="Comma 170" xfId="110" xr:uid="{00000000-0005-0000-0000-00006D000000}"/>
    <cellStyle name="Comma 171" xfId="111" xr:uid="{00000000-0005-0000-0000-00006E000000}"/>
    <cellStyle name="Comma 172" xfId="112" xr:uid="{00000000-0005-0000-0000-00006F000000}"/>
    <cellStyle name="Comma 173" xfId="113" xr:uid="{00000000-0005-0000-0000-000070000000}"/>
    <cellStyle name="Comma 174" xfId="114" xr:uid="{00000000-0005-0000-0000-000071000000}"/>
    <cellStyle name="Comma 175" xfId="115" xr:uid="{00000000-0005-0000-0000-000072000000}"/>
    <cellStyle name="Comma 176" xfId="116" xr:uid="{00000000-0005-0000-0000-000073000000}"/>
    <cellStyle name="Comma 177" xfId="117" xr:uid="{00000000-0005-0000-0000-000074000000}"/>
    <cellStyle name="Comma 178" xfId="118" xr:uid="{00000000-0005-0000-0000-000075000000}"/>
    <cellStyle name="Comma 179" xfId="119" xr:uid="{00000000-0005-0000-0000-000076000000}"/>
    <cellStyle name="Comma 18" xfId="120" xr:uid="{00000000-0005-0000-0000-000077000000}"/>
    <cellStyle name="Comma 180" xfId="121" xr:uid="{00000000-0005-0000-0000-000078000000}"/>
    <cellStyle name="Comma 181" xfId="122" xr:uid="{00000000-0005-0000-0000-000079000000}"/>
    <cellStyle name="Comma 182" xfId="123" xr:uid="{00000000-0005-0000-0000-00007A000000}"/>
    <cellStyle name="Comma 183" xfId="124" xr:uid="{00000000-0005-0000-0000-00007B000000}"/>
    <cellStyle name="Comma 184" xfId="125" xr:uid="{00000000-0005-0000-0000-00007C000000}"/>
    <cellStyle name="Comma 185" xfId="126" xr:uid="{00000000-0005-0000-0000-00007D000000}"/>
    <cellStyle name="Comma 186" xfId="127" xr:uid="{00000000-0005-0000-0000-00007E000000}"/>
    <cellStyle name="Comma 187" xfId="128" xr:uid="{00000000-0005-0000-0000-00007F000000}"/>
    <cellStyle name="Comma 188" xfId="129" xr:uid="{00000000-0005-0000-0000-000080000000}"/>
    <cellStyle name="Comma 189" xfId="130" xr:uid="{00000000-0005-0000-0000-000081000000}"/>
    <cellStyle name="Comma 19" xfId="131" xr:uid="{00000000-0005-0000-0000-000082000000}"/>
    <cellStyle name="Comma 190" xfId="132" xr:uid="{00000000-0005-0000-0000-000083000000}"/>
    <cellStyle name="Comma 191" xfId="133" xr:uid="{00000000-0005-0000-0000-000084000000}"/>
    <cellStyle name="Comma 192" xfId="134" xr:uid="{00000000-0005-0000-0000-000085000000}"/>
    <cellStyle name="Comma 193" xfId="135" xr:uid="{00000000-0005-0000-0000-000086000000}"/>
    <cellStyle name="Comma 194" xfId="136" xr:uid="{00000000-0005-0000-0000-000087000000}"/>
    <cellStyle name="Comma 195" xfId="137" xr:uid="{00000000-0005-0000-0000-000088000000}"/>
    <cellStyle name="Comma 196" xfId="138" xr:uid="{00000000-0005-0000-0000-000089000000}"/>
    <cellStyle name="Comma 197" xfId="139" xr:uid="{00000000-0005-0000-0000-00008A000000}"/>
    <cellStyle name="Comma 198" xfId="140" xr:uid="{00000000-0005-0000-0000-00008B000000}"/>
    <cellStyle name="Comma 199" xfId="141" xr:uid="{00000000-0005-0000-0000-00008C000000}"/>
    <cellStyle name="Comma 2" xfId="142" xr:uid="{00000000-0005-0000-0000-00008D000000}"/>
    <cellStyle name="Comma 20" xfId="143" xr:uid="{00000000-0005-0000-0000-00008E000000}"/>
    <cellStyle name="Comma 200" xfId="144" xr:uid="{00000000-0005-0000-0000-00008F000000}"/>
    <cellStyle name="Comma 201" xfId="145" xr:uid="{00000000-0005-0000-0000-000090000000}"/>
    <cellStyle name="Comma 202" xfId="146" xr:uid="{00000000-0005-0000-0000-000091000000}"/>
    <cellStyle name="Comma 203" xfId="147" xr:uid="{00000000-0005-0000-0000-000092000000}"/>
    <cellStyle name="Comma 204" xfId="148" xr:uid="{00000000-0005-0000-0000-000093000000}"/>
    <cellStyle name="Comma 205" xfId="149" xr:uid="{00000000-0005-0000-0000-000094000000}"/>
    <cellStyle name="Comma 206" xfId="150" xr:uid="{00000000-0005-0000-0000-000095000000}"/>
    <cellStyle name="Comma 207" xfId="151" xr:uid="{00000000-0005-0000-0000-000096000000}"/>
    <cellStyle name="Comma 208" xfId="152" xr:uid="{00000000-0005-0000-0000-000097000000}"/>
    <cellStyle name="Comma 209" xfId="153" xr:uid="{00000000-0005-0000-0000-000098000000}"/>
    <cellStyle name="Comma 21" xfId="154" xr:uid="{00000000-0005-0000-0000-000099000000}"/>
    <cellStyle name="Comma 210" xfId="155" xr:uid="{00000000-0005-0000-0000-00009A000000}"/>
    <cellStyle name="Comma 211" xfId="156" xr:uid="{00000000-0005-0000-0000-00009B000000}"/>
    <cellStyle name="Comma 212" xfId="157" xr:uid="{00000000-0005-0000-0000-00009C000000}"/>
    <cellStyle name="Comma 213" xfId="158" xr:uid="{00000000-0005-0000-0000-00009D000000}"/>
    <cellStyle name="Comma 214" xfId="159" xr:uid="{00000000-0005-0000-0000-00009E000000}"/>
    <cellStyle name="Comma 215" xfId="160" xr:uid="{00000000-0005-0000-0000-00009F000000}"/>
    <cellStyle name="Comma 216" xfId="161" xr:uid="{00000000-0005-0000-0000-0000A0000000}"/>
    <cellStyle name="Comma 217" xfId="162" xr:uid="{00000000-0005-0000-0000-0000A1000000}"/>
    <cellStyle name="Comma 218" xfId="163" xr:uid="{00000000-0005-0000-0000-0000A2000000}"/>
    <cellStyle name="Comma 219" xfId="164" xr:uid="{00000000-0005-0000-0000-0000A3000000}"/>
    <cellStyle name="Comma 22" xfId="165" xr:uid="{00000000-0005-0000-0000-0000A4000000}"/>
    <cellStyle name="Comma 220" xfId="166" xr:uid="{00000000-0005-0000-0000-0000A5000000}"/>
    <cellStyle name="Comma 221" xfId="167" xr:uid="{00000000-0005-0000-0000-0000A6000000}"/>
    <cellStyle name="Comma 222" xfId="168" xr:uid="{00000000-0005-0000-0000-0000A7000000}"/>
    <cellStyle name="Comma 223" xfId="169" xr:uid="{00000000-0005-0000-0000-0000A8000000}"/>
    <cellStyle name="Comma 23" xfId="170" xr:uid="{00000000-0005-0000-0000-0000A9000000}"/>
    <cellStyle name="Comma 24" xfId="171" xr:uid="{00000000-0005-0000-0000-0000AA000000}"/>
    <cellStyle name="Comma 25" xfId="172" xr:uid="{00000000-0005-0000-0000-0000AB000000}"/>
    <cellStyle name="Comma 26" xfId="173" xr:uid="{00000000-0005-0000-0000-0000AC000000}"/>
    <cellStyle name="Comma 27" xfId="174" xr:uid="{00000000-0005-0000-0000-0000AD000000}"/>
    <cellStyle name="Comma 28" xfId="175" xr:uid="{00000000-0005-0000-0000-0000AE000000}"/>
    <cellStyle name="Comma 29" xfId="176" xr:uid="{00000000-0005-0000-0000-0000AF000000}"/>
    <cellStyle name="Comma 3" xfId="177" xr:uid="{00000000-0005-0000-0000-0000B0000000}"/>
    <cellStyle name="Comma 30" xfId="178" xr:uid="{00000000-0005-0000-0000-0000B1000000}"/>
    <cellStyle name="Comma 31" xfId="179" xr:uid="{00000000-0005-0000-0000-0000B2000000}"/>
    <cellStyle name="Comma 32" xfId="180" xr:uid="{00000000-0005-0000-0000-0000B3000000}"/>
    <cellStyle name="Comma 33" xfId="181" xr:uid="{00000000-0005-0000-0000-0000B4000000}"/>
    <cellStyle name="Comma 34" xfId="182" xr:uid="{00000000-0005-0000-0000-0000B5000000}"/>
    <cellStyle name="Comma 35" xfId="183" xr:uid="{00000000-0005-0000-0000-0000B6000000}"/>
    <cellStyle name="Comma 36" xfId="184" xr:uid="{00000000-0005-0000-0000-0000B7000000}"/>
    <cellStyle name="Comma 37" xfId="185" xr:uid="{00000000-0005-0000-0000-0000B8000000}"/>
    <cellStyle name="Comma 38" xfId="186" xr:uid="{00000000-0005-0000-0000-0000B9000000}"/>
    <cellStyle name="Comma 39" xfId="187" xr:uid="{00000000-0005-0000-0000-0000BA000000}"/>
    <cellStyle name="Comma 4" xfId="188" xr:uid="{00000000-0005-0000-0000-0000BB000000}"/>
    <cellStyle name="Comma 40" xfId="189" xr:uid="{00000000-0005-0000-0000-0000BC000000}"/>
    <cellStyle name="Comma 41" xfId="190" xr:uid="{00000000-0005-0000-0000-0000BD000000}"/>
    <cellStyle name="Comma 42" xfId="191" xr:uid="{00000000-0005-0000-0000-0000BE000000}"/>
    <cellStyle name="Comma 43" xfId="192" xr:uid="{00000000-0005-0000-0000-0000BF000000}"/>
    <cellStyle name="Comma 44" xfId="193" xr:uid="{00000000-0005-0000-0000-0000C0000000}"/>
    <cellStyle name="Comma 45" xfId="194" xr:uid="{00000000-0005-0000-0000-0000C1000000}"/>
    <cellStyle name="Comma 46" xfId="195" xr:uid="{00000000-0005-0000-0000-0000C2000000}"/>
    <cellStyle name="Comma 47" xfId="196" xr:uid="{00000000-0005-0000-0000-0000C3000000}"/>
    <cellStyle name="Comma 48" xfId="197" xr:uid="{00000000-0005-0000-0000-0000C4000000}"/>
    <cellStyle name="Comma 49" xfId="198" xr:uid="{00000000-0005-0000-0000-0000C5000000}"/>
    <cellStyle name="Comma 5" xfId="199" xr:uid="{00000000-0005-0000-0000-0000C6000000}"/>
    <cellStyle name="Comma 50" xfId="200" xr:uid="{00000000-0005-0000-0000-0000C7000000}"/>
    <cellStyle name="Comma 51" xfId="201" xr:uid="{00000000-0005-0000-0000-0000C8000000}"/>
    <cellStyle name="Comma 52" xfId="202" xr:uid="{00000000-0005-0000-0000-0000C9000000}"/>
    <cellStyle name="Comma 53" xfId="203" xr:uid="{00000000-0005-0000-0000-0000CA000000}"/>
    <cellStyle name="Comma 54" xfId="204" xr:uid="{00000000-0005-0000-0000-0000CB000000}"/>
    <cellStyle name="Comma 55" xfId="205" xr:uid="{00000000-0005-0000-0000-0000CC000000}"/>
    <cellStyle name="Comma 56" xfId="206" xr:uid="{00000000-0005-0000-0000-0000CD000000}"/>
    <cellStyle name="Comma 57" xfId="207" xr:uid="{00000000-0005-0000-0000-0000CE000000}"/>
    <cellStyle name="Comma 58" xfId="208" xr:uid="{00000000-0005-0000-0000-0000CF000000}"/>
    <cellStyle name="Comma 59" xfId="209" xr:uid="{00000000-0005-0000-0000-0000D0000000}"/>
    <cellStyle name="Comma 6" xfId="210" xr:uid="{00000000-0005-0000-0000-0000D1000000}"/>
    <cellStyle name="Comma 60" xfId="211" xr:uid="{00000000-0005-0000-0000-0000D2000000}"/>
    <cellStyle name="Comma 61" xfId="212" xr:uid="{00000000-0005-0000-0000-0000D3000000}"/>
    <cellStyle name="Comma 62" xfId="213" xr:uid="{00000000-0005-0000-0000-0000D4000000}"/>
    <cellStyle name="Comma 63" xfId="214" xr:uid="{00000000-0005-0000-0000-0000D5000000}"/>
    <cellStyle name="Comma 64" xfId="215" xr:uid="{00000000-0005-0000-0000-0000D6000000}"/>
    <cellStyle name="Comma 65" xfId="216" xr:uid="{00000000-0005-0000-0000-0000D7000000}"/>
    <cellStyle name="Comma 66" xfId="217" xr:uid="{00000000-0005-0000-0000-0000D8000000}"/>
    <cellStyle name="Comma 67" xfId="218" xr:uid="{00000000-0005-0000-0000-0000D9000000}"/>
    <cellStyle name="Comma 68" xfId="219" xr:uid="{00000000-0005-0000-0000-0000DA000000}"/>
    <cellStyle name="Comma 69" xfId="220" xr:uid="{00000000-0005-0000-0000-0000DB000000}"/>
    <cellStyle name="Comma 7" xfId="221" xr:uid="{00000000-0005-0000-0000-0000DC000000}"/>
    <cellStyle name="Comma 70" xfId="222" xr:uid="{00000000-0005-0000-0000-0000DD000000}"/>
    <cellStyle name="Comma 71" xfId="223" xr:uid="{00000000-0005-0000-0000-0000DE000000}"/>
    <cellStyle name="Comma 72" xfId="224" xr:uid="{00000000-0005-0000-0000-0000DF000000}"/>
    <cellStyle name="Comma 73" xfId="225" xr:uid="{00000000-0005-0000-0000-0000E0000000}"/>
    <cellStyle name="Comma 74" xfId="226" xr:uid="{00000000-0005-0000-0000-0000E1000000}"/>
    <cellStyle name="Comma 75" xfId="227" xr:uid="{00000000-0005-0000-0000-0000E2000000}"/>
    <cellStyle name="Comma 76" xfId="228" xr:uid="{00000000-0005-0000-0000-0000E3000000}"/>
    <cellStyle name="Comma 77" xfId="229" xr:uid="{00000000-0005-0000-0000-0000E4000000}"/>
    <cellStyle name="Comma 78" xfId="230" xr:uid="{00000000-0005-0000-0000-0000E5000000}"/>
    <cellStyle name="Comma 79" xfId="231" xr:uid="{00000000-0005-0000-0000-0000E6000000}"/>
    <cellStyle name="Comma 8" xfId="232" xr:uid="{00000000-0005-0000-0000-0000E7000000}"/>
    <cellStyle name="Comma 80" xfId="233" xr:uid="{00000000-0005-0000-0000-0000E8000000}"/>
    <cellStyle name="Comma 81" xfId="234" xr:uid="{00000000-0005-0000-0000-0000E9000000}"/>
    <cellStyle name="Comma 82" xfId="235" xr:uid="{00000000-0005-0000-0000-0000EA000000}"/>
    <cellStyle name="Comma 83" xfId="236" xr:uid="{00000000-0005-0000-0000-0000EB000000}"/>
    <cellStyle name="Comma 84" xfId="237" xr:uid="{00000000-0005-0000-0000-0000EC000000}"/>
    <cellStyle name="Comma 85" xfId="238" xr:uid="{00000000-0005-0000-0000-0000ED000000}"/>
    <cellStyle name="Comma 86" xfId="239" xr:uid="{00000000-0005-0000-0000-0000EE000000}"/>
    <cellStyle name="Comma 87" xfId="240" xr:uid="{00000000-0005-0000-0000-0000EF000000}"/>
    <cellStyle name="Comma 88" xfId="241" xr:uid="{00000000-0005-0000-0000-0000F0000000}"/>
    <cellStyle name="Comma 89" xfId="242" xr:uid="{00000000-0005-0000-0000-0000F1000000}"/>
    <cellStyle name="Comma 9" xfId="243" xr:uid="{00000000-0005-0000-0000-0000F2000000}"/>
    <cellStyle name="Comma 90" xfId="244" xr:uid="{00000000-0005-0000-0000-0000F3000000}"/>
    <cellStyle name="Comma 91" xfId="245" xr:uid="{00000000-0005-0000-0000-0000F4000000}"/>
    <cellStyle name="Comma 92" xfId="246" xr:uid="{00000000-0005-0000-0000-0000F5000000}"/>
    <cellStyle name="Comma 93" xfId="247" xr:uid="{00000000-0005-0000-0000-0000F6000000}"/>
    <cellStyle name="Comma 94" xfId="248" xr:uid="{00000000-0005-0000-0000-0000F7000000}"/>
    <cellStyle name="Comma 95" xfId="249" xr:uid="{00000000-0005-0000-0000-0000F8000000}"/>
    <cellStyle name="Comma 96" xfId="250" xr:uid="{00000000-0005-0000-0000-0000F9000000}"/>
    <cellStyle name="Comma 97" xfId="251" xr:uid="{00000000-0005-0000-0000-0000FA000000}"/>
    <cellStyle name="Comma 98" xfId="252" xr:uid="{00000000-0005-0000-0000-0000FB000000}"/>
    <cellStyle name="Comma 99" xfId="253" xr:uid="{00000000-0005-0000-0000-0000FC000000}"/>
    <cellStyle name="Currency [0] 2" xfId="254" xr:uid="{00000000-0005-0000-0000-0000FD000000}"/>
    <cellStyle name="Currency [0] 3" xfId="255" xr:uid="{00000000-0005-0000-0000-0000FE000000}"/>
    <cellStyle name="Currency [0] 4" xfId="256" xr:uid="{00000000-0005-0000-0000-0000FF000000}"/>
    <cellStyle name="Currency [0] 5" xfId="257" xr:uid="{00000000-0005-0000-0000-000000010000}"/>
    <cellStyle name="Currency 10" xfId="258" xr:uid="{00000000-0005-0000-0000-000001010000}"/>
    <cellStyle name="Currency 100" xfId="259" xr:uid="{00000000-0005-0000-0000-000002010000}"/>
    <cellStyle name="Currency 101" xfId="260" xr:uid="{00000000-0005-0000-0000-000003010000}"/>
    <cellStyle name="Currency 102" xfId="261" xr:uid="{00000000-0005-0000-0000-000004010000}"/>
    <cellStyle name="Currency 103" xfId="262" xr:uid="{00000000-0005-0000-0000-000005010000}"/>
    <cellStyle name="Currency 104" xfId="263" xr:uid="{00000000-0005-0000-0000-000006010000}"/>
    <cellStyle name="Currency 105" xfId="264" xr:uid="{00000000-0005-0000-0000-000007010000}"/>
    <cellStyle name="Currency 106" xfId="265" xr:uid="{00000000-0005-0000-0000-000008010000}"/>
    <cellStyle name="Currency 107" xfId="266" xr:uid="{00000000-0005-0000-0000-000009010000}"/>
    <cellStyle name="Currency 108" xfId="267" xr:uid="{00000000-0005-0000-0000-00000A010000}"/>
    <cellStyle name="Currency 109" xfId="268" xr:uid="{00000000-0005-0000-0000-00000B010000}"/>
    <cellStyle name="Currency 11" xfId="269" xr:uid="{00000000-0005-0000-0000-00000C010000}"/>
    <cellStyle name="Currency 110" xfId="270" xr:uid="{00000000-0005-0000-0000-00000D010000}"/>
    <cellStyle name="Currency 111" xfId="271" xr:uid="{00000000-0005-0000-0000-00000E010000}"/>
    <cellStyle name="Currency 112" xfId="272" xr:uid="{00000000-0005-0000-0000-00000F010000}"/>
    <cellStyle name="Currency 113" xfId="273" xr:uid="{00000000-0005-0000-0000-000010010000}"/>
    <cellStyle name="Currency 114" xfId="274" xr:uid="{00000000-0005-0000-0000-000011010000}"/>
    <cellStyle name="Currency 115" xfId="275" xr:uid="{00000000-0005-0000-0000-000012010000}"/>
    <cellStyle name="Currency 116" xfId="276" xr:uid="{00000000-0005-0000-0000-000013010000}"/>
    <cellStyle name="Currency 117" xfId="277" xr:uid="{00000000-0005-0000-0000-000014010000}"/>
    <cellStyle name="Currency 118" xfId="278" xr:uid="{00000000-0005-0000-0000-000015010000}"/>
    <cellStyle name="Currency 119" xfId="279" xr:uid="{00000000-0005-0000-0000-000016010000}"/>
    <cellStyle name="Currency 12" xfId="280" xr:uid="{00000000-0005-0000-0000-000017010000}"/>
    <cellStyle name="Currency 120" xfId="281" xr:uid="{00000000-0005-0000-0000-000018010000}"/>
    <cellStyle name="Currency 121" xfId="282" xr:uid="{00000000-0005-0000-0000-000019010000}"/>
    <cellStyle name="Currency 122" xfId="283" xr:uid="{00000000-0005-0000-0000-00001A010000}"/>
    <cellStyle name="Currency 123" xfId="284" xr:uid="{00000000-0005-0000-0000-00001B010000}"/>
    <cellStyle name="Currency 124" xfId="285" xr:uid="{00000000-0005-0000-0000-00001C010000}"/>
    <cellStyle name="Currency 125" xfId="286" xr:uid="{00000000-0005-0000-0000-00001D010000}"/>
    <cellStyle name="Currency 126" xfId="287" xr:uid="{00000000-0005-0000-0000-00001E010000}"/>
    <cellStyle name="Currency 127" xfId="288" xr:uid="{00000000-0005-0000-0000-00001F010000}"/>
    <cellStyle name="Currency 128" xfId="289" xr:uid="{00000000-0005-0000-0000-000020010000}"/>
    <cellStyle name="Currency 129" xfId="290" xr:uid="{00000000-0005-0000-0000-000021010000}"/>
    <cellStyle name="Currency 13" xfId="291" xr:uid="{00000000-0005-0000-0000-000022010000}"/>
    <cellStyle name="Currency 130" xfId="292" xr:uid="{00000000-0005-0000-0000-000023010000}"/>
    <cellStyle name="Currency 131" xfId="293" xr:uid="{00000000-0005-0000-0000-000024010000}"/>
    <cellStyle name="Currency 132" xfId="294" xr:uid="{00000000-0005-0000-0000-000025010000}"/>
    <cellStyle name="Currency 133" xfId="295" xr:uid="{00000000-0005-0000-0000-000026010000}"/>
    <cellStyle name="Currency 134" xfId="296" xr:uid="{00000000-0005-0000-0000-000027010000}"/>
    <cellStyle name="Currency 135" xfId="297" xr:uid="{00000000-0005-0000-0000-000028010000}"/>
    <cellStyle name="Currency 136" xfId="298" xr:uid="{00000000-0005-0000-0000-000029010000}"/>
    <cellStyle name="Currency 137" xfId="299" xr:uid="{00000000-0005-0000-0000-00002A010000}"/>
    <cellStyle name="Currency 138" xfId="300" xr:uid="{00000000-0005-0000-0000-00002B010000}"/>
    <cellStyle name="Currency 139" xfId="301" xr:uid="{00000000-0005-0000-0000-00002C010000}"/>
    <cellStyle name="Currency 14" xfId="302" xr:uid="{00000000-0005-0000-0000-00002D010000}"/>
    <cellStyle name="Currency 140" xfId="303" xr:uid="{00000000-0005-0000-0000-00002E010000}"/>
    <cellStyle name="Currency 141" xfId="304" xr:uid="{00000000-0005-0000-0000-00002F010000}"/>
    <cellStyle name="Currency 142" xfId="305" xr:uid="{00000000-0005-0000-0000-000030010000}"/>
    <cellStyle name="Currency 143" xfId="306" xr:uid="{00000000-0005-0000-0000-000031010000}"/>
    <cellStyle name="Currency 144" xfId="307" xr:uid="{00000000-0005-0000-0000-000032010000}"/>
    <cellStyle name="Currency 145" xfId="308" xr:uid="{00000000-0005-0000-0000-000033010000}"/>
    <cellStyle name="Currency 146" xfId="309" xr:uid="{00000000-0005-0000-0000-000034010000}"/>
    <cellStyle name="Currency 147" xfId="310" xr:uid="{00000000-0005-0000-0000-000035010000}"/>
    <cellStyle name="Currency 148" xfId="311" xr:uid="{00000000-0005-0000-0000-000036010000}"/>
    <cellStyle name="Currency 149" xfId="312" xr:uid="{00000000-0005-0000-0000-000037010000}"/>
    <cellStyle name="Currency 15" xfId="313" xr:uid="{00000000-0005-0000-0000-000038010000}"/>
    <cellStyle name="Currency 150" xfId="314" xr:uid="{00000000-0005-0000-0000-000039010000}"/>
    <cellStyle name="Currency 151" xfId="315" xr:uid="{00000000-0005-0000-0000-00003A010000}"/>
    <cellStyle name="Currency 152" xfId="316" xr:uid="{00000000-0005-0000-0000-00003B010000}"/>
    <cellStyle name="Currency 153" xfId="317" xr:uid="{00000000-0005-0000-0000-00003C010000}"/>
    <cellStyle name="Currency 154" xfId="318" xr:uid="{00000000-0005-0000-0000-00003D010000}"/>
    <cellStyle name="Currency 155" xfId="319" xr:uid="{00000000-0005-0000-0000-00003E010000}"/>
    <cellStyle name="Currency 156" xfId="320" xr:uid="{00000000-0005-0000-0000-00003F010000}"/>
    <cellStyle name="Currency 157" xfId="321" xr:uid="{00000000-0005-0000-0000-000040010000}"/>
    <cellStyle name="Currency 158" xfId="322" xr:uid="{00000000-0005-0000-0000-000041010000}"/>
    <cellStyle name="Currency 159" xfId="323" xr:uid="{00000000-0005-0000-0000-000042010000}"/>
    <cellStyle name="Currency 16" xfId="324" xr:uid="{00000000-0005-0000-0000-000043010000}"/>
    <cellStyle name="Currency 160" xfId="325" xr:uid="{00000000-0005-0000-0000-000044010000}"/>
    <cellStyle name="Currency 161" xfId="326" xr:uid="{00000000-0005-0000-0000-000045010000}"/>
    <cellStyle name="Currency 162" xfId="327" xr:uid="{00000000-0005-0000-0000-000046010000}"/>
    <cellStyle name="Currency 163" xfId="328" xr:uid="{00000000-0005-0000-0000-000047010000}"/>
    <cellStyle name="Currency 164" xfId="329" xr:uid="{00000000-0005-0000-0000-000048010000}"/>
    <cellStyle name="Currency 165" xfId="330" xr:uid="{00000000-0005-0000-0000-000049010000}"/>
    <cellStyle name="Currency 166" xfId="331" xr:uid="{00000000-0005-0000-0000-00004A010000}"/>
    <cellStyle name="Currency 167" xfId="332" xr:uid="{00000000-0005-0000-0000-00004B010000}"/>
    <cellStyle name="Currency 168" xfId="333" xr:uid="{00000000-0005-0000-0000-00004C010000}"/>
    <cellStyle name="Currency 169" xfId="334" xr:uid="{00000000-0005-0000-0000-00004D010000}"/>
    <cellStyle name="Currency 17" xfId="335" xr:uid="{00000000-0005-0000-0000-00004E010000}"/>
    <cellStyle name="Currency 170" xfId="336" xr:uid="{00000000-0005-0000-0000-00004F010000}"/>
    <cellStyle name="Currency 171" xfId="337" xr:uid="{00000000-0005-0000-0000-000050010000}"/>
    <cellStyle name="Currency 172" xfId="338" xr:uid="{00000000-0005-0000-0000-000051010000}"/>
    <cellStyle name="Currency 173" xfId="339" xr:uid="{00000000-0005-0000-0000-000052010000}"/>
    <cellStyle name="Currency 174" xfId="340" xr:uid="{00000000-0005-0000-0000-000053010000}"/>
    <cellStyle name="Currency 175" xfId="341" xr:uid="{00000000-0005-0000-0000-000054010000}"/>
    <cellStyle name="Currency 176" xfId="342" xr:uid="{00000000-0005-0000-0000-000055010000}"/>
    <cellStyle name="Currency 177" xfId="343" xr:uid="{00000000-0005-0000-0000-000056010000}"/>
    <cellStyle name="Currency 178" xfId="344" xr:uid="{00000000-0005-0000-0000-000057010000}"/>
    <cellStyle name="Currency 179" xfId="345" xr:uid="{00000000-0005-0000-0000-000058010000}"/>
    <cellStyle name="Currency 18" xfId="346" xr:uid="{00000000-0005-0000-0000-000059010000}"/>
    <cellStyle name="Currency 180" xfId="347" xr:uid="{00000000-0005-0000-0000-00005A010000}"/>
    <cellStyle name="Currency 181" xfId="348" xr:uid="{00000000-0005-0000-0000-00005B010000}"/>
    <cellStyle name="Currency 182" xfId="349" xr:uid="{00000000-0005-0000-0000-00005C010000}"/>
    <cellStyle name="Currency 183" xfId="350" xr:uid="{00000000-0005-0000-0000-00005D010000}"/>
    <cellStyle name="Currency 184" xfId="351" xr:uid="{00000000-0005-0000-0000-00005E010000}"/>
    <cellStyle name="Currency 185" xfId="352" xr:uid="{00000000-0005-0000-0000-00005F010000}"/>
    <cellStyle name="Currency 186" xfId="353" xr:uid="{00000000-0005-0000-0000-000060010000}"/>
    <cellStyle name="Currency 187" xfId="354" xr:uid="{00000000-0005-0000-0000-000061010000}"/>
    <cellStyle name="Currency 188" xfId="355" xr:uid="{00000000-0005-0000-0000-000062010000}"/>
    <cellStyle name="Currency 189" xfId="356" xr:uid="{00000000-0005-0000-0000-000063010000}"/>
    <cellStyle name="Currency 19" xfId="357" xr:uid="{00000000-0005-0000-0000-000064010000}"/>
    <cellStyle name="Currency 190" xfId="358" xr:uid="{00000000-0005-0000-0000-000065010000}"/>
    <cellStyle name="Currency 191" xfId="359" xr:uid="{00000000-0005-0000-0000-000066010000}"/>
    <cellStyle name="Currency 192" xfId="360" xr:uid="{00000000-0005-0000-0000-000067010000}"/>
    <cellStyle name="Currency 193" xfId="361" xr:uid="{00000000-0005-0000-0000-000068010000}"/>
    <cellStyle name="Currency 194" xfId="362" xr:uid="{00000000-0005-0000-0000-000069010000}"/>
    <cellStyle name="Currency 195" xfId="363" xr:uid="{00000000-0005-0000-0000-00006A010000}"/>
    <cellStyle name="Currency 196" xfId="364" xr:uid="{00000000-0005-0000-0000-00006B010000}"/>
    <cellStyle name="Currency 197" xfId="365" xr:uid="{00000000-0005-0000-0000-00006C010000}"/>
    <cellStyle name="Currency 198" xfId="366" xr:uid="{00000000-0005-0000-0000-00006D010000}"/>
    <cellStyle name="Currency 199" xfId="367" xr:uid="{00000000-0005-0000-0000-00006E010000}"/>
    <cellStyle name="Currency 2" xfId="368" xr:uid="{00000000-0005-0000-0000-00006F010000}"/>
    <cellStyle name="Currency 20" xfId="369" xr:uid="{00000000-0005-0000-0000-000070010000}"/>
    <cellStyle name="Currency 200" xfId="370" xr:uid="{00000000-0005-0000-0000-000071010000}"/>
    <cellStyle name="Currency 201" xfId="371" xr:uid="{00000000-0005-0000-0000-000072010000}"/>
    <cellStyle name="Currency 202" xfId="372" xr:uid="{00000000-0005-0000-0000-000073010000}"/>
    <cellStyle name="Currency 203" xfId="373" xr:uid="{00000000-0005-0000-0000-000074010000}"/>
    <cellStyle name="Currency 204" xfId="374" xr:uid="{00000000-0005-0000-0000-000075010000}"/>
    <cellStyle name="Currency 205" xfId="375" xr:uid="{00000000-0005-0000-0000-000076010000}"/>
    <cellStyle name="Currency 206" xfId="376" xr:uid="{00000000-0005-0000-0000-000077010000}"/>
    <cellStyle name="Currency 207" xfId="377" xr:uid="{00000000-0005-0000-0000-000078010000}"/>
    <cellStyle name="Currency 208" xfId="378" xr:uid="{00000000-0005-0000-0000-000079010000}"/>
    <cellStyle name="Currency 209" xfId="379" xr:uid="{00000000-0005-0000-0000-00007A010000}"/>
    <cellStyle name="Currency 21" xfId="380" xr:uid="{00000000-0005-0000-0000-00007B010000}"/>
    <cellStyle name="Currency 210" xfId="381" xr:uid="{00000000-0005-0000-0000-00007C010000}"/>
    <cellStyle name="Currency 211" xfId="382" xr:uid="{00000000-0005-0000-0000-00007D010000}"/>
    <cellStyle name="Currency 212" xfId="383" xr:uid="{00000000-0005-0000-0000-00007E010000}"/>
    <cellStyle name="Currency 213" xfId="384" xr:uid="{00000000-0005-0000-0000-00007F010000}"/>
    <cellStyle name="Currency 214" xfId="385" xr:uid="{00000000-0005-0000-0000-000080010000}"/>
    <cellStyle name="Currency 215" xfId="386" xr:uid="{00000000-0005-0000-0000-000081010000}"/>
    <cellStyle name="Currency 216" xfId="387" xr:uid="{00000000-0005-0000-0000-000082010000}"/>
    <cellStyle name="Currency 217" xfId="388" xr:uid="{00000000-0005-0000-0000-000083010000}"/>
    <cellStyle name="Currency 218" xfId="389" xr:uid="{00000000-0005-0000-0000-000084010000}"/>
    <cellStyle name="Currency 219" xfId="390" xr:uid="{00000000-0005-0000-0000-000085010000}"/>
    <cellStyle name="Currency 22" xfId="391" xr:uid="{00000000-0005-0000-0000-000086010000}"/>
    <cellStyle name="Currency 220" xfId="392" xr:uid="{00000000-0005-0000-0000-000087010000}"/>
    <cellStyle name="Currency 221" xfId="393" xr:uid="{00000000-0005-0000-0000-000088010000}"/>
    <cellStyle name="Currency 222" xfId="394" xr:uid="{00000000-0005-0000-0000-000089010000}"/>
    <cellStyle name="Currency 223" xfId="395" xr:uid="{00000000-0005-0000-0000-00008A010000}"/>
    <cellStyle name="Currency 23" xfId="396" xr:uid="{00000000-0005-0000-0000-00008B010000}"/>
    <cellStyle name="Currency 24" xfId="397" xr:uid="{00000000-0005-0000-0000-00008C010000}"/>
    <cellStyle name="Currency 25" xfId="398" xr:uid="{00000000-0005-0000-0000-00008D010000}"/>
    <cellStyle name="Currency 26" xfId="399" xr:uid="{00000000-0005-0000-0000-00008E010000}"/>
    <cellStyle name="Currency 27" xfId="400" xr:uid="{00000000-0005-0000-0000-00008F010000}"/>
    <cellStyle name="Currency 28" xfId="401" xr:uid="{00000000-0005-0000-0000-000090010000}"/>
    <cellStyle name="Currency 29" xfId="402" xr:uid="{00000000-0005-0000-0000-000091010000}"/>
    <cellStyle name="Currency 3" xfId="403" xr:uid="{00000000-0005-0000-0000-000092010000}"/>
    <cellStyle name="Currency 30" xfId="404" xr:uid="{00000000-0005-0000-0000-000093010000}"/>
    <cellStyle name="Currency 31" xfId="405" xr:uid="{00000000-0005-0000-0000-000094010000}"/>
    <cellStyle name="Currency 32" xfId="406" xr:uid="{00000000-0005-0000-0000-000095010000}"/>
    <cellStyle name="Currency 33" xfId="407" xr:uid="{00000000-0005-0000-0000-000096010000}"/>
    <cellStyle name="Currency 34" xfId="408" xr:uid="{00000000-0005-0000-0000-000097010000}"/>
    <cellStyle name="Currency 35" xfId="409" xr:uid="{00000000-0005-0000-0000-000098010000}"/>
    <cellStyle name="Currency 36" xfId="410" xr:uid="{00000000-0005-0000-0000-000099010000}"/>
    <cellStyle name="Currency 37" xfId="411" xr:uid="{00000000-0005-0000-0000-00009A010000}"/>
    <cellStyle name="Currency 38" xfId="412" xr:uid="{00000000-0005-0000-0000-00009B010000}"/>
    <cellStyle name="Currency 39" xfId="413" xr:uid="{00000000-0005-0000-0000-00009C010000}"/>
    <cellStyle name="Currency 4" xfId="414" xr:uid="{00000000-0005-0000-0000-00009D010000}"/>
    <cellStyle name="Currency 40" xfId="415" xr:uid="{00000000-0005-0000-0000-00009E010000}"/>
    <cellStyle name="Currency 41" xfId="416" xr:uid="{00000000-0005-0000-0000-00009F010000}"/>
    <cellStyle name="Currency 42" xfId="417" xr:uid="{00000000-0005-0000-0000-0000A0010000}"/>
    <cellStyle name="Currency 43" xfId="418" xr:uid="{00000000-0005-0000-0000-0000A1010000}"/>
    <cellStyle name="Currency 44" xfId="419" xr:uid="{00000000-0005-0000-0000-0000A2010000}"/>
    <cellStyle name="Currency 45" xfId="420" xr:uid="{00000000-0005-0000-0000-0000A3010000}"/>
    <cellStyle name="Currency 46" xfId="421" xr:uid="{00000000-0005-0000-0000-0000A4010000}"/>
    <cellStyle name="Currency 47" xfId="422" xr:uid="{00000000-0005-0000-0000-0000A5010000}"/>
    <cellStyle name="Currency 48" xfId="423" xr:uid="{00000000-0005-0000-0000-0000A6010000}"/>
    <cellStyle name="Currency 49" xfId="424" xr:uid="{00000000-0005-0000-0000-0000A7010000}"/>
    <cellStyle name="Currency 5" xfId="425" xr:uid="{00000000-0005-0000-0000-0000A8010000}"/>
    <cellStyle name="Currency 50" xfId="426" xr:uid="{00000000-0005-0000-0000-0000A9010000}"/>
    <cellStyle name="Currency 51" xfId="427" xr:uid="{00000000-0005-0000-0000-0000AA010000}"/>
    <cellStyle name="Currency 52" xfId="428" xr:uid="{00000000-0005-0000-0000-0000AB010000}"/>
    <cellStyle name="Currency 53" xfId="429" xr:uid="{00000000-0005-0000-0000-0000AC010000}"/>
    <cellStyle name="Currency 54" xfId="430" xr:uid="{00000000-0005-0000-0000-0000AD010000}"/>
    <cellStyle name="Currency 55" xfId="431" xr:uid="{00000000-0005-0000-0000-0000AE010000}"/>
    <cellStyle name="Currency 56" xfId="432" xr:uid="{00000000-0005-0000-0000-0000AF010000}"/>
    <cellStyle name="Currency 57" xfId="433" xr:uid="{00000000-0005-0000-0000-0000B0010000}"/>
    <cellStyle name="Currency 58" xfId="434" xr:uid="{00000000-0005-0000-0000-0000B1010000}"/>
    <cellStyle name="Currency 59" xfId="435" xr:uid="{00000000-0005-0000-0000-0000B2010000}"/>
    <cellStyle name="Currency 6" xfId="436" xr:uid="{00000000-0005-0000-0000-0000B3010000}"/>
    <cellStyle name="Currency 60" xfId="437" xr:uid="{00000000-0005-0000-0000-0000B4010000}"/>
    <cellStyle name="Currency 61" xfId="438" xr:uid="{00000000-0005-0000-0000-0000B5010000}"/>
    <cellStyle name="Currency 62" xfId="439" xr:uid="{00000000-0005-0000-0000-0000B6010000}"/>
    <cellStyle name="Currency 63" xfId="440" xr:uid="{00000000-0005-0000-0000-0000B7010000}"/>
    <cellStyle name="Currency 64" xfId="441" xr:uid="{00000000-0005-0000-0000-0000B8010000}"/>
    <cellStyle name="Currency 65" xfId="442" xr:uid="{00000000-0005-0000-0000-0000B9010000}"/>
    <cellStyle name="Currency 66" xfId="443" xr:uid="{00000000-0005-0000-0000-0000BA010000}"/>
    <cellStyle name="Currency 67" xfId="444" xr:uid="{00000000-0005-0000-0000-0000BB010000}"/>
    <cellStyle name="Currency 68" xfId="445" xr:uid="{00000000-0005-0000-0000-0000BC010000}"/>
    <cellStyle name="Currency 69" xfId="446" xr:uid="{00000000-0005-0000-0000-0000BD010000}"/>
    <cellStyle name="Currency 7" xfId="447" xr:uid="{00000000-0005-0000-0000-0000BE010000}"/>
    <cellStyle name="Currency 70" xfId="448" xr:uid="{00000000-0005-0000-0000-0000BF010000}"/>
    <cellStyle name="Currency 71" xfId="449" xr:uid="{00000000-0005-0000-0000-0000C0010000}"/>
    <cellStyle name="Currency 72" xfId="450" xr:uid="{00000000-0005-0000-0000-0000C1010000}"/>
    <cellStyle name="Currency 73" xfId="451" xr:uid="{00000000-0005-0000-0000-0000C2010000}"/>
    <cellStyle name="Currency 74" xfId="452" xr:uid="{00000000-0005-0000-0000-0000C3010000}"/>
    <cellStyle name="Currency 75" xfId="453" xr:uid="{00000000-0005-0000-0000-0000C4010000}"/>
    <cellStyle name="Currency 76" xfId="454" xr:uid="{00000000-0005-0000-0000-0000C5010000}"/>
    <cellStyle name="Currency 77" xfId="455" xr:uid="{00000000-0005-0000-0000-0000C6010000}"/>
    <cellStyle name="Currency 78" xfId="456" xr:uid="{00000000-0005-0000-0000-0000C7010000}"/>
    <cellStyle name="Currency 79" xfId="457" xr:uid="{00000000-0005-0000-0000-0000C8010000}"/>
    <cellStyle name="Currency 8" xfId="458" xr:uid="{00000000-0005-0000-0000-0000C9010000}"/>
    <cellStyle name="Currency 80" xfId="459" xr:uid="{00000000-0005-0000-0000-0000CA010000}"/>
    <cellStyle name="Currency 81" xfId="460" xr:uid="{00000000-0005-0000-0000-0000CB010000}"/>
    <cellStyle name="Currency 82" xfId="461" xr:uid="{00000000-0005-0000-0000-0000CC010000}"/>
    <cellStyle name="Currency 83" xfId="462" xr:uid="{00000000-0005-0000-0000-0000CD010000}"/>
    <cellStyle name="Currency 84" xfId="463" xr:uid="{00000000-0005-0000-0000-0000CE010000}"/>
    <cellStyle name="Currency 85" xfId="464" xr:uid="{00000000-0005-0000-0000-0000CF010000}"/>
    <cellStyle name="Currency 86" xfId="465" xr:uid="{00000000-0005-0000-0000-0000D0010000}"/>
    <cellStyle name="Currency 87" xfId="466" xr:uid="{00000000-0005-0000-0000-0000D1010000}"/>
    <cellStyle name="Currency 88" xfId="467" xr:uid="{00000000-0005-0000-0000-0000D2010000}"/>
    <cellStyle name="Currency 89" xfId="468" xr:uid="{00000000-0005-0000-0000-0000D3010000}"/>
    <cellStyle name="Currency 9" xfId="469" xr:uid="{00000000-0005-0000-0000-0000D4010000}"/>
    <cellStyle name="Currency 90" xfId="470" xr:uid="{00000000-0005-0000-0000-0000D5010000}"/>
    <cellStyle name="Currency 91" xfId="471" xr:uid="{00000000-0005-0000-0000-0000D6010000}"/>
    <cellStyle name="Currency 92" xfId="472" xr:uid="{00000000-0005-0000-0000-0000D7010000}"/>
    <cellStyle name="Currency 93" xfId="473" xr:uid="{00000000-0005-0000-0000-0000D8010000}"/>
    <cellStyle name="Currency 94" xfId="474" xr:uid="{00000000-0005-0000-0000-0000D9010000}"/>
    <cellStyle name="Currency 95" xfId="475" xr:uid="{00000000-0005-0000-0000-0000DA010000}"/>
    <cellStyle name="Currency 96" xfId="476" xr:uid="{00000000-0005-0000-0000-0000DB010000}"/>
    <cellStyle name="Currency 97" xfId="477" xr:uid="{00000000-0005-0000-0000-0000DC010000}"/>
    <cellStyle name="Currency 98" xfId="478" xr:uid="{00000000-0005-0000-0000-0000DD010000}"/>
    <cellStyle name="Currency 99" xfId="479" xr:uid="{00000000-0005-0000-0000-0000DE010000}"/>
    <cellStyle name="Excel Built-in Normal" xfId="480" xr:uid="{00000000-0005-0000-0000-0000DF010000}"/>
    <cellStyle name="Explanatory Text 2" xfId="481" xr:uid="{00000000-0005-0000-0000-0000E0010000}"/>
    <cellStyle name="Good 2" xfId="482" xr:uid="{00000000-0005-0000-0000-0000E1010000}"/>
    <cellStyle name="Heading 1 2" xfId="483" xr:uid="{00000000-0005-0000-0000-0000E2010000}"/>
    <cellStyle name="Heading 2 2" xfId="484" xr:uid="{00000000-0005-0000-0000-0000E3010000}"/>
    <cellStyle name="Heading 3 2" xfId="485" xr:uid="{00000000-0005-0000-0000-0000E4010000}"/>
    <cellStyle name="Heading 4 2" xfId="486" xr:uid="{00000000-0005-0000-0000-0000E5010000}"/>
    <cellStyle name="Hyperlink" xfId="487" builtinId="8"/>
    <cellStyle name="Hyperlink 2" xfId="488" xr:uid="{00000000-0005-0000-0000-0000E7010000}"/>
    <cellStyle name="Hyperlink 3" xfId="489" xr:uid="{00000000-0005-0000-0000-0000E8010000}"/>
    <cellStyle name="Hyperlink 4" xfId="490" xr:uid="{00000000-0005-0000-0000-0000E9010000}"/>
    <cellStyle name="Hyperlink 5" xfId="491" xr:uid="{00000000-0005-0000-0000-0000EA010000}"/>
    <cellStyle name="Hyperlink 5 2" xfId="492" xr:uid="{00000000-0005-0000-0000-0000EB010000}"/>
    <cellStyle name="Hyperlink 6" xfId="493" xr:uid="{00000000-0005-0000-0000-0000EC010000}"/>
    <cellStyle name="Hyperlink 7" xfId="494" xr:uid="{00000000-0005-0000-0000-0000ED010000}"/>
    <cellStyle name="Input 2" xfId="495" xr:uid="{00000000-0005-0000-0000-0000EE010000}"/>
    <cellStyle name="Linked Cell 2" xfId="496" xr:uid="{00000000-0005-0000-0000-0000EF010000}"/>
    <cellStyle name="Neutral 2" xfId="497" xr:uid="{00000000-0005-0000-0000-0000F0010000}"/>
    <cellStyle name="Normal" xfId="0" builtinId="0"/>
    <cellStyle name="Normal 10" xfId="498" xr:uid="{00000000-0005-0000-0000-0000F2010000}"/>
    <cellStyle name="Normal 100" xfId="499" xr:uid="{00000000-0005-0000-0000-0000F3010000}"/>
    <cellStyle name="Normal 118" xfId="500" xr:uid="{00000000-0005-0000-0000-0000F4010000}"/>
    <cellStyle name="Normal 12" xfId="501" xr:uid="{00000000-0005-0000-0000-0000F5010000}"/>
    <cellStyle name="Normal 13" xfId="502" xr:uid="{00000000-0005-0000-0000-0000F6010000}"/>
    <cellStyle name="Normal 13 2" xfId="503" xr:uid="{00000000-0005-0000-0000-0000F7010000}"/>
    <cellStyle name="Normal 13 2 2" xfId="504" xr:uid="{00000000-0005-0000-0000-0000F8010000}"/>
    <cellStyle name="Normal 13 2 2 2" xfId="505" xr:uid="{00000000-0005-0000-0000-0000F9010000}"/>
    <cellStyle name="Normal 13 2 2 2 2" xfId="506" xr:uid="{00000000-0005-0000-0000-0000FA010000}"/>
    <cellStyle name="Normal 13 2 2 2 3" xfId="507" xr:uid="{00000000-0005-0000-0000-0000FB010000}"/>
    <cellStyle name="Normal 13 2 3" xfId="508" xr:uid="{00000000-0005-0000-0000-0000FC010000}"/>
    <cellStyle name="Normal 13 3" xfId="509" xr:uid="{00000000-0005-0000-0000-0000FD010000}"/>
    <cellStyle name="Normal 13 3 2" xfId="510" xr:uid="{00000000-0005-0000-0000-0000FE010000}"/>
    <cellStyle name="Normal 13 4" xfId="511" xr:uid="{00000000-0005-0000-0000-0000FF010000}"/>
    <cellStyle name="Normal 13 6" xfId="512" xr:uid="{00000000-0005-0000-0000-000000020000}"/>
    <cellStyle name="Normal 15" xfId="513" xr:uid="{00000000-0005-0000-0000-000001020000}"/>
    <cellStyle name="Normal 16" xfId="514" xr:uid="{00000000-0005-0000-0000-000002020000}"/>
    <cellStyle name="Normal 17" xfId="515" xr:uid="{00000000-0005-0000-0000-000003020000}"/>
    <cellStyle name="Normal 19" xfId="516" xr:uid="{00000000-0005-0000-0000-000004020000}"/>
    <cellStyle name="Normal 2" xfId="517" xr:uid="{00000000-0005-0000-0000-000005020000}"/>
    <cellStyle name="Normal 2 2" xfId="518" xr:uid="{00000000-0005-0000-0000-000006020000}"/>
    <cellStyle name="Normal 2 2 2" xfId="519" xr:uid="{00000000-0005-0000-0000-000007020000}"/>
    <cellStyle name="Normal 2 2 3" xfId="520" xr:uid="{00000000-0005-0000-0000-000008020000}"/>
    <cellStyle name="Normal 2 3" xfId="521" xr:uid="{00000000-0005-0000-0000-000009020000}"/>
    <cellStyle name="Normal 2 3 2" xfId="522" xr:uid="{00000000-0005-0000-0000-00000A020000}"/>
    <cellStyle name="Normal 2 4" xfId="523" xr:uid="{00000000-0005-0000-0000-00000B020000}"/>
    <cellStyle name="Normal 2 4 2" xfId="524" xr:uid="{00000000-0005-0000-0000-00000C020000}"/>
    <cellStyle name="Normal 2 5" xfId="525" xr:uid="{00000000-0005-0000-0000-00000D020000}"/>
    <cellStyle name="Normal 23" xfId="526" xr:uid="{00000000-0005-0000-0000-00000E020000}"/>
    <cellStyle name="Normal 3" xfId="527" xr:uid="{00000000-0005-0000-0000-00000F020000}"/>
    <cellStyle name="Normal 3 2" xfId="528" xr:uid="{00000000-0005-0000-0000-000010020000}"/>
    <cellStyle name="Normal 3 2 11" xfId="529" xr:uid="{00000000-0005-0000-0000-000011020000}"/>
    <cellStyle name="Normal 3 3" xfId="530" xr:uid="{00000000-0005-0000-0000-000012020000}"/>
    <cellStyle name="Normal 3 4" xfId="531" xr:uid="{00000000-0005-0000-0000-000013020000}"/>
    <cellStyle name="Normal 3 8" xfId="532" xr:uid="{00000000-0005-0000-0000-000014020000}"/>
    <cellStyle name="Normal 3 8 2" xfId="533" xr:uid="{00000000-0005-0000-0000-000015020000}"/>
    <cellStyle name="Normal 3 8 2 2" xfId="534" xr:uid="{00000000-0005-0000-0000-000016020000}"/>
    <cellStyle name="Normal 3 8 3" xfId="535" xr:uid="{00000000-0005-0000-0000-000017020000}"/>
    <cellStyle name="Normal 4" xfId="536" xr:uid="{00000000-0005-0000-0000-000018020000}"/>
    <cellStyle name="Normal 4 2" xfId="537" xr:uid="{00000000-0005-0000-0000-000019020000}"/>
    <cellStyle name="Normal 4 3" xfId="538" xr:uid="{00000000-0005-0000-0000-00001A020000}"/>
    <cellStyle name="Normal 4 4" xfId="539" xr:uid="{00000000-0005-0000-0000-00001B020000}"/>
    <cellStyle name="Normal 416" xfId="540" xr:uid="{00000000-0005-0000-0000-00001C020000}"/>
    <cellStyle name="Normal 417" xfId="541" xr:uid="{00000000-0005-0000-0000-00001D020000}"/>
    <cellStyle name="Normal 428" xfId="542" xr:uid="{00000000-0005-0000-0000-00001E020000}"/>
    <cellStyle name="Normal 429" xfId="543" xr:uid="{00000000-0005-0000-0000-00001F020000}"/>
    <cellStyle name="Normal 486" xfId="544" xr:uid="{00000000-0005-0000-0000-000020020000}"/>
    <cellStyle name="Normal 487" xfId="545" xr:uid="{00000000-0005-0000-0000-000021020000}"/>
    <cellStyle name="Normal 489" xfId="546" xr:uid="{00000000-0005-0000-0000-000022020000}"/>
    <cellStyle name="Normal 490" xfId="547" xr:uid="{00000000-0005-0000-0000-000023020000}"/>
    <cellStyle name="Normal 5" xfId="548" xr:uid="{00000000-0005-0000-0000-000024020000}"/>
    <cellStyle name="Normal 5 2" xfId="549" xr:uid="{00000000-0005-0000-0000-000025020000}"/>
    <cellStyle name="Normal 5 3" xfId="550" xr:uid="{00000000-0005-0000-0000-000026020000}"/>
    <cellStyle name="Normal 506" xfId="551" xr:uid="{00000000-0005-0000-0000-000027020000}"/>
    <cellStyle name="Normal 516" xfId="552" xr:uid="{00000000-0005-0000-0000-000028020000}"/>
    <cellStyle name="Normal 517" xfId="553" xr:uid="{00000000-0005-0000-0000-000029020000}"/>
    <cellStyle name="Normal 53" xfId="554" xr:uid="{00000000-0005-0000-0000-00002A020000}"/>
    <cellStyle name="Normal 54" xfId="555" xr:uid="{00000000-0005-0000-0000-00002B020000}"/>
    <cellStyle name="Normal 542" xfId="556" xr:uid="{00000000-0005-0000-0000-00002C020000}"/>
    <cellStyle name="Normal 543" xfId="557" xr:uid="{00000000-0005-0000-0000-00002D020000}"/>
    <cellStyle name="Normal 544" xfId="558" xr:uid="{00000000-0005-0000-0000-00002E020000}"/>
    <cellStyle name="Normal 547" xfId="559" xr:uid="{00000000-0005-0000-0000-00002F020000}"/>
    <cellStyle name="Normal 548" xfId="560" xr:uid="{00000000-0005-0000-0000-000030020000}"/>
    <cellStyle name="Normal 550" xfId="561" xr:uid="{00000000-0005-0000-0000-000031020000}"/>
    <cellStyle name="Normal 571" xfId="562" xr:uid="{00000000-0005-0000-0000-000032020000}"/>
    <cellStyle name="Normal 572" xfId="563" xr:uid="{00000000-0005-0000-0000-000033020000}"/>
    <cellStyle name="Normal 6" xfId="564" xr:uid="{00000000-0005-0000-0000-000034020000}"/>
    <cellStyle name="Normal 6 2" xfId="565" xr:uid="{00000000-0005-0000-0000-000035020000}"/>
    <cellStyle name="Normal 6 3" xfId="566" xr:uid="{00000000-0005-0000-0000-000036020000}"/>
    <cellStyle name="Normal 7" xfId="567" xr:uid="{00000000-0005-0000-0000-000037020000}"/>
    <cellStyle name="Normal 7 2" xfId="568" xr:uid="{00000000-0005-0000-0000-000038020000}"/>
    <cellStyle name="Normal 8" xfId="569" xr:uid="{00000000-0005-0000-0000-000039020000}"/>
    <cellStyle name="Normal_Sheet1" xfId="570" xr:uid="{00000000-0005-0000-0000-00003A020000}"/>
    <cellStyle name="Note 2" xfId="571" xr:uid="{00000000-0005-0000-0000-00003B020000}"/>
    <cellStyle name="Output 2" xfId="572" xr:uid="{00000000-0005-0000-0000-00003C020000}"/>
    <cellStyle name="Percent 2" xfId="573" xr:uid="{00000000-0005-0000-0000-00003D020000}"/>
    <cellStyle name="Standard 3" xfId="574" xr:uid="{00000000-0005-0000-0000-00003E020000}"/>
    <cellStyle name="Standard 4" xfId="575" xr:uid="{00000000-0005-0000-0000-00003F020000}"/>
    <cellStyle name="Standard 4 2" xfId="576" xr:uid="{00000000-0005-0000-0000-000040020000}"/>
    <cellStyle name="Standard 4 2 2" xfId="577" xr:uid="{00000000-0005-0000-0000-000041020000}"/>
    <cellStyle name="Standard 4 2 2 2" xfId="578" xr:uid="{00000000-0005-0000-0000-000042020000}"/>
    <cellStyle name="Standard 4 2 3" xfId="579" xr:uid="{00000000-0005-0000-0000-000043020000}"/>
    <cellStyle name="Standard 4 3" xfId="580" xr:uid="{00000000-0005-0000-0000-000044020000}"/>
    <cellStyle name="Standard 4 3 2" xfId="581" xr:uid="{00000000-0005-0000-0000-000045020000}"/>
    <cellStyle name="Standard 4 4" xfId="582" xr:uid="{00000000-0005-0000-0000-000046020000}"/>
    <cellStyle name="Standard 6" xfId="583" xr:uid="{00000000-0005-0000-0000-000047020000}"/>
    <cellStyle name="Title 2" xfId="584" xr:uid="{00000000-0005-0000-0000-000048020000}"/>
    <cellStyle name="Total 2" xfId="585" xr:uid="{00000000-0005-0000-0000-000049020000}"/>
    <cellStyle name="Warning Text 2" xfId="586" xr:uid="{00000000-0005-0000-0000-00004A020000}"/>
    <cellStyle name="표준 2" xfId="587" xr:uid="{00000000-0005-0000-0000-00004B020000}"/>
    <cellStyle name="一般 7" xfId="588" xr:uid="{00000000-0005-0000-0000-00004C020000}"/>
    <cellStyle name="標準 2" xfId="589" xr:uid="{00000000-0005-0000-0000-00004D020000}"/>
    <cellStyle name="標準 2 2" xfId="590" xr:uid="{00000000-0005-0000-0000-00004E020000}"/>
    <cellStyle name="標準 2 3" xfId="591" xr:uid="{00000000-0005-0000-0000-00004F020000}"/>
  </cellStyles>
  <dxfs count="81">
    <dxf>
      <fill>
        <patternFill>
          <bgColor rgb="FFFF0000"/>
        </patternFill>
      </fill>
    </dxf>
    <dxf>
      <fill>
        <patternFill>
          <bgColor indexed="10"/>
        </patternFill>
      </fill>
    </dxf>
    <dxf>
      <font>
        <condense val="0"/>
        <extend val="0"/>
        <color auto="1"/>
      </font>
      <fill>
        <patternFill>
          <bgColor indexed="50"/>
        </patternFill>
      </fill>
    </dxf>
    <dxf>
      <font>
        <strike val="0"/>
        <color indexed="22"/>
      </font>
      <fill>
        <patternFill patternType="none">
          <bgColor indexed="65"/>
        </patternFill>
      </fill>
    </dxf>
    <dxf>
      <fill>
        <patternFill>
          <bgColor indexed="10"/>
        </patternFill>
      </fill>
    </dxf>
    <dxf>
      <font>
        <condense val="0"/>
        <extend val="0"/>
        <color auto="1"/>
      </font>
      <fill>
        <patternFill>
          <bgColor indexed="50"/>
        </patternFill>
      </fill>
    </dxf>
    <dxf>
      <font>
        <strike val="0"/>
        <color indexed="22"/>
      </font>
      <fill>
        <patternFill patternType="none">
          <bgColor indexed="65"/>
        </patternFill>
      </fill>
    </dxf>
    <dxf>
      <font>
        <color theme="1"/>
      </font>
      <fill>
        <patternFill>
          <bgColor rgb="FFFF0000"/>
        </patternFill>
      </fill>
    </dxf>
    <dxf>
      <fill>
        <patternFill>
          <bgColor indexed="10"/>
        </patternFill>
      </fill>
    </dxf>
    <dxf>
      <font>
        <condense val="0"/>
        <extend val="0"/>
        <color auto="1"/>
      </font>
      <fill>
        <patternFill>
          <bgColor indexed="50"/>
        </patternFill>
      </fill>
    </dxf>
    <dxf>
      <font>
        <strike val="0"/>
        <color indexed="22"/>
      </font>
      <fill>
        <patternFill patternType="none">
          <bgColor indexed="65"/>
        </patternFill>
      </fill>
    </dxf>
    <dxf>
      <font>
        <color theme="1"/>
      </font>
      <fill>
        <patternFill>
          <bgColor rgb="FF92D050"/>
        </patternFill>
      </fill>
    </dxf>
    <dxf>
      <font>
        <color theme="0" tint="-0.24994659260841701"/>
      </font>
      <fill>
        <patternFill patternType="none">
          <bgColor indexed="65"/>
        </patternFill>
      </fill>
    </dxf>
    <dxf>
      <font>
        <color auto="1"/>
      </font>
      <fill>
        <patternFill>
          <bgColor rgb="FF92D050"/>
        </patternFill>
      </fill>
    </dxf>
    <dxf>
      <font>
        <color theme="0" tint="-0.24994659260841701"/>
      </font>
      <fill>
        <patternFill patternType="none">
          <bgColor indexed="65"/>
        </patternFill>
      </fill>
    </dxf>
    <dxf>
      <font>
        <strike val="0"/>
        <color theme="0" tint="-0.14996795556505021"/>
      </font>
      <fill>
        <patternFill>
          <bgColor theme="0"/>
        </patternFill>
      </fill>
    </dxf>
    <dxf>
      <font>
        <strike val="0"/>
        <color theme="0" tint="-0.14996795556505021"/>
      </font>
      <fill>
        <patternFill>
          <bgColor theme="0"/>
        </patternFill>
      </fill>
    </dxf>
    <dxf>
      <font>
        <strike val="0"/>
        <color theme="0" tint="-0.14996795556505021"/>
      </font>
      <fill>
        <patternFill>
          <bgColor theme="0"/>
        </patternFill>
      </fill>
    </dxf>
    <dxf>
      <font>
        <condense val="0"/>
        <extend val="0"/>
        <color indexed="9"/>
      </font>
    </dxf>
    <dxf>
      <font>
        <strike val="0"/>
        <color theme="0" tint="-4.9989318521683403E-2"/>
      </font>
      <fill>
        <patternFill>
          <bgColor indexed="9"/>
        </patternFill>
      </fill>
    </dxf>
    <dxf>
      <fill>
        <patternFill>
          <bgColor indexed="10"/>
        </patternFill>
      </fill>
    </dxf>
    <dxf>
      <font>
        <condense val="0"/>
        <extend val="0"/>
        <color auto="1"/>
      </font>
      <fill>
        <patternFill>
          <bgColor indexed="50"/>
        </patternFill>
      </fill>
    </dxf>
    <dxf>
      <font>
        <strike val="0"/>
        <color theme="0" tint="-4.9989318521683403E-2"/>
      </font>
      <fill>
        <patternFill patternType="none">
          <bgColor indexed="65"/>
        </patternFill>
      </fill>
    </dxf>
    <dxf>
      <font>
        <strike val="0"/>
        <color theme="0" tint="-0.14996795556505021"/>
      </font>
      <fill>
        <patternFill>
          <bgColor theme="0"/>
        </patternFill>
      </fill>
    </dxf>
    <dxf>
      <fill>
        <patternFill>
          <bgColor rgb="FFFFFF00"/>
        </patternFill>
      </fill>
    </dxf>
    <dxf>
      <fill>
        <patternFill>
          <bgColor rgb="FFFF0000"/>
        </patternFill>
      </fill>
    </dxf>
    <dxf>
      <font>
        <condense val="0"/>
        <extend val="0"/>
        <color auto="1"/>
      </font>
      <fill>
        <patternFill>
          <bgColor indexed="10"/>
        </patternFill>
      </fill>
    </dxf>
    <dxf>
      <fill>
        <patternFill>
          <bgColor indexed="13"/>
        </patternFill>
      </fill>
    </dxf>
    <dxf>
      <font>
        <condense val="0"/>
        <extend val="0"/>
        <color indexed="10"/>
      </font>
    </dxf>
    <dxf>
      <font>
        <condense val="0"/>
        <extend val="0"/>
        <color auto="1"/>
      </font>
      <fill>
        <patternFill>
          <bgColor indexed="10"/>
        </patternFill>
      </fill>
    </dxf>
    <dxf>
      <fill>
        <patternFill>
          <bgColor indexed="13"/>
        </patternFill>
      </fill>
    </dxf>
    <dxf>
      <fill>
        <patternFill>
          <bgColor theme="0" tint="-0.34998626667073579"/>
        </patternFill>
      </fill>
    </dxf>
    <dxf>
      <fill>
        <patternFill>
          <bgColor rgb="FFFF0000"/>
        </patternFill>
      </fill>
    </dxf>
    <dxf>
      <fill>
        <patternFill>
          <bgColor indexed="13"/>
        </patternFill>
      </fill>
    </dxf>
    <dxf>
      <fill>
        <patternFill>
          <bgColor rgb="FFFFFF00"/>
        </patternFill>
      </fill>
    </dxf>
    <dxf>
      <fill>
        <patternFill>
          <bgColor rgb="FFFF0000"/>
        </patternFill>
      </fill>
    </dxf>
    <dxf>
      <font>
        <condense val="0"/>
        <extend val="0"/>
        <color auto="1"/>
      </font>
      <fill>
        <patternFill>
          <bgColor indexed="10"/>
        </patternFill>
      </fill>
    </dxf>
    <dxf>
      <fill>
        <patternFill>
          <bgColor indexed="13"/>
        </patternFill>
      </fill>
    </dxf>
    <dxf>
      <font>
        <condense val="0"/>
        <extend val="0"/>
        <color indexed="10"/>
      </font>
    </dxf>
    <dxf>
      <font>
        <condense val="0"/>
        <extend val="0"/>
        <color auto="1"/>
      </font>
      <fill>
        <patternFill>
          <bgColor indexed="10"/>
        </patternFill>
      </fill>
    </dxf>
    <dxf>
      <fill>
        <patternFill>
          <bgColor indexed="13"/>
        </patternFill>
      </fill>
    </dxf>
    <dxf>
      <fill>
        <patternFill>
          <bgColor theme="0" tint="-0.34998626667073579"/>
        </patternFill>
      </fill>
    </dxf>
    <dxf>
      <fill>
        <patternFill>
          <bgColor rgb="FFFF0000"/>
        </patternFill>
      </fill>
    </dxf>
    <dxf>
      <fill>
        <patternFill>
          <bgColor indexed="13"/>
        </patternFill>
      </fill>
    </dxf>
    <dxf>
      <fill>
        <patternFill>
          <bgColor indexed="13"/>
        </patternFill>
      </fill>
    </dxf>
    <dxf>
      <fill>
        <patternFill>
          <bgColor indexed="13"/>
        </patternFill>
      </fill>
    </dxf>
    <dxf>
      <fill>
        <patternFill>
          <bgColor rgb="FFFFFF00"/>
        </patternFill>
      </fill>
    </dxf>
    <dxf>
      <fill>
        <patternFill>
          <bgColor indexed="13"/>
        </patternFill>
      </fill>
    </dxf>
    <dxf>
      <fill>
        <patternFill>
          <bgColor indexed="13"/>
        </patternFill>
      </fill>
    </dxf>
    <dxf>
      <fill>
        <patternFill>
          <bgColor theme="0" tint="-0.499984740745262"/>
        </patternFill>
      </fill>
    </dxf>
    <dxf>
      <fill>
        <patternFill>
          <bgColor rgb="FFFFFF00"/>
        </patternFill>
      </fill>
    </dxf>
    <dxf>
      <fill>
        <patternFill>
          <bgColor indexed="13"/>
        </patternFill>
      </fill>
    </dxf>
    <dxf>
      <fill>
        <patternFill>
          <bgColor indexed="23"/>
        </patternFill>
      </fill>
    </dxf>
    <dxf>
      <fill>
        <patternFill>
          <bgColor rgb="FFFFFF00"/>
        </patternFill>
      </fill>
    </dxf>
    <dxf>
      <fill>
        <patternFill>
          <bgColor rgb="FFFFFF00"/>
        </patternFill>
      </fill>
    </dxf>
    <dxf>
      <fill>
        <patternFill>
          <bgColor theme="0" tint="-0.499984740745262"/>
        </patternFill>
      </fill>
    </dxf>
    <dxf>
      <fill>
        <patternFill>
          <bgColor theme="0" tint="-0.499984740745262"/>
        </patternFill>
      </fill>
    </dxf>
    <dxf>
      <fill>
        <patternFill>
          <bgColor rgb="FFFFFF00"/>
        </patternFill>
      </fill>
    </dxf>
    <dxf>
      <fill>
        <patternFill>
          <bgColor theme="0" tint="-0.499984740745262"/>
        </patternFill>
      </fill>
    </dxf>
    <dxf>
      <fill>
        <patternFill>
          <bgColor theme="0" tint="-0.499984740745262"/>
        </patternFill>
      </fill>
    </dxf>
    <dxf>
      <fill>
        <patternFill patternType="solid">
          <fgColor theme="1" tint="0.499984740745262"/>
          <bgColor theme="0" tint="-0.499984740745262"/>
        </patternFill>
      </fill>
    </dxf>
    <dxf>
      <fill>
        <patternFill>
          <bgColor rgb="FFFFFF00"/>
        </patternFill>
      </fill>
    </dxf>
    <dxf>
      <fill>
        <patternFill>
          <bgColor indexed="23"/>
        </patternFill>
      </fill>
    </dxf>
    <dxf>
      <fill>
        <patternFill>
          <bgColor indexed="23"/>
        </patternFill>
      </fill>
    </dxf>
    <dxf>
      <fill>
        <patternFill>
          <bgColor indexed="23"/>
        </patternFill>
      </fill>
    </dxf>
    <dxf>
      <fill>
        <patternFill>
          <bgColor indexed="13"/>
        </patternFill>
      </fill>
    </dxf>
    <dxf>
      <fill>
        <patternFill>
          <bgColor rgb="FF5F5F5F"/>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rgb="FFFFFF00"/>
        </patternFill>
      </fill>
    </dxf>
    <dxf>
      <fill>
        <patternFill>
          <bgColor indexed="13"/>
        </patternFill>
      </fill>
    </dxf>
    <dxf>
      <fill>
        <patternFill patternType="none">
          <bgColor indexed="6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3371850</xdr:colOff>
      <xdr:row>1</xdr:row>
      <xdr:rowOff>47625</xdr:rowOff>
    </xdr:from>
    <xdr:to>
      <xdr:col>6</xdr:col>
      <xdr:colOff>0</xdr:colOff>
      <xdr:row>6</xdr:row>
      <xdr:rowOff>63500</xdr:rowOff>
    </xdr:to>
    <xdr:pic>
      <xdr:nvPicPr>
        <xdr:cNvPr id="5" name="Picture 4">
          <a:extLst>
            <a:ext uri="{FF2B5EF4-FFF2-40B4-BE49-F238E27FC236}">
              <a16:creationId xmlns:a16="http://schemas.microsoft.com/office/drawing/2014/main" id="{00000000-0008-0000-0000-000005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277350" y="225425"/>
          <a:ext cx="1035050" cy="89217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9620250</xdr:colOff>
      <xdr:row>0</xdr:row>
      <xdr:rowOff>0</xdr:rowOff>
    </xdr:from>
    <xdr:to>
      <xdr:col>0</xdr:col>
      <xdr:colOff>10877550</xdr:colOff>
      <xdr:row>1</xdr:row>
      <xdr:rowOff>1270</xdr:rowOff>
    </xdr:to>
    <xdr:pic>
      <xdr:nvPicPr>
        <xdr:cNvPr id="4" name="Picture 3">
          <a:extLst>
            <a:ext uri="{FF2B5EF4-FFF2-40B4-BE49-F238E27FC236}">
              <a16:creationId xmlns:a16="http://schemas.microsoft.com/office/drawing/2014/main" id="{00000000-0008-0000-0100-000004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20250" y="0"/>
          <a:ext cx="1257300" cy="1271270"/>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7108031</xdr:colOff>
      <xdr:row>1</xdr:row>
      <xdr:rowOff>11906</xdr:rowOff>
    </xdr:from>
    <xdr:to>
      <xdr:col>2</xdr:col>
      <xdr:colOff>8022431</xdr:colOff>
      <xdr:row>2</xdr:row>
      <xdr:rowOff>31591</xdr:rowOff>
    </xdr:to>
    <xdr:pic>
      <xdr:nvPicPr>
        <xdr:cNvPr id="3" name="Picture 2">
          <a:extLst>
            <a:ext uri="{FF2B5EF4-FFF2-40B4-BE49-F238E27FC236}">
              <a16:creationId xmlns:a16="http://schemas.microsoft.com/office/drawing/2014/main" id="{00000000-0008-0000-02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29812" y="178594"/>
          <a:ext cx="914400" cy="924560"/>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258536</xdr:colOff>
      <xdr:row>1</xdr:row>
      <xdr:rowOff>231321</xdr:rowOff>
    </xdr:from>
    <xdr:to>
      <xdr:col>1</xdr:col>
      <xdr:colOff>2392136</xdr:colOff>
      <xdr:row>2</xdr:row>
      <xdr:rowOff>1354273</xdr:rowOff>
    </xdr:to>
    <xdr:pic>
      <xdr:nvPicPr>
        <xdr:cNvPr id="4" name="Picture 3">
          <a:extLst>
            <a:ext uri="{FF2B5EF4-FFF2-40B4-BE49-F238E27FC236}">
              <a16:creationId xmlns:a16="http://schemas.microsoft.com/office/drawing/2014/main" id="{00000000-0008-0000-0300-000004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8215" y="435428"/>
          <a:ext cx="2133600" cy="2157095"/>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7</xdr:col>
      <xdr:colOff>762000</xdr:colOff>
      <xdr:row>1</xdr:row>
      <xdr:rowOff>294409</xdr:rowOff>
    </xdr:from>
    <xdr:to>
      <xdr:col>8</xdr:col>
      <xdr:colOff>192231</xdr:colOff>
      <xdr:row>2</xdr:row>
      <xdr:rowOff>1315201</xdr:rowOff>
    </xdr:to>
    <xdr:pic>
      <xdr:nvPicPr>
        <xdr:cNvPr id="4" name="Picture 3">
          <a:extLst>
            <a:ext uri="{FF2B5EF4-FFF2-40B4-BE49-F238E27FC236}">
              <a16:creationId xmlns:a16="http://schemas.microsoft.com/office/drawing/2014/main" id="{00000000-0008-0000-0400-000004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49545" y="467591"/>
          <a:ext cx="1352550" cy="1367155"/>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4</xdr:col>
      <xdr:colOff>0</xdr:colOff>
      <xdr:row>0</xdr:row>
      <xdr:rowOff>0</xdr:rowOff>
    </xdr:from>
    <xdr:to>
      <xdr:col>13</xdr:col>
      <xdr:colOff>78468</xdr:colOff>
      <xdr:row>2</xdr:row>
      <xdr:rowOff>179705</xdr:rowOff>
    </xdr:to>
    <xdr:pic>
      <xdr:nvPicPr>
        <xdr:cNvPr id="3" name="Picture 2">
          <a:extLst>
            <a:ext uri="{FF2B5EF4-FFF2-40B4-BE49-F238E27FC236}">
              <a16:creationId xmlns:a16="http://schemas.microsoft.com/office/drawing/2014/main" id="{00000000-0008-0000-05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845143" y="0"/>
          <a:ext cx="742950" cy="751205"/>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163286</xdr:colOff>
      <xdr:row>0</xdr:row>
      <xdr:rowOff>353786</xdr:rowOff>
    </xdr:from>
    <xdr:to>
      <xdr:col>1</xdr:col>
      <xdr:colOff>426992</xdr:colOff>
      <xdr:row>3</xdr:row>
      <xdr:rowOff>106136</xdr:rowOff>
    </xdr:to>
    <xdr:pic>
      <xdr:nvPicPr>
        <xdr:cNvPr id="4" name="Picture 3">
          <a:extLst>
            <a:ext uri="{FF2B5EF4-FFF2-40B4-BE49-F238E27FC236}">
              <a16:creationId xmlns:a16="http://schemas.microsoft.com/office/drawing/2014/main" id="{00000000-0008-0000-0600-000004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3286" y="353786"/>
          <a:ext cx="508635" cy="514350"/>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hyperlink" Target="http://www.responsiblemineralsinitiative.org/conformant-smelter-refiner-lists/" TargetMode="External"/><Relationship Id="rId1" Type="http://schemas.openxmlformats.org/officeDocument/2006/relationships/printerSettings" Target="../printerSettings/printerSettings11.bin"/><Relationship Id="rId6" Type="http://schemas.openxmlformats.org/officeDocument/2006/relationships/comments" Target="../comments2.xml"/><Relationship Id="rId5" Type="http://schemas.openxmlformats.org/officeDocument/2006/relationships/vmlDrawing" Target="../drawings/vmlDrawing2.vml"/><Relationship Id="rId4"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5" Type="http://schemas.openxmlformats.org/officeDocument/2006/relationships/comments" Target="../comments3.xml"/><Relationship Id="rId4" Type="http://schemas.openxmlformats.org/officeDocument/2006/relationships/vmlDrawing" Target="../drawings/vmlDrawing3.vm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20.bin"/><Relationship Id="rId2" Type="http://schemas.openxmlformats.org/officeDocument/2006/relationships/hyperlink" Target="mailto:RMI@responsiblebusiness.org" TargetMode="External"/><Relationship Id="rId1" Type="http://schemas.openxmlformats.org/officeDocument/2006/relationships/printerSettings" Target="../printerSettings/printerSettings19.bin"/><Relationship Id="rId5" Type="http://schemas.openxmlformats.org/officeDocument/2006/relationships/comments" Target="../comments4.xml"/><Relationship Id="rId4" Type="http://schemas.openxmlformats.org/officeDocument/2006/relationships/vmlDrawing" Target="../drawings/vmlDrawing4.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1">
    <pageSetUpPr fitToPage="1"/>
  </sheetPr>
  <dimension ref="A1:G51"/>
  <sheetViews>
    <sheetView showGridLines="0" topLeftCell="A2" workbookViewId="0">
      <pane xSplit="1" ySplit="11" topLeftCell="B49" activePane="bottomRight" state="frozen"/>
      <selection activeCell="A2" sqref="A2"/>
      <selection pane="topRight" activeCell="B2" sqref="B2"/>
      <selection pane="bottomLeft" activeCell="A13" sqref="A13"/>
      <selection pane="bottomRight" activeCell="D26" sqref="D26:D36"/>
    </sheetView>
  </sheetViews>
  <sheetFormatPr defaultColWidth="9" defaultRowHeight="12.75"/>
  <cols>
    <col min="1" max="1" width="0.875" style="117" customWidth="1"/>
    <col min="2" max="2" width="6.875" style="117" customWidth="1"/>
    <col min="3" max="3" width="8.5" style="117" customWidth="1"/>
    <col min="4" max="4" width="13" style="214" customWidth="1"/>
    <col min="5" max="5" width="42.375" style="117" customWidth="1"/>
    <col min="6" max="6" width="53.375" style="117" customWidth="1"/>
    <col min="7" max="7" width="0.875" style="117" customWidth="1"/>
    <col min="8" max="16384" width="9" style="117"/>
  </cols>
  <sheetData>
    <row r="1" spans="1:7" ht="13.5" thickTop="1">
      <c r="A1" s="9"/>
      <c r="B1" s="10"/>
      <c r="C1" s="10"/>
      <c r="D1" s="206"/>
      <c r="E1" s="10"/>
      <c r="F1" s="10"/>
      <c r="G1" s="11"/>
    </row>
    <row r="2" spans="1:7">
      <c r="A2" s="356"/>
      <c r="B2" s="38" t="s">
        <v>963</v>
      </c>
      <c r="C2" s="36"/>
      <c r="D2" s="207"/>
      <c r="E2" s="3"/>
      <c r="F2" s="36"/>
      <c r="G2" s="34"/>
    </row>
    <row r="3" spans="1:7">
      <c r="A3" s="356"/>
      <c r="B3" s="5" t="s">
        <v>952</v>
      </c>
      <c r="C3" s="6"/>
      <c r="D3" s="208"/>
      <c r="E3" s="3"/>
      <c r="F3" s="6"/>
      <c r="G3" s="34"/>
    </row>
    <row r="4" spans="1:7" ht="15.75">
      <c r="A4" s="356"/>
      <c r="B4" s="41" t="s">
        <v>965</v>
      </c>
      <c r="C4" s="7"/>
      <c r="D4" s="209"/>
      <c r="E4" s="3"/>
      <c r="F4" s="7"/>
      <c r="G4" s="34"/>
    </row>
    <row r="5" spans="1:7">
      <c r="A5" s="356"/>
      <c r="B5" s="40" t="s">
        <v>1157</v>
      </c>
      <c r="C5" s="4"/>
      <c r="D5" s="210"/>
      <c r="E5" s="3"/>
      <c r="F5" s="4"/>
      <c r="G5" s="34"/>
    </row>
    <row r="6" spans="1:7">
      <c r="A6" s="356"/>
      <c r="B6" s="8"/>
      <c r="C6" s="8"/>
      <c r="D6" s="211"/>
      <c r="E6" s="8"/>
      <c r="F6" s="8"/>
      <c r="G6" s="34"/>
    </row>
    <row r="7" spans="1:7">
      <c r="A7" s="356"/>
      <c r="B7" s="8"/>
      <c r="C7" s="8"/>
      <c r="D7" s="211"/>
      <c r="E7" s="8"/>
      <c r="F7" s="8"/>
      <c r="G7" s="34"/>
    </row>
    <row r="8" spans="1:7">
      <c r="A8" s="356"/>
      <c r="B8" s="8"/>
      <c r="C8" s="8"/>
      <c r="D8" s="211"/>
      <c r="E8" s="8"/>
      <c r="F8" s="8"/>
      <c r="G8" s="34"/>
    </row>
    <row r="9" spans="1:7">
      <c r="A9" s="356"/>
      <c r="B9" s="359" t="s">
        <v>966</v>
      </c>
      <c r="C9" s="359"/>
      <c r="D9" s="359"/>
      <c r="E9" s="359"/>
      <c r="F9" s="359"/>
      <c r="G9" s="34"/>
    </row>
    <row r="10" spans="1:7" ht="27" customHeight="1">
      <c r="A10" s="356"/>
      <c r="B10" s="360" t="s">
        <v>506</v>
      </c>
      <c r="C10" s="360"/>
      <c r="D10" s="360"/>
      <c r="E10" s="360"/>
      <c r="F10" s="360"/>
      <c r="G10" s="34"/>
    </row>
    <row r="11" spans="1:7" ht="27" customHeight="1">
      <c r="A11" s="356"/>
      <c r="B11" s="361"/>
      <c r="C11" s="361"/>
      <c r="D11" s="361"/>
      <c r="E11" s="361"/>
      <c r="F11" s="361"/>
      <c r="G11" s="34"/>
    </row>
    <row r="12" spans="1:7" ht="16.5">
      <c r="A12" s="356"/>
      <c r="B12" s="42" t="s">
        <v>964</v>
      </c>
      <c r="C12" s="43" t="s">
        <v>967</v>
      </c>
      <c r="D12" s="212" t="s">
        <v>968</v>
      </c>
      <c r="E12" s="43" t="s">
        <v>701</v>
      </c>
      <c r="F12" s="43" t="s">
        <v>702</v>
      </c>
      <c r="G12" s="34"/>
    </row>
    <row r="13" spans="1:7" ht="33.75">
      <c r="A13" s="356"/>
      <c r="B13" s="2">
        <v>1</v>
      </c>
      <c r="C13" s="37" t="s">
        <v>1208</v>
      </c>
      <c r="D13" s="39" t="s">
        <v>992</v>
      </c>
      <c r="E13" s="196" t="s">
        <v>969</v>
      </c>
      <c r="F13" s="196"/>
      <c r="G13" s="34"/>
    </row>
    <row r="14" spans="1:7" ht="33.75">
      <c r="A14" s="356"/>
      <c r="B14" s="2">
        <v>2</v>
      </c>
      <c r="C14" s="37" t="s">
        <v>1208</v>
      </c>
      <c r="D14" s="39" t="s">
        <v>1142</v>
      </c>
      <c r="E14" s="196" t="s">
        <v>602</v>
      </c>
      <c r="F14" s="196" t="s">
        <v>603</v>
      </c>
      <c r="G14" s="34"/>
    </row>
    <row r="15" spans="1:7" ht="89.1" customHeight="1">
      <c r="A15" s="356"/>
      <c r="B15" s="362">
        <v>2.0099999999999998</v>
      </c>
      <c r="C15" s="353" t="s">
        <v>1208</v>
      </c>
      <c r="D15" s="365" t="s">
        <v>2686</v>
      </c>
      <c r="E15" s="197" t="s">
        <v>703</v>
      </c>
      <c r="F15" s="197" t="s">
        <v>706</v>
      </c>
      <c r="G15" s="34"/>
    </row>
    <row r="16" spans="1:7" ht="99" customHeight="1">
      <c r="A16" s="356"/>
      <c r="B16" s="363"/>
      <c r="C16" s="354"/>
      <c r="D16" s="366"/>
      <c r="E16" s="198"/>
      <c r="F16" s="198" t="s">
        <v>704</v>
      </c>
      <c r="G16" s="34"/>
    </row>
    <row r="17" spans="1:7" ht="63" customHeight="1">
      <c r="A17" s="356"/>
      <c r="B17" s="364"/>
      <c r="C17" s="355"/>
      <c r="D17" s="367"/>
      <c r="E17" s="37"/>
      <c r="F17" s="37" t="s">
        <v>705</v>
      </c>
      <c r="G17" s="34"/>
    </row>
    <row r="18" spans="1:7" ht="117" customHeight="1">
      <c r="A18" s="356"/>
      <c r="B18" s="362">
        <v>2.02</v>
      </c>
      <c r="C18" s="353" t="s">
        <v>1208</v>
      </c>
      <c r="D18" s="365" t="s">
        <v>2687</v>
      </c>
      <c r="E18" s="197" t="s">
        <v>507</v>
      </c>
      <c r="F18" s="197" t="s">
        <v>596</v>
      </c>
      <c r="G18" s="34"/>
    </row>
    <row r="19" spans="1:7" ht="71.099999999999994" customHeight="1">
      <c r="A19" s="356"/>
      <c r="B19" s="363"/>
      <c r="C19" s="354"/>
      <c r="D19" s="366"/>
      <c r="E19" s="198" t="s">
        <v>601</v>
      </c>
      <c r="F19" s="198" t="s">
        <v>508</v>
      </c>
      <c r="G19" s="34"/>
    </row>
    <row r="20" spans="1:7" ht="90.75" customHeight="1">
      <c r="A20" s="356"/>
      <c r="B20" s="363"/>
      <c r="C20" s="354"/>
      <c r="D20" s="366"/>
      <c r="E20" s="198"/>
      <c r="F20" s="198" t="s">
        <v>708</v>
      </c>
      <c r="G20" s="34"/>
    </row>
    <row r="21" spans="1:7" ht="74.25" customHeight="1">
      <c r="A21" s="356"/>
      <c r="B21" s="364"/>
      <c r="C21" s="355"/>
      <c r="D21" s="367"/>
      <c r="E21" s="37"/>
      <c r="F21" s="37" t="s">
        <v>707</v>
      </c>
      <c r="G21" s="34"/>
    </row>
    <row r="22" spans="1:7" ht="90" customHeight="1">
      <c r="A22" s="356"/>
      <c r="B22" s="347">
        <v>2.0299999999999998</v>
      </c>
      <c r="C22" s="347" t="s">
        <v>935</v>
      </c>
      <c r="D22" s="350" t="s">
        <v>2688</v>
      </c>
      <c r="E22" s="353" t="s">
        <v>505</v>
      </c>
      <c r="F22" s="197" t="s">
        <v>529</v>
      </c>
      <c r="G22" s="34"/>
    </row>
    <row r="23" spans="1:7" ht="109.5" customHeight="1">
      <c r="A23" s="356"/>
      <c r="B23" s="348"/>
      <c r="C23" s="348"/>
      <c r="D23" s="351"/>
      <c r="E23" s="354"/>
      <c r="F23" s="198" t="s">
        <v>936</v>
      </c>
      <c r="G23" s="34"/>
    </row>
    <row r="24" spans="1:7" ht="74.25" customHeight="1">
      <c r="A24" s="356"/>
      <c r="B24" s="349"/>
      <c r="C24" s="349"/>
      <c r="D24" s="352"/>
      <c r="E24" s="355"/>
      <c r="F24" s="37" t="s">
        <v>504</v>
      </c>
      <c r="G24" s="34"/>
    </row>
    <row r="25" spans="1:7" ht="72" customHeight="1">
      <c r="A25" s="356"/>
      <c r="B25" s="2" t="s">
        <v>527</v>
      </c>
      <c r="C25" s="37" t="s">
        <v>528</v>
      </c>
      <c r="D25" s="39" t="s">
        <v>2689</v>
      </c>
      <c r="E25" s="37" t="s">
        <v>2682</v>
      </c>
      <c r="F25" s="37" t="s">
        <v>530</v>
      </c>
      <c r="G25" s="34"/>
    </row>
    <row r="26" spans="1:7" ht="98.1" customHeight="1">
      <c r="A26" s="356"/>
      <c r="B26" s="368">
        <v>3</v>
      </c>
      <c r="C26" s="362" t="s">
        <v>74</v>
      </c>
      <c r="D26" s="365" t="s">
        <v>2690</v>
      </c>
      <c r="E26" s="353" t="s">
        <v>0</v>
      </c>
      <c r="F26" s="197" t="s">
        <v>68</v>
      </c>
      <c r="G26" s="34"/>
    </row>
    <row r="27" spans="1:7" ht="90" customHeight="1">
      <c r="A27" s="356"/>
      <c r="B27" s="369"/>
      <c r="C27" s="363"/>
      <c r="D27" s="366"/>
      <c r="E27" s="354"/>
      <c r="F27" s="198" t="s">
        <v>63</v>
      </c>
      <c r="G27" s="34"/>
    </row>
    <row r="28" spans="1:7" ht="19.350000000000001" customHeight="1">
      <c r="A28" s="356"/>
      <c r="B28" s="369"/>
      <c r="C28" s="363"/>
      <c r="D28" s="366"/>
      <c r="E28" s="354"/>
      <c r="F28" s="198" t="s">
        <v>64</v>
      </c>
      <c r="G28" s="34"/>
    </row>
    <row r="29" spans="1:7" ht="74.45" customHeight="1">
      <c r="A29" s="356"/>
      <c r="B29" s="369"/>
      <c r="C29" s="363"/>
      <c r="D29" s="366"/>
      <c r="E29" s="354"/>
      <c r="F29" s="198" t="s">
        <v>65</v>
      </c>
      <c r="G29" s="34"/>
    </row>
    <row r="30" spans="1:7" ht="62.45" customHeight="1">
      <c r="A30" s="356"/>
      <c r="B30" s="369"/>
      <c r="C30" s="363"/>
      <c r="D30" s="366"/>
      <c r="E30" s="354"/>
      <c r="F30" s="198" t="s">
        <v>66</v>
      </c>
      <c r="G30" s="34"/>
    </row>
    <row r="31" spans="1:7" ht="81" customHeight="1">
      <c r="A31" s="356"/>
      <c r="B31" s="369"/>
      <c r="C31" s="363"/>
      <c r="D31" s="366"/>
      <c r="E31" s="354"/>
      <c r="F31" s="198" t="s">
        <v>67</v>
      </c>
      <c r="G31" s="34"/>
    </row>
    <row r="32" spans="1:7" ht="48.75" customHeight="1">
      <c r="A32" s="356"/>
      <c r="B32" s="369"/>
      <c r="C32" s="363"/>
      <c r="D32" s="366"/>
      <c r="E32" s="354"/>
      <c r="F32" s="198" t="s">
        <v>70</v>
      </c>
      <c r="G32" s="34"/>
    </row>
    <row r="33" spans="1:7" ht="98.45" customHeight="1">
      <c r="A33" s="356"/>
      <c r="B33" s="369"/>
      <c r="C33" s="363"/>
      <c r="D33" s="366"/>
      <c r="E33" s="354"/>
      <c r="F33" s="198" t="s">
        <v>69</v>
      </c>
      <c r="G33" s="34"/>
    </row>
    <row r="34" spans="1:7" ht="89.1" customHeight="1">
      <c r="A34" s="356"/>
      <c r="B34" s="369"/>
      <c r="C34" s="363"/>
      <c r="D34" s="366"/>
      <c r="E34" s="354"/>
      <c r="F34" s="198" t="s">
        <v>71</v>
      </c>
      <c r="G34" s="34"/>
    </row>
    <row r="35" spans="1:7" ht="29.1" customHeight="1">
      <c r="A35" s="356"/>
      <c r="B35" s="369"/>
      <c r="C35" s="363"/>
      <c r="D35" s="366"/>
      <c r="E35" s="354"/>
      <c r="F35" s="198" t="s">
        <v>72</v>
      </c>
      <c r="G35" s="34"/>
    </row>
    <row r="36" spans="1:7" ht="126.75">
      <c r="A36" s="356"/>
      <c r="B36" s="370"/>
      <c r="C36" s="364"/>
      <c r="D36" s="367"/>
      <c r="E36" s="355"/>
      <c r="F36" s="199" t="s">
        <v>73</v>
      </c>
      <c r="G36" s="34"/>
    </row>
    <row r="37" spans="1:7" ht="123.75">
      <c r="A37" s="356"/>
      <c r="B37" s="175">
        <v>3.01</v>
      </c>
      <c r="C37" s="176" t="s">
        <v>74</v>
      </c>
      <c r="D37" s="39" t="s">
        <v>2691</v>
      </c>
      <c r="E37" s="200" t="s">
        <v>1458</v>
      </c>
      <c r="F37" s="201" t="s">
        <v>1577</v>
      </c>
      <c r="G37" s="34"/>
    </row>
    <row r="38" spans="1:7" ht="112.5">
      <c r="A38" s="356"/>
      <c r="B38" s="175">
        <v>3.02</v>
      </c>
      <c r="C38" s="176" t="s">
        <v>1492</v>
      </c>
      <c r="D38" s="39" t="s">
        <v>2692</v>
      </c>
      <c r="E38" s="200" t="s">
        <v>1507</v>
      </c>
      <c r="F38" s="201" t="s">
        <v>1578</v>
      </c>
      <c r="G38" s="34"/>
    </row>
    <row r="39" spans="1:7" ht="101.25">
      <c r="A39" s="356"/>
      <c r="B39" s="184">
        <v>4</v>
      </c>
      <c r="C39" s="183" t="s">
        <v>1757</v>
      </c>
      <c r="D39" s="39" t="s">
        <v>2693</v>
      </c>
      <c r="E39" s="37" t="s">
        <v>2625</v>
      </c>
      <c r="F39" s="37" t="s">
        <v>1758</v>
      </c>
      <c r="G39" s="34"/>
    </row>
    <row r="40" spans="1:7" ht="56.25">
      <c r="A40" s="356"/>
      <c r="B40" s="175">
        <v>4.01</v>
      </c>
      <c r="C40" s="183" t="s">
        <v>1757</v>
      </c>
      <c r="D40" s="39" t="s">
        <v>2695</v>
      </c>
      <c r="E40" s="37" t="s">
        <v>2644</v>
      </c>
      <c r="F40" s="37" t="s">
        <v>2649</v>
      </c>
      <c r="G40" s="34"/>
    </row>
    <row r="41" spans="1:7" ht="56.25">
      <c r="A41" s="356"/>
      <c r="B41" s="175" t="s">
        <v>2680</v>
      </c>
      <c r="C41" s="183" t="s">
        <v>1757</v>
      </c>
      <c r="D41" s="39" t="s">
        <v>2694</v>
      </c>
      <c r="E41" s="37" t="s">
        <v>2683</v>
      </c>
      <c r="F41" s="37" t="s">
        <v>2681</v>
      </c>
      <c r="G41" s="34"/>
    </row>
    <row r="42" spans="1:7" ht="56.25">
      <c r="A42" s="356"/>
      <c r="B42" s="175" t="s">
        <v>2732</v>
      </c>
      <c r="C42" s="183" t="s">
        <v>1757</v>
      </c>
      <c r="D42" s="39" t="s">
        <v>2903</v>
      </c>
      <c r="E42" s="37" t="s">
        <v>2682</v>
      </c>
      <c r="F42" s="37" t="s">
        <v>2733</v>
      </c>
      <c r="G42" s="34"/>
    </row>
    <row r="43" spans="1:7" ht="123.75">
      <c r="A43" s="356"/>
      <c r="B43" s="193">
        <v>4.0999999999999996</v>
      </c>
      <c r="C43" s="183" t="s">
        <v>2902</v>
      </c>
      <c r="D43" s="194">
        <v>42867</v>
      </c>
      <c r="E43" s="202" t="s">
        <v>2905</v>
      </c>
      <c r="F43" s="37" t="s">
        <v>2904</v>
      </c>
      <c r="G43" s="34"/>
    </row>
    <row r="44" spans="1:7" ht="78.75">
      <c r="A44" s="356"/>
      <c r="B44" s="193">
        <v>4.2</v>
      </c>
      <c r="C44" s="183" t="s">
        <v>2902</v>
      </c>
      <c r="D44" s="194">
        <v>42704</v>
      </c>
      <c r="E44" s="202" t="s">
        <v>3155</v>
      </c>
      <c r="F44" s="37" t="s">
        <v>3120</v>
      </c>
      <c r="G44" s="34"/>
    </row>
    <row r="45" spans="1:7" ht="157.5">
      <c r="A45" s="356"/>
      <c r="B45" s="241">
        <v>5</v>
      </c>
      <c r="C45" s="183" t="s">
        <v>2902</v>
      </c>
      <c r="D45" s="194">
        <v>42867</v>
      </c>
      <c r="E45" s="202" t="s">
        <v>13730</v>
      </c>
      <c r="F45" s="37" t="s">
        <v>13315</v>
      </c>
      <c r="G45" s="34"/>
    </row>
    <row r="46" spans="1:7" ht="45">
      <c r="A46" s="356"/>
      <c r="B46" s="193">
        <v>5.01</v>
      </c>
      <c r="C46" s="183" t="s">
        <v>2902</v>
      </c>
      <c r="D46" s="194">
        <v>42907</v>
      </c>
      <c r="E46" s="202" t="s">
        <v>13786</v>
      </c>
      <c r="F46" s="37" t="s">
        <v>13315</v>
      </c>
      <c r="G46" s="34"/>
    </row>
    <row r="47" spans="1:7" ht="67.5">
      <c r="A47" s="356"/>
      <c r="B47" s="193">
        <v>5.0999999999999996</v>
      </c>
      <c r="C47" s="183" t="s">
        <v>2902</v>
      </c>
      <c r="D47" s="194">
        <v>43070</v>
      </c>
      <c r="E47" s="202" t="s">
        <v>13985</v>
      </c>
      <c r="F47" s="37" t="s">
        <v>13986</v>
      </c>
      <c r="G47" s="34"/>
    </row>
    <row r="48" spans="1:7" ht="56.25">
      <c r="A48" s="356"/>
      <c r="B48" s="193">
        <v>5.1100000000000003</v>
      </c>
      <c r="C48" s="183" t="s">
        <v>14260</v>
      </c>
      <c r="D48" s="194">
        <v>43217</v>
      </c>
      <c r="E48" s="202" t="s">
        <v>14404</v>
      </c>
      <c r="F48" s="37" t="s">
        <v>14299</v>
      </c>
      <c r="G48" s="34"/>
    </row>
    <row r="49" spans="1:7" ht="56.25">
      <c r="A49" s="356"/>
      <c r="B49" s="193">
        <v>5.12</v>
      </c>
      <c r="C49" s="183" t="s">
        <v>14260</v>
      </c>
      <c r="D49" s="194">
        <v>43581</v>
      </c>
      <c r="E49" s="202" t="s">
        <v>14404</v>
      </c>
      <c r="F49" s="37" t="s">
        <v>15467</v>
      </c>
      <c r="G49" s="34"/>
    </row>
    <row r="50" spans="1:7" ht="13.5" thickBot="1">
      <c r="A50" s="357"/>
      <c r="B50" s="358" t="str">
        <f ca="1">OFFSET(L!$C$1,MATCH("General"&amp;"Cpy",L!$A:$A,0)-1,SL,,)</f>
        <v>© 2019 Responsible Minerals Initiative. All rights reserved.</v>
      </c>
      <c r="C50" s="358"/>
      <c r="D50" s="358"/>
      <c r="E50" s="358"/>
      <c r="F50" s="358"/>
      <c r="G50" s="35"/>
    </row>
    <row r="51" spans="1:7" ht="13.5" thickTop="1">
      <c r="A51" s="123"/>
      <c r="B51" s="124"/>
      <c r="C51" s="124"/>
      <c r="D51" s="213"/>
      <c r="E51" s="124"/>
      <c r="F51" s="124"/>
      <c r="G51" s="124"/>
    </row>
  </sheetData>
  <sheetProtection password="E31B" sheet="1" objects="1" scenarios="1" formatColumns="0" formatRows="0" insertHyperlinks="0"/>
  <customSheetViews>
    <customSheetView guid="{81CF54B1-70AB-4A68-BB72-21925B5D4874}" state="hidden">
      <selection activeCell="E26" sqref="E26"/>
      <pageMargins left="0.7" right="0.7" top="0.75" bottom="0.75" header="0.3" footer="0.3"/>
      <pageSetup orientation="portrait" r:id="rId1"/>
    </customSheetView>
    <customSheetView guid="{51531B83-BDD7-4890-A744-04812A317369}" showGridLines="0" fitToPage="1" topLeftCell="A2">
      <pane xSplit="1" ySplit="11" topLeftCell="B47" activePane="bottomRight" state="frozen"/>
      <selection pane="bottomRight" activeCell="E48" sqref="E48"/>
      <pageMargins left="0.70866141732283472" right="0.70866141732283472" top="0.74803149606299213" bottom="0.74803149606299213" header="0.31496062992125984" footer="0.31496062992125984"/>
      <pageSetup scale="56" orientation="portrait" r:id="rId2"/>
    </customSheetView>
  </customSheetViews>
  <mergeCells count="18">
    <mergeCell ref="C26:C36"/>
    <mergeCell ref="B26:B36"/>
    <mergeCell ref="B22:B24"/>
    <mergeCell ref="C22:C24"/>
    <mergeCell ref="D22:D24"/>
    <mergeCell ref="E22:E24"/>
    <mergeCell ref="A2:A50"/>
    <mergeCell ref="B50:F50"/>
    <mergeCell ref="B9:F9"/>
    <mergeCell ref="B10:F11"/>
    <mergeCell ref="B15:B17"/>
    <mergeCell ref="C15:C17"/>
    <mergeCell ref="D15:D17"/>
    <mergeCell ref="B18:B21"/>
    <mergeCell ref="C18:C21"/>
    <mergeCell ref="D18:D21"/>
    <mergeCell ref="E26:E36"/>
    <mergeCell ref="D26:D36"/>
  </mergeCells>
  <phoneticPr fontId="28"/>
  <pageMargins left="0.70866141732283472" right="0.70866141732283472" top="0.74803149606299213" bottom="0.74803149606299213" header="0.31496062992125984" footer="0.31496062992125984"/>
  <pageSetup scale="56" orientation="portrait" r:id="rId3"/>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dimension ref="A1:B250"/>
  <sheetViews>
    <sheetView topLeftCell="A224" workbookViewId="0">
      <selection activeCell="B237" sqref="B237"/>
    </sheetView>
  </sheetViews>
  <sheetFormatPr defaultColWidth="8.875" defaultRowHeight="12.75"/>
  <cols>
    <col min="1" max="1" width="20.5" style="79" customWidth="1"/>
    <col min="2" max="2" width="57.125" style="79" customWidth="1"/>
    <col min="3" max="16384" width="8.875" style="79"/>
  </cols>
  <sheetData>
    <row r="1" spans="1:2">
      <c r="A1" s="78" t="s">
        <v>995</v>
      </c>
      <c r="B1" s="78" t="s">
        <v>13781</v>
      </c>
    </row>
    <row r="2" spans="1:2">
      <c r="A2" t="s">
        <v>13482</v>
      </c>
      <c r="B2" t="s">
        <v>14034</v>
      </c>
    </row>
    <row r="3" spans="1:2">
      <c r="A3" t="s">
        <v>13495</v>
      </c>
      <c r="B3" t="s">
        <v>14044</v>
      </c>
    </row>
    <row r="4" spans="1:2">
      <c r="A4" t="s">
        <v>13486</v>
      </c>
      <c r="B4" t="s">
        <v>14037</v>
      </c>
    </row>
    <row r="5" spans="1:2">
      <c r="A5" t="s">
        <v>13542</v>
      </c>
      <c r="B5" t="s">
        <v>14082</v>
      </c>
    </row>
    <row r="6" spans="1:2">
      <c r="A6" t="s">
        <v>13491</v>
      </c>
      <c r="B6" t="s">
        <v>14042</v>
      </c>
    </row>
    <row r="7" spans="1:2">
      <c r="A7" t="s">
        <v>13480</v>
      </c>
      <c r="B7" t="s">
        <v>1211</v>
      </c>
    </row>
    <row r="8" spans="1:2">
      <c r="A8" t="s">
        <v>13488</v>
      </c>
      <c r="B8" t="s">
        <v>14039</v>
      </c>
    </row>
    <row r="9" spans="1:2">
      <c r="A9" t="s">
        <v>13484</v>
      </c>
      <c r="B9" t="s">
        <v>14036</v>
      </c>
    </row>
    <row r="10" spans="1:2">
      <c r="A10" t="s">
        <v>13489</v>
      </c>
      <c r="B10" t="s">
        <v>14040</v>
      </c>
    </row>
    <row r="11" spans="1:2">
      <c r="A11" t="s">
        <v>13483</v>
      </c>
      <c r="B11" t="s">
        <v>14035</v>
      </c>
    </row>
    <row r="12" spans="1:2">
      <c r="A12" t="s">
        <v>13490</v>
      </c>
      <c r="B12" t="s">
        <v>14041</v>
      </c>
    </row>
    <row r="13" spans="1:2">
      <c r="A13" t="s">
        <v>13487</v>
      </c>
      <c r="B13" t="s">
        <v>14038</v>
      </c>
    </row>
    <row r="14" spans="1:2">
      <c r="A14" t="s">
        <v>13494</v>
      </c>
      <c r="B14" t="s">
        <v>14043</v>
      </c>
    </row>
    <row r="15" spans="1:2">
      <c r="A15" t="s">
        <v>13493</v>
      </c>
      <c r="B15" t="s">
        <v>1213</v>
      </c>
    </row>
    <row r="16" spans="1:2">
      <c r="A16" t="s">
        <v>13492</v>
      </c>
      <c r="B16" t="s">
        <v>1214</v>
      </c>
    </row>
    <row r="17" spans="1:2">
      <c r="A17" t="s">
        <v>13496</v>
      </c>
      <c r="B17" t="s">
        <v>14045</v>
      </c>
    </row>
    <row r="18" spans="1:2">
      <c r="A18" t="s">
        <v>13512</v>
      </c>
      <c r="B18" t="s">
        <v>14058</v>
      </c>
    </row>
    <row r="19" spans="1:2">
      <c r="A19" t="s">
        <v>13503</v>
      </c>
      <c r="B19" t="s">
        <v>14051</v>
      </c>
    </row>
    <row r="20" spans="1:2">
      <c r="A20" t="s">
        <v>13499</v>
      </c>
      <c r="B20" t="s">
        <v>14048</v>
      </c>
    </row>
    <row r="21" spans="1:2">
      <c r="A21" t="s">
        <v>13498</v>
      </c>
      <c r="B21" t="s">
        <v>14047</v>
      </c>
    </row>
    <row r="22" spans="1:2">
      <c r="A22" t="s">
        <v>13516</v>
      </c>
      <c r="B22" t="s">
        <v>14062</v>
      </c>
    </row>
    <row r="23" spans="1:2">
      <c r="A23" t="s">
        <v>13500</v>
      </c>
      <c r="B23" t="s">
        <v>1215</v>
      </c>
    </row>
    <row r="24" spans="1:2">
      <c r="A24" t="s">
        <v>13517</v>
      </c>
      <c r="B24" t="s">
        <v>14063</v>
      </c>
    </row>
    <row r="25" spans="1:2">
      <c r="A25" t="s">
        <v>13505</v>
      </c>
      <c r="B25" t="s">
        <v>14053</v>
      </c>
    </row>
    <row r="26" spans="1:2">
      <c r="A26" t="s">
        <v>13507</v>
      </c>
      <c r="B26" t="s">
        <v>14055</v>
      </c>
    </row>
    <row r="27" spans="1:2">
      <c r="A27" t="s">
        <v>13513</v>
      </c>
      <c r="B27" t="s">
        <v>14059</v>
      </c>
    </row>
    <row r="28" spans="1:2">
      <c r="A28" t="s">
        <v>13509</v>
      </c>
      <c r="B28" t="s">
        <v>3090</v>
      </c>
    </row>
    <row r="29" spans="1:2">
      <c r="A29" t="s">
        <v>13510</v>
      </c>
      <c r="B29" t="s">
        <v>14057</v>
      </c>
    </row>
    <row r="30" spans="1:2">
      <c r="A30" t="s">
        <v>13497</v>
      </c>
      <c r="B30" t="s">
        <v>14046</v>
      </c>
    </row>
    <row r="31" spans="1:2">
      <c r="A31" t="s">
        <v>13515</v>
      </c>
      <c r="B31" t="s">
        <v>14061</v>
      </c>
    </row>
    <row r="32" spans="1:2">
      <c r="A32" t="s">
        <v>13514</v>
      </c>
      <c r="B32" t="s">
        <v>14060</v>
      </c>
    </row>
    <row r="33" spans="1:2">
      <c r="A33" t="s">
        <v>13511</v>
      </c>
      <c r="B33" t="s">
        <v>1216</v>
      </c>
    </row>
    <row r="34" spans="1:2">
      <c r="A34" t="s">
        <v>13586</v>
      </c>
      <c r="B34" t="s">
        <v>14120</v>
      </c>
    </row>
    <row r="35" spans="1:2">
      <c r="A35" t="s">
        <v>13508</v>
      </c>
      <c r="B35" t="s">
        <v>14056</v>
      </c>
    </row>
    <row r="36" spans="1:2">
      <c r="A36" t="s">
        <v>13502</v>
      </c>
      <c r="B36" t="s">
        <v>14050</v>
      </c>
    </row>
    <row r="37" spans="1:2">
      <c r="A37" t="s">
        <v>13501</v>
      </c>
      <c r="B37" t="s">
        <v>14049</v>
      </c>
    </row>
    <row r="38" spans="1:2">
      <c r="A38" t="s">
        <v>13504</v>
      </c>
      <c r="B38" t="s">
        <v>14052</v>
      </c>
    </row>
    <row r="39" spans="1:2">
      <c r="A39" t="s">
        <v>13532</v>
      </c>
      <c r="B39" t="s">
        <v>14074</v>
      </c>
    </row>
    <row r="40" spans="1:2">
      <c r="A40" t="s">
        <v>13597</v>
      </c>
      <c r="B40" t="s">
        <v>14128</v>
      </c>
    </row>
    <row r="41" spans="1:2">
      <c r="A41" t="s">
        <v>13527</v>
      </c>
      <c r="B41" t="s">
        <v>14070</v>
      </c>
    </row>
    <row r="42" spans="1:2">
      <c r="A42" t="s">
        <v>13518</v>
      </c>
      <c r="B42" t="s">
        <v>1217</v>
      </c>
    </row>
    <row r="43" spans="1:2">
      <c r="A43" t="s">
        <v>13604</v>
      </c>
      <c r="B43" t="s">
        <v>14134</v>
      </c>
    </row>
    <row r="44" spans="1:2">
      <c r="A44" t="s">
        <v>13521</v>
      </c>
      <c r="B44" t="s">
        <v>14066</v>
      </c>
    </row>
    <row r="45" spans="1:2">
      <c r="A45" t="s">
        <v>13694</v>
      </c>
      <c r="B45" t="s">
        <v>14208</v>
      </c>
    </row>
    <row r="46" spans="1:2">
      <c r="A46" t="s">
        <v>13526</v>
      </c>
      <c r="B46" t="s">
        <v>1219</v>
      </c>
    </row>
    <row r="47" spans="1:2">
      <c r="A47" t="s">
        <v>13528</v>
      </c>
      <c r="B47" t="s">
        <v>1220</v>
      </c>
    </row>
    <row r="48" spans="1:2">
      <c r="A48" t="s">
        <v>13534</v>
      </c>
      <c r="B48" t="s">
        <v>14076</v>
      </c>
    </row>
    <row r="49" spans="1:2">
      <c r="A49" t="s">
        <v>13519</v>
      </c>
      <c r="B49" t="s">
        <v>14064</v>
      </c>
    </row>
    <row r="50" spans="1:2">
      <c r="A50" t="s">
        <v>13529</v>
      </c>
      <c r="B50" t="s">
        <v>14071</v>
      </c>
    </row>
    <row r="51" spans="1:2">
      <c r="A51" t="s">
        <v>13599</v>
      </c>
      <c r="B51" t="s">
        <v>14130</v>
      </c>
    </row>
    <row r="52" spans="1:2">
      <c r="A52" t="s">
        <v>13522</v>
      </c>
      <c r="B52" t="s">
        <v>14067</v>
      </c>
    </row>
    <row r="53" spans="1:2">
      <c r="A53" t="s">
        <v>13520</v>
      </c>
      <c r="B53" t="s">
        <v>14065</v>
      </c>
    </row>
    <row r="54" spans="1:2">
      <c r="A54" t="s">
        <v>13525</v>
      </c>
      <c r="B54" t="s">
        <v>14069</v>
      </c>
    </row>
    <row r="55" spans="1:2">
      <c r="A55" t="s">
        <v>13530</v>
      </c>
      <c r="B55" t="s">
        <v>14072</v>
      </c>
    </row>
    <row r="56" spans="1:2">
      <c r="A56" t="s">
        <v>13524</v>
      </c>
      <c r="B56" t="s">
        <v>14068</v>
      </c>
    </row>
    <row r="57" spans="1:2">
      <c r="A57" t="s">
        <v>13578</v>
      </c>
      <c r="B57" t="s">
        <v>14114</v>
      </c>
    </row>
    <row r="58" spans="1:2">
      <c r="A58" t="s">
        <v>13531</v>
      </c>
      <c r="B58" t="s">
        <v>14073</v>
      </c>
    </row>
    <row r="59" spans="1:2">
      <c r="A59" t="s">
        <v>13533</v>
      </c>
      <c r="B59" t="s">
        <v>14075</v>
      </c>
    </row>
    <row r="60" spans="1:2">
      <c r="A60" t="s">
        <v>13535</v>
      </c>
      <c r="B60" t="s">
        <v>14077</v>
      </c>
    </row>
    <row r="61" spans="1:2">
      <c r="A61" t="s">
        <v>13536</v>
      </c>
      <c r="B61" t="s">
        <v>15109</v>
      </c>
    </row>
    <row r="62" spans="1:2">
      <c r="A62" t="s">
        <v>13539</v>
      </c>
      <c r="B62" t="s">
        <v>14079</v>
      </c>
    </row>
    <row r="63" spans="1:2">
      <c r="A63" t="s">
        <v>13538</v>
      </c>
      <c r="B63" t="s">
        <v>14078</v>
      </c>
    </row>
    <row r="64" spans="1:2">
      <c r="A64" t="s">
        <v>13540</v>
      </c>
      <c r="B64" t="s">
        <v>14080</v>
      </c>
    </row>
    <row r="65" spans="1:2">
      <c r="A65" t="s">
        <v>13541</v>
      </c>
      <c r="B65" t="s">
        <v>14081</v>
      </c>
    </row>
    <row r="66" spans="1:2">
      <c r="A66" t="s">
        <v>13543</v>
      </c>
      <c r="B66" t="s">
        <v>14083</v>
      </c>
    </row>
    <row r="67" spans="1:2">
      <c r="A67" t="s">
        <v>13545</v>
      </c>
      <c r="B67" t="s">
        <v>14084</v>
      </c>
    </row>
    <row r="68" spans="1:2">
      <c r="A68" t="s">
        <v>13689</v>
      </c>
      <c r="B68" t="s">
        <v>14204</v>
      </c>
    </row>
    <row r="69" spans="1:2">
      <c r="A69" t="s">
        <v>13568</v>
      </c>
      <c r="B69" t="s">
        <v>14104</v>
      </c>
    </row>
    <row r="70" spans="1:2">
      <c r="A70" t="s">
        <v>13547</v>
      </c>
      <c r="B70" t="s">
        <v>14086</v>
      </c>
    </row>
    <row r="71" spans="1:2">
      <c r="A71" t="s">
        <v>13544</v>
      </c>
      <c r="B71" t="s">
        <v>1223</v>
      </c>
    </row>
    <row r="72" spans="1:2">
      <c r="A72" t="s">
        <v>13692</v>
      </c>
      <c r="B72" t="s">
        <v>15110</v>
      </c>
    </row>
    <row r="73" spans="1:2">
      <c r="A73" t="s">
        <v>13549</v>
      </c>
      <c r="B73" t="s">
        <v>14087</v>
      </c>
    </row>
    <row r="74" spans="1:2">
      <c r="A74" t="s">
        <v>13552</v>
      </c>
      <c r="B74" t="s">
        <v>14090</v>
      </c>
    </row>
    <row r="75" spans="1:2">
      <c r="A75" t="s">
        <v>13554</v>
      </c>
      <c r="B75" t="s">
        <v>14092</v>
      </c>
    </row>
    <row r="76" spans="1:2">
      <c r="A76" t="s">
        <v>13551</v>
      </c>
      <c r="B76" t="s">
        <v>14089</v>
      </c>
    </row>
    <row r="77" spans="1:2">
      <c r="A77" t="s">
        <v>13550</v>
      </c>
      <c r="B77" t="s">
        <v>14088</v>
      </c>
    </row>
    <row r="78" spans="1:2">
      <c r="A78" t="s">
        <v>13555</v>
      </c>
      <c r="B78" t="s">
        <v>1224</v>
      </c>
    </row>
    <row r="79" spans="1:2">
      <c r="A79" t="s">
        <v>13560</v>
      </c>
      <c r="B79" t="s">
        <v>14096</v>
      </c>
    </row>
    <row r="80" spans="1:2">
      <c r="A80" t="s">
        <v>13654</v>
      </c>
      <c r="B80" t="s">
        <v>14176</v>
      </c>
    </row>
    <row r="81" spans="1:2">
      <c r="A81" t="s">
        <v>13695</v>
      </c>
      <c r="B81" t="s">
        <v>14209</v>
      </c>
    </row>
    <row r="82" spans="1:2">
      <c r="A82" t="s">
        <v>13556</v>
      </c>
      <c r="B82" t="s">
        <v>14093</v>
      </c>
    </row>
    <row r="83" spans="1:2">
      <c r="A83" t="s">
        <v>13565</v>
      </c>
      <c r="B83" t="s">
        <v>14101</v>
      </c>
    </row>
    <row r="84" spans="1:2">
      <c r="A84" t="s">
        <v>13559</v>
      </c>
      <c r="B84" t="s">
        <v>14095</v>
      </c>
    </row>
    <row r="85" spans="1:2">
      <c r="A85" t="s">
        <v>13537</v>
      </c>
      <c r="B85" t="s">
        <v>1221</v>
      </c>
    </row>
    <row r="86" spans="1:2">
      <c r="A86" t="s">
        <v>13562</v>
      </c>
      <c r="B86" t="s">
        <v>14098</v>
      </c>
    </row>
    <row r="87" spans="1:2">
      <c r="A87" t="s">
        <v>13563</v>
      </c>
      <c r="B87" t="s">
        <v>14099</v>
      </c>
    </row>
    <row r="88" spans="1:2">
      <c r="A88" t="s">
        <v>13569</v>
      </c>
      <c r="B88" t="s">
        <v>14105</v>
      </c>
    </row>
    <row r="89" spans="1:2">
      <c r="A89" t="s">
        <v>13564</v>
      </c>
      <c r="B89" t="s">
        <v>14100</v>
      </c>
    </row>
    <row r="90" spans="1:2">
      <c r="A90" t="s">
        <v>13558</v>
      </c>
      <c r="B90" t="s">
        <v>14094</v>
      </c>
    </row>
    <row r="91" spans="1:2">
      <c r="A91" t="s">
        <v>13567</v>
      </c>
      <c r="B91" t="s">
        <v>14103</v>
      </c>
    </row>
    <row r="92" spans="1:2">
      <c r="A92" t="s">
        <v>13572</v>
      </c>
      <c r="B92" t="s">
        <v>14108</v>
      </c>
    </row>
    <row r="93" spans="1:2">
      <c r="A93" t="s">
        <v>13571</v>
      </c>
      <c r="B93" t="s">
        <v>14107</v>
      </c>
    </row>
    <row r="94" spans="1:2">
      <c r="A94" t="s">
        <v>13561</v>
      </c>
      <c r="B94" t="s">
        <v>14097</v>
      </c>
    </row>
    <row r="95" spans="1:2">
      <c r="A95" t="s">
        <v>13566</v>
      </c>
      <c r="B95" t="s">
        <v>14102</v>
      </c>
    </row>
    <row r="96" spans="1:2">
      <c r="A96" t="s">
        <v>13573</v>
      </c>
      <c r="B96" t="s">
        <v>14109</v>
      </c>
    </row>
    <row r="97" spans="1:2">
      <c r="A97" t="s">
        <v>13574</v>
      </c>
      <c r="B97" t="s">
        <v>14110</v>
      </c>
    </row>
    <row r="98" spans="1:2">
      <c r="A98" t="s">
        <v>13579</v>
      </c>
      <c r="B98" t="s">
        <v>14115</v>
      </c>
    </row>
    <row r="99" spans="1:2">
      <c r="A99" t="s">
        <v>13576</v>
      </c>
      <c r="B99" t="s">
        <v>14112</v>
      </c>
    </row>
    <row r="100" spans="1:2">
      <c r="A100" t="s">
        <v>13715</v>
      </c>
      <c r="B100" t="s">
        <v>14223</v>
      </c>
    </row>
    <row r="101" spans="1:2">
      <c r="A101" t="s">
        <v>13577</v>
      </c>
      <c r="B101" t="s">
        <v>14113</v>
      </c>
    </row>
    <row r="102" spans="1:2">
      <c r="A102" t="s">
        <v>13575</v>
      </c>
      <c r="B102" t="s">
        <v>14111</v>
      </c>
    </row>
    <row r="103" spans="1:2">
      <c r="A103" t="s">
        <v>13580</v>
      </c>
      <c r="B103" t="s">
        <v>14116</v>
      </c>
    </row>
    <row r="104" spans="1:2">
      <c r="A104" t="s">
        <v>13589</v>
      </c>
      <c r="B104" t="s">
        <v>14123</v>
      </c>
    </row>
    <row r="105" spans="1:2">
      <c r="A105" t="s">
        <v>13585</v>
      </c>
      <c r="B105" t="s">
        <v>1226</v>
      </c>
    </row>
    <row r="106" spans="1:2">
      <c r="A106" t="s">
        <v>13581</v>
      </c>
      <c r="B106" t="s">
        <v>1225</v>
      </c>
    </row>
    <row r="107" spans="1:2">
      <c r="A107" t="s">
        <v>13588</v>
      </c>
      <c r="B107" t="s">
        <v>14122</v>
      </c>
    </row>
    <row r="108" spans="1:2">
      <c r="A108" t="s">
        <v>13587</v>
      </c>
      <c r="B108" t="s">
        <v>14121</v>
      </c>
    </row>
    <row r="109" spans="1:2">
      <c r="A109" t="s">
        <v>13582</v>
      </c>
      <c r="B109" t="s">
        <v>14117</v>
      </c>
    </row>
    <row r="110" spans="1:2">
      <c r="A110" t="s">
        <v>13584</v>
      </c>
      <c r="B110" t="s">
        <v>14119</v>
      </c>
    </row>
    <row r="111" spans="1:2">
      <c r="A111" t="s">
        <v>13583</v>
      </c>
      <c r="B111" t="s">
        <v>14118</v>
      </c>
    </row>
    <row r="112" spans="1:2">
      <c r="A112" t="s">
        <v>13590</v>
      </c>
      <c r="B112" t="s">
        <v>1227</v>
      </c>
    </row>
    <row r="113" spans="1:2">
      <c r="A113" t="s">
        <v>13592</v>
      </c>
      <c r="B113" t="s">
        <v>14125</v>
      </c>
    </row>
    <row r="114" spans="1:2">
      <c r="A114" t="s">
        <v>13594</v>
      </c>
      <c r="B114" t="s">
        <v>1228</v>
      </c>
    </row>
    <row r="115" spans="1:2">
      <c r="A115" t="s">
        <v>13591</v>
      </c>
      <c r="B115" t="s">
        <v>14124</v>
      </c>
    </row>
    <row r="116" spans="1:2">
      <c r="A116" t="s">
        <v>13593</v>
      </c>
      <c r="B116" t="s">
        <v>14126</v>
      </c>
    </row>
    <row r="117" spans="1:2">
      <c r="A117" t="s">
        <v>13605</v>
      </c>
      <c r="B117" t="s">
        <v>1229</v>
      </c>
    </row>
    <row r="118" spans="1:2">
      <c r="A118" t="s">
        <v>13595</v>
      </c>
      <c r="B118" t="s">
        <v>14127</v>
      </c>
    </row>
    <row r="119" spans="1:2">
      <c r="A119" t="s">
        <v>13598</v>
      </c>
      <c r="B119" t="s">
        <v>14129</v>
      </c>
    </row>
    <row r="120" spans="1:2">
      <c r="A120" t="s">
        <v>13601</v>
      </c>
      <c r="B120" t="s">
        <v>14132</v>
      </c>
    </row>
    <row r="121" spans="1:2">
      <c r="A121" t="s">
        <v>13602</v>
      </c>
      <c r="B121" t="s">
        <v>1231</v>
      </c>
    </row>
    <row r="122" spans="1:2">
      <c r="A122" t="s">
        <v>13603</v>
      </c>
      <c r="B122" t="s">
        <v>14133</v>
      </c>
    </row>
    <row r="123" spans="1:2">
      <c r="A123" t="s">
        <v>13596</v>
      </c>
      <c r="B123" t="s">
        <v>1230</v>
      </c>
    </row>
    <row r="124" spans="1:2">
      <c r="A124" t="s">
        <v>13606</v>
      </c>
      <c r="B124" t="s">
        <v>14135</v>
      </c>
    </row>
    <row r="125" spans="1:2">
      <c r="A125" t="s">
        <v>13615</v>
      </c>
      <c r="B125" t="s">
        <v>14143</v>
      </c>
    </row>
    <row r="126" spans="1:2">
      <c r="A126" t="s">
        <v>13607</v>
      </c>
      <c r="B126" t="s">
        <v>14136</v>
      </c>
    </row>
    <row r="127" spans="1:2">
      <c r="A127" t="s">
        <v>13612</v>
      </c>
      <c r="B127" t="s">
        <v>14141</v>
      </c>
    </row>
    <row r="128" spans="1:2">
      <c r="A128" t="s">
        <v>13611</v>
      </c>
      <c r="B128" t="s">
        <v>14140</v>
      </c>
    </row>
    <row r="129" spans="1:2">
      <c r="A129" t="s">
        <v>13616</v>
      </c>
      <c r="B129" t="s">
        <v>14144</v>
      </c>
    </row>
    <row r="130" spans="1:2">
      <c r="A130" t="s">
        <v>13609</v>
      </c>
      <c r="B130" t="s">
        <v>14138</v>
      </c>
    </row>
    <row r="131" spans="1:2">
      <c r="A131" t="s">
        <v>13613</v>
      </c>
      <c r="B131" t="s">
        <v>1232</v>
      </c>
    </row>
    <row r="132" spans="1:2">
      <c r="A132" t="s">
        <v>13614</v>
      </c>
      <c r="B132" t="s">
        <v>14142</v>
      </c>
    </row>
    <row r="133" spans="1:2">
      <c r="A133" t="s">
        <v>13628</v>
      </c>
      <c r="B133" t="s">
        <v>14154</v>
      </c>
    </row>
    <row r="134" spans="1:2">
      <c r="A134" t="s">
        <v>13624</v>
      </c>
      <c r="B134" t="s">
        <v>3246</v>
      </c>
    </row>
    <row r="135" spans="1:2">
      <c r="A135" t="s">
        <v>13622</v>
      </c>
      <c r="B135" t="s">
        <v>14150</v>
      </c>
    </row>
    <row r="136" spans="1:2">
      <c r="A136" t="s">
        <v>13636</v>
      </c>
      <c r="B136" t="s">
        <v>14162</v>
      </c>
    </row>
    <row r="137" spans="1:2">
      <c r="A137" t="s">
        <v>13638</v>
      </c>
      <c r="B137" t="s">
        <v>1235</v>
      </c>
    </row>
    <row r="138" spans="1:2">
      <c r="A138" t="s">
        <v>13635</v>
      </c>
      <c r="B138" t="s">
        <v>14161</v>
      </c>
    </row>
    <row r="139" spans="1:2">
      <c r="A139" t="s">
        <v>13625</v>
      </c>
      <c r="B139" t="s">
        <v>14152</v>
      </c>
    </row>
    <row r="140" spans="1:2">
      <c r="A140" t="s">
        <v>13633</v>
      </c>
      <c r="B140" t="s">
        <v>14159</v>
      </c>
    </row>
    <row r="141" spans="1:2">
      <c r="A141" t="s">
        <v>13623</v>
      </c>
      <c r="B141" t="s">
        <v>14151</v>
      </c>
    </row>
    <row r="142" spans="1:2">
      <c r="A142" t="s">
        <v>13630</v>
      </c>
      <c r="B142" t="s">
        <v>14156</v>
      </c>
    </row>
    <row r="143" spans="1:2">
      <c r="A143" t="s">
        <v>13631</v>
      </c>
      <c r="B143" t="s">
        <v>14157</v>
      </c>
    </row>
    <row r="144" spans="1:2">
      <c r="A144" t="s">
        <v>13634</v>
      </c>
      <c r="B144" t="s">
        <v>14160</v>
      </c>
    </row>
    <row r="145" spans="1:2">
      <c r="A145" t="s">
        <v>13725</v>
      </c>
      <c r="B145" t="s">
        <v>14232</v>
      </c>
    </row>
    <row r="146" spans="1:2">
      <c r="A146" t="s">
        <v>13637</v>
      </c>
      <c r="B146" t="s">
        <v>1233</v>
      </c>
    </row>
    <row r="147" spans="1:2">
      <c r="A147" t="s">
        <v>13553</v>
      </c>
      <c r="B147" t="s">
        <v>14091</v>
      </c>
    </row>
    <row r="148" spans="1:2">
      <c r="A148" t="s">
        <v>13619</v>
      </c>
      <c r="B148" t="s">
        <v>14147</v>
      </c>
    </row>
    <row r="149" spans="1:2">
      <c r="A149" t="s">
        <v>13618</v>
      </c>
      <c r="B149" t="s">
        <v>14146</v>
      </c>
    </row>
    <row r="150" spans="1:2">
      <c r="A150" t="s">
        <v>13627</v>
      </c>
      <c r="B150" t="s">
        <v>14153</v>
      </c>
    </row>
    <row r="151" spans="1:2">
      <c r="A151" t="s">
        <v>13620</v>
      </c>
      <c r="B151" t="s">
        <v>14148</v>
      </c>
    </row>
    <row r="152" spans="1:2">
      <c r="A152" t="s">
        <v>13632</v>
      </c>
      <c r="B152" t="s">
        <v>14158</v>
      </c>
    </row>
    <row r="153" spans="1:2">
      <c r="A153" t="s">
        <v>13617</v>
      </c>
      <c r="B153" t="s">
        <v>14145</v>
      </c>
    </row>
    <row r="154" spans="1:2">
      <c r="A154" t="s">
        <v>13639</v>
      </c>
      <c r="B154" t="s">
        <v>14163</v>
      </c>
    </row>
    <row r="155" spans="1:2">
      <c r="A155" t="s">
        <v>13626</v>
      </c>
      <c r="B155" t="s">
        <v>1234</v>
      </c>
    </row>
    <row r="156" spans="1:2">
      <c r="A156" t="s">
        <v>13640</v>
      </c>
      <c r="B156" t="s">
        <v>14164</v>
      </c>
    </row>
    <row r="157" spans="1:2">
      <c r="A157" t="s">
        <v>13648</v>
      </c>
      <c r="B157" t="s">
        <v>14172</v>
      </c>
    </row>
    <row r="158" spans="1:2">
      <c r="A158" t="s">
        <v>13647</v>
      </c>
      <c r="B158" t="s">
        <v>14171</v>
      </c>
    </row>
    <row r="159" spans="1:2">
      <c r="A159" t="s">
        <v>13646</v>
      </c>
      <c r="B159" t="s">
        <v>1236</v>
      </c>
    </row>
    <row r="160" spans="1:2">
      <c r="A160" t="s">
        <v>13641</v>
      </c>
      <c r="B160" t="s">
        <v>14165</v>
      </c>
    </row>
    <row r="161" spans="1:2">
      <c r="A161" t="s">
        <v>13650</v>
      </c>
      <c r="B161" t="s">
        <v>1237</v>
      </c>
    </row>
    <row r="162" spans="1:2">
      <c r="A162" t="s">
        <v>13645</v>
      </c>
      <c r="B162" t="s">
        <v>14169</v>
      </c>
    </row>
    <row r="163" spans="1:2">
      <c r="A163" t="s">
        <v>13642</v>
      </c>
      <c r="B163" t="s">
        <v>14166</v>
      </c>
    </row>
    <row r="164" spans="1:2">
      <c r="A164" t="s">
        <v>13644</v>
      </c>
      <c r="B164" t="s">
        <v>14168</v>
      </c>
    </row>
    <row r="165" spans="1:2">
      <c r="A165" t="s">
        <v>13649</v>
      </c>
      <c r="B165" t="s">
        <v>14173</v>
      </c>
    </row>
    <row r="166" spans="1:2">
      <c r="A166" t="s">
        <v>13643</v>
      </c>
      <c r="B166" t="s">
        <v>14167</v>
      </c>
    </row>
    <row r="167" spans="1:2">
      <c r="A167" t="s">
        <v>13629</v>
      </c>
      <c r="B167" t="s">
        <v>14155</v>
      </c>
    </row>
    <row r="168" spans="1:2">
      <c r="A168" t="s">
        <v>13485</v>
      </c>
      <c r="B168" t="s">
        <v>14170</v>
      </c>
    </row>
    <row r="169" spans="1:2">
      <c r="A169" t="s">
        <v>13651</v>
      </c>
      <c r="B169" t="s">
        <v>14174</v>
      </c>
    </row>
    <row r="170" spans="1:2">
      <c r="A170" t="s">
        <v>13657</v>
      </c>
      <c r="B170" t="s">
        <v>14178</v>
      </c>
    </row>
    <row r="171" spans="1:2">
      <c r="A171" t="s">
        <v>13664</v>
      </c>
      <c r="B171" t="s">
        <v>14184</v>
      </c>
    </row>
    <row r="172" spans="1:2">
      <c r="A172" t="s">
        <v>13662</v>
      </c>
      <c r="B172" t="s">
        <v>14182</v>
      </c>
    </row>
    <row r="173" spans="1:2">
      <c r="A173" t="s">
        <v>13652</v>
      </c>
      <c r="B173" t="s">
        <v>14175</v>
      </c>
    </row>
    <row r="174" spans="1:2">
      <c r="A174" t="s">
        <v>13655</v>
      </c>
      <c r="B174" t="s">
        <v>14177</v>
      </c>
    </row>
    <row r="175" spans="1:2">
      <c r="A175" t="s">
        <v>13665</v>
      </c>
      <c r="B175" t="s">
        <v>14185</v>
      </c>
    </row>
    <row r="176" spans="1:2">
      <c r="A176" t="s">
        <v>13653</v>
      </c>
      <c r="B176" t="s">
        <v>996</v>
      </c>
    </row>
    <row r="177" spans="1:2">
      <c r="A177" t="s">
        <v>13656</v>
      </c>
      <c r="B177" t="s">
        <v>997</v>
      </c>
    </row>
    <row r="178" spans="1:2">
      <c r="A178" t="s">
        <v>13660</v>
      </c>
      <c r="B178" t="s">
        <v>14180</v>
      </c>
    </row>
    <row r="179" spans="1:2">
      <c r="A179" t="s">
        <v>13658</v>
      </c>
      <c r="B179" t="s">
        <v>998</v>
      </c>
    </row>
    <row r="180" spans="1:2">
      <c r="A180" t="s">
        <v>13663</v>
      </c>
      <c r="B180" t="s">
        <v>14183</v>
      </c>
    </row>
    <row r="181" spans="1:2">
      <c r="A181" t="s">
        <v>13661</v>
      </c>
      <c r="B181" t="s">
        <v>14181</v>
      </c>
    </row>
    <row r="182" spans="1:2">
      <c r="A182" t="s">
        <v>13666</v>
      </c>
      <c r="B182" t="s">
        <v>14186</v>
      </c>
    </row>
    <row r="183" spans="1:2">
      <c r="A183" t="s">
        <v>13667</v>
      </c>
      <c r="B183" t="s">
        <v>14187</v>
      </c>
    </row>
    <row r="184" spans="1:2">
      <c r="A184" t="s">
        <v>13668</v>
      </c>
      <c r="B184" t="s">
        <v>14188</v>
      </c>
    </row>
    <row r="185" spans="1:2">
      <c r="A185" t="s">
        <v>13670</v>
      </c>
      <c r="B185" t="s">
        <v>999</v>
      </c>
    </row>
    <row r="186" spans="1:2">
      <c r="A186" t="s">
        <v>13671</v>
      </c>
      <c r="B186" t="s">
        <v>14190</v>
      </c>
    </row>
    <row r="187" spans="1:2">
      <c r="A187" t="s">
        <v>13506</v>
      </c>
      <c r="B187" t="s">
        <v>14054</v>
      </c>
    </row>
    <row r="188" spans="1:2">
      <c r="A188" t="s">
        <v>13678</v>
      </c>
      <c r="B188" t="s">
        <v>14193</v>
      </c>
    </row>
    <row r="189" spans="1:2">
      <c r="A189" t="s">
        <v>13600</v>
      </c>
      <c r="B189" t="s">
        <v>14131</v>
      </c>
    </row>
    <row r="190" spans="1:2">
      <c r="A190" t="s">
        <v>13608</v>
      </c>
      <c r="B190" t="s">
        <v>14137</v>
      </c>
    </row>
    <row r="191" spans="1:2">
      <c r="A191" t="s">
        <v>13621</v>
      </c>
      <c r="B191" t="s">
        <v>14149</v>
      </c>
    </row>
    <row r="192" spans="1:2">
      <c r="A192" t="s">
        <v>13659</v>
      </c>
      <c r="B192" t="s">
        <v>14179</v>
      </c>
    </row>
    <row r="193" spans="1:2">
      <c r="A193" t="s">
        <v>13716</v>
      </c>
      <c r="B193" t="s">
        <v>14224</v>
      </c>
    </row>
    <row r="194" spans="1:2">
      <c r="A194" t="s">
        <v>13723</v>
      </c>
      <c r="B194" t="s">
        <v>14230</v>
      </c>
    </row>
    <row r="195" spans="1:2">
      <c r="A195" t="s">
        <v>13683</v>
      </c>
      <c r="B195" t="s">
        <v>14198</v>
      </c>
    </row>
    <row r="196" spans="1:2">
      <c r="A196" t="s">
        <v>13688</v>
      </c>
      <c r="B196" t="s">
        <v>14203</v>
      </c>
    </row>
    <row r="197" spans="1:2">
      <c r="A197" t="s">
        <v>13672</v>
      </c>
      <c r="B197" t="s">
        <v>1000</v>
      </c>
    </row>
    <row r="198" spans="1:2">
      <c r="A198" t="s">
        <v>13684</v>
      </c>
      <c r="B198" t="s">
        <v>14199</v>
      </c>
    </row>
    <row r="199" spans="1:2">
      <c r="A199" t="s">
        <v>13669</v>
      </c>
      <c r="B199" t="s">
        <v>14189</v>
      </c>
    </row>
    <row r="200" spans="1:2">
      <c r="A200" t="s">
        <v>13674</v>
      </c>
      <c r="B200" t="s">
        <v>14192</v>
      </c>
    </row>
    <row r="201" spans="1:2">
      <c r="A201" t="s">
        <v>13682</v>
      </c>
      <c r="B201" t="s">
        <v>14197</v>
      </c>
    </row>
    <row r="202" spans="1:2">
      <c r="A202" t="s">
        <v>13677</v>
      </c>
      <c r="B202" t="s">
        <v>1002</v>
      </c>
    </row>
    <row r="203" spans="1:2">
      <c r="A203" t="s">
        <v>13690</v>
      </c>
      <c r="B203" t="s">
        <v>14205</v>
      </c>
    </row>
    <row r="204" spans="1:2">
      <c r="A204" t="s">
        <v>13681</v>
      </c>
      <c r="B204" t="s">
        <v>14196</v>
      </c>
    </row>
    <row r="205" spans="1:2">
      <c r="A205" t="s">
        <v>13679</v>
      </c>
      <c r="B205" t="s">
        <v>14194</v>
      </c>
    </row>
    <row r="206" spans="1:2">
      <c r="A206" t="s">
        <v>13673</v>
      </c>
      <c r="B206" t="s">
        <v>14191</v>
      </c>
    </row>
    <row r="207" spans="1:2">
      <c r="A207" t="s">
        <v>13685</v>
      </c>
      <c r="B207" t="s">
        <v>14200</v>
      </c>
    </row>
    <row r="208" spans="1:2">
      <c r="A208" t="s">
        <v>13726</v>
      </c>
      <c r="B208" t="s">
        <v>1009</v>
      </c>
    </row>
    <row r="209" spans="1:2">
      <c r="A209" t="s">
        <v>13570</v>
      </c>
      <c r="B209" t="s">
        <v>14106</v>
      </c>
    </row>
    <row r="210" spans="1:2">
      <c r="A210" t="s">
        <v>13687</v>
      </c>
      <c r="B210" t="s">
        <v>14202</v>
      </c>
    </row>
    <row r="211" spans="1:2">
      <c r="A211" t="s">
        <v>13548</v>
      </c>
      <c r="B211" t="s">
        <v>1222</v>
      </c>
    </row>
    <row r="212" spans="1:2">
      <c r="A212" t="s">
        <v>13610</v>
      </c>
      <c r="B212" t="s">
        <v>14139</v>
      </c>
    </row>
    <row r="213" spans="1:2">
      <c r="A213" t="s">
        <v>13675</v>
      </c>
      <c r="B213" t="s">
        <v>1001</v>
      </c>
    </row>
    <row r="214" spans="1:2">
      <c r="A214" t="s">
        <v>13686</v>
      </c>
      <c r="B214" t="s">
        <v>14201</v>
      </c>
    </row>
    <row r="215" spans="1:2">
      <c r="A215" t="s">
        <v>13680</v>
      </c>
      <c r="B215" t="s">
        <v>14195</v>
      </c>
    </row>
    <row r="216" spans="1:2">
      <c r="A216" t="s">
        <v>13676</v>
      </c>
      <c r="B216" t="s">
        <v>1003</v>
      </c>
    </row>
    <row r="217" spans="1:2">
      <c r="A217" t="s">
        <v>13523</v>
      </c>
      <c r="B217" t="s">
        <v>1218</v>
      </c>
    </row>
    <row r="218" spans="1:2">
      <c r="A218" t="s">
        <v>13691</v>
      </c>
      <c r="B218" t="s">
        <v>14206</v>
      </c>
    </row>
    <row r="219" spans="1:2">
      <c r="A219" t="s">
        <v>13707</v>
      </c>
      <c r="B219" t="s">
        <v>3091</v>
      </c>
    </row>
    <row r="220" spans="1:2">
      <c r="A220" t="s">
        <v>13698</v>
      </c>
      <c r="B220" t="s">
        <v>14211</v>
      </c>
    </row>
    <row r="221" spans="1:2">
      <c r="A221" t="s">
        <v>13708</v>
      </c>
      <c r="B221" t="s">
        <v>14219</v>
      </c>
    </row>
    <row r="222" spans="1:2">
      <c r="A222" t="s">
        <v>13697</v>
      </c>
      <c r="B222" t="s">
        <v>1004</v>
      </c>
    </row>
    <row r="223" spans="1:2">
      <c r="A223" t="s">
        <v>13700</v>
      </c>
      <c r="B223" t="s">
        <v>14213</v>
      </c>
    </row>
    <row r="224" spans="1:2">
      <c r="A224" t="s">
        <v>13696</v>
      </c>
      <c r="B224" t="s">
        <v>14210</v>
      </c>
    </row>
    <row r="225" spans="1:2">
      <c r="A225" t="s">
        <v>13699</v>
      </c>
      <c r="B225" t="s">
        <v>14212</v>
      </c>
    </row>
    <row r="226" spans="1:2">
      <c r="A226" t="s">
        <v>13703</v>
      </c>
      <c r="B226" t="s">
        <v>14216</v>
      </c>
    </row>
    <row r="227" spans="1:2">
      <c r="A227" t="s">
        <v>13705</v>
      </c>
      <c r="B227" t="s">
        <v>14217</v>
      </c>
    </row>
    <row r="228" spans="1:2">
      <c r="A228" t="s">
        <v>13702</v>
      </c>
      <c r="B228" t="s">
        <v>14215</v>
      </c>
    </row>
    <row r="229" spans="1:2">
      <c r="A229" t="s">
        <v>13704</v>
      </c>
      <c r="B229" t="s">
        <v>1005</v>
      </c>
    </row>
    <row r="230" spans="1:2">
      <c r="A230" t="s">
        <v>13701</v>
      </c>
      <c r="B230" t="s">
        <v>14214</v>
      </c>
    </row>
    <row r="231" spans="1:2">
      <c r="A231" t="s">
        <v>13693</v>
      </c>
      <c r="B231" t="s">
        <v>14207</v>
      </c>
    </row>
    <row r="232" spans="1:2">
      <c r="A232" t="s">
        <v>13706</v>
      </c>
      <c r="B232" t="s">
        <v>14218</v>
      </c>
    </row>
    <row r="233" spans="1:2">
      <c r="A233" t="s">
        <v>13710</v>
      </c>
      <c r="B233" t="s">
        <v>1006</v>
      </c>
    </row>
    <row r="234" spans="1:2">
      <c r="A234" t="s">
        <v>13709</v>
      </c>
      <c r="B234" t="s">
        <v>14220</v>
      </c>
    </row>
    <row r="235" spans="1:2">
      <c r="A235" t="s">
        <v>13481</v>
      </c>
      <c r="B235" t="s">
        <v>1212</v>
      </c>
    </row>
    <row r="236" spans="1:2">
      <c r="A236" t="s">
        <v>13557</v>
      </c>
      <c r="B236" t="s">
        <v>15482</v>
      </c>
    </row>
    <row r="237" spans="1:2">
      <c r="A237" t="s">
        <v>13711</v>
      </c>
      <c r="B237" t="s">
        <v>14221</v>
      </c>
    </row>
    <row r="238" spans="1:2">
      <c r="A238" t="s">
        <v>13712</v>
      </c>
      <c r="B238" t="s">
        <v>3092</v>
      </c>
    </row>
    <row r="239" spans="1:2">
      <c r="A239" t="s">
        <v>13713</v>
      </c>
      <c r="B239" t="s">
        <v>14222</v>
      </c>
    </row>
    <row r="240" spans="1:2">
      <c r="A240" t="s">
        <v>13714</v>
      </c>
      <c r="B240" t="s">
        <v>1007</v>
      </c>
    </row>
    <row r="241" spans="1:2">
      <c r="A241" t="s">
        <v>13721</v>
      </c>
      <c r="B241" t="s">
        <v>14228</v>
      </c>
    </row>
    <row r="242" spans="1:2">
      <c r="A242" t="s">
        <v>13717</v>
      </c>
      <c r="B242" t="s">
        <v>14225</v>
      </c>
    </row>
    <row r="243" spans="1:2">
      <c r="A243" t="s">
        <v>13720</v>
      </c>
      <c r="B243" t="s">
        <v>1008</v>
      </c>
    </row>
    <row r="244" spans="1:2">
      <c r="A244" t="s">
        <v>13718</v>
      </c>
      <c r="B244" t="s">
        <v>14226</v>
      </c>
    </row>
    <row r="245" spans="1:2">
      <c r="A245" t="s">
        <v>13719</v>
      </c>
      <c r="B245" t="s">
        <v>14227</v>
      </c>
    </row>
    <row r="246" spans="1:2">
      <c r="A246" t="s">
        <v>13722</v>
      </c>
      <c r="B246" t="s">
        <v>14229</v>
      </c>
    </row>
    <row r="247" spans="1:2">
      <c r="A247" t="s">
        <v>13546</v>
      </c>
      <c r="B247" t="s">
        <v>14085</v>
      </c>
    </row>
    <row r="248" spans="1:2">
      <c r="A248" t="s">
        <v>13724</v>
      </c>
      <c r="B248" t="s">
        <v>14231</v>
      </c>
    </row>
    <row r="249" spans="1:2">
      <c r="A249" t="s">
        <v>13727</v>
      </c>
      <c r="B249" t="s">
        <v>1010</v>
      </c>
    </row>
    <row r="250" spans="1:2">
      <c r="A250" t="s">
        <v>13728</v>
      </c>
      <c r="B250" t="s">
        <v>1011</v>
      </c>
    </row>
  </sheetData>
  <autoFilter ref="A1:B1" xr:uid="{00000000-0009-0000-0000-000009000000}">
    <sortState ref="A2:B250">
      <sortCondition ref="B1"/>
    </sortState>
  </autoFilter>
  <sortState ref="A2:B250">
    <sortCondition ref="B2:B250"/>
  </sortState>
  <customSheetViews>
    <customSheetView guid="{51531B83-BDD7-4890-A744-04812A317369}" showAutoFilter="1" state="hidden" topLeftCell="A46">
      <selection activeCell="B14" sqref="B14"/>
      <pageMargins left="0.7" right="0.7" top="0.75" bottom="0.75" header="0.3" footer="0.3"/>
      <pageSetup paperSize="9" orientation="portrait" verticalDpi="0" r:id="rId1"/>
      <autoFilter ref="A1:B1" xr:uid="{00000000-0000-0000-0000-000000000000}"/>
    </customSheetView>
  </customSheetViews>
  <phoneticPr fontId="28"/>
  <pageMargins left="0.7" right="0.7" top="0.75" bottom="0.75" header="0.3" footer="0.3"/>
  <pageSetup paperSize="9" orientation="portrait" verticalDpi="0"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
  <dimension ref="A1:B6177"/>
  <sheetViews>
    <sheetView topLeftCell="A841" workbookViewId="0">
      <selection activeCell="B853" sqref="B853"/>
    </sheetView>
  </sheetViews>
  <sheetFormatPr defaultColWidth="8.875" defaultRowHeight="12.75"/>
  <cols>
    <col min="1" max="1" width="11.125" customWidth="1"/>
    <col min="2" max="2" width="25.75" customWidth="1"/>
  </cols>
  <sheetData>
    <row r="1" spans="1:2">
      <c r="A1" t="s">
        <v>15111</v>
      </c>
      <c r="B1" t="s">
        <v>15211</v>
      </c>
    </row>
    <row r="2" spans="1:2">
      <c r="A2" t="s">
        <v>3253</v>
      </c>
      <c r="B2" t="s">
        <v>3254</v>
      </c>
    </row>
    <row r="3" spans="1:2">
      <c r="A3" t="s">
        <v>3255</v>
      </c>
      <c r="B3" t="s">
        <v>3256</v>
      </c>
    </row>
    <row r="4" spans="1:2">
      <c r="A4" t="s">
        <v>3257</v>
      </c>
      <c r="B4" t="s">
        <v>3258</v>
      </c>
    </row>
    <row r="5" spans="1:2">
      <c r="A5" t="s">
        <v>3259</v>
      </c>
      <c r="B5" t="s">
        <v>3260</v>
      </c>
    </row>
    <row r="6" spans="1:2">
      <c r="A6" t="s">
        <v>3252</v>
      </c>
      <c r="B6" t="s">
        <v>3115</v>
      </c>
    </row>
    <row r="7" spans="1:2">
      <c r="A7" t="s">
        <v>3261</v>
      </c>
      <c r="B7" t="s">
        <v>3262</v>
      </c>
    </row>
    <row r="8" spans="1:2">
      <c r="A8" t="s">
        <v>3263</v>
      </c>
      <c r="B8" t="s">
        <v>3264</v>
      </c>
    </row>
    <row r="9" spans="1:2">
      <c r="A9" t="s">
        <v>3265</v>
      </c>
      <c r="B9" t="s">
        <v>3266</v>
      </c>
    </row>
    <row r="10" spans="1:2">
      <c r="A10" t="s">
        <v>3267</v>
      </c>
      <c r="B10" t="s">
        <v>3268</v>
      </c>
    </row>
    <row r="11" spans="1:2">
      <c r="A11" t="s">
        <v>3269</v>
      </c>
      <c r="B11" t="s">
        <v>3270</v>
      </c>
    </row>
    <row r="12" spans="1:2">
      <c r="A12" t="s">
        <v>3271</v>
      </c>
      <c r="B12" t="s">
        <v>3272</v>
      </c>
    </row>
    <row r="13" spans="1:2">
      <c r="A13" t="s">
        <v>3273</v>
      </c>
      <c r="B13" t="s">
        <v>3274</v>
      </c>
    </row>
    <row r="14" spans="1:2">
      <c r="A14" t="s">
        <v>3275</v>
      </c>
      <c r="B14" t="s">
        <v>3276</v>
      </c>
    </row>
    <row r="15" spans="1:2">
      <c r="A15" t="s">
        <v>3277</v>
      </c>
      <c r="B15" t="s">
        <v>3278</v>
      </c>
    </row>
    <row r="16" spans="1:2">
      <c r="A16" t="s">
        <v>3321</v>
      </c>
      <c r="B16" t="s">
        <v>3322</v>
      </c>
    </row>
    <row r="17" spans="1:2">
      <c r="A17" t="s">
        <v>3321</v>
      </c>
      <c r="B17" t="s">
        <v>3322</v>
      </c>
    </row>
    <row r="18" spans="1:2">
      <c r="A18" t="s">
        <v>3323</v>
      </c>
      <c r="B18" t="s">
        <v>3324</v>
      </c>
    </row>
    <row r="19" spans="1:2">
      <c r="A19" t="s">
        <v>3323</v>
      </c>
      <c r="B19" t="s">
        <v>3324</v>
      </c>
    </row>
    <row r="20" spans="1:2">
      <c r="A20" t="s">
        <v>3325</v>
      </c>
      <c r="B20" t="s">
        <v>3326</v>
      </c>
    </row>
    <row r="21" spans="1:2">
      <c r="A21" t="s">
        <v>3325</v>
      </c>
      <c r="B21" t="s">
        <v>3326</v>
      </c>
    </row>
    <row r="22" spans="1:2">
      <c r="A22" t="s">
        <v>3327</v>
      </c>
      <c r="B22" t="s">
        <v>3328</v>
      </c>
    </row>
    <row r="23" spans="1:2">
      <c r="A23" t="s">
        <v>3327</v>
      </c>
      <c r="B23" t="s">
        <v>3328</v>
      </c>
    </row>
    <row r="24" spans="1:2">
      <c r="A24" t="s">
        <v>3329</v>
      </c>
      <c r="B24" t="s">
        <v>3330</v>
      </c>
    </row>
    <row r="25" spans="1:2">
      <c r="A25" t="s">
        <v>3329</v>
      </c>
      <c r="B25" t="s">
        <v>3330</v>
      </c>
    </row>
    <row r="26" spans="1:2">
      <c r="A26" t="s">
        <v>3279</v>
      </c>
      <c r="B26" t="s">
        <v>3280</v>
      </c>
    </row>
    <row r="27" spans="1:2">
      <c r="A27" t="s">
        <v>3279</v>
      </c>
      <c r="B27" t="s">
        <v>3280</v>
      </c>
    </row>
    <row r="28" spans="1:2">
      <c r="A28" t="s">
        <v>3281</v>
      </c>
      <c r="B28" t="s">
        <v>3282</v>
      </c>
    </row>
    <row r="29" spans="1:2">
      <c r="A29" t="s">
        <v>3281</v>
      </c>
      <c r="B29" t="s">
        <v>3282</v>
      </c>
    </row>
    <row r="30" spans="1:2">
      <c r="A30" t="s">
        <v>3283</v>
      </c>
      <c r="B30" t="s">
        <v>3284</v>
      </c>
    </row>
    <row r="31" spans="1:2">
      <c r="A31" t="s">
        <v>3283</v>
      </c>
      <c r="B31" t="s">
        <v>3284</v>
      </c>
    </row>
    <row r="32" spans="1:2">
      <c r="A32" t="s">
        <v>3285</v>
      </c>
      <c r="B32" t="s">
        <v>3286</v>
      </c>
    </row>
    <row r="33" spans="1:2">
      <c r="A33" t="s">
        <v>3285</v>
      </c>
      <c r="B33" t="s">
        <v>3286</v>
      </c>
    </row>
    <row r="34" spans="1:2">
      <c r="A34" t="s">
        <v>3287</v>
      </c>
      <c r="B34" t="s">
        <v>3288</v>
      </c>
    </row>
    <row r="35" spans="1:2">
      <c r="A35" t="s">
        <v>3287</v>
      </c>
      <c r="B35" t="s">
        <v>3288</v>
      </c>
    </row>
    <row r="36" spans="1:2">
      <c r="A36" t="s">
        <v>3289</v>
      </c>
      <c r="B36" t="s">
        <v>3290</v>
      </c>
    </row>
    <row r="37" spans="1:2">
      <c r="A37" t="s">
        <v>3289</v>
      </c>
      <c r="B37" t="s">
        <v>3290</v>
      </c>
    </row>
    <row r="38" spans="1:2">
      <c r="A38" t="s">
        <v>3291</v>
      </c>
      <c r="B38" t="s">
        <v>3292</v>
      </c>
    </row>
    <row r="39" spans="1:2">
      <c r="A39" t="s">
        <v>3291</v>
      </c>
      <c r="B39" t="s">
        <v>3292</v>
      </c>
    </row>
    <row r="40" spans="1:2">
      <c r="A40" t="s">
        <v>3293</v>
      </c>
      <c r="B40" t="s">
        <v>3294</v>
      </c>
    </row>
    <row r="41" spans="1:2">
      <c r="A41" t="s">
        <v>3293</v>
      </c>
      <c r="B41" t="s">
        <v>3294</v>
      </c>
    </row>
    <row r="42" spans="1:2">
      <c r="A42" t="s">
        <v>3295</v>
      </c>
      <c r="B42" t="s">
        <v>3296</v>
      </c>
    </row>
    <row r="43" spans="1:2">
      <c r="A43" t="s">
        <v>3295</v>
      </c>
      <c r="B43" t="s">
        <v>3296</v>
      </c>
    </row>
    <row r="44" spans="1:2">
      <c r="A44" t="s">
        <v>3297</v>
      </c>
      <c r="B44" t="s">
        <v>3298</v>
      </c>
    </row>
    <row r="45" spans="1:2">
      <c r="A45" t="s">
        <v>3297</v>
      </c>
      <c r="B45" t="s">
        <v>3298</v>
      </c>
    </row>
    <row r="46" spans="1:2">
      <c r="A46" t="s">
        <v>3299</v>
      </c>
      <c r="B46" t="s">
        <v>3300</v>
      </c>
    </row>
    <row r="47" spans="1:2">
      <c r="A47" t="s">
        <v>3299</v>
      </c>
      <c r="B47" t="s">
        <v>3300</v>
      </c>
    </row>
    <row r="48" spans="1:2">
      <c r="A48" t="s">
        <v>3301</v>
      </c>
      <c r="B48" t="s">
        <v>3302</v>
      </c>
    </row>
    <row r="49" spans="1:2">
      <c r="A49" t="s">
        <v>3301</v>
      </c>
      <c r="B49" t="s">
        <v>3302</v>
      </c>
    </row>
    <row r="50" spans="1:2">
      <c r="A50" t="s">
        <v>3303</v>
      </c>
      <c r="B50" t="s">
        <v>3304</v>
      </c>
    </row>
    <row r="51" spans="1:2">
      <c r="A51" t="s">
        <v>3303</v>
      </c>
      <c r="B51" t="s">
        <v>3304</v>
      </c>
    </row>
    <row r="52" spans="1:2">
      <c r="A52" t="s">
        <v>3305</v>
      </c>
      <c r="B52" t="s">
        <v>3306</v>
      </c>
    </row>
    <row r="53" spans="1:2">
      <c r="A53" t="s">
        <v>3305</v>
      </c>
      <c r="B53" t="s">
        <v>3306</v>
      </c>
    </row>
    <row r="54" spans="1:2">
      <c r="A54" t="s">
        <v>3307</v>
      </c>
      <c r="B54" t="s">
        <v>3308</v>
      </c>
    </row>
    <row r="55" spans="1:2">
      <c r="A55" t="s">
        <v>3307</v>
      </c>
      <c r="B55" t="s">
        <v>3308</v>
      </c>
    </row>
    <row r="56" spans="1:2">
      <c r="A56" t="s">
        <v>3309</v>
      </c>
      <c r="B56" t="s">
        <v>3310</v>
      </c>
    </row>
    <row r="57" spans="1:2">
      <c r="A57" t="s">
        <v>3309</v>
      </c>
      <c r="B57" t="s">
        <v>3310</v>
      </c>
    </row>
    <row r="58" spans="1:2">
      <c r="A58" t="s">
        <v>3311</v>
      </c>
      <c r="B58" t="s">
        <v>3312</v>
      </c>
    </row>
    <row r="59" spans="1:2">
      <c r="A59" t="s">
        <v>3311</v>
      </c>
      <c r="B59" t="s">
        <v>3312</v>
      </c>
    </row>
    <row r="60" spans="1:2">
      <c r="A60" t="s">
        <v>3313</v>
      </c>
      <c r="B60" t="s">
        <v>3314</v>
      </c>
    </row>
    <row r="61" spans="1:2">
      <c r="A61" t="s">
        <v>3313</v>
      </c>
      <c r="B61" t="s">
        <v>3314</v>
      </c>
    </row>
    <row r="62" spans="1:2">
      <c r="A62" t="s">
        <v>3315</v>
      </c>
      <c r="B62" t="s">
        <v>3316</v>
      </c>
    </row>
    <row r="63" spans="1:2">
      <c r="A63" t="s">
        <v>3315</v>
      </c>
      <c r="B63" t="s">
        <v>3316</v>
      </c>
    </row>
    <row r="64" spans="1:2">
      <c r="A64" t="s">
        <v>3317</v>
      </c>
      <c r="B64" t="s">
        <v>3318</v>
      </c>
    </row>
    <row r="65" spans="1:2">
      <c r="A65" t="s">
        <v>3317</v>
      </c>
      <c r="B65" t="s">
        <v>3318</v>
      </c>
    </row>
    <row r="66" spans="1:2">
      <c r="A66" t="s">
        <v>3319</v>
      </c>
      <c r="B66" t="s">
        <v>3320</v>
      </c>
    </row>
    <row r="67" spans="1:2">
      <c r="A67" t="s">
        <v>3319</v>
      </c>
      <c r="B67" t="s">
        <v>3320</v>
      </c>
    </row>
    <row r="68" spans="1:2">
      <c r="A68" t="s">
        <v>3331</v>
      </c>
      <c r="B68" t="s">
        <v>3332</v>
      </c>
    </row>
    <row r="69" spans="1:2">
      <c r="A69" t="s">
        <v>3331</v>
      </c>
      <c r="B69" t="s">
        <v>3332</v>
      </c>
    </row>
    <row r="70" spans="1:2">
      <c r="A70" t="s">
        <v>3333</v>
      </c>
      <c r="B70" t="s">
        <v>3334</v>
      </c>
    </row>
    <row r="71" spans="1:2">
      <c r="A71" t="s">
        <v>3333</v>
      </c>
      <c r="B71" t="s">
        <v>3334</v>
      </c>
    </row>
    <row r="72" spans="1:2">
      <c r="A72" t="s">
        <v>3335</v>
      </c>
      <c r="B72" t="s">
        <v>3336</v>
      </c>
    </row>
    <row r="73" spans="1:2">
      <c r="A73" t="s">
        <v>3335</v>
      </c>
      <c r="B73" t="s">
        <v>3336</v>
      </c>
    </row>
    <row r="74" spans="1:2">
      <c r="A74" t="s">
        <v>3337</v>
      </c>
      <c r="B74" t="s">
        <v>3338</v>
      </c>
    </row>
    <row r="75" spans="1:2">
      <c r="A75" t="s">
        <v>3337</v>
      </c>
      <c r="B75" t="s">
        <v>3338</v>
      </c>
    </row>
    <row r="76" spans="1:2">
      <c r="A76" t="s">
        <v>3339</v>
      </c>
      <c r="B76" t="s">
        <v>3340</v>
      </c>
    </row>
    <row r="77" spans="1:2">
      <c r="A77" t="s">
        <v>3339</v>
      </c>
      <c r="B77" t="s">
        <v>3340</v>
      </c>
    </row>
    <row r="78" spans="1:2">
      <c r="A78" t="s">
        <v>3341</v>
      </c>
      <c r="B78" t="s">
        <v>3342</v>
      </c>
    </row>
    <row r="79" spans="1:2">
      <c r="A79" t="s">
        <v>3341</v>
      </c>
      <c r="B79" t="s">
        <v>3342</v>
      </c>
    </row>
    <row r="80" spans="1:2">
      <c r="A80" t="s">
        <v>3343</v>
      </c>
      <c r="B80" t="s">
        <v>3344</v>
      </c>
    </row>
    <row r="81" spans="1:2">
      <c r="A81" t="s">
        <v>3343</v>
      </c>
      <c r="B81" t="s">
        <v>3344</v>
      </c>
    </row>
    <row r="82" spans="1:2">
      <c r="A82" t="s">
        <v>3345</v>
      </c>
      <c r="B82" t="s">
        <v>3346</v>
      </c>
    </row>
    <row r="83" spans="1:2">
      <c r="A83" t="s">
        <v>3345</v>
      </c>
      <c r="B83" t="s">
        <v>3346</v>
      </c>
    </row>
    <row r="84" spans="1:2">
      <c r="A84" t="s">
        <v>3357</v>
      </c>
      <c r="B84" t="s">
        <v>3358</v>
      </c>
    </row>
    <row r="85" spans="1:2">
      <c r="A85" t="s">
        <v>3359</v>
      </c>
      <c r="B85" t="s">
        <v>3360</v>
      </c>
    </row>
    <row r="86" spans="1:2">
      <c r="A86" t="s">
        <v>3347</v>
      </c>
      <c r="B86" t="s">
        <v>3348</v>
      </c>
    </row>
    <row r="87" spans="1:2">
      <c r="A87" t="s">
        <v>3349</v>
      </c>
      <c r="B87" t="s">
        <v>3350</v>
      </c>
    </row>
    <row r="88" spans="1:2">
      <c r="A88" t="s">
        <v>3351</v>
      </c>
      <c r="B88" t="s">
        <v>3352</v>
      </c>
    </row>
    <row r="89" spans="1:2">
      <c r="A89" t="s">
        <v>3353</v>
      </c>
      <c r="B89" t="s">
        <v>3354</v>
      </c>
    </row>
    <row r="90" spans="1:2">
      <c r="A90" t="s">
        <v>3355</v>
      </c>
      <c r="B90" t="s">
        <v>3356</v>
      </c>
    </row>
    <row r="91" spans="1:2">
      <c r="A91" t="s">
        <v>3361</v>
      </c>
      <c r="B91" t="s">
        <v>3362</v>
      </c>
    </row>
    <row r="92" spans="1:2">
      <c r="A92" t="s">
        <v>3375</v>
      </c>
      <c r="B92" t="s">
        <v>3376</v>
      </c>
    </row>
    <row r="93" spans="1:2">
      <c r="A93" t="s">
        <v>3377</v>
      </c>
      <c r="B93" t="s">
        <v>3378</v>
      </c>
    </row>
    <row r="94" spans="1:2">
      <c r="A94" t="s">
        <v>3379</v>
      </c>
      <c r="B94" t="s">
        <v>3380</v>
      </c>
    </row>
    <row r="95" spans="1:2">
      <c r="A95" t="s">
        <v>3363</v>
      </c>
      <c r="B95" t="s">
        <v>3364</v>
      </c>
    </row>
    <row r="96" spans="1:2">
      <c r="A96" t="s">
        <v>3365</v>
      </c>
      <c r="B96" t="s">
        <v>3366</v>
      </c>
    </row>
    <row r="97" spans="1:2">
      <c r="A97" t="s">
        <v>3367</v>
      </c>
      <c r="B97" t="s">
        <v>3368</v>
      </c>
    </row>
    <row r="98" spans="1:2">
      <c r="A98" t="s">
        <v>3369</v>
      </c>
      <c r="B98" t="s">
        <v>3370</v>
      </c>
    </row>
    <row r="99" spans="1:2">
      <c r="A99" t="s">
        <v>3371</v>
      </c>
      <c r="B99" t="s">
        <v>3372</v>
      </c>
    </row>
    <row r="100" spans="1:2">
      <c r="A100" t="s">
        <v>3373</v>
      </c>
      <c r="B100" t="s">
        <v>3374</v>
      </c>
    </row>
    <row r="101" spans="1:2">
      <c r="A101" t="s">
        <v>3381</v>
      </c>
      <c r="B101" t="s">
        <v>3382</v>
      </c>
    </row>
    <row r="102" spans="1:2">
      <c r="A102" t="s">
        <v>3383</v>
      </c>
      <c r="B102" t="s">
        <v>3384</v>
      </c>
    </row>
    <row r="103" spans="1:2">
      <c r="A103" t="s">
        <v>3385</v>
      </c>
      <c r="B103" t="s">
        <v>3386</v>
      </c>
    </row>
    <row r="104" spans="1:2">
      <c r="A104" t="s">
        <v>3401</v>
      </c>
      <c r="B104" t="s">
        <v>3402</v>
      </c>
    </row>
    <row r="105" spans="1:2">
      <c r="A105" t="s">
        <v>3387</v>
      </c>
      <c r="B105" t="s">
        <v>3388</v>
      </c>
    </row>
    <row r="106" spans="1:2">
      <c r="A106" t="s">
        <v>3389</v>
      </c>
      <c r="B106" t="s">
        <v>3390</v>
      </c>
    </row>
    <row r="107" spans="1:2">
      <c r="A107" t="s">
        <v>3391</v>
      </c>
      <c r="B107" t="s">
        <v>3392</v>
      </c>
    </row>
    <row r="108" spans="1:2">
      <c r="A108" t="s">
        <v>3393</v>
      </c>
      <c r="B108" t="s">
        <v>3394</v>
      </c>
    </row>
    <row r="109" spans="1:2">
      <c r="A109" t="s">
        <v>3395</v>
      </c>
      <c r="B109" t="s">
        <v>3396</v>
      </c>
    </row>
    <row r="110" spans="1:2">
      <c r="A110" t="s">
        <v>3397</v>
      </c>
      <c r="B110" t="s">
        <v>3398</v>
      </c>
    </row>
    <row r="111" spans="1:2">
      <c r="A111" t="s">
        <v>3399</v>
      </c>
      <c r="B111" t="s">
        <v>3400</v>
      </c>
    </row>
    <row r="112" spans="1:2">
      <c r="A112" t="s">
        <v>3403</v>
      </c>
      <c r="B112" t="s">
        <v>3404</v>
      </c>
    </row>
    <row r="113" spans="1:2">
      <c r="A113" t="s">
        <v>3405</v>
      </c>
      <c r="B113" t="s">
        <v>3406</v>
      </c>
    </row>
    <row r="114" spans="1:2">
      <c r="A114" t="s">
        <v>3407</v>
      </c>
      <c r="B114" t="s">
        <v>3408</v>
      </c>
    </row>
    <row r="115" spans="1:2">
      <c r="A115" t="s">
        <v>3424</v>
      </c>
      <c r="B115" t="s">
        <v>3425</v>
      </c>
    </row>
    <row r="116" spans="1:2">
      <c r="A116" t="s">
        <v>3409</v>
      </c>
      <c r="B116" t="s">
        <v>3410</v>
      </c>
    </row>
    <row r="117" spans="1:2">
      <c r="A117" t="s">
        <v>3411</v>
      </c>
      <c r="B117" t="s">
        <v>3412</v>
      </c>
    </row>
    <row r="118" spans="1:2">
      <c r="A118" t="s">
        <v>3413</v>
      </c>
      <c r="B118" t="s">
        <v>3251</v>
      </c>
    </row>
    <row r="119" spans="1:2">
      <c r="A119" t="s">
        <v>3414</v>
      </c>
      <c r="B119" t="s">
        <v>3415</v>
      </c>
    </row>
    <row r="120" spans="1:2">
      <c r="A120" t="s">
        <v>3416</v>
      </c>
      <c r="B120" t="s">
        <v>3417</v>
      </c>
    </row>
    <row r="121" spans="1:2">
      <c r="A121" t="s">
        <v>3418</v>
      </c>
      <c r="B121" t="s">
        <v>3419</v>
      </c>
    </row>
    <row r="122" spans="1:2">
      <c r="A122" t="s">
        <v>3420</v>
      </c>
      <c r="B122" t="s">
        <v>3421</v>
      </c>
    </row>
    <row r="123" spans="1:2">
      <c r="A123" t="s">
        <v>3422</v>
      </c>
      <c r="B123" t="s">
        <v>3423</v>
      </c>
    </row>
    <row r="124" spans="1:2">
      <c r="A124" t="s">
        <v>3436</v>
      </c>
      <c r="B124" t="s">
        <v>3437</v>
      </c>
    </row>
    <row r="125" spans="1:2">
      <c r="A125" t="s">
        <v>3438</v>
      </c>
      <c r="B125" t="s">
        <v>3439</v>
      </c>
    </row>
    <row r="126" spans="1:2">
      <c r="A126" t="s">
        <v>3440</v>
      </c>
      <c r="B126" t="s">
        <v>3441</v>
      </c>
    </row>
    <row r="127" spans="1:2">
      <c r="A127" t="s">
        <v>3442</v>
      </c>
      <c r="B127" t="s">
        <v>3443</v>
      </c>
    </row>
    <row r="128" spans="1:2">
      <c r="A128" t="s">
        <v>3426</v>
      </c>
      <c r="B128" t="s">
        <v>3427</v>
      </c>
    </row>
    <row r="129" spans="1:2">
      <c r="A129" t="s">
        <v>3428</v>
      </c>
      <c r="B129" t="s">
        <v>3429</v>
      </c>
    </row>
    <row r="130" spans="1:2">
      <c r="A130" t="s">
        <v>3430</v>
      </c>
      <c r="B130" t="s">
        <v>3431</v>
      </c>
    </row>
    <row r="131" spans="1:2">
      <c r="A131" t="s">
        <v>3432</v>
      </c>
      <c r="B131" t="s">
        <v>3433</v>
      </c>
    </row>
    <row r="132" spans="1:2">
      <c r="A132" t="s">
        <v>3434</v>
      </c>
      <c r="B132" t="s">
        <v>3435</v>
      </c>
    </row>
    <row r="133" spans="1:2">
      <c r="A133" t="s">
        <v>3460</v>
      </c>
      <c r="B133" t="s">
        <v>3461</v>
      </c>
    </row>
    <row r="134" spans="1:2">
      <c r="A134" t="s">
        <v>3462</v>
      </c>
      <c r="B134" t="s">
        <v>3463</v>
      </c>
    </row>
    <row r="135" spans="1:2">
      <c r="A135" t="s">
        <v>3464</v>
      </c>
      <c r="B135" t="s">
        <v>3465</v>
      </c>
    </row>
    <row r="136" spans="1:2">
      <c r="A136" t="s">
        <v>3466</v>
      </c>
      <c r="B136" t="s">
        <v>3467</v>
      </c>
    </row>
    <row r="137" spans="1:2">
      <c r="A137" t="s">
        <v>3468</v>
      </c>
      <c r="B137" t="s">
        <v>3469</v>
      </c>
    </row>
    <row r="138" spans="1:2">
      <c r="A138" t="s">
        <v>3470</v>
      </c>
      <c r="B138" t="s">
        <v>3471</v>
      </c>
    </row>
    <row r="139" spans="1:2">
      <c r="A139" t="s">
        <v>3472</v>
      </c>
      <c r="B139" t="s">
        <v>3473</v>
      </c>
    </row>
    <row r="140" spans="1:2">
      <c r="A140" t="s">
        <v>3474</v>
      </c>
      <c r="B140" t="s">
        <v>3475</v>
      </c>
    </row>
    <row r="141" spans="1:2">
      <c r="A141" t="s">
        <v>3476</v>
      </c>
      <c r="B141" t="s">
        <v>3477</v>
      </c>
    </row>
    <row r="142" spans="1:2">
      <c r="A142" t="s">
        <v>3444</v>
      </c>
      <c r="B142" t="s">
        <v>3445</v>
      </c>
    </row>
    <row r="143" spans="1:2">
      <c r="A143" t="s">
        <v>3446</v>
      </c>
      <c r="B143" t="s">
        <v>3447</v>
      </c>
    </row>
    <row r="144" spans="1:2">
      <c r="A144" t="s">
        <v>3448</v>
      </c>
      <c r="B144" t="s">
        <v>3449</v>
      </c>
    </row>
    <row r="145" spans="1:2">
      <c r="A145" t="s">
        <v>3450</v>
      </c>
      <c r="B145" t="s">
        <v>3451</v>
      </c>
    </row>
    <row r="146" spans="1:2">
      <c r="A146" t="s">
        <v>3452</v>
      </c>
      <c r="B146" t="s">
        <v>3453</v>
      </c>
    </row>
    <row r="147" spans="1:2">
      <c r="A147" t="s">
        <v>3454</v>
      </c>
      <c r="B147" t="s">
        <v>3455</v>
      </c>
    </row>
    <row r="148" spans="1:2">
      <c r="A148" t="s">
        <v>3456</v>
      </c>
      <c r="B148" t="s">
        <v>3457</v>
      </c>
    </row>
    <row r="149" spans="1:2">
      <c r="A149" t="s">
        <v>3458</v>
      </c>
      <c r="B149" t="s">
        <v>3459</v>
      </c>
    </row>
    <row r="150" spans="1:2">
      <c r="A150" t="s">
        <v>3488</v>
      </c>
      <c r="B150" t="s">
        <v>3489</v>
      </c>
    </row>
    <row r="151" spans="1:2">
      <c r="A151" t="s">
        <v>3490</v>
      </c>
      <c r="B151" t="s">
        <v>3491</v>
      </c>
    </row>
    <row r="152" spans="1:2">
      <c r="A152" t="s">
        <v>3478</v>
      </c>
      <c r="B152" t="s">
        <v>3479</v>
      </c>
    </row>
    <row r="153" spans="1:2">
      <c r="A153" t="s">
        <v>3480</v>
      </c>
      <c r="B153" t="s">
        <v>3481</v>
      </c>
    </row>
    <row r="154" spans="1:2">
      <c r="A154" t="s">
        <v>3482</v>
      </c>
      <c r="B154" t="s">
        <v>3483</v>
      </c>
    </row>
    <row r="155" spans="1:2">
      <c r="A155" t="s">
        <v>3484</v>
      </c>
      <c r="B155" t="s">
        <v>3485</v>
      </c>
    </row>
    <row r="156" spans="1:2">
      <c r="A156" t="s">
        <v>3486</v>
      </c>
      <c r="B156" t="s">
        <v>3487</v>
      </c>
    </row>
    <row r="157" spans="1:2">
      <c r="A157" t="s">
        <v>3502</v>
      </c>
      <c r="B157" t="s">
        <v>3503</v>
      </c>
    </row>
    <row r="158" spans="1:2">
      <c r="A158" t="s">
        <v>3504</v>
      </c>
      <c r="B158" t="s">
        <v>3505</v>
      </c>
    </row>
    <row r="159" spans="1:2">
      <c r="A159" t="s">
        <v>3492</v>
      </c>
      <c r="B159" t="s">
        <v>3493</v>
      </c>
    </row>
    <row r="160" spans="1:2">
      <c r="A160" t="s">
        <v>3494</v>
      </c>
      <c r="B160" t="s">
        <v>3495</v>
      </c>
    </row>
    <row r="161" spans="1:2">
      <c r="A161" t="s">
        <v>3496</v>
      </c>
      <c r="B161" t="s">
        <v>3497</v>
      </c>
    </row>
    <row r="162" spans="1:2">
      <c r="A162" t="s">
        <v>3498</v>
      </c>
      <c r="B162" t="s">
        <v>3499</v>
      </c>
    </row>
    <row r="163" spans="1:2">
      <c r="A163" t="s">
        <v>3500</v>
      </c>
      <c r="B163" t="s">
        <v>3501</v>
      </c>
    </row>
    <row r="164" spans="1:2">
      <c r="A164" t="s">
        <v>3506</v>
      </c>
      <c r="B164" t="s">
        <v>3507</v>
      </c>
    </row>
    <row r="165" spans="1:2">
      <c r="A165" t="s">
        <v>3508</v>
      </c>
      <c r="B165" t="s">
        <v>3509</v>
      </c>
    </row>
    <row r="166" spans="1:2">
      <c r="A166" t="s">
        <v>3513</v>
      </c>
      <c r="B166" t="s">
        <v>3514</v>
      </c>
    </row>
    <row r="167" spans="1:2">
      <c r="A167" t="s">
        <v>3515</v>
      </c>
      <c r="B167" t="s">
        <v>3516</v>
      </c>
    </row>
    <row r="168" spans="1:2">
      <c r="A168" t="s">
        <v>3510</v>
      </c>
      <c r="B168" t="s">
        <v>3117</v>
      </c>
    </row>
    <row r="169" spans="1:2">
      <c r="A169" t="s">
        <v>3511</v>
      </c>
      <c r="B169" t="s">
        <v>3512</v>
      </c>
    </row>
    <row r="170" spans="1:2">
      <c r="A170" t="s">
        <v>3522</v>
      </c>
      <c r="B170" t="s">
        <v>3523</v>
      </c>
    </row>
    <row r="171" spans="1:2">
      <c r="A171" t="s">
        <v>3517</v>
      </c>
      <c r="B171" t="s">
        <v>3518</v>
      </c>
    </row>
    <row r="172" spans="1:2">
      <c r="A172" t="s">
        <v>3519</v>
      </c>
      <c r="B172" t="s">
        <v>3520</v>
      </c>
    </row>
    <row r="173" spans="1:2">
      <c r="A173" t="s">
        <v>3521</v>
      </c>
      <c r="B173" t="s">
        <v>1922</v>
      </c>
    </row>
    <row r="174" spans="1:2">
      <c r="A174" t="s">
        <v>3569</v>
      </c>
      <c r="B174" t="s">
        <v>3570</v>
      </c>
    </row>
    <row r="175" spans="1:2">
      <c r="A175" t="s">
        <v>3571</v>
      </c>
      <c r="B175" t="s">
        <v>3572</v>
      </c>
    </row>
    <row r="176" spans="1:2">
      <c r="A176" t="s">
        <v>3573</v>
      </c>
      <c r="B176" t="s">
        <v>3574</v>
      </c>
    </row>
    <row r="177" spans="1:2">
      <c r="A177" t="s">
        <v>3575</v>
      </c>
      <c r="B177" t="s">
        <v>3576</v>
      </c>
    </row>
    <row r="178" spans="1:2">
      <c r="A178" t="s">
        <v>3577</v>
      </c>
      <c r="B178" t="s">
        <v>3578</v>
      </c>
    </row>
    <row r="179" spans="1:2">
      <c r="A179" t="s">
        <v>3579</v>
      </c>
      <c r="B179" t="s">
        <v>3580</v>
      </c>
    </row>
    <row r="180" spans="1:2">
      <c r="A180" t="s">
        <v>3581</v>
      </c>
      <c r="B180" t="s">
        <v>3582</v>
      </c>
    </row>
    <row r="181" spans="1:2">
      <c r="A181" t="s">
        <v>3583</v>
      </c>
      <c r="B181" t="s">
        <v>3584</v>
      </c>
    </row>
    <row r="182" spans="1:2">
      <c r="A182" t="s">
        <v>3585</v>
      </c>
      <c r="B182" t="s">
        <v>3586</v>
      </c>
    </row>
    <row r="183" spans="1:2">
      <c r="A183" t="s">
        <v>3587</v>
      </c>
      <c r="B183" t="s">
        <v>3588</v>
      </c>
    </row>
    <row r="184" spans="1:2">
      <c r="A184" t="s">
        <v>3589</v>
      </c>
      <c r="B184" t="s">
        <v>3590</v>
      </c>
    </row>
    <row r="185" spans="1:2">
      <c r="A185" t="s">
        <v>3591</v>
      </c>
      <c r="B185" t="s">
        <v>3592</v>
      </c>
    </row>
    <row r="186" spans="1:2">
      <c r="A186" t="s">
        <v>3593</v>
      </c>
      <c r="B186" t="s">
        <v>3594</v>
      </c>
    </row>
    <row r="187" spans="1:2">
      <c r="A187" t="s">
        <v>3595</v>
      </c>
      <c r="B187" t="s">
        <v>3596</v>
      </c>
    </row>
    <row r="188" spans="1:2">
      <c r="A188" t="s">
        <v>3597</v>
      </c>
      <c r="B188" t="s">
        <v>3598</v>
      </c>
    </row>
    <row r="189" spans="1:2">
      <c r="A189" t="s">
        <v>3599</v>
      </c>
      <c r="B189" t="s">
        <v>3600</v>
      </c>
    </row>
    <row r="190" spans="1:2">
      <c r="A190" t="s">
        <v>3601</v>
      </c>
      <c r="B190" t="s">
        <v>3602</v>
      </c>
    </row>
    <row r="191" spans="1:2">
      <c r="A191" t="s">
        <v>3524</v>
      </c>
      <c r="B191" t="s">
        <v>3525</v>
      </c>
    </row>
    <row r="192" spans="1:2">
      <c r="A192" t="s">
        <v>3526</v>
      </c>
      <c r="B192" t="s">
        <v>3527</v>
      </c>
    </row>
    <row r="193" spans="1:2">
      <c r="A193" t="s">
        <v>3528</v>
      </c>
      <c r="B193" t="s">
        <v>3529</v>
      </c>
    </row>
    <row r="194" spans="1:2">
      <c r="A194" t="s">
        <v>3530</v>
      </c>
      <c r="B194" t="s">
        <v>3531</v>
      </c>
    </row>
    <row r="195" spans="1:2">
      <c r="A195" t="s">
        <v>3532</v>
      </c>
      <c r="B195" t="s">
        <v>3533</v>
      </c>
    </row>
    <row r="196" spans="1:2">
      <c r="A196" t="s">
        <v>3534</v>
      </c>
      <c r="B196" t="s">
        <v>3535</v>
      </c>
    </row>
    <row r="197" spans="1:2">
      <c r="A197" t="s">
        <v>3536</v>
      </c>
      <c r="B197" t="s">
        <v>3537</v>
      </c>
    </row>
    <row r="198" spans="1:2">
      <c r="A198" t="s">
        <v>3538</v>
      </c>
      <c r="B198" t="s">
        <v>3539</v>
      </c>
    </row>
    <row r="199" spans="1:2">
      <c r="A199" t="s">
        <v>3540</v>
      </c>
      <c r="B199" t="s">
        <v>3541</v>
      </c>
    </row>
    <row r="200" spans="1:2">
      <c r="A200" t="s">
        <v>3542</v>
      </c>
      <c r="B200" t="s">
        <v>3543</v>
      </c>
    </row>
    <row r="201" spans="1:2">
      <c r="A201" t="s">
        <v>3544</v>
      </c>
      <c r="B201" t="s">
        <v>3545</v>
      </c>
    </row>
    <row r="202" spans="1:2">
      <c r="A202" t="s">
        <v>3546</v>
      </c>
      <c r="B202" t="s">
        <v>3547</v>
      </c>
    </row>
    <row r="203" spans="1:2">
      <c r="A203" t="s">
        <v>3548</v>
      </c>
      <c r="B203" t="s">
        <v>3549</v>
      </c>
    </row>
    <row r="204" spans="1:2">
      <c r="A204" t="s">
        <v>3550</v>
      </c>
      <c r="B204" t="s">
        <v>3551</v>
      </c>
    </row>
    <row r="205" spans="1:2">
      <c r="A205" t="s">
        <v>3552</v>
      </c>
      <c r="B205" t="s">
        <v>3553</v>
      </c>
    </row>
    <row r="206" spans="1:2">
      <c r="A206" t="s">
        <v>3554</v>
      </c>
      <c r="B206" t="s">
        <v>3555</v>
      </c>
    </row>
    <row r="207" spans="1:2">
      <c r="A207" t="s">
        <v>3556</v>
      </c>
      <c r="B207" t="s">
        <v>3557</v>
      </c>
    </row>
    <row r="208" spans="1:2">
      <c r="A208" t="s">
        <v>3558</v>
      </c>
      <c r="B208" t="s">
        <v>3559</v>
      </c>
    </row>
    <row r="209" spans="1:2">
      <c r="A209" t="s">
        <v>3560</v>
      </c>
      <c r="B209" t="s">
        <v>3559</v>
      </c>
    </row>
    <row r="210" spans="1:2">
      <c r="A210" t="s">
        <v>3561</v>
      </c>
      <c r="B210" t="s">
        <v>3562</v>
      </c>
    </row>
    <row r="211" spans="1:2">
      <c r="A211" t="s">
        <v>3563</v>
      </c>
      <c r="B211" t="s">
        <v>3564</v>
      </c>
    </row>
    <row r="212" spans="1:2">
      <c r="A212" t="s">
        <v>3565</v>
      </c>
      <c r="B212" t="s">
        <v>3566</v>
      </c>
    </row>
    <row r="213" spans="1:2">
      <c r="A213" t="s">
        <v>3567</v>
      </c>
      <c r="B213" t="s">
        <v>3568</v>
      </c>
    </row>
    <row r="214" spans="1:2">
      <c r="A214" t="s">
        <v>3661</v>
      </c>
      <c r="B214" t="s">
        <v>3662</v>
      </c>
    </row>
    <row r="215" spans="1:2">
      <c r="A215" t="s">
        <v>3663</v>
      </c>
      <c r="B215" t="s">
        <v>3664</v>
      </c>
    </row>
    <row r="216" spans="1:2">
      <c r="A216" t="s">
        <v>3665</v>
      </c>
      <c r="B216" t="s">
        <v>3666</v>
      </c>
    </row>
    <row r="217" spans="1:2">
      <c r="A217" t="s">
        <v>3667</v>
      </c>
      <c r="B217" t="s">
        <v>3668</v>
      </c>
    </row>
    <row r="218" spans="1:2">
      <c r="A218" t="s">
        <v>3669</v>
      </c>
      <c r="B218" t="s">
        <v>3670</v>
      </c>
    </row>
    <row r="219" spans="1:2">
      <c r="A219" t="s">
        <v>3671</v>
      </c>
      <c r="B219" t="s">
        <v>3672</v>
      </c>
    </row>
    <row r="220" spans="1:2">
      <c r="A220" t="s">
        <v>3673</v>
      </c>
      <c r="B220" t="s">
        <v>3674</v>
      </c>
    </row>
    <row r="221" spans="1:2">
      <c r="A221" t="s">
        <v>3675</v>
      </c>
      <c r="B221" t="s">
        <v>3582</v>
      </c>
    </row>
    <row r="222" spans="1:2">
      <c r="A222" t="s">
        <v>3603</v>
      </c>
      <c r="B222" t="s">
        <v>3604</v>
      </c>
    </row>
    <row r="223" spans="1:2">
      <c r="A223" t="s">
        <v>3605</v>
      </c>
      <c r="B223" t="s">
        <v>3606</v>
      </c>
    </row>
    <row r="224" spans="1:2">
      <c r="A224" t="s">
        <v>3607</v>
      </c>
      <c r="B224" t="s">
        <v>3608</v>
      </c>
    </row>
    <row r="225" spans="1:2">
      <c r="A225" t="s">
        <v>3609</v>
      </c>
      <c r="B225" t="s">
        <v>3610</v>
      </c>
    </row>
    <row r="226" spans="1:2">
      <c r="A226" t="s">
        <v>3611</v>
      </c>
      <c r="B226" t="s">
        <v>3612</v>
      </c>
    </row>
    <row r="227" spans="1:2">
      <c r="A227" t="s">
        <v>3613</v>
      </c>
      <c r="B227" t="s">
        <v>3614</v>
      </c>
    </row>
    <row r="228" spans="1:2">
      <c r="A228" t="s">
        <v>3615</v>
      </c>
      <c r="B228" t="s">
        <v>3616</v>
      </c>
    </row>
    <row r="229" spans="1:2">
      <c r="A229" t="s">
        <v>3617</v>
      </c>
      <c r="B229" t="s">
        <v>3618</v>
      </c>
    </row>
    <row r="230" spans="1:2">
      <c r="A230" t="s">
        <v>3619</v>
      </c>
      <c r="B230" t="s">
        <v>3620</v>
      </c>
    </row>
    <row r="231" spans="1:2">
      <c r="A231" t="s">
        <v>3621</v>
      </c>
      <c r="B231" t="s">
        <v>3622</v>
      </c>
    </row>
    <row r="232" spans="1:2">
      <c r="A232" t="s">
        <v>3623</v>
      </c>
      <c r="B232" t="s">
        <v>3624</v>
      </c>
    </row>
    <row r="233" spans="1:2">
      <c r="A233" t="s">
        <v>3625</v>
      </c>
      <c r="B233" t="s">
        <v>3626</v>
      </c>
    </row>
    <row r="234" spans="1:2">
      <c r="A234" t="s">
        <v>3627</v>
      </c>
      <c r="B234" t="s">
        <v>3628</v>
      </c>
    </row>
    <row r="235" spans="1:2">
      <c r="A235" t="s">
        <v>3629</v>
      </c>
      <c r="B235" t="s">
        <v>3630</v>
      </c>
    </row>
    <row r="236" spans="1:2">
      <c r="A236" t="s">
        <v>3631</v>
      </c>
      <c r="B236" t="s">
        <v>3632</v>
      </c>
    </row>
    <row r="237" spans="1:2">
      <c r="A237" t="s">
        <v>3633</v>
      </c>
      <c r="B237" t="s">
        <v>3634</v>
      </c>
    </row>
    <row r="238" spans="1:2">
      <c r="A238" t="s">
        <v>3635</v>
      </c>
      <c r="B238" t="s">
        <v>3636</v>
      </c>
    </row>
    <row r="239" spans="1:2">
      <c r="A239" t="s">
        <v>3637</v>
      </c>
      <c r="B239" t="s">
        <v>3622</v>
      </c>
    </row>
    <row r="240" spans="1:2">
      <c r="A240" t="s">
        <v>3638</v>
      </c>
      <c r="B240" t="s">
        <v>3639</v>
      </c>
    </row>
    <row r="241" spans="1:2">
      <c r="A241" t="s">
        <v>3640</v>
      </c>
      <c r="B241" t="s">
        <v>3576</v>
      </c>
    </row>
    <row r="242" spans="1:2">
      <c r="A242" t="s">
        <v>3641</v>
      </c>
      <c r="B242" t="s">
        <v>3642</v>
      </c>
    </row>
    <row r="243" spans="1:2">
      <c r="A243" t="s">
        <v>3643</v>
      </c>
      <c r="B243" t="s">
        <v>3644</v>
      </c>
    </row>
    <row r="244" spans="1:2">
      <c r="A244" t="s">
        <v>3645</v>
      </c>
      <c r="B244" t="s">
        <v>3646</v>
      </c>
    </row>
    <row r="245" spans="1:2">
      <c r="A245" t="s">
        <v>3647</v>
      </c>
      <c r="B245" t="s">
        <v>3648</v>
      </c>
    </row>
    <row r="246" spans="1:2">
      <c r="A246" t="s">
        <v>3649</v>
      </c>
      <c r="B246" t="s">
        <v>3650</v>
      </c>
    </row>
    <row r="247" spans="1:2">
      <c r="A247" t="s">
        <v>3651</v>
      </c>
      <c r="B247" t="s">
        <v>3652</v>
      </c>
    </row>
    <row r="248" spans="1:2">
      <c r="A248" t="s">
        <v>3653</v>
      </c>
      <c r="B248" t="s">
        <v>3654</v>
      </c>
    </row>
    <row r="249" spans="1:2">
      <c r="A249" t="s">
        <v>3655</v>
      </c>
      <c r="B249" t="s">
        <v>3656</v>
      </c>
    </row>
    <row r="250" spans="1:2">
      <c r="A250" t="s">
        <v>3657</v>
      </c>
      <c r="B250" t="s">
        <v>3658</v>
      </c>
    </row>
    <row r="251" spans="1:2">
      <c r="A251" t="s">
        <v>3659</v>
      </c>
      <c r="B251" t="s">
        <v>3660</v>
      </c>
    </row>
    <row r="252" spans="1:2">
      <c r="A252" t="s">
        <v>3676</v>
      </c>
      <c r="B252" t="s">
        <v>3677</v>
      </c>
    </row>
    <row r="253" spans="1:2">
      <c r="A253" t="s">
        <v>3676</v>
      </c>
      <c r="B253" t="s">
        <v>3677</v>
      </c>
    </row>
    <row r="254" spans="1:2">
      <c r="A254" t="s">
        <v>3676</v>
      </c>
      <c r="B254" t="s">
        <v>3677</v>
      </c>
    </row>
    <row r="255" spans="1:2">
      <c r="A255" t="s">
        <v>3678</v>
      </c>
      <c r="B255" t="s">
        <v>3679</v>
      </c>
    </row>
    <row r="256" spans="1:2">
      <c r="A256" t="s">
        <v>3678</v>
      </c>
      <c r="B256" t="s">
        <v>3679</v>
      </c>
    </row>
    <row r="257" spans="1:2">
      <c r="A257" t="s">
        <v>3678</v>
      </c>
      <c r="B257" t="s">
        <v>3679</v>
      </c>
    </row>
    <row r="258" spans="1:2">
      <c r="A258" t="s">
        <v>3680</v>
      </c>
      <c r="B258" t="s">
        <v>3681</v>
      </c>
    </row>
    <row r="259" spans="1:2">
      <c r="A259" t="s">
        <v>3680</v>
      </c>
      <c r="B259" t="s">
        <v>3681</v>
      </c>
    </row>
    <row r="260" spans="1:2">
      <c r="A260" t="s">
        <v>3680</v>
      </c>
      <c r="B260" t="s">
        <v>3681</v>
      </c>
    </row>
    <row r="261" spans="1:2">
      <c r="A261" t="s">
        <v>3691</v>
      </c>
      <c r="B261" t="s">
        <v>3692</v>
      </c>
    </row>
    <row r="262" spans="1:2">
      <c r="A262" t="s">
        <v>3693</v>
      </c>
      <c r="B262" t="s">
        <v>3348</v>
      </c>
    </row>
    <row r="263" spans="1:2">
      <c r="A263" t="s">
        <v>3694</v>
      </c>
      <c r="B263" t="s">
        <v>3358</v>
      </c>
    </row>
    <row r="264" spans="1:2">
      <c r="A264" t="s">
        <v>3682</v>
      </c>
      <c r="B264" t="s">
        <v>3683</v>
      </c>
    </row>
    <row r="265" spans="1:2">
      <c r="A265" t="s">
        <v>3684</v>
      </c>
      <c r="B265" t="s">
        <v>3356</v>
      </c>
    </row>
    <row r="266" spans="1:2">
      <c r="A266" t="s">
        <v>3685</v>
      </c>
      <c r="B266" t="s">
        <v>3686</v>
      </c>
    </row>
    <row r="267" spans="1:2">
      <c r="A267" t="s">
        <v>3687</v>
      </c>
      <c r="B267" t="s">
        <v>3688</v>
      </c>
    </row>
    <row r="268" spans="1:2">
      <c r="A268" t="s">
        <v>3689</v>
      </c>
      <c r="B268" t="s">
        <v>3690</v>
      </c>
    </row>
    <row r="269" spans="1:2">
      <c r="A269" t="s">
        <v>3695</v>
      </c>
      <c r="B269" t="s">
        <v>3354</v>
      </c>
    </row>
    <row r="270" spans="1:2">
      <c r="A270" t="s">
        <v>3696</v>
      </c>
      <c r="B270" t="s">
        <v>3697</v>
      </c>
    </row>
    <row r="271" spans="1:2">
      <c r="A271" t="s">
        <v>3698</v>
      </c>
      <c r="B271" t="s">
        <v>3699</v>
      </c>
    </row>
    <row r="272" spans="1:2">
      <c r="A272" t="s">
        <v>3700</v>
      </c>
      <c r="B272" t="s">
        <v>3701</v>
      </c>
    </row>
    <row r="273" spans="1:2">
      <c r="A273" t="s">
        <v>3720</v>
      </c>
      <c r="B273" t="s">
        <v>3721</v>
      </c>
    </row>
    <row r="274" spans="1:2">
      <c r="A274" t="s">
        <v>3702</v>
      </c>
      <c r="B274" t="s">
        <v>3701</v>
      </c>
    </row>
    <row r="275" spans="1:2">
      <c r="A275" t="s">
        <v>3703</v>
      </c>
      <c r="B275" t="s">
        <v>3704</v>
      </c>
    </row>
    <row r="276" spans="1:2">
      <c r="A276" t="s">
        <v>3705</v>
      </c>
      <c r="B276" t="s">
        <v>3706</v>
      </c>
    </row>
    <row r="277" spans="1:2">
      <c r="A277" t="s">
        <v>3707</v>
      </c>
      <c r="B277" t="s">
        <v>3708</v>
      </c>
    </row>
    <row r="278" spans="1:2">
      <c r="A278" t="s">
        <v>3709</v>
      </c>
      <c r="B278" t="s">
        <v>3710</v>
      </c>
    </row>
    <row r="279" spans="1:2">
      <c r="A279" t="s">
        <v>3711</v>
      </c>
      <c r="B279" t="s">
        <v>3712</v>
      </c>
    </row>
    <row r="280" spans="1:2">
      <c r="A280" t="s">
        <v>3713</v>
      </c>
      <c r="B280" t="s">
        <v>3714</v>
      </c>
    </row>
    <row r="281" spans="1:2">
      <c r="A281" t="s">
        <v>3715</v>
      </c>
      <c r="B281" t="s">
        <v>13855</v>
      </c>
    </row>
    <row r="282" spans="1:2">
      <c r="A282" t="s">
        <v>3716</v>
      </c>
      <c r="B282" t="s">
        <v>3717</v>
      </c>
    </row>
    <row r="283" spans="1:2">
      <c r="A283" t="s">
        <v>3718</v>
      </c>
      <c r="B283" t="s">
        <v>3719</v>
      </c>
    </row>
    <row r="284" spans="1:2">
      <c r="A284" t="s">
        <v>13788</v>
      </c>
      <c r="B284" t="s">
        <v>3725</v>
      </c>
    </row>
    <row r="285" spans="1:2">
      <c r="A285" t="s">
        <v>3724</v>
      </c>
      <c r="B285" t="s">
        <v>3725</v>
      </c>
    </row>
    <row r="286" spans="1:2">
      <c r="A286" t="s">
        <v>3726</v>
      </c>
      <c r="B286" t="s">
        <v>3727</v>
      </c>
    </row>
    <row r="287" spans="1:2">
      <c r="A287" t="s">
        <v>3730</v>
      </c>
      <c r="B287" t="s">
        <v>3731</v>
      </c>
    </row>
    <row r="288" spans="1:2">
      <c r="A288" t="s">
        <v>3732</v>
      </c>
      <c r="B288" t="s">
        <v>3733</v>
      </c>
    </row>
    <row r="289" spans="1:2">
      <c r="A289" t="s">
        <v>3757</v>
      </c>
      <c r="B289" t="s">
        <v>3758</v>
      </c>
    </row>
    <row r="290" spans="1:2">
      <c r="A290" t="s">
        <v>3766</v>
      </c>
      <c r="B290" t="s">
        <v>13856</v>
      </c>
    </row>
    <row r="291" spans="1:2">
      <c r="A291" t="s">
        <v>3767</v>
      </c>
      <c r="B291" t="s">
        <v>3768</v>
      </c>
    </row>
    <row r="292" spans="1:2">
      <c r="A292" t="s">
        <v>3759</v>
      </c>
      <c r="B292" t="s">
        <v>3758</v>
      </c>
    </row>
    <row r="293" spans="1:2">
      <c r="A293" t="s">
        <v>3760</v>
      </c>
      <c r="B293" t="s">
        <v>3761</v>
      </c>
    </row>
    <row r="294" spans="1:2">
      <c r="A294" t="s">
        <v>3762</v>
      </c>
      <c r="B294" t="s">
        <v>3763</v>
      </c>
    </row>
    <row r="295" spans="1:2">
      <c r="A295" t="s">
        <v>3764</v>
      </c>
      <c r="B295" t="s">
        <v>3765</v>
      </c>
    </row>
    <row r="296" spans="1:2">
      <c r="A296" t="s">
        <v>3722</v>
      </c>
      <c r="B296" t="s">
        <v>3723</v>
      </c>
    </row>
    <row r="297" spans="1:2">
      <c r="A297" t="s">
        <v>3751</v>
      </c>
      <c r="B297" t="s">
        <v>3752</v>
      </c>
    </row>
    <row r="298" spans="1:2">
      <c r="A298" t="s">
        <v>3753</v>
      </c>
      <c r="B298" t="s">
        <v>3754</v>
      </c>
    </row>
    <row r="299" spans="1:2">
      <c r="A299" t="s">
        <v>3755</v>
      </c>
      <c r="B299" t="s">
        <v>3756</v>
      </c>
    </row>
    <row r="300" spans="1:2">
      <c r="A300" t="s">
        <v>3728</v>
      </c>
      <c r="B300" t="s">
        <v>3729</v>
      </c>
    </row>
    <row r="301" spans="1:2">
      <c r="A301" t="s">
        <v>3734</v>
      </c>
      <c r="B301" t="s">
        <v>3735</v>
      </c>
    </row>
    <row r="302" spans="1:2">
      <c r="A302" t="s">
        <v>3736</v>
      </c>
      <c r="B302" t="s">
        <v>3723</v>
      </c>
    </row>
    <row r="303" spans="1:2">
      <c r="A303" t="s">
        <v>3737</v>
      </c>
      <c r="B303" t="s">
        <v>3738</v>
      </c>
    </row>
    <row r="304" spans="1:2">
      <c r="A304" t="s">
        <v>3739</v>
      </c>
      <c r="B304" t="s">
        <v>3740</v>
      </c>
    </row>
    <row r="305" spans="1:2">
      <c r="A305" t="s">
        <v>3741</v>
      </c>
      <c r="B305" t="s">
        <v>3742</v>
      </c>
    </row>
    <row r="306" spans="1:2">
      <c r="A306" t="s">
        <v>3743</v>
      </c>
      <c r="B306" t="s">
        <v>3744</v>
      </c>
    </row>
    <row r="307" spans="1:2">
      <c r="A307" t="s">
        <v>3745</v>
      </c>
      <c r="B307" t="s">
        <v>3746</v>
      </c>
    </row>
    <row r="308" spans="1:2">
      <c r="A308" t="s">
        <v>3747</v>
      </c>
      <c r="B308" t="s">
        <v>3748</v>
      </c>
    </row>
    <row r="309" spans="1:2">
      <c r="A309" t="s">
        <v>3749</v>
      </c>
      <c r="B309" t="s">
        <v>3750</v>
      </c>
    </row>
    <row r="310" spans="1:2">
      <c r="A310" t="s">
        <v>3769</v>
      </c>
      <c r="B310" t="s">
        <v>3770</v>
      </c>
    </row>
    <row r="311" spans="1:2">
      <c r="A311" t="s">
        <v>3788</v>
      </c>
      <c r="B311" t="s">
        <v>3789</v>
      </c>
    </row>
    <row r="312" spans="1:2">
      <c r="A312" t="s">
        <v>3771</v>
      </c>
      <c r="B312" t="s">
        <v>3772</v>
      </c>
    </row>
    <row r="313" spans="1:2">
      <c r="A313" t="s">
        <v>3773</v>
      </c>
      <c r="B313" t="s">
        <v>3774</v>
      </c>
    </row>
    <row r="314" spans="1:2">
      <c r="A314" t="s">
        <v>3775</v>
      </c>
      <c r="B314" t="s">
        <v>3776</v>
      </c>
    </row>
    <row r="315" spans="1:2">
      <c r="A315" t="s">
        <v>3777</v>
      </c>
      <c r="B315" t="s">
        <v>3778</v>
      </c>
    </row>
    <row r="316" spans="1:2">
      <c r="A316" t="s">
        <v>3779</v>
      </c>
      <c r="B316" t="s">
        <v>3780</v>
      </c>
    </row>
    <row r="317" spans="1:2">
      <c r="A317" t="s">
        <v>3781</v>
      </c>
      <c r="B317" t="s">
        <v>3782</v>
      </c>
    </row>
    <row r="318" spans="1:2">
      <c r="A318" t="s">
        <v>3783</v>
      </c>
      <c r="B318" t="s">
        <v>3784</v>
      </c>
    </row>
    <row r="319" spans="1:2">
      <c r="A319" t="s">
        <v>3785</v>
      </c>
      <c r="B319" t="s">
        <v>3786</v>
      </c>
    </row>
    <row r="320" spans="1:2">
      <c r="A320" t="s">
        <v>3787</v>
      </c>
      <c r="B320" t="s">
        <v>3770</v>
      </c>
    </row>
    <row r="321" spans="1:2">
      <c r="A321" t="s">
        <v>3790</v>
      </c>
      <c r="B321" t="s">
        <v>3791</v>
      </c>
    </row>
    <row r="322" spans="1:2">
      <c r="A322" t="s">
        <v>3802</v>
      </c>
      <c r="B322" t="s">
        <v>13858</v>
      </c>
    </row>
    <row r="323" spans="1:2">
      <c r="A323" t="s">
        <v>3803</v>
      </c>
      <c r="B323" t="s">
        <v>3804</v>
      </c>
    </row>
    <row r="324" spans="1:2">
      <c r="A324" t="s">
        <v>3792</v>
      </c>
      <c r="B324" t="s">
        <v>3793</v>
      </c>
    </row>
    <row r="325" spans="1:2">
      <c r="A325" t="s">
        <v>3794</v>
      </c>
      <c r="B325" t="s">
        <v>3791</v>
      </c>
    </row>
    <row r="326" spans="1:2">
      <c r="A326" t="s">
        <v>3795</v>
      </c>
      <c r="B326" t="s">
        <v>13857</v>
      </c>
    </row>
    <row r="327" spans="1:2">
      <c r="A327" t="s">
        <v>3796</v>
      </c>
      <c r="B327" t="s">
        <v>3797</v>
      </c>
    </row>
    <row r="328" spans="1:2">
      <c r="A328" t="s">
        <v>3798</v>
      </c>
      <c r="B328" t="s">
        <v>3799</v>
      </c>
    </row>
    <row r="329" spans="1:2">
      <c r="A329" t="s">
        <v>3800</v>
      </c>
      <c r="B329" t="s">
        <v>3801</v>
      </c>
    </row>
    <row r="330" spans="1:2">
      <c r="A330" t="s">
        <v>3816</v>
      </c>
      <c r="B330" t="s">
        <v>3806</v>
      </c>
    </row>
    <row r="331" spans="1:2">
      <c r="A331" t="s">
        <v>3805</v>
      </c>
      <c r="B331" t="s">
        <v>3806</v>
      </c>
    </row>
    <row r="332" spans="1:2">
      <c r="A332" t="s">
        <v>3817</v>
      </c>
      <c r="B332" t="s">
        <v>3818</v>
      </c>
    </row>
    <row r="333" spans="1:2">
      <c r="A333" t="s">
        <v>3819</v>
      </c>
      <c r="B333" t="s">
        <v>3820</v>
      </c>
    </row>
    <row r="334" spans="1:2">
      <c r="A334" t="s">
        <v>3821</v>
      </c>
      <c r="B334" t="s">
        <v>3822</v>
      </c>
    </row>
    <row r="335" spans="1:2">
      <c r="A335" t="s">
        <v>3823</v>
      </c>
      <c r="B335" t="s">
        <v>3824</v>
      </c>
    </row>
    <row r="336" spans="1:2">
      <c r="A336" t="s">
        <v>3825</v>
      </c>
      <c r="B336" t="s">
        <v>3826</v>
      </c>
    </row>
    <row r="337" spans="1:2">
      <c r="A337" t="s">
        <v>3827</v>
      </c>
      <c r="B337" t="s">
        <v>3828</v>
      </c>
    </row>
    <row r="338" spans="1:2">
      <c r="A338" t="s">
        <v>3829</v>
      </c>
      <c r="B338" t="s">
        <v>3830</v>
      </c>
    </row>
    <row r="339" spans="1:2">
      <c r="A339" t="s">
        <v>3807</v>
      </c>
      <c r="B339" t="s">
        <v>3808</v>
      </c>
    </row>
    <row r="340" spans="1:2">
      <c r="A340" t="s">
        <v>3809</v>
      </c>
      <c r="B340" t="s">
        <v>3810</v>
      </c>
    </row>
    <row r="341" spans="1:2">
      <c r="A341" t="s">
        <v>3811</v>
      </c>
      <c r="B341" t="s">
        <v>3808</v>
      </c>
    </row>
    <row r="342" spans="1:2">
      <c r="A342" t="s">
        <v>3812</v>
      </c>
      <c r="B342" t="s">
        <v>3813</v>
      </c>
    </row>
    <row r="343" spans="1:2">
      <c r="A343" t="s">
        <v>3814</v>
      </c>
      <c r="B343" t="s">
        <v>3815</v>
      </c>
    </row>
    <row r="344" spans="1:2">
      <c r="A344" t="s">
        <v>3831</v>
      </c>
      <c r="B344" t="s">
        <v>3832</v>
      </c>
    </row>
    <row r="345" spans="1:2">
      <c r="A345" t="s">
        <v>3833</v>
      </c>
      <c r="B345" t="s">
        <v>3244</v>
      </c>
    </row>
    <row r="346" spans="1:2">
      <c r="A346" t="s">
        <v>3834</v>
      </c>
      <c r="B346" t="s">
        <v>3835</v>
      </c>
    </row>
    <row r="347" spans="1:2">
      <c r="A347" t="s">
        <v>3836</v>
      </c>
      <c r="B347" t="s">
        <v>3837</v>
      </c>
    </row>
    <row r="348" spans="1:2">
      <c r="A348" t="s">
        <v>3838</v>
      </c>
      <c r="B348" t="s">
        <v>3839</v>
      </c>
    </row>
    <row r="349" spans="1:2">
      <c r="A349" t="s">
        <v>3840</v>
      </c>
      <c r="B349" t="s">
        <v>3841</v>
      </c>
    </row>
    <row r="350" spans="1:2">
      <c r="A350" t="s">
        <v>3842</v>
      </c>
      <c r="B350" t="s">
        <v>3843</v>
      </c>
    </row>
    <row r="351" spans="1:2">
      <c r="A351" t="s">
        <v>3842</v>
      </c>
      <c r="B351" t="s">
        <v>3844</v>
      </c>
    </row>
    <row r="352" spans="1:2">
      <c r="A352" t="s">
        <v>3845</v>
      </c>
      <c r="B352" t="s">
        <v>3846</v>
      </c>
    </row>
    <row r="353" spans="1:2">
      <c r="A353" t="s">
        <v>3847</v>
      </c>
      <c r="B353" t="s">
        <v>3848</v>
      </c>
    </row>
    <row r="354" spans="1:2">
      <c r="A354" t="s">
        <v>3849</v>
      </c>
      <c r="B354" t="s">
        <v>3850</v>
      </c>
    </row>
    <row r="355" spans="1:2">
      <c r="A355" t="s">
        <v>3851</v>
      </c>
      <c r="B355" t="s">
        <v>3852</v>
      </c>
    </row>
    <row r="356" spans="1:2">
      <c r="A356" t="s">
        <v>3853</v>
      </c>
      <c r="B356" t="s">
        <v>3854</v>
      </c>
    </row>
    <row r="357" spans="1:2">
      <c r="A357" t="s">
        <v>3855</v>
      </c>
      <c r="B357" t="s">
        <v>3856</v>
      </c>
    </row>
    <row r="358" spans="1:2">
      <c r="A358" t="s">
        <v>3857</v>
      </c>
      <c r="B358" t="s">
        <v>3858</v>
      </c>
    </row>
    <row r="359" spans="1:2">
      <c r="A359" t="s">
        <v>3859</v>
      </c>
      <c r="B359" t="s">
        <v>3860</v>
      </c>
    </row>
    <row r="360" spans="1:2">
      <c r="A360" t="s">
        <v>3861</v>
      </c>
      <c r="B360" t="s">
        <v>3862</v>
      </c>
    </row>
    <row r="361" spans="1:2">
      <c r="A361" t="s">
        <v>3863</v>
      </c>
      <c r="B361" t="s">
        <v>3864</v>
      </c>
    </row>
    <row r="362" spans="1:2">
      <c r="A362" t="s">
        <v>3865</v>
      </c>
      <c r="B362" t="s">
        <v>3866</v>
      </c>
    </row>
    <row r="363" spans="1:2">
      <c r="A363" t="s">
        <v>3867</v>
      </c>
      <c r="B363" t="s">
        <v>3868</v>
      </c>
    </row>
    <row r="364" spans="1:2">
      <c r="A364" t="s">
        <v>3869</v>
      </c>
      <c r="B364" t="s">
        <v>3870</v>
      </c>
    </row>
    <row r="365" spans="1:2">
      <c r="A365" t="s">
        <v>3871</v>
      </c>
      <c r="B365" t="s">
        <v>3872</v>
      </c>
    </row>
    <row r="366" spans="1:2">
      <c r="A366" t="s">
        <v>3873</v>
      </c>
      <c r="B366" t="s">
        <v>3874</v>
      </c>
    </row>
    <row r="367" spans="1:2">
      <c r="A367" t="s">
        <v>3875</v>
      </c>
      <c r="B367" t="s">
        <v>3876</v>
      </c>
    </row>
    <row r="368" spans="1:2">
      <c r="A368" t="s">
        <v>3877</v>
      </c>
      <c r="B368" t="s">
        <v>3878</v>
      </c>
    </row>
    <row r="369" spans="1:2">
      <c r="A369" t="s">
        <v>3879</v>
      </c>
      <c r="B369" t="s">
        <v>3880</v>
      </c>
    </row>
    <row r="370" spans="1:2">
      <c r="A370" t="s">
        <v>3881</v>
      </c>
      <c r="B370" t="s">
        <v>3882</v>
      </c>
    </row>
    <row r="371" spans="1:2">
      <c r="A371" t="s">
        <v>3883</v>
      </c>
      <c r="B371" t="s">
        <v>3884</v>
      </c>
    </row>
    <row r="372" spans="1:2">
      <c r="A372" t="s">
        <v>3885</v>
      </c>
      <c r="B372" t="s">
        <v>3886</v>
      </c>
    </row>
    <row r="373" spans="1:2">
      <c r="A373" t="s">
        <v>3887</v>
      </c>
      <c r="B373" t="s">
        <v>3888</v>
      </c>
    </row>
    <row r="374" spans="1:2">
      <c r="A374" t="s">
        <v>3889</v>
      </c>
      <c r="B374" t="s">
        <v>3890</v>
      </c>
    </row>
    <row r="375" spans="1:2">
      <c r="A375" t="s">
        <v>3891</v>
      </c>
      <c r="B375" t="s">
        <v>3892</v>
      </c>
    </row>
    <row r="376" spans="1:2">
      <c r="A376" t="s">
        <v>3893</v>
      </c>
      <c r="B376" t="s">
        <v>3894</v>
      </c>
    </row>
    <row r="377" spans="1:2">
      <c r="A377" t="s">
        <v>3895</v>
      </c>
      <c r="B377" t="s">
        <v>3896</v>
      </c>
    </row>
    <row r="378" spans="1:2">
      <c r="A378" t="s">
        <v>3897</v>
      </c>
      <c r="B378" t="s">
        <v>3898</v>
      </c>
    </row>
    <row r="379" spans="1:2">
      <c r="A379" t="s">
        <v>3899</v>
      </c>
      <c r="B379" t="s">
        <v>3900</v>
      </c>
    </row>
    <row r="380" spans="1:2">
      <c r="A380" t="s">
        <v>3901</v>
      </c>
      <c r="B380" t="s">
        <v>3902</v>
      </c>
    </row>
    <row r="381" spans="1:2">
      <c r="A381" t="s">
        <v>3903</v>
      </c>
      <c r="B381" t="s">
        <v>3904</v>
      </c>
    </row>
    <row r="382" spans="1:2">
      <c r="A382" t="s">
        <v>3905</v>
      </c>
      <c r="B382" t="s">
        <v>3906</v>
      </c>
    </row>
    <row r="383" spans="1:2">
      <c r="A383" t="s">
        <v>3907</v>
      </c>
      <c r="B383" t="s">
        <v>3908</v>
      </c>
    </row>
    <row r="384" spans="1:2">
      <c r="A384" t="s">
        <v>3909</v>
      </c>
      <c r="B384" t="s">
        <v>3910</v>
      </c>
    </row>
    <row r="385" spans="1:2">
      <c r="A385" t="s">
        <v>3911</v>
      </c>
      <c r="B385" t="s">
        <v>3912</v>
      </c>
    </row>
    <row r="386" spans="1:2">
      <c r="A386" t="s">
        <v>3913</v>
      </c>
      <c r="B386" t="s">
        <v>3914</v>
      </c>
    </row>
    <row r="387" spans="1:2">
      <c r="A387" t="s">
        <v>3915</v>
      </c>
      <c r="B387" t="s">
        <v>3916</v>
      </c>
    </row>
    <row r="388" spans="1:2">
      <c r="A388" t="s">
        <v>3917</v>
      </c>
      <c r="B388" t="s">
        <v>3918</v>
      </c>
    </row>
    <row r="389" spans="1:2">
      <c r="A389" t="s">
        <v>3919</v>
      </c>
      <c r="B389" t="s">
        <v>3920</v>
      </c>
    </row>
    <row r="390" spans="1:2">
      <c r="A390" t="s">
        <v>3921</v>
      </c>
      <c r="B390" t="s">
        <v>3922</v>
      </c>
    </row>
    <row r="391" spans="1:2">
      <c r="A391" t="s">
        <v>3923</v>
      </c>
      <c r="B391" t="s">
        <v>3924</v>
      </c>
    </row>
    <row r="392" spans="1:2">
      <c r="A392" t="s">
        <v>3925</v>
      </c>
      <c r="B392" t="s">
        <v>3926</v>
      </c>
    </row>
    <row r="393" spans="1:2">
      <c r="A393" t="s">
        <v>3927</v>
      </c>
      <c r="B393" t="s">
        <v>3928</v>
      </c>
    </row>
    <row r="394" spans="1:2">
      <c r="A394" t="s">
        <v>3929</v>
      </c>
      <c r="B394" t="s">
        <v>3930</v>
      </c>
    </row>
    <row r="395" spans="1:2">
      <c r="A395" t="s">
        <v>3931</v>
      </c>
      <c r="B395" t="s">
        <v>3932</v>
      </c>
    </row>
    <row r="396" spans="1:2">
      <c r="A396" t="s">
        <v>3933</v>
      </c>
      <c r="B396" t="s">
        <v>3934</v>
      </c>
    </row>
    <row r="397" spans="1:2">
      <c r="A397" t="s">
        <v>3935</v>
      </c>
      <c r="B397" t="s">
        <v>3936</v>
      </c>
    </row>
    <row r="398" spans="1:2">
      <c r="A398" t="s">
        <v>3937</v>
      </c>
      <c r="B398" t="s">
        <v>3938</v>
      </c>
    </row>
    <row r="399" spans="1:2">
      <c r="A399" t="s">
        <v>3939</v>
      </c>
      <c r="B399" t="s">
        <v>3940</v>
      </c>
    </row>
    <row r="400" spans="1:2">
      <c r="A400" t="s">
        <v>3941</v>
      </c>
      <c r="B400" t="s">
        <v>13859</v>
      </c>
    </row>
    <row r="401" spans="1:2">
      <c r="A401" t="s">
        <v>3942</v>
      </c>
      <c r="B401" t="s">
        <v>3943</v>
      </c>
    </row>
    <row r="402" spans="1:2">
      <c r="A402" t="s">
        <v>3944</v>
      </c>
      <c r="B402" t="s">
        <v>3945</v>
      </c>
    </row>
    <row r="403" spans="1:2">
      <c r="A403" t="s">
        <v>3946</v>
      </c>
      <c r="B403" t="s">
        <v>3947</v>
      </c>
    </row>
    <row r="404" spans="1:2">
      <c r="A404" t="s">
        <v>3948</v>
      </c>
      <c r="B404" t="s">
        <v>3949</v>
      </c>
    </row>
    <row r="405" spans="1:2">
      <c r="A405" t="s">
        <v>3950</v>
      </c>
      <c r="B405" t="s">
        <v>3951</v>
      </c>
    </row>
    <row r="406" spans="1:2">
      <c r="A406" t="s">
        <v>3952</v>
      </c>
      <c r="B406" t="s">
        <v>3953</v>
      </c>
    </row>
    <row r="407" spans="1:2">
      <c r="A407" t="s">
        <v>3954</v>
      </c>
      <c r="B407" t="s">
        <v>3955</v>
      </c>
    </row>
    <row r="408" spans="1:2">
      <c r="A408" t="s">
        <v>3956</v>
      </c>
      <c r="B408" t="s">
        <v>3957</v>
      </c>
    </row>
    <row r="409" spans="1:2">
      <c r="A409" t="s">
        <v>3958</v>
      </c>
      <c r="B409" t="s">
        <v>3959</v>
      </c>
    </row>
    <row r="410" spans="1:2">
      <c r="A410" t="s">
        <v>3960</v>
      </c>
      <c r="B410" t="s">
        <v>3961</v>
      </c>
    </row>
    <row r="411" spans="1:2">
      <c r="A411" t="s">
        <v>3962</v>
      </c>
      <c r="B411" t="s">
        <v>3963</v>
      </c>
    </row>
    <row r="412" spans="1:2">
      <c r="A412" t="s">
        <v>3964</v>
      </c>
      <c r="B412" t="s">
        <v>3965</v>
      </c>
    </row>
    <row r="413" spans="1:2">
      <c r="A413" t="s">
        <v>3966</v>
      </c>
      <c r="B413" t="s">
        <v>3967</v>
      </c>
    </row>
    <row r="414" spans="1:2">
      <c r="A414" t="s">
        <v>3968</v>
      </c>
      <c r="B414" t="s">
        <v>3969</v>
      </c>
    </row>
    <row r="415" spans="1:2">
      <c r="A415" t="s">
        <v>3970</v>
      </c>
      <c r="B415" t="s">
        <v>3971</v>
      </c>
    </row>
    <row r="416" spans="1:2">
      <c r="A416" t="s">
        <v>3996</v>
      </c>
      <c r="B416" t="s">
        <v>3997</v>
      </c>
    </row>
    <row r="417" spans="1:2">
      <c r="A417" t="s">
        <v>3998</v>
      </c>
      <c r="B417" t="s">
        <v>3999</v>
      </c>
    </row>
    <row r="418" spans="1:2">
      <c r="A418" t="s">
        <v>4000</v>
      </c>
      <c r="B418" t="s">
        <v>4001</v>
      </c>
    </row>
    <row r="419" spans="1:2">
      <c r="A419" t="s">
        <v>4002</v>
      </c>
      <c r="B419" t="s">
        <v>4003</v>
      </c>
    </row>
    <row r="420" spans="1:2">
      <c r="A420" t="s">
        <v>4004</v>
      </c>
      <c r="B420" t="s">
        <v>4005</v>
      </c>
    </row>
    <row r="421" spans="1:2">
      <c r="A421" t="s">
        <v>4006</v>
      </c>
      <c r="B421" t="s">
        <v>4007</v>
      </c>
    </row>
    <row r="422" spans="1:2">
      <c r="A422" t="s">
        <v>4008</v>
      </c>
      <c r="B422" t="s">
        <v>4009</v>
      </c>
    </row>
    <row r="423" spans="1:2">
      <c r="A423" t="s">
        <v>4010</v>
      </c>
      <c r="B423" t="s">
        <v>4011</v>
      </c>
    </row>
    <row r="424" spans="1:2">
      <c r="A424" t="s">
        <v>4012</v>
      </c>
      <c r="B424" t="s">
        <v>4013</v>
      </c>
    </row>
    <row r="425" spans="1:2">
      <c r="A425" t="s">
        <v>3972</v>
      </c>
      <c r="B425" t="s">
        <v>3973</v>
      </c>
    </row>
    <row r="426" spans="1:2">
      <c r="A426" t="s">
        <v>3974</v>
      </c>
      <c r="B426" t="s">
        <v>3975</v>
      </c>
    </row>
    <row r="427" spans="1:2">
      <c r="A427" t="s">
        <v>3976</v>
      </c>
      <c r="B427" t="s">
        <v>3977</v>
      </c>
    </row>
    <row r="428" spans="1:2">
      <c r="A428" t="s">
        <v>3978</v>
      </c>
      <c r="B428" t="s">
        <v>3979</v>
      </c>
    </row>
    <row r="429" spans="1:2">
      <c r="A429" t="s">
        <v>3980</v>
      </c>
      <c r="B429" t="s">
        <v>3981</v>
      </c>
    </row>
    <row r="430" spans="1:2">
      <c r="A430" t="s">
        <v>3982</v>
      </c>
      <c r="B430" t="s">
        <v>3983</v>
      </c>
    </row>
    <row r="431" spans="1:2">
      <c r="A431" t="s">
        <v>3984</v>
      </c>
      <c r="B431" t="s">
        <v>3985</v>
      </c>
    </row>
    <row r="432" spans="1:2">
      <c r="A432" t="s">
        <v>3986</v>
      </c>
      <c r="B432" t="s">
        <v>3987</v>
      </c>
    </row>
    <row r="433" spans="1:2">
      <c r="A433" t="s">
        <v>3988</v>
      </c>
      <c r="B433" t="s">
        <v>3989</v>
      </c>
    </row>
    <row r="434" spans="1:2">
      <c r="A434" t="s">
        <v>3990</v>
      </c>
      <c r="B434" t="s">
        <v>3991</v>
      </c>
    </row>
    <row r="435" spans="1:2">
      <c r="A435" t="s">
        <v>3992</v>
      </c>
      <c r="B435" t="s">
        <v>3993</v>
      </c>
    </row>
    <row r="436" spans="1:2">
      <c r="A436" t="s">
        <v>4014</v>
      </c>
      <c r="B436" t="s">
        <v>4015</v>
      </c>
    </row>
    <row r="437" spans="1:2">
      <c r="A437" t="s">
        <v>4016</v>
      </c>
      <c r="B437" t="s">
        <v>4017</v>
      </c>
    </row>
    <row r="438" spans="1:2">
      <c r="A438" t="s">
        <v>4018</v>
      </c>
      <c r="B438" t="s">
        <v>4019</v>
      </c>
    </row>
    <row r="439" spans="1:2">
      <c r="A439" t="s">
        <v>4020</v>
      </c>
      <c r="B439" t="s">
        <v>4021</v>
      </c>
    </row>
    <row r="440" spans="1:2">
      <c r="A440" t="s">
        <v>4022</v>
      </c>
      <c r="B440" t="s">
        <v>4023</v>
      </c>
    </row>
    <row r="441" spans="1:2">
      <c r="A441" t="s">
        <v>4024</v>
      </c>
      <c r="B441" t="s">
        <v>4025</v>
      </c>
    </row>
    <row r="442" spans="1:2">
      <c r="A442" t="s">
        <v>4026</v>
      </c>
      <c r="B442" t="s">
        <v>4027</v>
      </c>
    </row>
    <row r="443" spans="1:2">
      <c r="A443" t="s">
        <v>3994</v>
      </c>
      <c r="B443" t="s">
        <v>3995</v>
      </c>
    </row>
    <row r="444" spans="1:2">
      <c r="A444" t="s">
        <v>4028</v>
      </c>
      <c r="B444" t="s">
        <v>4029</v>
      </c>
    </row>
    <row r="445" spans="1:2">
      <c r="A445" t="s">
        <v>4030</v>
      </c>
      <c r="B445" t="s">
        <v>4031</v>
      </c>
    </row>
    <row r="446" spans="1:2">
      <c r="A446" t="s">
        <v>4032</v>
      </c>
      <c r="B446" t="s">
        <v>4033</v>
      </c>
    </row>
    <row r="447" spans="1:2">
      <c r="A447" t="s">
        <v>4034</v>
      </c>
      <c r="B447" t="s">
        <v>4035</v>
      </c>
    </row>
    <row r="448" spans="1:2">
      <c r="A448" t="s">
        <v>4056</v>
      </c>
      <c r="B448" t="s">
        <v>4057</v>
      </c>
    </row>
    <row r="449" spans="1:2">
      <c r="A449" t="s">
        <v>4056</v>
      </c>
      <c r="B449" t="s">
        <v>4057</v>
      </c>
    </row>
    <row r="450" spans="1:2">
      <c r="A450" t="s">
        <v>4070</v>
      </c>
      <c r="B450" t="s">
        <v>4071</v>
      </c>
    </row>
    <row r="451" spans="1:2">
      <c r="A451" t="s">
        <v>4070</v>
      </c>
      <c r="B451" t="s">
        <v>4071</v>
      </c>
    </row>
    <row r="452" spans="1:2">
      <c r="A452" t="s">
        <v>4058</v>
      </c>
      <c r="B452" t="s">
        <v>4059</v>
      </c>
    </row>
    <row r="453" spans="1:2">
      <c r="A453" t="s">
        <v>4058</v>
      </c>
      <c r="B453" t="s">
        <v>4059</v>
      </c>
    </row>
    <row r="454" spans="1:2">
      <c r="A454" t="s">
        <v>4060</v>
      </c>
      <c r="B454" t="s">
        <v>4061</v>
      </c>
    </row>
    <row r="455" spans="1:2">
      <c r="A455" t="s">
        <v>4060</v>
      </c>
      <c r="B455" t="s">
        <v>4061</v>
      </c>
    </row>
    <row r="456" spans="1:2">
      <c r="A456" t="s">
        <v>4062</v>
      </c>
      <c r="B456" t="s">
        <v>4063</v>
      </c>
    </row>
    <row r="457" spans="1:2">
      <c r="A457" t="s">
        <v>4062</v>
      </c>
      <c r="B457" t="s">
        <v>4063</v>
      </c>
    </row>
    <row r="458" spans="1:2">
      <c r="A458" t="s">
        <v>4036</v>
      </c>
      <c r="B458" t="s">
        <v>4037</v>
      </c>
    </row>
    <row r="459" spans="1:2">
      <c r="A459" t="s">
        <v>4036</v>
      </c>
      <c r="B459" t="s">
        <v>4037</v>
      </c>
    </row>
    <row r="460" spans="1:2">
      <c r="A460" t="s">
        <v>4038</v>
      </c>
      <c r="B460" t="s">
        <v>4039</v>
      </c>
    </row>
    <row r="461" spans="1:2">
      <c r="A461" t="s">
        <v>4038</v>
      </c>
      <c r="B461" t="s">
        <v>4039</v>
      </c>
    </row>
    <row r="462" spans="1:2">
      <c r="A462" t="s">
        <v>4040</v>
      </c>
      <c r="B462" t="s">
        <v>4041</v>
      </c>
    </row>
    <row r="463" spans="1:2">
      <c r="A463" t="s">
        <v>4040</v>
      </c>
      <c r="B463" t="s">
        <v>4041</v>
      </c>
    </row>
    <row r="464" spans="1:2">
      <c r="A464" t="s">
        <v>4042</v>
      </c>
      <c r="B464" t="s">
        <v>4043</v>
      </c>
    </row>
    <row r="465" spans="1:2">
      <c r="A465" t="s">
        <v>4042</v>
      </c>
      <c r="B465" t="s">
        <v>4043</v>
      </c>
    </row>
    <row r="466" spans="1:2">
      <c r="A466" t="s">
        <v>4044</v>
      </c>
      <c r="B466" t="s">
        <v>4045</v>
      </c>
    </row>
    <row r="467" spans="1:2">
      <c r="A467" t="s">
        <v>4044</v>
      </c>
      <c r="B467" t="s">
        <v>4045</v>
      </c>
    </row>
    <row r="468" spans="1:2">
      <c r="A468" t="s">
        <v>4046</v>
      </c>
      <c r="B468" t="s">
        <v>4047</v>
      </c>
    </row>
    <row r="469" spans="1:2">
      <c r="A469" t="s">
        <v>4046</v>
      </c>
      <c r="B469" t="s">
        <v>4047</v>
      </c>
    </row>
    <row r="470" spans="1:2">
      <c r="A470" t="s">
        <v>4048</v>
      </c>
      <c r="B470" t="s">
        <v>4049</v>
      </c>
    </row>
    <row r="471" spans="1:2">
      <c r="A471" t="s">
        <v>4048</v>
      </c>
      <c r="B471" t="s">
        <v>4049</v>
      </c>
    </row>
    <row r="472" spans="1:2">
      <c r="A472" t="s">
        <v>4050</v>
      </c>
      <c r="B472" t="s">
        <v>4051</v>
      </c>
    </row>
    <row r="473" spans="1:2">
      <c r="A473" t="s">
        <v>4050</v>
      </c>
      <c r="B473" t="s">
        <v>4051</v>
      </c>
    </row>
    <row r="474" spans="1:2">
      <c r="A474" t="s">
        <v>4052</v>
      </c>
      <c r="B474" t="s">
        <v>4053</v>
      </c>
    </row>
    <row r="475" spans="1:2">
      <c r="A475" t="s">
        <v>4052</v>
      </c>
      <c r="B475" t="s">
        <v>4053</v>
      </c>
    </row>
    <row r="476" spans="1:2">
      <c r="A476" t="s">
        <v>4054</v>
      </c>
      <c r="B476" t="s">
        <v>4055</v>
      </c>
    </row>
    <row r="477" spans="1:2">
      <c r="A477" t="s">
        <v>4054</v>
      </c>
      <c r="B477" t="s">
        <v>4055</v>
      </c>
    </row>
    <row r="478" spans="1:2">
      <c r="A478" t="s">
        <v>4064</v>
      </c>
      <c r="B478" t="s">
        <v>4065</v>
      </c>
    </row>
    <row r="479" spans="1:2">
      <c r="A479" t="s">
        <v>4064</v>
      </c>
      <c r="B479" t="s">
        <v>4065</v>
      </c>
    </row>
    <row r="480" spans="1:2">
      <c r="A480" t="s">
        <v>4066</v>
      </c>
      <c r="B480" t="s">
        <v>4067</v>
      </c>
    </row>
    <row r="481" spans="1:2">
      <c r="A481" t="s">
        <v>4066</v>
      </c>
      <c r="B481" t="s">
        <v>4067</v>
      </c>
    </row>
    <row r="482" spans="1:2">
      <c r="A482" t="s">
        <v>4068</v>
      </c>
      <c r="B482" t="s">
        <v>4069</v>
      </c>
    </row>
    <row r="483" spans="1:2">
      <c r="A483" t="s">
        <v>4068</v>
      </c>
      <c r="B483" t="s">
        <v>4069</v>
      </c>
    </row>
    <row r="484" spans="1:2">
      <c r="A484" t="s">
        <v>4080</v>
      </c>
      <c r="B484" t="s">
        <v>4081</v>
      </c>
    </row>
    <row r="485" spans="1:2">
      <c r="A485" t="s">
        <v>4082</v>
      </c>
      <c r="B485" t="s">
        <v>4083</v>
      </c>
    </row>
    <row r="486" spans="1:2">
      <c r="A486" t="s">
        <v>4084</v>
      </c>
      <c r="B486" t="s">
        <v>4085</v>
      </c>
    </row>
    <row r="487" spans="1:2">
      <c r="A487" t="s">
        <v>4086</v>
      </c>
      <c r="B487" t="s">
        <v>4087</v>
      </c>
    </row>
    <row r="488" spans="1:2">
      <c r="A488" t="s">
        <v>4088</v>
      </c>
      <c r="B488" t="s">
        <v>4089</v>
      </c>
    </row>
    <row r="489" spans="1:2">
      <c r="A489" t="s">
        <v>4090</v>
      </c>
      <c r="B489" t="s">
        <v>4091</v>
      </c>
    </row>
    <row r="490" spans="1:2">
      <c r="A490" t="s">
        <v>4092</v>
      </c>
      <c r="B490" t="s">
        <v>4093</v>
      </c>
    </row>
    <row r="491" spans="1:2">
      <c r="A491" t="s">
        <v>4072</v>
      </c>
      <c r="B491" t="s">
        <v>4073</v>
      </c>
    </row>
    <row r="492" spans="1:2">
      <c r="A492" t="s">
        <v>4074</v>
      </c>
      <c r="B492" t="s">
        <v>4075</v>
      </c>
    </row>
    <row r="493" spans="1:2">
      <c r="A493" t="s">
        <v>4076</v>
      </c>
      <c r="B493" t="s">
        <v>4077</v>
      </c>
    </row>
    <row r="494" spans="1:2">
      <c r="A494" t="s">
        <v>4078</v>
      </c>
      <c r="B494" t="s">
        <v>4079</v>
      </c>
    </row>
    <row r="495" spans="1:2">
      <c r="A495" t="s">
        <v>4094</v>
      </c>
      <c r="B495" t="s">
        <v>4095</v>
      </c>
    </row>
    <row r="496" spans="1:2">
      <c r="A496" t="s">
        <v>4100</v>
      </c>
      <c r="B496" t="s">
        <v>4101</v>
      </c>
    </row>
    <row r="497" spans="1:2">
      <c r="A497" t="s">
        <v>4100</v>
      </c>
      <c r="B497" t="s">
        <v>4101</v>
      </c>
    </row>
    <row r="498" spans="1:2">
      <c r="A498" t="s">
        <v>4096</v>
      </c>
      <c r="B498" t="s">
        <v>4097</v>
      </c>
    </row>
    <row r="499" spans="1:2">
      <c r="A499" t="s">
        <v>4096</v>
      </c>
      <c r="B499" t="s">
        <v>4097</v>
      </c>
    </row>
    <row r="500" spans="1:2">
      <c r="A500" t="s">
        <v>4098</v>
      </c>
      <c r="B500" t="s">
        <v>4099</v>
      </c>
    </row>
    <row r="501" spans="1:2">
      <c r="A501" t="s">
        <v>4098</v>
      </c>
      <c r="B501" t="s">
        <v>4099</v>
      </c>
    </row>
    <row r="502" spans="1:2">
      <c r="A502" t="s">
        <v>4102</v>
      </c>
      <c r="B502" t="s">
        <v>4103</v>
      </c>
    </row>
    <row r="503" spans="1:2">
      <c r="A503" t="s">
        <v>4102</v>
      </c>
      <c r="B503" t="s">
        <v>4103</v>
      </c>
    </row>
    <row r="504" spans="1:2">
      <c r="A504" t="s">
        <v>4104</v>
      </c>
      <c r="B504" t="s">
        <v>4105</v>
      </c>
    </row>
    <row r="505" spans="1:2">
      <c r="A505" t="s">
        <v>4106</v>
      </c>
      <c r="B505" t="s">
        <v>4107</v>
      </c>
    </row>
    <row r="506" spans="1:2">
      <c r="A506" t="s">
        <v>4108</v>
      </c>
      <c r="B506" t="s">
        <v>4109</v>
      </c>
    </row>
    <row r="507" spans="1:2">
      <c r="A507" t="s">
        <v>4110</v>
      </c>
      <c r="B507" t="s">
        <v>2019</v>
      </c>
    </row>
    <row r="508" spans="1:2">
      <c r="A508" t="s">
        <v>4111</v>
      </c>
      <c r="B508" t="s">
        <v>3477</v>
      </c>
    </row>
    <row r="509" spans="1:2">
      <c r="A509" t="s">
        <v>4112</v>
      </c>
      <c r="B509" t="s">
        <v>4113</v>
      </c>
    </row>
    <row r="510" spans="1:2">
      <c r="A510" t="s">
        <v>4114</v>
      </c>
      <c r="B510" t="s">
        <v>4115</v>
      </c>
    </row>
    <row r="511" spans="1:2">
      <c r="A511" t="s">
        <v>4116</v>
      </c>
      <c r="B511" t="s">
        <v>4117</v>
      </c>
    </row>
    <row r="512" spans="1:2">
      <c r="A512" t="s">
        <v>4118</v>
      </c>
      <c r="B512" t="s">
        <v>4119</v>
      </c>
    </row>
    <row r="513" spans="1:2">
      <c r="A513" t="s">
        <v>4120</v>
      </c>
      <c r="B513" t="s">
        <v>4121</v>
      </c>
    </row>
    <row r="514" spans="1:2">
      <c r="A514" t="s">
        <v>4120</v>
      </c>
      <c r="B514" t="s">
        <v>15212</v>
      </c>
    </row>
    <row r="515" spans="1:2">
      <c r="A515" t="s">
        <v>4120</v>
      </c>
      <c r="B515" t="s">
        <v>4121</v>
      </c>
    </row>
    <row r="516" spans="1:2">
      <c r="A516" t="s">
        <v>4122</v>
      </c>
      <c r="B516" t="s">
        <v>4123</v>
      </c>
    </row>
    <row r="517" spans="1:2">
      <c r="A517" t="s">
        <v>4122</v>
      </c>
      <c r="B517" t="s">
        <v>4123</v>
      </c>
    </row>
    <row r="518" spans="1:2">
      <c r="A518" t="s">
        <v>4122</v>
      </c>
      <c r="B518" t="s">
        <v>4123</v>
      </c>
    </row>
    <row r="519" spans="1:2">
      <c r="A519" t="s">
        <v>4124</v>
      </c>
      <c r="B519" t="s">
        <v>4125</v>
      </c>
    </row>
    <row r="520" spans="1:2">
      <c r="A520" t="s">
        <v>4124</v>
      </c>
      <c r="B520" t="s">
        <v>4125</v>
      </c>
    </row>
    <row r="521" spans="1:2">
      <c r="A521" t="s">
        <v>4124</v>
      </c>
      <c r="B521" t="s">
        <v>4125</v>
      </c>
    </row>
    <row r="522" spans="1:2">
      <c r="A522" t="s">
        <v>4148</v>
      </c>
      <c r="B522" t="s">
        <v>4149</v>
      </c>
    </row>
    <row r="523" spans="1:2">
      <c r="A523" t="s">
        <v>4126</v>
      </c>
      <c r="B523" t="s">
        <v>1971</v>
      </c>
    </row>
    <row r="524" spans="1:2">
      <c r="A524" t="s">
        <v>4127</v>
      </c>
      <c r="B524" t="s">
        <v>4128</v>
      </c>
    </row>
    <row r="525" spans="1:2">
      <c r="A525" t="s">
        <v>4129</v>
      </c>
      <c r="B525" t="s">
        <v>4130</v>
      </c>
    </row>
    <row r="526" spans="1:2">
      <c r="A526" t="s">
        <v>4131</v>
      </c>
      <c r="B526" t="s">
        <v>4132</v>
      </c>
    </row>
    <row r="527" spans="1:2">
      <c r="A527" t="s">
        <v>4133</v>
      </c>
      <c r="B527" t="s">
        <v>1784</v>
      </c>
    </row>
    <row r="528" spans="1:2">
      <c r="A528" t="s">
        <v>4136</v>
      </c>
      <c r="B528" t="s">
        <v>4137</v>
      </c>
    </row>
    <row r="529" spans="1:2">
      <c r="A529" t="s">
        <v>4138</v>
      </c>
      <c r="B529" t="s">
        <v>4139</v>
      </c>
    </row>
    <row r="530" spans="1:2">
      <c r="A530" t="s">
        <v>4140</v>
      </c>
      <c r="B530" t="s">
        <v>4141</v>
      </c>
    </row>
    <row r="531" spans="1:2">
      <c r="A531" t="s">
        <v>4142</v>
      </c>
      <c r="B531" t="s">
        <v>4143</v>
      </c>
    </row>
    <row r="532" spans="1:2">
      <c r="A532" t="s">
        <v>4144</v>
      </c>
      <c r="B532" t="s">
        <v>4145</v>
      </c>
    </row>
    <row r="533" spans="1:2">
      <c r="A533" t="s">
        <v>4146</v>
      </c>
      <c r="B533" t="s">
        <v>4147</v>
      </c>
    </row>
    <row r="534" spans="1:2">
      <c r="A534" t="s">
        <v>4150</v>
      </c>
      <c r="B534" t="s">
        <v>4151</v>
      </c>
    </row>
    <row r="535" spans="1:2">
      <c r="A535" t="s">
        <v>4152</v>
      </c>
      <c r="B535" t="s">
        <v>4153</v>
      </c>
    </row>
    <row r="536" spans="1:2">
      <c r="A536" t="s">
        <v>4154</v>
      </c>
      <c r="B536" t="s">
        <v>4155</v>
      </c>
    </row>
    <row r="537" spans="1:2">
      <c r="A537" t="s">
        <v>4156</v>
      </c>
      <c r="B537" t="s">
        <v>4157</v>
      </c>
    </row>
    <row r="538" spans="1:2">
      <c r="A538" t="s">
        <v>4158</v>
      </c>
      <c r="B538" t="s">
        <v>2020</v>
      </c>
    </row>
    <row r="539" spans="1:2">
      <c r="A539" t="s">
        <v>4159</v>
      </c>
      <c r="B539" t="s">
        <v>4160</v>
      </c>
    </row>
    <row r="540" spans="1:2">
      <c r="A540" t="s">
        <v>4161</v>
      </c>
      <c r="B540" t="s">
        <v>1916</v>
      </c>
    </row>
    <row r="541" spans="1:2">
      <c r="A541" t="s">
        <v>4162</v>
      </c>
      <c r="B541" t="s">
        <v>4163</v>
      </c>
    </row>
    <row r="542" spans="1:2">
      <c r="A542" t="s">
        <v>4164</v>
      </c>
      <c r="B542" t="s">
        <v>4165</v>
      </c>
    </row>
    <row r="543" spans="1:2">
      <c r="A543" t="s">
        <v>4166</v>
      </c>
      <c r="B543" t="s">
        <v>4167</v>
      </c>
    </row>
    <row r="544" spans="1:2">
      <c r="A544" t="s">
        <v>4168</v>
      </c>
      <c r="B544" t="s">
        <v>4169</v>
      </c>
    </row>
    <row r="545" spans="1:2">
      <c r="A545" t="s">
        <v>4170</v>
      </c>
      <c r="B545" t="s">
        <v>4171</v>
      </c>
    </row>
    <row r="546" spans="1:2">
      <c r="A546" t="s">
        <v>4172</v>
      </c>
      <c r="B546" t="s">
        <v>4173</v>
      </c>
    </row>
    <row r="547" spans="1:2">
      <c r="A547" t="s">
        <v>4174</v>
      </c>
      <c r="B547" t="s">
        <v>4175</v>
      </c>
    </row>
    <row r="548" spans="1:2">
      <c r="A548" t="s">
        <v>4134</v>
      </c>
      <c r="B548" t="s">
        <v>4135</v>
      </c>
    </row>
    <row r="549" spans="1:2">
      <c r="A549" t="s">
        <v>4210</v>
      </c>
      <c r="B549" t="s">
        <v>4211</v>
      </c>
    </row>
    <row r="550" spans="1:2">
      <c r="A550" t="s">
        <v>4212</v>
      </c>
      <c r="B550" t="s">
        <v>4213</v>
      </c>
    </row>
    <row r="551" spans="1:2">
      <c r="A551" t="s">
        <v>4214</v>
      </c>
      <c r="B551" t="s">
        <v>4215</v>
      </c>
    </row>
    <row r="552" spans="1:2">
      <c r="A552" t="s">
        <v>15112</v>
      </c>
      <c r="B552" t="s">
        <v>15213</v>
      </c>
    </row>
    <row r="553" spans="1:2">
      <c r="A553" t="s">
        <v>4216</v>
      </c>
      <c r="B553" t="s">
        <v>4217</v>
      </c>
    </row>
    <row r="554" spans="1:2">
      <c r="A554" t="s">
        <v>4218</v>
      </c>
      <c r="B554" t="s">
        <v>4219</v>
      </c>
    </row>
    <row r="555" spans="1:2">
      <c r="A555" t="s">
        <v>4220</v>
      </c>
      <c r="B555" t="s">
        <v>4221</v>
      </c>
    </row>
    <row r="556" spans="1:2">
      <c r="A556" t="s">
        <v>4176</v>
      </c>
      <c r="B556" t="s">
        <v>4177</v>
      </c>
    </row>
    <row r="557" spans="1:2">
      <c r="A557" t="s">
        <v>4178</v>
      </c>
      <c r="B557" t="s">
        <v>4179</v>
      </c>
    </row>
    <row r="558" spans="1:2">
      <c r="A558" t="s">
        <v>4180</v>
      </c>
      <c r="B558" t="s">
        <v>4181</v>
      </c>
    </row>
    <row r="559" spans="1:2">
      <c r="A559" t="s">
        <v>4182</v>
      </c>
      <c r="B559" t="s">
        <v>4183</v>
      </c>
    </row>
    <row r="560" spans="1:2">
      <c r="A560" t="s">
        <v>4184</v>
      </c>
      <c r="B560" t="s">
        <v>4185</v>
      </c>
    </row>
    <row r="561" spans="1:2">
      <c r="A561" t="s">
        <v>4186</v>
      </c>
      <c r="B561" t="s">
        <v>4187</v>
      </c>
    </row>
    <row r="562" spans="1:2">
      <c r="A562" t="s">
        <v>4188</v>
      </c>
      <c r="B562" t="s">
        <v>4189</v>
      </c>
    </row>
    <row r="563" spans="1:2">
      <c r="A563" t="s">
        <v>4190</v>
      </c>
      <c r="B563" t="s">
        <v>4191</v>
      </c>
    </row>
    <row r="564" spans="1:2">
      <c r="A564" t="s">
        <v>4192</v>
      </c>
      <c r="B564" t="s">
        <v>4193</v>
      </c>
    </row>
    <row r="565" spans="1:2">
      <c r="A565" t="s">
        <v>4194</v>
      </c>
      <c r="B565" t="s">
        <v>4195</v>
      </c>
    </row>
    <row r="566" spans="1:2">
      <c r="A566" t="s">
        <v>4196</v>
      </c>
      <c r="B566" t="s">
        <v>4197</v>
      </c>
    </row>
    <row r="567" spans="1:2">
      <c r="A567" t="s">
        <v>4198</v>
      </c>
      <c r="B567" t="s">
        <v>4199</v>
      </c>
    </row>
    <row r="568" spans="1:2">
      <c r="A568" t="s">
        <v>4200</v>
      </c>
      <c r="B568" t="s">
        <v>4201</v>
      </c>
    </row>
    <row r="569" spans="1:2">
      <c r="A569" t="s">
        <v>4202</v>
      </c>
      <c r="B569" t="s">
        <v>4203</v>
      </c>
    </row>
    <row r="570" spans="1:2">
      <c r="A570" t="s">
        <v>4204</v>
      </c>
      <c r="B570" t="s">
        <v>4205</v>
      </c>
    </row>
    <row r="571" spans="1:2">
      <c r="A571" t="s">
        <v>4206</v>
      </c>
      <c r="B571" t="s">
        <v>4207</v>
      </c>
    </row>
    <row r="572" spans="1:2">
      <c r="A572" t="s">
        <v>4208</v>
      </c>
      <c r="B572" t="s">
        <v>4209</v>
      </c>
    </row>
    <row r="573" spans="1:2">
      <c r="A573" t="s">
        <v>4222</v>
      </c>
      <c r="B573" t="s">
        <v>4223</v>
      </c>
    </row>
    <row r="574" spans="1:2">
      <c r="A574" t="s">
        <v>4224</v>
      </c>
      <c r="B574" t="s">
        <v>4225</v>
      </c>
    </row>
    <row r="575" spans="1:2">
      <c r="A575" t="s">
        <v>4226</v>
      </c>
      <c r="B575" t="s">
        <v>4227</v>
      </c>
    </row>
    <row r="576" spans="1:2">
      <c r="A576" t="s">
        <v>4228</v>
      </c>
      <c r="B576" t="s">
        <v>4229</v>
      </c>
    </row>
    <row r="577" spans="1:2">
      <c r="A577" t="s">
        <v>4230</v>
      </c>
      <c r="B577" t="s">
        <v>4231</v>
      </c>
    </row>
    <row r="578" spans="1:2">
      <c r="A578" t="s">
        <v>4232</v>
      </c>
      <c r="B578" t="s">
        <v>4233</v>
      </c>
    </row>
    <row r="579" spans="1:2">
      <c r="A579" t="s">
        <v>4234</v>
      </c>
      <c r="B579" t="s">
        <v>4235</v>
      </c>
    </row>
    <row r="580" spans="1:2">
      <c r="A580" t="s">
        <v>4236</v>
      </c>
      <c r="B580" t="s">
        <v>4237</v>
      </c>
    </row>
    <row r="581" spans="1:2">
      <c r="A581" t="s">
        <v>4260</v>
      </c>
      <c r="B581" t="s">
        <v>4261</v>
      </c>
    </row>
    <row r="582" spans="1:2">
      <c r="A582" t="s">
        <v>4262</v>
      </c>
      <c r="B582" t="s">
        <v>4263</v>
      </c>
    </row>
    <row r="583" spans="1:2">
      <c r="A583" t="s">
        <v>4264</v>
      </c>
      <c r="B583" t="s">
        <v>13860</v>
      </c>
    </row>
    <row r="584" spans="1:2">
      <c r="A584" t="s">
        <v>4238</v>
      </c>
      <c r="B584" t="s">
        <v>4239</v>
      </c>
    </row>
    <row r="585" spans="1:2">
      <c r="A585" t="s">
        <v>4240</v>
      </c>
      <c r="B585" t="s">
        <v>4241</v>
      </c>
    </row>
    <row r="586" spans="1:2">
      <c r="A586" t="s">
        <v>4242</v>
      </c>
      <c r="B586" t="s">
        <v>4243</v>
      </c>
    </row>
    <row r="587" spans="1:2">
      <c r="A587" t="s">
        <v>4244</v>
      </c>
      <c r="B587" t="s">
        <v>4245</v>
      </c>
    </row>
    <row r="588" spans="1:2">
      <c r="A588" t="s">
        <v>4246</v>
      </c>
      <c r="B588" t="s">
        <v>4247</v>
      </c>
    </row>
    <row r="589" spans="1:2">
      <c r="A589" t="s">
        <v>4248</v>
      </c>
      <c r="B589" t="s">
        <v>4249</v>
      </c>
    </row>
    <row r="590" spans="1:2">
      <c r="A590" t="s">
        <v>4250</v>
      </c>
      <c r="B590" t="s">
        <v>4251</v>
      </c>
    </row>
    <row r="591" spans="1:2">
      <c r="A591" t="s">
        <v>4252</v>
      </c>
      <c r="B591" t="s">
        <v>4253</v>
      </c>
    </row>
    <row r="592" spans="1:2">
      <c r="A592" t="s">
        <v>4254</v>
      </c>
      <c r="B592" t="s">
        <v>4255</v>
      </c>
    </row>
    <row r="593" spans="1:2">
      <c r="A593" t="s">
        <v>4256</v>
      </c>
      <c r="B593" t="s">
        <v>4257</v>
      </c>
    </row>
    <row r="594" spans="1:2">
      <c r="A594" t="s">
        <v>4258</v>
      </c>
      <c r="B594" t="s">
        <v>4259</v>
      </c>
    </row>
    <row r="595" spans="1:2">
      <c r="A595" t="s">
        <v>4265</v>
      </c>
      <c r="B595" t="s">
        <v>13861</v>
      </c>
    </row>
    <row r="596" spans="1:2">
      <c r="A596" t="s">
        <v>4266</v>
      </c>
      <c r="B596" t="s">
        <v>4267</v>
      </c>
    </row>
    <row r="597" spans="1:2">
      <c r="A597" t="s">
        <v>4268</v>
      </c>
      <c r="B597" t="s">
        <v>4269</v>
      </c>
    </row>
    <row r="598" spans="1:2">
      <c r="A598" t="s">
        <v>4270</v>
      </c>
      <c r="B598" t="s">
        <v>4271</v>
      </c>
    </row>
    <row r="599" spans="1:2">
      <c r="A599" t="s">
        <v>4272</v>
      </c>
      <c r="B599" t="s">
        <v>4273</v>
      </c>
    </row>
    <row r="600" spans="1:2">
      <c r="A600" t="s">
        <v>4274</v>
      </c>
      <c r="B600" t="s">
        <v>4275</v>
      </c>
    </row>
    <row r="601" spans="1:2">
      <c r="A601" t="s">
        <v>4284</v>
      </c>
      <c r="B601" t="s">
        <v>4285</v>
      </c>
    </row>
    <row r="602" spans="1:2">
      <c r="A602" t="s">
        <v>4286</v>
      </c>
      <c r="B602" t="s">
        <v>4287</v>
      </c>
    </row>
    <row r="603" spans="1:2">
      <c r="A603" t="s">
        <v>4276</v>
      </c>
      <c r="B603" t="s">
        <v>4277</v>
      </c>
    </row>
    <row r="604" spans="1:2">
      <c r="A604" t="s">
        <v>4278</v>
      </c>
      <c r="B604" t="s">
        <v>4279</v>
      </c>
    </row>
    <row r="605" spans="1:2">
      <c r="A605" t="s">
        <v>4280</v>
      </c>
      <c r="B605" t="s">
        <v>4281</v>
      </c>
    </row>
    <row r="606" spans="1:2">
      <c r="A606" t="s">
        <v>4282</v>
      </c>
      <c r="B606" t="s">
        <v>4283</v>
      </c>
    </row>
    <row r="607" spans="1:2">
      <c r="A607" t="s">
        <v>4288</v>
      </c>
      <c r="B607" t="s">
        <v>4289</v>
      </c>
    </row>
    <row r="608" spans="1:2">
      <c r="A608" t="s">
        <v>4290</v>
      </c>
      <c r="B608" t="s">
        <v>4291</v>
      </c>
    </row>
    <row r="609" spans="1:2">
      <c r="A609" t="s">
        <v>4292</v>
      </c>
      <c r="B609" t="s">
        <v>4293</v>
      </c>
    </row>
    <row r="610" spans="1:2">
      <c r="A610" t="s">
        <v>4294</v>
      </c>
      <c r="B610" t="s">
        <v>4295</v>
      </c>
    </row>
    <row r="611" spans="1:2">
      <c r="A611" t="s">
        <v>4296</v>
      </c>
      <c r="B611" t="s">
        <v>4297</v>
      </c>
    </row>
    <row r="612" spans="1:2">
      <c r="A612" t="s">
        <v>4298</v>
      </c>
      <c r="B612" t="s">
        <v>4299</v>
      </c>
    </row>
    <row r="613" spans="1:2">
      <c r="A613" t="s">
        <v>4300</v>
      </c>
      <c r="B613" t="s">
        <v>4301</v>
      </c>
    </row>
    <row r="614" spans="1:2">
      <c r="A614" t="s">
        <v>4302</v>
      </c>
      <c r="B614" t="s">
        <v>4303</v>
      </c>
    </row>
    <row r="615" spans="1:2">
      <c r="A615" t="s">
        <v>4304</v>
      </c>
      <c r="B615" t="s">
        <v>4305</v>
      </c>
    </row>
    <row r="616" spans="1:2">
      <c r="A616" t="s">
        <v>4306</v>
      </c>
      <c r="B616" t="s">
        <v>4307</v>
      </c>
    </row>
    <row r="617" spans="1:2">
      <c r="A617" t="s">
        <v>4326</v>
      </c>
      <c r="B617" t="s">
        <v>4327</v>
      </c>
    </row>
    <row r="618" spans="1:2">
      <c r="A618" t="s">
        <v>4326</v>
      </c>
      <c r="B618" t="s">
        <v>4328</v>
      </c>
    </row>
    <row r="619" spans="1:2">
      <c r="A619" t="s">
        <v>4326</v>
      </c>
      <c r="B619" t="s">
        <v>4329</v>
      </c>
    </row>
    <row r="620" spans="1:2">
      <c r="A620" t="s">
        <v>4326</v>
      </c>
      <c r="B620" t="s">
        <v>4330</v>
      </c>
    </row>
    <row r="621" spans="1:2">
      <c r="A621" t="s">
        <v>4308</v>
      </c>
      <c r="B621" t="s">
        <v>4309</v>
      </c>
    </row>
    <row r="622" spans="1:2">
      <c r="A622" t="s">
        <v>4308</v>
      </c>
      <c r="B622" t="s">
        <v>4310</v>
      </c>
    </row>
    <row r="623" spans="1:2">
      <c r="A623" t="s">
        <v>4308</v>
      </c>
      <c r="B623" t="s">
        <v>4311</v>
      </c>
    </row>
    <row r="624" spans="1:2">
      <c r="A624" t="s">
        <v>4308</v>
      </c>
      <c r="B624" t="s">
        <v>4312</v>
      </c>
    </row>
    <row r="625" spans="1:2">
      <c r="A625" t="s">
        <v>4313</v>
      </c>
      <c r="B625" t="s">
        <v>4314</v>
      </c>
    </row>
    <row r="626" spans="1:2">
      <c r="A626" t="s">
        <v>4313</v>
      </c>
      <c r="B626" t="s">
        <v>4315</v>
      </c>
    </row>
    <row r="627" spans="1:2">
      <c r="A627" t="s">
        <v>4313</v>
      </c>
      <c r="B627" t="s">
        <v>4316</v>
      </c>
    </row>
    <row r="628" spans="1:2">
      <c r="A628" t="s">
        <v>4313</v>
      </c>
      <c r="B628" t="s">
        <v>4317</v>
      </c>
    </row>
    <row r="629" spans="1:2">
      <c r="A629" t="s">
        <v>4318</v>
      </c>
      <c r="B629" t="s">
        <v>4319</v>
      </c>
    </row>
    <row r="630" spans="1:2">
      <c r="A630" t="s">
        <v>4318</v>
      </c>
      <c r="B630" t="s">
        <v>4320</v>
      </c>
    </row>
    <row r="631" spans="1:2">
      <c r="A631" t="s">
        <v>4318</v>
      </c>
      <c r="B631" t="s">
        <v>4320</v>
      </c>
    </row>
    <row r="632" spans="1:2">
      <c r="A632" t="s">
        <v>4318</v>
      </c>
      <c r="B632" t="s">
        <v>4319</v>
      </c>
    </row>
    <row r="633" spans="1:2">
      <c r="A633" t="s">
        <v>4321</v>
      </c>
      <c r="B633" t="s">
        <v>4322</v>
      </c>
    </row>
    <row r="634" spans="1:2">
      <c r="A634" t="s">
        <v>4321</v>
      </c>
      <c r="B634" t="s">
        <v>4323</v>
      </c>
    </row>
    <row r="635" spans="1:2">
      <c r="A635" t="s">
        <v>4321</v>
      </c>
      <c r="B635" t="s">
        <v>4324</v>
      </c>
    </row>
    <row r="636" spans="1:2">
      <c r="A636" t="s">
        <v>4321</v>
      </c>
      <c r="B636" t="s">
        <v>4325</v>
      </c>
    </row>
    <row r="637" spans="1:2">
      <c r="A637" t="s">
        <v>4331</v>
      </c>
      <c r="B637" t="s">
        <v>4332</v>
      </c>
    </row>
    <row r="638" spans="1:2">
      <c r="A638" t="s">
        <v>4331</v>
      </c>
      <c r="B638" t="s">
        <v>4333</v>
      </c>
    </row>
    <row r="639" spans="1:2">
      <c r="A639" t="s">
        <v>4331</v>
      </c>
      <c r="B639" t="s">
        <v>4334</v>
      </c>
    </row>
    <row r="640" spans="1:2">
      <c r="A640" t="s">
        <v>4331</v>
      </c>
      <c r="B640" t="s">
        <v>4335</v>
      </c>
    </row>
    <row r="641" spans="1:2">
      <c r="A641" t="s">
        <v>4336</v>
      </c>
      <c r="B641" t="s">
        <v>15214</v>
      </c>
    </row>
    <row r="642" spans="1:2">
      <c r="A642" t="s">
        <v>4336</v>
      </c>
      <c r="B642" t="s">
        <v>4337</v>
      </c>
    </row>
    <row r="643" spans="1:2">
      <c r="A643" t="s">
        <v>4336</v>
      </c>
      <c r="B643" t="s">
        <v>4338</v>
      </c>
    </row>
    <row r="644" spans="1:2">
      <c r="A644" t="s">
        <v>4336</v>
      </c>
      <c r="B644" t="s">
        <v>4339</v>
      </c>
    </row>
    <row r="645" spans="1:2">
      <c r="A645" t="s">
        <v>4344</v>
      </c>
      <c r="B645" t="s">
        <v>3240</v>
      </c>
    </row>
    <row r="646" spans="1:2">
      <c r="A646" t="s">
        <v>4345</v>
      </c>
      <c r="B646" t="s">
        <v>4346</v>
      </c>
    </row>
    <row r="647" spans="1:2">
      <c r="A647" t="s">
        <v>4340</v>
      </c>
      <c r="B647" t="s">
        <v>4341</v>
      </c>
    </row>
    <row r="648" spans="1:2">
      <c r="A648" t="s">
        <v>4342</v>
      </c>
      <c r="B648" t="s">
        <v>4343</v>
      </c>
    </row>
    <row r="649" spans="1:2">
      <c r="A649" t="s">
        <v>4347</v>
      </c>
      <c r="B649" t="s">
        <v>4348</v>
      </c>
    </row>
    <row r="650" spans="1:2">
      <c r="A650" t="s">
        <v>4349</v>
      </c>
      <c r="B650" t="s">
        <v>4350</v>
      </c>
    </row>
    <row r="651" spans="1:2">
      <c r="A651" t="s">
        <v>4374</v>
      </c>
      <c r="B651" t="s">
        <v>4375</v>
      </c>
    </row>
    <row r="652" spans="1:2">
      <c r="A652" t="s">
        <v>4374</v>
      </c>
      <c r="B652" t="s">
        <v>4376</v>
      </c>
    </row>
    <row r="653" spans="1:2">
      <c r="A653" t="s">
        <v>4351</v>
      </c>
      <c r="B653" t="s">
        <v>4352</v>
      </c>
    </row>
    <row r="654" spans="1:2">
      <c r="A654" t="s">
        <v>4351</v>
      </c>
      <c r="B654" t="s">
        <v>4352</v>
      </c>
    </row>
    <row r="655" spans="1:2">
      <c r="A655" t="s">
        <v>4353</v>
      </c>
      <c r="B655" t="s">
        <v>4354</v>
      </c>
    </row>
    <row r="656" spans="1:2">
      <c r="A656" t="s">
        <v>4353</v>
      </c>
      <c r="B656" t="s">
        <v>4355</v>
      </c>
    </row>
    <row r="657" spans="1:2">
      <c r="A657" t="s">
        <v>4356</v>
      </c>
      <c r="B657" t="s">
        <v>4357</v>
      </c>
    </row>
    <row r="658" spans="1:2">
      <c r="A658" t="s">
        <v>4356</v>
      </c>
      <c r="B658" t="s">
        <v>4357</v>
      </c>
    </row>
    <row r="659" spans="1:2">
      <c r="A659" t="s">
        <v>4358</v>
      </c>
      <c r="B659" t="s">
        <v>4359</v>
      </c>
    </row>
    <row r="660" spans="1:2">
      <c r="A660" t="s">
        <v>4358</v>
      </c>
      <c r="B660" t="s">
        <v>4359</v>
      </c>
    </row>
    <row r="661" spans="1:2">
      <c r="A661" t="s">
        <v>4360</v>
      </c>
      <c r="B661" t="s">
        <v>1841</v>
      </c>
    </row>
    <row r="662" spans="1:2">
      <c r="A662" t="s">
        <v>4360</v>
      </c>
      <c r="B662" t="s">
        <v>1841</v>
      </c>
    </row>
    <row r="663" spans="1:2">
      <c r="A663" t="s">
        <v>4361</v>
      </c>
      <c r="B663" t="s">
        <v>4362</v>
      </c>
    </row>
    <row r="664" spans="1:2">
      <c r="A664" t="s">
        <v>4361</v>
      </c>
      <c r="B664" t="s">
        <v>4362</v>
      </c>
    </row>
    <row r="665" spans="1:2">
      <c r="A665" t="s">
        <v>4363</v>
      </c>
      <c r="B665" t="s">
        <v>4364</v>
      </c>
    </row>
    <row r="666" spans="1:2">
      <c r="A666" t="s">
        <v>4363</v>
      </c>
      <c r="B666" t="s">
        <v>4365</v>
      </c>
    </row>
    <row r="667" spans="1:2">
      <c r="A667" t="s">
        <v>4366</v>
      </c>
      <c r="B667" t="s">
        <v>4367</v>
      </c>
    </row>
    <row r="668" spans="1:2">
      <c r="A668" t="s">
        <v>4366</v>
      </c>
      <c r="B668" t="s">
        <v>4367</v>
      </c>
    </row>
    <row r="669" spans="1:2">
      <c r="A669" t="s">
        <v>4368</v>
      </c>
      <c r="B669" t="s">
        <v>4369</v>
      </c>
    </row>
    <row r="670" spans="1:2">
      <c r="A670" t="s">
        <v>4368</v>
      </c>
      <c r="B670" t="s">
        <v>4370</v>
      </c>
    </row>
    <row r="671" spans="1:2">
      <c r="A671" t="s">
        <v>4371</v>
      </c>
      <c r="B671" t="s">
        <v>4372</v>
      </c>
    </row>
    <row r="672" spans="1:2">
      <c r="A672" t="s">
        <v>4371</v>
      </c>
      <c r="B672" t="s">
        <v>4373</v>
      </c>
    </row>
    <row r="673" spans="1:2">
      <c r="A673" t="s">
        <v>4377</v>
      </c>
      <c r="B673" t="s">
        <v>4378</v>
      </c>
    </row>
    <row r="674" spans="1:2">
      <c r="A674" t="s">
        <v>4377</v>
      </c>
      <c r="B674" t="s">
        <v>4379</v>
      </c>
    </row>
    <row r="675" spans="1:2">
      <c r="A675" t="s">
        <v>4380</v>
      </c>
      <c r="B675" t="s">
        <v>1799</v>
      </c>
    </row>
    <row r="676" spans="1:2">
      <c r="A676" t="s">
        <v>4380</v>
      </c>
      <c r="B676" t="s">
        <v>4381</v>
      </c>
    </row>
    <row r="677" spans="1:2">
      <c r="A677" t="s">
        <v>4385</v>
      </c>
      <c r="B677" t="s">
        <v>4386</v>
      </c>
    </row>
    <row r="678" spans="1:2">
      <c r="A678" t="s">
        <v>13790</v>
      </c>
      <c r="B678" t="s">
        <v>13863</v>
      </c>
    </row>
    <row r="679" spans="1:2">
      <c r="A679" t="s">
        <v>13791</v>
      </c>
      <c r="B679" t="s">
        <v>13864</v>
      </c>
    </row>
    <row r="680" spans="1:2">
      <c r="A680" t="s">
        <v>13792</v>
      </c>
      <c r="B680" t="s">
        <v>13865</v>
      </c>
    </row>
    <row r="681" spans="1:2">
      <c r="A681" t="s">
        <v>13793</v>
      </c>
      <c r="B681" t="s">
        <v>13866</v>
      </c>
    </row>
    <row r="682" spans="1:2">
      <c r="A682" t="s">
        <v>13794</v>
      </c>
      <c r="B682" t="s">
        <v>13867</v>
      </c>
    </row>
    <row r="683" spans="1:2">
      <c r="A683" t="s">
        <v>13795</v>
      </c>
      <c r="B683" t="s">
        <v>13868</v>
      </c>
    </row>
    <row r="684" spans="1:2">
      <c r="A684" t="s">
        <v>13796</v>
      </c>
      <c r="B684" t="s">
        <v>13869</v>
      </c>
    </row>
    <row r="685" spans="1:2">
      <c r="A685" t="s">
        <v>13797</v>
      </c>
      <c r="B685" t="s">
        <v>13870</v>
      </c>
    </row>
    <row r="686" spans="1:2">
      <c r="A686" t="s">
        <v>13798</v>
      </c>
      <c r="B686" t="s">
        <v>13871</v>
      </c>
    </row>
    <row r="687" spans="1:2">
      <c r="A687" t="s">
        <v>13799</v>
      </c>
      <c r="B687" t="s">
        <v>13872</v>
      </c>
    </row>
    <row r="688" spans="1:2">
      <c r="A688" t="s">
        <v>13800</v>
      </c>
      <c r="B688" t="s">
        <v>13873</v>
      </c>
    </row>
    <row r="689" spans="1:2">
      <c r="A689" t="s">
        <v>13801</v>
      </c>
      <c r="B689" t="s">
        <v>13874</v>
      </c>
    </row>
    <row r="690" spans="1:2">
      <c r="A690" t="s">
        <v>13802</v>
      </c>
      <c r="B690" t="s">
        <v>13875</v>
      </c>
    </row>
    <row r="691" spans="1:2">
      <c r="A691" t="s">
        <v>13803</v>
      </c>
      <c r="B691" t="s">
        <v>13876</v>
      </c>
    </row>
    <row r="692" spans="1:2">
      <c r="A692" t="s">
        <v>13804</v>
      </c>
      <c r="B692" t="s">
        <v>13877</v>
      </c>
    </row>
    <row r="693" spans="1:2">
      <c r="A693" t="s">
        <v>13805</v>
      </c>
      <c r="B693" t="s">
        <v>13878</v>
      </c>
    </row>
    <row r="694" spans="1:2">
      <c r="A694" t="s">
        <v>13806</v>
      </c>
      <c r="B694" t="s">
        <v>13879</v>
      </c>
    </row>
    <row r="695" spans="1:2">
      <c r="A695" t="s">
        <v>13807</v>
      </c>
      <c r="B695" t="s">
        <v>13880</v>
      </c>
    </row>
    <row r="696" spans="1:2">
      <c r="A696" t="s">
        <v>4387</v>
      </c>
      <c r="B696" t="s">
        <v>4388</v>
      </c>
    </row>
    <row r="697" spans="1:2">
      <c r="A697" t="s">
        <v>4382</v>
      </c>
      <c r="B697" t="s">
        <v>13881</v>
      </c>
    </row>
    <row r="698" spans="1:2">
      <c r="A698" t="s">
        <v>4383</v>
      </c>
      <c r="B698" t="s">
        <v>4384</v>
      </c>
    </row>
    <row r="699" spans="1:2">
      <c r="A699" t="s">
        <v>4389</v>
      </c>
      <c r="B699" t="s">
        <v>4390</v>
      </c>
    </row>
    <row r="700" spans="1:2">
      <c r="A700" t="s">
        <v>4391</v>
      </c>
      <c r="B700" t="s">
        <v>13882</v>
      </c>
    </row>
    <row r="701" spans="1:2">
      <c r="A701" t="s">
        <v>4392</v>
      </c>
      <c r="B701" t="s">
        <v>4393</v>
      </c>
    </row>
    <row r="702" spans="1:2">
      <c r="A702" t="s">
        <v>13789</v>
      </c>
      <c r="B702" t="s">
        <v>13862</v>
      </c>
    </row>
    <row r="703" spans="1:2">
      <c r="A703" t="s">
        <v>4421</v>
      </c>
      <c r="B703" t="s">
        <v>4422</v>
      </c>
    </row>
    <row r="704" spans="1:2">
      <c r="A704" t="s">
        <v>4421</v>
      </c>
      <c r="B704" t="s">
        <v>4423</v>
      </c>
    </row>
    <row r="705" spans="1:2">
      <c r="A705" t="s">
        <v>4424</v>
      </c>
      <c r="B705" t="s">
        <v>4425</v>
      </c>
    </row>
    <row r="706" spans="1:2">
      <c r="A706" t="s">
        <v>4424</v>
      </c>
      <c r="B706" t="s">
        <v>4426</v>
      </c>
    </row>
    <row r="707" spans="1:2">
      <c r="A707" t="s">
        <v>4427</v>
      </c>
      <c r="B707" t="s">
        <v>4428</v>
      </c>
    </row>
    <row r="708" spans="1:2">
      <c r="A708" t="s">
        <v>4427</v>
      </c>
      <c r="B708" t="s">
        <v>4429</v>
      </c>
    </row>
    <row r="709" spans="1:2">
      <c r="A709" t="s">
        <v>4430</v>
      </c>
      <c r="B709" t="s">
        <v>4431</v>
      </c>
    </row>
    <row r="710" spans="1:2">
      <c r="A710" t="s">
        <v>4430</v>
      </c>
      <c r="B710" t="s">
        <v>4432</v>
      </c>
    </row>
    <row r="711" spans="1:2">
      <c r="A711" t="s">
        <v>4394</v>
      </c>
      <c r="B711" t="s">
        <v>4395</v>
      </c>
    </row>
    <row r="712" spans="1:2">
      <c r="A712" t="s">
        <v>4394</v>
      </c>
      <c r="B712" t="s">
        <v>4396</v>
      </c>
    </row>
    <row r="713" spans="1:2">
      <c r="A713" t="s">
        <v>4397</v>
      </c>
      <c r="B713" t="s">
        <v>4398</v>
      </c>
    </row>
    <row r="714" spans="1:2">
      <c r="A714" t="s">
        <v>4397</v>
      </c>
      <c r="B714" t="s">
        <v>4399</v>
      </c>
    </row>
    <row r="715" spans="1:2">
      <c r="A715" t="s">
        <v>4400</v>
      </c>
      <c r="B715" t="s">
        <v>4401</v>
      </c>
    </row>
    <row r="716" spans="1:2">
      <c r="A716" t="s">
        <v>4400</v>
      </c>
      <c r="B716" t="s">
        <v>4402</v>
      </c>
    </row>
    <row r="717" spans="1:2">
      <c r="A717" t="s">
        <v>4403</v>
      </c>
      <c r="B717" t="s">
        <v>4404</v>
      </c>
    </row>
    <row r="718" spans="1:2">
      <c r="A718" t="s">
        <v>4403</v>
      </c>
      <c r="B718" t="s">
        <v>4405</v>
      </c>
    </row>
    <row r="719" spans="1:2">
      <c r="A719" t="s">
        <v>4406</v>
      </c>
      <c r="B719" t="s">
        <v>4407</v>
      </c>
    </row>
    <row r="720" spans="1:2">
      <c r="A720" t="s">
        <v>4406</v>
      </c>
      <c r="B720" t="s">
        <v>4408</v>
      </c>
    </row>
    <row r="721" spans="1:2">
      <c r="A721" t="s">
        <v>4409</v>
      </c>
      <c r="B721" t="s">
        <v>4410</v>
      </c>
    </row>
    <row r="722" spans="1:2">
      <c r="A722" t="s">
        <v>4409</v>
      </c>
      <c r="B722" t="s">
        <v>4411</v>
      </c>
    </row>
    <row r="723" spans="1:2">
      <c r="A723" t="s">
        <v>4412</v>
      </c>
      <c r="B723" t="s">
        <v>4413</v>
      </c>
    </row>
    <row r="724" spans="1:2">
      <c r="A724" t="s">
        <v>4412</v>
      </c>
      <c r="B724" t="s">
        <v>4414</v>
      </c>
    </row>
    <row r="725" spans="1:2">
      <c r="A725" t="s">
        <v>4415</v>
      </c>
      <c r="B725" t="s">
        <v>4416</v>
      </c>
    </row>
    <row r="726" spans="1:2">
      <c r="A726" t="s">
        <v>4415</v>
      </c>
      <c r="B726" t="s">
        <v>4417</v>
      </c>
    </row>
    <row r="727" spans="1:2">
      <c r="A727" t="s">
        <v>4418</v>
      </c>
      <c r="B727" t="s">
        <v>4419</v>
      </c>
    </row>
    <row r="728" spans="1:2">
      <c r="A728" t="s">
        <v>4418</v>
      </c>
      <c r="B728" t="s">
        <v>4420</v>
      </c>
    </row>
    <row r="729" spans="1:2">
      <c r="A729" t="s">
        <v>4433</v>
      </c>
      <c r="B729" t="s">
        <v>4434</v>
      </c>
    </row>
    <row r="730" spans="1:2">
      <c r="A730" t="s">
        <v>4433</v>
      </c>
      <c r="B730" t="s">
        <v>4434</v>
      </c>
    </row>
    <row r="731" spans="1:2">
      <c r="A731" t="s">
        <v>4435</v>
      </c>
      <c r="B731" t="s">
        <v>4436</v>
      </c>
    </row>
    <row r="732" spans="1:2">
      <c r="A732" t="s">
        <v>4435</v>
      </c>
      <c r="B732" t="s">
        <v>4437</v>
      </c>
    </row>
    <row r="733" spans="1:2">
      <c r="A733" t="s">
        <v>4438</v>
      </c>
      <c r="B733" t="s">
        <v>4439</v>
      </c>
    </row>
    <row r="734" spans="1:2">
      <c r="A734" t="s">
        <v>4438</v>
      </c>
      <c r="B734" t="s">
        <v>4440</v>
      </c>
    </row>
    <row r="735" spans="1:2">
      <c r="A735" t="s">
        <v>4441</v>
      </c>
      <c r="B735" t="s">
        <v>4442</v>
      </c>
    </row>
    <row r="736" spans="1:2">
      <c r="A736" t="s">
        <v>4441</v>
      </c>
      <c r="B736" t="s">
        <v>4443</v>
      </c>
    </row>
    <row r="737" spans="1:2">
      <c r="A737" t="s">
        <v>4450</v>
      </c>
      <c r="B737" t="s">
        <v>4451</v>
      </c>
    </row>
    <row r="738" spans="1:2">
      <c r="A738" t="s">
        <v>4452</v>
      </c>
      <c r="B738" t="s">
        <v>4453</v>
      </c>
    </row>
    <row r="739" spans="1:2">
      <c r="A739" t="s">
        <v>4454</v>
      </c>
      <c r="B739" t="s">
        <v>4455</v>
      </c>
    </row>
    <row r="740" spans="1:2">
      <c r="A740" t="s">
        <v>4456</v>
      </c>
      <c r="B740" t="s">
        <v>4457</v>
      </c>
    </row>
    <row r="741" spans="1:2">
      <c r="A741" t="s">
        <v>4444</v>
      </c>
      <c r="B741" t="s">
        <v>4445</v>
      </c>
    </row>
    <row r="742" spans="1:2">
      <c r="A742" t="s">
        <v>4446</v>
      </c>
      <c r="B742" t="s">
        <v>4447</v>
      </c>
    </row>
    <row r="743" spans="1:2">
      <c r="A743" t="s">
        <v>4448</v>
      </c>
      <c r="B743" t="s">
        <v>4449</v>
      </c>
    </row>
    <row r="744" spans="1:2">
      <c r="A744" t="s">
        <v>4458</v>
      </c>
      <c r="B744" t="s">
        <v>4459</v>
      </c>
    </row>
    <row r="745" spans="1:2">
      <c r="A745" t="s">
        <v>4460</v>
      </c>
      <c r="B745" t="s">
        <v>4461</v>
      </c>
    </row>
    <row r="746" spans="1:2">
      <c r="A746" t="s">
        <v>4462</v>
      </c>
      <c r="B746" t="s">
        <v>4463</v>
      </c>
    </row>
    <row r="747" spans="1:2">
      <c r="A747" t="s">
        <v>4464</v>
      </c>
      <c r="B747" t="s">
        <v>4419</v>
      </c>
    </row>
    <row r="748" spans="1:2">
      <c r="A748" t="s">
        <v>4465</v>
      </c>
      <c r="B748" t="s">
        <v>4466</v>
      </c>
    </row>
    <row r="749" spans="1:2">
      <c r="A749" t="s">
        <v>4494</v>
      </c>
      <c r="B749" t="s">
        <v>4495</v>
      </c>
    </row>
    <row r="750" spans="1:2">
      <c r="A750" t="s">
        <v>4496</v>
      </c>
      <c r="B750" t="s">
        <v>4497</v>
      </c>
    </row>
    <row r="751" spans="1:2">
      <c r="A751" t="s">
        <v>4498</v>
      </c>
      <c r="B751" t="s">
        <v>4499</v>
      </c>
    </row>
    <row r="752" spans="1:2">
      <c r="A752" t="s">
        <v>4500</v>
      </c>
      <c r="B752" t="s">
        <v>4501</v>
      </c>
    </row>
    <row r="753" spans="1:2">
      <c r="A753" t="s">
        <v>4502</v>
      </c>
      <c r="B753" t="s">
        <v>4503</v>
      </c>
    </row>
    <row r="754" spans="1:2">
      <c r="A754" t="s">
        <v>4504</v>
      </c>
      <c r="B754" t="s">
        <v>4505</v>
      </c>
    </row>
    <row r="755" spans="1:2">
      <c r="A755" t="s">
        <v>4467</v>
      </c>
      <c r="B755" t="s">
        <v>4468</v>
      </c>
    </row>
    <row r="756" spans="1:2">
      <c r="A756" t="s">
        <v>4469</v>
      </c>
      <c r="B756" t="s">
        <v>4470</v>
      </c>
    </row>
    <row r="757" spans="1:2">
      <c r="A757" t="s">
        <v>4471</v>
      </c>
      <c r="B757" t="s">
        <v>4472</v>
      </c>
    </row>
    <row r="758" spans="1:2">
      <c r="A758" t="s">
        <v>4473</v>
      </c>
      <c r="B758" t="s">
        <v>4474</v>
      </c>
    </row>
    <row r="759" spans="1:2">
      <c r="A759" t="s">
        <v>4475</v>
      </c>
      <c r="B759" t="s">
        <v>1803</v>
      </c>
    </row>
    <row r="760" spans="1:2">
      <c r="A760" t="s">
        <v>4475</v>
      </c>
      <c r="B760" t="s">
        <v>4476</v>
      </c>
    </row>
    <row r="761" spans="1:2">
      <c r="A761" t="s">
        <v>4477</v>
      </c>
      <c r="B761" t="s">
        <v>4478</v>
      </c>
    </row>
    <row r="762" spans="1:2">
      <c r="A762" t="s">
        <v>4477</v>
      </c>
      <c r="B762" t="s">
        <v>4479</v>
      </c>
    </row>
    <row r="763" spans="1:2">
      <c r="A763" t="s">
        <v>4480</v>
      </c>
      <c r="B763" t="s">
        <v>1861</v>
      </c>
    </row>
    <row r="764" spans="1:2">
      <c r="A764" t="s">
        <v>4481</v>
      </c>
      <c r="B764" t="s">
        <v>4482</v>
      </c>
    </row>
    <row r="765" spans="1:2">
      <c r="A765" t="s">
        <v>4483</v>
      </c>
      <c r="B765" t="s">
        <v>1786</v>
      </c>
    </row>
    <row r="766" spans="1:2">
      <c r="A766" t="s">
        <v>4484</v>
      </c>
      <c r="B766" t="s">
        <v>4485</v>
      </c>
    </row>
    <row r="767" spans="1:2">
      <c r="A767" t="s">
        <v>4486</v>
      </c>
      <c r="B767" t="s">
        <v>4487</v>
      </c>
    </row>
    <row r="768" spans="1:2">
      <c r="A768" t="s">
        <v>4488</v>
      </c>
      <c r="B768" t="s">
        <v>4489</v>
      </c>
    </row>
    <row r="769" spans="1:2">
      <c r="A769" t="s">
        <v>4490</v>
      </c>
      <c r="B769" t="s">
        <v>4491</v>
      </c>
    </row>
    <row r="770" spans="1:2">
      <c r="A770" t="s">
        <v>4492</v>
      </c>
      <c r="B770" t="s">
        <v>4493</v>
      </c>
    </row>
    <row r="771" spans="1:2">
      <c r="A771" t="s">
        <v>4506</v>
      </c>
      <c r="B771" t="s">
        <v>4507</v>
      </c>
    </row>
    <row r="772" spans="1:2">
      <c r="A772" t="s">
        <v>4506</v>
      </c>
      <c r="B772" t="s">
        <v>4508</v>
      </c>
    </row>
    <row r="773" spans="1:2">
      <c r="A773" t="s">
        <v>4506</v>
      </c>
      <c r="B773" t="s">
        <v>4509</v>
      </c>
    </row>
    <row r="774" spans="1:2">
      <c r="A774" t="s">
        <v>4506</v>
      </c>
      <c r="B774" t="s">
        <v>4510</v>
      </c>
    </row>
    <row r="775" spans="1:2">
      <c r="A775" t="s">
        <v>4511</v>
      </c>
      <c r="B775" t="s">
        <v>4512</v>
      </c>
    </row>
    <row r="776" spans="1:2">
      <c r="A776" t="s">
        <v>4513</v>
      </c>
      <c r="B776" t="s">
        <v>4514</v>
      </c>
    </row>
    <row r="777" spans="1:2">
      <c r="A777" t="s">
        <v>4515</v>
      </c>
      <c r="B777" t="s">
        <v>4516</v>
      </c>
    </row>
    <row r="778" spans="1:2">
      <c r="A778" t="s">
        <v>4517</v>
      </c>
      <c r="B778" t="s">
        <v>4518</v>
      </c>
    </row>
    <row r="779" spans="1:2">
      <c r="A779" t="s">
        <v>4519</v>
      </c>
      <c r="B779" t="s">
        <v>4520</v>
      </c>
    </row>
    <row r="780" spans="1:2">
      <c r="A780" t="s">
        <v>4519</v>
      </c>
      <c r="B780" t="s">
        <v>4521</v>
      </c>
    </row>
    <row r="781" spans="1:2">
      <c r="A781" t="s">
        <v>4522</v>
      </c>
      <c r="B781" t="s">
        <v>4523</v>
      </c>
    </row>
    <row r="782" spans="1:2">
      <c r="A782" t="s">
        <v>4524</v>
      </c>
      <c r="B782" t="s">
        <v>4525</v>
      </c>
    </row>
    <row r="783" spans="1:2">
      <c r="A783" t="s">
        <v>4526</v>
      </c>
      <c r="B783" t="s">
        <v>4527</v>
      </c>
    </row>
    <row r="784" spans="1:2">
      <c r="A784" t="s">
        <v>4528</v>
      </c>
      <c r="B784" t="s">
        <v>3894</v>
      </c>
    </row>
    <row r="785" spans="1:2">
      <c r="A785" t="s">
        <v>4529</v>
      </c>
      <c r="B785" t="s">
        <v>4530</v>
      </c>
    </row>
    <row r="786" spans="1:2">
      <c r="A786" t="s">
        <v>4531</v>
      </c>
      <c r="B786" t="s">
        <v>4532</v>
      </c>
    </row>
    <row r="787" spans="1:2">
      <c r="A787" t="s">
        <v>4533</v>
      </c>
      <c r="B787" t="s">
        <v>4534</v>
      </c>
    </row>
    <row r="788" spans="1:2">
      <c r="A788" t="s">
        <v>4535</v>
      </c>
      <c r="B788" t="s">
        <v>4536</v>
      </c>
    </row>
    <row r="789" spans="1:2">
      <c r="A789" t="s">
        <v>4537</v>
      </c>
      <c r="B789" t="s">
        <v>4538</v>
      </c>
    </row>
    <row r="790" spans="1:2">
      <c r="A790" t="s">
        <v>4539</v>
      </c>
      <c r="B790" t="s">
        <v>4540</v>
      </c>
    </row>
    <row r="791" spans="1:2">
      <c r="A791" t="s">
        <v>4541</v>
      </c>
      <c r="B791" t="s">
        <v>4542</v>
      </c>
    </row>
    <row r="792" spans="1:2">
      <c r="A792" t="s">
        <v>4543</v>
      </c>
      <c r="B792" t="s">
        <v>4544</v>
      </c>
    </row>
    <row r="793" spans="1:2">
      <c r="A793" t="s">
        <v>4545</v>
      </c>
      <c r="B793" t="s">
        <v>4546</v>
      </c>
    </row>
    <row r="794" spans="1:2">
      <c r="A794" t="s">
        <v>4547</v>
      </c>
      <c r="B794" t="s">
        <v>4548</v>
      </c>
    </row>
    <row r="795" spans="1:2">
      <c r="A795" t="s">
        <v>4564</v>
      </c>
      <c r="B795" t="s">
        <v>4565</v>
      </c>
    </row>
    <row r="796" spans="1:2">
      <c r="A796" t="s">
        <v>15113</v>
      </c>
      <c r="B796" t="s">
        <v>15215</v>
      </c>
    </row>
    <row r="797" spans="1:2">
      <c r="A797" t="s">
        <v>4566</v>
      </c>
      <c r="B797" t="s">
        <v>3210</v>
      </c>
    </row>
    <row r="798" spans="1:2">
      <c r="A798" t="s">
        <v>4567</v>
      </c>
      <c r="B798" t="s">
        <v>4568</v>
      </c>
    </row>
    <row r="799" spans="1:2">
      <c r="A799" t="s">
        <v>4569</v>
      </c>
      <c r="B799" t="s">
        <v>4570</v>
      </c>
    </row>
    <row r="800" spans="1:2">
      <c r="A800" t="s">
        <v>4549</v>
      </c>
      <c r="B800" t="s">
        <v>4550</v>
      </c>
    </row>
    <row r="801" spans="1:2">
      <c r="A801" t="s">
        <v>4551</v>
      </c>
      <c r="B801" t="s">
        <v>4552</v>
      </c>
    </row>
    <row r="802" spans="1:2">
      <c r="A802" t="s">
        <v>4553</v>
      </c>
      <c r="B802" t="s">
        <v>4554</v>
      </c>
    </row>
    <row r="803" spans="1:2">
      <c r="A803" t="s">
        <v>4555</v>
      </c>
      <c r="B803" t="s">
        <v>4556</v>
      </c>
    </row>
    <row r="804" spans="1:2">
      <c r="A804" t="s">
        <v>4557</v>
      </c>
      <c r="B804" t="s">
        <v>4558</v>
      </c>
    </row>
    <row r="805" spans="1:2">
      <c r="A805" t="s">
        <v>4559</v>
      </c>
      <c r="B805" t="s">
        <v>4560</v>
      </c>
    </row>
    <row r="806" spans="1:2">
      <c r="A806" t="s">
        <v>4561</v>
      </c>
      <c r="B806" t="s">
        <v>13883</v>
      </c>
    </row>
    <row r="807" spans="1:2">
      <c r="A807" t="s">
        <v>4562</v>
      </c>
      <c r="B807" t="s">
        <v>4563</v>
      </c>
    </row>
    <row r="808" spans="1:2">
      <c r="A808" t="s">
        <v>4571</v>
      </c>
      <c r="B808" t="s">
        <v>13884</v>
      </c>
    </row>
    <row r="809" spans="1:2">
      <c r="A809" t="s">
        <v>4572</v>
      </c>
      <c r="B809" t="s">
        <v>4573</v>
      </c>
    </row>
    <row r="810" spans="1:2">
      <c r="A810" t="s">
        <v>4574</v>
      </c>
      <c r="B810" t="s">
        <v>4575</v>
      </c>
    </row>
    <row r="811" spans="1:2">
      <c r="A811" t="s">
        <v>4587</v>
      </c>
      <c r="B811" t="s">
        <v>4588</v>
      </c>
    </row>
    <row r="812" spans="1:2">
      <c r="A812" t="s">
        <v>4587</v>
      </c>
      <c r="B812" t="s">
        <v>4589</v>
      </c>
    </row>
    <row r="813" spans="1:2">
      <c r="A813" t="s">
        <v>4590</v>
      </c>
      <c r="B813" t="s">
        <v>3963</v>
      </c>
    </row>
    <row r="814" spans="1:2">
      <c r="A814" t="s">
        <v>4590</v>
      </c>
      <c r="B814" t="s">
        <v>4591</v>
      </c>
    </row>
    <row r="815" spans="1:2">
      <c r="A815" t="s">
        <v>4576</v>
      </c>
      <c r="B815" t="s">
        <v>4577</v>
      </c>
    </row>
    <row r="816" spans="1:2">
      <c r="A816" t="s">
        <v>4576</v>
      </c>
      <c r="B816" t="s">
        <v>4578</v>
      </c>
    </row>
    <row r="817" spans="1:2">
      <c r="A817" t="s">
        <v>4579</v>
      </c>
      <c r="B817" t="s">
        <v>4580</v>
      </c>
    </row>
    <row r="818" spans="1:2">
      <c r="A818" t="s">
        <v>4579</v>
      </c>
      <c r="B818" t="s">
        <v>4581</v>
      </c>
    </row>
    <row r="819" spans="1:2">
      <c r="A819" t="s">
        <v>4582</v>
      </c>
      <c r="B819" t="s">
        <v>4583</v>
      </c>
    </row>
    <row r="820" spans="1:2">
      <c r="A820" t="s">
        <v>4582</v>
      </c>
      <c r="B820" t="s">
        <v>4583</v>
      </c>
    </row>
    <row r="821" spans="1:2">
      <c r="A821" t="s">
        <v>4584</v>
      </c>
      <c r="B821" t="s">
        <v>4077</v>
      </c>
    </row>
    <row r="822" spans="1:2">
      <c r="A822" t="s">
        <v>4584</v>
      </c>
      <c r="B822" t="s">
        <v>4077</v>
      </c>
    </row>
    <row r="823" spans="1:2">
      <c r="A823" t="s">
        <v>4585</v>
      </c>
      <c r="B823" t="s">
        <v>3880</v>
      </c>
    </row>
    <row r="824" spans="1:2">
      <c r="A824" t="s">
        <v>4585</v>
      </c>
      <c r="B824" t="s">
        <v>4586</v>
      </c>
    </row>
    <row r="825" spans="1:2">
      <c r="A825" t="s">
        <v>4592</v>
      </c>
      <c r="B825" t="s">
        <v>3896</v>
      </c>
    </row>
    <row r="826" spans="1:2">
      <c r="A826" t="s">
        <v>4592</v>
      </c>
      <c r="B826" t="s">
        <v>3896</v>
      </c>
    </row>
    <row r="827" spans="1:2">
      <c r="A827" t="s">
        <v>4593</v>
      </c>
      <c r="B827" t="s">
        <v>4594</v>
      </c>
    </row>
    <row r="828" spans="1:2">
      <c r="A828" t="s">
        <v>4593</v>
      </c>
      <c r="B828" t="s">
        <v>4595</v>
      </c>
    </row>
    <row r="829" spans="1:2">
      <c r="A829" t="s">
        <v>4596</v>
      </c>
      <c r="B829" t="s">
        <v>4597</v>
      </c>
    </row>
    <row r="830" spans="1:2">
      <c r="A830" t="s">
        <v>4596</v>
      </c>
      <c r="B830" t="s">
        <v>3926</v>
      </c>
    </row>
    <row r="831" spans="1:2">
      <c r="A831" t="s">
        <v>15114</v>
      </c>
      <c r="B831" t="s">
        <v>15216</v>
      </c>
    </row>
    <row r="832" spans="1:2">
      <c r="A832" t="s">
        <v>15115</v>
      </c>
      <c r="B832" t="s">
        <v>15217</v>
      </c>
    </row>
    <row r="833" spans="1:2">
      <c r="A833" t="s">
        <v>15116</v>
      </c>
      <c r="B833" t="s">
        <v>15218</v>
      </c>
    </row>
    <row r="834" spans="1:2">
      <c r="A834" t="s">
        <v>15117</v>
      </c>
      <c r="B834" t="s">
        <v>15219</v>
      </c>
    </row>
    <row r="835" spans="1:2">
      <c r="A835" t="s">
        <v>15118</v>
      </c>
      <c r="B835" t="s">
        <v>15220</v>
      </c>
    </row>
    <row r="836" spans="1:2">
      <c r="A836" t="s">
        <v>15119</v>
      </c>
      <c r="B836" t="s">
        <v>15221</v>
      </c>
    </row>
    <row r="837" spans="1:2">
      <c r="A837" t="s">
        <v>15120</v>
      </c>
      <c r="B837" t="s">
        <v>15222</v>
      </c>
    </row>
    <row r="838" spans="1:2">
      <c r="A838" t="s">
        <v>15121</v>
      </c>
      <c r="B838" t="s">
        <v>15223</v>
      </c>
    </row>
    <row r="839" spans="1:2">
      <c r="A839" t="s">
        <v>15122</v>
      </c>
      <c r="B839" t="s">
        <v>15224</v>
      </c>
    </row>
    <row r="840" spans="1:2">
      <c r="A840" t="s">
        <v>15123</v>
      </c>
      <c r="B840" t="s">
        <v>15225</v>
      </c>
    </row>
    <row r="841" spans="1:2">
      <c r="A841" t="s">
        <v>15124</v>
      </c>
      <c r="B841" t="s">
        <v>15226</v>
      </c>
    </row>
    <row r="842" spans="1:2">
      <c r="A842" t="s">
        <v>15125</v>
      </c>
      <c r="B842" t="s">
        <v>15227</v>
      </c>
    </row>
    <row r="843" spans="1:2">
      <c r="A843" t="s">
        <v>15126</v>
      </c>
      <c r="B843" t="s">
        <v>15228</v>
      </c>
    </row>
    <row r="844" spans="1:2">
      <c r="A844" t="s">
        <v>15127</v>
      </c>
      <c r="B844" t="s">
        <v>15229</v>
      </c>
    </row>
    <row r="845" spans="1:2">
      <c r="A845" t="s">
        <v>15128</v>
      </c>
      <c r="B845" t="s">
        <v>15230</v>
      </c>
    </row>
    <row r="846" spans="1:2">
      <c r="A846" t="s">
        <v>15129</v>
      </c>
      <c r="B846" t="s">
        <v>15231</v>
      </c>
    </row>
    <row r="847" spans="1:2">
      <c r="A847" t="s">
        <v>15130</v>
      </c>
      <c r="B847" t="s">
        <v>15232</v>
      </c>
    </row>
    <row r="848" spans="1:2">
      <c r="A848" t="s">
        <v>15131</v>
      </c>
      <c r="B848" t="s">
        <v>15233</v>
      </c>
    </row>
    <row r="849" spans="1:2">
      <c r="A849" t="s">
        <v>15132</v>
      </c>
      <c r="B849" t="s">
        <v>15234</v>
      </c>
    </row>
    <row r="850" spans="1:2">
      <c r="A850" t="s">
        <v>15133</v>
      </c>
      <c r="B850" t="s">
        <v>15235</v>
      </c>
    </row>
    <row r="851" spans="1:2">
      <c r="A851" t="s">
        <v>15134</v>
      </c>
      <c r="B851" t="s">
        <v>15236</v>
      </c>
    </row>
    <row r="852" spans="1:2">
      <c r="A852" t="s">
        <v>15135</v>
      </c>
      <c r="B852" t="s">
        <v>15237</v>
      </c>
    </row>
    <row r="853" spans="1:2">
      <c r="A853" t="s">
        <v>15136</v>
      </c>
      <c r="B853" t="s">
        <v>15238</v>
      </c>
    </row>
    <row r="854" spans="1:2">
      <c r="A854" t="s">
        <v>15137</v>
      </c>
      <c r="B854" t="s">
        <v>15239</v>
      </c>
    </row>
    <row r="855" spans="1:2">
      <c r="A855" t="s">
        <v>15138</v>
      </c>
      <c r="B855" t="s">
        <v>15240</v>
      </c>
    </row>
    <row r="856" spans="1:2">
      <c r="A856" t="s">
        <v>15139</v>
      </c>
      <c r="B856" t="s">
        <v>15241</v>
      </c>
    </row>
    <row r="857" spans="1:2">
      <c r="A857" t="s">
        <v>15140</v>
      </c>
      <c r="B857" t="s">
        <v>15242</v>
      </c>
    </row>
    <row r="858" spans="1:2">
      <c r="A858" t="s">
        <v>15141</v>
      </c>
      <c r="B858" t="s">
        <v>15243</v>
      </c>
    </row>
    <row r="859" spans="1:2">
      <c r="A859" t="s">
        <v>15142</v>
      </c>
      <c r="B859" t="s">
        <v>15244</v>
      </c>
    </row>
    <row r="860" spans="1:2">
      <c r="A860" t="s">
        <v>15143</v>
      </c>
      <c r="B860" t="s">
        <v>15245</v>
      </c>
    </row>
    <row r="861" spans="1:2">
      <c r="A861" t="s">
        <v>15144</v>
      </c>
      <c r="B861" t="s">
        <v>15477</v>
      </c>
    </row>
    <row r="862" spans="1:2">
      <c r="A862" t="s">
        <v>15145</v>
      </c>
      <c r="B862" t="s">
        <v>15475</v>
      </c>
    </row>
    <row r="863" spans="1:2">
      <c r="A863" t="s">
        <v>15145</v>
      </c>
      <c r="B863" t="s">
        <v>15478</v>
      </c>
    </row>
    <row r="864" spans="1:2">
      <c r="A864" t="s">
        <v>15146</v>
      </c>
      <c r="B864" t="s">
        <v>15479</v>
      </c>
    </row>
    <row r="865" spans="1:2">
      <c r="A865" t="s">
        <v>15146</v>
      </c>
      <c r="B865" t="s">
        <v>15480</v>
      </c>
    </row>
    <row r="866" spans="1:2">
      <c r="A866" t="s">
        <v>15146</v>
      </c>
      <c r="B866" t="s">
        <v>15481</v>
      </c>
    </row>
    <row r="867" spans="1:2">
      <c r="A867" t="s">
        <v>15147</v>
      </c>
      <c r="B867" t="s">
        <v>15246</v>
      </c>
    </row>
    <row r="868" spans="1:2">
      <c r="A868" t="s">
        <v>4623</v>
      </c>
      <c r="B868" t="s">
        <v>4624</v>
      </c>
    </row>
    <row r="869" spans="1:2">
      <c r="A869" t="s">
        <v>4625</v>
      </c>
      <c r="B869" t="s">
        <v>4626</v>
      </c>
    </row>
    <row r="870" spans="1:2">
      <c r="A870" t="s">
        <v>4627</v>
      </c>
      <c r="B870" t="s">
        <v>4628</v>
      </c>
    </row>
    <row r="871" spans="1:2">
      <c r="A871" t="s">
        <v>4629</v>
      </c>
      <c r="B871" t="s">
        <v>4630</v>
      </c>
    </row>
    <row r="872" spans="1:2">
      <c r="A872" t="s">
        <v>4631</v>
      </c>
      <c r="B872" t="s">
        <v>4632</v>
      </c>
    </row>
    <row r="873" spans="1:2">
      <c r="A873" t="s">
        <v>4633</v>
      </c>
      <c r="B873" t="s">
        <v>4634</v>
      </c>
    </row>
    <row r="874" spans="1:2">
      <c r="A874" t="s">
        <v>4635</v>
      </c>
      <c r="B874" t="s">
        <v>4636</v>
      </c>
    </row>
    <row r="875" spans="1:2">
      <c r="A875" t="s">
        <v>4637</v>
      </c>
      <c r="B875" t="s">
        <v>4638</v>
      </c>
    </row>
    <row r="876" spans="1:2">
      <c r="A876" t="s">
        <v>4639</v>
      </c>
      <c r="B876" t="s">
        <v>4640</v>
      </c>
    </row>
    <row r="877" spans="1:2">
      <c r="A877" t="s">
        <v>4598</v>
      </c>
      <c r="B877" t="s">
        <v>1971</v>
      </c>
    </row>
    <row r="878" spans="1:2">
      <c r="A878" t="s">
        <v>4599</v>
      </c>
      <c r="B878" t="s">
        <v>4600</v>
      </c>
    </row>
    <row r="879" spans="1:2">
      <c r="A879" t="s">
        <v>4601</v>
      </c>
      <c r="B879" t="s">
        <v>4602</v>
      </c>
    </row>
    <row r="880" spans="1:2">
      <c r="A880" t="s">
        <v>4603</v>
      </c>
      <c r="B880" t="s">
        <v>4604</v>
      </c>
    </row>
    <row r="881" spans="1:2">
      <c r="A881" t="s">
        <v>4605</v>
      </c>
      <c r="B881" t="s">
        <v>4606</v>
      </c>
    </row>
    <row r="882" spans="1:2">
      <c r="A882" t="s">
        <v>4607</v>
      </c>
      <c r="B882" t="s">
        <v>4608</v>
      </c>
    </row>
    <row r="883" spans="1:2">
      <c r="A883" t="s">
        <v>4609</v>
      </c>
      <c r="B883" t="s">
        <v>4610</v>
      </c>
    </row>
    <row r="884" spans="1:2">
      <c r="A884" t="s">
        <v>4611</v>
      </c>
      <c r="B884" t="s">
        <v>4612</v>
      </c>
    </row>
    <row r="885" spans="1:2">
      <c r="A885" t="s">
        <v>4613</v>
      </c>
      <c r="B885" t="s">
        <v>4614</v>
      </c>
    </row>
    <row r="886" spans="1:2">
      <c r="A886" t="s">
        <v>4615</v>
      </c>
      <c r="B886" t="s">
        <v>4616</v>
      </c>
    </row>
    <row r="887" spans="1:2">
      <c r="A887" t="s">
        <v>4617</v>
      </c>
      <c r="B887" t="s">
        <v>4618</v>
      </c>
    </row>
    <row r="888" spans="1:2">
      <c r="A888" t="s">
        <v>4619</v>
      </c>
      <c r="B888" t="s">
        <v>4620</v>
      </c>
    </row>
    <row r="889" spans="1:2">
      <c r="A889" t="s">
        <v>4621</v>
      </c>
      <c r="B889" t="s">
        <v>4622</v>
      </c>
    </row>
    <row r="890" spans="1:2">
      <c r="A890" t="s">
        <v>4641</v>
      </c>
      <c r="B890" t="s">
        <v>4642</v>
      </c>
    </row>
    <row r="891" spans="1:2">
      <c r="A891" t="s">
        <v>4643</v>
      </c>
      <c r="B891" t="s">
        <v>4644</v>
      </c>
    </row>
    <row r="892" spans="1:2">
      <c r="A892" t="s">
        <v>4645</v>
      </c>
      <c r="B892" t="s">
        <v>4646</v>
      </c>
    </row>
    <row r="893" spans="1:2">
      <c r="A893" t="s">
        <v>4647</v>
      </c>
      <c r="B893" t="s">
        <v>4648</v>
      </c>
    </row>
    <row r="894" spans="1:2">
      <c r="A894" t="s">
        <v>4649</v>
      </c>
      <c r="B894" t="s">
        <v>4650</v>
      </c>
    </row>
    <row r="895" spans="1:2">
      <c r="A895" t="s">
        <v>4651</v>
      </c>
      <c r="B895" t="s">
        <v>4652</v>
      </c>
    </row>
    <row r="896" spans="1:2">
      <c r="A896" t="s">
        <v>4653</v>
      </c>
      <c r="B896" t="s">
        <v>4654</v>
      </c>
    </row>
    <row r="897" spans="1:2">
      <c r="A897" t="s">
        <v>4655</v>
      </c>
      <c r="B897" t="s">
        <v>4656</v>
      </c>
    </row>
    <row r="898" spans="1:2">
      <c r="A898" t="s">
        <v>4657</v>
      </c>
      <c r="B898" t="s">
        <v>4658</v>
      </c>
    </row>
    <row r="899" spans="1:2">
      <c r="A899" t="s">
        <v>4659</v>
      </c>
      <c r="B899" t="s">
        <v>3459</v>
      </c>
    </row>
    <row r="900" spans="1:2">
      <c r="A900" t="s">
        <v>4660</v>
      </c>
      <c r="B900" t="s">
        <v>4661</v>
      </c>
    </row>
    <row r="901" spans="1:2">
      <c r="A901" t="s">
        <v>4662</v>
      </c>
      <c r="B901" t="s">
        <v>4663</v>
      </c>
    </row>
    <row r="902" spans="1:2">
      <c r="A902" t="s">
        <v>4664</v>
      </c>
      <c r="B902" t="s">
        <v>4665</v>
      </c>
    </row>
    <row r="903" spans="1:2">
      <c r="A903" t="s">
        <v>4666</v>
      </c>
      <c r="B903" t="s">
        <v>4667</v>
      </c>
    </row>
    <row r="904" spans="1:2">
      <c r="A904" t="s">
        <v>4668</v>
      </c>
      <c r="B904" t="s">
        <v>4669</v>
      </c>
    </row>
    <row r="905" spans="1:2">
      <c r="A905" t="s">
        <v>4670</v>
      </c>
      <c r="B905" t="s">
        <v>4671</v>
      </c>
    </row>
    <row r="906" spans="1:2">
      <c r="A906" t="s">
        <v>4672</v>
      </c>
      <c r="B906" t="s">
        <v>4673</v>
      </c>
    </row>
    <row r="907" spans="1:2">
      <c r="A907" t="s">
        <v>4674</v>
      </c>
      <c r="B907" t="s">
        <v>4675</v>
      </c>
    </row>
    <row r="908" spans="1:2">
      <c r="A908" t="s">
        <v>4688</v>
      </c>
      <c r="B908" t="s">
        <v>4689</v>
      </c>
    </row>
    <row r="909" spans="1:2">
      <c r="A909" t="s">
        <v>4690</v>
      </c>
      <c r="B909" t="s">
        <v>4691</v>
      </c>
    </row>
    <row r="910" spans="1:2">
      <c r="A910" t="s">
        <v>4692</v>
      </c>
      <c r="B910" t="s">
        <v>4693</v>
      </c>
    </row>
    <row r="911" spans="1:2">
      <c r="A911" t="s">
        <v>4694</v>
      </c>
      <c r="B911" t="s">
        <v>4695</v>
      </c>
    </row>
    <row r="912" spans="1:2">
      <c r="A912" t="s">
        <v>4696</v>
      </c>
      <c r="B912" t="s">
        <v>4697</v>
      </c>
    </row>
    <row r="913" spans="1:2">
      <c r="A913" t="s">
        <v>4676</v>
      </c>
      <c r="B913" t="s">
        <v>4677</v>
      </c>
    </row>
    <row r="914" spans="1:2">
      <c r="A914" t="s">
        <v>4678</v>
      </c>
      <c r="B914" t="s">
        <v>4679</v>
      </c>
    </row>
    <row r="915" spans="1:2">
      <c r="A915" t="s">
        <v>4680</v>
      </c>
      <c r="B915" t="s">
        <v>4681</v>
      </c>
    </row>
    <row r="916" spans="1:2">
      <c r="A916" t="s">
        <v>4682</v>
      </c>
      <c r="B916" t="s">
        <v>4683</v>
      </c>
    </row>
    <row r="917" spans="1:2">
      <c r="A917" t="s">
        <v>4684</v>
      </c>
      <c r="B917" t="s">
        <v>4685</v>
      </c>
    </row>
    <row r="918" spans="1:2">
      <c r="A918" t="s">
        <v>4686</v>
      </c>
      <c r="B918" t="s">
        <v>4687</v>
      </c>
    </row>
    <row r="919" spans="1:2">
      <c r="A919" t="s">
        <v>4698</v>
      </c>
      <c r="B919" t="s">
        <v>4699</v>
      </c>
    </row>
    <row r="920" spans="1:2">
      <c r="A920" t="s">
        <v>4700</v>
      </c>
      <c r="B920" t="s">
        <v>4701</v>
      </c>
    </row>
    <row r="921" spans="1:2">
      <c r="A921" t="s">
        <v>4702</v>
      </c>
      <c r="B921" t="s">
        <v>4703</v>
      </c>
    </row>
    <row r="922" spans="1:2">
      <c r="A922" t="s">
        <v>4704</v>
      </c>
      <c r="B922" t="s">
        <v>4705</v>
      </c>
    </row>
    <row r="923" spans="1:2">
      <c r="A923" t="s">
        <v>4706</v>
      </c>
      <c r="B923" t="s">
        <v>4707</v>
      </c>
    </row>
    <row r="924" spans="1:2">
      <c r="A924" t="s">
        <v>4708</v>
      </c>
      <c r="B924" t="s">
        <v>4709</v>
      </c>
    </row>
    <row r="925" spans="1:2">
      <c r="A925" t="s">
        <v>4710</v>
      </c>
      <c r="B925" t="s">
        <v>4711</v>
      </c>
    </row>
    <row r="926" spans="1:2">
      <c r="A926" t="s">
        <v>4712</v>
      </c>
      <c r="B926" t="s">
        <v>4713</v>
      </c>
    </row>
    <row r="927" spans="1:2">
      <c r="A927" t="s">
        <v>4714</v>
      </c>
      <c r="B927" t="s">
        <v>4715</v>
      </c>
    </row>
    <row r="928" spans="1:2">
      <c r="A928" t="s">
        <v>4716</v>
      </c>
      <c r="B928" t="s">
        <v>4717</v>
      </c>
    </row>
    <row r="929" spans="1:2">
      <c r="A929" t="s">
        <v>4718</v>
      </c>
      <c r="B929" t="s">
        <v>4719</v>
      </c>
    </row>
    <row r="930" spans="1:2">
      <c r="A930" t="s">
        <v>4720</v>
      </c>
      <c r="B930" t="s">
        <v>4721</v>
      </c>
    </row>
    <row r="931" spans="1:2">
      <c r="A931" t="s">
        <v>4722</v>
      </c>
      <c r="B931" t="s">
        <v>4723</v>
      </c>
    </row>
    <row r="932" spans="1:2">
      <c r="A932" t="s">
        <v>4724</v>
      </c>
      <c r="B932" t="s">
        <v>4725</v>
      </c>
    </row>
    <row r="933" spans="1:2">
      <c r="A933" t="s">
        <v>4726</v>
      </c>
      <c r="B933" t="s">
        <v>4727</v>
      </c>
    </row>
    <row r="934" spans="1:2">
      <c r="A934" t="s">
        <v>4752</v>
      </c>
      <c r="B934" t="s">
        <v>4753</v>
      </c>
    </row>
    <row r="935" spans="1:2">
      <c r="A935" t="s">
        <v>4728</v>
      </c>
      <c r="B935" t="s">
        <v>4729</v>
      </c>
    </row>
    <row r="936" spans="1:2">
      <c r="A936" t="s">
        <v>4730</v>
      </c>
      <c r="B936" t="s">
        <v>4731</v>
      </c>
    </row>
    <row r="937" spans="1:2">
      <c r="A937" t="s">
        <v>4732</v>
      </c>
      <c r="B937" t="s">
        <v>4733</v>
      </c>
    </row>
    <row r="938" spans="1:2">
      <c r="A938" t="s">
        <v>4734</v>
      </c>
      <c r="B938" t="s">
        <v>4735</v>
      </c>
    </row>
    <row r="939" spans="1:2">
      <c r="A939" t="s">
        <v>4736</v>
      </c>
      <c r="B939" t="s">
        <v>4737</v>
      </c>
    </row>
    <row r="940" spans="1:2">
      <c r="A940" t="s">
        <v>4738</v>
      </c>
      <c r="B940" t="s">
        <v>3477</v>
      </c>
    </row>
    <row r="941" spans="1:2">
      <c r="A941" t="s">
        <v>4739</v>
      </c>
      <c r="B941" t="s">
        <v>4740</v>
      </c>
    </row>
    <row r="942" spans="1:2">
      <c r="A942" t="s">
        <v>4741</v>
      </c>
      <c r="B942" t="s">
        <v>4742</v>
      </c>
    </row>
    <row r="943" spans="1:2">
      <c r="A943" t="s">
        <v>4743</v>
      </c>
      <c r="B943" t="s">
        <v>4160</v>
      </c>
    </row>
    <row r="944" spans="1:2">
      <c r="A944" t="s">
        <v>4744</v>
      </c>
      <c r="B944" t="s">
        <v>4745</v>
      </c>
    </row>
    <row r="945" spans="1:2">
      <c r="A945" t="s">
        <v>4746</v>
      </c>
      <c r="B945" t="s">
        <v>4747</v>
      </c>
    </row>
    <row r="946" spans="1:2">
      <c r="A946" t="s">
        <v>4748</v>
      </c>
      <c r="B946" t="s">
        <v>4749</v>
      </c>
    </row>
    <row r="947" spans="1:2">
      <c r="A947" t="s">
        <v>4750</v>
      </c>
      <c r="B947" t="s">
        <v>4751</v>
      </c>
    </row>
    <row r="948" spans="1:2">
      <c r="A948" t="s">
        <v>4765</v>
      </c>
      <c r="B948" t="s">
        <v>4766</v>
      </c>
    </row>
    <row r="949" spans="1:2">
      <c r="A949" t="s">
        <v>4765</v>
      </c>
      <c r="B949" t="s">
        <v>4766</v>
      </c>
    </row>
    <row r="950" spans="1:2">
      <c r="A950" t="s">
        <v>4754</v>
      </c>
      <c r="B950" t="s">
        <v>4755</v>
      </c>
    </row>
    <row r="951" spans="1:2">
      <c r="A951" t="s">
        <v>4754</v>
      </c>
      <c r="B951" t="s">
        <v>4756</v>
      </c>
    </row>
    <row r="952" spans="1:2">
      <c r="A952" t="s">
        <v>4757</v>
      </c>
      <c r="B952" t="s">
        <v>4758</v>
      </c>
    </row>
    <row r="953" spans="1:2">
      <c r="A953" t="s">
        <v>4757</v>
      </c>
      <c r="B953" t="s">
        <v>4759</v>
      </c>
    </row>
    <row r="954" spans="1:2">
      <c r="A954" t="s">
        <v>4760</v>
      </c>
      <c r="B954" t="s">
        <v>15247</v>
      </c>
    </row>
    <row r="955" spans="1:2">
      <c r="A955" t="s">
        <v>4760</v>
      </c>
      <c r="B955" t="s">
        <v>4761</v>
      </c>
    </row>
    <row r="956" spans="1:2">
      <c r="A956" t="s">
        <v>4762</v>
      </c>
      <c r="B956" t="s">
        <v>4763</v>
      </c>
    </row>
    <row r="957" spans="1:2">
      <c r="A957" t="s">
        <v>4762</v>
      </c>
      <c r="B957" t="s">
        <v>4764</v>
      </c>
    </row>
    <row r="958" spans="1:2">
      <c r="A958" t="s">
        <v>4767</v>
      </c>
      <c r="B958" t="s">
        <v>15248</v>
      </c>
    </row>
    <row r="959" spans="1:2">
      <c r="A959" t="s">
        <v>4767</v>
      </c>
      <c r="B959" t="s">
        <v>4768</v>
      </c>
    </row>
    <row r="960" spans="1:2">
      <c r="A960" t="s">
        <v>13816</v>
      </c>
      <c r="B960" t="s">
        <v>4781</v>
      </c>
    </row>
    <row r="961" spans="1:2">
      <c r="A961" t="s">
        <v>4792</v>
      </c>
      <c r="B961" t="s">
        <v>4793</v>
      </c>
    </row>
    <row r="962" spans="1:2">
      <c r="A962" t="s">
        <v>4794</v>
      </c>
      <c r="B962" t="s">
        <v>4795</v>
      </c>
    </row>
    <row r="963" spans="1:2">
      <c r="A963" t="s">
        <v>4782</v>
      </c>
      <c r="B963" t="s">
        <v>4783</v>
      </c>
    </row>
    <row r="964" spans="1:2">
      <c r="A964" t="s">
        <v>4784</v>
      </c>
      <c r="B964" t="s">
        <v>4785</v>
      </c>
    </row>
    <row r="965" spans="1:2">
      <c r="A965" t="s">
        <v>4786</v>
      </c>
      <c r="B965" t="s">
        <v>4787</v>
      </c>
    </row>
    <row r="966" spans="1:2">
      <c r="A966" t="s">
        <v>4788</v>
      </c>
      <c r="B966" t="s">
        <v>4789</v>
      </c>
    </row>
    <row r="967" spans="1:2">
      <c r="A967" t="s">
        <v>4790</v>
      </c>
      <c r="B967" t="s">
        <v>4791</v>
      </c>
    </row>
    <row r="968" spans="1:2">
      <c r="A968" t="s">
        <v>13817</v>
      </c>
      <c r="B968" t="s">
        <v>4807</v>
      </c>
    </row>
    <row r="969" spans="1:2">
      <c r="A969" t="s">
        <v>13820</v>
      </c>
      <c r="B969" t="s">
        <v>4812</v>
      </c>
    </row>
    <row r="970" spans="1:2">
      <c r="A970" t="s">
        <v>13821</v>
      </c>
      <c r="B970" t="s">
        <v>4808</v>
      </c>
    </row>
    <row r="971" spans="1:2">
      <c r="A971" t="s">
        <v>13822</v>
      </c>
      <c r="B971" t="s">
        <v>4813</v>
      </c>
    </row>
    <row r="972" spans="1:2">
      <c r="A972" t="s">
        <v>13823</v>
      </c>
      <c r="B972" t="s">
        <v>4810</v>
      </c>
    </row>
    <row r="973" spans="1:2">
      <c r="A973" t="s">
        <v>13824</v>
      </c>
      <c r="B973" t="s">
        <v>4814</v>
      </c>
    </row>
    <row r="974" spans="1:2">
      <c r="A974" t="s">
        <v>13818</v>
      </c>
      <c r="B974" t="s">
        <v>4811</v>
      </c>
    </row>
    <row r="975" spans="1:2">
      <c r="A975" t="s">
        <v>13819</v>
      </c>
      <c r="B975" t="s">
        <v>4809</v>
      </c>
    </row>
    <row r="976" spans="1:2">
      <c r="A976" t="s">
        <v>13825</v>
      </c>
      <c r="B976" t="s">
        <v>4877</v>
      </c>
    </row>
    <row r="977" spans="1:2">
      <c r="A977" t="s">
        <v>4878</v>
      </c>
      <c r="B977" t="s">
        <v>4879</v>
      </c>
    </row>
    <row r="978" spans="1:2">
      <c r="A978" t="s">
        <v>4880</v>
      </c>
      <c r="B978" t="s">
        <v>4881</v>
      </c>
    </row>
    <row r="979" spans="1:2">
      <c r="A979" t="s">
        <v>4882</v>
      </c>
      <c r="B979" t="s">
        <v>4883</v>
      </c>
    </row>
    <row r="980" spans="1:2">
      <c r="A980" t="s">
        <v>13826</v>
      </c>
      <c r="B980" t="s">
        <v>4884</v>
      </c>
    </row>
    <row r="981" spans="1:2">
      <c r="A981" t="s">
        <v>4885</v>
      </c>
      <c r="B981" t="s">
        <v>4886</v>
      </c>
    </row>
    <row r="982" spans="1:2">
      <c r="A982" t="s">
        <v>4887</v>
      </c>
      <c r="B982" t="s">
        <v>4888</v>
      </c>
    </row>
    <row r="983" spans="1:2">
      <c r="A983" t="s">
        <v>4889</v>
      </c>
      <c r="B983" t="s">
        <v>4890</v>
      </c>
    </row>
    <row r="984" spans="1:2">
      <c r="A984" t="s">
        <v>4891</v>
      </c>
      <c r="B984" t="s">
        <v>4892</v>
      </c>
    </row>
    <row r="985" spans="1:2">
      <c r="A985" t="s">
        <v>4893</v>
      </c>
      <c r="B985" t="s">
        <v>4894</v>
      </c>
    </row>
    <row r="986" spans="1:2">
      <c r="A986" t="s">
        <v>13827</v>
      </c>
      <c r="B986" t="s">
        <v>4895</v>
      </c>
    </row>
    <row r="987" spans="1:2">
      <c r="A987" t="s">
        <v>4896</v>
      </c>
      <c r="B987" t="s">
        <v>4897</v>
      </c>
    </row>
    <row r="988" spans="1:2">
      <c r="A988" t="s">
        <v>4898</v>
      </c>
      <c r="B988" t="s">
        <v>4899</v>
      </c>
    </row>
    <row r="989" spans="1:2">
      <c r="A989" t="s">
        <v>4900</v>
      </c>
      <c r="B989" t="s">
        <v>4901</v>
      </c>
    </row>
    <row r="990" spans="1:2">
      <c r="A990" t="s">
        <v>4902</v>
      </c>
      <c r="B990" t="s">
        <v>4903</v>
      </c>
    </row>
    <row r="991" spans="1:2">
      <c r="A991" t="s">
        <v>13828</v>
      </c>
      <c r="B991" t="s">
        <v>4769</v>
      </c>
    </row>
    <row r="992" spans="1:2">
      <c r="A992" t="s">
        <v>4779</v>
      </c>
      <c r="B992" t="s">
        <v>4780</v>
      </c>
    </row>
    <row r="993" spans="1:2">
      <c r="A993" t="s">
        <v>4770</v>
      </c>
      <c r="B993" t="s">
        <v>4771</v>
      </c>
    </row>
    <row r="994" spans="1:2">
      <c r="A994" t="s">
        <v>4772</v>
      </c>
      <c r="B994" t="s">
        <v>4773</v>
      </c>
    </row>
    <row r="995" spans="1:2">
      <c r="A995" t="s">
        <v>4774</v>
      </c>
      <c r="B995" t="s">
        <v>13887</v>
      </c>
    </row>
    <row r="996" spans="1:2">
      <c r="A996" t="s">
        <v>4775</v>
      </c>
      <c r="B996" t="s">
        <v>4776</v>
      </c>
    </row>
    <row r="997" spans="1:2">
      <c r="A997" t="s">
        <v>4777</v>
      </c>
      <c r="B997" t="s">
        <v>4778</v>
      </c>
    </row>
    <row r="998" spans="1:2">
      <c r="A998" t="s">
        <v>13829</v>
      </c>
      <c r="B998" t="s">
        <v>4796</v>
      </c>
    </row>
    <row r="999" spans="1:2">
      <c r="A999" t="s">
        <v>4805</v>
      </c>
      <c r="B999" t="s">
        <v>4806</v>
      </c>
    </row>
    <row r="1000" spans="1:2">
      <c r="A1000" t="s">
        <v>4797</v>
      </c>
      <c r="B1000" t="s">
        <v>4798</v>
      </c>
    </row>
    <row r="1001" spans="1:2">
      <c r="A1001" t="s">
        <v>4799</v>
      </c>
      <c r="B1001" t="s">
        <v>4800</v>
      </c>
    </row>
    <row r="1002" spans="1:2">
      <c r="A1002" t="s">
        <v>4801</v>
      </c>
      <c r="B1002" t="s">
        <v>4802</v>
      </c>
    </row>
    <row r="1003" spans="1:2">
      <c r="A1003" t="s">
        <v>4803</v>
      </c>
      <c r="B1003" t="s">
        <v>4804</v>
      </c>
    </row>
    <row r="1004" spans="1:2">
      <c r="A1004" t="s">
        <v>13830</v>
      </c>
      <c r="B1004" t="s">
        <v>4868</v>
      </c>
    </row>
    <row r="1005" spans="1:2">
      <c r="A1005" t="s">
        <v>4875</v>
      </c>
      <c r="B1005" t="s">
        <v>4876</v>
      </c>
    </row>
    <row r="1006" spans="1:2">
      <c r="A1006" t="s">
        <v>4869</v>
      </c>
      <c r="B1006" t="s">
        <v>4870</v>
      </c>
    </row>
    <row r="1007" spans="1:2">
      <c r="A1007" t="s">
        <v>4871</v>
      </c>
      <c r="B1007" t="s">
        <v>4872</v>
      </c>
    </row>
    <row r="1008" spans="1:2">
      <c r="A1008" t="s">
        <v>4873</v>
      </c>
      <c r="B1008" t="s">
        <v>4874</v>
      </c>
    </row>
    <row r="1009" spans="1:2">
      <c r="A1009" t="s">
        <v>13831</v>
      </c>
      <c r="B1009" t="s">
        <v>4904</v>
      </c>
    </row>
    <row r="1010" spans="1:2">
      <c r="A1010" t="s">
        <v>4905</v>
      </c>
      <c r="B1010" t="s">
        <v>4906</v>
      </c>
    </row>
    <row r="1011" spans="1:2">
      <c r="A1011" t="s">
        <v>4907</v>
      </c>
      <c r="B1011" t="s">
        <v>4908</v>
      </c>
    </row>
    <row r="1012" spans="1:2">
      <c r="A1012" t="s">
        <v>4909</v>
      </c>
      <c r="B1012" t="s">
        <v>4910</v>
      </c>
    </row>
    <row r="1013" spans="1:2">
      <c r="A1013" t="s">
        <v>4911</v>
      </c>
      <c r="B1013" t="s">
        <v>4912</v>
      </c>
    </row>
    <row r="1014" spans="1:2">
      <c r="A1014" t="s">
        <v>4913</v>
      </c>
      <c r="B1014" t="s">
        <v>4914</v>
      </c>
    </row>
    <row r="1015" spans="1:2">
      <c r="A1015" t="s">
        <v>4915</v>
      </c>
      <c r="B1015" t="s">
        <v>4916</v>
      </c>
    </row>
    <row r="1016" spans="1:2">
      <c r="A1016" t="s">
        <v>4917</v>
      </c>
      <c r="B1016" t="s">
        <v>4918</v>
      </c>
    </row>
    <row r="1017" spans="1:2">
      <c r="A1017" t="s">
        <v>13832</v>
      </c>
      <c r="B1017" t="s">
        <v>4839</v>
      </c>
    </row>
    <row r="1018" spans="1:2">
      <c r="A1018" t="s">
        <v>4840</v>
      </c>
      <c r="B1018" t="s">
        <v>4841</v>
      </c>
    </row>
    <row r="1019" spans="1:2">
      <c r="A1019" t="s">
        <v>4842</v>
      </c>
      <c r="B1019" t="s">
        <v>4843</v>
      </c>
    </row>
    <row r="1020" spans="1:2">
      <c r="A1020" t="s">
        <v>4844</v>
      </c>
      <c r="B1020" t="s">
        <v>4845</v>
      </c>
    </row>
    <row r="1021" spans="1:2">
      <c r="A1021" t="s">
        <v>4846</v>
      </c>
      <c r="B1021" t="s">
        <v>4847</v>
      </c>
    </row>
    <row r="1022" spans="1:2">
      <c r="A1022" t="s">
        <v>4848</v>
      </c>
      <c r="B1022" t="s">
        <v>4849</v>
      </c>
    </row>
    <row r="1023" spans="1:2">
      <c r="A1023" t="s">
        <v>4850</v>
      </c>
      <c r="B1023" t="s">
        <v>4851</v>
      </c>
    </row>
    <row r="1024" spans="1:2">
      <c r="A1024" t="s">
        <v>4852</v>
      </c>
      <c r="B1024" t="s">
        <v>4853</v>
      </c>
    </row>
    <row r="1025" spans="1:2">
      <c r="A1025" t="s">
        <v>4854</v>
      </c>
      <c r="B1025" t="s">
        <v>4855</v>
      </c>
    </row>
    <row r="1026" spans="1:2">
      <c r="A1026" t="s">
        <v>4856</v>
      </c>
      <c r="B1026" t="s">
        <v>4857</v>
      </c>
    </row>
    <row r="1027" spans="1:2">
      <c r="A1027" t="s">
        <v>4858</v>
      </c>
      <c r="B1027" t="s">
        <v>4859</v>
      </c>
    </row>
    <row r="1028" spans="1:2">
      <c r="A1028" t="s">
        <v>4860</v>
      </c>
      <c r="B1028" t="s">
        <v>4861</v>
      </c>
    </row>
    <row r="1029" spans="1:2">
      <c r="A1029" t="s">
        <v>4862</v>
      </c>
      <c r="B1029" t="s">
        <v>4863</v>
      </c>
    </row>
    <row r="1030" spans="1:2">
      <c r="A1030" t="s">
        <v>13833</v>
      </c>
      <c r="B1030" t="s">
        <v>13888</v>
      </c>
    </row>
    <row r="1031" spans="1:2">
      <c r="A1031" t="s">
        <v>13808</v>
      </c>
      <c r="B1031" t="s">
        <v>4824</v>
      </c>
    </row>
    <row r="1032" spans="1:2">
      <c r="A1032" t="s">
        <v>4837</v>
      </c>
      <c r="B1032" t="s">
        <v>4838</v>
      </c>
    </row>
    <row r="1033" spans="1:2">
      <c r="A1033" t="s">
        <v>4825</v>
      </c>
      <c r="B1033" t="s">
        <v>4826</v>
      </c>
    </row>
    <row r="1034" spans="1:2">
      <c r="A1034" t="s">
        <v>4827</v>
      </c>
      <c r="B1034" t="s">
        <v>4828</v>
      </c>
    </row>
    <row r="1035" spans="1:2">
      <c r="A1035" t="s">
        <v>4829</v>
      </c>
      <c r="B1035" t="s">
        <v>4830</v>
      </c>
    </row>
    <row r="1036" spans="1:2">
      <c r="A1036" t="s">
        <v>4831</v>
      </c>
      <c r="B1036" t="s">
        <v>4832</v>
      </c>
    </row>
    <row r="1037" spans="1:2">
      <c r="A1037" t="s">
        <v>4833</v>
      </c>
      <c r="B1037" t="s">
        <v>4834</v>
      </c>
    </row>
    <row r="1038" spans="1:2">
      <c r="A1038" t="s">
        <v>4835</v>
      </c>
      <c r="B1038" t="s">
        <v>4836</v>
      </c>
    </row>
    <row r="1039" spans="1:2">
      <c r="A1039" t="s">
        <v>13809</v>
      </c>
      <c r="B1039" t="s">
        <v>13885</v>
      </c>
    </row>
    <row r="1040" spans="1:2">
      <c r="A1040" t="s">
        <v>13810</v>
      </c>
      <c r="B1040" t="s">
        <v>4867</v>
      </c>
    </row>
    <row r="1041" spans="1:2">
      <c r="A1041" t="s">
        <v>13811</v>
      </c>
      <c r="B1041" t="s">
        <v>4864</v>
      </c>
    </row>
    <row r="1042" spans="1:2">
      <c r="A1042" t="s">
        <v>13812</v>
      </c>
      <c r="B1042" t="s">
        <v>4866</v>
      </c>
    </row>
    <row r="1043" spans="1:2">
      <c r="A1043" t="s">
        <v>13813</v>
      </c>
      <c r="B1043" t="s">
        <v>4865</v>
      </c>
    </row>
    <row r="1044" spans="1:2">
      <c r="A1044" t="s">
        <v>13814</v>
      </c>
      <c r="B1044" t="s">
        <v>13886</v>
      </c>
    </row>
    <row r="1045" spans="1:2">
      <c r="A1045" t="s">
        <v>13815</v>
      </c>
      <c r="B1045" t="s">
        <v>4815</v>
      </c>
    </row>
    <row r="1046" spans="1:2">
      <c r="A1046" t="s">
        <v>4822</v>
      </c>
      <c r="B1046" t="s">
        <v>4823</v>
      </c>
    </row>
    <row r="1047" spans="1:2">
      <c r="A1047" t="s">
        <v>4816</v>
      </c>
      <c r="B1047" t="s">
        <v>4817</v>
      </c>
    </row>
    <row r="1048" spans="1:2">
      <c r="A1048" t="s">
        <v>4818</v>
      </c>
      <c r="B1048" t="s">
        <v>4819</v>
      </c>
    </row>
    <row r="1049" spans="1:2">
      <c r="A1049" t="s">
        <v>4820</v>
      </c>
      <c r="B1049" t="s">
        <v>4821</v>
      </c>
    </row>
    <row r="1050" spans="1:2">
      <c r="A1050" t="s">
        <v>4930</v>
      </c>
      <c r="B1050" t="s">
        <v>4931</v>
      </c>
    </row>
    <row r="1051" spans="1:2">
      <c r="A1051" t="s">
        <v>4932</v>
      </c>
      <c r="B1051" t="s">
        <v>4933</v>
      </c>
    </row>
    <row r="1052" spans="1:2">
      <c r="A1052" t="s">
        <v>4934</v>
      </c>
      <c r="B1052" t="s">
        <v>1780</v>
      </c>
    </row>
    <row r="1053" spans="1:2">
      <c r="A1053" t="s">
        <v>4935</v>
      </c>
      <c r="B1053" t="s">
        <v>4936</v>
      </c>
    </row>
    <row r="1054" spans="1:2">
      <c r="A1054" t="s">
        <v>4919</v>
      </c>
      <c r="B1054" t="s">
        <v>4920</v>
      </c>
    </row>
    <row r="1055" spans="1:2">
      <c r="A1055" t="s">
        <v>4921</v>
      </c>
      <c r="B1055" t="s">
        <v>4922</v>
      </c>
    </row>
    <row r="1056" spans="1:2">
      <c r="A1056" t="s">
        <v>4923</v>
      </c>
      <c r="B1056" t="s">
        <v>4924</v>
      </c>
    </row>
    <row r="1057" spans="1:2">
      <c r="A1057" t="s">
        <v>4925</v>
      </c>
      <c r="B1057" t="s">
        <v>4926</v>
      </c>
    </row>
    <row r="1058" spans="1:2">
      <c r="A1058" t="s">
        <v>4927</v>
      </c>
      <c r="B1058" t="s">
        <v>1793</v>
      </c>
    </row>
    <row r="1059" spans="1:2">
      <c r="A1059" t="s">
        <v>4928</v>
      </c>
      <c r="B1059" t="s">
        <v>4929</v>
      </c>
    </row>
    <row r="1060" spans="1:2">
      <c r="A1060" t="s">
        <v>4937</v>
      </c>
      <c r="B1060" t="s">
        <v>4938</v>
      </c>
    </row>
    <row r="1061" spans="1:2">
      <c r="A1061" t="s">
        <v>4939</v>
      </c>
      <c r="B1061" t="s">
        <v>4940</v>
      </c>
    </row>
    <row r="1062" spans="1:2">
      <c r="A1062" t="s">
        <v>4941</v>
      </c>
      <c r="B1062" t="s">
        <v>4942</v>
      </c>
    </row>
    <row r="1063" spans="1:2">
      <c r="A1063" t="s">
        <v>4943</v>
      </c>
      <c r="B1063" t="s">
        <v>4944</v>
      </c>
    </row>
    <row r="1064" spans="1:2">
      <c r="A1064" t="s">
        <v>4945</v>
      </c>
      <c r="B1064" t="s">
        <v>4946</v>
      </c>
    </row>
    <row r="1065" spans="1:2">
      <c r="A1065" t="s">
        <v>4947</v>
      </c>
      <c r="B1065" t="s">
        <v>4948</v>
      </c>
    </row>
    <row r="1066" spans="1:2">
      <c r="A1066" t="s">
        <v>4957</v>
      </c>
      <c r="B1066" t="s">
        <v>4958</v>
      </c>
    </row>
    <row r="1067" spans="1:2">
      <c r="A1067" t="s">
        <v>4957</v>
      </c>
      <c r="B1067" t="s">
        <v>4959</v>
      </c>
    </row>
    <row r="1068" spans="1:2">
      <c r="A1068" t="s">
        <v>4949</v>
      </c>
      <c r="B1068" t="s">
        <v>13889</v>
      </c>
    </row>
    <row r="1069" spans="1:2">
      <c r="A1069" t="s">
        <v>4949</v>
      </c>
      <c r="B1069" t="s">
        <v>4950</v>
      </c>
    </row>
    <row r="1070" spans="1:2">
      <c r="A1070" t="s">
        <v>4951</v>
      </c>
      <c r="B1070" t="s">
        <v>4952</v>
      </c>
    </row>
    <row r="1071" spans="1:2">
      <c r="A1071" t="s">
        <v>4951</v>
      </c>
      <c r="B1071" t="s">
        <v>4953</v>
      </c>
    </row>
    <row r="1072" spans="1:2">
      <c r="A1072" t="s">
        <v>4954</v>
      </c>
      <c r="B1072" t="s">
        <v>4955</v>
      </c>
    </row>
    <row r="1073" spans="1:2">
      <c r="A1073" t="s">
        <v>4954</v>
      </c>
      <c r="B1073" t="s">
        <v>4956</v>
      </c>
    </row>
    <row r="1074" spans="1:2">
      <c r="A1074" t="s">
        <v>4960</v>
      </c>
      <c r="B1074" t="s">
        <v>4961</v>
      </c>
    </row>
    <row r="1075" spans="1:2">
      <c r="A1075" t="s">
        <v>4960</v>
      </c>
      <c r="B1075" t="s">
        <v>3241</v>
      </c>
    </row>
    <row r="1076" spans="1:2">
      <c r="A1076" t="s">
        <v>4962</v>
      </c>
      <c r="B1076" t="s">
        <v>4963</v>
      </c>
    </row>
    <row r="1077" spans="1:2">
      <c r="A1077" t="s">
        <v>4962</v>
      </c>
      <c r="B1077" t="s">
        <v>4964</v>
      </c>
    </row>
    <row r="1078" spans="1:2">
      <c r="A1078" t="s">
        <v>4971</v>
      </c>
      <c r="B1078" t="s">
        <v>4972</v>
      </c>
    </row>
    <row r="1079" spans="1:2">
      <c r="A1079" t="s">
        <v>4965</v>
      </c>
      <c r="B1079" t="s">
        <v>4966</v>
      </c>
    </row>
    <row r="1080" spans="1:2">
      <c r="A1080" t="s">
        <v>4967</v>
      </c>
      <c r="B1080" t="s">
        <v>4968</v>
      </c>
    </row>
    <row r="1081" spans="1:2">
      <c r="A1081" t="s">
        <v>4969</v>
      </c>
      <c r="B1081" t="s">
        <v>4970</v>
      </c>
    </row>
    <row r="1082" spans="1:2">
      <c r="A1082" t="s">
        <v>4973</v>
      </c>
      <c r="B1082" t="s">
        <v>4974</v>
      </c>
    </row>
    <row r="1083" spans="1:2">
      <c r="A1083" t="s">
        <v>4982</v>
      </c>
      <c r="B1083" t="s">
        <v>3358</v>
      </c>
    </row>
    <row r="1084" spans="1:2">
      <c r="A1084" t="s">
        <v>4983</v>
      </c>
      <c r="B1084" t="s">
        <v>4984</v>
      </c>
    </row>
    <row r="1085" spans="1:2">
      <c r="A1085" t="s">
        <v>4985</v>
      </c>
      <c r="B1085" t="s">
        <v>3699</v>
      </c>
    </row>
    <row r="1086" spans="1:2">
      <c r="A1086" t="s">
        <v>4975</v>
      </c>
      <c r="B1086" t="s">
        <v>4976</v>
      </c>
    </row>
    <row r="1087" spans="1:2">
      <c r="A1087" t="s">
        <v>4977</v>
      </c>
      <c r="B1087" t="s">
        <v>4978</v>
      </c>
    </row>
    <row r="1088" spans="1:2">
      <c r="A1088" t="s">
        <v>4979</v>
      </c>
      <c r="B1088" t="s">
        <v>4980</v>
      </c>
    </row>
    <row r="1089" spans="1:2">
      <c r="A1089" t="s">
        <v>4981</v>
      </c>
      <c r="B1089" t="s">
        <v>3683</v>
      </c>
    </row>
    <row r="1090" spans="1:2">
      <c r="A1090" t="s">
        <v>4986</v>
      </c>
      <c r="B1090" t="s">
        <v>3354</v>
      </c>
    </row>
    <row r="1091" spans="1:2">
      <c r="A1091" t="s">
        <v>4987</v>
      </c>
      <c r="B1091" t="s">
        <v>3348</v>
      </c>
    </row>
    <row r="1092" spans="1:2">
      <c r="A1092" t="s">
        <v>4988</v>
      </c>
      <c r="B1092" t="s">
        <v>3350</v>
      </c>
    </row>
    <row r="1093" spans="1:2">
      <c r="A1093" t="s">
        <v>4989</v>
      </c>
      <c r="B1093" t="s">
        <v>4990</v>
      </c>
    </row>
    <row r="1094" spans="1:2">
      <c r="A1094" t="s">
        <v>4991</v>
      </c>
      <c r="B1094" t="s">
        <v>4992</v>
      </c>
    </row>
    <row r="1095" spans="1:2">
      <c r="A1095" t="s">
        <v>4993</v>
      </c>
      <c r="B1095" t="s">
        <v>4994</v>
      </c>
    </row>
    <row r="1096" spans="1:2">
      <c r="A1096" t="s">
        <v>4995</v>
      </c>
      <c r="B1096" t="s">
        <v>4996</v>
      </c>
    </row>
    <row r="1097" spans="1:2">
      <c r="A1097" t="s">
        <v>4997</v>
      </c>
      <c r="B1097" t="s">
        <v>4998</v>
      </c>
    </row>
    <row r="1098" spans="1:2">
      <c r="A1098" t="s">
        <v>4999</v>
      </c>
      <c r="B1098" t="s">
        <v>5000</v>
      </c>
    </row>
    <row r="1099" spans="1:2">
      <c r="A1099" t="s">
        <v>5001</v>
      </c>
      <c r="B1099" t="s">
        <v>5002</v>
      </c>
    </row>
    <row r="1100" spans="1:2">
      <c r="A1100" t="s">
        <v>5003</v>
      </c>
      <c r="B1100" t="s">
        <v>5004</v>
      </c>
    </row>
    <row r="1101" spans="1:2">
      <c r="A1101" t="s">
        <v>5005</v>
      </c>
      <c r="B1101" t="s">
        <v>5006</v>
      </c>
    </row>
    <row r="1102" spans="1:2">
      <c r="A1102" t="s">
        <v>5007</v>
      </c>
      <c r="B1102" t="s">
        <v>5008</v>
      </c>
    </row>
    <row r="1103" spans="1:2">
      <c r="A1103" t="s">
        <v>5009</v>
      </c>
      <c r="B1103" t="s">
        <v>5010</v>
      </c>
    </row>
    <row r="1104" spans="1:2">
      <c r="A1104" t="s">
        <v>5011</v>
      </c>
      <c r="B1104" t="s">
        <v>5012</v>
      </c>
    </row>
    <row r="1105" spans="1:2">
      <c r="A1105" t="s">
        <v>5013</v>
      </c>
      <c r="B1105" t="s">
        <v>5014</v>
      </c>
    </row>
    <row r="1106" spans="1:2">
      <c r="A1106" t="s">
        <v>5015</v>
      </c>
      <c r="B1106" t="s">
        <v>5016</v>
      </c>
    </row>
    <row r="1107" spans="1:2">
      <c r="A1107" t="s">
        <v>5017</v>
      </c>
      <c r="B1107" t="s">
        <v>5018</v>
      </c>
    </row>
    <row r="1108" spans="1:2">
      <c r="A1108" t="s">
        <v>5019</v>
      </c>
      <c r="B1108" t="s">
        <v>5020</v>
      </c>
    </row>
    <row r="1109" spans="1:2">
      <c r="A1109" t="s">
        <v>5021</v>
      </c>
      <c r="B1109" t="s">
        <v>5022</v>
      </c>
    </row>
    <row r="1110" spans="1:2">
      <c r="A1110" t="s">
        <v>5023</v>
      </c>
      <c r="B1110" t="s">
        <v>5024</v>
      </c>
    </row>
    <row r="1111" spans="1:2">
      <c r="A1111" t="s">
        <v>5025</v>
      </c>
      <c r="B1111" t="s">
        <v>5026</v>
      </c>
    </row>
    <row r="1112" spans="1:2">
      <c r="A1112" t="s">
        <v>5027</v>
      </c>
      <c r="B1112" t="s">
        <v>13890</v>
      </c>
    </row>
    <row r="1113" spans="1:2">
      <c r="A1113" t="s">
        <v>5028</v>
      </c>
      <c r="B1113" t="s">
        <v>3489</v>
      </c>
    </row>
    <row r="1114" spans="1:2">
      <c r="A1114" t="s">
        <v>5029</v>
      </c>
      <c r="B1114" t="s">
        <v>5030</v>
      </c>
    </row>
    <row r="1115" spans="1:2">
      <c r="A1115" t="s">
        <v>5031</v>
      </c>
      <c r="B1115" t="s">
        <v>5032</v>
      </c>
    </row>
    <row r="1116" spans="1:2">
      <c r="A1116" t="s">
        <v>5033</v>
      </c>
      <c r="B1116" t="s">
        <v>5034</v>
      </c>
    </row>
    <row r="1117" spans="1:2">
      <c r="A1117" t="s">
        <v>5035</v>
      </c>
      <c r="B1117" t="s">
        <v>5036</v>
      </c>
    </row>
    <row r="1118" spans="1:2">
      <c r="A1118" t="s">
        <v>5037</v>
      </c>
      <c r="B1118" t="s">
        <v>5038</v>
      </c>
    </row>
    <row r="1119" spans="1:2">
      <c r="A1119" t="s">
        <v>5039</v>
      </c>
      <c r="B1119" t="s">
        <v>5040</v>
      </c>
    </row>
    <row r="1120" spans="1:2">
      <c r="A1120" t="s">
        <v>5041</v>
      </c>
      <c r="B1120" t="s">
        <v>5042</v>
      </c>
    </row>
    <row r="1121" spans="1:2">
      <c r="A1121" t="s">
        <v>5043</v>
      </c>
      <c r="B1121" t="s">
        <v>5044</v>
      </c>
    </row>
    <row r="1122" spans="1:2">
      <c r="A1122" t="s">
        <v>5045</v>
      </c>
      <c r="B1122" t="s">
        <v>5046</v>
      </c>
    </row>
    <row r="1123" spans="1:2">
      <c r="A1123" t="s">
        <v>5047</v>
      </c>
      <c r="B1123" t="s">
        <v>5048</v>
      </c>
    </row>
    <row r="1124" spans="1:2">
      <c r="A1124" t="s">
        <v>5051</v>
      </c>
      <c r="B1124" t="s">
        <v>5052</v>
      </c>
    </row>
    <row r="1125" spans="1:2">
      <c r="A1125" t="s">
        <v>5049</v>
      </c>
      <c r="B1125" t="s">
        <v>5050</v>
      </c>
    </row>
    <row r="1126" spans="1:2">
      <c r="A1126" t="s">
        <v>5053</v>
      </c>
      <c r="B1126" t="s">
        <v>5054</v>
      </c>
    </row>
    <row r="1127" spans="1:2">
      <c r="A1127" t="s">
        <v>5057</v>
      </c>
      <c r="B1127" t="s">
        <v>5058</v>
      </c>
    </row>
    <row r="1128" spans="1:2">
      <c r="A1128" t="s">
        <v>5059</v>
      </c>
      <c r="B1128" t="s">
        <v>5060</v>
      </c>
    </row>
    <row r="1129" spans="1:2">
      <c r="A1129" t="s">
        <v>5055</v>
      </c>
      <c r="B1129" t="s">
        <v>5056</v>
      </c>
    </row>
    <row r="1130" spans="1:2">
      <c r="A1130" t="s">
        <v>5061</v>
      </c>
      <c r="B1130" t="s">
        <v>5062</v>
      </c>
    </row>
    <row r="1131" spans="1:2">
      <c r="A1131" t="s">
        <v>5063</v>
      </c>
      <c r="B1131" t="s">
        <v>5064</v>
      </c>
    </row>
    <row r="1132" spans="1:2">
      <c r="A1132" t="s">
        <v>5067</v>
      </c>
      <c r="B1132" t="s">
        <v>5068</v>
      </c>
    </row>
    <row r="1133" spans="1:2">
      <c r="A1133" t="s">
        <v>5065</v>
      </c>
      <c r="B1133" t="s">
        <v>5066</v>
      </c>
    </row>
    <row r="1134" spans="1:2">
      <c r="A1134" t="s">
        <v>5069</v>
      </c>
      <c r="B1134" t="s">
        <v>5070</v>
      </c>
    </row>
    <row r="1135" spans="1:2">
      <c r="A1135" t="s">
        <v>5122</v>
      </c>
      <c r="B1135" t="s">
        <v>5123</v>
      </c>
    </row>
    <row r="1136" spans="1:2">
      <c r="A1136" t="s">
        <v>5124</v>
      </c>
      <c r="B1136" t="s">
        <v>5125</v>
      </c>
    </row>
    <row r="1137" spans="1:2">
      <c r="A1137" t="s">
        <v>5126</v>
      </c>
      <c r="B1137" t="s">
        <v>5127</v>
      </c>
    </row>
    <row r="1138" spans="1:2">
      <c r="A1138" t="s">
        <v>5128</v>
      </c>
      <c r="B1138" t="s">
        <v>5129</v>
      </c>
    </row>
    <row r="1139" spans="1:2">
      <c r="A1139" t="s">
        <v>5130</v>
      </c>
      <c r="B1139" t="s">
        <v>5131</v>
      </c>
    </row>
    <row r="1140" spans="1:2">
      <c r="A1140" t="s">
        <v>5132</v>
      </c>
      <c r="B1140" t="s">
        <v>5133</v>
      </c>
    </row>
    <row r="1141" spans="1:2">
      <c r="A1141" t="s">
        <v>5134</v>
      </c>
      <c r="B1141" t="s">
        <v>5135</v>
      </c>
    </row>
    <row r="1142" spans="1:2">
      <c r="A1142" t="s">
        <v>5136</v>
      </c>
      <c r="B1142" t="s">
        <v>5137</v>
      </c>
    </row>
    <row r="1143" spans="1:2">
      <c r="A1143" t="s">
        <v>5138</v>
      </c>
      <c r="B1143" t="s">
        <v>5139</v>
      </c>
    </row>
    <row r="1144" spans="1:2">
      <c r="A1144" t="s">
        <v>5140</v>
      </c>
      <c r="B1144" t="s">
        <v>5141</v>
      </c>
    </row>
    <row r="1145" spans="1:2">
      <c r="A1145" t="s">
        <v>5071</v>
      </c>
      <c r="B1145" t="s">
        <v>5072</v>
      </c>
    </row>
    <row r="1146" spans="1:2">
      <c r="A1146" t="s">
        <v>5073</v>
      </c>
      <c r="B1146" t="s">
        <v>5074</v>
      </c>
    </row>
    <row r="1147" spans="1:2">
      <c r="A1147" t="s">
        <v>5075</v>
      </c>
      <c r="B1147" t="s">
        <v>5076</v>
      </c>
    </row>
    <row r="1148" spans="1:2">
      <c r="A1148" t="s">
        <v>5077</v>
      </c>
      <c r="B1148" t="s">
        <v>5078</v>
      </c>
    </row>
    <row r="1149" spans="1:2">
      <c r="A1149" t="s">
        <v>5079</v>
      </c>
      <c r="B1149" t="s">
        <v>5080</v>
      </c>
    </row>
    <row r="1150" spans="1:2">
      <c r="A1150" t="s">
        <v>5081</v>
      </c>
      <c r="B1150" t="s">
        <v>5082</v>
      </c>
    </row>
    <row r="1151" spans="1:2">
      <c r="A1151" t="s">
        <v>5083</v>
      </c>
      <c r="B1151" t="s">
        <v>5084</v>
      </c>
    </row>
    <row r="1152" spans="1:2">
      <c r="A1152" t="s">
        <v>5085</v>
      </c>
      <c r="B1152" t="s">
        <v>5086</v>
      </c>
    </row>
    <row r="1153" spans="1:2">
      <c r="A1153" t="s">
        <v>5087</v>
      </c>
      <c r="B1153" t="s">
        <v>5088</v>
      </c>
    </row>
    <row r="1154" spans="1:2">
      <c r="A1154" t="s">
        <v>5089</v>
      </c>
      <c r="B1154" t="s">
        <v>5090</v>
      </c>
    </row>
    <row r="1155" spans="1:2">
      <c r="A1155" t="s">
        <v>5091</v>
      </c>
      <c r="B1155" t="s">
        <v>5092</v>
      </c>
    </row>
    <row r="1156" spans="1:2">
      <c r="A1156" t="s">
        <v>5093</v>
      </c>
      <c r="B1156" t="s">
        <v>5094</v>
      </c>
    </row>
    <row r="1157" spans="1:2">
      <c r="A1157" t="s">
        <v>5095</v>
      </c>
      <c r="B1157" t="s">
        <v>5096</v>
      </c>
    </row>
    <row r="1158" spans="1:2">
      <c r="A1158" t="s">
        <v>5097</v>
      </c>
      <c r="B1158" t="s">
        <v>5098</v>
      </c>
    </row>
    <row r="1159" spans="1:2">
      <c r="A1159" t="s">
        <v>5099</v>
      </c>
      <c r="B1159" t="s">
        <v>5100</v>
      </c>
    </row>
    <row r="1160" spans="1:2">
      <c r="A1160" t="s">
        <v>5101</v>
      </c>
      <c r="B1160" t="s">
        <v>5102</v>
      </c>
    </row>
    <row r="1161" spans="1:2">
      <c r="A1161" t="s">
        <v>5103</v>
      </c>
      <c r="B1161" t="s">
        <v>5104</v>
      </c>
    </row>
    <row r="1162" spans="1:2">
      <c r="A1162" t="s">
        <v>5105</v>
      </c>
      <c r="B1162" t="s">
        <v>5106</v>
      </c>
    </row>
    <row r="1163" spans="1:2">
      <c r="A1163" t="s">
        <v>5107</v>
      </c>
      <c r="B1163" t="s">
        <v>13891</v>
      </c>
    </row>
    <row r="1164" spans="1:2">
      <c r="A1164" t="s">
        <v>5108</v>
      </c>
      <c r="B1164" t="s">
        <v>5109</v>
      </c>
    </row>
    <row r="1165" spans="1:2">
      <c r="A1165" t="s">
        <v>5110</v>
      </c>
      <c r="B1165" t="s">
        <v>5111</v>
      </c>
    </row>
    <row r="1166" spans="1:2">
      <c r="A1166" t="s">
        <v>5112</v>
      </c>
      <c r="B1166" t="s">
        <v>5113</v>
      </c>
    </row>
    <row r="1167" spans="1:2">
      <c r="A1167" t="s">
        <v>5114</v>
      </c>
      <c r="B1167" t="s">
        <v>5115</v>
      </c>
    </row>
    <row r="1168" spans="1:2">
      <c r="A1168" t="s">
        <v>5116</v>
      </c>
      <c r="B1168" t="s">
        <v>5117</v>
      </c>
    </row>
    <row r="1169" spans="1:2">
      <c r="A1169" t="s">
        <v>5118</v>
      </c>
      <c r="B1169" t="s">
        <v>5119</v>
      </c>
    </row>
    <row r="1170" spans="1:2">
      <c r="A1170" t="s">
        <v>5120</v>
      </c>
      <c r="B1170" t="s">
        <v>5121</v>
      </c>
    </row>
    <row r="1171" spans="1:2">
      <c r="A1171" t="s">
        <v>5142</v>
      </c>
      <c r="B1171" t="s">
        <v>5143</v>
      </c>
    </row>
    <row r="1172" spans="1:2">
      <c r="A1172" t="s">
        <v>5144</v>
      </c>
      <c r="B1172" t="s">
        <v>5145</v>
      </c>
    </row>
    <row r="1173" spans="1:2">
      <c r="A1173" t="s">
        <v>5146</v>
      </c>
      <c r="B1173" t="s">
        <v>5147</v>
      </c>
    </row>
    <row r="1174" spans="1:2">
      <c r="A1174" t="s">
        <v>5148</v>
      </c>
      <c r="B1174" t="s">
        <v>5149</v>
      </c>
    </row>
    <row r="1175" spans="1:2">
      <c r="A1175" t="s">
        <v>5150</v>
      </c>
      <c r="B1175" t="s">
        <v>5151</v>
      </c>
    </row>
    <row r="1176" spans="1:2">
      <c r="A1176" t="s">
        <v>5152</v>
      </c>
      <c r="B1176" t="s">
        <v>5153</v>
      </c>
    </row>
    <row r="1177" spans="1:2">
      <c r="A1177" t="s">
        <v>5154</v>
      </c>
      <c r="B1177" t="s">
        <v>5155</v>
      </c>
    </row>
    <row r="1178" spans="1:2">
      <c r="A1178" t="s">
        <v>5156</v>
      </c>
      <c r="B1178" t="s">
        <v>5157</v>
      </c>
    </row>
    <row r="1179" spans="1:2">
      <c r="A1179" t="s">
        <v>5158</v>
      </c>
      <c r="B1179" t="s">
        <v>5159</v>
      </c>
    </row>
    <row r="1180" spans="1:2">
      <c r="A1180" t="s">
        <v>5160</v>
      </c>
      <c r="B1180" t="s">
        <v>5161</v>
      </c>
    </row>
    <row r="1181" spans="1:2">
      <c r="A1181" t="s">
        <v>5162</v>
      </c>
      <c r="B1181" t="s">
        <v>5163</v>
      </c>
    </row>
    <row r="1182" spans="1:2">
      <c r="A1182" t="s">
        <v>5164</v>
      </c>
      <c r="B1182" t="s">
        <v>5165</v>
      </c>
    </row>
    <row r="1183" spans="1:2">
      <c r="A1183" t="s">
        <v>5189</v>
      </c>
      <c r="B1183" t="s">
        <v>4632</v>
      </c>
    </row>
    <row r="1184" spans="1:2">
      <c r="A1184" t="s">
        <v>5190</v>
      </c>
      <c r="B1184" t="s">
        <v>4558</v>
      </c>
    </row>
    <row r="1185" spans="1:2">
      <c r="A1185" t="s">
        <v>5191</v>
      </c>
      <c r="B1185" t="s">
        <v>5192</v>
      </c>
    </row>
    <row r="1186" spans="1:2">
      <c r="A1186" t="s">
        <v>5193</v>
      </c>
      <c r="B1186" t="s">
        <v>5194</v>
      </c>
    </row>
    <row r="1187" spans="1:2">
      <c r="A1187" t="s">
        <v>5195</v>
      </c>
      <c r="B1187" t="s">
        <v>5196</v>
      </c>
    </row>
    <row r="1188" spans="1:2">
      <c r="A1188" t="s">
        <v>5197</v>
      </c>
      <c r="B1188" t="s">
        <v>5198</v>
      </c>
    </row>
    <row r="1189" spans="1:2">
      <c r="A1189" t="s">
        <v>5166</v>
      </c>
      <c r="B1189" t="s">
        <v>5167</v>
      </c>
    </row>
    <row r="1190" spans="1:2">
      <c r="A1190" t="s">
        <v>5168</v>
      </c>
      <c r="B1190" t="s">
        <v>5169</v>
      </c>
    </row>
    <row r="1191" spans="1:2">
      <c r="A1191" t="s">
        <v>5170</v>
      </c>
      <c r="B1191" t="s">
        <v>5171</v>
      </c>
    </row>
    <row r="1192" spans="1:2">
      <c r="A1192" t="s">
        <v>5172</v>
      </c>
      <c r="B1192" t="s">
        <v>5173</v>
      </c>
    </row>
    <row r="1193" spans="1:2">
      <c r="A1193" t="s">
        <v>5174</v>
      </c>
      <c r="B1193" t="s">
        <v>5175</v>
      </c>
    </row>
    <row r="1194" spans="1:2">
      <c r="A1194" t="s">
        <v>5176</v>
      </c>
      <c r="B1194" t="s">
        <v>15249</v>
      </c>
    </row>
    <row r="1195" spans="1:2">
      <c r="A1195" t="s">
        <v>5177</v>
      </c>
      <c r="B1195" t="s">
        <v>5178</v>
      </c>
    </row>
    <row r="1196" spans="1:2">
      <c r="A1196" t="s">
        <v>5179</v>
      </c>
      <c r="B1196" t="s">
        <v>5180</v>
      </c>
    </row>
    <row r="1197" spans="1:2">
      <c r="A1197" t="s">
        <v>5181</v>
      </c>
      <c r="B1197" t="s">
        <v>5182</v>
      </c>
    </row>
    <row r="1198" spans="1:2">
      <c r="A1198" t="s">
        <v>5183</v>
      </c>
      <c r="B1198" t="s">
        <v>5184</v>
      </c>
    </row>
    <row r="1199" spans="1:2">
      <c r="A1199" t="s">
        <v>5185</v>
      </c>
      <c r="B1199" t="s">
        <v>5186</v>
      </c>
    </row>
    <row r="1200" spans="1:2">
      <c r="A1200" t="s">
        <v>5187</v>
      </c>
      <c r="B1200" t="s">
        <v>5188</v>
      </c>
    </row>
    <row r="1201" spans="1:2">
      <c r="A1201" t="s">
        <v>5199</v>
      </c>
      <c r="B1201" t="s">
        <v>5200</v>
      </c>
    </row>
    <row r="1202" spans="1:2">
      <c r="A1202" t="s">
        <v>5201</v>
      </c>
      <c r="B1202" t="s">
        <v>5202</v>
      </c>
    </row>
    <row r="1203" spans="1:2">
      <c r="A1203" t="s">
        <v>5203</v>
      </c>
      <c r="B1203" t="s">
        <v>15250</v>
      </c>
    </row>
    <row r="1204" spans="1:2">
      <c r="A1204" t="s">
        <v>5204</v>
      </c>
      <c r="B1204" t="s">
        <v>5205</v>
      </c>
    </row>
    <row r="1205" spans="1:2">
      <c r="A1205" t="s">
        <v>5206</v>
      </c>
      <c r="B1205" t="s">
        <v>5207</v>
      </c>
    </row>
    <row r="1206" spans="1:2">
      <c r="A1206" t="s">
        <v>5208</v>
      </c>
      <c r="B1206" t="s">
        <v>5209</v>
      </c>
    </row>
    <row r="1207" spans="1:2">
      <c r="A1207" t="s">
        <v>5227</v>
      </c>
      <c r="B1207" t="s">
        <v>5228</v>
      </c>
    </row>
    <row r="1208" spans="1:2">
      <c r="A1208" t="s">
        <v>5229</v>
      </c>
      <c r="B1208" t="s">
        <v>5230</v>
      </c>
    </row>
    <row r="1209" spans="1:2">
      <c r="A1209" t="s">
        <v>5210</v>
      </c>
      <c r="B1209" t="s">
        <v>5211</v>
      </c>
    </row>
    <row r="1210" spans="1:2">
      <c r="A1210" t="s">
        <v>5212</v>
      </c>
      <c r="B1210" t="s">
        <v>5213</v>
      </c>
    </row>
    <row r="1211" spans="1:2">
      <c r="A1211" t="s">
        <v>5214</v>
      </c>
      <c r="B1211" t="s">
        <v>5215</v>
      </c>
    </row>
    <row r="1212" spans="1:2">
      <c r="A1212" t="s">
        <v>5216</v>
      </c>
      <c r="B1212" t="s">
        <v>5217</v>
      </c>
    </row>
    <row r="1213" spans="1:2">
      <c r="A1213" t="s">
        <v>5218</v>
      </c>
      <c r="B1213" t="s">
        <v>5219</v>
      </c>
    </row>
    <row r="1214" spans="1:2">
      <c r="A1214" t="s">
        <v>5220</v>
      </c>
      <c r="B1214" t="s">
        <v>5221</v>
      </c>
    </row>
    <row r="1215" spans="1:2">
      <c r="A1215" t="s">
        <v>5222</v>
      </c>
      <c r="B1215" t="s">
        <v>1975</v>
      </c>
    </row>
    <row r="1216" spans="1:2">
      <c r="A1216" t="s">
        <v>5223</v>
      </c>
      <c r="B1216" t="s">
        <v>5224</v>
      </c>
    </row>
    <row r="1217" spans="1:2">
      <c r="A1217" t="s">
        <v>5225</v>
      </c>
      <c r="B1217" t="s">
        <v>5226</v>
      </c>
    </row>
    <row r="1218" spans="1:2">
      <c r="A1218" t="s">
        <v>5231</v>
      </c>
      <c r="B1218" t="s">
        <v>5232</v>
      </c>
    </row>
    <row r="1219" spans="1:2">
      <c r="A1219" t="s">
        <v>5233</v>
      </c>
      <c r="B1219" t="s">
        <v>5234</v>
      </c>
    </row>
    <row r="1220" spans="1:2">
      <c r="A1220" t="s">
        <v>5235</v>
      </c>
      <c r="B1220" t="s">
        <v>5236</v>
      </c>
    </row>
    <row r="1221" spans="1:2">
      <c r="A1221" t="s">
        <v>5237</v>
      </c>
      <c r="B1221" t="s">
        <v>5238</v>
      </c>
    </row>
    <row r="1222" spans="1:2">
      <c r="A1222" t="s">
        <v>5261</v>
      </c>
      <c r="B1222" t="s">
        <v>5262</v>
      </c>
    </row>
    <row r="1223" spans="1:2">
      <c r="A1223" t="s">
        <v>5263</v>
      </c>
      <c r="B1223" t="s">
        <v>5264</v>
      </c>
    </row>
    <row r="1224" spans="1:2">
      <c r="A1224" t="s">
        <v>5265</v>
      </c>
      <c r="B1224" t="s">
        <v>5266</v>
      </c>
    </row>
    <row r="1225" spans="1:2">
      <c r="A1225" t="s">
        <v>5267</v>
      </c>
      <c r="B1225" t="s">
        <v>5268</v>
      </c>
    </row>
    <row r="1226" spans="1:2">
      <c r="A1226" t="s">
        <v>5269</v>
      </c>
      <c r="B1226" t="s">
        <v>5270</v>
      </c>
    </row>
    <row r="1227" spans="1:2">
      <c r="A1227" t="s">
        <v>5271</v>
      </c>
      <c r="B1227" t="s">
        <v>5272</v>
      </c>
    </row>
    <row r="1228" spans="1:2">
      <c r="A1228" t="s">
        <v>5273</v>
      </c>
      <c r="B1228" t="s">
        <v>5274</v>
      </c>
    </row>
    <row r="1229" spans="1:2">
      <c r="A1229" t="s">
        <v>5275</v>
      </c>
      <c r="B1229" t="s">
        <v>5276</v>
      </c>
    </row>
    <row r="1230" spans="1:2">
      <c r="A1230" t="s">
        <v>5277</v>
      </c>
      <c r="B1230" t="s">
        <v>5278</v>
      </c>
    </row>
    <row r="1231" spans="1:2">
      <c r="A1231" t="s">
        <v>5279</v>
      </c>
      <c r="B1231" t="s">
        <v>5280</v>
      </c>
    </row>
    <row r="1232" spans="1:2">
      <c r="A1232" t="s">
        <v>5239</v>
      </c>
      <c r="B1232" t="s">
        <v>5240</v>
      </c>
    </row>
    <row r="1233" spans="1:2">
      <c r="A1233" t="s">
        <v>5241</v>
      </c>
      <c r="B1233" t="s">
        <v>5242</v>
      </c>
    </row>
    <row r="1234" spans="1:2">
      <c r="A1234" t="s">
        <v>5243</v>
      </c>
      <c r="B1234" t="s">
        <v>5244</v>
      </c>
    </row>
    <row r="1235" spans="1:2">
      <c r="A1235" t="s">
        <v>5245</v>
      </c>
      <c r="B1235" t="s">
        <v>5246</v>
      </c>
    </row>
    <row r="1236" spans="1:2">
      <c r="A1236" t="s">
        <v>5247</v>
      </c>
      <c r="B1236" t="s">
        <v>5248</v>
      </c>
    </row>
    <row r="1237" spans="1:2">
      <c r="A1237" t="s">
        <v>5249</v>
      </c>
      <c r="B1237" t="s">
        <v>5250</v>
      </c>
    </row>
    <row r="1238" spans="1:2">
      <c r="A1238" t="s">
        <v>5251</v>
      </c>
      <c r="B1238" t="s">
        <v>5252</v>
      </c>
    </row>
    <row r="1239" spans="1:2">
      <c r="A1239" t="s">
        <v>5253</v>
      </c>
      <c r="B1239" t="s">
        <v>5254</v>
      </c>
    </row>
    <row r="1240" spans="1:2">
      <c r="A1240" t="s">
        <v>5255</v>
      </c>
      <c r="B1240" t="s">
        <v>5256</v>
      </c>
    </row>
    <row r="1241" spans="1:2">
      <c r="A1241" t="s">
        <v>5257</v>
      </c>
      <c r="B1241" t="s">
        <v>5258</v>
      </c>
    </row>
    <row r="1242" spans="1:2">
      <c r="A1242" t="s">
        <v>5259</v>
      </c>
      <c r="B1242" t="s">
        <v>5260</v>
      </c>
    </row>
    <row r="1243" spans="1:2">
      <c r="A1243" t="s">
        <v>5281</v>
      </c>
      <c r="B1243" t="s">
        <v>5282</v>
      </c>
    </row>
    <row r="1244" spans="1:2">
      <c r="A1244" t="s">
        <v>5283</v>
      </c>
      <c r="B1244" t="s">
        <v>5284</v>
      </c>
    </row>
    <row r="1245" spans="1:2">
      <c r="A1245" t="s">
        <v>5285</v>
      </c>
      <c r="B1245" t="s">
        <v>5286</v>
      </c>
    </row>
    <row r="1246" spans="1:2">
      <c r="A1246" t="s">
        <v>5287</v>
      </c>
      <c r="B1246" t="s">
        <v>5288</v>
      </c>
    </row>
    <row r="1247" spans="1:2">
      <c r="A1247" t="s">
        <v>5289</v>
      </c>
      <c r="B1247" t="s">
        <v>5290</v>
      </c>
    </row>
    <row r="1248" spans="1:2">
      <c r="A1248" t="s">
        <v>5291</v>
      </c>
      <c r="B1248" t="s">
        <v>5292</v>
      </c>
    </row>
    <row r="1249" spans="1:2">
      <c r="A1249" t="s">
        <v>5299</v>
      </c>
      <c r="B1249" t="s">
        <v>5300</v>
      </c>
    </row>
    <row r="1250" spans="1:2">
      <c r="A1250" t="s">
        <v>5299</v>
      </c>
      <c r="B1250" t="s">
        <v>5301</v>
      </c>
    </row>
    <row r="1251" spans="1:2">
      <c r="A1251" t="s">
        <v>5293</v>
      </c>
      <c r="B1251" t="s">
        <v>5294</v>
      </c>
    </row>
    <row r="1252" spans="1:2">
      <c r="A1252" t="s">
        <v>5293</v>
      </c>
      <c r="B1252" t="s">
        <v>5295</v>
      </c>
    </row>
    <row r="1253" spans="1:2">
      <c r="A1253" t="s">
        <v>5296</v>
      </c>
      <c r="B1253" t="s">
        <v>5297</v>
      </c>
    </row>
    <row r="1254" spans="1:2">
      <c r="A1254" t="s">
        <v>5296</v>
      </c>
      <c r="B1254" t="s">
        <v>5298</v>
      </c>
    </row>
    <row r="1255" spans="1:2">
      <c r="A1255" t="s">
        <v>5302</v>
      </c>
      <c r="B1255" t="s">
        <v>5303</v>
      </c>
    </row>
    <row r="1256" spans="1:2">
      <c r="A1256" t="s">
        <v>5302</v>
      </c>
      <c r="B1256" t="s">
        <v>5304</v>
      </c>
    </row>
    <row r="1257" spans="1:2">
      <c r="A1257" t="s">
        <v>5305</v>
      </c>
      <c r="B1257" t="s">
        <v>5306</v>
      </c>
    </row>
    <row r="1258" spans="1:2">
      <c r="A1258" t="s">
        <v>5305</v>
      </c>
      <c r="B1258" t="s">
        <v>5307</v>
      </c>
    </row>
    <row r="1259" spans="1:2">
      <c r="A1259" t="s">
        <v>5308</v>
      </c>
      <c r="B1259" t="s">
        <v>5309</v>
      </c>
    </row>
    <row r="1260" spans="1:2">
      <c r="A1260" t="s">
        <v>5308</v>
      </c>
      <c r="B1260" t="s">
        <v>5310</v>
      </c>
    </row>
    <row r="1261" spans="1:2">
      <c r="A1261" t="s">
        <v>5411</v>
      </c>
      <c r="B1261" t="s">
        <v>5412</v>
      </c>
    </row>
    <row r="1262" spans="1:2">
      <c r="A1262" t="s">
        <v>5426</v>
      </c>
      <c r="B1262" t="s">
        <v>5427</v>
      </c>
    </row>
    <row r="1263" spans="1:2">
      <c r="A1263" t="s">
        <v>5413</v>
      </c>
      <c r="B1263" t="s">
        <v>5414</v>
      </c>
    </row>
    <row r="1264" spans="1:2">
      <c r="A1264" t="s">
        <v>5415</v>
      </c>
      <c r="B1264" t="s">
        <v>5416</v>
      </c>
    </row>
    <row r="1265" spans="1:2">
      <c r="A1265" t="s">
        <v>5417</v>
      </c>
      <c r="B1265" t="s">
        <v>5418</v>
      </c>
    </row>
    <row r="1266" spans="1:2">
      <c r="A1266" t="s">
        <v>5419</v>
      </c>
      <c r="B1266" t="s">
        <v>5420</v>
      </c>
    </row>
    <row r="1267" spans="1:2">
      <c r="A1267" t="s">
        <v>5421</v>
      </c>
      <c r="B1267" t="s">
        <v>3459</v>
      </c>
    </row>
    <row r="1268" spans="1:2">
      <c r="A1268" t="s">
        <v>5422</v>
      </c>
      <c r="B1268" t="s">
        <v>5423</v>
      </c>
    </row>
    <row r="1269" spans="1:2">
      <c r="A1269" t="s">
        <v>5424</v>
      </c>
      <c r="B1269" t="s">
        <v>5425</v>
      </c>
    </row>
    <row r="1270" spans="1:2">
      <c r="A1270" t="s">
        <v>5428</v>
      </c>
      <c r="B1270" t="s">
        <v>5429</v>
      </c>
    </row>
    <row r="1271" spans="1:2">
      <c r="A1271" t="s">
        <v>5428</v>
      </c>
      <c r="B1271" t="s">
        <v>5430</v>
      </c>
    </row>
    <row r="1272" spans="1:2">
      <c r="A1272" t="s">
        <v>5431</v>
      </c>
      <c r="B1272" t="s">
        <v>13298</v>
      </c>
    </row>
    <row r="1273" spans="1:2">
      <c r="A1273" t="s">
        <v>5432</v>
      </c>
      <c r="B1273" t="s">
        <v>13299</v>
      </c>
    </row>
    <row r="1274" spans="1:2">
      <c r="A1274" t="s">
        <v>5433</v>
      </c>
      <c r="B1274" t="s">
        <v>13892</v>
      </c>
    </row>
    <row r="1275" spans="1:2">
      <c r="A1275" t="s">
        <v>5433</v>
      </c>
      <c r="B1275" t="s">
        <v>5434</v>
      </c>
    </row>
    <row r="1276" spans="1:2">
      <c r="A1276" t="s">
        <v>5435</v>
      </c>
      <c r="B1276" t="s">
        <v>5436</v>
      </c>
    </row>
    <row r="1277" spans="1:2">
      <c r="A1277" t="s">
        <v>5437</v>
      </c>
      <c r="B1277" t="s">
        <v>5436</v>
      </c>
    </row>
    <row r="1278" spans="1:2">
      <c r="A1278" t="s">
        <v>5438</v>
      </c>
      <c r="B1278" t="s">
        <v>5439</v>
      </c>
    </row>
    <row r="1279" spans="1:2">
      <c r="A1279" t="s">
        <v>5440</v>
      </c>
      <c r="B1279" t="s">
        <v>5441</v>
      </c>
    </row>
    <row r="1280" spans="1:2">
      <c r="A1280" t="s">
        <v>5311</v>
      </c>
      <c r="B1280" t="s">
        <v>5312</v>
      </c>
    </row>
    <row r="1281" spans="1:2">
      <c r="A1281" t="s">
        <v>5313</v>
      </c>
      <c r="B1281" t="s">
        <v>5314</v>
      </c>
    </row>
    <row r="1282" spans="1:2">
      <c r="A1282" t="s">
        <v>5315</v>
      </c>
      <c r="B1282" t="s">
        <v>5316</v>
      </c>
    </row>
    <row r="1283" spans="1:2">
      <c r="A1283" t="s">
        <v>5317</v>
      </c>
      <c r="B1283" t="s">
        <v>5318</v>
      </c>
    </row>
    <row r="1284" spans="1:2">
      <c r="A1284" t="s">
        <v>5319</v>
      </c>
      <c r="B1284" t="s">
        <v>5320</v>
      </c>
    </row>
    <row r="1285" spans="1:2">
      <c r="A1285" t="s">
        <v>5321</v>
      </c>
      <c r="B1285" t="s">
        <v>5322</v>
      </c>
    </row>
    <row r="1286" spans="1:2">
      <c r="A1286" t="s">
        <v>5323</v>
      </c>
      <c r="B1286" t="s">
        <v>5324</v>
      </c>
    </row>
    <row r="1287" spans="1:2">
      <c r="A1287" t="s">
        <v>5325</v>
      </c>
      <c r="B1287" t="s">
        <v>5326</v>
      </c>
    </row>
    <row r="1288" spans="1:2">
      <c r="A1288" t="s">
        <v>5333</v>
      </c>
      <c r="B1288" t="s">
        <v>5334</v>
      </c>
    </row>
    <row r="1289" spans="1:2">
      <c r="A1289" t="s">
        <v>5327</v>
      </c>
      <c r="B1289" t="s">
        <v>5328</v>
      </c>
    </row>
    <row r="1290" spans="1:2">
      <c r="A1290" t="s">
        <v>5329</v>
      </c>
      <c r="B1290" t="s">
        <v>5330</v>
      </c>
    </row>
    <row r="1291" spans="1:2">
      <c r="A1291" t="s">
        <v>5331</v>
      </c>
      <c r="B1291" t="s">
        <v>5332</v>
      </c>
    </row>
    <row r="1292" spans="1:2">
      <c r="A1292" t="s">
        <v>5335</v>
      </c>
      <c r="B1292" t="s">
        <v>3449</v>
      </c>
    </row>
    <row r="1293" spans="1:2">
      <c r="A1293" t="s">
        <v>5336</v>
      </c>
      <c r="B1293" t="s">
        <v>3449</v>
      </c>
    </row>
    <row r="1294" spans="1:2">
      <c r="A1294" t="s">
        <v>5337</v>
      </c>
      <c r="B1294" t="s">
        <v>5338</v>
      </c>
    </row>
    <row r="1295" spans="1:2">
      <c r="A1295" t="s">
        <v>5337</v>
      </c>
      <c r="B1295" t="s">
        <v>5339</v>
      </c>
    </row>
    <row r="1296" spans="1:2">
      <c r="A1296" t="s">
        <v>5340</v>
      </c>
      <c r="B1296" t="s">
        <v>5341</v>
      </c>
    </row>
    <row r="1297" spans="1:2">
      <c r="A1297" t="s">
        <v>5340</v>
      </c>
      <c r="B1297" t="s">
        <v>5342</v>
      </c>
    </row>
    <row r="1298" spans="1:2">
      <c r="A1298" t="s">
        <v>5343</v>
      </c>
      <c r="B1298" t="s">
        <v>5344</v>
      </c>
    </row>
    <row r="1299" spans="1:2">
      <c r="A1299" t="s">
        <v>5343</v>
      </c>
      <c r="B1299" t="s">
        <v>5345</v>
      </c>
    </row>
    <row r="1300" spans="1:2">
      <c r="A1300" t="s">
        <v>5346</v>
      </c>
      <c r="B1300" t="s">
        <v>5347</v>
      </c>
    </row>
    <row r="1301" spans="1:2">
      <c r="A1301" t="s">
        <v>5346</v>
      </c>
      <c r="B1301" t="s">
        <v>5348</v>
      </c>
    </row>
    <row r="1302" spans="1:2">
      <c r="A1302" t="s">
        <v>5349</v>
      </c>
      <c r="B1302" t="s">
        <v>5350</v>
      </c>
    </row>
    <row r="1303" spans="1:2">
      <c r="A1303" t="s">
        <v>5351</v>
      </c>
      <c r="B1303" t="s">
        <v>5352</v>
      </c>
    </row>
    <row r="1304" spans="1:2">
      <c r="A1304" t="s">
        <v>5353</v>
      </c>
      <c r="B1304" t="s">
        <v>5354</v>
      </c>
    </row>
    <row r="1305" spans="1:2">
      <c r="A1305" t="s">
        <v>5355</v>
      </c>
      <c r="B1305" t="s">
        <v>5356</v>
      </c>
    </row>
    <row r="1306" spans="1:2">
      <c r="A1306" t="s">
        <v>5357</v>
      </c>
      <c r="B1306" t="s">
        <v>5358</v>
      </c>
    </row>
    <row r="1307" spans="1:2">
      <c r="A1307" t="s">
        <v>5359</v>
      </c>
      <c r="B1307" t="s">
        <v>5360</v>
      </c>
    </row>
    <row r="1308" spans="1:2">
      <c r="A1308" t="s">
        <v>5361</v>
      </c>
      <c r="B1308" t="s">
        <v>5362</v>
      </c>
    </row>
    <row r="1309" spans="1:2">
      <c r="A1309" t="s">
        <v>5363</v>
      </c>
      <c r="B1309" t="s">
        <v>5364</v>
      </c>
    </row>
    <row r="1310" spans="1:2">
      <c r="A1310" t="s">
        <v>5365</v>
      </c>
      <c r="B1310" t="s">
        <v>5366</v>
      </c>
    </row>
    <row r="1311" spans="1:2">
      <c r="A1311" t="s">
        <v>5367</v>
      </c>
      <c r="B1311" t="s">
        <v>5368</v>
      </c>
    </row>
    <row r="1312" spans="1:2">
      <c r="A1312" t="s">
        <v>5369</v>
      </c>
      <c r="B1312" t="s">
        <v>4350</v>
      </c>
    </row>
    <row r="1313" spans="1:2">
      <c r="A1313" t="s">
        <v>5370</v>
      </c>
      <c r="B1313" t="s">
        <v>5371</v>
      </c>
    </row>
    <row r="1314" spans="1:2">
      <c r="A1314" t="s">
        <v>5372</v>
      </c>
      <c r="B1314" t="s">
        <v>5373</v>
      </c>
    </row>
    <row r="1315" spans="1:2">
      <c r="A1315" t="s">
        <v>5374</v>
      </c>
      <c r="B1315" t="s">
        <v>5375</v>
      </c>
    </row>
    <row r="1316" spans="1:2">
      <c r="A1316" t="s">
        <v>5376</v>
      </c>
      <c r="B1316" t="s">
        <v>5377</v>
      </c>
    </row>
    <row r="1317" spans="1:2">
      <c r="A1317" t="s">
        <v>5378</v>
      </c>
      <c r="B1317" t="s">
        <v>5379</v>
      </c>
    </row>
    <row r="1318" spans="1:2">
      <c r="A1318" t="s">
        <v>5380</v>
      </c>
      <c r="B1318" t="s">
        <v>5381</v>
      </c>
    </row>
    <row r="1319" spans="1:2">
      <c r="A1319" t="s">
        <v>5382</v>
      </c>
      <c r="B1319" t="s">
        <v>1891</v>
      </c>
    </row>
    <row r="1320" spans="1:2">
      <c r="A1320" t="s">
        <v>5383</v>
      </c>
      <c r="B1320" t="s">
        <v>5384</v>
      </c>
    </row>
    <row r="1321" spans="1:2">
      <c r="A1321" t="s">
        <v>5385</v>
      </c>
      <c r="B1321" t="s">
        <v>5386</v>
      </c>
    </row>
    <row r="1322" spans="1:2">
      <c r="A1322" t="s">
        <v>5403</v>
      </c>
      <c r="B1322" t="s">
        <v>5404</v>
      </c>
    </row>
    <row r="1323" spans="1:2">
      <c r="A1323" t="s">
        <v>5387</v>
      </c>
      <c r="B1323" t="s">
        <v>5388</v>
      </c>
    </row>
    <row r="1324" spans="1:2">
      <c r="A1324" t="s">
        <v>5389</v>
      </c>
      <c r="B1324" t="s">
        <v>5390</v>
      </c>
    </row>
    <row r="1325" spans="1:2">
      <c r="A1325" t="s">
        <v>5391</v>
      </c>
      <c r="B1325" t="s">
        <v>5392</v>
      </c>
    </row>
    <row r="1326" spans="1:2">
      <c r="A1326" t="s">
        <v>5393</v>
      </c>
      <c r="B1326" t="s">
        <v>5394</v>
      </c>
    </row>
    <row r="1327" spans="1:2">
      <c r="A1327" t="s">
        <v>5395</v>
      </c>
      <c r="B1327" t="s">
        <v>5396</v>
      </c>
    </row>
    <row r="1328" spans="1:2">
      <c r="A1328" t="s">
        <v>5397</v>
      </c>
      <c r="B1328" t="s">
        <v>5398</v>
      </c>
    </row>
    <row r="1329" spans="1:2">
      <c r="A1329" t="s">
        <v>5399</v>
      </c>
      <c r="B1329" t="s">
        <v>5400</v>
      </c>
    </row>
    <row r="1330" spans="1:2">
      <c r="A1330" t="s">
        <v>5401</v>
      </c>
      <c r="B1330" t="s">
        <v>5402</v>
      </c>
    </row>
    <row r="1331" spans="1:2">
      <c r="A1331" t="s">
        <v>5405</v>
      </c>
      <c r="B1331" t="s">
        <v>5406</v>
      </c>
    </row>
    <row r="1332" spans="1:2">
      <c r="A1332" t="s">
        <v>5407</v>
      </c>
      <c r="B1332" t="s">
        <v>5408</v>
      </c>
    </row>
    <row r="1333" spans="1:2">
      <c r="A1333" t="s">
        <v>5409</v>
      </c>
      <c r="B1333" t="s">
        <v>5410</v>
      </c>
    </row>
    <row r="1334" spans="1:2">
      <c r="A1334" t="s">
        <v>5442</v>
      </c>
      <c r="B1334" t="s">
        <v>13893</v>
      </c>
    </row>
    <row r="1335" spans="1:2">
      <c r="A1335" t="s">
        <v>5442</v>
      </c>
      <c r="B1335" t="s">
        <v>5443</v>
      </c>
    </row>
    <row r="1336" spans="1:2">
      <c r="A1336" t="s">
        <v>5444</v>
      </c>
      <c r="B1336" t="s">
        <v>5445</v>
      </c>
    </row>
    <row r="1337" spans="1:2">
      <c r="A1337" t="s">
        <v>5444</v>
      </c>
      <c r="B1337" t="s">
        <v>13894</v>
      </c>
    </row>
    <row r="1338" spans="1:2">
      <c r="A1338" t="s">
        <v>5467</v>
      </c>
      <c r="B1338" t="s">
        <v>5468</v>
      </c>
    </row>
    <row r="1339" spans="1:2">
      <c r="A1339" t="s">
        <v>5467</v>
      </c>
      <c r="B1339" t="s">
        <v>5469</v>
      </c>
    </row>
    <row r="1340" spans="1:2">
      <c r="A1340" t="s">
        <v>5470</v>
      </c>
      <c r="B1340" t="s">
        <v>5471</v>
      </c>
    </row>
    <row r="1341" spans="1:2">
      <c r="A1341" t="s">
        <v>5470</v>
      </c>
      <c r="B1341" t="s">
        <v>5472</v>
      </c>
    </row>
    <row r="1342" spans="1:2">
      <c r="A1342" t="s">
        <v>5473</v>
      </c>
      <c r="B1342" t="s">
        <v>5474</v>
      </c>
    </row>
    <row r="1343" spans="1:2">
      <c r="A1343" t="s">
        <v>5473</v>
      </c>
      <c r="B1343" t="s">
        <v>5475</v>
      </c>
    </row>
    <row r="1344" spans="1:2">
      <c r="A1344" t="s">
        <v>5446</v>
      </c>
      <c r="B1344" t="s">
        <v>5447</v>
      </c>
    </row>
    <row r="1345" spans="1:2">
      <c r="A1345" t="s">
        <v>5446</v>
      </c>
      <c r="B1345" t="s">
        <v>5448</v>
      </c>
    </row>
    <row r="1346" spans="1:2">
      <c r="A1346" t="s">
        <v>5449</v>
      </c>
      <c r="B1346" t="s">
        <v>5450</v>
      </c>
    </row>
    <row r="1347" spans="1:2">
      <c r="A1347" t="s">
        <v>5449</v>
      </c>
      <c r="B1347" t="s">
        <v>5451</v>
      </c>
    </row>
    <row r="1348" spans="1:2">
      <c r="A1348" t="s">
        <v>5452</v>
      </c>
      <c r="B1348" t="s">
        <v>5453</v>
      </c>
    </row>
    <row r="1349" spans="1:2">
      <c r="A1349" t="s">
        <v>5452</v>
      </c>
      <c r="B1349" t="s">
        <v>5454</v>
      </c>
    </row>
    <row r="1350" spans="1:2">
      <c r="A1350" t="s">
        <v>5455</v>
      </c>
      <c r="B1350" t="s">
        <v>5456</v>
      </c>
    </row>
    <row r="1351" spans="1:2">
      <c r="A1351" t="s">
        <v>5455</v>
      </c>
      <c r="B1351" t="s">
        <v>5457</v>
      </c>
    </row>
    <row r="1352" spans="1:2">
      <c r="A1352" t="s">
        <v>5458</v>
      </c>
      <c r="B1352" t="s">
        <v>5459</v>
      </c>
    </row>
    <row r="1353" spans="1:2">
      <c r="A1353" t="s">
        <v>5458</v>
      </c>
      <c r="B1353" t="s">
        <v>5460</v>
      </c>
    </row>
    <row r="1354" spans="1:2">
      <c r="A1354" t="s">
        <v>5461</v>
      </c>
      <c r="B1354" t="s">
        <v>5462</v>
      </c>
    </row>
    <row r="1355" spans="1:2">
      <c r="A1355" t="s">
        <v>5461</v>
      </c>
      <c r="B1355" t="s">
        <v>5463</v>
      </c>
    </row>
    <row r="1356" spans="1:2">
      <c r="A1356" t="s">
        <v>5464</v>
      </c>
      <c r="B1356" t="s">
        <v>5465</v>
      </c>
    </row>
    <row r="1357" spans="1:2">
      <c r="A1357" t="s">
        <v>5464</v>
      </c>
      <c r="B1357" t="s">
        <v>5466</v>
      </c>
    </row>
    <row r="1358" spans="1:2">
      <c r="A1358" t="s">
        <v>5476</v>
      </c>
      <c r="B1358" t="s">
        <v>5477</v>
      </c>
    </row>
    <row r="1359" spans="1:2">
      <c r="A1359" t="s">
        <v>5476</v>
      </c>
      <c r="B1359" t="s">
        <v>5478</v>
      </c>
    </row>
    <row r="1360" spans="1:2">
      <c r="A1360" t="s">
        <v>5518</v>
      </c>
      <c r="B1360" t="s">
        <v>5519</v>
      </c>
    </row>
    <row r="1361" spans="1:2">
      <c r="A1361" t="s">
        <v>5518</v>
      </c>
      <c r="B1361" t="s">
        <v>5520</v>
      </c>
    </row>
    <row r="1362" spans="1:2">
      <c r="A1362" t="s">
        <v>5521</v>
      </c>
      <c r="B1362" t="s">
        <v>5522</v>
      </c>
    </row>
    <row r="1363" spans="1:2">
      <c r="A1363" t="s">
        <v>5521</v>
      </c>
      <c r="B1363" t="s">
        <v>5523</v>
      </c>
    </row>
    <row r="1364" spans="1:2">
      <c r="A1364" t="s">
        <v>5479</v>
      </c>
      <c r="B1364" t="s">
        <v>5480</v>
      </c>
    </row>
    <row r="1365" spans="1:2">
      <c r="A1365" t="s">
        <v>5479</v>
      </c>
      <c r="B1365" t="s">
        <v>5481</v>
      </c>
    </row>
    <row r="1366" spans="1:2">
      <c r="A1366" t="s">
        <v>5482</v>
      </c>
      <c r="B1366" t="s">
        <v>5483</v>
      </c>
    </row>
    <row r="1367" spans="1:2">
      <c r="A1367" t="s">
        <v>5482</v>
      </c>
      <c r="B1367" t="s">
        <v>5484</v>
      </c>
    </row>
    <row r="1368" spans="1:2">
      <c r="A1368" t="s">
        <v>5485</v>
      </c>
      <c r="B1368" t="s">
        <v>5486</v>
      </c>
    </row>
    <row r="1369" spans="1:2">
      <c r="A1369" t="s">
        <v>5485</v>
      </c>
      <c r="B1369" t="s">
        <v>5487</v>
      </c>
    </row>
    <row r="1370" spans="1:2">
      <c r="A1370" t="s">
        <v>5488</v>
      </c>
      <c r="B1370" t="s">
        <v>5489</v>
      </c>
    </row>
    <row r="1371" spans="1:2">
      <c r="A1371" t="s">
        <v>5488</v>
      </c>
      <c r="B1371" t="s">
        <v>5490</v>
      </c>
    </row>
    <row r="1372" spans="1:2">
      <c r="A1372" t="s">
        <v>5491</v>
      </c>
      <c r="B1372" t="s">
        <v>5492</v>
      </c>
    </row>
    <row r="1373" spans="1:2">
      <c r="A1373" t="s">
        <v>5491</v>
      </c>
      <c r="B1373" t="s">
        <v>5493</v>
      </c>
    </row>
    <row r="1374" spans="1:2">
      <c r="A1374" t="s">
        <v>5494</v>
      </c>
      <c r="B1374" t="s">
        <v>5495</v>
      </c>
    </row>
    <row r="1375" spans="1:2">
      <c r="A1375" t="s">
        <v>5494</v>
      </c>
      <c r="B1375" t="s">
        <v>5496</v>
      </c>
    </row>
    <row r="1376" spans="1:2">
      <c r="A1376" t="s">
        <v>5497</v>
      </c>
      <c r="B1376" t="s">
        <v>5498</v>
      </c>
    </row>
    <row r="1377" spans="1:2">
      <c r="A1377" t="s">
        <v>5497</v>
      </c>
      <c r="B1377" t="s">
        <v>5499</v>
      </c>
    </row>
    <row r="1378" spans="1:2">
      <c r="A1378" t="s">
        <v>5500</v>
      </c>
      <c r="B1378" t="s">
        <v>5501</v>
      </c>
    </row>
    <row r="1379" spans="1:2">
      <c r="A1379" t="s">
        <v>5500</v>
      </c>
      <c r="B1379" t="s">
        <v>5502</v>
      </c>
    </row>
    <row r="1380" spans="1:2">
      <c r="A1380" t="s">
        <v>5503</v>
      </c>
      <c r="B1380" t="s">
        <v>5504</v>
      </c>
    </row>
    <row r="1381" spans="1:2">
      <c r="A1381" t="s">
        <v>5503</v>
      </c>
      <c r="B1381" t="s">
        <v>5505</v>
      </c>
    </row>
    <row r="1382" spans="1:2">
      <c r="A1382" t="s">
        <v>5506</v>
      </c>
      <c r="B1382" t="s">
        <v>5507</v>
      </c>
    </row>
    <row r="1383" spans="1:2">
      <c r="A1383" t="s">
        <v>5506</v>
      </c>
      <c r="B1383" t="s">
        <v>5508</v>
      </c>
    </row>
    <row r="1384" spans="1:2">
      <c r="A1384" t="s">
        <v>5509</v>
      </c>
      <c r="B1384" t="s">
        <v>5510</v>
      </c>
    </row>
    <row r="1385" spans="1:2">
      <c r="A1385" t="s">
        <v>5509</v>
      </c>
      <c r="B1385" t="s">
        <v>5511</v>
      </c>
    </row>
    <row r="1386" spans="1:2">
      <c r="A1386" t="s">
        <v>5512</v>
      </c>
      <c r="B1386" t="s">
        <v>5513</v>
      </c>
    </row>
    <row r="1387" spans="1:2">
      <c r="A1387" t="s">
        <v>5512</v>
      </c>
      <c r="B1387" t="s">
        <v>5514</v>
      </c>
    </row>
    <row r="1388" spans="1:2">
      <c r="A1388" t="s">
        <v>5515</v>
      </c>
      <c r="B1388" t="s">
        <v>5516</v>
      </c>
    </row>
    <row r="1389" spans="1:2">
      <c r="A1389" t="s">
        <v>5515</v>
      </c>
      <c r="B1389" t="s">
        <v>5517</v>
      </c>
    </row>
    <row r="1390" spans="1:2">
      <c r="A1390" t="s">
        <v>5524</v>
      </c>
      <c r="B1390" t="s">
        <v>5525</v>
      </c>
    </row>
    <row r="1391" spans="1:2">
      <c r="A1391" t="s">
        <v>5524</v>
      </c>
      <c r="B1391" t="s">
        <v>5526</v>
      </c>
    </row>
    <row r="1392" spans="1:2">
      <c r="A1392" t="s">
        <v>5527</v>
      </c>
      <c r="B1392" t="s">
        <v>5528</v>
      </c>
    </row>
    <row r="1393" spans="1:2">
      <c r="A1393" t="s">
        <v>5527</v>
      </c>
      <c r="B1393" t="s">
        <v>5529</v>
      </c>
    </row>
    <row r="1394" spans="1:2">
      <c r="A1394" t="s">
        <v>5530</v>
      </c>
      <c r="B1394" t="s">
        <v>5531</v>
      </c>
    </row>
    <row r="1395" spans="1:2">
      <c r="A1395" t="s">
        <v>5530</v>
      </c>
      <c r="B1395" t="s">
        <v>5532</v>
      </c>
    </row>
    <row r="1396" spans="1:2">
      <c r="A1396" t="s">
        <v>5533</v>
      </c>
      <c r="B1396" t="s">
        <v>5534</v>
      </c>
    </row>
    <row r="1397" spans="1:2">
      <c r="A1397" t="s">
        <v>5533</v>
      </c>
      <c r="B1397" t="s">
        <v>5535</v>
      </c>
    </row>
    <row r="1398" spans="1:2">
      <c r="A1398" t="s">
        <v>5542</v>
      </c>
      <c r="B1398" t="s">
        <v>4305</v>
      </c>
    </row>
    <row r="1399" spans="1:2">
      <c r="A1399" t="s">
        <v>5561</v>
      </c>
      <c r="B1399" t="s">
        <v>5562</v>
      </c>
    </row>
    <row r="1400" spans="1:2">
      <c r="A1400" t="s">
        <v>5563</v>
      </c>
      <c r="B1400" t="s">
        <v>5564</v>
      </c>
    </row>
    <row r="1401" spans="1:2">
      <c r="A1401" t="s">
        <v>5565</v>
      </c>
      <c r="B1401" t="s">
        <v>5566</v>
      </c>
    </row>
    <row r="1402" spans="1:2">
      <c r="A1402" t="s">
        <v>5567</v>
      </c>
      <c r="B1402" t="s">
        <v>5568</v>
      </c>
    </row>
    <row r="1403" spans="1:2">
      <c r="A1403" t="s">
        <v>5569</v>
      </c>
      <c r="B1403" t="s">
        <v>5570</v>
      </c>
    </row>
    <row r="1404" spans="1:2">
      <c r="A1404" t="s">
        <v>5536</v>
      </c>
      <c r="B1404" t="s">
        <v>5537</v>
      </c>
    </row>
    <row r="1405" spans="1:2">
      <c r="A1405" t="s">
        <v>5538</v>
      </c>
      <c r="B1405" t="s">
        <v>5539</v>
      </c>
    </row>
    <row r="1406" spans="1:2">
      <c r="A1406" t="s">
        <v>5545</v>
      </c>
      <c r="B1406" t="s">
        <v>5546</v>
      </c>
    </row>
    <row r="1407" spans="1:2">
      <c r="A1407" t="s">
        <v>5557</v>
      </c>
      <c r="B1407" t="s">
        <v>5558</v>
      </c>
    </row>
    <row r="1408" spans="1:2">
      <c r="A1408" t="s">
        <v>5559</v>
      </c>
      <c r="B1408" t="s">
        <v>5560</v>
      </c>
    </row>
    <row r="1409" spans="1:2">
      <c r="A1409" t="s">
        <v>5540</v>
      </c>
      <c r="B1409" t="s">
        <v>5541</v>
      </c>
    </row>
    <row r="1410" spans="1:2">
      <c r="A1410" t="s">
        <v>5543</v>
      </c>
      <c r="B1410" t="s">
        <v>5544</v>
      </c>
    </row>
    <row r="1411" spans="1:2">
      <c r="A1411" t="s">
        <v>5547</v>
      </c>
      <c r="B1411" t="s">
        <v>5548</v>
      </c>
    </row>
    <row r="1412" spans="1:2">
      <c r="A1412" t="s">
        <v>5555</v>
      </c>
      <c r="B1412" t="s">
        <v>5556</v>
      </c>
    </row>
    <row r="1413" spans="1:2">
      <c r="A1413" t="s">
        <v>5571</v>
      </c>
      <c r="B1413" t="s">
        <v>5572</v>
      </c>
    </row>
    <row r="1414" spans="1:2">
      <c r="A1414" t="s">
        <v>5549</v>
      </c>
      <c r="B1414" t="s">
        <v>5550</v>
      </c>
    </row>
    <row r="1415" spans="1:2">
      <c r="A1415" t="s">
        <v>5551</v>
      </c>
      <c r="B1415" t="s">
        <v>5552</v>
      </c>
    </row>
    <row r="1416" spans="1:2">
      <c r="A1416" t="s">
        <v>5553</v>
      </c>
      <c r="B1416" t="s">
        <v>5554</v>
      </c>
    </row>
    <row r="1417" spans="1:2">
      <c r="A1417" t="s">
        <v>5573</v>
      </c>
      <c r="B1417" t="s">
        <v>5574</v>
      </c>
    </row>
    <row r="1418" spans="1:2">
      <c r="A1418" t="s">
        <v>5575</v>
      </c>
      <c r="B1418" t="s">
        <v>5576</v>
      </c>
    </row>
    <row r="1419" spans="1:2">
      <c r="A1419" t="s">
        <v>5577</v>
      </c>
      <c r="B1419" t="s">
        <v>5578</v>
      </c>
    </row>
    <row r="1420" spans="1:2">
      <c r="A1420" t="s">
        <v>5579</v>
      </c>
      <c r="B1420" t="s">
        <v>5580</v>
      </c>
    </row>
    <row r="1421" spans="1:2">
      <c r="A1421" t="s">
        <v>5636</v>
      </c>
      <c r="B1421" t="s">
        <v>13895</v>
      </c>
    </row>
    <row r="1422" spans="1:2">
      <c r="A1422" t="s">
        <v>5645</v>
      </c>
      <c r="B1422" t="s">
        <v>13896</v>
      </c>
    </row>
    <row r="1423" spans="1:2">
      <c r="A1423" t="s">
        <v>13834</v>
      </c>
      <c r="B1423" t="s">
        <v>13898</v>
      </c>
    </row>
    <row r="1424" spans="1:2">
      <c r="A1424" t="s">
        <v>5632</v>
      </c>
      <c r="B1424" t="s">
        <v>5633</v>
      </c>
    </row>
    <row r="1425" spans="1:2">
      <c r="A1425" t="s">
        <v>5767</v>
      </c>
      <c r="B1425" t="s">
        <v>5768</v>
      </c>
    </row>
    <row r="1426" spans="1:2">
      <c r="A1426" t="s">
        <v>5634</v>
      </c>
      <c r="B1426" t="s">
        <v>5635</v>
      </c>
    </row>
    <row r="1427" spans="1:2">
      <c r="A1427" t="s">
        <v>5761</v>
      </c>
      <c r="B1427" t="s">
        <v>5762</v>
      </c>
    </row>
    <row r="1428" spans="1:2">
      <c r="A1428" t="s">
        <v>5620</v>
      </c>
      <c r="B1428" t="s">
        <v>5621</v>
      </c>
    </row>
    <row r="1429" spans="1:2">
      <c r="A1429" t="s">
        <v>5763</v>
      </c>
      <c r="B1429" t="s">
        <v>5764</v>
      </c>
    </row>
    <row r="1430" spans="1:2">
      <c r="A1430" t="s">
        <v>5622</v>
      </c>
      <c r="B1430" t="s">
        <v>5623</v>
      </c>
    </row>
    <row r="1431" spans="1:2">
      <c r="A1431" t="s">
        <v>5624</v>
      </c>
      <c r="B1431" t="s">
        <v>5625</v>
      </c>
    </row>
    <row r="1432" spans="1:2">
      <c r="A1432" t="s">
        <v>5626</v>
      </c>
      <c r="B1432" t="s">
        <v>5627</v>
      </c>
    </row>
    <row r="1433" spans="1:2">
      <c r="A1433" t="s">
        <v>5765</v>
      </c>
      <c r="B1433" t="s">
        <v>5766</v>
      </c>
    </row>
    <row r="1434" spans="1:2">
      <c r="A1434" t="s">
        <v>5628</v>
      </c>
      <c r="B1434" t="s">
        <v>5629</v>
      </c>
    </row>
    <row r="1435" spans="1:2">
      <c r="A1435" t="s">
        <v>5630</v>
      </c>
      <c r="B1435" t="s">
        <v>5631</v>
      </c>
    </row>
    <row r="1436" spans="1:2">
      <c r="A1436" t="s">
        <v>13835</v>
      </c>
      <c r="B1436" t="s">
        <v>13899</v>
      </c>
    </row>
    <row r="1437" spans="1:2">
      <c r="A1437" t="s">
        <v>5743</v>
      </c>
      <c r="B1437" t="s">
        <v>5744</v>
      </c>
    </row>
    <row r="1438" spans="1:2">
      <c r="A1438" t="s">
        <v>5726</v>
      </c>
      <c r="B1438" t="s">
        <v>5727</v>
      </c>
    </row>
    <row r="1439" spans="1:2">
      <c r="A1439" t="s">
        <v>5728</v>
      </c>
      <c r="B1439" t="s">
        <v>5729</v>
      </c>
    </row>
    <row r="1440" spans="1:2">
      <c r="A1440" t="s">
        <v>5730</v>
      </c>
      <c r="B1440" t="s">
        <v>5731</v>
      </c>
    </row>
    <row r="1441" spans="1:2">
      <c r="A1441" t="s">
        <v>5745</v>
      </c>
      <c r="B1441" t="s">
        <v>5746</v>
      </c>
    </row>
    <row r="1442" spans="1:2">
      <c r="A1442" t="s">
        <v>5747</v>
      </c>
      <c r="B1442" t="s">
        <v>4499</v>
      </c>
    </row>
    <row r="1443" spans="1:2">
      <c r="A1443" t="s">
        <v>5732</v>
      </c>
      <c r="B1443" t="s">
        <v>5733</v>
      </c>
    </row>
    <row r="1444" spans="1:2">
      <c r="A1444" t="s">
        <v>5748</v>
      </c>
      <c r="B1444" t="s">
        <v>5749</v>
      </c>
    </row>
    <row r="1445" spans="1:2">
      <c r="A1445" t="s">
        <v>13836</v>
      </c>
      <c r="B1445" t="s">
        <v>5734</v>
      </c>
    </row>
    <row r="1446" spans="1:2">
      <c r="A1446" t="s">
        <v>5735</v>
      </c>
      <c r="B1446" t="s">
        <v>5736</v>
      </c>
    </row>
    <row r="1447" spans="1:2">
      <c r="A1447" t="s">
        <v>5737</v>
      </c>
      <c r="B1447" t="s">
        <v>5738</v>
      </c>
    </row>
    <row r="1448" spans="1:2">
      <c r="A1448" t="s">
        <v>5739</v>
      </c>
      <c r="B1448" t="s">
        <v>5740</v>
      </c>
    </row>
    <row r="1449" spans="1:2">
      <c r="A1449" t="s">
        <v>5741</v>
      </c>
      <c r="B1449" t="s">
        <v>5742</v>
      </c>
    </row>
    <row r="1450" spans="1:2">
      <c r="A1450" t="s">
        <v>13837</v>
      </c>
      <c r="B1450" t="s">
        <v>13900</v>
      </c>
    </row>
    <row r="1451" spans="1:2">
      <c r="A1451" t="s">
        <v>5591</v>
      </c>
      <c r="B1451" t="s">
        <v>5592</v>
      </c>
    </row>
    <row r="1452" spans="1:2">
      <c r="A1452" t="s">
        <v>5581</v>
      </c>
      <c r="B1452" t="s">
        <v>5582</v>
      </c>
    </row>
    <row r="1453" spans="1:2">
      <c r="A1453" t="s">
        <v>5583</v>
      </c>
      <c r="B1453" t="s">
        <v>5584</v>
      </c>
    </row>
    <row r="1454" spans="1:2">
      <c r="A1454" t="s">
        <v>5585</v>
      </c>
      <c r="B1454" t="s">
        <v>5586</v>
      </c>
    </row>
    <row r="1455" spans="1:2">
      <c r="A1455" t="s">
        <v>5587</v>
      </c>
      <c r="B1455" t="s">
        <v>5588</v>
      </c>
    </row>
    <row r="1456" spans="1:2">
      <c r="A1456" t="s">
        <v>5589</v>
      </c>
      <c r="B1456" t="s">
        <v>5590</v>
      </c>
    </row>
    <row r="1457" spans="1:2">
      <c r="A1457" t="s">
        <v>13839</v>
      </c>
      <c r="B1457" t="s">
        <v>13901</v>
      </c>
    </row>
    <row r="1458" spans="1:2">
      <c r="A1458" t="s">
        <v>5637</v>
      </c>
      <c r="B1458" t="s">
        <v>5638</v>
      </c>
    </row>
    <row r="1459" spans="1:2">
      <c r="A1459" t="s">
        <v>5658</v>
      </c>
      <c r="B1459" t="s">
        <v>5659</v>
      </c>
    </row>
    <row r="1460" spans="1:2">
      <c r="A1460" t="s">
        <v>5660</v>
      </c>
      <c r="B1460" t="s">
        <v>5661</v>
      </c>
    </row>
    <row r="1461" spans="1:2">
      <c r="A1461" t="s">
        <v>5647</v>
      </c>
      <c r="B1461" t="s">
        <v>5648</v>
      </c>
    </row>
    <row r="1462" spans="1:2">
      <c r="A1462" t="s">
        <v>5649</v>
      </c>
      <c r="B1462" t="s">
        <v>5650</v>
      </c>
    </row>
    <row r="1463" spans="1:2">
      <c r="A1463" t="s">
        <v>5639</v>
      </c>
      <c r="B1463" t="s">
        <v>5640</v>
      </c>
    </row>
    <row r="1464" spans="1:2">
      <c r="A1464" t="s">
        <v>5641</v>
      </c>
      <c r="B1464" t="s">
        <v>5642</v>
      </c>
    </row>
    <row r="1465" spans="1:2">
      <c r="A1465" t="s">
        <v>5662</v>
      </c>
      <c r="B1465" t="s">
        <v>5663</v>
      </c>
    </row>
    <row r="1466" spans="1:2">
      <c r="A1466" t="s">
        <v>5643</v>
      </c>
      <c r="B1466" t="s">
        <v>5644</v>
      </c>
    </row>
    <row r="1467" spans="1:2">
      <c r="A1467" t="s">
        <v>5664</v>
      </c>
      <c r="B1467" t="s">
        <v>5665</v>
      </c>
    </row>
    <row r="1468" spans="1:2">
      <c r="A1468" t="s">
        <v>13840</v>
      </c>
      <c r="B1468" t="s">
        <v>13902</v>
      </c>
    </row>
    <row r="1469" spans="1:2">
      <c r="A1469" t="s">
        <v>5610</v>
      </c>
      <c r="B1469" t="s">
        <v>5611</v>
      </c>
    </row>
    <row r="1470" spans="1:2">
      <c r="A1470" t="s">
        <v>5772</v>
      </c>
      <c r="B1470" t="s">
        <v>5773</v>
      </c>
    </row>
    <row r="1471" spans="1:2">
      <c r="A1471" t="s">
        <v>5774</v>
      </c>
      <c r="B1471" t="s">
        <v>5775</v>
      </c>
    </row>
    <row r="1472" spans="1:2">
      <c r="A1472" t="s">
        <v>5612</v>
      </c>
      <c r="B1472" t="s">
        <v>3880</v>
      </c>
    </row>
    <row r="1473" spans="1:2">
      <c r="A1473" t="s">
        <v>5776</v>
      </c>
      <c r="B1473" t="s">
        <v>5777</v>
      </c>
    </row>
    <row r="1474" spans="1:2">
      <c r="A1474" t="s">
        <v>13841</v>
      </c>
      <c r="B1474" t="s">
        <v>5594</v>
      </c>
    </row>
    <row r="1475" spans="1:2">
      <c r="A1475" t="s">
        <v>5605</v>
      </c>
      <c r="B1475" t="s">
        <v>2700</v>
      </c>
    </row>
    <row r="1476" spans="1:2">
      <c r="A1476" t="s">
        <v>5606</v>
      </c>
      <c r="B1476" t="s">
        <v>5607</v>
      </c>
    </row>
    <row r="1477" spans="1:2">
      <c r="A1477" t="s">
        <v>5608</v>
      </c>
      <c r="B1477" t="s">
        <v>5609</v>
      </c>
    </row>
    <row r="1478" spans="1:2">
      <c r="A1478" t="s">
        <v>5595</v>
      </c>
      <c r="B1478" t="s">
        <v>5596</v>
      </c>
    </row>
    <row r="1479" spans="1:2">
      <c r="A1479" t="s">
        <v>5597</v>
      </c>
      <c r="B1479" t="s">
        <v>5598</v>
      </c>
    </row>
    <row r="1480" spans="1:2">
      <c r="A1480" t="s">
        <v>5599</v>
      </c>
      <c r="B1480" t="s">
        <v>5600</v>
      </c>
    </row>
    <row r="1481" spans="1:2">
      <c r="A1481" t="s">
        <v>5601</v>
      </c>
      <c r="B1481" t="s">
        <v>5602</v>
      </c>
    </row>
    <row r="1482" spans="1:2">
      <c r="A1482" t="s">
        <v>5603</v>
      </c>
      <c r="B1482" t="s">
        <v>5604</v>
      </c>
    </row>
    <row r="1483" spans="1:2">
      <c r="A1483" t="s">
        <v>13842</v>
      </c>
      <c r="B1483" t="s">
        <v>13903</v>
      </c>
    </row>
    <row r="1484" spans="1:2">
      <c r="A1484" t="s">
        <v>5724</v>
      </c>
      <c r="B1484" t="s">
        <v>5725</v>
      </c>
    </row>
    <row r="1485" spans="1:2">
      <c r="A1485" t="s">
        <v>5720</v>
      </c>
      <c r="B1485" t="s">
        <v>5721</v>
      </c>
    </row>
    <row r="1486" spans="1:2">
      <c r="A1486" t="s">
        <v>5683</v>
      </c>
      <c r="B1486" t="s">
        <v>5684</v>
      </c>
    </row>
    <row r="1487" spans="1:2">
      <c r="A1487" t="s">
        <v>5685</v>
      </c>
      <c r="B1487" t="s">
        <v>5686</v>
      </c>
    </row>
    <row r="1488" spans="1:2">
      <c r="A1488" t="s">
        <v>5722</v>
      </c>
      <c r="B1488" t="s">
        <v>5723</v>
      </c>
    </row>
    <row r="1489" spans="1:2">
      <c r="A1489" t="s">
        <v>13843</v>
      </c>
      <c r="B1489" t="s">
        <v>13904</v>
      </c>
    </row>
    <row r="1490" spans="1:2">
      <c r="A1490" t="s">
        <v>5615</v>
      </c>
      <c r="B1490" t="s">
        <v>5616</v>
      </c>
    </row>
    <row r="1491" spans="1:2">
      <c r="A1491" t="s">
        <v>5718</v>
      </c>
      <c r="B1491" t="s">
        <v>5719</v>
      </c>
    </row>
    <row r="1492" spans="1:2">
      <c r="A1492" t="s">
        <v>5617</v>
      </c>
      <c r="B1492" t="s">
        <v>5618</v>
      </c>
    </row>
    <row r="1493" spans="1:2">
      <c r="A1493" t="s">
        <v>5778</v>
      </c>
      <c r="B1493" t="s">
        <v>5779</v>
      </c>
    </row>
    <row r="1494" spans="1:2">
      <c r="A1494" t="s">
        <v>5710</v>
      </c>
      <c r="B1494" t="s">
        <v>5711</v>
      </c>
    </row>
    <row r="1495" spans="1:2">
      <c r="A1495" t="s">
        <v>5780</v>
      </c>
      <c r="B1495" t="s">
        <v>5781</v>
      </c>
    </row>
    <row r="1496" spans="1:2">
      <c r="A1496" t="s">
        <v>5613</v>
      </c>
      <c r="B1496" t="s">
        <v>5614</v>
      </c>
    </row>
    <row r="1497" spans="1:2">
      <c r="A1497" t="s">
        <v>5712</v>
      </c>
      <c r="B1497" t="s">
        <v>5713</v>
      </c>
    </row>
    <row r="1498" spans="1:2">
      <c r="A1498" t="s">
        <v>5782</v>
      </c>
      <c r="B1498" t="s">
        <v>5783</v>
      </c>
    </row>
    <row r="1499" spans="1:2">
      <c r="A1499" t="s">
        <v>5784</v>
      </c>
      <c r="B1499" t="s">
        <v>5785</v>
      </c>
    </row>
    <row r="1500" spans="1:2">
      <c r="A1500" t="s">
        <v>5714</v>
      </c>
      <c r="B1500" t="s">
        <v>5715</v>
      </c>
    </row>
    <row r="1501" spans="1:2">
      <c r="A1501" t="s">
        <v>5716</v>
      </c>
      <c r="B1501" t="s">
        <v>5717</v>
      </c>
    </row>
    <row r="1502" spans="1:2">
      <c r="A1502" t="s">
        <v>13844</v>
      </c>
      <c r="B1502" t="s">
        <v>13905</v>
      </c>
    </row>
    <row r="1503" spans="1:2">
      <c r="A1503" t="s">
        <v>5681</v>
      </c>
      <c r="B1503" t="s">
        <v>5682</v>
      </c>
    </row>
    <row r="1504" spans="1:2">
      <c r="A1504" t="s">
        <v>5750</v>
      </c>
      <c r="B1504" t="s">
        <v>5751</v>
      </c>
    </row>
    <row r="1505" spans="1:2">
      <c r="A1505" t="s">
        <v>5752</v>
      </c>
      <c r="B1505" t="s">
        <v>5753</v>
      </c>
    </row>
    <row r="1506" spans="1:2">
      <c r="A1506" t="s">
        <v>5754</v>
      </c>
      <c r="B1506" t="s">
        <v>5755</v>
      </c>
    </row>
    <row r="1507" spans="1:2">
      <c r="A1507" t="s">
        <v>5667</v>
      </c>
      <c r="B1507" t="s">
        <v>5668</v>
      </c>
    </row>
    <row r="1508" spans="1:2">
      <c r="A1508" t="s">
        <v>5669</v>
      </c>
      <c r="B1508" t="s">
        <v>5670</v>
      </c>
    </row>
    <row r="1509" spans="1:2">
      <c r="A1509" t="s">
        <v>5756</v>
      </c>
      <c r="B1509" t="s">
        <v>5757</v>
      </c>
    </row>
    <row r="1510" spans="1:2">
      <c r="A1510" t="s">
        <v>5671</v>
      </c>
      <c r="B1510" t="s">
        <v>5672</v>
      </c>
    </row>
    <row r="1511" spans="1:2">
      <c r="A1511" t="s">
        <v>5673</v>
      </c>
      <c r="B1511" t="s">
        <v>5674</v>
      </c>
    </row>
    <row r="1512" spans="1:2">
      <c r="A1512" t="s">
        <v>5758</v>
      </c>
      <c r="B1512" t="s">
        <v>5759</v>
      </c>
    </row>
    <row r="1513" spans="1:2">
      <c r="A1513" t="s">
        <v>5675</v>
      </c>
      <c r="B1513" t="s">
        <v>5676</v>
      </c>
    </row>
    <row r="1514" spans="1:2">
      <c r="A1514" t="s">
        <v>5677</v>
      </c>
      <c r="B1514" t="s">
        <v>5678</v>
      </c>
    </row>
    <row r="1515" spans="1:2">
      <c r="A1515" t="s">
        <v>5679</v>
      </c>
      <c r="B1515" t="s">
        <v>5680</v>
      </c>
    </row>
    <row r="1516" spans="1:2">
      <c r="A1516" t="s">
        <v>13845</v>
      </c>
      <c r="B1516" t="s">
        <v>5687</v>
      </c>
    </row>
    <row r="1517" spans="1:2">
      <c r="A1517" t="s">
        <v>5688</v>
      </c>
      <c r="B1517" t="s">
        <v>5689</v>
      </c>
    </row>
    <row r="1518" spans="1:2">
      <c r="A1518" t="s">
        <v>5690</v>
      </c>
      <c r="B1518" t="s">
        <v>5691</v>
      </c>
    </row>
    <row r="1519" spans="1:2">
      <c r="A1519" t="s">
        <v>5692</v>
      </c>
      <c r="B1519" t="s">
        <v>5693</v>
      </c>
    </row>
    <row r="1520" spans="1:2">
      <c r="A1520" t="s">
        <v>5694</v>
      </c>
      <c r="B1520" t="s">
        <v>5695</v>
      </c>
    </row>
    <row r="1521" spans="1:2">
      <c r="A1521" t="s">
        <v>5696</v>
      </c>
      <c r="B1521" t="s">
        <v>5697</v>
      </c>
    </row>
    <row r="1522" spans="1:2">
      <c r="A1522" t="s">
        <v>13846</v>
      </c>
      <c r="B1522" t="s">
        <v>13906</v>
      </c>
    </row>
    <row r="1523" spans="1:2">
      <c r="A1523" t="s">
        <v>5698</v>
      </c>
      <c r="B1523" t="s">
        <v>5699</v>
      </c>
    </row>
    <row r="1524" spans="1:2">
      <c r="A1524" t="s">
        <v>5700</v>
      </c>
      <c r="B1524" t="s">
        <v>5701</v>
      </c>
    </row>
    <row r="1525" spans="1:2">
      <c r="A1525" t="s">
        <v>5702</v>
      </c>
      <c r="B1525" t="s">
        <v>5703</v>
      </c>
    </row>
    <row r="1526" spans="1:2">
      <c r="A1526" t="s">
        <v>5704</v>
      </c>
      <c r="B1526" t="s">
        <v>5705</v>
      </c>
    </row>
    <row r="1527" spans="1:2">
      <c r="A1527" t="s">
        <v>5706</v>
      </c>
      <c r="B1527" t="s">
        <v>5707</v>
      </c>
    </row>
    <row r="1528" spans="1:2">
      <c r="A1528" t="s">
        <v>5708</v>
      </c>
      <c r="B1528" t="s">
        <v>5709</v>
      </c>
    </row>
    <row r="1529" spans="1:2">
      <c r="A1529" t="s">
        <v>13847</v>
      </c>
      <c r="B1529" t="s">
        <v>13295</v>
      </c>
    </row>
    <row r="1530" spans="1:2">
      <c r="A1530" t="s">
        <v>5593</v>
      </c>
      <c r="B1530" t="s">
        <v>13907</v>
      </c>
    </row>
    <row r="1531" spans="1:2">
      <c r="A1531" t="s">
        <v>13848</v>
      </c>
      <c r="B1531" t="s">
        <v>13296</v>
      </c>
    </row>
    <row r="1532" spans="1:2">
      <c r="A1532" t="s">
        <v>5646</v>
      </c>
      <c r="B1532" t="s">
        <v>13908</v>
      </c>
    </row>
    <row r="1533" spans="1:2">
      <c r="A1533" t="s">
        <v>13849</v>
      </c>
      <c r="B1533" t="s">
        <v>13297</v>
      </c>
    </row>
    <row r="1534" spans="1:2">
      <c r="A1534" t="s">
        <v>5760</v>
      </c>
      <c r="B1534" t="s">
        <v>13909</v>
      </c>
    </row>
    <row r="1535" spans="1:2">
      <c r="A1535" t="s">
        <v>5769</v>
      </c>
      <c r="B1535" t="s">
        <v>13910</v>
      </c>
    </row>
    <row r="1536" spans="1:2">
      <c r="A1536" t="s">
        <v>5619</v>
      </c>
      <c r="B1536" t="s">
        <v>13911</v>
      </c>
    </row>
    <row r="1537" spans="1:2">
      <c r="A1537" t="s">
        <v>13838</v>
      </c>
      <c r="B1537" t="s">
        <v>5653</v>
      </c>
    </row>
    <row r="1538" spans="1:2">
      <c r="A1538" t="s">
        <v>5654</v>
      </c>
      <c r="B1538" t="s">
        <v>5655</v>
      </c>
    </row>
    <row r="1539" spans="1:2">
      <c r="A1539" t="s">
        <v>5656</v>
      </c>
      <c r="B1539" t="s">
        <v>5657</v>
      </c>
    </row>
    <row r="1540" spans="1:2">
      <c r="A1540" t="s">
        <v>5651</v>
      </c>
      <c r="B1540" t="s">
        <v>5652</v>
      </c>
    </row>
    <row r="1541" spans="1:2">
      <c r="A1541" t="s">
        <v>5666</v>
      </c>
      <c r="B1541" t="s">
        <v>13897</v>
      </c>
    </row>
    <row r="1542" spans="1:2">
      <c r="A1542" t="s">
        <v>5770</v>
      </c>
      <c r="B1542" t="s">
        <v>13912</v>
      </c>
    </row>
    <row r="1543" spans="1:2">
      <c r="A1543" t="s">
        <v>5771</v>
      </c>
      <c r="B1543" t="s">
        <v>13913</v>
      </c>
    </row>
    <row r="1544" spans="1:2">
      <c r="A1544" t="s">
        <v>5786</v>
      </c>
      <c r="B1544" t="s">
        <v>13914</v>
      </c>
    </row>
    <row r="1545" spans="1:2">
      <c r="A1545" t="s">
        <v>5787</v>
      </c>
      <c r="B1545" t="s">
        <v>13915</v>
      </c>
    </row>
    <row r="1546" spans="1:2">
      <c r="A1546" t="s">
        <v>5802</v>
      </c>
      <c r="B1546" t="s">
        <v>5803</v>
      </c>
    </row>
    <row r="1547" spans="1:2">
      <c r="A1547" t="s">
        <v>5804</v>
      </c>
      <c r="B1547" t="s">
        <v>5805</v>
      </c>
    </row>
    <row r="1548" spans="1:2">
      <c r="A1548" t="s">
        <v>5788</v>
      </c>
      <c r="B1548" t="s">
        <v>5789</v>
      </c>
    </row>
    <row r="1549" spans="1:2">
      <c r="A1549" t="s">
        <v>5790</v>
      </c>
      <c r="B1549" t="s">
        <v>5791</v>
      </c>
    </row>
    <row r="1550" spans="1:2">
      <c r="A1550" t="s">
        <v>5792</v>
      </c>
      <c r="B1550" t="s">
        <v>5793</v>
      </c>
    </row>
    <row r="1551" spans="1:2">
      <c r="A1551" t="s">
        <v>5794</v>
      </c>
      <c r="B1551" t="s">
        <v>5795</v>
      </c>
    </row>
    <row r="1552" spans="1:2">
      <c r="A1552" t="s">
        <v>5796</v>
      </c>
      <c r="B1552" t="s">
        <v>5797</v>
      </c>
    </row>
    <row r="1553" spans="1:2">
      <c r="A1553" t="s">
        <v>5798</v>
      </c>
      <c r="B1553" t="s">
        <v>5799</v>
      </c>
    </row>
    <row r="1554" spans="1:2">
      <c r="A1554" t="s">
        <v>5800</v>
      </c>
      <c r="B1554" t="s">
        <v>5801</v>
      </c>
    </row>
    <row r="1555" spans="1:2">
      <c r="A1555" t="s">
        <v>5874</v>
      </c>
      <c r="B1555" t="s">
        <v>5875</v>
      </c>
    </row>
    <row r="1556" spans="1:2">
      <c r="A1556" t="s">
        <v>5806</v>
      </c>
      <c r="B1556" t="s">
        <v>5807</v>
      </c>
    </row>
    <row r="1557" spans="1:2">
      <c r="A1557" t="s">
        <v>5808</v>
      </c>
      <c r="B1557" t="s">
        <v>5809</v>
      </c>
    </row>
    <row r="1558" spans="1:2">
      <c r="A1558" t="s">
        <v>5872</v>
      </c>
      <c r="B1558" t="s">
        <v>5873</v>
      </c>
    </row>
    <row r="1559" spans="1:2">
      <c r="A1559" t="s">
        <v>5810</v>
      </c>
      <c r="B1559" t="s">
        <v>5811</v>
      </c>
    </row>
    <row r="1560" spans="1:2">
      <c r="A1560" t="s">
        <v>5812</v>
      </c>
      <c r="B1560" t="s">
        <v>5813</v>
      </c>
    </row>
    <row r="1561" spans="1:2">
      <c r="A1561" t="s">
        <v>5814</v>
      </c>
      <c r="B1561" t="s">
        <v>5815</v>
      </c>
    </row>
    <row r="1562" spans="1:2">
      <c r="A1562" t="s">
        <v>5816</v>
      </c>
      <c r="B1562" t="s">
        <v>5817</v>
      </c>
    </row>
    <row r="1563" spans="1:2">
      <c r="A1563" t="s">
        <v>5818</v>
      </c>
      <c r="B1563" t="s">
        <v>5819</v>
      </c>
    </row>
    <row r="1564" spans="1:2">
      <c r="A1564" t="s">
        <v>5820</v>
      </c>
      <c r="B1564" t="s">
        <v>5821</v>
      </c>
    </row>
    <row r="1565" spans="1:2">
      <c r="A1565" t="s">
        <v>5822</v>
      </c>
      <c r="B1565" t="s">
        <v>5823</v>
      </c>
    </row>
    <row r="1566" spans="1:2">
      <c r="A1566" t="s">
        <v>5824</v>
      </c>
      <c r="B1566" t="s">
        <v>5825</v>
      </c>
    </row>
    <row r="1567" spans="1:2">
      <c r="A1567" t="s">
        <v>5826</v>
      </c>
      <c r="B1567" t="s">
        <v>5827</v>
      </c>
    </row>
    <row r="1568" spans="1:2">
      <c r="A1568" t="s">
        <v>5828</v>
      </c>
      <c r="B1568" t="s">
        <v>5829</v>
      </c>
    </row>
    <row r="1569" spans="1:2">
      <c r="A1569" t="s">
        <v>5830</v>
      </c>
      <c r="B1569" t="s">
        <v>5831</v>
      </c>
    </row>
    <row r="1570" spans="1:2">
      <c r="A1570" t="s">
        <v>5832</v>
      </c>
      <c r="B1570" t="s">
        <v>5833</v>
      </c>
    </row>
    <row r="1571" spans="1:2">
      <c r="A1571" t="s">
        <v>5834</v>
      </c>
      <c r="B1571" t="s">
        <v>5835</v>
      </c>
    </row>
    <row r="1572" spans="1:2">
      <c r="A1572" t="s">
        <v>5836</v>
      </c>
      <c r="B1572" t="s">
        <v>5837</v>
      </c>
    </row>
    <row r="1573" spans="1:2">
      <c r="A1573" t="s">
        <v>5838</v>
      </c>
      <c r="B1573" t="s">
        <v>5839</v>
      </c>
    </row>
    <row r="1574" spans="1:2">
      <c r="A1574" t="s">
        <v>5840</v>
      </c>
      <c r="B1574" t="s">
        <v>5841</v>
      </c>
    </row>
    <row r="1575" spans="1:2">
      <c r="A1575" t="s">
        <v>5842</v>
      </c>
      <c r="B1575" t="s">
        <v>5843</v>
      </c>
    </row>
    <row r="1576" spans="1:2">
      <c r="A1576" t="s">
        <v>5844</v>
      </c>
      <c r="B1576" t="s">
        <v>5845</v>
      </c>
    </row>
    <row r="1577" spans="1:2">
      <c r="A1577" t="s">
        <v>5846</v>
      </c>
      <c r="B1577" t="s">
        <v>5847</v>
      </c>
    </row>
    <row r="1578" spans="1:2">
      <c r="A1578" t="s">
        <v>5848</v>
      </c>
      <c r="B1578" t="s">
        <v>5849</v>
      </c>
    </row>
    <row r="1579" spans="1:2">
      <c r="A1579" t="s">
        <v>5850</v>
      </c>
      <c r="B1579" t="s">
        <v>5851</v>
      </c>
    </row>
    <row r="1580" spans="1:2">
      <c r="A1580" t="s">
        <v>5852</v>
      </c>
      <c r="B1580" t="s">
        <v>5853</v>
      </c>
    </row>
    <row r="1581" spans="1:2">
      <c r="A1581" t="s">
        <v>5854</v>
      </c>
      <c r="B1581" t="s">
        <v>5855</v>
      </c>
    </row>
    <row r="1582" spans="1:2">
      <c r="A1582" t="s">
        <v>5856</v>
      </c>
      <c r="B1582" t="s">
        <v>5857</v>
      </c>
    </row>
    <row r="1583" spans="1:2">
      <c r="A1583" t="s">
        <v>5858</v>
      </c>
      <c r="B1583" t="s">
        <v>5859</v>
      </c>
    </row>
    <row r="1584" spans="1:2">
      <c r="A1584" t="s">
        <v>5860</v>
      </c>
      <c r="B1584" t="s">
        <v>5861</v>
      </c>
    </row>
    <row r="1585" spans="1:2">
      <c r="A1585" t="s">
        <v>5862</v>
      </c>
      <c r="B1585" t="s">
        <v>5863</v>
      </c>
    </row>
    <row r="1586" spans="1:2">
      <c r="A1586" t="s">
        <v>5864</v>
      </c>
      <c r="B1586" t="s">
        <v>5865</v>
      </c>
    </row>
    <row r="1587" spans="1:2">
      <c r="A1587" t="s">
        <v>5866</v>
      </c>
      <c r="B1587" t="s">
        <v>5867</v>
      </c>
    </row>
    <row r="1588" spans="1:2">
      <c r="A1588" t="s">
        <v>5868</v>
      </c>
      <c r="B1588" t="s">
        <v>5869</v>
      </c>
    </row>
    <row r="1589" spans="1:2">
      <c r="A1589" t="s">
        <v>5870</v>
      </c>
      <c r="B1589" t="s">
        <v>5871</v>
      </c>
    </row>
    <row r="1590" spans="1:2">
      <c r="A1590" t="s">
        <v>5946</v>
      </c>
      <c r="B1590" t="s">
        <v>5947</v>
      </c>
    </row>
    <row r="1591" spans="1:2">
      <c r="A1591" t="s">
        <v>5948</v>
      </c>
      <c r="B1591" t="s">
        <v>5949</v>
      </c>
    </row>
    <row r="1592" spans="1:2">
      <c r="A1592" t="s">
        <v>6249</v>
      </c>
      <c r="B1592" t="s">
        <v>6250</v>
      </c>
    </row>
    <row r="1593" spans="1:2">
      <c r="A1593" t="s">
        <v>6251</v>
      </c>
      <c r="B1593" t="s">
        <v>6252</v>
      </c>
    </row>
    <row r="1594" spans="1:2">
      <c r="A1594" t="s">
        <v>5950</v>
      </c>
      <c r="B1594" t="s">
        <v>5951</v>
      </c>
    </row>
    <row r="1595" spans="1:2">
      <c r="A1595" t="s">
        <v>5952</v>
      </c>
      <c r="B1595" t="s">
        <v>5953</v>
      </c>
    </row>
    <row r="1596" spans="1:2">
      <c r="A1596" t="s">
        <v>5954</v>
      </c>
      <c r="B1596" t="s">
        <v>5955</v>
      </c>
    </row>
    <row r="1597" spans="1:2">
      <c r="A1597" t="s">
        <v>5956</v>
      </c>
      <c r="B1597" t="s">
        <v>5957</v>
      </c>
    </row>
    <row r="1598" spans="1:2">
      <c r="A1598" t="s">
        <v>5958</v>
      </c>
      <c r="B1598" t="s">
        <v>5959</v>
      </c>
    </row>
    <row r="1599" spans="1:2">
      <c r="A1599" t="s">
        <v>5960</v>
      </c>
      <c r="B1599" t="s">
        <v>5961</v>
      </c>
    </row>
    <row r="1600" spans="1:2">
      <c r="A1600" t="s">
        <v>5962</v>
      </c>
      <c r="B1600" t="s">
        <v>5963</v>
      </c>
    </row>
    <row r="1601" spans="1:2">
      <c r="A1601" t="s">
        <v>5964</v>
      </c>
      <c r="B1601" t="s">
        <v>5965</v>
      </c>
    </row>
    <row r="1602" spans="1:2">
      <c r="A1602" t="s">
        <v>5966</v>
      </c>
      <c r="B1602" t="s">
        <v>5967</v>
      </c>
    </row>
    <row r="1603" spans="1:2">
      <c r="A1603" t="s">
        <v>5968</v>
      </c>
      <c r="B1603" t="s">
        <v>5969</v>
      </c>
    </row>
    <row r="1604" spans="1:2">
      <c r="A1604" t="s">
        <v>5970</v>
      </c>
      <c r="B1604" t="s">
        <v>5971</v>
      </c>
    </row>
    <row r="1605" spans="1:2">
      <c r="A1605" t="s">
        <v>5972</v>
      </c>
      <c r="B1605" t="s">
        <v>5973</v>
      </c>
    </row>
    <row r="1606" spans="1:2">
      <c r="A1606" t="s">
        <v>5974</v>
      </c>
      <c r="B1606" t="s">
        <v>5975</v>
      </c>
    </row>
    <row r="1607" spans="1:2">
      <c r="A1607" t="s">
        <v>5976</v>
      </c>
      <c r="B1607" t="s">
        <v>5977</v>
      </c>
    </row>
    <row r="1608" spans="1:2">
      <c r="A1608" t="s">
        <v>5978</v>
      </c>
      <c r="B1608" t="s">
        <v>5979</v>
      </c>
    </row>
    <row r="1609" spans="1:2">
      <c r="A1609" t="s">
        <v>5980</v>
      </c>
      <c r="B1609" t="s">
        <v>5981</v>
      </c>
    </row>
    <row r="1610" spans="1:2">
      <c r="A1610" t="s">
        <v>5982</v>
      </c>
      <c r="B1610" t="s">
        <v>5983</v>
      </c>
    </row>
    <row r="1611" spans="1:2">
      <c r="A1611" t="s">
        <v>5984</v>
      </c>
      <c r="B1611" t="s">
        <v>5985</v>
      </c>
    </row>
    <row r="1612" spans="1:2">
      <c r="A1612" t="s">
        <v>5986</v>
      </c>
      <c r="B1612" t="s">
        <v>5987</v>
      </c>
    </row>
    <row r="1613" spans="1:2">
      <c r="A1613" t="s">
        <v>5988</v>
      </c>
      <c r="B1613" t="s">
        <v>5989</v>
      </c>
    </row>
    <row r="1614" spans="1:2">
      <c r="A1614" t="s">
        <v>5990</v>
      </c>
      <c r="B1614" t="s">
        <v>5991</v>
      </c>
    </row>
    <row r="1615" spans="1:2">
      <c r="A1615" t="s">
        <v>5992</v>
      </c>
      <c r="B1615" t="s">
        <v>5993</v>
      </c>
    </row>
    <row r="1616" spans="1:2">
      <c r="A1616" t="s">
        <v>5994</v>
      </c>
      <c r="B1616" t="s">
        <v>5995</v>
      </c>
    </row>
    <row r="1617" spans="1:2">
      <c r="A1617" t="s">
        <v>5996</v>
      </c>
      <c r="B1617" t="s">
        <v>5997</v>
      </c>
    </row>
    <row r="1618" spans="1:2">
      <c r="A1618" t="s">
        <v>5998</v>
      </c>
      <c r="B1618" t="s">
        <v>5999</v>
      </c>
    </row>
    <row r="1619" spans="1:2">
      <c r="A1619" t="s">
        <v>6000</v>
      </c>
      <c r="B1619" t="s">
        <v>6001</v>
      </c>
    </row>
    <row r="1620" spans="1:2">
      <c r="A1620" t="s">
        <v>6002</v>
      </c>
      <c r="B1620" t="s">
        <v>6003</v>
      </c>
    </row>
    <row r="1621" spans="1:2">
      <c r="A1621" t="s">
        <v>6004</v>
      </c>
      <c r="B1621" t="s">
        <v>6005</v>
      </c>
    </row>
    <row r="1622" spans="1:2">
      <c r="A1622" t="s">
        <v>6006</v>
      </c>
      <c r="B1622" t="s">
        <v>6007</v>
      </c>
    </row>
    <row r="1623" spans="1:2">
      <c r="A1623" t="s">
        <v>6008</v>
      </c>
      <c r="B1623" t="s">
        <v>6009</v>
      </c>
    </row>
    <row r="1624" spans="1:2">
      <c r="A1624" t="s">
        <v>6010</v>
      </c>
      <c r="B1624" t="s">
        <v>6011</v>
      </c>
    </row>
    <row r="1625" spans="1:2">
      <c r="A1625" t="s">
        <v>6012</v>
      </c>
      <c r="B1625" t="s">
        <v>6013</v>
      </c>
    </row>
    <row r="1626" spans="1:2">
      <c r="A1626" t="s">
        <v>6014</v>
      </c>
      <c r="B1626" t="s">
        <v>6015</v>
      </c>
    </row>
    <row r="1627" spans="1:2">
      <c r="A1627" t="s">
        <v>6016</v>
      </c>
      <c r="B1627" t="s">
        <v>6017</v>
      </c>
    </row>
    <row r="1628" spans="1:2">
      <c r="A1628" t="s">
        <v>6018</v>
      </c>
      <c r="B1628" t="s">
        <v>6019</v>
      </c>
    </row>
    <row r="1629" spans="1:2">
      <c r="A1629" t="s">
        <v>6020</v>
      </c>
      <c r="B1629" t="s">
        <v>6021</v>
      </c>
    </row>
    <row r="1630" spans="1:2">
      <c r="A1630" t="s">
        <v>6022</v>
      </c>
      <c r="B1630" t="s">
        <v>6023</v>
      </c>
    </row>
    <row r="1631" spans="1:2">
      <c r="A1631" t="s">
        <v>6024</v>
      </c>
      <c r="B1631" t="s">
        <v>6025</v>
      </c>
    </row>
    <row r="1632" spans="1:2">
      <c r="A1632" t="s">
        <v>6026</v>
      </c>
      <c r="B1632" t="s">
        <v>6027</v>
      </c>
    </row>
    <row r="1633" spans="1:2">
      <c r="A1633" t="s">
        <v>6028</v>
      </c>
      <c r="B1633" t="s">
        <v>6029</v>
      </c>
    </row>
    <row r="1634" spans="1:2">
      <c r="A1634" t="s">
        <v>6030</v>
      </c>
      <c r="B1634" t="s">
        <v>6031</v>
      </c>
    </row>
    <row r="1635" spans="1:2">
      <c r="A1635" t="s">
        <v>6032</v>
      </c>
      <c r="B1635" t="s">
        <v>6033</v>
      </c>
    </row>
    <row r="1636" spans="1:2">
      <c r="A1636" t="s">
        <v>6034</v>
      </c>
      <c r="B1636" t="s">
        <v>6035</v>
      </c>
    </row>
    <row r="1637" spans="1:2">
      <c r="A1637" t="s">
        <v>6036</v>
      </c>
      <c r="B1637" t="s">
        <v>6037</v>
      </c>
    </row>
    <row r="1638" spans="1:2">
      <c r="A1638" t="s">
        <v>6038</v>
      </c>
      <c r="B1638" t="s">
        <v>6039</v>
      </c>
    </row>
    <row r="1639" spans="1:2">
      <c r="A1639" t="s">
        <v>6040</v>
      </c>
      <c r="B1639" t="s">
        <v>6041</v>
      </c>
    </row>
    <row r="1640" spans="1:2">
      <c r="A1640" t="s">
        <v>6042</v>
      </c>
      <c r="B1640" t="s">
        <v>6043</v>
      </c>
    </row>
    <row r="1641" spans="1:2">
      <c r="A1641" t="s">
        <v>6044</v>
      </c>
      <c r="B1641" t="s">
        <v>6045</v>
      </c>
    </row>
    <row r="1642" spans="1:2">
      <c r="A1642" t="s">
        <v>6046</v>
      </c>
      <c r="B1642" t="s">
        <v>6047</v>
      </c>
    </row>
    <row r="1643" spans="1:2">
      <c r="A1643" t="s">
        <v>6048</v>
      </c>
      <c r="B1643" t="s">
        <v>6049</v>
      </c>
    </row>
    <row r="1644" spans="1:2">
      <c r="A1644" t="s">
        <v>6050</v>
      </c>
      <c r="B1644" t="s">
        <v>6051</v>
      </c>
    </row>
    <row r="1645" spans="1:2">
      <c r="A1645" t="s">
        <v>6052</v>
      </c>
      <c r="B1645" t="s">
        <v>6053</v>
      </c>
    </row>
    <row r="1646" spans="1:2">
      <c r="A1646" t="s">
        <v>6054</v>
      </c>
      <c r="B1646" t="s">
        <v>6055</v>
      </c>
    </row>
    <row r="1647" spans="1:2">
      <c r="A1647" t="s">
        <v>6056</v>
      </c>
      <c r="B1647" t="s">
        <v>6057</v>
      </c>
    </row>
    <row r="1648" spans="1:2">
      <c r="A1648" t="s">
        <v>6058</v>
      </c>
      <c r="B1648" t="s">
        <v>6059</v>
      </c>
    </row>
    <row r="1649" spans="1:2">
      <c r="A1649" t="s">
        <v>6060</v>
      </c>
      <c r="B1649" t="s">
        <v>6061</v>
      </c>
    </row>
    <row r="1650" spans="1:2">
      <c r="A1650" t="s">
        <v>6062</v>
      </c>
      <c r="B1650" t="s">
        <v>6063</v>
      </c>
    </row>
    <row r="1651" spans="1:2">
      <c r="A1651" t="s">
        <v>6064</v>
      </c>
      <c r="B1651" t="s">
        <v>6065</v>
      </c>
    </row>
    <row r="1652" spans="1:2">
      <c r="A1652" t="s">
        <v>6066</v>
      </c>
      <c r="B1652" t="s">
        <v>6067</v>
      </c>
    </row>
    <row r="1653" spans="1:2">
      <c r="A1653" t="s">
        <v>6068</v>
      </c>
      <c r="B1653" t="s">
        <v>6069</v>
      </c>
    </row>
    <row r="1654" spans="1:2">
      <c r="A1654" t="s">
        <v>6070</v>
      </c>
      <c r="B1654" t="s">
        <v>6071</v>
      </c>
    </row>
    <row r="1655" spans="1:2">
      <c r="A1655" t="s">
        <v>6072</v>
      </c>
      <c r="B1655" t="s">
        <v>6073</v>
      </c>
    </row>
    <row r="1656" spans="1:2">
      <c r="A1656" t="s">
        <v>6074</v>
      </c>
      <c r="B1656" t="s">
        <v>6075</v>
      </c>
    </row>
    <row r="1657" spans="1:2">
      <c r="A1657" t="s">
        <v>6076</v>
      </c>
      <c r="B1657" t="s">
        <v>6077</v>
      </c>
    </row>
    <row r="1658" spans="1:2">
      <c r="A1658" t="s">
        <v>6078</v>
      </c>
      <c r="B1658" t="s">
        <v>6079</v>
      </c>
    </row>
    <row r="1659" spans="1:2">
      <c r="A1659" t="s">
        <v>6080</v>
      </c>
      <c r="B1659" t="s">
        <v>6081</v>
      </c>
    </row>
    <row r="1660" spans="1:2">
      <c r="A1660" t="s">
        <v>6082</v>
      </c>
      <c r="B1660" t="s">
        <v>6083</v>
      </c>
    </row>
    <row r="1661" spans="1:2">
      <c r="A1661" t="s">
        <v>6084</v>
      </c>
      <c r="B1661" t="s">
        <v>6085</v>
      </c>
    </row>
    <row r="1662" spans="1:2">
      <c r="A1662" t="s">
        <v>6086</v>
      </c>
      <c r="B1662" t="s">
        <v>6087</v>
      </c>
    </row>
    <row r="1663" spans="1:2">
      <c r="A1663" t="s">
        <v>6088</v>
      </c>
      <c r="B1663" t="s">
        <v>6089</v>
      </c>
    </row>
    <row r="1664" spans="1:2">
      <c r="A1664" t="s">
        <v>6090</v>
      </c>
      <c r="B1664" t="s">
        <v>6091</v>
      </c>
    </row>
    <row r="1665" spans="1:2">
      <c r="A1665" t="s">
        <v>6092</v>
      </c>
      <c r="B1665" t="s">
        <v>6093</v>
      </c>
    </row>
    <row r="1666" spans="1:2">
      <c r="A1666" t="s">
        <v>6094</v>
      </c>
      <c r="B1666" t="s">
        <v>6095</v>
      </c>
    </row>
    <row r="1667" spans="1:2">
      <c r="A1667" t="s">
        <v>6096</v>
      </c>
      <c r="B1667" t="s">
        <v>6097</v>
      </c>
    </row>
    <row r="1668" spans="1:2">
      <c r="A1668" t="s">
        <v>6098</v>
      </c>
      <c r="B1668" t="s">
        <v>6099</v>
      </c>
    </row>
    <row r="1669" spans="1:2">
      <c r="A1669" t="s">
        <v>6100</v>
      </c>
      <c r="B1669" t="s">
        <v>6101</v>
      </c>
    </row>
    <row r="1670" spans="1:2">
      <c r="A1670" t="s">
        <v>6102</v>
      </c>
      <c r="B1670" t="s">
        <v>6103</v>
      </c>
    </row>
    <row r="1671" spans="1:2">
      <c r="A1671" t="s">
        <v>6104</v>
      </c>
      <c r="B1671" t="s">
        <v>6105</v>
      </c>
    </row>
    <row r="1672" spans="1:2">
      <c r="A1672" t="s">
        <v>6106</v>
      </c>
      <c r="B1672" t="s">
        <v>6107</v>
      </c>
    </row>
    <row r="1673" spans="1:2">
      <c r="A1673" t="s">
        <v>6108</v>
      </c>
      <c r="B1673" t="s">
        <v>6109</v>
      </c>
    </row>
    <row r="1674" spans="1:2">
      <c r="A1674" t="s">
        <v>6110</v>
      </c>
      <c r="B1674" t="s">
        <v>6111</v>
      </c>
    </row>
    <row r="1675" spans="1:2">
      <c r="A1675" t="s">
        <v>6112</v>
      </c>
      <c r="B1675" t="s">
        <v>6113</v>
      </c>
    </row>
    <row r="1676" spans="1:2">
      <c r="A1676" t="s">
        <v>6114</v>
      </c>
      <c r="B1676" t="s">
        <v>6115</v>
      </c>
    </row>
    <row r="1677" spans="1:2">
      <c r="A1677" t="s">
        <v>6116</v>
      </c>
      <c r="B1677" t="s">
        <v>6117</v>
      </c>
    </row>
    <row r="1678" spans="1:2">
      <c r="A1678" t="s">
        <v>6118</v>
      </c>
      <c r="B1678" t="s">
        <v>6119</v>
      </c>
    </row>
    <row r="1679" spans="1:2">
      <c r="A1679" t="s">
        <v>6120</v>
      </c>
      <c r="B1679" t="s">
        <v>6121</v>
      </c>
    </row>
    <row r="1680" spans="1:2">
      <c r="A1680" t="s">
        <v>6122</v>
      </c>
      <c r="B1680" t="s">
        <v>6123</v>
      </c>
    </row>
    <row r="1681" spans="1:2">
      <c r="A1681" t="s">
        <v>6124</v>
      </c>
      <c r="B1681" t="s">
        <v>6125</v>
      </c>
    </row>
    <row r="1682" spans="1:2">
      <c r="A1682" t="s">
        <v>6126</v>
      </c>
      <c r="B1682" t="s">
        <v>6127</v>
      </c>
    </row>
    <row r="1683" spans="1:2">
      <c r="A1683" t="s">
        <v>6128</v>
      </c>
      <c r="B1683" t="s">
        <v>6129</v>
      </c>
    </row>
    <row r="1684" spans="1:2">
      <c r="A1684" t="s">
        <v>6130</v>
      </c>
      <c r="B1684" t="s">
        <v>6131</v>
      </c>
    </row>
    <row r="1685" spans="1:2">
      <c r="A1685" t="s">
        <v>6132</v>
      </c>
      <c r="B1685" t="s">
        <v>6133</v>
      </c>
    </row>
    <row r="1686" spans="1:2">
      <c r="A1686" t="s">
        <v>6134</v>
      </c>
      <c r="B1686" t="s">
        <v>6135</v>
      </c>
    </row>
    <row r="1687" spans="1:2">
      <c r="A1687" t="s">
        <v>6136</v>
      </c>
      <c r="B1687" t="s">
        <v>6137</v>
      </c>
    </row>
    <row r="1688" spans="1:2">
      <c r="A1688" t="s">
        <v>6138</v>
      </c>
      <c r="B1688" t="s">
        <v>6139</v>
      </c>
    </row>
    <row r="1689" spans="1:2">
      <c r="A1689" t="s">
        <v>6140</v>
      </c>
      <c r="B1689" t="s">
        <v>6141</v>
      </c>
    </row>
    <row r="1690" spans="1:2">
      <c r="A1690" t="s">
        <v>6142</v>
      </c>
      <c r="B1690" t="s">
        <v>6143</v>
      </c>
    </row>
    <row r="1691" spans="1:2">
      <c r="A1691" t="s">
        <v>6144</v>
      </c>
      <c r="B1691" t="s">
        <v>6145</v>
      </c>
    </row>
    <row r="1692" spans="1:2">
      <c r="A1692" t="s">
        <v>6146</v>
      </c>
      <c r="B1692" t="s">
        <v>6147</v>
      </c>
    </row>
    <row r="1693" spans="1:2">
      <c r="A1693" t="s">
        <v>6148</v>
      </c>
      <c r="B1693" t="s">
        <v>6149</v>
      </c>
    </row>
    <row r="1694" spans="1:2">
      <c r="A1694" t="s">
        <v>6150</v>
      </c>
      <c r="B1694" t="s">
        <v>6151</v>
      </c>
    </row>
    <row r="1695" spans="1:2">
      <c r="A1695" t="s">
        <v>6152</v>
      </c>
      <c r="B1695" t="s">
        <v>6153</v>
      </c>
    </row>
    <row r="1696" spans="1:2">
      <c r="A1696" t="s">
        <v>6154</v>
      </c>
      <c r="B1696" t="s">
        <v>6155</v>
      </c>
    </row>
    <row r="1697" spans="1:2">
      <c r="A1697" t="s">
        <v>6156</v>
      </c>
      <c r="B1697" t="s">
        <v>6157</v>
      </c>
    </row>
    <row r="1698" spans="1:2">
      <c r="A1698" t="s">
        <v>6158</v>
      </c>
      <c r="B1698" t="s">
        <v>6159</v>
      </c>
    </row>
    <row r="1699" spans="1:2">
      <c r="A1699" t="s">
        <v>6160</v>
      </c>
      <c r="B1699" t="s">
        <v>6161</v>
      </c>
    </row>
    <row r="1700" spans="1:2">
      <c r="A1700" t="s">
        <v>6162</v>
      </c>
      <c r="B1700" t="s">
        <v>6163</v>
      </c>
    </row>
    <row r="1701" spans="1:2">
      <c r="A1701" t="s">
        <v>6164</v>
      </c>
      <c r="B1701" t="s">
        <v>6165</v>
      </c>
    </row>
    <row r="1702" spans="1:2">
      <c r="A1702" t="s">
        <v>6166</v>
      </c>
      <c r="B1702" t="s">
        <v>6167</v>
      </c>
    </row>
    <row r="1703" spans="1:2">
      <c r="A1703" t="s">
        <v>6168</v>
      </c>
      <c r="B1703" t="s">
        <v>6169</v>
      </c>
    </row>
    <row r="1704" spans="1:2">
      <c r="A1704" t="s">
        <v>6170</v>
      </c>
      <c r="B1704" t="s">
        <v>6171</v>
      </c>
    </row>
    <row r="1705" spans="1:2">
      <c r="A1705" t="s">
        <v>6172</v>
      </c>
      <c r="B1705" t="s">
        <v>6173</v>
      </c>
    </row>
    <row r="1706" spans="1:2">
      <c r="A1706" t="s">
        <v>6174</v>
      </c>
      <c r="B1706" t="s">
        <v>6175</v>
      </c>
    </row>
    <row r="1707" spans="1:2">
      <c r="A1707" t="s">
        <v>6176</v>
      </c>
      <c r="B1707" t="s">
        <v>6177</v>
      </c>
    </row>
    <row r="1708" spans="1:2">
      <c r="A1708" t="s">
        <v>6178</v>
      </c>
      <c r="B1708" t="s">
        <v>1982</v>
      </c>
    </row>
    <row r="1709" spans="1:2">
      <c r="A1709" t="s">
        <v>6179</v>
      </c>
      <c r="B1709" t="s">
        <v>6180</v>
      </c>
    </row>
    <row r="1710" spans="1:2">
      <c r="A1710" t="s">
        <v>6181</v>
      </c>
      <c r="B1710" t="s">
        <v>6182</v>
      </c>
    </row>
    <row r="1711" spans="1:2">
      <c r="A1711" t="s">
        <v>6183</v>
      </c>
      <c r="B1711" t="s">
        <v>6184</v>
      </c>
    </row>
    <row r="1712" spans="1:2">
      <c r="A1712" t="s">
        <v>6185</v>
      </c>
      <c r="B1712" t="s">
        <v>6186</v>
      </c>
    </row>
    <row r="1713" spans="1:2">
      <c r="A1713" t="s">
        <v>6187</v>
      </c>
      <c r="B1713" t="s">
        <v>6188</v>
      </c>
    </row>
    <row r="1714" spans="1:2">
      <c r="A1714" t="s">
        <v>6189</v>
      </c>
      <c r="B1714" t="s">
        <v>6190</v>
      </c>
    </row>
    <row r="1715" spans="1:2">
      <c r="A1715" t="s">
        <v>6191</v>
      </c>
      <c r="B1715" t="s">
        <v>6192</v>
      </c>
    </row>
    <row r="1716" spans="1:2">
      <c r="A1716" t="s">
        <v>6193</v>
      </c>
      <c r="B1716" t="s">
        <v>6194</v>
      </c>
    </row>
    <row r="1717" spans="1:2">
      <c r="A1717" t="s">
        <v>6195</v>
      </c>
      <c r="B1717" t="s">
        <v>6196</v>
      </c>
    </row>
    <row r="1718" spans="1:2">
      <c r="A1718" t="s">
        <v>6197</v>
      </c>
      <c r="B1718" t="s">
        <v>6198</v>
      </c>
    </row>
    <row r="1719" spans="1:2">
      <c r="A1719" t="s">
        <v>6199</v>
      </c>
      <c r="B1719" t="s">
        <v>6200</v>
      </c>
    </row>
    <row r="1720" spans="1:2">
      <c r="A1720" t="s">
        <v>6201</v>
      </c>
      <c r="B1720" t="s">
        <v>6202</v>
      </c>
    </row>
    <row r="1721" spans="1:2">
      <c r="A1721" t="s">
        <v>6203</v>
      </c>
      <c r="B1721" t="s">
        <v>6204</v>
      </c>
    </row>
    <row r="1722" spans="1:2">
      <c r="A1722" t="s">
        <v>6205</v>
      </c>
      <c r="B1722" t="s">
        <v>6206</v>
      </c>
    </row>
    <row r="1723" spans="1:2">
      <c r="A1723" t="s">
        <v>6207</v>
      </c>
      <c r="B1723" t="s">
        <v>6208</v>
      </c>
    </row>
    <row r="1724" spans="1:2">
      <c r="A1724" t="s">
        <v>6209</v>
      </c>
      <c r="B1724" t="s">
        <v>6210</v>
      </c>
    </row>
    <row r="1725" spans="1:2">
      <c r="A1725" t="s">
        <v>6211</v>
      </c>
      <c r="B1725" t="s">
        <v>6212</v>
      </c>
    </row>
    <row r="1726" spans="1:2">
      <c r="A1726" t="s">
        <v>6213</v>
      </c>
      <c r="B1726" t="s">
        <v>6214</v>
      </c>
    </row>
    <row r="1727" spans="1:2">
      <c r="A1727" t="s">
        <v>6215</v>
      </c>
      <c r="B1727" t="s">
        <v>6216</v>
      </c>
    </row>
    <row r="1728" spans="1:2">
      <c r="A1728" t="s">
        <v>6217</v>
      </c>
      <c r="B1728" t="s">
        <v>6218</v>
      </c>
    </row>
    <row r="1729" spans="1:2">
      <c r="A1729" t="s">
        <v>6219</v>
      </c>
      <c r="B1729" t="s">
        <v>6220</v>
      </c>
    </row>
    <row r="1730" spans="1:2">
      <c r="A1730" t="s">
        <v>6221</v>
      </c>
      <c r="B1730" t="s">
        <v>6222</v>
      </c>
    </row>
    <row r="1731" spans="1:2">
      <c r="A1731" t="s">
        <v>6223</v>
      </c>
      <c r="B1731" t="s">
        <v>6224</v>
      </c>
    </row>
    <row r="1732" spans="1:2">
      <c r="A1732" t="s">
        <v>6225</v>
      </c>
      <c r="B1732" t="s">
        <v>6226</v>
      </c>
    </row>
    <row r="1733" spans="1:2">
      <c r="A1733" t="s">
        <v>6227</v>
      </c>
      <c r="B1733" t="s">
        <v>6228</v>
      </c>
    </row>
    <row r="1734" spans="1:2">
      <c r="A1734" t="s">
        <v>6229</v>
      </c>
      <c r="B1734" t="s">
        <v>6230</v>
      </c>
    </row>
    <row r="1735" spans="1:2">
      <c r="A1735" t="s">
        <v>6231</v>
      </c>
      <c r="B1735" t="s">
        <v>6232</v>
      </c>
    </row>
    <row r="1736" spans="1:2">
      <c r="A1736" t="s">
        <v>6233</v>
      </c>
      <c r="B1736" t="s">
        <v>6234</v>
      </c>
    </row>
    <row r="1737" spans="1:2">
      <c r="A1737" t="s">
        <v>6235</v>
      </c>
      <c r="B1737" t="s">
        <v>6236</v>
      </c>
    </row>
    <row r="1738" spans="1:2">
      <c r="A1738" t="s">
        <v>6237</v>
      </c>
      <c r="B1738" t="s">
        <v>6238</v>
      </c>
    </row>
    <row r="1739" spans="1:2">
      <c r="A1739" t="s">
        <v>6239</v>
      </c>
      <c r="B1739" t="s">
        <v>6240</v>
      </c>
    </row>
    <row r="1740" spans="1:2">
      <c r="A1740" t="s">
        <v>6241</v>
      </c>
      <c r="B1740" t="s">
        <v>6242</v>
      </c>
    </row>
    <row r="1741" spans="1:2">
      <c r="A1741" t="s">
        <v>6243</v>
      </c>
      <c r="B1741" t="s">
        <v>6244</v>
      </c>
    </row>
    <row r="1742" spans="1:2">
      <c r="A1742" t="s">
        <v>6245</v>
      </c>
      <c r="B1742" t="s">
        <v>6246</v>
      </c>
    </row>
    <row r="1743" spans="1:2">
      <c r="A1743" t="s">
        <v>6247</v>
      </c>
      <c r="B1743" t="s">
        <v>6248</v>
      </c>
    </row>
    <row r="1744" spans="1:2">
      <c r="A1744" t="s">
        <v>5876</v>
      </c>
      <c r="B1744" t="s">
        <v>5877</v>
      </c>
    </row>
    <row r="1745" spans="1:2">
      <c r="A1745" t="s">
        <v>5920</v>
      </c>
      <c r="B1745" t="s">
        <v>5921</v>
      </c>
    </row>
    <row r="1746" spans="1:2">
      <c r="A1746" t="s">
        <v>5878</v>
      </c>
      <c r="B1746" t="s">
        <v>5879</v>
      </c>
    </row>
    <row r="1747" spans="1:2">
      <c r="A1747" t="s">
        <v>5880</v>
      </c>
      <c r="B1747" t="s">
        <v>5881</v>
      </c>
    </row>
    <row r="1748" spans="1:2">
      <c r="A1748" t="s">
        <v>5882</v>
      </c>
      <c r="B1748" t="s">
        <v>5883</v>
      </c>
    </row>
    <row r="1749" spans="1:2">
      <c r="A1749" t="s">
        <v>5884</v>
      </c>
      <c r="B1749" t="s">
        <v>5885</v>
      </c>
    </row>
    <row r="1750" spans="1:2">
      <c r="A1750" t="s">
        <v>5886</v>
      </c>
      <c r="B1750" t="s">
        <v>5887</v>
      </c>
    </row>
    <row r="1751" spans="1:2">
      <c r="A1751" t="s">
        <v>5888</v>
      </c>
      <c r="B1751" t="s">
        <v>5889</v>
      </c>
    </row>
    <row r="1752" spans="1:2">
      <c r="A1752" t="s">
        <v>5890</v>
      </c>
      <c r="B1752" t="s">
        <v>5891</v>
      </c>
    </row>
    <row r="1753" spans="1:2">
      <c r="A1753" t="s">
        <v>5892</v>
      </c>
      <c r="B1753" t="s">
        <v>5893</v>
      </c>
    </row>
    <row r="1754" spans="1:2">
      <c r="A1754" t="s">
        <v>5894</v>
      </c>
      <c r="B1754" t="s">
        <v>5895</v>
      </c>
    </row>
    <row r="1755" spans="1:2">
      <c r="A1755" t="s">
        <v>5896</v>
      </c>
      <c r="B1755" t="s">
        <v>5897</v>
      </c>
    </row>
    <row r="1756" spans="1:2">
      <c r="A1756" t="s">
        <v>5898</v>
      </c>
      <c r="B1756" t="s">
        <v>5899</v>
      </c>
    </row>
    <row r="1757" spans="1:2">
      <c r="A1757" t="s">
        <v>5900</v>
      </c>
      <c r="B1757" t="s">
        <v>5901</v>
      </c>
    </row>
    <row r="1758" spans="1:2">
      <c r="A1758" t="s">
        <v>5902</v>
      </c>
      <c r="B1758" t="s">
        <v>5903</v>
      </c>
    </row>
    <row r="1759" spans="1:2">
      <c r="A1759" t="s">
        <v>5904</v>
      </c>
      <c r="B1759" t="s">
        <v>5905</v>
      </c>
    </row>
    <row r="1760" spans="1:2">
      <c r="A1760" t="s">
        <v>5906</v>
      </c>
      <c r="B1760" t="s">
        <v>5907</v>
      </c>
    </row>
    <row r="1761" spans="1:2">
      <c r="A1761" t="s">
        <v>5908</v>
      </c>
      <c r="B1761" t="s">
        <v>5909</v>
      </c>
    </row>
    <row r="1762" spans="1:2">
      <c r="A1762" t="s">
        <v>5910</v>
      </c>
      <c r="B1762" t="s">
        <v>5911</v>
      </c>
    </row>
    <row r="1763" spans="1:2">
      <c r="A1763" t="s">
        <v>5912</v>
      </c>
      <c r="B1763" t="s">
        <v>5913</v>
      </c>
    </row>
    <row r="1764" spans="1:2">
      <c r="A1764" t="s">
        <v>5914</v>
      </c>
      <c r="B1764" t="s">
        <v>5915</v>
      </c>
    </row>
    <row r="1765" spans="1:2">
      <c r="A1765" t="s">
        <v>5916</v>
      </c>
      <c r="B1765" t="s">
        <v>5917</v>
      </c>
    </row>
    <row r="1766" spans="1:2">
      <c r="A1766" t="s">
        <v>5918</v>
      </c>
      <c r="B1766" t="s">
        <v>5919</v>
      </c>
    </row>
    <row r="1767" spans="1:2">
      <c r="A1767" t="s">
        <v>5922</v>
      </c>
      <c r="B1767" t="s">
        <v>5923</v>
      </c>
    </row>
    <row r="1768" spans="1:2">
      <c r="A1768" t="s">
        <v>5924</v>
      </c>
      <c r="B1768" t="s">
        <v>5925</v>
      </c>
    </row>
    <row r="1769" spans="1:2">
      <c r="A1769" t="s">
        <v>5926</v>
      </c>
      <c r="B1769" t="s">
        <v>5927</v>
      </c>
    </row>
    <row r="1770" spans="1:2">
      <c r="A1770" t="s">
        <v>5928</v>
      </c>
      <c r="B1770" t="s">
        <v>5929</v>
      </c>
    </row>
    <row r="1771" spans="1:2">
      <c r="A1771" t="s">
        <v>5930</v>
      </c>
      <c r="B1771" t="s">
        <v>5931</v>
      </c>
    </row>
    <row r="1772" spans="1:2">
      <c r="A1772" t="s">
        <v>5932</v>
      </c>
      <c r="B1772" t="s">
        <v>5933</v>
      </c>
    </row>
    <row r="1773" spans="1:2">
      <c r="A1773" t="s">
        <v>5934</v>
      </c>
      <c r="B1773" t="s">
        <v>5935</v>
      </c>
    </row>
    <row r="1774" spans="1:2">
      <c r="A1774" t="s">
        <v>5936</v>
      </c>
      <c r="B1774" t="s">
        <v>5937</v>
      </c>
    </row>
    <row r="1775" spans="1:2">
      <c r="A1775" t="s">
        <v>5938</v>
      </c>
      <c r="B1775" t="s">
        <v>5939</v>
      </c>
    </row>
    <row r="1776" spans="1:2">
      <c r="A1776" t="s">
        <v>5940</v>
      </c>
      <c r="B1776" t="s">
        <v>5941</v>
      </c>
    </row>
    <row r="1777" spans="1:2">
      <c r="A1777" t="s">
        <v>5942</v>
      </c>
      <c r="B1777" t="s">
        <v>5943</v>
      </c>
    </row>
    <row r="1778" spans="1:2">
      <c r="A1778" t="s">
        <v>5944</v>
      </c>
      <c r="B1778" t="s">
        <v>5945</v>
      </c>
    </row>
    <row r="1779" spans="1:2">
      <c r="A1779" t="s">
        <v>6256</v>
      </c>
      <c r="B1779" t="s">
        <v>3358</v>
      </c>
    </row>
    <row r="1780" spans="1:2">
      <c r="A1780" t="s">
        <v>6253</v>
      </c>
      <c r="B1780" t="s">
        <v>6254</v>
      </c>
    </row>
    <row r="1781" spans="1:2">
      <c r="A1781" t="s">
        <v>6255</v>
      </c>
      <c r="B1781" t="s">
        <v>4980</v>
      </c>
    </row>
    <row r="1782" spans="1:2">
      <c r="A1782" t="s">
        <v>6260</v>
      </c>
      <c r="B1782" t="s">
        <v>4976</v>
      </c>
    </row>
    <row r="1783" spans="1:2">
      <c r="A1783" t="s">
        <v>6257</v>
      </c>
      <c r="B1783" t="s">
        <v>3683</v>
      </c>
    </row>
    <row r="1784" spans="1:2">
      <c r="A1784" t="s">
        <v>6258</v>
      </c>
      <c r="B1784" t="s">
        <v>3348</v>
      </c>
    </row>
    <row r="1785" spans="1:2">
      <c r="A1785" t="s">
        <v>6259</v>
      </c>
      <c r="B1785" t="s">
        <v>4978</v>
      </c>
    </row>
    <row r="1786" spans="1:2">
      <c r="A1786" t="s">
        <v>6263</v>
      </c>
      <c r="B1786" t="s">
        <v>6264</v>
      </c>
    </row>
    <row r="1787" spans="1:2">
      <c r="A1787" t="s">
        <v>6265</v>
      </c>
      <c r="B1787" t="s">
        <v>6266</v>
      </c>
    </row>
    <row r="1788" spans="1:2">
      <c r="A1788" t="s">
        <v>6267</v>
      </c>
      <c r="B1788" t="s">
        <v>6268</v>
      </c>
    </row>
    <row r="1789" spans="1:2">
      <c r="A1789" t="s">
        <v>6269</v>
      </c>
      <c r="B1789" t="s">
        <v>6270</v>
      </c>
    </row>
    <row r="1790" spans="1:2">
      <c r="A1790" t="s">
        <v>6261</v>
      </c>
      <c r="B1790" t="s">
        <v>6262</v>
      </c>
    </row>
    <row r="1791" spans="1:2">
      <c r="A1791" t="s">
        <v>6283</v>
      </c>
      <c r="B1791" t="s">
        <v>6284</v>
      </c>
    </row>
    <row r="1792" spans="1:2">
      <c r="A1792" t="s">
        <v>6271</v>
      </c>
      <c r="B1792" t="s">
        <v>6272</v>
      </c>
    </row>
    <row r="1793" spans="1:2">
      <c r="A1793" t="s">
        <v>6273</v>
      </c>
      <c r="B1793" t="s">
        <v>6274</v>
      </c>
    </row>
    <row r="1794" spans="1:2">
      <c r="A1794" t="s">
        <v>6275</v>
      </c>
      <c r="B1794" t="s">
        <v>6276</v>
      </c>
    </row>
    <row r="1795" spans="1:2">
      <c r="A1795" t="s">
        <v>6277</v>
      </c>
      <c r="B1795" t="s">
        <v>6278</v>
      </c>
    </row>
    <row r="1796" spans="1:2">
      <c r="A1796" t="s">
        <v>6279</v>
      </c>
      <c r="B1796" t="s">
        <v>6280</v>
      </c>
    </row>
    <row r="1797" spans="1:2">
      <c r="A1797" t="s">
        <v>6281</v>
      </c>
      <c r="B1797" t="s">
        <v>6282</v>
      </c>
    </row>
    <row r="1798" spans="1:2">
      <c r="A1798" t="s">
        <v>6286</v>
      </c>
      <c r="B1798" t="s">
        <v>5539</v>
      </c>
    </row>
    <row r="1799" spans="1:2">
      <c r="A1799" t="s">
        <v>6287</v>
      </c>
      <c r="B1799" t="s">
        <v>5572</v>
      </c>
    </row>
    <row r="1800" spans="1:2">
      <c r="A1800" t="s">
        <v>6285</v>
      </c>
      <c r="B1800" t="s">
        <v>4305</v>
      </c>
    </row>
    <row r="1801" spans="1:2">
      <c r="A1801" t="s">
        <v>6300</v>
      </c>
      <c r="B1801" t="s">
        <v>5541</v>
      </c>
    </row>
    <row r="1802" spans="1:2">
      <c r="A1802" t="s">
        <v>6288</v>
      </c>
      <c r="B1802" t="s">
        <v>6289</v>
      </c>
    </row>
    <row r="1803" spans="1:2">
      <c r="A1803" t="s">
        <v>6290</v>
      </c>
      <c r="B1803" t="s">
        <v>6291</v>
      </c>
    </row>
    <row r="1804" spans="1:2">
      <c r="A1804" t="s">
        <v>6292</v>
      </c>
      <c r="B1804" t="s">
        <v>6293</v>
      </c>
    </row>
    <row r="1805" spans="1:2">
      <c r="A1805" t="s">
        <v>6294</v>
      </c>
      <c r="B1805" t="s">
        <v>6295</v>
      </c>
    </row>
    <row r="1806" spans="1:2">
      <c r="A1806" t="s">
        <v>6296</v>
      </c>
      <c r="B1806" t="s">
        <v>6297</v>
      </c>
    </row>
    <row r="1807" spans="1:2">
      <c r="A1807" t="s">
        <v>6298</v>
      </c>
      <c r="B1807" t="s">
        <v>6299</v>
      </c>
    </row>
    <row r="1808" spans="1:2">
      <c r="A1808" t="s">
        <v>6303</v>
      </c>
      <c r="B1808" t="s">
        <v>6304</v>
      </c>
    </row>
    <row r="1809" spans="1:2">
      <c r="A1809" t="s">
        <v>15148</v>
      </c>
      <c r="B1809" t="s">
        <v>15251</v>
      </c>
    </row>
    <row r="1810" spans="1:2">
      <c r="A1810" t="s">
        <v>15149</v>
      </c>
      <c r="B1810" t="s">
        <v>15252</v>
      </c>
    </row>
    <row r="1811" spans="1:2">
      <c r="A1811" t="s">
        <v>6301</v>
      </c>
      <c r="B1811" t="s">
        <v>6302</v>
      </c>
    </row>
    <row r="1812" spans="1:2">
      <c r="A1812" t="s">
        <v>6305</v>
      </c>
      <c r="B1812" t="s">
        <v>6306</v>
      </c>
    </row>
    <row r="1813" spans="1:2">
      <c r="A1813" t="s">
        <v>6307</v>
      </c>
      <c r="B1813" t="s">
        <v>6308</v>
      </c>
    </row>
    <row r="1814" spans="1:2">
      <c r="A1814" t="s">
        <v>6309</v>
      </c>
      <c r="B1814" t="s">
        <v>6310</v>
      </c>
    </row>
    <row r="1815" spans="1:2">
      <c r="A1815" t="s">
        <v>6311</v>
      </c>
      <c r="B1815" t="s">
        <v>5539</v>
      </c>
    </row>
    <row r="1816" spans="1:2">
      <c r="A1816" t="s">
        <v>6312</v>
      </c>
      <c r="B1816" t="s">
        <v>6313</v>
      </c>
    </row>
    <row r="1817" spans="1:2">
      <c r="A1817" t="s">
        <v>6314</v>
      </c>
      <c r="B1817" t="s">
        <v>6315</v>
      </c>
    </row>
    <row r="1818" spans="1:2">
      <c r="A1818" t="s">
        <v>6316</v>
      </c>
      <c r="B1818" t="s">
        <v>6317</v>
      </c>
    </row>
    <row r="1819" spans="1:2">
      <c r="A1819" t="s">
        <v>6341</v>
      </c>
      <c r="B1819" t="s">
        <v>6342</v>
      </c>
    </row>
    <row r="1820" spans="1:2">
      <c r="A1820" t="s">
        <v>6343</v>
      </c>
      <c r="B1820" t="s">
        <v>6344</v>
      </c>
    </row>
    <row r="1821" spans="1:2">
      <c r="A1821" t="s">
        <v>6345</v>
      </c>
      <c r="B1821" t="s">
        <v>6346</v>
      </c>
    </row>
    <row r="1822" spans="1:2">
      <c r="A1822" t="s">
        <v>6347</v>
      </c>
      <c r="B1822" t="s">
        <v>6342</v>
      </c>
    </row>
    <row r="1823" spans="1:2">
      <c r="A1823" t="s">
        <v>6318</v>
      </c>
      <c r="B1823" t="s">
        <v>6319</v>
      </c>
    </row>
    <row r="1824" spans="1:2">
      <c r="A1824" t="s">
        <v>6320</v>
      </c>
      <c r="B1824" t="s">
        <v>6321</v>
      </c>
    </row>
    <row r="1825" spans="1:2">
      <c r="A1825" t="s">
        <v>6322</v>
      </c>
      <c r="B1825" t="s">
        <v>6323</v>
      </c>
    </row>
    <row r="1826" spans="1:2">
      <c r="A1826" t="s">
        <v>6324</v>
      </c>
      <c r="B1826" t="s">
        <v>6325</v>
      </c>
    </row>
    <row r="1827" spans="1:2">
      <c r="A1827" t="s">
        <v>6326</v>
      </c>
      <c r="B1827" t="s">
        <v>6321</v>
      </c>
    </row>
    <row r="1828" spans="1:2">
      <c r="A1828" t="s">
        <v>6327</v>
      </c>
      <c r="B1828" t="s">
        <v>6328</v>
      </c>
    </row>
    <row r="1829" spans="1:2">
      <c r="A1829" t="s">
        <v>6329</v>
      </c>
      <c r="B1829" t="s">
        <v>6330</v>
      </c>
    </row>
    <row r="1830" spans="1:2">
      <c r="A1830" t="s">
        <v>6331</v>
      </c>
      <c r="B1830" t="s">
        <v>6332</v>
      </c>
    </row>
    <row r="1831" spans="1:2">
      <c r="A1831" t="s">
        <v>6333</v>
      </c>
      <c r="B1831" t="s">
        <v>6334</v>
      </c>
    </row>
    <row r="1832" spans="1:2">
      <c r="A1832" t="s">
        <v>6335</v>
      </c>
      <c r="B1832" t="s">
        <v>3247</v>
      </c>
    </row>
    <row r="1833" spans="1:2">
      <c r="A1833" t="s">
        <v>6336</v>
      </c>
      <c r="B1833" t="s">
        <v>6337</v>
      </c>
    </row>
    <row r="1834" spans="1:2">
      <c r="A1834" t="s">
        <v>6338</v>
      </c>
      <c r="B1834" t="s">
        <v>6339</v>
      </c>
    </row>
    <row r="1835" spans="1:2">
      <c r="A1835" t="s">
        <v>6340</v>
      </c>
      <c r="B1835" t="s">
        <v>6332</v>
      </c>
    </row>
    <row r="1836" spans="1:2">
      <c r="A1836" t="s">
        <v>6348</v>
      </c>
      <c r="B1836" t="s">
        <v>6349</v>
      </c>
    </row>
    <row r="1837" spans="1:2">
      <c r="A1837" t="s">
        <v>6350</v>
      </c>
      <c r="B1837" t="s">
        <v>6349</v>
      </c>
    </row>
    <row r="1838" spans="1:2">
      <c r="A1838" t="s">
        <v>6351</v>
      </c>
      <c r="B1838" t="s">
        <v>6352</v>
      </c>
    </row>
    <row r="1839" spans="1:2">
      <c r="A1839" t="s">
        <v>6353</v>
      </c>
      <c r="B1839" t="s">
        <v>6354</v>
      </c>
    </row>
    <row r="1840" spans="1:2">
      <c r="A1840" t="s">
        <v>6355</v>
      </c>
      <c r="B1840" t="s">
        <v>6356</v>
      </c>
    </row>
    <row r="1841" spans="1:2">
      <c r="A1841" t="s">
        <v>6357</v>
      </c>
      <c r="B1841" t="s">
        <v>6358</v>
      </c>
    </row>
    <row r="1842" spans="1:2">
      <c r="A1842" t="s">
        <v>6359</v>
      </c>
      <c r="B1842" t="s">
        <v>6360</v>
      </c>
    </row>
    <row r="1843" spans="1:2">
      <c r="A1843" t="s">
        <v>6361</v>
      </c>
      <c r="B1843" t="s">
        <v>6360</v>
      </c>
    </row>
    <row r="1844" spans="1:2">
      <c r="A1844" t="s">
        <v>6362</v>
      </c>
      <c r="B1844" t="s">
        <v>6363</v>
      </c>
    </row>
    <row r="1845" spans="1:2">
      <c r="A1845" t="s">
        <v>6364</v>
      </c>
      <c r="B1845" t="s">
        <v>6365</v>
      </c>
    </row>
    <row r="1846" spans="1:2">
      <c r="A1846" t="s">
        <v>6366</v>
      </c>
      <c r="B1846" t="s">
        <v>6367</v>
      </c>
    </row>
    <row r="1847" spans="1:2">
      <c r="A1847" t="s">
        <v>6368</v>
      </c>
      <c r="B1847" t="s">
        <v>6369</v>
      </c>
    </row>
    <row r="1848" spans="1:2">
      <c r="A1848" t="s">
        <v>6370</v>
      </c>
      <c r="B1848" t="s">
        <v>6369</v>
      </c>
    </row>
    <row r="1849" spans="1:2">
      <c r="A1849" t="s">
        <v>6371</v>
      </c>
      <c r="B1849" t="s">
        <v>6372</v>
      </c>
    </row>
    <row r="1850" spans="1:2">
      <c r="A1850" t="s">
        <v>6373</v>
      </c>
      <c r="B1850" t="s">
        <v>6374</v>
      </c>
    </row>
    <row r="1851" spans="1:2">
      <c r="A1851" t="s">
        <v>6375</v>
      </c>
      <c r="B1851" t="s">
        <v>6376</v>
      </c>
    </row>
    <row r="1852" spans="1:2">
      <c r="A1852" t="s">
        <v>6377</v>
      </c>
      <c r="B1852" t="s">
        <v>6378</v>
      </c>
    </row>
    <row r="1853" spans="1:2">
      <c r="A1853" t="s">
        <v>6379</v>
      </c>
      <c r="B1853" t="s">
        <v>6380</v>
      </c>
    </row>
    <row r="1854" spans="1:2">
      <c r="A1854" t="s">
        <v>6381</v>
      </c>
      <c r="B1854" t="s">
        <v>6382</v>
      </c>
    </row>
    <row r="1855" spans="1:2">
      <c r="A1855" t="s">
        <v>6383</v>
      </c>
      <c r="B1855" t="s">
        <v>6384</v>
      </c>
    </row>
    <row r="1856" spans="1:2">
      <c r="A1856" t="s">
        <v>6385</v>
      </c>
      <c r="B1856" t="s">
        <v>6386</v>
      </c>
    </row>
    <row r="1857" spans="1:2">
      <c r="A1857" t="s">
        <v>6387</v>
      </c>
      <c r="B1857" t="s">
        <v>6388</v>
      </c>
    </row>
    <row r="1858" spans="1:2">
      <c r="A1858" t="s">
        <v>6389</v>
      </c>
      <c r="B1858" t="s">
        <v>6390</v>
      </c>
    </row>
    <row r="1859" spans="1:2">
      <c r="A1859" t="s">
        <v>6391</v>
      </c>
      <c r="B1859" t="s">
        <v>6380</v>
      </c>
    </row>
    <row r="1860" spans="1:2">
      <c r="A1860" t="s">
        <v>6392</v>
      </c>
      <c r="B1860" t="s">
        <v>6393</v>
      </c>
    </row>
    <row r="1861" spans="1:2">
      <c r="A1861" t="s">
        <v>6392</v>
      </c>
      <c r="B1861" t="s">
        <v>6394</v>
      </c>
    </row>
    <row r="1862" spans="1:2">
      <c r="A1862" t="s">
        <v>6392</v>
      </c>
      <c r="B1862" t="s">
        <v>6395</v>
      </c>
    </row>
    <row r="1863" spans="1:2">
      <c r="A1863" t="s">
        <v>6396</v>
      </c>
      <c r="B1863" t="s">
        <v>6397</v>
      </c>
    </row>
    <row r="1864" spans="1:2">
      <c r="A1864" t="s">
        <v>6396</v>
      </c>
      <c r="B1864" t="s">
        <v>6397</v>
      </c>
    </row>
    <row r="1865" spans="1:2">
      <c r="A1865" t="s">
        <v>6396</v>
      </c>
      <c r="B1865" t="s">
        <v>6397</v>
      </c>
    </row>
    <row r="1866" spans="1:2">
      <c r="A1866" t="s">
        <v>6398</v>
      </c>
      <c r="B1866" t="s">
        <v>6399</v>
      </c>
    </row>
    <row r="1867" spans="1:2">
      <c r="A1867" t="s">
        <v>6398</v>
      </c>
      <c r="B1867" t="s">
        <v>6400</v>
      </c>
    </row>
    <row r="1868" spans="1:2">
      <c r="A1868" t="s">
        <v>6398</v>
      </c>
      <c r="B1868" t="s">
        <v>6401</v>
      </c>
    </row>
    <row r="1869" spans="1:2">
      <c r="A1869" t="s">
        <v>6402</v>
      </c>
      <c r="B1869" t="s">
        <v>4077</v>
      </c>
    </row>
    <row r="1870" spans="1:2">
      <c r="A1870" t="s">
        <v>6402</v>
      </c>
      <c r="B1870" t="s">
        <v>6403</v>
      </c>
    </row>
    <row r="1871" spans="1:2">
      <c r="A1871" t="s">
        <v>6402</v>
      </c>
      <c r="B1871" t="s">
        <v>6403</v>
      </c>
    </row>
    <row r="1872" spans="1:2">
      <c r="A1872" t="s">
        <v>6404</v>
      </c>
      <c r="B1872" t="s">
        <v>6405</v>
      </c>
    </row>
    <row r="1873" spans="1:2">
      <c r="A1873" t="s">
        <v>6404</v>
      </c>
      <c r="B1873" t="s">
        <v>6405</v>
      </c>
    </row>
    <row r="1874" spans="1:2">
      <c r="A1874" t="s">
        <v>6404</v>
      </c>
      <c r="B1874" t="s">
        <v>6405</v>
      </c>
    </row>
    <row r="1875" spans="1:2">
      <c r="A1875" t="s">
        <v>6406</v>
      </c>
      <c r="B1875" t="s">
        <v>6407</v>
      </c>
    </row>
    <row r="1876" spans="1:2">
      <c r="A1876" t="s">
        <v>6406</v>
      </c>
      <c r="B1876" t="s">
        <v>6408</v>
      </c>
    </row>
    <row r="1877" spans="1:2">
      <c r="A1877" t="s">
        <v>6406</v>
      </c>
      <c r="B1877" t="s">
        <v>6409</v>
      </c>
    </row>
    <row r="1878" spans="1:2">
      <c r="A1878" t="s">
        <v>6410</v>
      </c>
      <c r="B1878" t="s">
        <v>6411</v>
      </c>
    </row>
    <row r="1879" spans="1:2">
      <c r="A1879" t="s">
        <v>6410</v>
      </c>
      <c r="B1879" t="s">
        <v>6412</v>
      </c>
    </row>
    <row r="1880" spans="1:2">
      <c r="A1880" t="s">
        <v>6410</v>
      </c>
      <c r="B1880" t="s">
        <v>6413</v>
      </c>
    </row>
    <row r="1881" spans="1:2">
      <c r="A1881" t="s">
        <v>6414</v>
      </c>
      <c r="B1881" t="s">
        <v>6415</v>
      </c>
    </row>
    <row r="1882" spans="1:2">
      <c r="A1882" t="s">
        <v>6414</v>
      </c>
      <c r="B1882" t="s">
        <v>6416</v>
      </c>
    </row>
    <row r="1883" spans="1:2">
      <c r="A1883" t="s">
        <v>6414</v>
      </c>
      <c r="B1883" t="s">
        <v>6415</v>
      </c>
    </row>
    <row r="1884" spans="1:2">
      <c r="A1884" t="s">
        <v>6417</v>
      </c>
      <c r="B1884" t="s">
        <v>6418</v>
      </c>
    </row>
    <row r="1885" spans="1:2">
      <c r="A1885" t="s">
        <v>6417</v>
      </c>
      <c r="B1885" t="s">
        <v>6419</v>
      </c>
    </row>
    <row r="1886" spans="1:2">
      <c r="A1886" t="s">
        <v>6417</v>
      </c>
      <c r="B1886" t="s">
        <v>6420</v>
      </c>
    </row>
    <row r="1887" spans="1:2">
      <c r="A1887" t="s">
        <v>6431</v>
      </c>
      <c r="B1887" t="s">
        <v>6432</v>
      </c>
    </row>
    <row r="1888" spans="1:2">
      <c r="A1888" t="s">
        <v>6433</v>
      </c>
      <c r="B1888" t="s">
        <v>6434</v>
      </c>
    </row>
    <row r="1889" spans="1:2">
      <c r="A1889" t="s">
        <v>6421</v>
      </c>
      <c r="B1889" t="s">
        <v>6422</v>
      </c>
    </row>
    <row r="1890" spans="1:2">
      <c r="A1890" t="s">
        <v>6423</v>
      </c>
      <c r="B1890" t="s">
        <v>6424</v>
      </c>
    </row>
    <row r="1891" spans="1:2">
      <c r="A1891" t="s">
        <v>6425</v>
      </c>
      <c r="B1891" t="s">
        <v>6426</v>
      </c>
    </row>
    <row r="1892" spans="1:2">
      <c r="A1892" t="s">
        <v>6427</v>
      </c>
      <c r="B1892" t="s">
        <v>6428</v>
      </c>
    </row>
    <row r="1893" spans="1:2">
      <c r="A1893" t="s">
        <v>6429</v>
      </c>
      <c r="B1893" t="s">
        <v>6430</v>
      </c>
    </row>
    <row r="1894" spans="1:2">
      <c r="A1894" t="s">
        <v>6446</v>
      </c>
      <c r="B1894" t="s">
        <v>6447</v>
      </c>
    </row>
    <row r="1895" spans="1:2">
      <c r="A1895" t="s">
        <v>6435</v>
      </c>
      <c r="B1895" t="s">
        <v>6436</v>
      </c>
    </row>
    <row r="1896" spans="1:2">
      <c r="A1896" t="s">
        <v>6437</v>
      </c>
      <c r="B1896" t="s">
        <v>6438</v>
      </c>
    </row>
    <row r="1897" spans="1:2">
      <c r="A1897" t="s">
        <v>6439</v>
      </c>
      <c r="B1897" t="s">
        <v>6440</v>
      </c>
    </row>
    <row r="1898" spans="1:2">
      <c r="A1898" t="s">
        <v>6441</v>
      </c>
      <c r="B1898" t="s">
        <v>6442</v>
      </c>
    </row>
    <row r="1899" spans="1:2">
      <c r="A1899" t="s">
        <v>6443</v>
      </c>
      <c r="B1899" t="s">
        <v>6444</v>
      </c>
    </row>
    <row r="1900" spans="1:2">
      <c r="A1900" t="s">
        <v>6445</v>
      </c>
      <c r="B1900" t="s">
        <v>13916</v>
      </c>
    </row>
    <row r="1901" spans="1:2">
      <c r="A1901" t="s">
        <v>6460</v>
      </c>
      <c r="B1901" t="s">
        <v>6461</v>
      </c>
    </row>
    <row r="1902" spans="1:2">
      <c r="A1902" t="s">
        <v>6462</v>
      </c>
      <c r="B1902" t="s">
        <v>6463</v>
      </c>
    </row>
    <row r="1903" spans="1:2">
      <c r="A1903" t="s">
        <v>6464</v>
      </c>
      <c r="B1903" t="s">
        <v>6465</v>
      </c>
    </row>
    <row r="1904" spans="1:2">
      <c r="A1904" t="s">
        <v>6466</v>
      </c>
      <c r="B1904" t="s">
        <v>6467</v>
      </c>
    </row>
    <row r="1905" spans="1:2">
      <c r="A1905" t="s">
        <v>6468</v>
      </c>
      <c r="B1905" t="s">
        <v>6469</v>
      </c>
    </row>
    <row r="1906" spans="1:2">
      <c r="A1906" t="s">
        <v>6470</v>
      </c>
      <c r="B1906" t="s">
        <v>3243</v>
      </c>
    </row>
    <row r="1907" spans="1:2">
      <c r="A1907" t="s">
        <v>6471</v>
      </c>
      <c r="B1907" t="s">
        <v>6472</v>
      </c>
    </row>
    <row r="1908" spans="1:2">
      <c r="A1908" t="s">
        <v>6448</v>
      </c>
      <c r="B1908" t="s">
        <v>6449</v>
      </c>
    </row>
    <row r="1909" spans="1:2">
      <c r="A1909" t="s">
        <v>6450</v>
      </c>
      <c r="B1909" t="s">
        <v>6451</v>
      </c>
    </row>
    <row r="1910" spans="1:2">
      <c r="A1910" t="s">
        <v>6452</v>
      </c>
      <c r="B1910" t="s">
        <v>6453</v>
      </c>
    </row>
    <row r="1911" spans="1:2">
      <c r="A1911" t="s">
        <v>6454</v>
      </c>
      <c r="B1911" t="s">
        <v>6455</v>
      </c>
    </row>
    <row r="1912" spans="1:2">
      <c r="A1912" t="s">
        <v>6456</v>
      </c>
      <c r="B1912" t="s">
        <v>6457</v>
      </c>
    </row>
    <row r="1913" spans="1:2">
      <c r="A1913" t="s">
        <v>6458</v>
      </c>
      <c r="B1913" t="s">
        <v>6459</v>
      </c>
    </row>
    <row r="1914" spans="1:2">
      <c r="A1914" t="s">
        <v>6489</v>
      </c>
      <c r="B1914" t="s">
        <v>6490</v>
      </c>
    </row>
    <row r="1915" spans="1:2">
      <c r="A1915" t="s">
        <v>6473</v>
      </c>
      <c r="B1915" t="s">
        <v>6474</v>
      </c>
    </row>
    <row r="1916" spans="1:2">
      <c r="A1916" t="s">
        <v>6475</v>
      </c>
      <c r="B1916" t="s">
        <v>6476</v>
      </c>
    </row>
    <row r="1917" spans="1:2">
      <c r="A1917" t="s">
        <v>6477</v>
      </c>
      <c r="B1917" t="s">
        <v>6478</v>
      </c>
    </row>
    <row r="1918" spans="1:2">
      <c r="A1918" t="s">
        <v>6479</v>
      </c>
      <c r="B1918" t="s">
        <v>6480</v>
      </c>
    </row>
    <row r="1919" spans="1:2">
      <c r="A1919" t="s">
        <v>6481</v>
      </c>
      <c r="B1919" t="s">
        <v>6482</v>
      </c>
    </row>
    <row r="1920" spans="1:2">
      <c r="A1920" t="s">
        <v>6483</v>
      </c>
      <c r="B1920" t="s">
        <v>6484</v>
      </c>
    </row>
    <row r="1921" spans="1:2">
      <c r="A1921" t="s">
        <v>6485</v>
      </c>
      <c r="B1921" t="s">
        <v>6486</v>
      </c>
    </row>
    <row r="1922" spans="1:2">
      <c r="A1922" t="s">
        <v>6487</v>
      </c>
      <c r="B1922" t="s">
        <v>6488</v>
      </c>
    </row>
    <row r="1923" spans="1:2">
      <c r="A1923" t="s">
        <v>6501</v>
      </c>
      <c r="B1923" t="s">
        <v>6502</v>
      </c>
    </row>
    <row r="1924" spans="1:2">
      <c r="A1924" t="s">
        <v>6503</v>
      </c>
      <c r="B1924" t="s">
        <v>6504</v>
      </c>
    </row>
    <row r="1925" spans="1:2">
      <c r="A1925" t="s">
        <v>6505</v>
      </c>
      <c r="B1925" t="s">
        <v>6506</v>
      </c>
    </row>
    <row r="1926" spans="1:2">
      <c r="A1926" t="s">
        <v>6491</v>
      </c>
      <c r="B1926" t="s">
        <v>6492</v>
      </c>
    </row>
    <row r="1927" spans="1:2">
      <c r="A1927" t="s">
        <v>6493</v>
      </c>
      <c r="B1927" t="s">
        <v>6494</v>
      </c>
    </row>
    <row r="1928" spans="1:2">
      <c r="A1928" t="s">
        <v>6495</v>
      </c>
      <c r="B1928" t="s">
        <v>6496</v>
      </c>
    </row>
    <row r="1929" spans="1:2">
      <c r="A1929" t="s">
        <v>6497</v>
      </c>
      <c r="B1929" t="s">
        <v>6498</v>
      </c>
    </row>
    <row r="1930" spans="1:2">
      <c r="A1930" t="s">
        <v>6499</v>
      </c>
      <c r="B1930" t="s">
        <v>6500</v>
      </c>
    </row>
    <row r="1931" spans="1:2">
      <c r="A1931" t="s">
        <v>6507</v>
      </c>
      <c r="B1931" t="s">
        <v>6508</v>
      </c>
    </row>
    <row r="1932" spans="1:2">
      <c r="A1932" t="s">
        <v>6509</v>
      </c>
      <c r="B1932" t="s">
        <v>6510</v>
      </c>
    </row>
    <row r="1933" spans="1:2">
      <c r="A1933" t="s">
        <v>6511</v>
      </c>
      <c r="B1933" t="s">
        <v>6512</v>
      </c>
    </row>
    <row r="1934" spans="1:2">
      <c r="A1934" t="s">
        <v>6513</v>
      </c>
      <c r="B1934" t="s">
        <v>6514</v>
      </c>
    </row>
    <row r="1935" spans="1:2">
      <c r="A1935" t="s">
        <v>6519</v>
      </c>
      <c r="B1935" t="s">
        <v>6520</v>
      </c>
    </row>
    <row r="1936" spans="1:2">
      <c r="A1936" t="s">
        <v>6521</v>
      </c>
      <c r="B1936" t="s">
        <v>6522</v>
      </c>
    </row>
    <row r="1937" spans="1:2">
      <c r="A1937" t="s">
        <v>6515</v>
      </c>
      <c r="B1937" t="s">
        <v>6516</v>
      </c>
    </row>
    <row r="1938" spans="1:2">
      <c r="A1938" t="s">
        <v>6517</v>
      </c>
      <c r="B1938" t="s">
        <v>6518</v>
      </c>
    </row>
    <row r="1939" spans="1:2">
      <c r="A1939" t="s">
        <v>6523</v>
      </c>
      <c r="B1939" t="s">
        <v>6524</v>
      </c>
    </row>
    <row r="1940" spans="1:2">
      <c r="A1940" t="s">
        <v>6525</v>
      </c>
      <c r="B1940" t="s">
        <v>6526</v>
      </c>
    </row>
    <row r="1941" spans="1:2">
      <c r="A1941" t="s">
        <v>6527</v>
      </c>
      <c r="B1941" t="s">
        <v>6528</v>
      </c>
    </row>
    <row r="1942" spans="1:2">
      <c r="A1942" t="s">
        <v>6529</v>
      </c>
      <c r="B1942" t="s">
        <v>6530</v>
      </c>
    </row>
    <row r="1943" spans="1:2">
      <c r="A1943" t="s">
        <v>6531</v>
      </c>
      <c r="B1943" t="s">
        <v>6532</v>
      </c>
    </row>
    <row r="1944" spans="1:2">
      <c r="A1944" t="s">
        <v>6533</v>
      </c>
      <c r="B1944" t="s">
        <v>6534</v>
      </c>
    </row>
    <row r="1945" spans="1:2">
      <c r="A1945" t="s">
        <v>6537</v>
      </c>
      <c r="B1945" t="s">
        <v>6538</v>
      </c>
    </row>
    <row r="1946" spans="1:2">
      <c r="A1946" t="s">
        <v>6539</v>
      </c>
      <c r="B1946" t="s">
        <v>4107</v>
      </c>
    </row>
    <row r="1947" spans="1:2">
      <c r="A1947" t="s">
        <v>6540</v>
      </c>
      <c r="B1947" t="s">
        <v>6541</v>
      </c>
    </row>
    <row r="1948" spans="1:2">
      <c r="A1948" t="s">
        <v>6542</v>
      </c>
      <c r="B1948" t="s">
        <v>6543</v>
      </c>
    </row>
    <row r="1949" spans="1:2">
      <c r="A1949" t="s">
        <v>6544</v>
      </c>
      <c r="B1949" t="s">
        <v>6545</v>
      </c>
    </row>
    <row r="1950" spans="1:2">
      <c r="A1950" t="s">
        <v>6535</v>
      </c>
      <c r="B1950" t="s">
        <v>6536</v>
      </c>
    </row>
    <row r="1951" spans="1:2">
      <c r="A1951" t="s">
        <v>6566</v>
      </c>
      <c r="B1951" t="s">
        <v>6567</v>
      </c>
    </row>
    <row r="1952" spans="1:2">
      <c r="A1952" t="s">
        <v>6568</v>
      </c>
      <c r="B1952" t="s">
        <v>6569</v>
      </c>
    </row>
    <row r="1953" spans="1:2">
      <c r="A1953" t="s">
        <v>6546</v>
      </c>
      <c r="B1953" t="s">
        <v>6547</v>
      </c>
    </row>
    <row r="1954" spans="1:2">
      <c r="A1954" t="s">
        <v>6548</v>
      </c>
      <c r="B1954" t="s">
        <v>6549</v>
      </c>
    </row>
    <row r="1955" spans="1:2">
      <c r="A1955" t="s">
        <v>6550</v>
      </c>
      <c r="B1955" t="s">
        <v>6551</v>
      </c>
    </row>
    <row r="1956" spans="1:2">
      <c r="A1956" t="s">
        <v>6552</v>
      </c>
      <c r="B1956" t="s">
        <v>6553</v>
      </c>
    </row>
    <row r="1957" spans="1:2">
      <c r="A1957" t="s">
        <v>6554</v>
      </c>
      <c r="B1957" t="s">
        <v>6555</v>
      </c>
    </row>
    <row r="1958" spans="1:2">
      <c r="A1958" t="s">
        <v>6556</v>
      </c>
      <c r="B1958" t="s">
        <v>6557</v>
      </c>
    </row>
    <row r="1959" spans="1:2">
      <c r="A1959" t="s">
        <v>6558</v>
      </c>
      <c r="B1959" t="s">
        <v>6559</v>
      </c>
    </row>
    <row r="1960" spans="1:2">
      <c r="A1960" t="s">
        <v>6560</v>
      </c>
      <c r="B1960" t="s">
        <v>6561</v>
      </c>
    </row>
    <row r="1961" spans="1:2">
      <c r="A1961" t="s">
        <v>6562</v>
      </c>
      <c r="B1961" t="s">
        <v>6563</v>
      </c>
    </row>
    <row r="1962" spans="1:2">
      <c r="A1962" t="s">
        <v>6564</v>
      </c>
      <c r="B1962" t="s">
        <v>6565</v>
      </c>
    </row>
    <row r="1963" spans="1:2">
      <c r="A1963" t="s">
        <v>6580</v>
      </c>
      <c r="B1963" t="s">
        <v>6581</v>
      </c>
    </row>
    <row r="1964" spans="1:2">
      <c r="A1964" t="s">
        <v>6582</v>
      </c>
      <c r="B1964" t="s">
        <v>6583</v>
      </c>
    </row>
    <row r="1965" spans="1:2">
      <c r="A1965" t="s">
        <v>6584</v>
      </c>
      <c r="B1965" t="s">
        <v>6585</v>
      </c>
    </row>
    <row r="1966" spans="1:2">
      <c r="A1966" t="s">
        <v>6586</v>
      </c>
      <c r="B1966" t="s">
        <v>6587</v>
      </c>
    </row>
    <row r="1967" spans="1:2">
      <c r="A1967" t="s">
        <v>6588</v>
      </c>
      <c r="B1967" t="s">
        <v>6589</v>
      </c>
    </row>
    <row r="1968" spans="1:2">
      <c r="A1968" t="s">
        <v>6570</v>
      </c>
      <c r="B1968" t="s">
        <v>6571</v>
      </c>
    </row>
    <row r="1969" spans="1:2">
      <c r="A1969" t="s">
        <v>6572</v>
      </c>
      <c r="B1969" t="s">
        <v>6573</v>
      </c>
    </row>
    <row r="1970" spans="1:2">
      <c r="A1970" t="s">
        <v>6574</v>
      </c>
      <c r="B1970" t="s">
        <v>6575</v>
      </c>
    </row>
    <row r="1971" spans="1:2">
      <c r="A1971" t="s">
        <v>6576</v>
      </c>
      <c r="B1971" t="s">
        <v>6577</v>
      </c>
    </row>
    <row r="1972" spans="1:2">
      <c r="A1972" t="s">
        <v>6578</v>
      </c>
      <c r="B1972" t="s">
        <v>6579</v>
      </c>
    </row>
    <row r="1973" spans="1:2">
      <c r="A1973" t="s">
        <v>6604</v>
      </c>
      <c r="B1973" t="s">
        <v>6605</v>
      </c>
    </row>
    <row r="1974" spans="1:2">
      <c r="A1974" t="s">
        <v>6606</v>
      </c>
      <c r="B1974" t="s">
        <v>6607</v>
      </c>
    </row>
    <row r="1975" spans="1:2">
      <c r="A1975" t="s">
        <v>6608</v>
      </c>
      <c r="B1975" t="s">
        <v>6609</v>
      </c>
    </row>
    <row r="1976" spans="1:2">
      <c r="A1976" t="s">
        <v>6610</v>
      </c>
      <c r="B1976" t="s">
        <v>6611</v>
      </c>
    </row>
    <row r="1977" spans="1:2">
      <c r="A1977" t="s">
        <v>6590</v>
      </c>
      <c r="B1977" t="s">
        <v>6591</v>
      </c>
    </row>
    <row r="1978" spans="1:2">
      <c r="A1978" t="s">
        <v>6592</v>
      </c>
      <c r="B1978" t="s">
        <v>6593</v>
      </c>
    </row>
    <row r="1979" spans="1:2">
      <c r="A1979" t="s">
        <v>6594</v>
      </c>
      <c r="B1979" t="s">
        <v>6595</v>
      </c>
    </row>
    <row r="1980" spans="1:2">
      <c r="A1980" t="s">
        <v>6596</v>
      </c>
      <c r="B1980" t="s">
        <v>6597</v>
      </c>
    </row>
    <row r="1981" spans="1:2">
      <c r="A1981" t="s">
        <v>6598</v>
      </c>
      <c r="B1981" t="s">
        <v>6599</v>
      </c>
    </row>
    <row r="1982" spans="1:2">
      <c r="A1982" t="s">
        <v>6600</v>
      </c>
      <c r="B1982" t="s">
        <v>6601</v>
      </c>
    </row>
    <row r="1983" spans="1:2">
      <c r="A1983" t="s">
        <v>6602</v>
      </c>
      <c r="B1983" t="s">
        <v>6603</v>
      </c>
    </row>
    <row r="1984" spans="1:2">
      <c r="A1984" t="s">
        <v>6617</v>
      </c>
      <c r="B1984" t="s">
        <v>4577</v>
      </c>
    </row>
    <row r="1985" spans="1:2">
      <c r="A1985" t="s">
        <v>6617</v>
      </c>
      <c r="B1985" t="s">
        <v>6618</v>
      </c>
    </row>
    <row r="1986" spans="1:2">
      <c r="A1986" t="s">
        <v>6612</v>
      </c>
      <c r="B1986" t="s">
        <v>6613</v>
      </c>
    </row>
    <row r="1987" spans="1:2">
      <c r="A1987" t="s">
        <v>6612</v>
      </c>
      <c r="B1987" t="s">
        <v>6614</v>
      </c>
    </row>
    <row r="1988" spans="1:2">
      <c r="A1988" t="s">
        <v>6615</v>
      </c>
      <c r="B1988" t="s">
        <v>6616</v>
      </c>
    </row>
    <row r="1989" spans="1:2">
      <c r="A1989" t="s">
        <v>6615</v>
      </c>
      <c r="B1989" t="s">
        <v>4581</v>
      </c>
    </row>
    <row r="1990" spans="1:2">
      <c r="A1990" t="s">
        <v>6627</v>
      </c>
      <c r="B1990" t="s">
        <v>6628</v>
      </c>
    </row>
    <row r="1991" spans="1:2">
      <c r="A1991" t="s">
        <v>6627</v>
      </c>
      <c r="B1991" t="s">
        <v>6629</v>
      </c>
    </row>
    <row r="1992" spans="1:2">
      <c r="A1992" t="s">
        <v>6630</v>
      </c>
      <c r="B1992" t="s">
        <v>6631</v>
      </c>
    </row>
    <row r="1993" spans="1:2">
      <c r="A1993" t="s">
        <v>6630</v>
      </c>
      <c r="B1993" t="s">
        <v>3880</v>
      </c>
    </row>
    <row r="1994" spans="1:2">
      <c r="A1994" t="s">
        <v>6632</v>
      </c>
      <c r="B1994" t="s">
        <v>6633</v>
      </c>
    </row>
    <row r="1995" spans="1:2">
      <c r="A1995" t="s">
        <v>6632</v>
      </c>
      <c r="B1995" t="s">
        <v>4589</v>
      </c>
    </row>
    <row r="1996" spans="1:2">
      <c r="A1996" t="s">
        <v>6634</v>
      </c>
      <c r="B1996" t="s">
        <v>6635</v>
      </c>
    </row>
    <row r="1997" spans="1:2">
      <c r="A1997" t="s">
        <v>6634</v>
      </c>
      <c r="B1997" t="s">
        <v>6636</v>
      </c>
    </row>
    <row r="1998" spans="1:2">
      <c r="A1998" t="s">
        <v>6619</v>
      </c>
      <c r="B1998" t="s">
        <v>6620</v>
      </c>
    </row>
    <row r="1999" spans="1:2">
      <c r="A1999" t="s">
        <v>6619</v>
      </c>
      <c r="B1999" t="s">
        <v>6621</v>
      </c>
    </row>
    <row r="2000" spans="1:2">
      <c r="A2000" t="s">
        <v>6622</v>
      </c>
      <c r="B2000" t="s">
        <v>6623</v>
      </c>
    </row>
    <row r="2001" spans="1:2">
      <c r="A2001" t="s">
        <v>6622</v>
      </c>
      <c r="B2001" t="s">
        <v>6624</v>
      </c>
    </row>
    <row r="2002" spans="1:2">
      <c r="A2002" t="s">
        <v>6625</v>
      </c>
      <c r="B2002" t="s">
        <v>6626</v>
      </c>
    </row>
    <row r="2003" spans="1:2">
      <c r="A2003" t="s">
        <v>6625</v>
      </c>
      <c r="B2003" t="s">
        <v>3896</v>
      </c>
    </row>
    <row r="2004" spans="1:2">
      <c r="A2004" t="s">
        <v>6665</v>
      </c>
      <c r="B2004" t="s">
        <v>6666</v>
      </c>
    </row>
    <row r="2005" spans="1:2">
      <c r="A2005" t="s">
        <v>6667</v>
      </c>
      <c r="B2005" t="s">
        <v>6668</v>
      </c>
    </row>
    <row r="2006" spans="1:2">
      <c r="A2006" t="s">
        <v>6669</v>
      </c>
      <c r="B2006" t="s">
        <v>6670</v>
      </c>
    </row>
    <row r="2007" spans="1:2">
      <c r="A2007" t="s">
        <v>6671</v>
      </c>
      <c r="B2007" t="s">
        <v>6672</v>
      </c>
    </row>
    <row r="2008" spans="1:2">
      <c r="A2008" t="s">
        <v>6673</v>
      </c>
      <c r="B2008" t="s">
        <v>6674</v>
      </c>
    </row>
    <row r="2009" spans="1:2">
      <c r="A2009" t="s">
        <v>6675</v>
      </c>
      <c r="B2009" t="s">
        <v>6676</v>
      </c>
    </row>
    <row r="2010" spans="1:2">
      <c r="A2010" t="s">
        <v>6677</v>
      </c>
      <c r="B2010" t="s">
        <v>6678</v>
      </c>
    </row>
    <row r="2011" spans="1:2">
      <c r="A2011" t="s">
        <v>6679</v>
      </c>
      <c r="B2011" t="s">
        <v>6680</v>
      </c>
    </row>
    <row r="2012" spans="1:2">
      <c r="A2012" t="s">
        <v>6637</v>
      </c>
      <c r="B2012" t="s">
        <v>6638</v>
      </c>
    </row>
    <row r="2013" spans="1:2">
      <c r="A2013" t="s">
        <v>6639</v>
      </c>
      <c r="B2013" t="s">
        <v>6640</v>
      </c>
    </row>
    <row r="2014" spans="1:2">
      <c r="A2014" t="s">
        <v>6641</v>
      </c>
      <c r="B2014" t="s">
        <v>6642</v>
      </c>
    </row>
    <row r="2015" spans="1:2">
      <c r="A2015" t="s">
        <v>6643</v>
      </c>
      <c r="B2015" t="s">
        <v>6644</v>
      </c>
    </row>
    <row r="2016" spans="1:2">
      <c r="A2016" t="s">
        <v>6645</v>
      </c>
      <c r="B2016" t="s">
        <v>6646</v>
      </c>
    </row>
    <row r="2017" spans="1:2">
      <c r="A2017" t="s">
        <v>6647</v>
      </c>
      <c r="B2017" t="s">
        <v>6648</v>
      </c>
    </row>
    <row r="2018" spans="1:2">
      <c r="A2018" t="s">
        <v>6649</v>
      </c>
      <c r="B2018" t="s">
        <v>6650</v>
      </c>
    </row>
    <row r="2019" spans="1:2">
      <c r="A2019" t="s">
        <v>6651</v>
      </c>
      <c r="B2019" t="s">
        <v>6652</v>
      </c>
    </row>
    <row r="2020" spans="1:2">
      <c r="A2020" t="s">
        <v>6653</v>
      </c>
      <c r="B2020" t="s">
        <v>6654</v>
      </c>
    </row>
    <row r="2021" spans="1:2">
      <c r="A2021" t="s">
        <v>6655</v>
      </c>
      <c r="B2021" t="s">
        <v>6656</v>
      </c>
    </row>
    <row r="2022" spans="1:2">
      <c r="A2022" t="s">
        <v>6657</v>
      </c>
      <c r="B2022" t="s">
        <v>6658</v>
      </c>
    </row>
    <row r="2023" spans="1:2">
      <c r="A2023" t="s">
        <v>6659</v>
      </c>
      <c r="B2023" t="s">
        <v>6660</v>
      </c>
    </row>
    <row r="2024" spans="1:2">
      <c r="A2024" t="s">
        <v>6661</v>
      </c>
      <c r="B2024" t="s">
        <v>6662</v>
      </c>
    </row>
    <row r="2025" spans="1:2">
      <c r="A2025" t="s">
        <v>6663</v>
      </c>
      <c r="B2025" t="s">
        <v>6664</v>
      </c>
    </row>
    <row r="2026" spans="1:2">
      <c r="A2026" t="s">
        <v>6714</v>
      </c>
      <c r="B2026" t="s">
        <v>6715</v>
      </c>
    </row>
    <row r="2027" spans="1:2">
      <c r="A2027" t="s">
        <v>6716</v>
      </c>
      <c r="B2027" t="s">
        <v>6717</v>
      </c>
    </row>
    <row r="2028" spans="1:2">
      <c r="A2028" t="s">
        <v>6718</v>
      </c>
      <c r="B2028" t="s">
        <v>6719</v>
      </c>
    </row>
    <row r="2029" spans="1:2">
      <c r="A2029" t="s">
        <v>6720</v>
      </c>
      <c r="B2029" t="s">
        <v>6721</v>
      </c>
    </row>
    <row r="2030" spans="1:2">
      <c r="A2030" t="s">
        <v>6681</v>
      </c>
      <c r="B2030" t="s">
        <v>6682</v>
      </c>
    </row>
    <row r="2031" spans="1:2">
      <c r="A2031" t="s">
        <v>6683</v>
      </c>
      <c r="B2031" t="s">
        <v>6684</v>
      </c>
    </row>
    <row r="2032" spans="1:2">
      <c r="A2032" t="s">
        <v>6685</v>
      </c>
      <c r="B2032" t="s">
        <v>6686</v>
      </c>
    </row>
    <row r="2033" spans="1:2">
      <c r="A2033" t="s">
        <v>6687</v>
      </c>
      <c r="B2033" t="s">
        <v>6688</v>
      </c>
    </row>
    <row r="2034" spans="1:2">
      <c r="A2034" t="s">
        <v>6689</v>
      </c>
      <c r="B2034" t="s">
        <v>6690</v>
      </c>
    </row>
    <row r="2035" spans="1:2">
      <c r="A2035" t="s">
        <v>6691</v>
      </c>
      <c r="B2035" t="s">
        <v>6692</v>
      </c>
    </row>
    <row r="2036" spans="1:2">
      <c r="A2036" t="s">
        <v>6693</v>
      </c>
      <c r="B2036" t="s">
        <v>6694</v>
      </c>
    </row>
    <row r="2037" spans="1:2">
      <c r="A2037" t="s">
        <v>6695</v>
      </c>
      <c r="B2037" t="s">
        <v>6696</v>
      </c>
    </row>
    <row r="2038" spans="1:2">
      <c r="A2038" t="s">
        <v>6697</v>
      </c>
      <c r="B2038" t="s">
        <v>6698</v>
      </c>
    </row>
    <row r="2039" spans="1:2">
      <c r="A2039" t="s">
        <v>6699</v>
      </c>
      <c r="B2039" t="s">
        <v>6700</v>
      </c>
    </row>
    <row r="2040" spans="1:2">
      <c r="A2040" t="s">
        <v>6701</v>
      </c>
      <c r="B2040" t="s">
        <v>6702</v>
      </c>
    </row>
    <row r="2041" spans="1:2">
      <c r="A2041" t="s">
        <v>6703</v>
      </c>
      <c r="B2041" t="s">
        <v>6704</v>
      </c>
    </row>
    <row r="2042" spans="1:2">
      <c r="A2042" t="s">
        <v>6705</v>
      </c>
      <c r="B2042" t="s">
        <v>6706</v>
      </c>
    </row>
    <row r="2043" spans="1:2">
      <c r="A2043" t="s">
        <v>6707</v>
      </c>
      <c r="B2043" t="s">
        <v>6708</v>
      </c>
    </row>
    <row r="2044" spans="1:2">
      <c r="A2044" t="s">
        <v>6709</v>
      </c>
      <c r="B2044" t="s">
        <v>6710</v>
      </c>
    </row>
    <row r="2045" spans="1:2">
      <c r="A2045" t="s">
        <v>6711</v>
      </c>
      <c r="B2045" t="s">
        <v>6712</v>
      </c>
    </row>
    <row r="2046" spans="1:2">
      <c r="A2046" t="s">
        <v>6713</v>
      </c>
      <c r="B2046" t="s">
        <v>6660</v>
      </c>
    </row>
    <row r="2047" spans="1:2">
      <c r="A2047" t="s">
        <v>6736</v>
      </c>
      <c r="B2047" t="s">
        <v>6737</v>
      </c>
    </row>
    <row r="2048" spans="1:2">
      <c r="A2048" t="s">
        <v>6738</v>
      </c>
      <c r="B2048" t="s">
        <v>6739</v>
      </c>
    </row>
    <row r="2049" spans="1:2">
      <c r="A2049" t="s">
        <v>6740</v>
      </c>
      <c r="B2049" t="s">
        <v>6741</v>
      </c>
    </row>
    <row r="2050" spans="1:2">
      <c r="A2050" t="s">
        <v>6742</v>
      </c>
      <c r="B2050" t="s">
        <v>6743</v>
      </c>
    </row>
    <row r="2051" spans="1:2">
      <c r="A2051" t="s">
        <v>6744</v>
      </c>
      <c r="B2051" t="s">
        <v>6745</v>
      </c>
    </row>
    <row r="2052" spans="1:2">
      <c r="A2052" t="s">
        <v>6746</v>
      </c>
      <c r="B2052" t="s">
        <v>6747</v>
      </c>
    </row>
    <row r="2053" spans="1:2">
      <c r="A2053" t="s">
        <v>6722</v>
      </c>
      <c r="B2053" t="s">
        <v>6723</v>
      </c>
    </row>
    <row r="2054" spans="1:2">
      <c r="A2054" t="s">
        <v>6724</v>
      </c>
      <c r="B2054" t="s">
        <v>6725</v>
      </c>
    </row>
    <row r="2055" spans="1:2">
      <c r="A2055" t="s">
        <v>6726</v>
      </c>
      <c r="B2055" t="s">
        <v>6727</v>
      </c>
    </row>
    <row r="2056" spans="1:2">
      <c r="A2056" t="s">
        <v>6728</v>
      </c>
      <c r="B2056" t="s">
        <v>6729</v>
      </c>
    </row>
    <row r="2057" spans="1:2">
      <c r="A2057" t="s">
        <v>6730</v>
      </c>
      <c r="B2057" t="s">
        <v>6731</v>
      </c>
    </row>
    <row r="2058" spans="1:2">
      <c r="A2058" t="s">
        <v>6732</v>
      </c>
      <c r="B2058" t="s">
        <v>6733</v>
      </c>
    </row>
    <row r="2059" spans="1:2">
      <c r="A2059" t="s">
        <v>6734</v>
      </c>
      <c r="B2059" t="s">
        <v>6735</v>
      </c>
    </row>
    <row r="2060" spans="1:2">
      <c r="A2060" t="s">
        <v>6772</v>
      </c>
      <c r="B2060" t="s">
        <v>6773</v>
      </c>
    </row>
    <row r="2061" spans="1:2">
      <c r="A2061" t="s">
        <v>6774</v>
      </c>
      <c r="B2061" t="s">
        <v>6775</v>
      </c>
    </row>
    <row r="2062" spans="1:2">
      <c r="A2062" t="s">
        <v>6776</v>
      </c>
      <c r="B2062" t="s">
        <v>6777</v>
      </c>
    </row>
    <row r="2063" spans="1:2">
      <c r="A2063" t="s">
        <v>6778</v>
      </c>
      <c r="B2063" t="s">
        <v>6779</v>
      </c>
    </row>
    <row r="2064" spans="1:2">
      <c r="A2064" t="s">
        <v>6780</v>
      </c>
      <c r="B2064" t="s">
        <v>6781</v>
      </c>
    </row>
    <row r="2065" spans="1:2">
      <c r="A2065" t="s">
        <v>6794</v>
      </c>
      <c r="B2065" t="s">
        <v>6795</v>
      </c>
    </row>
    <row r="2066" spans="1:2">
      <c r="A2066" t="s">
        <v>6782</v>
      </c>
      <c r="B2066" t="s">
        <v>13917</v>
      </c>
    </row>
    <row r="2067" spans="1:2">
      <c r="A2067" t="s">
        <v>6783</v>
      </c>
      <c r="B2067" t="s">
        <v>6784</v>
      </c>
    </row>
    <row r="2068" spans="1:2">
      <c r="A2068" t="s">
        <v>6785</v>
      </c>
      <c r="B2068" t="s">
        <v>6786</v>
      </c>
    </row>
    <row r="2069" spans="1:2">
      <c r="A2069" t="s">
        <v>6787</v>
      </c>
      <c r="B2069" t="s">
        <v>6788</v>
      </c>
    </row>
    <row r="2070" spans="1:2">
      <c r="A2070" t="s">
        <v>6789</v>
      </c>
      <c r="B2070" t="s">
        <v>6790</v>
      </c>
    </row>
    <row r="2071" spans="1:2">
      <c r="A2071" t="s">
        <v>6791</v>
      </c>
      <c r="B2071" t="s">
        <v>6792</v>
      </c>
    </row>
    <row r="2072" spans="1:2">
      <c r="A2072" t="s">
        <v>6793</v>
      </c>
      <c r="B2072" t="s">
        <v>2044</v>
      </c>
    </row>
    <row r="2073" spans="1:2">
      <c r="A2073" t="s">
        <v>6796</v>
      </c>
      <c r="B2073" t="s">
        <v>6797</v>
      </c>
    </row>
    <row r="2074" spans="1:2">
      <c r="A2074" t="s">
        <v>6798</v>
      </c>
      <c r="B2074" t="s">
        <v>6799</v>
      </c>
    </row>
    <row r="2075" spans="1:2">
      <c r="A2075" t="s">
        <v>6748</v>
      </c>
      <c r="B2075" t="s">
        <v>6749</v>
      </c>
    </row>
    <row r="2076" spans="1:2">
      <c r="A2076" t="s">
        <v>6750</v>
      </c>
      <c r="B2076" t="s">
        <v>6749</v>
      </c>
    </row>
    <row r="2077" spans="1:2">
      <c r="A2077" t="s">
        <v>6751</v>
      </c>
      <c r="B2077" t="s">
        <v>6752</v>
      </c>
    </row>
    <row r="2078" spans="1:2">
      <c r="A2078" t="s">
        <v>6753</v>
      </c>
      <c r="B2078" t="s">
        <v>6754</v>
      </c>
    </row>
    <row r="2079" spans="1:2">
      <c r="A2079" t="s">
        <v>6755</v>
      </c>
      <c r="B2079" t="s">
        <v>6754</v>
      </c>
    </row>
    <row r="2080" spans="1:2">
      <c r="A2080" t="s">
        <v>6756</v>
      </c>
      <c r="B2080" t="s">
        <v>6757</v>
      </c>
    </row>
    <row r="2081" spans="1:2">
      <c r="A2081" t="s">
        <v>6758</v>
      </c>
      <c r="B2081" t="s">
        <v>6759</v>
      </c>
    </row>
    <row r="2082" spans="1:2">
      <c r="A2082" t="s">
        <v>6760</v>
      </c>
      <c r="B2082" t="s">
        <v>6761</v>
      </c>
    </row>
    <row r="2083" spans="1:2">
      <c r="A2083" t="s">
        <v>6762</v>
      </c>
      <c r="B2083" t="s">
        <v>6763</v>
      </c>
    </row>
    <row r="2084" spans="1:2">
      <c r="A2084" t="s">
        <v>6764</v>
      </c>
      <c r="B2084" t="s">
        <v>6765</v>
      </c>
    </row>
    <row r="2085" spans="1:2">
      <c r="A2085" t="s">
        <v>6766</v>
      </c>
      <c r="B2085" t="s">
        <v>6767</v>
      </c>
    </row>
    <row r="2086" spans="1:2">
      <c r="A2086" t="s">
        <v>6768</v>
      </c>
      <c r="B2086" t="s">
        <v>6769</v>
      </c>
    </row>
    <row r="2087" spans="1:2">
      <c r="A2087" t="s">
        <v>6770</v>
      </c>
      <c r="B2087" t="s">
        <v>6771</v>
      </c>
    </row>
    <row r="2088" spans="1:2">
      <c r="A2088" t="s">
        <v>6839</v>
      </c>
      <c r="B2088" t="s">
        <v>6840</v>
      </c>
    </row>
    <row r="2089" spans="1:2">
      <c r="A2089" t="s">
        <v>6839</v>
      </c>
      <c r="B2089" t="s">
        <v>6841</v>
      </c>
    </row>
    <row r="2090" spans="1:2">
      <c r="A2090" t="s">
        <v>6842</v>
      </c>
      <c r="B2090" t="s">
        <v>6843</v>
      </c>
    </row>
    <row r="2091" spans="1:2">
      <c r="A2091" t="s">
        <v>6842</v>
      </c>
      <c r="B2091" t="s">
        <v>6844</v>
      </c>
    </row>
    <row r="2092" spans="1:2">
      <c r="A2092" t="s">
        <v>6845</v>
      </c>
      <c r="B2092" t="s">
        <v>6846</v>
      </c>
    </row>
    <row r="2093" spans="1:2">
      <c r="A2093" t="s">
        <v>6845</v>
      </c>
      <c r="B2093" t="s">
        <v>6847</v>
      </c>
    </row>
    <row r="2094" spans="1:2">
      <c r="A2094" t="s">
        <v>6848</v>
      </c>
      <c r="B2094" t="s">
        <v>6849</v>
      </c>
    </row>
    <row r="2095" spans="1:2">
      <c r="A2095" t="s">
        <v>6848</v>
      </c>
      <c r="B2095" t="s">
        <v>6850</v>
      </c>
    </row>
    <row r="2096" spans="1:2">
      <c r="A2096" t="s">
        <v>6851</v>
      </c>
      <c r="B2096" t="s">
        <v>6852</v>
      </c>
    </row>
    <row r="2097" spans="1:2">
      <c r="A2097" t="s">
        <v>6851</v>
      </c>
      <c r="B2097" t="s">
        <v>6853</v>
      </c>
    </row>
    <row r="2098" spans="1:2">
      <c r="A2098" t="s">
        <v>6854</v>
      </c>
      <c r="B2098" t="s">
        <v>6855</v>
      </c>
    </row>
    <row r="2099" spans="1:2">
      <c r="A2099" t="s">
        <v>6854</v>
      </c>
      <c r="B2099" t="s">
        <v>6856</v>
      </c>
    </row>
    <row r="2100" spans="1:2">
      <c r="A2100" t="s">
        <v>6857</v>
      </c>
      <c r="B2100" t="s">
        <v>6858</v>
      </c>
    </row>
    <row r="2101" spans="1:2">
      <c r="A2101" t="s">
        <v>6857</v>
      </c>
      <c r="B2101" t="s">
        <v>6858</v>
      </c>
    </row>
    <row r="2102" spans="1:2">
      <c r="A2102" t="s">
        <v>6859</v>
      </c>
      <c r="B2102" t="s">
        <v>6860</v>
      </c>
    </row>
    <row r="2103" spans="1:2">
      <c r="A2103" t="s">
        <v>6859</v>
      </c>
      <c r="B2103" t="s">
        <v>6861</v>
      </c>
    </row>
    <row r="2104" spans="1:2">
      <c r="A2104" t="s">
        <v>6862</v>
      </c>
      <c r="B2104" t="s">
        <v>6863</v>
      </c>
    </row>
    <row r="2105" spans="1:2">
      <c r="A2105" t="s">
        <v>6862</v>
      </c>
      <c r="B2105" t="s">
        <v>6864</v>
      </c>
    </row>
    <row r="2106" spans="1:2">
      <c r="A2106" t="s">
        <v>6865</v>
      </c>
      <c r="B2106" t="s">
        <v>6866</v>
      </c>
    </row>
    <row r="2107" spans="1:2">
      <c r="A2107" t="s">
        <v>6865</v>
      </c>
      <c r="B2107" t="s">
        <v>6867</v>
      </c>
    </row>
    <row r="2108" spans="1:2">
      <c r="A2108" t="s">
        <v>6868</v>
      </c>
      <c r="B2108" t="s">
        <v>6869</v>
      </c>
    </row>
    <row r="2109" spans="1:2">
      <c r="A2109" t="s">
        <v>6868</v>
      </c>
      <c r="B2109" t="s">
        <v>6870</v>
      </c>
    </row>
    <row r="2110" spans="1:2">
      <c r="A2110" t="s">
        <v>6871</v>
      </c>
      <c r="B2110" t="s">
        <v>6872</v>
      </c>
    </row>
    <row r="2111" spans="1:2">
      <c r="A2111" t="s">
        <v>6871</v>
      </c>
      <c r="B2111" t="s">
        <v>6873</v>
      </c>
    </row>
    <row r="2112" spans="1:2">
      <c r="A2112" t="s">
        <v>6874</v>
      </c>
      <c r="B2112" t="s">
        <v>6875</v>
      </c>
    </row>
    <row r="2113" spans="1:2">
      <c r="A2113" t="s">
        <v>6874</v>
      </c>
      <c r="B2113" t="s">
        <v>6876</v>
      </c>
    </row>
    <row r="2114" spans="1:2">
      <c r="A2114" t="s">
        <v>6877</v>
      </c>
      <c r="B2114" t="s">
        <v>6878</v>
      </c>
    </row>
    <row r="2115" spans="1:2">
      <c r="A2115" t="s">
        <v>6877</v>
      </c>
      <c r="B2115" t="s">
        <v>6879</v>
      </c>
    </row>
    <row r="2116" spans="1:2">
      <c r="A2116" t="s">
        <v>6880</v>
      </c>
      <c r="B2116" t="s">
        <v>6881</v>
      </c>
    </row>
    <row r="2117" spans="1:2">
      <c r="A2117" t="s">
        <v>6880</v>
      </c>
      <c r="B2117" t="s">
        <v>6882</v>
      </c>
    </row>
    <row r="2118" spans="1:2">
      <c r="A2118" t="s">
        <v>6883</v>
      </c>
      <c r="B2118" t="s">
        <v>6884</v>
      </c>
    </row>
    <row r="2119" spans="1:2">
      <c r="A2119" t="s">
        <v>6883</v>
      </c>
      <c r="B2119" t="s">
        <v>6885</v>
      </c>
    </row>
    <row r="2120" spans="1:2">
      <c r="A2120" t="s">
        <v>6886</v>
      </c>
      <c r="B2120" t="s">
        <v>6887</v>
      </c>
    </row>
    <row r="2121" spans="1:2">
      <c r="A2121" t="s">
        <v>6886</v>
      </c>
      <c r="B2121" t="s">
        <v>6888</v>
      </c>
    </row>
    <row r="2122" spans="1:2">
      <c r="A2122" t="s">
        <v>6800</v>
      </c>
      <c r="B2122" t="s">
        <v>6801</v>
      </c>
    </row>
    <row r="2123" spans="1:2">
      <c r="A2123" t="s">
        <v>6800</v>
      </c>
      <c r="B2123" t="s">
        <v>6802</v>
      </c>
    </row>
    <row r="2124" spans="1:2">
      <c r="A2124" t="s">
        <v>6803</v>
      </c>
      <c r="B2124" t="s">
        <v>6804</v>
      </c>
    </row>
    <row r="2125" spans="1:2">
      <c r="A2125" t="s">
        <v>6803</v>
      </c>
      <c r="B2125" t="s">
        <v>6805</v>
      </c>
    </row>
    <row r="2126" spans="1:2">
      <c r="A2126" t="s">
        <v>6806</v>
      </c>
      <c r="B2126" t="s">
        <v>6807</v>
      </c>
    </row>
    <row r="2127" spans="1:2">
      <c r="A2127" t="s">
        <v>6806</v>
      </c>
      <c r="B2127" t="s">
        <v>6808</v>
      </c>
    </row>
    <row r="2128" spans="1:2">
      <c r="A2128" t="s">
        <v>6809</v>
      </c>
      <c r="B2128" t="s">
        <v>6810</v>
      </c>
    </row>
    <row r="2129" spans="1:2">
      <c r="A2129" t="s">
        <v>6809</v>
      </c>
      <c r="B2129" t="s">
        <v>6811</v>
      </c>
    </row>
    <row r="2130" spans="1:2">
      <c r="A2130" t="s">
        <v>6812</v>
      </c>
      <c r="B2130" t="s">
        <v>6813</v>
      </c>
    </row>
    <row r="2131" spans="1:2">
      <c r="A2131" t="s">
        <v>6812</v>
      </c>
      <c r="B2131" t="s">
        <v>6814</v>
      </c>
    </row>
    <row r="2132" spans="1:2">
      <c r="A2132" t="s">
        <v>6815</v>
      </c>
      <c r="B2132" t="s">
        <v>6816</v>
      </c>
    </row>
    <row r="2133" spans="1:2">
      <c r="A2133" t="s">
        <v>6815</v>
      </c>
      <c r="B2133" t="s">
        <v>6817</v>
      </c>
    </row>
    <row r="2134" spans="1:2">
      <c r="A2134" t="s">
        <v>6818</v>
      </c>
      <c r="B2134" t="s">
        <v>6819</v>
      </c>
    </row>
    <row r="2135" spans="1:2">
      <c r="A2135" t="s">
        <v>6818</v>
      </c>
      <c r="B2135" t="s">
        <v>6820</v>
      </c>
    </row>
    <row r="2136" spans="1:2">
      <c r="A2136" t="s">
        <v>6821</v>
      </c>
      <c r="B2136" t="s">
        <v>6822</v>
      </c>
    </row>
    <row r="2137" spans="1:2">
      <c r="A2137" t="s">
        <v>6821</v>
      </c>
      <c r="B2137" t="s">
        <v>6823</v>
      </c>
    </row>
    <row r="2138" spans="1:2">
      <c r="A2138" t="s">
        <v>6824</v>
      </c>
      <c r="B2138" t="s">
        <v>6825</v>
      </c>
    </row>
    <row r="2139" spans="1:2">
      <c r="A2139" t="s">
        <v>6824</v>
      </c>
      <c r="B2139" t="s">
        <v>6826</v>
      </c>
    </row>
    <row r="2140" spans="1:2">
      <c r="A2140" t="s">
        <v>6827</v>
      </c>
      <c r="B2140" t="s">
        <v>6828</v>
      </c>
    </row>
    <row r="2141" spans="1:2">
      <c r="A2141" t="s">
        <v>6827</v>
      </c>
      <c r="B2141" t="s">
        <v>6829</v>
      </c>
    </row>
    <row r="2142" spans="1:2">
      <c r="A2142" t="s">
        <v>6830</v>
      </c>
      <c r="B2142" t="s">
        <v>6831</v>
      </c>
    </row>
    <row r="2143" spans="1:2">
      <c r="A2143" t="s">
        <v>6830</v>
      </c>
      <c r="B2143" t="s">
        <v>6832</v>
      </c>
    </row>
    <row r="2144" spans="1:2">
      <c r="A2144" t="s">
        <v>6833</v>
      </c>
      <c r="B2144" t="s">
        <v>6834</v>
      </c>
    </row>
    <row r="2145" spans="1:2">
      <c r="A2145" t="s">
        <v>6833</v>
      </c>
      <c r="B2145" t="s">
        <v>6835</v>
      </c>
    </row>
    <row r="2146" spans="1:2">
      <c r="A2146" t="s">
        <v>6836</v>
      </c>
      <c r="B2146" t="s">
        <v>6837</v>
      </c>
    </row>
    <row r="2147" spans="1:2">
      <c r="A2147" t="s">
        <v>6836</v>
      </c>
      <c r="B2147" t="s">
        <v>6838</v>
      </c>
    </row>
    <row r="2148" spans="1:2">
      <c r="A2148" t="s">
        <v>6889</v>
      </c>
      <c r="B2148" t="s">
        <v>5307</v>
      </c>
    </row>
    <row r="2149" spans="1:2">
      <c r="A2149" t="s">
        <v>6889</v>
      </c>
      <c r="B2149" t="s">
        <v>6890</v>
      </c>
    </row>
    <row r="2150" spans="1:2">
      <c r="A2150" t="s">
        <v>6891</v>
      </c>
      <c r="B2150" t="s">
        <v>13918</v>
      </c>
    </row>
    <row r="2151" spans="1:2">
      <c r="A2151" t="s">
        <v>6891</v>
      </c>
      <c r="B2151" t="s">
        <v>6892</v>
      </c>
    </row>
    <row r="2152" spans="1:2">
      <c r="A2152" t="s">
        <v>6893</v>
      </c>
      <c r="B2152" t="s">
        <v>6894</v>
      </c>
    </row>
    <row r="2153" spans="1:2">
      <c r="A2153" t="s">
        <v>6893</v>
      </c>
      <c r="B2153" t="s">
        <v>6895</v>
      </c>
    </row>
    <row r="2154" spans="1:2">
      <c r="A2154" t="s">
        <v>6896</v>
      </c>
      <c r="B2154" t="s">
        <v>5294</v>
      </c>
    </row>
    <row r="2155" spans="1:2">
      <c r="A2155" t="s">
        <v>6896</v>
      </c>
      <c r="B2155" t="s">
        <v>6897</v>
      </c>
    </row>
    <row r="2156" spans="1:2">
      <c r="A2156" t="s">
        <v>6898</v>
      </c>
      <c r="B2156" t="s">
        <v>13919</v>
      </c>
    </row>
    <row r="2157" spans="1:2">
      <c r="A2157" t="s">
        <v>6898</v>
      </c>
      <c r="B2157" t="s">
        <v>6899</v>
      </c>
    </row>
    <row r="2158" spans="1:2">
      <c r="A2158" t="s">
        <v>6900</v>
      </c>
      <c r="B2158" t="s">
        <v>13921</v>
      </c>
    </row>
    <row r="2159" spans="1:2">
      <c r="A2159" t="s">
        <v>6900</v>
      </c>
      <c r="B2159" t="s">
        <v>13920</v>
      </c>
    </row>
    <row r="2160" spans="1:2">
      <c r="A2160" t="s">
        <v>6915</v>
      </c>
      <c r="B2160" t="s">
        <v>6916</v>
      </c>
    </row>
    <row r="2161" spans="1:2">
      <c r="A2161" t="s">
        <v>6917</v>
      </c>
      <c r="B2161" t="s">
        <v>6918</v>
      </c>
    </row>
    <row r="2162" spans="1:2">
      <c r="A2162" t="s">
        <v>6919</v>
      </c>
      <c r="B2162" t="s">
        <v>6920</v>
      </c>
    </row>
    <row r="2163" spans="1:2">
      <c r="A2163" t="s">
        <v>6921</v>
      </c>
      <c r="B2163" t="s">
        <v>2978</v>
      </c>
    </row>
    <row r="2164" spans="1:2">
      <c r="A2164" t="s">
        <v>6922</v>
      </c>
      <c r="B2164" t="s">
        <v>6923</v>
      </c>
    </row>
    <row r="2165" spans="1:2">
      <c r="A2165" t="s">
        <v>6924</v>
      </c>
      <c r="B2165" t="s">
        <v>6925</v>
      </c>
    </row>
    <row r="2166" spans="1:2">
      <c r="A2166" t="s">
        <v>6926</v>
      </c>
      <c r="B2166" t="s">
        <v>1968</v>
      </c>
    </row>
    <row r="2167" spans="1:2">
      <c r="A2167" t="s">
        <v>6927</v>
      </c>
      <c r="B2167" t="s">
        <v>6928</v>
      </c>
    </row>
    <row r="2168" spans="1:2">
      <c r="A2168" t="s">
        <v>6929</v>
      </c>
      <c r="B2168" t="s">
        <v>6930</v>
      </c>
    </row>
    <row r="2169" spans="1:2">
      <c r="A2169" t="s">
        <v>6931</v>
      </c>
      <c r="B2169" t="s">
        <v>6932</v>
      </c>
    </row>
    <row r="2170" spans="1:2">
      <c r="A2170" t="s">
        <v>6933</v>
      </c>
      <c r="B2170" t="s">
        <v>6934</v>
      </c>
    </row>
    <row r="2171" spans="1:2">
      <c r="A2171" t="s">
        <v>6901</v>
      </c>
      <c r="B2171" t="s">
        <v>6902</v>
      </c>
    </row>
    <row r="2172" spans="1:2">
      <c r="A2172" t="s">
        <v>6903</v>
      </c>
      <c r="B2172" t="s">
        <v>1938</v>
      </c>
    </row>
    <row r="2173" spans="1:2">
      <c r="A2173" t="s">
        <v>6904</v>
      </c>
      <c r="B2173" t="s">
        <v>6905</v>
      </c>
    </row>
    <row r="2174" spans="1:2">
      <c r="A2174" t="s">
        <v>6906</v>
      </c>
      <c r="B2174" t="s">
        <v>6907</v>
      </c>
    </row>
    <row r="2175" spans="1:2">
      <c r="A2175" t="s">
        <v>6908</v>
      </c>
      <c r="B2175" t="s">
        <v>2947</v>
      </c>
    </row>
    <row r="2176" spans="1:2">
      <c r="A2176" t="s">
        <v>6909</v>
      </c>
      <c r="B2176" t="s">
        <v>6910</v>
      </c>
    </row>
    <row r="2177" spans="1:2">
      <c r="A2177" t="s">
        <v>6911</v>
      </c>
      <c r="B2177" t="s">
        <v>6912</v>
      </c>
    </row>
    <row r="2178" spans="1:2">
      <c r="A2178" t="s">
        <v>6913</v>
      </c>
      <c r="B2178" t="s">
        <v>6914</v>
      </c>
    </row>
    <row r="2179" spans="1:2">
      <c r="A2179" t="s">
        <v>6956</v>
      </c>
      <c r="B2179" t="s">
        <v>6957</v>
      </c>
    </row>
    <row r="2180" spans="1:2">
      <c r="A2180" t="s">
        <v>6958</v>
      </c>
      <c r="B2180" t="s">
        <v>6959</v>
      </c>
    </row>
    <row r="2181" spans="1:2">
      <c r="A2181" t="s">
        <v>6960</v>
      </c>
      <c r="B2181" t="s">
        <v>6961</v>
      </c>
    </row>
    <row r="2182" spans="1:2">
      <c r="A2182" t="s">
        <v>6962</v>
      </c>
      <c r="B2182" t="s">
        <v>6963</v>
      </c>
    </row>
    <row r="2183" spans="1:2">
      <c r="A2183" t="s">
        <v>6964</v>
      </c>
      <c r="B2183" t="s">
        <v>3248</v>
      </c>
    </row>
    <row r="2184" spans="1:2">
      <c r="A2184" t="s">
        <v>6965</v>
      </c>
      <c r="B2184" t="s">
        <v>6966</v>
      </c>
    </row>
    <row r="2185" spans="1:2">
      <c r="A2185" t="s">
        <v>6935</v>
      </c>
      <c r="B2185" t="s">
        <v>6936</v>
      </c>
    </row>
    <row r="2186" spans="1:2">
      <c r="A2186" t="s">
        <v>6937</v>
      </c>
      <c r="B2186" t="s">
        <v>2921</v>
      </c>
    </row>
    <row r="2187" spans="1:2">
      <c r="A2187" t="s">
        <v>6938</v>
      </c>
      <c r="B2187" t="s">
        <v>6939</v>
      </c>
    </row>
    <row r="2188" spans="1:2">
      <c r="A2188" t="s">
        <v>6940</v>
      </c>
      <c r="B2188" t="s">
        <v>6941</v>
      </c>
    </row>
    <row r="2189" spans="1:2">
      <c r="A2189" t="s">
        <v>6942</v>
      </c>
      <c r="B2189" t="s">
        <v>6943</v>
      </c>
    </row>
    <row r="2190" spans="1:2">
      <c r="A2190" t="s">
        <v>6944</v>
      </c>
      <c r="B2190" t="s">
        <v>6945</v>
      </c>
    </row>
    <row r="2191" spans="1:2">
      <c r="A2191" t="s">
        <v>6946</v>
      </c>
      <c r="B2191" t="s">
        <v>6947</v>
      </c>
    </row>
    <row r="2192" spans="1:2">
      <c r="A2192" t="s">
        <v>6948</v>
      </c>
      <c r="B2192" t="s">
        <v>6949</v>
      </c>
    </row>
    <row r="2193" spans="1:2">
      <c r="A2193" t="s">
        <v>6950</v>
      </c>
      <c r="B2193" t="s">
        <v>6951</v>
      </c>
    </row>
    <row r="2194" spans="1:2">
      <c r="A2194" t="s">
        <v>6952</v>
      </c>
      <c r="B2194" t="s">
        <v>6953</v>
      </c>
    </row>
    <row r="2195" spans="1:2">
      <c r="A2195" t="s">
        <v>6954</v>
      </c>
      <c r="B2195" t="s">
        <v>6955</v>
      </c>
    </row>
    <row r="2196" spans="1:2">
      <c r="A2196" t="s">
        <v>6971</v>
      </c>
      <c r="B2196" t="s">
        <v>6972</v>
      </c>
    </row>
    <row r="2197" spans="1:2">
      <c r="A2197" t="s">
        <v>6973</v>
      </c>
      <c r="B2197" t="s">
        <v>6974</v>
      </c>
    </row>
    <row r="2198" spans="1:2">
      <c r="A2198" t="s">
        <v>6975</v>
      </c>
      <c r="B2198" t="s">
        <v>6976</v>
      </c>
    </row>
    <row r="2199" spans="1:2">
      <c r="A2199" t="s">
        <v>6977</v>
      </c>
      <c r="B2199" t="s">
        <v>13922</v>
      </c>
    </row>
    <row r="2200" spans="1:2">
      <c r="A2200" t="s">
        <v>6977</v>
      </c>
      <c r="B2200" t="s">
        <v>6978</v>
      </c>
    </row>
    <row r="2201" spans="1:2">
      <c r="A2201" t="s">
        <v>6967</v>
      </c>
      <c r="B2201" t="s">
        <v>6968</v>
      </c>
    </row>
    <row r="2202" spans="1:2">
      <c r="A2202" t="s">
        <v>6969</v>
      </c>
      <c r="B2202" t="s">
        <v>6970</v>
      </c>
    </row>
    <row r="2203" spans="1:2">
      <c r="A2203" t="s">
        <v>6995</v>
      </c>
      <c r="B2203" t="s">
        <v>6996</v>
      </c>
    </row>
    <row r="2204" spans="1:2">
      <c r="A2204" t="s">
        <v>6997</v>
      </c>
      <c r="B2204" t="s">
        <v>6998</v>
      </c>
    </row>
    <row r="2205" spans="1:2">
      <c r="A2205" t="s">
        <v>6999</v>
      </c>
      <c r="B2205" t="s">
        <v>7000</v>
      </c>
    </row>
    <row r="2206" spans="1:2">
      <c r="A2206" t="s">
        <v>7001</v>
      </c>
      <c r="B2206" t="s">
        <v>7002</v>
      </c>
    </row>
    <row r="2207" spans="1:2">
      <c r="A2207" t="s">
        <v>6979</v>
      </c>
      <c r="B2207" t="s">
        <v>6980</v>
      </c>
    </row>
    <row r="2208" spans="1:2">
      <c r="A2208" t="s">
        <v>6981</v>
      </c>
      <c r="B2208" t="s">
        <v>6982</v>
      </c>
    </row>
    <row r="2209" spans="1:2">
      <c r="A2209" t="s">
        <v>6983</v>
      </c>
      <c r="B2209" t="s">
        <v>13923</v>
      </c>
    </row>
    <row r="2210" spans="1:2">
      <c r="A2210" t="s">
        <v>6983</v>
      </c>
      <c r="B2210" t="s">
        <v>6984</v>
      </c>
    </row>
    <row r="2211" spans="1:2">
      <c r="A2211" t="s">
        <v>6985</v>
      </c>
      <c r="B2211" t="s">
        <v>6986</v>
      </c>
    </row>
    <row r="2212" spans="1:2">
      <c r="A2212" t="s">
        <v>6987</v>
      </c>
      <c r="B2212" t="s">
        <v>13924</v>
      </c>
    </row>
    <row r="2213" spans="1:2">
      <c r="A2213" t="s">
        <v>6987</v>
      </c>
      <c r="B2213" t="s">
        <v>6988</v>
      </c>
    </row>
    <row r="2214" spans="1:2">
      <c r="A2214" t="s">
        <v>6989</v>
      </c>
      <c r="B2214" t="s">
        <v>6990</v>
      </c>
    </row>
    <row r="2215" spans="1:2">
      <c r="A2215" t="s">
        <v>6991</v>
      </c>
      <c r="B2215" t="s">
        <v>6992</v>
      </c>
    </row>
    <row r="2216" spans="1:2">
      <c r="A2216" t="s">
        <v>6993</v>
      </c>
      <c r="B2216" t="s">
        <v>6994</v>
      </c>
    </row>
    <row r="2217" spans="1:2">
      <c r="A2217" t="s">
        <v>7019</v>
      </c>
      <c r="B2217" t="s">
        <v>7020</v>
      </c>
    </row>
    <row r="2218" spans="1:2">
      <c r="A2218" t="s">
        <v>7021</v>
      </c>
      <c r="B2218" t="s">
        <v>7022</v>
      </c>
    </row>
    <row r="2219" spans="1:2">
      <c r="A2219" t="s">
        <v>7023</v>
      </c>
      <c r="B2219" t="s">
        <v>7024</v>
      </c>
    </row>
    <row r="2220" spans="1:2">
      <c r="A2220" t="s">
        <v>7025</v>
      </c>
      <c r="B2220" t="s">
        <v>7026</v>
      </c>
    </row>
    <row r="2221" spans="1:2">
      <c r="A2221" t="s">
        <v>7027</v>
      </c>
      <c r="B2221" t="s">
        <v>7028</v>
      </c>
    </row>
    <row r="2222" spans="1:2">
      <c r="A2222" t="s">
        <v>7029</v>
      </c>
      <c r="B2222" t="s">
        <v>7030</v>
      </c>
    </row>
    <row r="2223" spans="1:2">
      <c r="A2223" t="s">
        <v>7031</v>
      </c>
      <c r="B2223" t="s">
        <v>7032</v>
      </c>
    </row>
    <row r="2224" spans="1:2">
      <c r="A2224" t="s">
        <v>7033</v>
      </c>
      <c r="B2224" t="s">
        <v>7034</v>
      </c>
    </row>
    <row r="2225" spans="1:2">
      <c r="A2225" t="s">
        <v>7035</v>
      </c>
      <c r="B2225" t="s">
        <v>7036</v>
      </c>
    </row>
    <row r="2226" spans="1:2">
      <c r="A2226" t="s">
        <v>7003</v>
      </c>
      <c r="B2226" t="s">
        <v>7004</v>
      </c>
    </row>
    <row r="2227" spans="1:2">
      <c r="A2227" t="s">
        <v>7005</v>
      </c>
      <c r="B2227" t="s">
        <v>7006</v>
      </c>
    </row>
    <row r="2228" spans="1:2">
      <c r="A2228" t="s">
        <v>7007</v>
      </c>
      <c r="B2228" t="s">
        <v>7008</v>
      </c>
    </row>
    <row r="2229" spans="1:2">
      <c r="A2229" t="s">
        <v>7009</v>
      </c>
      <c r="B2229" t="s">
        <v>7010</v>
      </c>
    </row>
    <row r="2230" spans="1:2">
      <c r="A2230" t="s">
        <v>7011</v>
      </c>
      <c r="B2230" t="s">
        <v>7012</v>
      </c>
    </row>
    <row r="2231" spans="1:2">
      <c r="A2231" t="s">
        <v>7013</v>
      </c>
      <c r="B2231" t="s">
        <v>7014</v>
      </c>
    </row>
    <row r="2232" spans="1:2">
      <c r="A2232" t="s">
        <v>7015</v>
      </c>
      <c r="B2232" t="s">
        <v>7016</v>
      </c>
    </row>
    <row r="2233" spans="1:2">
      <c r="A2233" t="s">
        <v>7017</v>
      </c>
      <c r="B2233" t="s">
        <v>7018</v>
      </c>
    </row>
    <row r="2234" spans="1:2">
      <c r="A2234" t="s">
        <v>7059</v>
      </c>
      <c r="B2234" t="s">
        <v>7060</v>
      </c>
    </row>
    <row r="2235" spans="1:2">
      <c r="A2235" t="s">
        <v>7061</v>
      </c>
      <c r="B2235" t="s">
        <v>7062</v>
      </c>
    </row>
    <row r="2236" spans="1:2">
      <c r="A2236" t="s">
        <v>7063</v>
      </c>
      <c r="B2236" t="s">
        <v>7064</v>
      </c>
    </row>
    <row r="2237" spans="1:2">
      <c r="A2237" t="s">
        <v>7037</v>
      </c>
      <c r="B2237" t="s">
        <v>7038</v>
      </c>
    </row>
    <row r="2238" spans="1:2">
      <c r="A2238" t="s">
        <v>7039</v>
      </c>
      <c r="B2238" t="s">
        <v>7040</v>
      </c>
    </row>
    <row r="2239" spans="1:2">
      <c r="A2239" t="s">
        <v>7041</v>
      </c>
      <c r="B2239" t="s">
        <v>7042</v>
      </c>
    </row>
    <row r="2240" spans="1:2">
      <c r="A2240" t="s">
        <v>7043</v>
      </c>
      <c r="B2240" t="s">
        <v>7044</v>
      </c>
    </row>
    <row r="2241" spans="1:2">
      <c r="A2241" t="s">
        <v>7045</v>
      </c>
      <c r="B2241" t="s">
        <v>7046</v>
      </c>
    </row>
    <row r="2242" spans="1:2">
      <c r="A2242" t="s">
        <v>7047</v>
      </c>
      <c r="B2242" t="s">
        <v>7048</v>
      </c>
    </row>
    <row r="2243" spans="1:2">
      <c r="A2243" t="s">
        <v>7049</v>
      </c>
      <c r="B2243" t="s">
        <v>7050</v>
      </c>
    </row>
    <row r="2244" spans="1:2">
      <c r="A2244" t="s">
        <v>7051</v>
      </c>
      <c r="B2244" t="s">
        <v>7052</v>
      </c>
    </row>
    <row r="2245" spans="1:2">
      <c r="A2245" t="s">
        <v>7053</v>
      </c>
      <c r="B2245" t="s">
        <v>7054</v>
      </c>
    </row>
    <row r="2246" spans="1:2">
      <c r="A2246" t="s">
        <v>7055</v>
      </c>
      <c r="B2246" t="s">
        <v>7056</v>
      </c>
    </row>
    <row r="2247" spans="1:2">
      <c r="A2247" t="s">
        <v>7057</v>
      </c>
      <c r="B2247" t="s">
        <v>7058</v>
      </c>
    </row>
    <row r="2248" spans="1:2">
      <c r="A2248" t="s">
        <v>7069</v>
      </c>
      <c r="B2248" t="s">
        <v>7070</v>
      </c>
    </row>
    <row r="2249" spans="1:2">
      <c r="A2249" t="s">
        <v>7065</v>
      </c>
      <c r="B2249" t="s">
        <v>7066</v>
      </c>
    </row>
    <row r="2250" spans="1:2">
      <c r="A2250" t="s">
        <v>7067</v>
      </c>
      <c r="B2250" t="s">
        <v>7068</v>
      </c>
    </row>
    <row r="2251" spans="1:2">
      <c r="A2251" t="s">
        <v>7075</v>
      </c>
      <c r="B2251" t="s">
        <v>15253</v>
      </c>
    </row>
    <row r="2252" spans="1:2">
      <c r="A2252" t="s">
        <v>7076</v>
      </c>
      <c r="B2252" t="s">
        <v>7077</v>
      </c>
    </row>
    <row r="2253" spans="1:2">
      <c r="A2253" t="s">
        <v>7078</v>
      </c>
      <c r="B2253" t="s">
        <v>7079</v>
      </c>
    </row>
    <row r="2254" spans="1:2">
      <c r="A2254" t="s">
        <v>7071</v>
      </c>
      <c r="B2254" t="s">
        <v>7072</v>
      </c>
    </row>
    <row r="2255" spans="1:2">
      <c r="A2255" t="s">
        <v>7073</v>
      </c>
      <c r="B2255" t="s">
        <v>7074</v>
      </c>
    </row>
    <row r="2256" spans="1:2">
      <c r="A2256" t="s">
        <v>7169</v>
      </c>
      <c r="B2256" t="s">
        <v>7170</v>
      </c>
    </row>
    <row r="2257" spans="1:2">
      <c r="A2257" t="s">
        <v>7171</v>
      </c>
      <c r="B2257" t="s">
        <v>7172</v>
      </c>
    </row>
    <row r="2258" spans="1:2">
      <c r="A2258" t="s">
        <v>7173</v>
      </c>
      <c r="B2258" t="s">
        <v>7174</v>
      </c>
    </row>
    <row r="2259" spans="1:2">
      <c r="A2259" t="s">
        <v>7175</v>
      </c>
      <c r="B2259" t="s">
        <v>7176</v>
      </c>
    </row>
    <row r="2260" spans="1:2">
      <c r="A2260" t="s">
        <v>7175</v>
      </c>
      <c r="B2260" t="s">
        <v>7177</v>
      </c>
    </row>
    <row r="2261" spans="1:2">
      <c r="A2261" t="s">
        <v>7178</v>
      </c>
      <c r="B2261" t="s">
        <v>7179</v>
      </c>
    </row>
    <row r="2262" spans="1:2">
      <c r="A2262" t="s">
        <v>7178</v>
      </c>
      <c r="B2262" t="s">
        <v>7180</v>
      </c>
    </row>
    <row r="2263" spans="1:2">
      <c r="A2263" t="s">
        <v>7181</v>
      </c>
      <c r="B2263" t="s">
        <v>7182</v>
      </c>
    </row>
    <row r="2264" spans="1:2">
      <c r="A2264" t="s">
        <v>7183</v>
      </c>
      <c r="B2264" t="s">
        <v>7184</v>
      </c>
    </row>
    <row r="2265" spans="1:2">
      <c r="A2265" t="s">
        <v>7185</v>
      </c>
      <c r="B2265" t="s">
        <v>7186</v>
      </c>
    </row>
    <row r="2266" spans="1:2">
      <c r="A2266" t="s">
        <v>7187</v>
      </c>
      <c r="B2266" t="s">
        <v>7188</v>
      </c>
    </row>
    <row r="2267" spans="1:2">
      <c r="A2267" t="s">
        <v>7189</v>
      </c>
      <c r="B2267" t="s">
        <v>7190</v>
      </c>
    </row>
    <row r="2268" spans="1:2">
      <c r="A2268" t="s">
        <v>7191</v>
      </c>
      <c r="B2268" t="s">
        <v>7192</v>
      </c>
    </row>
    <row r="2269" spans="1:2">
      <c r="A2269" t="s">
        <v>7193</v>
      </c>
      <c r="B2269" t="s">
        <v>7194</v>
      </c>
    </row>
    <row r="2270" spans="1:2">
      <c r="A2270" t="s">
        <v>7195</v>
      </c>
      <c r="B2270" t="s">
        <v>7196</v>
      </c>
    </row>
    <row r="2271" spans="1:2">
      <c r="A2271" t="s">
        <v>7197</v>
      </c>
      <c r="B2271" t="s">
        <v>7198</v>
      </c>
    </row>
    <row r="2272" spans="1:2">
      <c r="A2272" t="s">
        <v>7199</v>
      </c>
      <c r="B2272" t="s">
        <v>7200</v>
      </c>
    </row>
    <row r="2273" spans="1:2">
      <c r="A2273" t="s">
        <v>7201</v>
      </c>
      <c r="B2273" t="s">
        <v>7202</v>
      </c>
    </row>
    <row r="2274" spans="1:2">
      <c r="A2274" t="s">
        <v>7203</v>
      </c>
      <c r="B2274" t="s">
        <v>7204</v>
      </c>
    </row>
    <row r="2275" spans="1:2">
      <c r="A2275" t="s">
        <v>7205</v>
      </c>
      <c r="B2275" t="s">
        <v>7206</v>
      </c>
    </row>
    <row r="2276" spans="1:2">
      <c r="A2276" t="s">
        <v>7207</v>
      </c>
      <c r="B2276" t="s">
        <v>7208</v>
      </c>
    </row>
    <row r="2277" spans="1:2">
      <c r="A2277" t="s">
        <v>7209</v>
      </c>
      <c r="B2277" t="s">
        <v>7210</v>
      </c>
    </row>
    <row r="2278" spans="1:2">
      <c r="A2278" t="s">
        <v>7211</v>
      </c>
      <c r="B2278" t="s">
        <v>7212</v>
      </c>
    </row>
    <row r="2279" spans="1:2">
      <c r="A2279" t="s">
        <v>7213</v>
      </c>
      <c r="B2279" t="s">
        <v>7214</v>
      </c>
    </row>
    <row r="2280" spans="1:2">
      <c r="A2280" t="s">
        <v>7215</v>
      </c>
      <c r="B2280" t="s">
        <v>7216</v>
      </c>
    </row>
    <row r="2281" spans="1:2">
      <c r="A2281" t="s">
        <v>7080</v>
      </c>
      <c r="B2281" t="s">
        <v>7081</v>
      </c>
    </row>
    <row r="2282" spans="1:2">
      <c r="A2282" t="s">
        <v>7082</v>
      </c>
      <c r="B2282" t="s">
        <v>7083</v>
      </c>
    </row>
    <row r="2283" spans="1:2">
      <c r="A2283" t="s">
        <v>7084</v>
      </c>
      <c r="B2283" t="s">
        <v>7085</v>
      </c>
    </row>
    <row r="2284" spans="1:2">
      <c r="A2284" t="s">
        <v>7086</v>
      </c>
      <c r="B2284" t="s">
        <v>7087</v>
      </c>
    </row>
    <row r="2285" spans="1:2">
      <c r="A2285" t="s">
        <v>7088</v>
      </c>
      <c r="B2285" t="s">
        <v>7089</v>
      </c>
    </row>
    <row r="2286" spans="1:2">
      <c r="A2286" t="s">
        <v>7090</v>
      </c>
      <c r="B2286" t="s">
        <v>3197</v>
      </c>
    </row>
    <row r="2287" spans="1:2">
      <c r="A2287" t="s">
        <v>7091</v>
      </c>
      <c r="B2287" t="s">
        <v>7092</v>
      </c>
    </row>
    <row r="2288" spans="1:2">
      <c r="A2288" t="s">
        <v>7093</v>
      </c>
      <c r="B2288" t="s">
        <v>7094</v>
      </c>
    </row>
    <row r="2289" spans="1:2">
      <c r="A2289" t="s">
        <v>7095</v>
      </c>
      <c r="B2289" t="s">
        <v>7096</v>
      </c>
    </row>
    <row r="2290" spans="1:2">
      <c r="A2290" t="s">
        <v>7097</v>
      </c>
      <c r="B2290" t="s">
        <v>7098</v>
      </c>
    </row>
    <row r="2291" spans="1:2">
      <c r="A2291" t="s">
        <v>7099</v>
      </c>
      <c r="B2291" t="s">
        <v>7100</v>
      </c>
    </row>
    <row r="2292" spans="1:2">
      <c r="A2292" t="s">
        <v>7101</v>
      </c>
      <c r="B2292" t="s">
        <v>7102</v>
      </c>
    </row>
    <row r="2293" spans="1:2">
      <c r="A2293" t="s">
        <v>7103</v>
      </c>
      <c r="B2293" t="s">
        <v>7104</v>
      </c>
    </row>
    <row r="2294" spans="1:2">
      <c r="A2294" t="s">
        <v>7105</v>
      </c>
      <c r="B2294" t="s">
        <v>7106</v>
      </c>
    </row>
    <row r="2295" spans="1:2">
      <c r="A2295" t="s">
        <v>7107</v>
      </c>
      <c r="B2295" t="s">
        <v>7108</v>
      </c>
    </row>
    <row r="2296" spans="1:2">
      <c r="A2296" t="s">
        <v>7109</v>
      </c>
      <c r="B2296" t="s">
        <v>7110</v>
      </c>
    </row>
    <row r="2297" spans="1:2">
      <c r="A2297" t="s">
        <v>7111</v>
      </c>
      <c r="B2297" t="s">
        <v>7112</v>
      </c>
    </row>
    <row r="2298" spans="1:2">
      <c r="A2298" t="s">
        <v>7113</v>
      </c>
      <c r="B2298" t="s">
        <v>7114</v>
      </c>
    </row>
    <row r="2299" spans="1:2">
      <c r="A2299" t="s">
        <v>7115</v>
      </c>
      <c r="B2299" t="s">
        <v>7116</v>
      </c>
    </row>
    <row r="2300" spans="1:2">
      <c r="A2300" t="s">
        <v>7117</v>
      </c>
      <c r="B2300" t="s">
        <v>7118</v>
      </c>
    </row>
    <row r="2301" spans="1:2">
      <c r="A2301" t="s">
        <v>7119</v>
      </c>
      <c r="B2301" t="s">
        <v>7120</v>
      </c>
    </row>
    <row r="2302" spans="1:2">
      <c r="A2302" t="s">
        <v>7121</v>
      </c>
      <c r="B2302" t="s">
        <v>7122</v>
      </c>
    </row>
    <row r="2303" spans="1:2">
      <c r="A2303" t="s">
        <v>7123</v>
      </c>
      <c r="B2303" t="s">
        <v>7124</v>
      </c>
    </row>
    <row r="2304" spans="1:2">
      <c r="A2304" t="s">
        <v>7125</v>
      </c>
      <c r="B2304" t="s">
        <v>7126</v>
      </c>
    </row>
    <row r="2305" spans="1:2">
      <c r="A2305" t="s">
        <v>7127</v>
      </c>
      <c r="B2305" t="s">
        <v>7128</v>
      </c>
    </row>
    <row r="2306" spans="1:2">
      <c r="A2306" t="s">
        <v>7129</v>
      </c>
      <c r="B2306" t="s">
        <v>7130</v>
      </c>
    </row>
    <row r="2307" spans="1:2">
      <c r="A2307" t="s">
        <v>7131</v>
      </c>
      <c r="B2307" t="s">
        <v>7132</v>
      </c>
    </row>
    <row r="2308" spans="1:2">
      <c r="A2308" t="s">
        <v>7133</v>
      </c>
      <c r="B2308" t="s">
        <v>7134</v>
      </c>
    </row>
    <row r="2309" spans="1:2">
      <c r="A2309" t="s">
        <v>7135</v>
      </c>
      <c r="B2309" t="s">
        <v>7136</v>
      </c>
    </row>
    <row r="2310" spans="1:2">
      <c r="A2310" t="s">
        <v>7137</v>
      </c>
      <c r="B2310" t="s">
        <v>7138</v>
      </c>
    </row>
    <row r="2311" spans="1:2">
      <c r="A2311" t="s">
        <v>7139</v>
      </c>
      <c r="B2311" t="s">
        <v>7140</v>
      </c>
    </row>
    <row r="2312" spans="1:2">
      <c r="A2312" t="s">
        <v>7141</v>
      </c>
      <c r="B2312" t="s">
        <v>7142</v>
      </c>
    </row>
    <row r="2313" spans="1:2">
      <c r="A2313" t="s">
        <v>7143</v>
      </c>
      <c r="B2313" t="s">
        <v>7144</v>
      </c>
    </row>
    <row r="2314" spans="1:2">
      <c r="A2314" t="s">
        <v>7145</v>
      </c>
      <c r="B2314" t="s">
        <v>7146</v>
      </c>
    </row>
    <row r="2315" spans="1:2">
      <c r="A2315" t="s">
        <v>7147</v>
      </c>
      <c r="B2315" t="s">
        <v>7148</v>
      </c>
    </row>
    <row r="2316" spans="1:2">
      <c r="A2316" t="s">
        <v>7149</v>
      </c>
      <c r="B2316" t="s">
        <v>7150</v>
      </c>
    </row>
    <row r="2317" spans="1:2">
      <c r="A2317" t="s">
        <v>7151</v>
      </c>
      <c r="B2317" t="s">
        <v>7152</v>
      </c>
    </row>
    <row r="2318" spans="1:2">
      <c r="A2318" t="s">
        <v>7153</v>
      </c>
      <c r="B2318" t="s">
        <v>7154</v>
      </c>
    </row>
    <row r="2319" spans="1:2">
      <c r="A2319" t="s">
        <v>7155</v>
      </c>
      <c r="B2319" t="s">
        <v>7156</v>
      </c>
    </row>
    <row r="2320" spans="1:2">
      <c r="A2320" t="s">
        <v>7157</v>
      </c>
      <c r="B2320" t="s">
        <v>7158</v>
      </c>
    </row>
    <row r="2321" spans="1:2">
      <c r="A2321" t="s">
        <v>7159</v>
      </c>
      <c r="B2321" t="s">
        <v>7160</v>
      </c>
    </row>
    <row r="2322" spans="1:2">
      <c r="A2322" t="s">
        <v>7161</v>
      </c>
      <c r="B2322" t="s">
        <v>7162</v>
      </c>
    </row>
    <row r="2323" spans="1:2">
      <c r="A2323" t="s">
        <v>7163</v>
      </c>
      <c r="B2323" t="s">
        <v>7164</v>
      </c>
    </row>
    <row r="2324" spans="1:2">
      <c r="A2324" t="s">
        <v>7165</v>
      </c>
      <c r="B2324" t="s">
        <v>7166</v>
      </c>
    </row>
    <row r="2325" spans="1:2">
      <c r="A2325" t="s">
        <v>7167</v>
      </c>
      <c r="B2325" t="s">
        <v>7168</v>
      </c>
    </row>
    <row r="2326" spans="1:2">
      <c r="A2326" t="s">
        <v>7324</v>
      </c>
      <c r="B2326" t="s">
        <v>7325</v>
      </c>
    </row>
    <row r="2327" spans="1:2">
      <c r="A2327" t="s">
        <v>7326</v>
      </c>
      <c r="B2327" t="s">
        <v>7327</v>
      </c>
    </row>
    <row r="2328" spans="1:2">
      <c r="A2328" t="s">
        <v>7328</v>
      </c>
      <c r="B2328" t="s">
        <v>7329</v>
      </c>
    </row>
    <row r="2329" spans="1:2">
      <c r="A2329" t="s">
        <v>7330</v>
      </c>
      <c r="B2329" t="s">
        <v>7331</v>
      </c>
    </row>
    <row r="2330" spans="1:2">
      <c r="A2330" t="s">
        <v>7332</v>
      </c>
      <c r="B2330" t="s">
        <v>7333</v>
      </c>
    </row>
    <row r="2331" spans="1:2">
      <c r="A2331" t="s">
        <v>7334</v>
      </c>
      <c r="B2331" t="s">
        <v>7335</v>
      </c>
    </row>
    <row r="2332" spans="1:2">
      <c r="A2332" t="s">
        <v>7336</v>
      </c>
      <c r="B2332" t="s">
        <v>7337</v>
      </c>
    </row>
    <row r="2333" spans="1:2">
      <c r="A2333" t="s">
        <v>7338</v>
      </c>
      <c r="B2333" t="s">
        <v>7339</v>
      </c>
    </row>
    <row r="2334" spans="1:2">
      <c r="A2334" t="s">
        <v>7340</v>
      </c>
      <c r="B2334" t="s">
        <v>7341</v>
      </c>
    </row>
    <row r="2335" spans="1:2">
      <c r="A2335" t="s">
        <v>7217</v>
      </c>
      <c r="B2335" t="s">
        <v>7218</v>
      </c>
    </row>
    <row r="2336" spans="1:2">
      <c r="A2336" t="s">
        <v>7217</v>
      </c>
      <c r="B2336" t="s">
        <v>7219</v>
      </c>
    </row>
    <row r="2337" spans="1:2">
      <c r="A2337" t="s">
        <v>7220</v>
      </c>
      <c r="B2337" t="s">
        <v>7221</v>
      </c>
    </row>
    <row r="2338" spans="1:2">
      <c r="A2338" t="s">
        <v>7222</v>
      </c>
      <c r="B2338" t="s">
        <v>7223</v>
      </c>
    </row>
    <row r="2339" spans="1:2">
      <c r="A2339" t="s">
        <v>7222</v>
      </c>
      <c r="B2339" t="s">
        <v>7224</v>
      </c>
    </row>
    <row r="2340" spans="1:2">
      <c r="A2340" t="s">
        <v>7225</v>
      </c>
      <c r="B2340" t="s">
        <v>7226</v>
      </c>
    </row>
    <row r="2341" spans="1:2">
      <c r="A2341" t="s">
        <v>7227</v>
      </c>
      <c r="B2341" t="s">
        <v>7228</v>
      </c>
    </row>
    <row r="2342" spans="1:2">
      <c r="A2342" t="s">
        <v>7229</v>
      </c>
      <c r="B2342" t="s">
        <v>7230</v>
      </c>
    </row>
    <row r="2343" spans="1:2">
      <c r="A2343" t="s">
        <v>7231</v>
      </c>
      <c r="B2343" t="s">
        <v>7232</v>
      </c>
    </row>
    <row r="2344" spans="1:2">
      <c r="A2344" t="s">
        <v>7233</v>
      </c>
      <c r="B2344" t="s">
        <v>7234</v>
      </c>
    </row>
    <row r="2345" spans="1:2">
      <c r="A2345" t="s">
        <v>7235</v>
      </c>
      <c r="B2345" t="s">
        <v>7236</v>
      </c>
    </row>
    <row r="2346" spans="1:2">
      <c r="A2346" t="s">
        <v>7237</v>
      </c>
      <c r="B2346" t="s">
        <v>7238</v>
      </c>
    </row>
    <row r="2347" spans="1:2">
      <c r="A2347" t="s">
        <v>7239</v>
      </c>
      <c r="B2347" t="s">
        <v>7240</v>
      </c>
    </row>
    <row r="2348" spans="1:2">
      <c r="A2348" t="s">
        <v>7241</v>
      </c>
      <c r="B2348" t="s">
        <v>7242</v>
      </c>
    </row>
    <row r="2349" spans="1:2">
      <c r="A2349" t="s">
        <v>7243</v>
      </c>
      <c r="B2349" t="s">
        <v>7244</v>
      </c>
    </row>
    <row r="2350" spans="1:2">
      <c r="A2350" t="s">
        <v>7245</v>
      </c>
      <c r="B2350" t="s">
        <v>7246</v>
      </c>
    </row>
    <row r="2351" spans="1:2">
      <c r="A2351" t="s">
        <v>7247</v>
      </c>
      <c r="B2351" t="s">
        <v>7248</v>
      </c>
    </row>
    <row r="2352" spans="1:2">
      <c r="A2352" t="s">
        <v>7249</v>
      </c>
      <c r="B2352" t="s">
        <v>7250</v>
      </c>
    </row>
    <row r="2353" spans="1:2">
      <c r="A2353" t="s">
        <v>7251</v>
      </c>
      <c r="B2353" t="s">
        <v>7252</v>
      </c>
    </row>
    <row r="2354" spans="1:2">
      <c r="A2354" t="s">
        <v>7253</v>
      </c>
      <c r="B2354" t="s">
        <v>1806</v>
      </c>
    </row>
    <row r="2355" spans="1:2">
      <c r="A2355" t="s">
        <v>7254</v>
      </c>
      <c r="B2355" t="s">
        <v>7255</v>
      </c>
    </row>
    <row r="2356" spans="1:2">
      <c r="A2356" t="s">
        <v>7256</v>
      </c>
      <c r="B2356" t="s">
        <v>7257</v>
      </c>
    </row>
    <row r="2357" spans="1:2">
      <c r="A2357" t="s">
        <v>7258</v>
      </c>
      <c r="B2357" t="s">
        <v>7259</v>
      </c>
    </row>
    <row r="2358" spans="1:2">
      <c r="A2358" t="s">
        <v>7260</v>
      </c>
      <c r="B2358" t="s">
        <v>7261</v>
      </c>
    </row>
    <row r="2359" spans="1:2">
      <c r="A2359" t="s">
        <v>7262</v>
      </c>
      <c r="B2359" t="s">
        <v>7263</v>
      </c>
    </row>
    <row r="2360" spans="1:2">
      <c r="A2360" t="s">
        <v>7264</v>
      </c>
      <c r="B2360" t="s">
        <v>7265</v>
      </c>
    </row>
    <row r="2361" spans="1:2">
      <c r="A2361" t="s">
        <v>7266</v>
      </c>
      <c r="B2361" t="s">
        <v>7267</v>
      </c>
    </row>
    <row r="2362" spans="1:2">
      <c r="A2362" t="s">
        <v>7268</v>
      </c>
      <c r="B2362" t="s">
        <v>7269</v>
      </c>
    </row>
    <row r="2363" spans="1:2">
      <c r="A2363" t="s">
        <v>7270</v>
      </c>
      <c r="B2363" t="s">
        <v>7271</v>
      </c>
    </row>
    <row r="2364" spans="1:2">
      <c r="A2364" t="s">
        <v>7272</v>
      </c>
      <c r="B2364" t="s">
        <v>7273</v>
      </c>
    </row>
    <row r="2365" spans="1:2">
      <c r="A2365" t="s">
        <v>7274</v>
      </c>
      <c r="B2365" t="s">
        <v>7275</v>
      </c>
    </row>
    <row r="2366" spans="1:2">
      <c r="A2366" t="s">
        <v>7276</v>
      </c>
      <c r="B2366" t="s">
        <v>7277</v>
      </c>
    </row>
    <row r="2367" spans="1:2">
      <c r="A2367" t="s">
        <v>7278</v>
      </c>
      <c r="B2367" t="s">
        <v>7279</v>
      </c>
    </row>
    <row r="2368" spans="1:2">
      <c r="A2368" t="s">
        <v>7280</v>
      </c>
      <c r="B2368" t="s">
        <v>7281</v>
      </c>
    </row>
    <row r="2369" spans="1:2">
      <c r="A2369" t="s">
        <v>7282</v>
      </c>
      <c r="B2369" t="s">
        <v>7283</v>
      </c>
    </row>
    <row r="2370" spans="1:2">
      <c r="A2370" t="s">
        <v>7284</v>
      </c>
      <c r="B2370" t="s">
        <v>7285</v>
      </c>
    </row>
    <row r="2371" spans="1:2">
      <c r="A2371" t="s">
        <v>7286</v>
      </c>
      <c r="B2371" t="s">
        <v>7287</v>
      </c>
    </row>
    <row r="2372" spans="1:2">
      <c r="A2372" t="s">
        <v>7288</v>
      </c>
      <c r="B2372" t="s">
        <v>7289</v>
      </c>
    </row>
    <row r="2373" spans="1:2">
      <c r="A2373" t="s">
        <v>7290</v>
      </c>
      <c r="B2373" t="s">
        <v>7291</v>
      </c>
    </row>
    <row r="2374" spans="1:2">
      <c r="A2374" t="s">
        <v>7292</v>
      </c>
      <c r="B2374" t="s">
        <v>7293</v>
      </c>
    </row>
    <row r="2375" spans="1:2">
      <c r="A2375" t="s">
        <v>7294</v>
      </c>
      <c r="B2375" t="s">
        <v>7295</v>
      </c>
    </row>
    <row r="2376" spans="1:2">
      <c r="A2376" t="s">
        <v>7296</v>
      </c>
      <c r="B2376" t="s">
        <v>7297</v>
      </c>
    </row>
    <row r="2377" spans="1:2">
      <c r="A2377" t="s">
        <v>7298</v>
      </c>
      <c r="B2377" t="s">
        <v>7299</v>
      </c>
    </row>
    <row r="2378" spans="1:2">
      <c r="A2378" t="s">
        <v>7300</v>
      </c>
      <c r="B2378" t="s">
        <v>7301</v>
      </c>
    </row>
    <row r="2379" spans="1:2">
      <c r="A2379" t="s">
        <v>7302</v>
      </c>
      <c r="B2379" t="s">
        <v>7303</v>
      </c>
    </row>
    <row r="2380" spans="1:2">
      <c r="A2380" t="s">
        <v>7304</v>
      </c>
      <c r="B2380" t="s">
        <v>7305</v>
      </c>
    </row>
    <row r="2381" spans="1:2">
      <c r="A2381" t="s">
        <v>7306</v>
      </c>
      <c r="B2381" t="s">
        <v>7307</v>
      </c>
    </row>
    <row r="2382" spans="1:2">
      <c r="A2382" t="s">
        <v>7308</v>
      </c>
      <c r="B2382" t="s">
        <v>7309</v>
      </c>
    </row>
    <row r="2383" spans="1:2">
      <c r="A2383" t="s">
        <v>7310</v>
      </c>
      <c r="B2383" t="s">
        <v>7311</v>
      </c>
    </row>
    <row r="2384" spans="1:2">
      <c r="A2384" t="s">
        <v>7312</v>
      </c>
      <c r="B2384" t="s">
        <v>7313</v>
      </c>
    </row>
    <row r="2385" spans="1:2">
      <c r="A2385" t="s">
        <v>7314</v>
      </c>
      <c r="B2385" t="s">
        <v>7315</v>
      </c>
    </row>
    <row r="2386" spans="1:2">
      <c r="A2386" t="s">
        <v>7316</v>
      </c>
      <c r="B2386" t="s">
        <v>7317</v>
      </c>
    </row>
    <row r="2387" spans="1:2">
      <c r="A2387" t="s">
        <v>7318</v>
      </c>
      <c r="B2387" t="s">
        <v>7319</v>
      </c>
    </row>
    <row r="2388" spans="1:2">
      <c r="A2388" t="s">
        <v>7320</v>
      </c>
      <c r="B2388" t="s">
        <v>7321</v>
      </c>
    </row>
    <row r="2389" spans="1:2">
      <c r="A2389" t="s">
        <v>7322</v>
      </c>
      <c r="B2389" t="s">
        <v>7323</v>
      </c>
    </row>
    <row r="2390" spans="1:2">
      <c r="A2390" t="s">
        <v>7351</v>
      </c>
      <c r="B2390" t="s">
        <v>7352</v>
      </c>
    </row>
    <row r="2391" spans="1:2">
      <c r="A2391" t="s">
        <v>7353</v>
      </c>
      <c r="B2391" t="s">
        <v>7354</v>
      </c>
    </row>
    <row r="2392" spans="1:2">
      <c r="A2392" t="s">
        <v>7342</v>
      </c>
      <c r="B2392" t="s">
        <v>7343</v>
      </c>
    </row>
    <row r="2393" spans="1:2">
      <c r="A2393" t="s">
        <v>7344</v>
      </c>
      <c r="B2393" t="s">
        <v>6224</v>
      </c>
    </row>
    <row r="2394" spans="1:2">
      <c r="A2394" t="s">
        <v>7345</v>
      </c>
      <c r="B2394" t="s">
        <v>7346</v>
      </c>
    </row>
    <row r="2395" spans="1:2">
      <c r="A2395" t="s">
        <v>7347</v>
      </c>
      <c r="B2395" t="s">
        <v>7348</v>
      </c>
    </row>
    <row r="2396" spans="1:2">
      <c r="A2396" t="s">
        <v>7349</v>
      </c>
      <c r="B2396" t="s">
        <v>7350</v>
      </c>
    </row>
    <row r="2397" spans="1:2">
      <c r="A2397" t="s">
        <v>7363</v>
      </c>
      <c r="B2397" t="s">
        <v>7364</v>
      </c>
    </row>
    <row r="2398" spans="1:2">
      <c r="A2398" t="s">
        <v>7355</v>
      </c>
      <c r="B2398" t="s">
        <v>3683</v>
      </c>
    </row>
    <row r="2399" spans="1:2">
      <c r="A2399" t="s">
        <v>7356</v>
      </c>
      <c r="B2399" t="s">
        <v>3686</v>
      </c>
    </row>
    <row r="2400" spans="1:2">
      <c r="A2400" t="s">
        <v>7357</v>
      </c>
      <c r="B2400" t="s">
        <v>3690</v>
      </c>
    </row>
    <row r="2401" spans="1:2">
      <c r="A2401" t="s">
        <v>7358</v>
      </c>
      <c r="B2401" t="s">
        <v>7359</v>
      </c>
    </row>
    <row r="2402" spans="1:2">
      <c r="A2402" t="s">
        <v>7360</v>
      </c>
      <c r="B2402" t="s">
        <v>7361</v>
      </c>
    </row>
    <row r="2403" spans="1:2">
      <c r="A2403" t="s">
        <v>7362</v>
      </c>
      <c r="B2403" t="s">
        <v>3362</v>
      </c>
    </row>
    <row r="2404" spans="1:2">
      <c r="A2404" t="s">
        <v>7369</v>
      </c>
      <c r="B2404" t="s">
        <v>7370</v>
      </c>
    </row>
    <row r="2405" spans="1:2">
      <c r="A2405" t="s">
        <v>7371</v>
      </c>
      <c r="B2405" t="s">
        <v>7372</v>
      </c>
    </row>
    <row r="2406" spans="1:2">
      <c r="A2406" t="s">
        <v>7373</v>
      </c>
      <c r="B2406" t="s">
        <v>7374</v>
      </c>
    </row>
    <row r="2407" spans="1:2">
      <c r="A2407" t="s">
        <v>7375</v>
      </c>
      <c r="B2407" t="s">
        <v>7376</v>
      </c>
    </row>
    <row r="2408" spans="1:2">
      <c r="A2408" t="s">
        <v>7365</v>
      </c>
      <c r="B2408" t="s">
        <v>7366</v>
      </c>
    </row>
    <row r="2409" spans="1:2">
      <c r="A2409" t="s">
        <v>7367</v>
      </c>
      <c r="B2409" t="s">
        <v>7368</v>
      </c>
    </row>
    <row r="2410" spans="1:2">
      <c r="A2410" t="s">
        <v>7387</v>
      </c>
      <c r="B2410" t="s">
        <v>7388</v>
      </c>
    </row>
    <row r="2411" spans="1:2">
      <c r="A2411" t="s">
        <v>7377</v>
      </c>
      <c r="B2411" t="s">
        <v>7378</v>
      </c>
    </row>
    <row r="2412" spans="1:2">
      <c r="A2412" t="s">
        <v>7379</v>
      </c>
      <c r="B2412" t="s">
        <v>7380</v>
      </c>
    </row>
    <row r="2413" spans="1:2">
      <c r="A2413" t="s">
        <v>7381</v>
      </c>
      <c r="B2413" t="s">
        <v>7382</v>
      </c>
    </row>
    <row r="2414" spans="1:2">
      <c r="A2414" t="s">
        <v>7383</v>
      </c>
      <c r="B2414" t="s">
        <v>7384</v>
      </c>
    </row>
    <row r="2415" spans="1:2">
      <c r="A2415" t="s">
        <v>7385</v>
      </c>
      <c r="B2415" t="s">
        <v>7386</v>
      </c>
    </row>
    <row r="2416" spans="1:2">
      <c r="A2416" t="s">
        <v>7408</v>
      </c>
      <c r="B2416" t="s">
        <v>1818</v>
      </c>
    </row>
    <row r="2417" spans="1:2">
      <c r="A2417" t="s">
        <v>7409</v>
      </c>
      <c r="B2417" t="s">
        <v>2540</v>
      </c>
    </row>
    <row r="2418" spans="1:2">
      <c r="A2418" t="s">
        <v>7410</v>
      </c>
      <c r="B2418" t="s">
        <v>7411</v>
      </c>
    </row>
    <row r="2419" spans="1:2">
      <c r="A2419" t="s">
        <v>7410</v>
      </c>
      <c r="B2419" t="s">
        <v>7412</v>
      </c>
    </row>
    <row r="2420" spans="1:2">
      <c r="A2420" t="s">
        <v>7413</v>
      </c>
      <c r="B2420" t="s">
        <v>7414</v>
      </c>
    </row>
    <row r="2421" spans="1:2">
      <c r="A2421" t="s">
        <v>7413</v>
      </c>
      <c r="B2421" t="s">
        <v>7415</v>
      </c>
    </row>
    <row r="2422" spans="1:2">
      <c r="A2422" t="s">
        <v>7416</v>
      </c>
      <c r="B2422" t="s">
        <v>7417</v>
      </c>
    </row>
    <row r="2423" spans="1:2">
      <c r="A2423" t="s">
        <v>7416</v>
      </c>
      <c r="B2423" t="s">
        <v>7418</v>
      </c>
    </row>
    <row r="2424" spans="1:2">
      <c r="A2424" t="s">
        <v>7419</v>
      </c>
      <c r="B2424" t="s">
        <v>7420</v>
      </c>
    </row>
    <row r="2425" spans="1:2">
      <c r="A2425" t="s">
        <v>7421</v>
      </c>
      <c r="B2425" t="s">
        <v>7422</v>
      </c>
    </row>
    <row r="2426" spans="1:2">
      <c r="A2426" t="s">
        <v>7421</v>
      </c>
      <c r="B2426" t="s">
        <v>7423</v>
      </c>
    </row>
    <row r="2427" spans="1:2">
      <c r="A2427" t="s">
        <v>7424</v>
      </c>
      <c r="B2427" t="s">
        <v>7425</v>
      </c>
    </row>
    <row r="2428" spans="1:2">
      <c r="A2428" t="s">
        <v>7424</v>
      </c>
      <c r="B2428" t="s">
        <v>7426</v>
      </c>
    </row>
    <row r="2429" spans="1:2">
      <c r="A2429" t="s">
        <v>7427</v>
      </c>
      <c r="B2429" t="s">
        <v>7428</v>
      </c>
    </row>
    <row r="2430" spans="1:2">
      <c r="A2430" t="s">
        <v>7427</v>
      </c>
      <c r="B2430" t="s">
        <v>7429</v>
      </c>
    </row>
    <row r="2431" spans="1:2">
      <c r="A2431" t="s">
        <v>7430</v>
      </c>
      <c r="B2431" t="s">
        <v>7431</v>
      </c>
    </row>
    <row r="2432" spans="1:2">
      <c r="A2432" t="s">
        <v>7430</v>
      </c>
      <c r="B2432" t="s">
        <v>7432</v>
      </c>
    </row>
    <row r="2433" spans="1:2">
      <c r="A2433" t="s">
        <v>7433</v>
      </c>
      <c r="B2433" t="s">
        <v>7434</v>
      </c>
    </row>
    <row r="2434" spans="1:2">
      <c r="A2434" t="s">
        <v>7435</v>
      </c>
      <c r="B2434" t="s">
        <v>7436</v>
      </c>
    </row>
    <row r="2435" spans="1:2">
      <c r="A2435" t="s">
        <v>7435</v>
      </c>
      <c r="B2435" t="s">
        <v>7437</v>
      </c>
    </row>
    <row r="2436" spans="1:2">
      <c r="A2436" t="s">
        <v>7438</v>
      </c>
      <c r="B2436" t="s">
        <v>1788</v>
      </c>
    </row>
    <row r="2437" spans="1:2">
      <c r="A2437" t="s">
        <v>7438</v>
      </c>
      <c r="B2437" t="s">
        <v>7439</v>
      </c>
    </row>
    <row r="2438" spans="1:2">
      <c r="A2438" t="s">
        <v>7440</v>
      </c>
      <c r="B2438" t="s">
        <v>7441</v>
      </c>
    </row>
    <row r="2439" spans="1:2">
      <c r="A2439" t="s">
        <v>7389</v>
      </c>
      <c r="B2439" t="s">
        <v>7390</v>
      </c>
    </row>
    <row r="2440" spans="1:2">
      <c r="A2440" t="s">
        <v>7391</v>
      </c>
      <c r="B2440" t="s">
        <v>7392</v>
      </c>
    </row>
    <row r="2441" spans="1:2">
      <c r="A2441" t="s">
        <v>7391</v>
      </c>
      <c r="B2441" t="s">
        <v>1873</v>
      </c>
    </row>
    <row r="2442" spans="1:2">
      <c r="A2442" t="s">
        <v>7393</v>
      </c>
      <c r="B2442" t="s">
        <v>1905</v>
      </c>
    </row>
    <row r="2443" spans="1:2">
      <c r="A2443" t="s">
        <v>7394</v>
      </c>
      <c r="B2443" t="s">
        <v>7395</v>
      </c>
    </row>
    <row r="2444" spans="1:2">
      <c r="A2444" t="s">
        <v>7394</v>
      </c>
      <c r="B2444" t="s">
        <v>7396</v>
      </c>
    </row>
    <row r="2445" spans="1:2">
      <c r="A2445" t="s">
        <v>7397</v>
      </c>
      <c r="B2445" t="s">
        <v>7398</v>
      </c>
    </row>
    <row r="2446" spans="1:2">
      <c r="A2446" t="s">
        <v>7399</v>
      </c>
      <c r="B2446" t="s">
        <v>7400</v>
      </c>
    </row>
    <row r="2447" spans="1:2">
      <c r="A2447" t="s">
        <v>7401</v>
      </c>
      <c r="B2447" t="s">
        <v>7402</v>
      </c>
    </row>
    <row r="2448" spans="1:2">
      <c r="A2448" t="s">
        <v>7403</v>
      </c>
      <c r="B2448" t="s">
        <v>2646</v>
      </c>
    </row>
    <row r="2449" spans="1:2">
      <c r="A2449" t="s">
        <v>7404</v>
      </c>
      <c r="B2449" t="s">
        <v>7405</v>
      </c>
    </row>
    <row r="2450" spans="1:2">
      <c r="A2450" t="s">
        <v>7404</v>
      </c>
      <c r="B2450" t="s">
        <v>1973</v>
      </c>
    </row>
    <row r="2451" spans="1:2">
      <c r="A2451" t="s">
        <v>7406</v>
      </c>
      <c r="B2451" t="s">
        <v>7407</v>
      </c>
    </row>
    <row r="2452" spans="1:2">
      <c r="A2452" t="s">
        <v>7466</v>
      </c>
      <c r="B2452" t="s">
        <v>7467</v>
      </c>
    </row>
    <row r="2453" spans="1:2">
      <c r="A2453" t="s">
        <v>7468</v>
      </c>
      <c r="B2453" t="s">
        <v>7469</v>
      </c>
    </row>
    <row r="2454" spans="1:2">
      <c r="A2454" t="s">
        <v>7468</v>
      </c>
      <c r="B2454" t="s">
        <v>1791</v>
      </c>
    </row>
    <row r="2455" spans="1:2">
      <c r="A2455" t="s">
        <v>7470</v>
      </c>
      <c r="B2455" t="s">
        <v>7471</v>
      </c>
    </row>
    <row r="2456" spans="1:2">
      <c r="A2456" t="s">
        <v>7470</v>
      </c>
      <c r="B2456" t="s">
        <v>7472</v>
      </c>
    </row>
    <row r="2457" spans="1:2">
      <c r="A2457" t="s">
        <v>7473</v>
      </c>
      <c r="B2457" t="s">
        <v>7474</v>
      </c>
    </row>
    <row r="2458" spans="1:2">
      <c r="A2458" t="s">
        <v>7473</v>
      </c>
      <c r="B2458" t="s">
        <v>7475</v>
      </c>
    </row>
    <row r="2459" spans="1:2">
      <c r="A2459" t="s">
        <v>7476</v>
      </c>
      <c r="B2459" t="s">
        <v>7477</v>
      </c>
    </row>
    <row r="2460" spans="1:2">
      <c r="A2460" t="s">
        <v>7476</v>
      </c>
      <c r="B2460" t="s">
        <v>7478</v>
      </c>
    </row>
    <row r="2461" spans="1:2">
      <c r="A2461" t="s">
        <v>7479</v>
      </c>
      <c r="B2461" t="s">
        <v>1866</v>
      </c>
    </row>
    <row r="2462" spans="1:2">
      <c r="A2462" t="s">
        <v>7479</v>
      </c>
      <c r="B2462" t="s">
        <v>7480</v>
      </c>
    </row>
    <row r="2463" spans="1:2">
      <c r="A2463" t="s">
        <v>7481</v>
      </c>
      <c r="B2463" t="s">
        <v>7482</v>
      </c>
    </row>
    <row r="2464" spans="1:2">
      <c r="A2464" t="s">
        <v>7481</v>
      </c>
      <c r="B2464" t="s">
        <v>7483</v>
      </c>
    </row>
    <row r="2465" spans="1:2">
      <c r="A2465" t="s">
        <v>7484</v>
      </c>
      <c r="B2465" t="s">
        <v>7485</v>
      </c>
    </row>
    <row r="2466" spans="1:2">
      <c r="A2466" t="s">
        <v>7486</v>
      </c>
      <c r="B2466" t="s">
        <v>7487</v>
      </c>
    </row>
    <row r="2467" spans="1:2">
      <c r="A2467" t="s">
        <v>7486</v>
      </c>
      <c r="B2467" t="s">
        <v>7488</v>
      </c>
    </row>
    <row r="2468" spans="1:2">
      <c r="A2468" t="s">
        <v>7489</v>
      </c>
      <c r="B2468" t="s">
        <v>7490</v>
      </c>
    </row>
    <row r="2469" spans="1:2">
      <c r="A2469" t="s">
        <v>7442</v>
      </c>
      <c r="B2469" t="s">
        <v>7443</v>
      </c>
    </row>
    <row r="2470" spans="1:2">
      <c r="A2470" t="s">
        <v>7442</v>
      </c>
      <c r="B2470" t="s">
        <v>7444</v>
      </c>
    </row>
    <row r="2471" spans="1:2">
      <c r="A2471" t="s">
        <v>7445</v>
      </c>
      <c r="B2471" t="s">
        <v>1813</v>
      </c>
    </row>
    <row r="2472" spans="1:2">
      <c r="A2472" t="s">
        <v>7446</v>
      </c>
      <c r="B2472" t="s">
        <v>7447</v>
      </c>
    </row>
    <row r="2473" spans="1:2">
      <c r="A2473" t="s">
        <v>7446</v>
      </c>
      <c r="B2473" t="s">
        <v>1778</v>
      </c>
    </row>
    <row r="2474" spans="1:2">
      <c r="A2474" t="s">
        <v>7448</v>
      </c>
      <c r="B2474" t="s">
        <v>7449</v>
      </c>
    </row>
    <row r="2475" spans="1:2">
      <c r="A2475" t="s">
        <v>7448</v>
      </c>
      <c r="B2475" t="s">
        <v>7450</v>
      </c>
    </row>
    <row r="2476" spans="1:2">
      <c r="A2476" t="s">
        <v>7451</v>
      </c>
      <c r="B2476" t="s">
        <v>1876</v>
      </c>
    </row>
    <row r="2477" spans="1:2">
      <c r="A2477" t="s">
        <v>7452</v>
      </c>
      <c r="B2477" t="s">
        <v>7453</v>
      </c>
    </row>
    <row r="2478" spans="1:2">
      <c r="A2478" t="s">
        <v>7454</v>
      </c>
      <c r="B2478" t="s">
        <v>7455</v>
      </c>
    </row>
    <row r="2479" spans="1:2">
      <c r="A2479" t="s">
        <v>7456</v>
      </c>
      <c r="B2479" t="s">
        <v>2645</v>
      </c>
    </row>
    <row r="2480" spans="1:2">
      <c r="A2480" t="s">
        <v>7457</v>
      </c>
      <c r="B2480" t="s">
        <v>7458</v>
      </c>
    </row>
    <row r="2481" spans="1:2">
      <c r="A2481" t="s">
        <v>7459</v>
      </c>
      <c r="B2481" t="s">
        <v>7460</v>
      </c>
    </row>
    <row r="2482" spans="1:2">
      <c r="A2482" t="s">
        <v>7461</v>
      </c>
      <c r="B2482" t="s">
        <v>2000</v>
      </c>
    </row>
    <row r="2483" spans="1:2">
      <c r="A2483" t="s">
        <v>7462</v>
      </c>
      <c r="B2483" t="s">
        <v>7463</v>
      </c>
    </row>
    <row r="2484" spans="1:2">
      <c r="A2484" t="s">
        <v>7464</v>
      </c>
      <c r="B2484" t="s">
        <v>1834</v>
      </c>
    </row>
    <row r="2485" spans="1:2">
      <c r="A2485" t="s">
        <v>7464</v>
      </c>
      <c r="B2485" t="s">
        <v>7465</v>
      </c>
    </row>
    <row r="2486" spans="1:2">
      <c r="A2486" t="s">
        <v>7491</v>
      </c>
      <c r="B2486" t="s">
        <v>7492</v>
      </c>
    </row>
    <row r="2487" spans="1:2">
      <c r="A2487" t="s">
        <v>7493</v>
      </c>
      <c r="B2487" t="s">
        <v>7494</v>
      </c>
    </row>
    <row r="2488" spans="1:2">
      <c r="A2488" t="s">
        <v>7495</v>
      </c>
      <c r="B2488" t="s">
        <v>7496</v>
      </c>
    </row>
    <row r="2489" spans="1:2">
      <c r="A2489" t="s">
        <v>7497</v>
      </c>
      <c r="B2489" t="s">
        <v>7498</v>
      </c>
    </row>
    <row r="2490" spans="1:2">
      <c r="A2490" t="s">
        <v>7499</v>
      </c>
      <c r="B2490" t="s">
        <v>7500</v>
      </c>
    </row>
    <row r="2491" spans="1:2">
      <c r="A2491" t="s">
        <v>7501</v>
      </c>
      <c r="B2491" t="s">
        <v>7502</v>
      </c>
    </row>
    <row r="2492" spans="1:2">
      <c r="A2492" t="s">
        <v>7503</v>
      </c>
      <c r="B2492" t="s">
        <v>7504</v>
      </c>
    </row>
    <row r="2493" spans="1:2">
      <c r="A2493" t="s">
        <v>7505</v>
      </c>
      <c r="B2493" t="s">
        <v>7506</v>
      </c>
    </row>
    <row r="2494" spans="1:2">
      <c r="A2494" t="s">
        <v>7507</v>
      </c>
      <c r="B2494" t="s">
        <v>7508</v>
      </c>
    </row>
    <row r="2495" spans="1:2">
      <c r="A2495" t="s">
        <v>7509</v>
      </c>
      <c r="B2495" t="s">
        <v>7510</v>
      </c>
    </row>
    <row r="2496" spans="1:2">
      <c r="A2496" t="s">
        <v>7511</v>
      </c>
      <c r="B2496" t="s">
        <v>7512</v>
      </c>
    </row>
    <row r="2497" spans="1:2">
      <c r="A2497" t="s">
        <v>7513</v>
      </c>
      <c r="B2497" t="s">
        <v>7514</v>
      </c>
    </row>
    <row r="2498" spans="1:2">
      <c r="A2498" t="s">
        <v>7515</v>
      </c>
      <c r="B2498" t="s">
        <v>7516</v>
      </c>
    </row>
    <row r="2499" spans="1:2">
      <c r="A2499" t="s">
        <v>7517</v>
      </c>
      <c r="B2499" t="s">
        <v>7518</v>
      </c>
    </row>
    <row r="2500" spans="1:2">
      <c r="A2500" t="s">
        <v>7519</v>
      </c>
      <c r="B2500" t="s">
        <v>7520</v>
      </c>
    </row>
    <row r="2501" spans="1:2">
      <c r="A2501" t="s">
        <v>7521</v>
      </c>
      <c r="B2501" t="s">
        <v>7522</v>
      </c>
    </row>
    <row r="2502" spans="1:2">
      <c r="A2502" t="s">
        <v>7523</v>
      </c>
      <c r="B2502" t="s">
        <v>7524</v>
      </c>
    </row>
    <row r="2503" spans="1:2">
      <c r="A2503" t="s">
        <v>7525</v>
      </c>
      <c r="B2503" t="s">
        <v>7526</v>
      </c>
    </row>
    <row r="2504" spans="1:2">
      <c r="A2504" t="s">
        <v>7527</v>
      </c>
      <c r="B2504" t="s">
        <v>7528</v>
      </c>
    </row>
    <row r="2505" spans="1:2">
      <c r="A2505" t="s">
        <v>7529</v>
      </c>
      <c r="B2505" t="s">
        <v>7530</v>
      </c>
    </row>
    <row r="2506" spans="1:2">
      <c r="A2506" t="s">
        <v>7531</v>
      </c>
      <c r="B2506" t="s">
        <v>7532</v>
      </c>
    </row>
    <row r="2507" spans="1:2">
      <c r="A2507" t="s">
        <v>7533</v>
      </c>
      <c r="B2507" t="s">
        <v>7534</v>
      </c>
    </row>
    <row r="2508" spans="1:2">
      <c r="A2508" t="s">
        <v>7535</v>
      </c>
      <c r="B2508" t="s">
        <v>7536</v>
      </c>
    </row>
    <row r="2509" spans="1:2">
      <c r="A2509" t="s">
        <v>7537</v>
      </c>
      <c r="B2509" t="s">
        <v>7538</v>
      </c>
    </row>
    <row r="2510" spans="1:2">
      <c r="A2510" t="s">
        <v>7539</v>
      </c>
      <c r="B2510" t="s">
        <v>7540</v>
      </c>
    </row>
    <row r="2511" spans="1:2">
      <c r="A2511" t="s">
        <v>7541</v>
      </c>
      <c r="B2511" t="s">
        <v>7542</v>
      </c>
    </row>
    <row r="2512" spans="1:2">
      <c r="A2512" t="s">
        <v>7543</v>
      </c>
      <c r="B2512" t="s">
        <v>7544</v>
      </c>
    </row>
    <row r="2513" spans="1:2">
      <c r="A2513" t="s">
        <v>7545</v>
      </c>
      <c r="B2513" t="s">
        <v>7546</v>
      </c>
    </row>
    <row r="2514" spans="1:2">
      <c r="A2514" t="s">
        <v>7547</v>
      </c>
      <c r="B2514" t="s">
        <v>7548</v>
      </c>
    </row>
    <row r="2515" spans="1:2">
      <c r="A2515" t="s">
        <v>7549</v>
      </c>
      <c r="B2515" t="s">
        <v>7550</v>
      </c>
    </row>
    <row r="2516" spans="1:2">
      <c r="A2516" t="s">
        <v>7551</v>
      </c>
      <c r="B2516" t="s">
        <v>7552</v>
      </c>
    </row>
    <row r="2517" spans="1:2">
      <c r="A2517" t="s">
        <v>7553</v>
      </c>
      <c r="B2517" t="s">
        <v>7554</v>
      </c>
    </row>
    <row r="2518" spans="1:2">
      <c r="A2518" t="s">
        <v>7555</v>
      </c>
      <c r="B2518" t="s">
        <v>7556</v>
      </c>
    </row>
    <row r="2519" spans="1:2">
      <c r="A2519" t="s">
        <v>7557</v>
      </c>
      <c r="B2519" t="s">
        <v>7558</v>
      </c>
    </row>
    <row r="2520" spans="1:2">
      <c r="A2520" t="s">
        <v>7559</v>
      </c>
      <c r="B2520" t="s">
        <v>7560</v>
      </c>
    </row>
    <row r="2521" spans="1:2">
      <c r="A2521" t="s">
        <v>7561</v>
      </c>
      <c r="B2521" t="s">
        <v>7562</v>
      </c>
    </row>
    <row r="2522" spans="1:2">
      <c r="A2522" t="s">
        <v>7563</v>
      </c>
      <c r="B2522" t="s">
        <v>7564</v>
      </c>
    </row>
    <row r="2523" spans="1:2">
      <c r="A2523" t="s">
        <v>7565</v>
      </c>
      <c r="B2523" t="s">
        <v>7566</v>
      </c>
    </row>
    <row r="2524" spans="1:2">
      <c r="A2524" t="s">
        <v>7567</v>
      </c>
      <c r="B2524" t="s">
        <v>7568</v>
      </c>
    </row>
    <row r="2525" spans="1:2">
      <c r="A2525" t="s">
        <v>7569</v>
      </c>
      <c r="B2525" t="s">
        <v>7570</v>
      </c>
    </row>
    <row r="2526" spans="1:2">
      <c r="A2526" t="s">
        <v>7571</v>
      </c>
      <c r="B2526" t="s">
        <v>7572</v>
      </c>
    </row>
    <row r="2527" spans="1:2">
      <c r="A2527" t="s">
        <v>7573</v>
      </c>
      <c r="B2527" t="s">
        <v>7574</v>
      </c>
    </row>
    <row r="2528" spans="1:2">
      <c r="A2528" t="s">
        <v>7575</v>
      </c>
      <c r="B2528" t="s">
        <v>7576</v>
      </c>
    </row>
    <row r="2529" spans="1:2">
      <c r="A2529" t="s">
        <v>7577</v>
      </c>
      <c r="B2529" t="s">
        <v>7578</v>
      </c>
    </row>
    <row r="2530" spans="1:2">
      <c r="A2530" t="s">
        <v>7579</v>
      </c>
      <c r="B2530" t="s">
        <v>7580</v>
      </c>
    </row>
    <row r="2531" spans="1:2">
      <c r="A2531" t="s">
        <v>7581</v>
      </c>
      <c r="B2531" t="s">
        <v>7582</v>
      </c>
    </row>
    <row r="2532" spans="1:2">
      <c r="A2532" t="s">
        <v>7583</v>
      </c>
      <c r="B2532" t="s">
        <v>7584</v>
      </c>
    </row>
    <row r="2533" spans="1:2">
      <c r="A2533" t="s">
        <v>7597</v>
      </c>
      <c r="B2533" t="s">
        <v>7598</v>
      </c>
    </row>
    <row r="2534" spans="1:2">
      <c r="A2534" t="s">
        <v>7597</v>
      </c>
      <c r="B2534" t="s">
        <v>7599</v>
      </c>
    </row>
    <row r="2535" spans="1:2">
      <c r="A2535" t="s">
        <v>7597</v>
      </c>
      <c r="B2535" t="s">
        <v>7600</v>
      </c>
    </row>
    <row r="2536" spans="1:2">
      <c r="A2536" t="s">
        <v>7585</v>
      </c>
      <c r="B2536" t="s">
        <v>7586</v>
      </c>
    </row>
    <row r="2537" spans="1:2">
      <c r="A2537" t="s">
        <v>7585</v>
      </c>
      <c r="B2537" t="s">
        <v>7587</v>
      </c>
    </row>
    <row r="2538" spans="1:2">
      <c r="A2538" t="s">
        <v>7585</v>
      </c>
      <c r="B2538" t="s">
        <v>7588</v>
      </c>
    </row>
    <row r="2539" spans="1:2">
      <c r="A2539" t="s">
        <v>7589</v>
      </c>
      <c r="B2539" t="s">
        <v>7590</v>
      </c>
    </row>
    <row r="2540" spans="1:2">
      <c r="A2540" t="s">
        <v>7589</v>
      </c>
      <c r="B2540" t="s">
        <v>7591</v>
      </c>
    </row>
    <row r="2541" spans="1:2">
      <c r="A2541" t="s">
        <v>7589</v>
      </c>
      <c r="B2541" t="s">
        <v>7592</v>
      </c>
    </row>
    <row r="2542" spans="1:2">
      <c r="A2542" t="s">
        <v>7593</v>
      </c>
      <c r="B2542" t="s">
        <v>7594</v>
      </c>
    </row>
    <row r="2543" spans="1:2">
      <c r="A2543" t="s">
        <v>7593</v>
      </c>
      <c r="B2543" t="s">
        <v>7595</v>
      </c>
    </row>
    <row r="2544" spans="1:2">
      <c r="A2544" t="s">
        <v>7593</v>
      </c>
      <c r="B2544" t="s">
        <v>7596</v>
      </c>
    </row>
    <row r="2545" spans="1:2">
      <c r="A2545" t="s">
        <v>7614</v>
      </c>
      <c r="B2545" t="s">
        <v>7616</v>
      </c>
    </row>
    <row r="2546" spans="1:2">
      <c r="A2546" t="s">
        <v>7614</v>
      </c>
      <c r="B2546" t="s">
        <v>7617</v>
      </c>
    </row>
    <row r="2547" spans="1:2">
      <c r="A2547" t="s">
        <v>7614</v>
      </c>
      <c r="B2547" t="s">
        <v>7615</v>
      </c>
    </row>
    <row r="2548" spans="1:2">
      <c r="A2548" t="s">
        <v>7601</v>
      </c>
      <c r="B2548" t="s">
        <v>7591</v>
      </c>
    </row>
    <row r="2549" spans="1:2">
      <c r="A2549" t="s">
        <v>7601</v>
      </c>
      <c r="B2549" t="s">
        <v>7602</v>
      </c>
    </row>
    <row r="2550" spans="1:2">
      <c r="A2550" t="s">
        <v>7601</v>
      </c>
      <c r="B2550" t="s">
        <v>7603</v>
      </c>
    </row>
    <row r="2551" spans="1:2">
      <c r="A2551" t="s">
        <v>7604</v>
      </c>
      <c r="B2551" t="s">
        <v>7605</v>
      </c>
    </row>
    <row r="2552" spans="1:2">
      <c r="A2552" t="s">
        <v>7604</v>
      </c>
      <c r="B2552" t="s">
        <v>7606</v>
      </c>
    </row>
    <row r="2553" spans="1:2">
      <c r="A2553" t="s">
        <v>7604</v>
      </c>
      <c r="B2553" t="s">
        <v>1848</v>
      </c>
    </row>
    <row r="2554" spans="1:2">
      <c r="A2554" t="s">
        <v>7607</v>
      </c>
      <c r="B2554" t="s">
        <v>7608</v>
      </c>
    </row>
    <row r="2555" spans="1:2">
      <c r="A2555" t="s">
        <v>7607</v>
      </c>
      <c r="B2555" t="s">
        <v>7609</v>
      </c>
    </row>
    <row r="2556" spans="1:2">
      <c r="A2556" t="s">
        <v>7607</v>
      </c>
      <c r="B2556" t="s">
        <v>7610</v>
      </c>
    </row>
    <row r="2557" spans="1:2">
      <c r="A2557" t="s">
        <v>7611</v>
      </c>
      <c r="B2557" t="s">
        <v>7612</v>
      </c>
    </row>
    <row r="2558" spans="1:2">
      <c r="A2558" t="s">
        <v>7611</v>
      </c>
      <c r="B2558" t="s">
        <v>13925</v>
      </c>
    </row>
    <row r="2559" spans="1:2">
      <c r="A2559" t="s">
        <v>7611</v>
      </c>
      <c r="B2559" t="s">
        <v>7613</v>
      </c>
    </row>
    <row r="2560" spans="1:2">
      <c r="A2560" t="s">
        <v>7636</v>
      </c>
      <c r="B2560" t="s">
        <v>7637</v>
      </c>
    </row>
    <row r="2561" spans="1:2">
      <c r="A2561" t="s">
        <v>7636</v>
      </c>
      <c r="B2561" t="s">
        <v>7638</v>
      </c>
    </row>
    <row r="2562" spans="1:2">
      <c r="A2562" t="s">
        <v>7675</v>
      </c>
      <c r="B2562" t="s">
        <v>15254</v>
      </c>
    </row>
    <row r="2563" spans="1:2">
      <c r="A2563" t="s">
        <v>7675</v>
      </c>
      <c r="B2563" t="s">
        <v>15255</v>
      </c>
    </row>
    <row r="2564" spans="1:2">
      <c r="A2564" t="s">
        <v>7676</v>
      </c>
      <c r="B2564" t="s">
        <v>7677</v>
      </c>
    </row>
    <row r="2565" spans="1:2">
      <c r="A2565" t="s">
        <v>7676</v>
      </c>
      <c r="B2565" t="s">
        <v>7678</v>
      </c>
    </row>
    <row r="2566" spans="1:2">
      <c r="A2566" t="s">
        <v>7679</v>
      </c>
      <c r="B2566" t="s">
        <v>7680</v>
      </c>
    </row>
    <row r="2567" spans="1:2">
      <c r="A2567" t="s">
        <v>7679</v>
      </c>
      <c r="B2567" t="s">
        <v>7681</v>
      </c>
    </row>
    <row r="2568" spans="1:2">
      <c r="A2568" t="s">
        <v>7682</v>
      </c>
      <c r="B2568" t="s">
        <v>15256</v>
      </c>
    </row>
    <row r="2569" spans="1:2">
      <c r="A2569" t="s">
        <v>7682</v>
      </c>
      <c r="B2569" t="s">
        <v>15257</v>
      </c>
    </row>
    <row r="2570" spans="1:2">
      <c r="A2570" t="s">
        <v>7683</v>
      </c>
      <c r="B2570" t="s">
        <v>15258</v>
      </c>
    </row>
    <row r="2571" spans="1:2">
      <c r="A2571" t="s">
        <v>7683</v>
      </c>
      <c r="B2571" t="s">
        <v>15259</v>
      </c>
    </row>
    <row r="2572" spans="1:2">
      <c r="A2572" t="s">
        <v>7684</v>
      </c>
      <c r="B2572" t="s">
        <v>7685</v>
      </c>
    </row>
    <row r="2573" spans="1:2">
      <c r="A2573" t="s">
        <v>7684</v>
      </c>
      <c r="B2573" t="s">
        <v>13926</v>
      </c>
    </row>
    <row r="2574" spans="1:2">
      <c r="A2574" t="s">
        <v>7639</v>
      </c>
      <c r="B2574" t="s">
        <v>7640</v>
      </c>
    </row>
    <row r="2575" spans="1:2">
      <c r="A2575" t="s">
        <v>7639</v>
      </c>
      <c r="B2575" t="s">
        <v>7641</v>
      </c>
    </row>
    <row r="2576" spans="1:2">
      <c r="A2576" t="s">
        <v>7642</v>
      </c>
      <c r="B2576" t="s">
        <v>7643</v>
      </c>
    </row>
    <row r="2577" spans="1:2">
      <c r="A2577" t="s">
        <v>7642</v>
      </c>
      <c r="B2577" t="s">
        <v>7644</v>
      </c>
    </row>
    <row r="2578" spans="1:2">
      <c r="A2578" t="s">
        <v>7645</v>
      </c>
      <c r="B2578" t="s">
        <v>7646</v>
      </c>
    </row>
    <row r="2579" spans="1:2">
      <c r="A2579" t="s">
        <v>7645</v>
      </c>
      <c r="B2579" t="s">
        <v>7647</v>
      </c>
    </row>
    <row r="2580" spans="1:2">
      <c r="A2580" t="s">
        <v>7618</v>
      </c>
      <c r="B2580" t="s">
        <v>7619</v>
      </c>
    </row>
    <row r="2581" spans="1:2">
      <c r="A2581" t="s">
        <v>7618</v>
      </c>
      <c r="B2581" t="s">
        <v>7620</v>
      </c>
    </row>
    <row r="2582" spans="1:2">
      <c r="A2582" t="s">
        <v>7621</v>
      </c>
      <c r="B2582" t="s">
        <v>7622</v>
      </c>
    </row>
    <row r="2583" spans="1:2">
      <c r="A2583" t="s">
        <v>7621</v>
      </c>
      <c r="B2583" t="s">
        <v>7623</v>
      </c>
    </row>
    <row r="2584" spans="1:2">
      <c r="A2584" t="s">
        <v>7624</v>
      </c>
      <c r="B2584" t="s">
        <v>7625</v>
      </c>
    </row>
    <row r="2585" spans="1:2">
      <c r="A2585" t="s">
        <v>7624</v>
      </c>
      <c r="B2585" t="s">
        <v>7626</v>
      </c>
    </row>
    <row r="2586" spans="1:2">
      <c r="A2586" t="s">
        <v>7627</v>
      </c>
      <c r="B2586" t="s">
        <v>7628</v>
      </c>
    </row>
    <row r="2587" spans="1:2">
      <c r="A2587" t="s">
        <v>7627</v>
      </c>
      <c r="B2587" t="s">
        <v>7629</v>
      </c>
    </row>
    <row r="2588" spans="1:2">
      <c r="A2588" t="s">
        <v>7630</v>
      </c>
      <c r="B2588" t="s">
        <v>7631</v>
      </c>
    </row>
    <row r="2589" spans="1:2">
      <c r="A2589" t="s">
        <v>7630</v>
      </c>
      <c r="B2589" t="s">
        <v>7632</v>
      </c>
    </row>
    <row r="2590" spans="1:2">
      <c r="A2590" t="s">
        <v>7633</v>
      </c>
      <c r="B2590" t="s">
        <v>7634</v>
      </c>
    </row>
    <row r="2591" spans="1:2">
      <c r="A2591" t="s">
        <v>7633</v>
      </c>
      <c r="B2591" t="s">
        <v>7635</v>
      </c>
    </row>
    <row r="2592" spans="1:2">
      <c r="A2592" t="s">
        <v>7648</v>
      </c>
      <c r="B2592" t="s">
        <v>7649</v>
      </c>
    </row>
    <row r="2593" spans="1:2">
      <c r="A2593" t="s">
        <v>7648</v>
      </c>
      <c r="B2593" t="s">
        <v>7650</v>
      </c>
    </row>
    <row r="2594" spans="1:2">
      <c r="A2594" t="s">
        <v>7651</v>
      </c>
      <c r="B2594" t="s">
        <v>7652</v>
      </c>
    </row>
    <row r="2595" spans="1:2">
      <c r="A2595" t="s">
        <v>7651</v>
      </c>
      <c r="B2595" t="s">
        <v>7653</v>
      </c>
    </row>
    <row r="2596" spans="1:2">
      <c r="A2596" t="s">
        <v>7654</v>
      </c>
      <c r="B2596" t="s">
        <v>7655</v>
      </c>
    </row>
    <row r="2597" spans="1:2">
      <c r="A2597" t="s">
        <v>7654</v>
      </c>
      <c r="B2597" t="s">
        <v>7656</v>
      </c>
    </row>
    <row r="2598" spans="1:2">
      <c r="A2598" t="s">
        <v>7657</v>
      </c>
      <c r="B2598" t="s">
        <v>7658</v>
      </c>
    </row>
    <row r="2599" spans="1:2">
      <c r="A2599" t="s">
        <v>7657</v>
      </c>
      <c r="B2599" t="s">
        <v>7659</v>
      </c>
    </row>
    <row r="2600" spans="1:2">
      <c r="A2600" t="s">
        <v>7660</v>
      </c>
      <c r="B2600" t="s">
        <v>7661</v>
      </c>
    </row>
    <row r="2601" spans="1:2">
      <c r="A2601" t="s">
        <v>7660</v>
      </c>
      <c r="B2601" t="s">
        <v>7662</v>
      </c>
    </row>
    <row r="2602" spans="1:2">
      <c r="A2602" t="s">
        <v>7663</v>
      </c>
      <c r="B2602" t="s">
        <v>7664</v>
      </c>
    </row>
    <row r="2603" spans="1:2">
      <c r="A2603" t="s">
        <v>7663</v>
      </c>
      <c r="B2603" t="s">
        <v>7665</v>
      </c>
    </row>
    <row r="2604" spans="1:2">
      <c r="A2604" t="s">
        <v>7666</v>
      </c>
      <c r="B2604" t="s">
        <v>7667</v>
      </c>
    </row>
    <row r="2605" spans="1:2">
      <c r="A2605" t="s">
        <v>7666</v>
      </c>
      <c r="B2605" t="s">
        <v>7668</v>
      </c>
    </row>
    <row r="2606" spans="1:2">
      <c r="A2606" t="s">
        <v>7669</v>
      </c>
      <c r="B2606" t="s">
        <v>7670</v>
      </c>
    </row>
    <row r="2607" spans="1:2">
      <c r="A2607" t="s">
        <v>7669</v>
      </c>
      <c r="B2607" t="s">
        <v>7671</v>
      </c>
    </row>
    <row r="2608" spans="1:2">
      <c r="A2608" t="s">
        <v>7672</v>
      </c>
      <c r="B2608" t="s">
        <v>7673</v>
      </c>
    </row>
    <row r="2609" spans="1:2">
      <c r="A2609" t="s">
        <v>7672</v>
      </c>
      <c r="B2609" t="s">
        <v>7674</v>
      </c>
    </row>
    <row r="2610" spans="1:2">
      <c r="A2610" t="s">
        <v>7688</v>
      </c>
      <c r="B2610" t="s">
        <v>7689</v>
      </c>
    </row>
    <row r="2611" spans="1:2">
      <c r="A2611" t="s">
        <v>7690</v>
      </c>
      <c r="B2611" t="s">
        <v>7691</v>
      </c>
    </row>
    <row r="2612" spans="1:2">
      <c r="A2612" t="s">
        <v>7686</v>
      </c>
      <c r="B2612" t="s">
        <v>7687</v>
      </c>
    </row>
    <row r="2613" spans="1:2">
      <c r="A2613" t="s">
        <v>7697</v>
      </c>
      <c r="B2613" t="s">
        <v>7701</v>
      </c>
    </row>
    <row r="2614" spans="1:2">
      <c r="A2614" t="s">
        <v>7697</v>
      </c>
      <c r="B2614" t="s">
        <v>7699</v>
      </c>
    </row>
    <row r="2615" spans="1:2">
      <c r="A2615" t="s">
        <v>7697</v>
      </c>
      <c r="B2615" t="s">
        <v>7700</v>
      </c>
    </row>
    <row r="2616" spans="1:2">
      <c r="A2616" t="s">
        <v>7697</v>
      </c>
      <c r="B2616" t="s">
        <v>7698</v>
      </c>
    </row>
    <row r="2617" spans="1:2">
      <c r="A2617" t="s">
        <v>7692</v>
      </c>
      <c r="B2617" t="s">
        <v>7696</v>
      </c>
    </row>
    <row r="2618" spans="1:2">
      <c r="A2618" t="s">
        <v>7692</v>
      </c>
      <c r="B2618" t="s">
        <v>7695</v>
      </c>
    </row>
    <row r="2619" spans="1:2">
      <c r="A2619" t="s">
        <v>7692</v>
      </c>
      <c r="B2619" t="s">
        <v>7694</v>
      </c>
    </row>
    <row r="2620" spans="1:2">
      <c r="A2620" t="s">
        <v>7692</v>
      </c>
      <c r="B2620" t="s">
        <v>7693</v>
      </c>
    </row>
    <row r="2621" spans="1:2">
      <c r="A2621" t="s">
        <v>7702</v>
      </c>
      <c r="B2621" t="s">
        <v>7703</v>
      </c>
    </row>
    <row r="2622" spans="1:2">
      <c r="A2622" t="s">
        <v>7702</v>
      </c>
      <c r="B2622" t="s">
        <v>7704</v>
      </c>
    </row>
    <row r="2623" spans="1:2">
      <c r="A2623" t="s">
        <v>7702</v>
      </c>
      <c r="B2623" t="s">
        <v>7706</v>
      </c>
    </row>
    <row r="2624" spans="1:2">
      <c r="A2624" t="s">
        <v>7702</v>
      </c>
      <c r="B2624" t="s">
        <v>7705</v>
      </c>
    </row>
    <row r="2625" spans="1:2">
      <c r="A2625" t="s">
        <v>7707</v>
      </c>
      <c r="B2625" t="s">
        <v>7708</v>
      </c>
    </row>
    <row r="2626" spans="1:2">
      <c r="A2626" t="s">
        <v>7709</v>
      </c>
      <c r="B2626" t="s">
        <v>7710</v>
      </c>
    </row>
    <row r="2627" spans="1:2">
      <c r="A2627" t="s">
        <v>7711</v>
      </c>
      <c r="B2627" t="s">
        <v>7712</v>
      </c>
    </row>
    <row r="2628" spans="1:2">
      <c r="A2628" t="s">
        <v>7713</v>
      </c>
      <c r="B2628" t="s">
        <v>7714</v>
      </c>
    </row>
    <row r="2629" spans="1:2">
      <c r="A2629" t="s">
        <v>7715</v>
      </c>
      <c r="B2629" t="s">
        <v>7716</v>
      </c>
    </row>
    <row r="2630" spans="1:2">
      <c r="A2630" t="s">
        <v>7717</v>
      </c>
      <c r="B2630" t="s">
        <v>7718</v>
      </c>
    </row>
    <row r="2631" spans="1:2">
      <c r="A2631" t="s">
        <v>7719</v>
      </c>
      <c r="B2631" t="s">
        <v>7720</v>
      </c>
    </row>
    <row r="2632" spans="1:2">
      <c r="A2632" t="s">
        <v>7721</v>
      </c>
      <c r="B2632" t="s">
        <v>7722</v>
      </c>
    </row>
    <row r="2633" spans="1:2">
      <c r="A2633" t="s">
        <v>7723</v>
      </c>
      <c r="B2633" t="s">
        <v>7724</v>
      </c>
    </row>
    <row r="2634" spans="1:2">
      <c r="A2634" t="s">
        <v>7725</v>
      </c>
      <c r="B2634" t="s">
        <v>7726</v>
      </c>
    </row>
    <row r="2635" spans="1:2">
      <c r="A2635" t="s">
        <v>7727</v>
      </c>
      <c r="B2635" t="s">
        <v>7728</v>
      </c>
    </row>
    <row r="2636" spans="1:2">
      <c r="A2636" t="s">
        <v>7729</v>
      </c>
      <c r="B2636" t="s">
        <v>7730</v>
      </c>
    </row>
    <row r="2637" spans="1:2">
      <c r="A2637" t="s">
        <v>7731</v>
      </c>
      <c r="B2637" t="s">
        <v>7732</v>
      </c>
    </row>
    <row r="2638" spans="1:2">
      <c r="A2638" t="s">
        <v>7733</v>
      </c>
      <c r="B2638" t="s">
        <v>7734</v>
      </c>
    </row>
    <row r="2639" spans="1:2">
      <c r="A2639" t="s">
        <v>7735</v>
      </c>
      <c r="B2639" t="s">
        <v>7736</v>
      </c>
    </row>
    <row r="2640" spans="1:2">
      <c r="A2640" t="s">
        <v>7737</v>
      </c>
      <c r="B2640" t="s">
        <v>7738</v>
      </c>
    </row>
    <row r="2641" spans="1:2">
      <c r="A2641" t="s">
        <v>7750</v>
      </c>
      <c r="B2641" t="s">
        <v>7751</v>
      </c>
    </row>
    <row r="2642" spans="1:2">
      <c r="A2642" t="s">
        <v>7750</v>
      </c>
      <c r="B2642" t="s">
        <v>7752</v>
      </c>
    </row>
    <row r="2643" spans="1:2">
      <c r="A2643" t="s">
        <v>7753</v>
      </c>
      <c r="B2643" t="s">
        <v>7754</v>
      </c>
    </row>
    <row r="2644" spans="1:2">
      <c r="A2644" t="s">
        <v>7753</v>
      </c>
      <c r="B2644" t="s">
        <v>7755</v>
      </c>
    </row>
    <row r="2645" spans="1:2">
      <c r="A2645" t="s">
        <v>7756</v>
      </c>
      <c r="B2645" t="s">
        <v>7757</v>
      </c>
    </row>
    <row r="2646" spans="1:2">
      <c r="A2646" t="s">
        <v>7756</v>
      </c>
      <c r="B2646" t="s">
        <v>15260</v>
      </c>
    </row>
    <row r="2647" spans="1:2">
      <c r="A2647" t="s">
        <v>15150</v>
      </c>
      <c r="B2647" t="s">
        <v>15261</v>
      </c>
    </row>
    <row r="2648" spans="1:2">
      <c r="A2648" t="s">
        <v>15150</v>
      </c>
      <c r="B2648" t="s">
        <v>15262</v>
      </c>
    </row>
    <row r="2649" spans="1:2">
      <c r="A2649" t="s">
        <v>7758</v>
      </c>
      <c r="B2649" t="s">
        <v>7759</v>
      </c>
    </row>
    <row r="2650" spans="1:2">
      <c r="A2650" t="s">
        <v>7758</v>
      </c>
      <c r="B2650" t="s">
        <v>7760</v>
      </c>
    </row>
    <row r="2651" spans="1:2">
      <c r="A2651" t="s">
        <v>7739</v>
      </c>
      <c r="B2651" t="s">
        <v>7740</v>
      </c>
    </row>
    <row r="2652" spans="1:2">
      <c r="A2652" t="s">
        <v>7739</v>
      </c>
      <c r="B2652" t="s">
        <v>7741</v>
      </c>
    </row>
    <row r="2653" spans="1:2">
      <c r="A2653" t="s">
        <v>7742</v>
      </c>
      <c r="B2653" t="s">
        <v>7743</v>
      </c>
    </row>
    <row r="2654" spans="1:2">
      <c r="A2654" t="s">
        <v>7742</v>
      </c>
      <c r="B2654" t="s">
        <v>7744</v>
      </c>
    </row>
    <row r="2655" spans="1:2">
      <c r="A2655" t="s">
        <v>7745</v>
      </c>
      <c r="B2655" t="s">
        <v>7746</v>
      </c>
    </row>
    <row r="2656" spans="1:2">
      <c r="A2656" t="s">
        <v>7745</v>
      </c>
      <c r="B2656" t="s">
        <v>7747</v>
      </c>
    </row>
    <row r="2657" spans="1:2">
      <c r="A2657" t="s">
        <v>7748</v>
      </c>
      <c r="B2657" t="s">
        <v>7749</v>
      </c>
    </row>
    <row r="2658" spans="1:2">
      <c r="A2658" t="s">
        <v>7748</v>
      </c>
      <c r="B2658" t="s">
        <v>15263</v>
      </c>
    </row>
    <row r="2659" spans="1:2">
      <c r="A2659" t="s">
        <v>7767</v>
      </c>
      <c r="B2659" t="s">
        <v>7768</v>
      </c>
    </row>
    <row r="2660" spans="1:2">
      <c r="A2660" t="s">
        <v>7767</v>
      </c>
      <c r="B2660" t="s">
        <v>7769</v>
      </c>
    </row>
    <row r="2661" spans="1:2">
      <c r="A2661" t="s">
        <v>7761</v>
      </c>
      <c r="B2661" t="s">
        <v>7762</v>
      </c>
    </row>
    <row r="2662" spans="1:2">
      <c r="A2662" t="s">
        <v>7761</v>
      </c>
      <c r="B2662" t="s">
        <v>7763</v>
      </c>
    </row>
    <row r="2663" spans="1:2">
      <c r="A2663" t="s">
        <v>7764</v>
      </c>
      <c r="B2663" t="s">
        <v>7765</v>
      </c>
    </row>
    <row r="2664" spans="1:2">
      <c r="A2664" t="s">
        <v>7764</v>
      </c>
      <c r="B2664" t="s">
        <v>7766</v>
      </c>
    </row>
    <row r="2665" spans="1:2">
      <c r="A2665" t="s">
        <v>7776</v>
      </c>
      <c r="B2665" t="s">
        <v>13927</v>
      </c>
    </row>
    <row r="2666" spans="1:2">
      <c r="A2666" t="s">
        <v>7780</v>
      </c>
      <c r="B2666" t="s">
        <v>13928</v>
      </c>
    </row>
    <row r="2667" spans="1:2">
      <c r="A2667" t="s">
        <v>7771</v>
      </c>
      <c r="B2667" t="s">
        <v>13929</v>
      </c>
    </row>
    <row r="2668" spans="1:2">
      <c r="A2668" t="s">
        <v>7781</v>
      </c>
      <c r="B2668" t="s">
        <v>13930</v>
      </c>
    </row>
    <row r="2669" spans="1:2">
      <c r="A2669" t="s">
        <v>7770</v>
      </c>
      <c r="B2669" t="s">
        <v>13931</v>
      </c>
    </row>
    <row r="2670" spans="1:2">
      <c r="A2670" t="s">
        <v>7783</v>
      </c>
      <c r="B2670" t="s">
        <v>13932</v>
      </c>
    </row>
    <row r="2671" spans="1:2">
      <c r="A2671" t="s">
        <v>7786</v>
      </c>
      <c r="B2671" t="s">
        <v>13933</v>
      </c>
    </row>
    <row r="2672" spans="1:2">
      <c r="A2672" t="s">
        <v>7782</v>
      </c>
      <c r="B2672" t="s">
        <v>13934</v>
      </c>
    </row>
    <row r="2673" spans="1:2">
      <c r="A2673" t="s">
        <v>7772</v>
      </c>
      <c r="B2673" t="s">
        <v>13935</v>
      </c>
    </row>
    <row r="2674" spans="1:2">
      <c r="A2674" t="s">
        <v>7785</v>
      </c>
      <c r="B2674" t="s">
        <v>13936</v>
      </c>
    </row>
    <row r="2675" spans="1:2">
      <c r="A2675" t="s">
        <v>7787</v>
      </c>
      <c r="B2675" t="s">
        <v>13937</v>
      </c>
    </row>
    <row r="2676" spans="1:2">
      <c r="A2676" t="s">
        <v>7774</v>
      </c>
      <c r="B2676" t="s">
        <v>13938</v>
      </c>
    </row>
    <row r="2677" spans="1:2">
      <c r="A2677" t="s">
        <v>7773</v>
      </c>
      <c r="B2677" t="s">
        <v>13939</v>
      </c>
    </row>
    <row r="2678" spans="1:2">
      <c r="A2678" t="s">
        <v>7784</v>
      </c>
      <c r="B2678" t="s">
        <v>13940</v>
      </c>
    </row>
    <row r="2679" spans="1:2">
      <c r="A2679" t="s">
        <v>7777</v>
      </c>
      <c r="B2679" t="s">
        <v>13941</v>
      </c>
    </row>
    <row r="2680" spans="1:2">
      <c r="A2680" t="s">
        <v>7775</v>
      </c>
      <c r="B2680" t="s">
        <v>13942</v>
      </c>
    </row>
    <row r="2681" spans="1:2">
      <c r="A2681" t="s">
        <v>7778</v>
      </c>
      <c r="B2681" t="s">
        <v>7779</v>
      </c>
    </row>
    <row r="2682" spans="1:2">
      <c r="A2682" t="s">
        <v>7790</v>
      </c>
      <c r="B2682" t="s">
        <v>7791</v>
      </c>
    </row>
    <row r="2683" spans="1:2">
      <c r="A2683" t="s">
        <v>7788</v>
      </c>
      <c r="B2683" t="s">
        <v>7789</v>
      </c>
    </row>
    <row r="2684" spans="1:2">
      <c r="A2684" t="s">
        <v>7797</v>
      </c>
      <c r="B2684" t="s">
        <v>7798</v>
      </c>
    </row>
    <row r="2685" spans="1:2">
      <c r="A2685" t="s">
        <v>7792</v>
      </c>
      <c r="B2685" t="s">
        <v>4035</v>
      </c>
    </row>
    <row r="2686" spans="1:2">
      <c r="A2686" t="s">
        <v>7793</v>
      </c>
      <c r="B2686" t="s">
        <v>7794</v>
      </c>
    </row>
    <row r="2687" spans="1:2">
      <c r="A2687" t="s">
        <v>7795</v>
      </c>
      <c r="B2687" t="s">
        <v>7796</v>
      </c>
    </row>
    <row r="2688" spans="1:2">
      <c r="A2688" t="s">
        <v>7800</v>
      </c>
      <c r="B2688" t="s">
        <v>7801</v>
      </c>
    </row>
    <row r="2689" spans="1:2">
      <c r="A2689" t="s">
        <v>7800</v>
      </c>
      <c r="B2689" t="s">
        <v>7802</v>
      </c>
    </row>
    <row r="2690" spans="1:2">
      <c r="A2690" t="s">
        <v>7800</v>
      </c>
      <c r="B2690" t="s">
        <v>7803</v>
      </c>
    </row>
    <row r="2691" spans="1:2">
      <c r="A2691" t="s">
        <v>7804</v>
      </c>
      <c r="B2691" t="s">
        <v>7805</v>
      </c>
    </row>
    <row r="2692" spans="1:2">
      <c r="A2692" t="s">
        <v>7804</v>
      </c>
      <c r="B2692" t="s">
        <v>7806</v>
      </c>
    </row>
    <row r="2693" spans="1:2">
      <c r="A2693" t="s">
        <v>7804</v>
      </c>
      <c r="B2693" t="s">
        <v>7807</v>
      </c>
    </row>
    <row r="2694" spans="1:2">
      <c r="A2694" t="s">
        <v>7808</v>
      </c>
      <c r="B2694" t="s">
        <v>7809</v>
      </c>
    </row>
    <row r="2695" spans="1:2">
      <c r="A2695" t="s">
        <v>7808</v>
      </c>
      <c r="B2695" t="s">
        <v>7810</v>
      </c>
    </row>
    <row r="2696" spans="1:2">
      <c r="A2696" t="s">
        <v>7808</v>
      </c>
      <c r="B2696" t="s">
        <v>7811</v>
      </c>
    </row>
    <row r="2697" spans="1:2">
      <c r="A2697" t="s">
        <v>15151</v>
      </c>
      <c r="B2697" t="s">
        <v>15264</v>
      </c>
    </row>
    <row r="2698" spans="1:2">
      <c r="A2698" t="s">
        <v>15151</v>
      </c>
      <c r="B2698" t="s">
        <v>15265</v>
      </c>
    </row>
    <row r="2699" spans="1:2">
      <c r="A2699" t="s">
        <v>15151</v>
      </c>
      <c r="B2699" t="s">
        <v>15265</v>
      </c>
    </row>
    <row r="2700" spans="1:2">
      <c r="A2700" t="s">
        <v>13850</v>
      </c>
      <c r="B2700" t="s">
        <v>13943</v>
      </c>
    </row>
    <row r="2701" spans="1:2">
      <c r="A2701" t="s">
        <v>13850</v>
      </c>
      <c r="B2701" t="s">
        <v>13944</v>
      </c>
    </row>
    <row r="2702" spans="1:2">
      <c r="A2702" t="s">
        <v>13850</v>
      </c>
      <c r="B2702" t="s">
        <v>13945</v>
      </c>
    </row>
    <row r="2703" spans="1:2">
      <c r="A2703" t="s">
        <v>7812</v>
      </c>
      <c r="B2703" t="s">
        <v>7813</v>
      </c>
    </row>
    <row r="2704" spans="1:2">
      <c r="A2704" t="s">
        <v>7812</v>
      </c>
      <c r="B2704" t="s">
        <v>7814</v>
      </c>
    </row>
    <row r="2705" spans="1:2">
      <c r="A2705" t="s">
        <v>7812</v>
      </c>
      <c r="B2705" t="s">
        <v>7815</v>
      </c>
    </row>
    <row r="2706" spans="1:2">
      <c r="A2706" t="s">
        <v>7816</v>
      </c>
      <c r="B2706" t="s">
        <v>7817</v>
      </c>
    </row>
    <row r="2707" spans="1:2">
      <c r="A2707" t="s">
        <v>7816</v>
      </c>
      <c r="B2707" t="s">
        <v>7818</v>
      </c>
    </row>
    <row r="2708" spans="1:2">
      <c r="A2708" t="s">
        <v>7816</v>
      </c>
      <c r="B2708" t="s">
        <v>7819</v>
      </c>
    </row>
    <row r="2709" spans="1:2">
      <c r="A2709" t="s">
        <v>7820</v>
      </c>
      <c r="B2709" t="s">
        <v>15266</v>
      </c>
    </row>
    <row r="2710" spans="1:2">
      <c r="A2710" t="s">
        <v>7820</v>
      </c>
      <c r="B2710" t="s">
        <v>15267</v>
      </c>
    </row>
    <row r="2711" spans="1:2">
      <c r="A2711" t="s">
        <v>7820</v>
      </c>
      <c r="B2711" t="s">
        <v>15268</v>
      </c>
    </row>
    <row r="2712" spans="1:2">
      <c r="A2712" t="s">
        <v>7821</v>
      </c>
      <c r="B2712" t="s">
        <v>7822</v>
      </c>
    </row>
    <row r="2713" spans="1:2">
      <c r="A2713" t="s">
        <v>7821</v>
      </c>
      <c r="B2713" t="s">
        <v>7823</v>
      </c>
    </row>
    <row r="2714" spans="1:2">
      <c r="A2714" t="s">
        <v>7821</v>
      </c>
      <c r="B2714" t="s">
        <v>7824</v>
      </c>
    </row>
    <row r="2715" spans="1:2">
      <c r="A2715" t="s">
        <v>7799</v>
      </c>
      <c r="B2715" t="s">
        <v>2955</v>
      </c>
    </row>
    <row r="2716" spans="1:2">
      <c r="A2716" t="s">
        <v>7799</v>
      </c>
      <c r="B2716" t="s">
        <v>2955</v>
      </c>
    </row>
    <row r="2717" spans="1:2">
      <c r="A2717" t="s">
        <v>7799</v>
      </c>
      <c r="B2717" t="s">
        <v>2955</v>
      </c>
    </row>
    <row r="2718" spans="1:2">
      <c r="A2718" t="s">
        <v>7850</v>
      </c>
      <c r="B2718" t="s">
        <v>7851</v>
      </c>
    </row>
    <row r="2719" spans="1:2">
      <c r="A2719" t="s">
        <v>7850</v>
      </c>
      <c r="B2719" t="s">
        <v>7852</v>
      </c>
    </row>
    <row r="2720" spans="1:2">
      <c r="A2720" t="s">
        <v>7850</v>
      </c>
      <c r="B2720" t="s">
        <v>7853</v>
      </c>
    </row>
    <row r="2721" spans="1:2">
      <c r="A2721" t="s">
        <v>7825</v>
      </c>
      <c r="B2721" t="s">
        <v>7826</v>
      </c>
    </row>
    <row r="2722" spans="1:2">
      <c r="A2722" t="s">
        <v>7825</v>
      </c>
      <c r="B2722" t="s">
        <v>7827</v>
      </c>
    </row>
    <row r="2723" spans="1:2">
      <c r="A2723" t="s">
        <v>7825</v>
      </c>
      <c r="B2723" t="s">
        <v>7828</v>
      </c>
    </row>
    <row r="2724" spans="1:2">
      <c r="A2724" t="s">
        <v>7829</v>
      </c>
      <c r="B2724" t="s">
        <v>7830</v>
      </c>
    </row>
    <row r="2725" spans="1:2">
      <c r="A2725" t="s">
        <v>7829</v>
      </c>
      <c r="B2725" t="s">
        <v>7831</v>
      </c>
    </row>
    <row r="2726" spans="1:2">
      <c r="A2726" t="s">
        <v>7829</v>
      </c>
      <c r="B2726" t="s">
        <v>7832</v>
      </c>
    </row>
    <row r="2727" spans="1:2">
      <c r="A2727" t="s">
        <v>7833</v>
      </c>
      <c r="B2727" t="s">
        <v>2954</v>
      </c>
    </row>
    <row r="2728" spans="1:2">
      <c r="A2728" t="s">
        <v>7833</v>
      </c>
      <c r="B2728" t="s">
        <v>2954</v>
      </c>
    </row>
    <row r="2729" spans="1:2">
      <c r="A2729" t="s">
        <v>7833</v>
      </c>
      <c r="B2729" t="s">
        <v>2954</v>
      </c>
    </row>
    <row r="2730" spans="1:2">
      <c r="A2730" t="s">
        <v>7834</v>
      </c>
      <c r="B2730" t="s">
        <v>7835</v>
      </c>
    </row>
    <row r="2731" spans="1:2">
      <c r="A2731" t="s">
        <v>7834</v>
      </c>
      <c r="B2731" t="s">
        <v>7836</v>
      </c>
    </row>
    <row r="2732" spans="1:2">
      <c r="A2732" t="s">
        <v>7834</v>
      </c>
      <c r="B2732" t="s">
        <v>7837</v>
      </c>
    </row>
    <row r="2733" spans="1:2">
      <c r="A2733" t="s">
        <v>7838</v>
      </c>
      <c r="B2733" t="s">
        <v>7839</v>
      </c>
    </row>
    <row r="2734" spans="1:2">
      <c r="A2734" t="s">
        <v>7838</v>
      </c>
      <c r="B2734" t="s">
        <v>7840</v>
      </c>
    </row>
    <row r="2735" spans="1:2">
      <c r="A2735" t="s">
        <v>7838</v>
      </c>
      <c r="B2735" t="s">
        <v>7841</v>
      </c>
    </row>
    <row r="2736" spans="1:2">
      <c r="A2736" t="s">
        <v>7842</v>
      </c>
      <c r="B2736" t="s">
        <v>7843</v>
      </c>
    </row>
    <row r="2737" spans="1:2">
      <c r="A2737" t="s">
        <v>7842</v>
      </c>
      <c r="B2737" t="s">
        <v>7844</v>
      </c>
    </row>
    <row r="2738" spans="1:2">
      <c r="A2738" t="s">
        <v>7842</v>
      </c>
      <c r="B2738" t="s">
        <v>7845</v>
      </c>
    </row>
    <row r="2739" spans="1:2">
      <c r="A2739" t="s">
        <v>7846</v>
      </c>
      <c r="B2739" t="s">
        <v>7847</v>
      </c>
    </row>
    <row r="2740" spans="1:2">
      <c r="A2740" t="s">
        <v>7846</v>
      </c>
      <c r="B2740" t="s">
        <v>7848</v>
      </c>
    </row>
    <row r="2741" spans="1:2">
      <c r="A2741" t="s">
        <v>7846</v>
      </c>
      <c r="B2741" t="s">
        <v>7849</v>
      </c>
    </row>
    <row r="2742" spans="1:2">
      <c r="A2742" t="s">
        <v>7884</v>
      </c>
      <c r="B2742" t="s">
        <v>7885</v>
      </c>
    </row>
    <row r="2743" spans="1:2">
      <c r="A2743" t="s">
        <v>7854</v>
      </c>
      <c r="B2743" t="s">
        <v>7855</v>
      </c>
    </row>
    <row r="2744" spans="1:2">
      <c r="A2744" t="s">
        <v>7860</v>
      </c>
      <c r="B2744" t="s">
        <v>7861</v>
      </c>
    </row>
    <row r="2745" spans="1:2">
      <c r="A2745" t="s">
        <v>7877</v>
      </c>
      <c r="B2745" t="s">
        <v>7878</v>
      </c>
    </row>
    <row r="2746" spans="1:2">
      <c r="A2746" t="s">
        <v>7879</v>
      </c>
      <c r="B2746" t="s">
        <v>7880</v>
      </c>
    </row>
    <row r="2747" spans="1:2">
      <c r="A2747" t="s">
        <v>7886</v>
      </c>
      <c r="B2747" t="s">
        <v>7887</v>
      </c>
    </row>
    <row r="2748" spans="1:2">
      <c r="A2748" t="s">
        <v>7870</v>
      </c>
      <c r="B2748" t="s">
        <v>7871</v>
      </c>
    </row>
    <row r="2749" spans="1:2">
      <c r="A2749" t="s">
        <v>7873</v>
      </c>
      <c r="B2749" t="s">
        <v>7874</v>
      </c>
    </row>
    <row r="2750" spans="1:2">
      <c r="A2750" t="s">
        <v>7856</v>
      </c>
      <c r="B2750" t="s">
        <v>7857</v>
      </c>
    </row>
    <row r="2751" spans="1:2">
      <c r="A2751" t="s">
        <v>7864</v>
      </c>
      <c r="B2751" t="s">
        <v>7865</v>
      </c>
    </row>
    <row r="2752" spans="1:2">
      <c r="A2752" t="s">
        <v>7858</v>
      </c>
      <c r="B2752" t="s">
        <v>7859</v>
      </c>
    </row>
    <row r="2753" spans="1:2">
      <c r="A2753" t="s">
        <v>7862</v>
      </c>
      <c r="B2753" t="s">
        <v>7863</v>
      </c>
    </row>
    <row r="2754" spans="1:2">
      <c r="A2754" t="s">
        <v>7866</v>
      </c>
      <c r="B2754" t="s">
        <v>7867</v>
      </c>
    </row>
    <row r="2755" spans="1:2">
      <c r="A2755" t="s">
        <v>7868</v>
      </c>
      <c r="B2755" t="s">
        <v>7869</v>
      </c>
    </row>
    <row r="2756" spans="1:2">
      <c r="A2756" t="s">
        <v>7872</v>
      </c>
      <c r="B2756" t="s">
        <v>13946</v>
      </c>
    </row>
    <row r="2757" spans="1:2">
      <c r="A2757" t="s">
        <v>7875</v>
      </c>
      <c r="B2757" t="s">
        <v>7876</v>
      </c>
    </row>
    <row r="2758" spans="1:2">
      <c r="A2758" t="s">
        <v>7881</v>
      </c>
      <c r="B2758" t="s">
        <v>13946</v>
      </c>
    </row>
    <row r="2759" spans="1:2">
      <c r="A2759" t="s">
        <v>7882</v>
      </c>
      <c r="B2759" t="s">
        <v>7883</v>
      </c>
    </row>
    <row r="2760" spans="1:2">
      <c r="A2760" t="s">
        <v>7897</v>
      </c>
      <c r="B2760" t="s">
        <v>7898</v>
      </c>
    </row>
    <row r="2761" spans="1:2">
      <c r="A2761" t="s">
        <v>7897</v>
      </c>
      <c r="B2761" t="s">
        <v>7899</v>
      </c>
    </row>
    <row r="2762" spans="1:2">
      <c r="A2762" t="s">
        <v>7906</v>
      </c>
      <c r="B2762" t="s">
        <v>7908</v>
      </c>
    </row>
    <row r="2763" spans="1:2">
      <c r="A2763" t="s">
        <v>7906</v>
      </c>
      <c r="B2763" t="s">
        <v>7907</v>
      </c>
    </row>
    <row r="2764" spans="1:2">
      <c r="A2764" t="s">
        <v>7891</v>
      </c>
      <c r="B2764" t="s">
        <v>7892</v>
      </c>
    </row>
    <row r="2765" spans="1:2">
      <c r="A2765" t="s">
        <v>7891</v>
      </c>
      <c r="B2765" t="s">
        <v>7893</v>
      </c>
    </row>
    <row r="2766" spans="1:2">
      <c r="A2766" t="s">
        <v>7894</v>
      </c>
      <c r="B2766" t="s">
        <v>7895</v>
      </c>
    </row>
    <row r="2767" spans="1:2">
      <c r="A2767" t="s">
        <v>7894</v>
      </c>
      <c r="B2767" t="s">
        <v>7896</v>
      </c>
    </row>
    <row r="2768" spans="1:2">
      <c r="A2768" t="s">
        <v>7888</v>
      </c>
      <c r="B2768" t="s">
        <v>7889</v>
      </c>
    </row>
    <row r="2769" spans="1:2">
      <c r="A2769" t="s">
        <v>7888</v>
      </c>
      <c r="B2769" t="s">
        <v>7890</v>
      </c>
    </row>
    <row r="2770" spans="1:2">
      <c r="A2770" t="s">
        <v>7909</v>
      </c>
      <c r="B2770" t="s">
        <v>7910</v>
      </c>
    </row>
    <row r="2771" spans="1:2">
      <c r="A2771" t="s">
        <v>7909</v>
      </c>
      <c r="B2771" t="s">
        <v>7911</v>
      </c>
    </row>
    <row r="2772" spans="1:2">
      <c r="A2772" t="s">
        <v>7900</v>
      </c>
      <c r="B2772" t="s">
        <v>7901</v>
      </c>
    </row>
    <row r="2773" spans="1:2">
      <c r="A2773" t="s">
        <v>7900</v>
      </c>
      <c r="B2773" t="s">
        <v>7902</v>
      </c>
    </row>
    <row r="2774" spans="1:2">
      <c r="A2774" t="s">
        <v>7903</v>
      </c>
      <c r="B2774" t="s">
        <v>7904</v>
      </c>
    </row>
    <row r="2775" spans="1:2">
      <c r="A2775" t="s">
        <v>7903</v>
      </c>
      <c r="B2775" t="s">
        <v>7905</v>
      </c>
    </row>
    <row r="2776" spans="1:2">
      <c r="A2776" t="s">
        <v>7914</v>
      </c>
      <c r="B2776" t="s">
        <v>7915</v>
      </c>
    </row>
    <row r="2777" spans="1:2">
      <c r="A2777" t="s">
        <v>7916</v>
      </c>
      <c r="B2777" t="s">
        <v>7917</v>
      </c>
    </row>
    <row r="2778" spans="1:2">
      <c r="A2778" t="s">
        <v>7912</v>
      </c>
      <c r="B2778" t="s">
        <v>7913</v>
      </c>
    </row>
    <row r="2779" spans="1:2">
      <c r="A2779" t="s">
        <v>7926</v>
      </c>
      <c r="B2779" t="s">
        <v>7927</v>
      </c>
    </row>
    <row r="2780" spans="1:2">
      <c r="A2780" t="s">
        <v>7928</v>
      </c>
      <c r="B2780" t="s">
        <v>7929</v>
      </c>
    </row>
    <row r="2781" spans="1:2">
      <c r="A2781" t="s">
        <v>7930</v>
      </c>
      <c r="B2781" t="s">
        <v>7931</v>
      </c>
    </row>
    <row r="2782" spans="1:2">
      <c r="A2782" t="s">
        <v>7918</v>
      </c>
      <c r="B2782" t="s">
        <v>7919</v>
      </c>
    </row>
    <row r="2783" spans="1:2">
      <c r="A2783" t="s">
        <v>7920</v>
      </c>
      <c r="B2783" t="s">
        <v>7921</v>
      </c>
    </row>
    <row r="2784" spans="1:2">
      <c r="A2784" t="s">
        <v>7922</v>
      </c>
      <c r="B2784" t="s">
        <v>7923</v>
      </c>
    </row>
    <row r="2785" spans="1:2">
      <c r="A2785" t="s">
        <v>7924</v>
      </c>
      <c r="B2785" t="s">
        <v>7925</v>
      </c>
    </row>
    <row r="2786" spans="1:2">
      <c r="A2786" t="s">
        <v>7940</v>
      </c>
      <c r="B2786" t="s">
        <v>7941</v>
      </c>
    </row>
    <row r="2787" spans="1:2">
      <c r="A2787" t="s">
        <v>7942</v>
      </c>
      <c r="B2787" t="s">
        <v>7943</v>
      </c>
    </row>
    <row r="2788" spans="1:2">
      <c r="A2788" t="s">
        <v>7944</v>
      </c>
      <c r="B2788" t="s">
        <v>7945</v>
      </c>
    </row>
    <row r="2789" spans="1:2">
      <c r="A2789" t="s">
        <v>7946</v>
      </c>
      <c r="B2789" t="s">
        <v>7947</v>
      </c>
    </row>
    <row r="2790" spans="1:2">
      <c r="A2790" t="s">
        <v>7932</v>
      </c>
      <c r="B2790" t="s">
        <v>7933</v>
      </c>
    </row>
    <row r="2791" spans="1:2">
      <c r="A2791" t="s">
        <v>7934</v>
      </c>
      <c r="B2791" t="s">
        <v>7935</v>
      </c>
    </row>
    <row r="2792" spans="1:2">
      <c r="A2792" t="s">
        <v>7936</v>
      </c>
      <c r="B2792" t="s">
        <v>7937</v>
      </c>
    </row>
    <row r="2793" spans="1:2">
      <c r="A2793" t="s">
        <v>7938</v>
      </c>
      <c r="B2793" t="s">
        <v>7939</v>
      </c>
    </row>
    <row r="2794" spans="1:2">
      <c r="A2794" t="s">
        <v>7952</v>
      </c>
      <c r="B2794" t="s">
        <v>7953</v>
      </c>
    </row>
    <row r="2795" spans="1:2">
      <c r="A2795" t="s">
        <v>7948</v>
      </c>
      <c r="B2795" t="s">
        <v>7949</v>
      </c>
    </row>
    <row r="2796" spans="1:2">
      <c r="A2796" t="s">
        <v>7950</v>
      </c>
      <c r="B2796" t="s">
        <v>7951</v>
      </c>
    </row>
    <row r="2797" spans="1:2">
      <c r="A2797" t="s">
        <v>7966</v>
      </c>
      <c r="B2797" t="s">
        <v>7969</v>
      </c>
    </row>
    <row r="2798" spans="1:2">
      <c r="A2798" t="s">
        <v>7966</v>
      </c>
      <c r="B2798" t="s">
        <v>7967</v>
      </c>
    </row>
    <row r="2799" spans="1:2">
      <c r="A2799" t="s">
        <v>7966</v>
      </c>
      <c r="B2799" t="s">
        <v>7968</v>
      </c>
    </row>
    <row r="2800" spans="1:2">
      <c r="A2800" t="s">
        <v>7970</v>
      </c>
      <c r="B2800" t="s">
        <v>7973</v>
      </c>
    </row>
    <row r="2801" spans="1:2">
      <c r="A2801" t="s">
        <v>7970</v>
      </c>
      <c r="B2801" t="s">
        <v>7971</v>
      </c>
    </row>
    <row r="2802" spans="1:2">
      <c r="A2802" t="s">
        <v>7970</v>
      </c>
      <c r="B2802" t="s">
        <v>7972</v>
      </c>
    </row>
    <row r="2803" spans="1:2">
      <c r="A2803" t="s">
        <v>7974</v>
      </c>
      <c r="B2803" t="s">
        <v>7977</v>
      </c>
    </row>
    <row r="2804" spans="1:2">
      <c r="A2804" t="s">
        <v>7974</v>
      </c>
      <c r="B2804" t="s">
        <v>7975</v>
      </c>
    </row>
    <row r="2805" spans="1:2">
      <c r="A2805" t="s">
        <v>7974</v>
      </c>
      <c r="B2805" t="s">
        <v>7976</v>
      </c>
    </row>
    <row r="2806" spans="1:2">
      <c r="A2806" t="s">
        <v>7978</v>
      </c>
      <c r="B2806" t="s">
        <v>7981</v>
      </c>
    </row>
    <row r="2807" spans="1:2">
      <c r="A2807" t="s">
        <v>7978</v>
      </c>
      <c r="B2807" t="s">
        <v>7979</v>
      </c>
    </row>
    <row r="2808" spans="1:2">
      <c r="A2808" t="s">
        <v>7978</v>
      </c>
      <c r="B2808" t="s">
        <v>7980</v>
      </c>
    </row>
    <row r="2809" spans="1:2">
      <c r="A2809" t="s">
        <v>7982</v>
      </c>
      <c r="B2809" t="s">
        <v>7985</v>
      </c>
    </row>
    <row r="2810" spans="1:2">
      <c r="A2810" t="s">
        <v>7982</v>
      </c>
      <c r="B2810" t="s">
        <v>7983</v>
      </c>
    </row>
    <row r="2811" spans="1:2">
      <c r="A2811" t="s">
        <v>7982</v>
      </c>
      <c r="B2811" t="s">
        <v>7984</v>
      </c>
    </row>
    <row r="2812" spans="1:2">
      <c r="A2812" t="s">
        <v>7986</v>
      </c>
      <c r="B2812" t="s">
        <v>7988</v>
      </c>
    </row>
    <row r="2813" spans="1:2">
      <c r="A2813" t="s">
        <v>7986</v>
      </c>
      <c r="B2813" t="s">
        <v>7987</v>
      </c>
    </row>
    <row r="2814" spans="1:2">
      <c r="A2814" t="s">
        <v>7986</v>
      </c>
      <c r="B2814" t="s">
        <v>7988</v>
      </c>
    </row>
    <row r="2815" spans="1:2">
      <c r="A2815" t="s">
        <v>7989</v>
      </c>
      <c r="B2815" t="s">
        <v>7992</v>
      </c>
    </row>
    <row r="2816" spans="1:2">
      <c r="A2816" t="s">
        <v>7989</v>
      </c>
      <c r="B2816" t="s">
        <v>7990</v>
      </c>
    </row>
    <row r="2817" spans="1:2">
      <c r="A2817" t="s">
        <v>7989</v>
      </c>
      <c r="B2817" t="s">
        <v>7991</v>
      </c>
    </row>
    <row r="2818" spans="1:2">
      <c r="A2818" t="s">
        <v>7993</v>
      </c>
      <c r="B2818" t="s">
        <v>7996</v>
      </c>
    </row>
    <row r="2819" spans="1:2">
      <c r="A2819" t="s">
        <v>7993</v>
      </c>
      <c r="B2819" t="s">
        <v>7994</v>
      </c>
    </row>
    <row r="2820" spans="1:2">
      <c r="A2820" t="s">
        <v>7993</v>
      </c>
      <c r="B2820" t="s">
        <v>7995</v>
      </c>
    </row>
    <row r="2821" spans="1:2">
      <c r="A2821" t="s">
        <v>7997</v>
      </c>
      <c r="B2821" t="s">
        <v>8000</v>
      </c>
    </row>
    <row r="2822" spans="1:2">
      <c r="A2822" t="s">
        <v>7997</v>
      </c>
      <c r="B2822" t="s">
        <v>7998</v>
      </c>
    </row>
    <row r="2823" spans="1:2">
      <c r="A2823" t="s">
        <v>7997</v>
      </c>
      <c r="B2823" t="s">
        <v>7999</v>
      </c>
    </row>
    <row r="2824" spans="1:2">
      <c r="A2824" t="s">
        <v>8001</v>
      </c>
      <c r="B2824" t="s">
        <v>8004</v>
      </c>
    </row>
    <row r="2825" spans="1:2">
      <c r="A2825" t="s">
        <v>8001</v>
      </c>
      <c r="B2825" t="s">
        <v>8002</v>
      </c>
    </row>
    <row r="2826" spans="1:2">
      <c r="A2826" t="s">
        <v>8001</v>
      </c>
      <c r="B2826" t="s">
        <v>8003</v>
      </c>
    </row>
    <row r="2827" spans="1:2">
      <c r="A2827" t="s">
        <v>8005</v>
      </c>
      <c r="B2827" t="s">
        <v>8007</v>
      </c>
    </row>
    <row r="2828" spans="1:2">
      <c r="A2828" t="s">
        <v>8005</v>
      </c>
      <c r="B2828" t="s">
        <v>8006</v>
      </c>
    </row>
    <row r="2829" spans="1:2">
      <c r="A2829" t="s">
        <v>8005</v>
      </c>
      <c r="B2829" t="s">
        <v>8007</v>
      </c>
    </row>
    <row r="2830" spans="1:2">
      <c r="A2830" t="s">
        <v>7954</v>
      </c>
      <c r="B2830" t="s">
        <v>7957</v>
      </c>
    </row>
    <row r="2831" spans="1:2">
      <c r="A2831" t="s">
        <v>7954</v>
      </c>
      <c r="B2831" t="s">
        <v>7955</v>
      </c>
    </row>
    <row r="2832" spans="1:2">
      <c r="A2832" t="s">
        <v>7954</v>
      </c>
      <c r="B2832" t="s">
        <v>7956</v>
      </c>
    </row>
    <row r="2833" spans="1:2">
      <c r="A2833" t="s">
        <v>7958</v>
      </c>
      <c r="B2833" t="s">
        <v>7961</v>
      </c>
    </row>
    <row r="2834" spans="1:2">
      <c r="A2834" t="s">
        <v>7958</v>
      </c>
      <c r="B2834" t="s">
        <v>7959</v>
      </c>
    </row>
    <row r="2835" spans="1:2">
      <c r="A2835" t="s">
        <v>7958</v>
      </c>
      <c r="B2835" t="s">
        <v>7960</v>
      </c>
    </row>
    <row r="2836" spans="1:2">
      <c r="A2836" t="s">
        <v>7962</v>
      </c>
      <c r="B2836" t="s">
        <v>7965</v>
      </c>
    </row>
    <row r="2837" spans="1:2">
      <c r="A2837" t="s">
        <v>7962</v>
      </c>
      <c r="B2837" t="s">
        <v>7963</v>
      </c>
    </row>
    <row r="2838" spans="1:2">
      <c r="A2838" t="s">
        <v>7962</v>
      </c>
      <c r="B2838" t="s">
        <v>7964</v>
      </c>
    </row>
    <row r="2839" spans="1:2">
      <c r="A2839" t="s">
        <v>8063</v>
      </c>
      <c r="B2839" t="s">
        <v>8066</v>
      </c>
    </row>
    <row r="2840" spans="1:2">
      <c r="A2840" t="s">
        <v>8063</v>
      </c>
      <c r="B2840" t="s">
        <v>8064</v>
      </c>
    </row>
    <row r="2841" spans="1:2">
      <c r="A2841" t="s">
        <v>8063</v>
      </c>
      <c r="B2841" t="s">
        <v>8065</v>
      </c>
    </row>
    <row r="2842" spans="1:2">
      <c r="A2842" t="s">
        <v>8067</v>
      </c>
      <c r="B2842" t="s">
        <v>8070</v>
      </c>
    </row>
    <row r="2843" spans="1:2">
      <c r="A2843" t="s">
        <v>8067</v>
      </c>
      <c r="B2843" t="s">
        <v>8068</v>
      </c>
    </row>
    <row r="2844" spans="1:2">
      <c r="A2844" t="s">
        <v>8067</v>
      </c>
      <c r="B2844" t="s">
        <v>8069</v>
      </c>
    </row>
    <row r="2845" spans="1:2">
      <c r="A2845" t="s">
        <v>8071</v>
      </c>
      <c r="B2845" t="s">
        <v>8074</v>
      </c>
    </row>
    <row r="2846" spans="1:2">
      <c r="A2846" t="s">
        <v>8071</v>
      </c>
      <c r="B2846" t="s">
        <v>8072</v>
      </c>
    </row>
    <row r="2847" spans="1:2">
      <c r="A2847" t="s">
        <v>8071</v>
      </c>
      <c r="B2847" t="s">
        <v>8073</v>
      </c>
    </row>
    <row r="2848" spans="1:2">
      <c r="A2848" t="s">
        <v>8075</v>
      </c>
      <c r="B2848" t="s">
        <v>8078</v>
      </c>
    </row>
    <row r="2849" spans="1:2">
      <c r="A2849" t="s">
        <v>8075</v>
      </c>
      <c r="B2849" t="s">
        <v>8076</v>
      </c>
    </row>
    <row r="2850" spans="1:2">
      <c r="A2850" t="s">
        <v>8075</v>
      </c>
      <c r="B2850" t="s">
        <v>8077</v>
      </c>
    </row>
    <row r="2851" spans="1:2">
      <c r="A2851" t="s">
        <v>8079</v>
      </c>
      <c r="B2851" t="s">
        <v>8082</v>
      </c>
    </row>
    <row r="2852" spans="1:2">
      <c r="A2852" t="s">
        <v>8079</v>
      </c>
      <c r="B2852" t="s">
        <v>8080</v>
      </c>
    </row>
    <row r="2853" spans="1:2">
      <c r="A2853" t="s">
        <v>8079</v>
      </c>
      <c r="B2853" t="s">
        <v>8081</v>
      </c>
    </row>
    <row r="2854" spans="1:2">
      <c r="A2854" t="s">
        <v>8083</v>
      </c>
      <c r="B2854" t="s">
        <v>8086</v>
      </c>
    </row>
    <row r="2855" spans="1:2">
      <c r="A2855" t="s">
        <v>8083</v>
      </c>
      <c r="B2855" t="s">
        <v>8084</v>
      </c>
    </row>
    <row r="2856" spans="1:2">
      <c r="A2856" t="s">
        <v>8083</v>
      </c>
      <c r="B2856" t="s">
        <v>8085</v>
      </c>
    </row>
    <row r="2857" spans="1:2">
      <c r="A2857" t="s">
        <v>8008</v>
      </c>
      <c r="B2857" t="s">
        <v>8011</v>
      </c>
    </row>
    <row r="2858" spans="1:2">
      <c r="A2858" t="s">
        <v>8008</v>
      </c>
      <c r="B2858" t="s">
        <v>8009</v>
      </c>
    </row>
    <row r="2859" spans="1:2">
      <c r="A2859" t="s">
        <v>8008</v>
      </c>
      <c r="B2859" t="s">
        <v>8010</v>
      </c>
    </row>
    <row r="2860" spans="1:2">
      <c r="A2860" t="s">
        <v>8012</v>
      </c>
      <c r="B2860" t="s">
        <v>8015</v>
      </c>
    </row>
    <row r="2861" spans="1:2">
      <c r="A2861" t="s">
        <v>8012</v>
      </c>
      <c r="B2861" t="s">
        <v>8013</v>
      </c>
    </row>
    <row r="2862" spans="1:2">
      <c r="A2862" t="s">
        <v>8012</v>
      </c>
      <c r="B2862" t="s">
        <v>8014</v>
      </c>
    </row>
    <row r="2863" spans="1:2">
      <c r="A2863" t="s">
        <v>8016</v>
      </c>
      <c r="B2863" t="s">
        <v>8018</v>
      </c>
    </row>
    <row r="2864" spans="1:2">
      <c r="A2864" t="s">
        <v>8016</v>
      </c>
      <c r="B2864" t="s">
        <v>8017</v>
      </c>
    </row>
    <row r="2865" spans="1:2">
      <c r="A2865" t="s">
        <v>8016</v>
      </c>
      <c r="B2865" t="s">
        <v>8018</v>
      </c>
    </row>
    <row r="2866" spans="1:2">
      <c r="A2866" t="s">
        <v>8019</v>
      </c>
      <c r="B2866" t="s">
        <v>8022</v>
      </c>
    </row>
    <row r="2867" spans="1:2">
      <c r="A2867" t="s">
        <v>8019</v>
      </c>
      <c r="B2867" t="s">
        <v>8020</v>
      </c>
    </row>
    <row r="2868" spans="1:2">
      <c r="A2868" t="s">
        <v>8019</v>
      </c>
      <c r="B2868" t="s">
        <v>8021</v>
      </c>
    </row>
    <row r="2869" spans="1:2">
      <c r="A2869" t="s">
        <v>8023</v>
      </c>
      <c r="B2869" t="s">
        <v>8026</v>
      </c>
    </row>
    <row r="2870" spans="1:2">
      <c r="A2870" t="s">
        <v>8023</v>
      </c>
      <c r="B2870" t="s">
        <v>8024</v>
      </c>
    </row>
    <row r="2871" spans="1:2">
      <c r="A2871" t="s">
        <v>8023</v>
      </c>
      <c r="B2871" t="s">
        <v>8025</v>
      </c>
    </row>
    <row r="2872" spans="1:2">
      <c r="A2872" t="s">
        <v>8027</v>
      </c>
      <c r="B2872" t="s">
        <v>8030</v>
      </c>
    </row>
    <row r="2873" spans="1:2">
      <c r="A2873" t="s">
        <v>8027</v>
      </c>
      <c r="B2873" t="s">
        <v>8028</v>
      </c>
    </row>
    <row r="2874" spans="1:2">
      <c r="A2874" t="s">
        <v>8027</v>
      </c>
      <c r="B2874" t="s">
        <v>8029</v>
      </c>
    </row>
    <row r="2875" spans="1:2">
      <c r="A2875" t="s">
        <v>8031</v>
      </c>
      <c r="B2875" t="s">
        <v>8034</v>
      </c>
    </row>
    <row r="2876" spans="1:2">
      <c r="A2876" t="s">
        <v>8031</v>
      </c>
      <c r="B2876" t="s">
        <v>8032</v>
      </c>
    </row>
    <row r="2877" spans="1:2">
      <c r="A2877" t="s">
        <v>8031</v>
      </c>
      <c r="B2877" t="s">
        <v>8033</v>
      </c>
    </row>
    <row r="2878" spans="1:2">
      <c r="A2878" t="s">
        <v>8035</v>
      </c>
      <c r="B2878" t="s">
        <v>8038</v>
      </c>
    </row>
    <row r="2879" spans="1:2">
      <c r="A2879" t="s">
        <v>8035</v>
      </c>
      <c r="B2879" t="s">
        <v>8036</v>
      </c>
    </row>
    <row r="2880" spans="1:2">
      <c r="A2880" t="s">
        <v>8035</v>
      </c>
      <c r="B2880" t="s">
        <v>8037</v>
      </c>
    </row>
    <row r="2881" spans="1:2">
      <c r="A2881" t="s">
        <v>8039</v>
      </c>
      <c r="B2881" t="s">
        <v>8042</v>
      </c>
    </row>
    <row r="2882" spans="1:2">
      <c r="A2882" t="s">
        <v>8039</v>
      </c>
      <c r="B2882" t="s">
        <v>8040</v>
      </c>
    </row>
    <row r="2883" spans="1:2">
      <c r="A2883" t="s">
        <v>8039</v>
      </c>
      <c r="B2883" t="s">
        <v>8041</v>
      </c>
    </row>
    <row r="2884" spans="1:2">
      <c r="A2884" t="s">
        <v>8043</v>
      </c>
      <c r="B2884" t="s">
        <v>8046</v>
      </c>
    </row>
    <row r="2885" spans="1:2">
      <c r="A2885" t="s">
        <v>8043</v>
      </c>
      <c r="B2885" t="s">
        <v>8044</v>
      </c>
    </row>
    <row r="2886" spans="1:2">
      <c r="A2886" t="s">
        <v>8043</v>
      </c>
      <c r="B2886" t="s">
        <v>8045</v>
      </c>
    </row>
    <row r="2887" spans="1:2">
      <c r="A2887" t="s">
        <v>8047</v>
      </c>
      <c r="B2887" t="s">
        <v>8050</v>
      </c>
    </row>
    <row r="2888" spans="1:2">
      <c r="A2888" t="s">
        <v>8047</v>
      </c>
      <c r="B2888" t="s">
        <v>8048</v>
      </c>
    </row>
    <row r="2889" spans="1:2">
      <c r="A2889" t="s">
        <v>8047</v>
      </c>
      <c r="B2889" t="s">
        <v>8049</v>
      </c>
    </row>
    <row r="2890" spans="1:2">
      <c r="A2890" t="s">
        <v>8051</v>
      </c>
      <c r="B2890" t="s">
        <v>8054</v>
      </c>
    </row>
    <row r="2891" spans="1:2">
      <c r="A2891" t="s">
        <v>8051</v>
      </c>
      <c r="B2891" t="s">
        <v>8052</v>
      </c>
    </row>
    <row r="2892" spans="1:2">
      <c r="A2892" t="s">
        <v>8051</v>
      </c>
      <c r="B2892" t="s">
        <v>8053</v>
      </c>
    </row>
    <row r="2893" spans="1:2">
      <c r="A2893" t="s">
        <v>8055</v>
      </c>
      <c r="B2893" t="s">
        <v>8058</v>
      </c>
    </row>
    <row r="2894" spans="1:2">
      <c r="A2894" t="s">
        <v>8055</v>
      </c>
      <c r="B2894" t="s">
        <v>8056</v>
      </c>
    </row>
    <row r="2895" spans="1:2">
      <c r="A2895" t="s">
        <v>8055</v>
      </c>
      <c r="B2895" t="s">
        <v>8057</v>
      </c>
    </row>
    <row r="2896" spans="1:2">
      <c r="A2896" t="s">
        <v>8059</v>
      </c>
      <c r="B2896" t="s">
        <v>8062</v>
      </c>
    </row>
    <row r="2897" spans="1:2">
      <c r="A2897" t="s">
        <v>8059</v>
      </c>
      <c r="B2897" t="s">
        <v>8060</v>
      </c>
    </row>
    <row r="2898" spans="1:2">
      <c r="A2898" t="s">
        <v>8059</v>
      </c>
      <c r="B2898" t="s">
        <v>8061</v>
      </c>
    </row>
    <row r="2899" spans="1:2">
      <c r="A2899" t="s">
        <v>8095</v>
      </c>
      <c r="B2899" t="s">
        <v>8096</v>
      </c>
    </row>
    <row r="2900" spans="1:2">
      <c r="A2900" t="s">
        <v>8097</v>
      </c>
      <c r="B2900" t="s">
        <v>8098</v>
      </c>
    </row>
    <row r="2901" spans="1:2">
      <c r="A2901" t="s">
        <v>8099</v>
      </c>
      <c r="B2901" t="s">
        <v>8100</v>
      </c>
    </row>
    <row r="2902" spans="1:2">
      <c r="A2902" t="s">
        <v>8101</v>
      </c>
      <c r="B2902" t="s">
        <v>8102</v>
      </c>
    </row>
    <row r="2903" spans="1:2">
      <c r="A2903" t="s">
        <v>8103</v>
      </c>
      <c r="B2903" t="s">
        <v>8104</v>
      </c>
    </row>
    <row r="2904" spans="1:2">
      <c r="A2904" t="s">
        <v>8105</v>
      </c>
      <c r="B2904" t="s">
        <v>8106</v>
      </c>
    </row>
    <row r="2905" spans="1:2">
      <c r="A2905" t="s">
        <v>8107</v>
      </c>
      <c r="B2905" t="s">
        <v>8108</v>
      </c>
    </row>
    <row r="2906" spans="1:2">
      <c r="A2906" t="s">
        <v>8109</v>
      </c>
      <c r="B2906" t="s">
        <v>8110</v>
      </c>
    </row>
    <row r="2907" spans="1:2">
      <c r="A2907" t="s">
        <v>8087</v>
      </c>
      <c r="B2907" t="s">
        <v>8088</v>
      </c>
    </row>
    <row r="2908" spans="1:2">
      <c r="A2908" t="s">
        <v>8089</v>
      </c>
      <c r="B2908" t="s">
        <v>8090</v>
      </c>
    </row>
    <row r="2909" spans="1:2">
      <c r="A2909" t="s">
        <v>8091</v>
      </c>
      <c r="B2909" t="s">
        <v>8092</v>
      </c>
    </row>
    <row r="2910" spans="1:2">
      <c r="A2910" t="s">
        <v>8093</v>
      </c>
      <c r="B2910" t="s">
        <v>8094</v>
      </c>
    </row>
    <row r="2911" spans="1:2">
      <c r="A2911" t="s">
        <v>8115</v>
      </c>
      <c r="B2911" t="s">
        <v>8116</v>
      </c>
    </row>
    <row r="2912" spans="1:2">
      <c r="A2912" t="s">
        <v>8111</v>
      </c>
      <c r="B2912" t="s">
        <v>8112</v>
      </c>
    </row>
    <row r="2913" spans="1:2">
      <c r="A2913" t="s">
        <v>8113</v>
      </c>
      <c r="B2913" t="s">
        <v>8114</v>
      </c>
    </row>
    <row r="2914" spans="1:2">
      <c r="A2914" t="s">
        <v>8119</v>
      </c>
      <c r="B2914" t="s">
        <v>8120</v>
      </c>
    </row>
    <row r="2915" spans="1:2">
      <c r="A2915" t="s">
        <v>8119</v>
      </c>
      <c r="B2915" t="s">
        <v>8120</v>
      </c>
    </row>
    <row r="2916" spans="1:2">
      <c r="A2916" t="s">
        <v>8121</v>
      </c>
      <c r="B2916" t="s">
        <v>8122</v>
      </c>
    </row>
    <row r="2917" spans="1:2">
      <c r="A2917" t="s">
        <v>8121</v>
      </c>
      <c r="B2917" t="s">
        <v>8122</v>
      </c>
    </row>
    <row r="2918" spans="1:2">
      <c r="A2918" t="s">
        <v>8123</v>
      </c>
      <c r="B2918" t="s">
        <v>8124</v>
      </c>
    </row>
    <row r="2919" spans="1:2">
      <c r="A2919" t="s">
        <v>8123</v>
      </c>
      <c r="B2919" t="s">
        <v>8124</v>
      </c>
    </row>
    <row r="2920" spans="1:2">
      <c r="A2920" t="s">
        <v>8117</v>
      </c>
      <c r="B2920" t="s">
        <v>8118</v>
      </c>
    </row>
    <row r="2921" spans="1:2">
      <c r="A2921" t="s">
        <v>8117</v>
      </c>
      <c r="B2921" t="s">
        <v>8118</v>
      </c>
    </row>
    <row r="2922" spans="1:2">
      <c r="A2922" t="s">
        <v>8133</v>
      </c>
      <c r="B2922" t="s">
        <v>8134</v>
      </c>
    </row>
    <row r="2923" spans="1:2">
      <c r="A2923" t="s">
        <v>8133</v>
      </c>
      <c r="B2923" t="s">
        <v>8134</v>
      </c>
    </row>
    <row r="2924" spans="1:2">
      <c r="A2924" t="s">
        <v>8135</v>
      </c>
      <c r="B2924" t="s">
        <v>8136</v>
      </c>
    </row>
    <row r="2925" spans="1:2">
      <c r="A2925" t="s">
        <v>8135</v>
      </c>
      <c r="B2925" t="s">
        <v>8136</v>
      </c>
    </row>
    <row r="2926" spans="1:2">
      <c r="A2926" t="s">
        <v>8125</v>
      </c>
      <c r="B2926" t="s">
        <v>8126</v>
      </c>
    </row>
    <row r="2927" spans="1:2">
      <c r="A2927" t="s">
        <v>8125</v>
      </c>
      <c r="B2927" t="s">
        <v>8126</v>
      </c>
    </row>
    <row r="2928" spans="1:2">
      <c r="A2928" t="s">
        <v>8127</v>
      </c>
      <c r="B2928" t="s">
        <v>8128</v>
      </c>
    </row>
    <row r="2929" spans="1:2">
      <c r="A2929" t="s">
        <v>8127</v>
      </c>
      <c r="B2929" t="s">
        <v>8128</v>
      </c>
    </row>
    <row r="2930" spans="1:2">
      <c r="A2930" t="s">
        <v>8129</v>
      </c>
      <c r="B2930" t="s">
        <v>8130</v>
      </c>
    </row>
    <row r="2931" spans="1:2">
      <c r="A2931" t="s">
        <v>8129</v>
      </c>
      <c r="B2931" t="s">
        <v>8130</v>
      </c>
    </row>
    <row r="2932" spans="1:2">
      <c r="A2932" t="s">
        <v>8131</v>
      </c>
      <c r="B2932" t="s">
        <v>8132</v>
      </c>
    </row>
    <row r="2933" spans="1:2">
      <c r="A2933" t="s">
        <v>8131</v>
      </c>
      <c r="B2933" t="s">
        <v>8132</v>
      </c>
    </row>
    <row r="2934" spans="1:2">
      <c r="A2934" t="s">
        <v>8141</v>
      </c>
      <c r="B2934" t="s">
        <v>8142</v>
      </c>
    </row>
    <row r="2935" spans="1:2">
      <c r="A2935" t="s">
        <v>8143</v>
      </c>
      <c r="B2935" t="s">
        <v>8144</v>
      </c>
    </row>
    <row r="2936" spans="1:2">
      <c r="A2936" t="s">
        <v>8145</v>
      </c>
      <c r="B2936" t="s">
        <v>8146</v>
      </c>
    </row>
    <row r="2937" spans="1:2">
      <c r="A2937" t="s">
        <v>8137</v>
      </c>
      <c r="B2937" t="s">
        <v>8138</v>
      </c>
    </row>
    <row r="2938" spans="1:2">
      <c r="A2938" t="s">
        <v>8139</v>
      </c>
      <c r="B2938" t="s">
        <v>8140</v>
      </c>
    </row>
    <row r="2939" spans="1:2">
      <c r="A2939" t="s">
        <v>8274</v>
      </c>
      <c r="B2939" t="s">
        <v>8275</v>
      </c>
    </row>
    <row r="2940" spans="1:2">
      <c r="A2940" t="s">
        <v>8147</v>
      </c>
      <c r="B2940" t="s">
        <v>8148</v>
      </c>
    </row>
    <row r="2941" spans="1:2">
      <c r="A2941" t="s">
        <v>8149</v>
      </c>
      <c r="B2941" t="s">
        <v>8150</v>
      </c>
    </row>
    <row r="2942" spans="1:2">
      <c r="A2942" t="s">
        <v>8151</v>
      </c>
      <c r="B2942" t="s">
        <v>8152</v>
      </c>
    </row>
    <row r="2943" spans="1:2">
      <c r="A2943" t="s">
        <v>8153</v>
      </c>
      <c r="B2943" t="s">
        <v>8154</v>
      </c>
    </row>
    <row r="2944" spans="1:2">
      <c r="A2944" t="s">
        <v>8155</v>
      </c>
      <c r="B2944" t="s">
        <v>8156</v>
      </c>
    </row>
    <row r="2945" spans="1:2">
      <c r="A2945" t="s">
        <v>8157</v>
      </c>
      <c r="B2945" t="s">
        <v>8158</v>
      </c>
    </row>
    <row r="2946" spans="1:2">
      <c r="A2946" t="s">
        <v>8159</v>
      </c>
      <c r="B2946" t="s">
        <v>8160</v>
      </c>
    </row>
    <row r="2947" spans="1:2">
      <c r="A2947" t="s">
        <v>8161</v>
      </c>
      <c r="B2947" t="s">
        <v>8162</v>
      </c>
    </row>
    <row r="2948" spans="1:2">
      <c r="A2948" t="s">
        <v>8163</v>
      </c>
      <c r="B2948" t="s">
        <v>8164</v>
      </c>
    </row>
    <row r="2949" spans="1:2">
      <c r="A2949" t="s">
        <v>8165</v>
      </c>
      <c r="B2949" t="s">
        <v>8166</v>
      </c>
    </row>
    <row r="2950" spans="1:2">
      <c r="A2950" t="s">
        <v>8167</v>
      </c>
      <c r="B2950" t="s">
        <v>8168</v>
      </c>
    </row>
    <row r="2951" spans="1:2">
      <c r="A2951" t="s">
        <v>8169</v>
      </c>
      <c r="B2951" t="s">
        <v>8170</v>
      </c>
    </row>
    <row r="2952" spans="1:2">
      <c r="A2952" t="s">
        <v>8171</v>
      </c>
      <c r="B2952" t="s">
        <v>8172</v>
      </c>
    </row>
    <row r="2953" spans="1:2">
      <c r="A2953" t="s">
        <v>8173</v>
      </c>
      <c r="B2953" t="s">
        <v>8174</v>
      </c>
    </row>
    <row r="2954" spans="1:2">
      <c r="A2954" t="s">
        <v>8175</v>
      </c>
      <c r="B2954" t="s">
        <v>8176</v>
      </c>
    </row>
    <row r="2955" spans="1:2">
      <c r="A2955" t="s">
        <v>8177</v>
      </c>
      <c r="B2955" t="s">
        <v>8178</v>
      </c>
    </row>
    <row r="2956" spans="1:2">
      <c r="A2956" t="s">
        <v>8179</v>
      </c>
      <c r="B2956" t="s">
        <v>8180</v>
      </c>
    </row>
    <row r="2957" spans="1:2">
      <c r="A2957" t="s">
        <v>8181</v>
      </c>
      <c r="B2957" t="s">
        <v>8182</v>
      </c>
    </row>
    <row r="2958" spans="1:2">
      <c r="A2958" t="s">
        <v>8183</v>
      </c>
      <c r="B2958" t="s">
        <v>8184</v>
      </c>
    </row>
    <row r="2959" spans="1:2">
      <c r="A2959" t="s">
        <v>8185</v>
      </c>
      <c r="B2959" t="s">
        <v>8186</v>
      </c>
    </row>
    <row r="2960" spans="1:2">
      <c r="A2960" t="s">
        <v>8187</v>
      </c>
      <c r="B2960" t="s">
        <v>8188</v>
      </c>
    </row>
    <row r="2961" spans="1:2">
      <c r="A2961" t="s">
        <v>8189</v>
      </c>
      <c r="B2961" t="s">
        <v>8190</v>
      </c>
    </row>
    <row r="2962" spans="1:2">
      <c r="A2962" t="s">
        <v>8191</v>
      </c>
      <c r="B2962" t="s">
        <v>8192</v>
      </c>
    </row>
    <row r="2963" spans="1:2">
      <c r="A2963" t="s">
        <v>8193</v>
      </c>
      <c r="B2963" t="s">
        <v>8194</v>
      </c>
    </row>
    <row r="2964" spans="1:2">
      <c r="A2964" t="s">
        <v>8195</v>
      </c>
      <c r="B2964" t="s">
        <v>8196</v>
      </c>
    </row>
    <row r="2965" spans="1:2">
      <c r="A2965" t="s">
        <v>8197</v>
      </c>
      <c r="B2965" t="s">
        <v>8198</v>
      </c>
    </row>
    <row r="2966" spans="1:2">
      <c r="A2966" t="s">
        <v>8199</v>
      </c>
      <c r="B2966" t="s">
        <v>8200</v>
      </c>
    </row>
    <row r="2967" spans="1:2">
      <c r="A2967" t="s">
        <v>8201</v>
      </c>
      <c r="B2967" t="s">
        <v>8202</v>
      </c>
    </row>
    <row r="2968" spans="1:2">
      <c r="A2968" t="s">
        <v>8203</v>
      </c>
      <c r="B2968" t="s">
        <v>8204</v>
      </c>
    </row>
    <row r="2969" spans="1:2">
      <c r="A2969" t="s">
        <v>8205</v>
      </c>
      <c r="B2969" t="s">
        <v>8206</v>
      </c>
    </row>
    <row r="2970" spans="1:2">
      <c r="A2970" t="s">
        <v>8207</v>
      </c>
      <c r="B2970" t="s">
        <v>8208</v>
      </c>
    </row>
    <row r="2971" spans="1:2">
      <c r="A2971" t="s">
        <v>8209</v>
      </c>
      <c r="B2971" t="s">
        <v>8210</v>
      </c>
    </row>
    <row r="2972" spans="1:2">
      <c r="A2972" t="s">
        <v>8211</v>
      </c>
      <c r="B2972" t="s">
        <v>8212</v>
      </c>
    </row>
    <row r="2973" spans="1:2">
      <c r="A2973" t="s">
        <v>8213</v>
      </c>
      <c r="B2973" t="s">
        <v>8214</v>
      </c>
    </row>
    <row r="2974" spans="1:2">
      <c r="A2974" t="s">
        <v>8215</v>
      </c>
      <c r="B2974" t="s">
        <v>8216</v>
      </c>
    </row>
    <row r="2975" spans="1:2">
      <c r="A2975" t="s">
        <v>8217</v>
      </c>
      <c r="B2975" t="s">
        <v>8218</v>
      </c>
    </row>
    <row r="2976" spans="1:2">
      <c r="A2976" t="s">
        <v>8219</v>
      </c>
      <c r="B2976" t="s">
        <v>8220</v>
      </c>
    </row>
    <row r="2977" spans="1:2">
      <c r="A2977" t="s">
        <v>8221</v>
      </c>
      <c r="B2977" t="s">
        <v>8222</v>
      </c>
    </row>
    <row r="2978" spans="1:2">
      <c r="A2978" t="s">
        <v>8223</v>
      </c>
      <c r="B2978" t="s">
        <v>8224</v>
      </c>
    </row>
    <row r="2979" spans="1:2">
      <c r="A2979" t="s">
        <v>8225</v>
      </c>
      <c r="B2979" t="s">
        <v>8226</v>
      </c>
    </row>
    <row r="2980" spans="1:2">
      <c r="A2980" t="s">
        <v>8227</v>
      </c>
      <c r="B2980" t="s">
        <v>8228</v>
      </c>
    </row>
    <row r="2981" spans="1:2">
      <c r="A2981" t="s">
        <v>8229</v>
      </c>
      <c r="B2981" t="s">
        <v>8230</v>
      </c>
    </row>
    <row r="2982" spans="1:2">
      <c r="A2982" t="s">
        <v>8231</v>
      </c>
      <c r="B2982" t="s">
        <v>8232</v>
      </c>
    </row>
    <row r="2983" spans="1:2">
      <c r="A2983" t="s">
        <v>8233</v>
      </c>
      <c r="B2983" t="s">
        <v>8234</v>
      </c>
    </row>
    <row r="2984" spans="1:2">
      <c r="A2984" t="s">
        <v>8235</v>
      </c>
      <c r="B2984" t="s">
        <v>8236</v>
      </c>
    </row>
    <row r="2985" spans="1:2">
      <c r="A2985" t="s">
        <v>8237</v>
      </c>
      <c r="B2985" t="s">
        <v>8238</v>
      </c>
    </row>
    <row r="2986" spans="1:2">
      <c r="A2986" t="s">
        <v>8239</v>
      </c>
      <c r="B2986" t="s">
        <v>8240</v>
      </c>
    </row>
    <row r="2987" spans="1:2">
      <c r="A2987" t="s">
        <v>8241</v>
      </c>
      <c r="B2987" t="s">
        <v>8242</v>
      </c>
    </row>
    <row r="2988" spans="1:2">
      <c r="A2988" t="s">
        <v>8243</v>
      </c>
      <c r="B2988" t="s">
        <v>8244</v>
      </c>
    </row>
    <row r="2989" spans="1:2">
      <c r="A2989" t="s">
        <v>8245</v>
      </c>
      <c r="B2989" t="s">
        <v>3215</v>
      </c>
    </row>
    <row r="2990" spans="1:2">
      <c r="A2990" t="s">
        <v>8246</v>
      </c>
      <c r="B2990" t="s">
        <v>8247</v>
      </c>
    </row>
    <row r="2991" spans="1:2">
      <c r="A2991" t="s">
        <v>8248</v>
      </c>
      <c r="B2991" t="s">
        <v>8249</v>
      </c>
    </row>
    <row r="2992" spans="1:2">
      <c r="A2992" t="s">
        <v>8250</v>
      </c>
      <c r="B2992" t="s">
        <v>8251</v>
      </c>
    </row>
    <row r="2993" spans="1:2">
      <c r="A2993" t="s">
        <v>8252</v>
      </c>
      <c r="B2993" t="s">
        <v>8253</v>
      </c>
    </row>
    <row r="2994" spans="1:2">
      <c r="A2994" t="s">
        <v>8254</v>
      </c>
      <c r="B2994" t="s">
        <v>8255</v>
      </c>
    </row>
    <row r="2995" spans="1:2">
      <c r="A2995" t="s">
        <v>8256</v>
      </c>
      <c r="B2995" t="s">
        <v>8257</v>
      </c>
    </row>
    <row r="2996" spans="1:2">
      <c r="A2996" t="s">
        <v>8258</v>
      </c>
      <c r="B2996" t="s">
        <v>8259</v>
      </c>
    </row>
    <row r="2997" spans="1:2">
      <c r="A2997" t="s">
        <v>8260</v>
      </c>
      <c r="B2997" t="s">
        <v>8261</v>
      </c>
    </row>
    <row r="2998" spans="1:2">
      <c r="A2998" t="s">
        <v>8262</v>
      </c>
      <c r="B2998" t="s">
        <v>8263</v>
      </c>
    </row>
    <row r="2999" spans="1:2">
      <c r="A2999" t="s">
        <v>8264</v>
      </c>
      <c r="B2999" t="s">
        <v>8265</v>
      </c>
    </row>
    <row r="3000" spans="1:2">
      <c r="A3000" t="s">
        <v>8266</v>
      </c>
      <c r="B3000" t="s">
        <v>8267</v>
      </c>
    </row>
    <row r="3001" spans="1:2">
      <c r="A3001" t="s">
        <v>8268</v>
      </c>
      <c r="B3001" t="s">
        <v>8269</v>
      </c>
    </row>
    <row r="3002" spans="1:2">
      <c r="A3002" t="s">
        <v>8270</v>
      </c>
      <c r="B3002" t="s">
        <v>8271</v>
      </c>
    </row>
    <row r="3003" spans="1:2">
      <c r="A3003" t="s">
        <v>8272</v>
      </c>
      <c r="B3003" t="s">
        <v>8273</v>
      </c>
    </row>
    <row r="3004" spans="1:2">
      <c r="A3004" t="s">
        <v>8276</v>
      </c>
      <c r="B3004" t="s">
        <v>8277</v>
      </c>
    </row>
    <row r="3005" spans="1:2">
      <c r="A3005" t="s">
        <v>8276</v>
      </c>
      <c r="B3005" t="s">
        <v>8278</v>
      </c>
    </row>
    <row r="3006" spans="1:2">
      <c r="A3006" t="s">
        <v>8276</v>
      </c>
      <c r="B3006" t="s">
        <v>8277</v>
      </c>
    </row>
    <row r="3007" spans="1:2">
      <c r="A3007" t="s">
        <v>8279</v>
      </c>
      <c r="B3007" t="s">
        <v>8280</v>
      </c>
    </row>
    <row r="3008" spans="1:2">
      <c r="A3008" t="s">
        <v>8279</v>
      </c>
      <c r="B3008" t="s">
        <v>8281</v>
      </c>
    </row>
    <row r="3009" spans="1:2">
      <c r="A3009" t="s">
        <v>8279</v>
      </c>
      <c r="B3009" t="s">
        <v>8282</v>
      </c>
    </row>
    <row r="3010" spans="1:2">
      <c r="A3010" t="s">
        <v>8283</v>
      </c>
      <c r="B3010" t="s">
        <v>8284</v>
      </c>
    </row>
    <row r="3011" spans="1:2">
      <c r="A3011" t="s">
        <v>8283</v>
      </c>
      <c r="B3011" t="s">
        <v>8284</v>
      </c>
    </row>
    <row r="3012" spans="1:2">
      <c r="A3012" t="s">
        <v>8283</v>
      </c>
      <c r="B3012" t="s">
        <v>8285</v>
      </c>
    </row>
    <row r="3013" spans="1:2">
      <c r="A3013" t="s">
        <v>8286</v>
      </c>
      <c r="B3013" t="s">
        <v>8287</v>
      </c>
    </row>
    <row r="3014" spans="1:2">
      <c r="A3014" t="s">
        <v>8286</v>
      </c>
      <c r="B3014" t="s">
        <v>8287</v>
      </c>
    </row>
    <row r="3015" spans="1:2">
      <c r="A3015" t="s">
        <v>8286</v>
      </c>
      <c r="B3015" t="s">
        <v>8288</v>
      </c>
    </row>
    <row r="3016" spans="1:2">
      <c r="A3016" t="s">
        <v>8289</v>
      </c>
      <c r="B3016" t="s">
        <v>8290</v>
      </c>
    </row>
    <row r="3017" spans="1:2">
      <c r="A3017" t="s">
        <v>8289</v>
      </c>
      <c r="B3017" t="s">
        <v>8291</v>
      </c>
    </row>
    <row r="3018" spans="1:2">
      <c r="A3018" t="s">
        <v>8289</v>
      </c>
      <c r="B3018" t="s">
        <v>8292</v>
      </c>
    </row>
    <row r="3019" spans="1:2">
      <c r="A3019" t="s">
        <v>8293</v>
      </c>
      <c r="B3019" t="s">
        <v>8294</v>
      </c>
    </row>
    <row r="3020" spans="1:2">
      <c r="A3020" t="s">
        <v>8293</v>
      </c>
      <c r="B3020" t="s">
        <v>8295</v>
      </c>
    </row>
    <row r="3021" spans="1:2">
      <c r="A3021" t="s">
        <v>8293</v>
      </c>
      <c r="B3021" t="s">
        <v>8295</v>
      </c>
    </row>
    <row r="3022" spans="1:2">
      <c r="A3022" t="s">
        <v>8296</v>
      </c>
      <c r="B3022" t="s">
        <v>8297</v>
      </c>
    </row>
    <row r="3023" spans="1:2">
      <c r="A3023" t="s">
        <v>8296</v>
      </c>
      <c r="B3023" t="s">
        <v>3244</v>
      </c>
    </row>
    <row r="3024" spans="1:2">
      <c r="A3024" t="s">
        <v>8296</v>
      </c>
      <c r="B3024" t="s">
        <v>8298</v>
      </c>
    </row>
    <row r="3025" spans="1:2">
      <c r="A3025" t="s">
        <v>8299</v>
      </c>
      <c r="B3025" t="s">
        <v>8300</v>
      </c>
    </row>
    <row r="3026" spans="1:2">
      <c r="A3026" t="s">
        <v>8299</v>
      </c>
      <c r="B3026" t="s">
        <v>8300</v>
      </c>
    </row>
    <row r="3027" spans="1:2">
      <c r="A3027" t="s">
        <v>8299</v>
      </c>
      <c r="B3027" t="s">
        <v>8301</v>
      </c>
    </row>
    <row r="3028" spans="1:2">
      <c r="A3028" t="s">
        <v>8302</v>
      </c>
      <c r="B3028" t="s">
        <v>8303</v>
      </c>
    </row>
    <row r="3029" spans="1:2">
      <c r="A3029" t="s">
        <v>8302</v>
      </c>
      <c r="B3029" t="s">
        <v>8304</v>
      </c>
    </row>
    <row r="3030" spans="1:2">
      <c r="A3030" t="s">
        <v>8302</v>
      </c>
      <c r="B3030" t="s">
        <v>8305</v>
      </c>
    </row>
    <row r="3031" spans="1:2">
      <c r="A3031" t="s">
        <v>8306</v>
      </c>
      <c r="B3031" t="s">
        <v>8307</v>
      </c>
    </row>
    <row r="3032" spans="1:2">
      <c r="A3032" t="s">
        <v>8306</v>
      </c>
      <c r="B3032" t="s">
        <v>8308</v>
      </c>
    </row>
    <row r="3033" spans="1:2">
      <c r="A3033" t="s">
        <v>8306</v>
      </c>
      <c r="B3033" t="s">
        <v>8308</v>
      </c>
    </row>
    <row r="3034" spans="1:2">
      <c r="A3034" t="s">
        <v>8309</v>
      </c>
      <c r="B3034" t="s">
        <v>8310</v>
      </c>
    </row>
    <row r="3035" spans="1:2">
      <c r="A3035" t="s">
        <v>8309</v>
      </c>
      <c r="B3035" t="s">
        <v>8311</v>
      </c>
    </row>
    <row r="3036" spans="1:2">
      <c r="A3036" t="s">
        <v>8309</v>
      </c>
      <c r="B3036" t="s">
        <v>8311</v>
      </c>
    </row>
    <row r="3037" spans="1:2">
      <c r="A3037" t="s">
        <v>8312</v>
      </c>
      <c r="B3037" t="s">
        <v>8313</v>
      </c>
    </row>
    <row r="3038" spans="1:2">
      <c r="A3038" t="s">
        <v>8312</v>
      </c>
      <c r="B3038" t="s">
        <v>8313</v>
      </c>
    </row>
    <row r="3039" spans="1:2">
      <c r="A3039" t="s">
        <v>8312</v>
      </c>
      <c r="B3039" t="s">
        <v>8314</v>
      </c>
    </row>
    <row r="3040" spans="1:2">
      <c r="A3040" t="s">
        <v>8391</v>
      </c>
      <c r="B3040" t="s">
        <v>8392</v>
      </c>
    </row>
    <row r="3041" spans="1:2">
      <c r="A3041" t="s">
        <v>8393</v>
      </c>
      <c r="B3041" t="s">
        <v>8394</v>
      </c>
    </row>
    <row r="3042" spans="1:2">
      <c r="A3042" t="s">
        <v>8395</v>
      </c>
      <c r="B3042" t="s">
        <v>8396</v>
      </c>
    </row>
    <row r="3043" spans="1:2">
      <c r="A3043" t="s">
        <v>8397</v>
      </c>
      <c r="B3043" t="s">
        <v>8398</v>
      </c>
    </row>
    <row r="3044" spans="1:2">
      <c r="A3044" t="s">
        <v>8399</v>
      </c>
      <c r="B3044" t="s">
        <v>8400</v>
      </c>
    </row>
    <row r="3045" spans="1:2">
      <c r="A3045" t="s">
        <v>8401</v>
      </c>
      <c r="B3045" t="s">
        <v>8402</v>
      </c>
    </row>
    <row r="3046" spans="1:2">
      <c r="A3046" t="s">
        <v>8403</v>
      </c>
      <c r="B3046" t="s">
        <v>8404</v>
      </c>
    </row>
    <row r="3047" spans="1:2">
      <c r="A3047" t="s">
        <v>8405</v>
      </c>
      <c r="B3047" t="s">
        <v>8406</v>
      </c>
    </row>
    <row r="3048" spans="1:2">
      <c r="A3048" t="s">
        <v>8407</v>
      </c>
      <c r="B3048" t="s">
        <v>8408</v>
      </c>
    </row>
    <row r="3049" spans="1:2">
      <c r="A3049" t="s">
        <v>8409</v>
      </c>
      <c r="B3049" t="s">
        <v>8410</v>
      </c>
    </row>
    <row r="3050" spans="1:2">
      <c r="A3050" t="s">
        <v>8411</v>
      </c>
      <c r="B3050" t="s">
        <v>8412</v>
      </c>
    </row>
    <row r="3051" spans="1:2">
      <c r="A3051" t="s">
        <v>8413</v>
      </c>
      <c r="B3051" t="s">
        <v>8414</v>
      </c>
    </row>
    <row r="3052" spans="1:2">
      <c r="A3052" t="s">
        <v>8415</v>
      </c>
      <c r="B3052" t="s">
        <v>8416</v>
      </c>
    </row>
    <row r="3053" spans="1:2">
      <c r="A3053" t="s">
        <v>8417</v>
      </c>
      <c r="B3053" t="s">
        <v>8418</v>
      </c>
    </row>
    <row r="3054" spans="1:2">
      <c r="A3054" t="s">
        <v>8419</v>
      </c>
      <c r="B3054" t="s">
        <v>8420</v>
      </c>
    </row>
    <row r="3055" spans="1:2">
      <c r="A3055" t="s">
        <v>8421</v>
      </c>
      <c r="B3055" t="s">
        <v>8422</v>
      </c>
    </row>
    <row r="3056" spans="1:2">
      <c r="A3056" t="s">
        <v>8423</v>
      </c>
      <c r="B3056" t="s">
        <v>8424</v>
      </c>
    </row>
    <row r="3057" spans="1:2">
      <c r="A3057" t="s">
        <v>8425</v>
      </c>
      <c r="B3057" t="s">
        <v>8426</v>
      </c>
    </row>
    <row r="3058" spans="1:2">
      <c r="A3058" t="s">
        <v>8315</v>
      </c>
      <c r="B3058" t="s">
        <v>8316</v>
      </c>
    </row>
    <row r="3059" spans="1:2">
      <c r="A3059" t="s">
        <v>8317</v>
      </c>
      <c r="B3059" t="s">
        <v>8318</v>
      </c>
    </row>
    <row r="3060" spans="1:2">
      <c r="A3060" t="s">
        <v>8319</v>
      </c>
      <c r="B3060" t="s">
        <v>8320</v>
      </c>
    </row>
    <row r="3061" spans="1:2">
      <c r="A3061" t="s">
        <v>8321</v>
      </c>
      <c r="B3061" t="s">
        <v>8322</v>
      </c>
    </row>
    <row r="3062" spans="1:2">
      <c r="A3062" t="s">
        <v>8323</v>
      </c>
      <c r="B3062" t="s">
        <v>8324</v>
      </c>
    </row>
    <row r="3063" spans="1:2">
      <c r="A3063" t="s">
        <v>8325</v>
      </c>
      <c r="B3063" t="s">
        <v>8326</v>
      </c>
    </row>
    <row r="3064" spans="1:2">
      <c r="A3064" t="s">
        <v>8327</v>
      </c>
      <c r="B3064" t="s">
        <v>8328</v>
      </c>
    </row>
    <row r="3065" spans="1:2">
      <c r="A3065" t="s">
        <v>8329</v>
      </c>
      <c r="B3065" t="s">
        <v>8330</v>
      </c>
    </row>
    <row r="3066" spans="1:2">
      <c r="A3066" t="s">
        <v>8331</v>
      </c>
      <c r="B3066" t="s">
        <v>8332</v>
      </c>
    </row>
    <row r="3067" spans="1:2">
      <c r="A3067" t="s">
        <v>8333</v>
      </c>
      <c r="B3067" t="s">
        <v>8334</v>
      </c>
    </row>
    <row r="3068" spans="1:2">
      <c r="A3068" t="s">
        <v>8335</v>
      </c>
      <c r="B3068" t="s">
        <v>8336</v>
      </c>
    </row>
    <row r="3069" spans="1:2">
      <c r="A3069" t="s">
        <v>8337</v>
      </c>
      <c r="B3069" t="s">
        <v>8338</v>
      </c>
    </row>
    <row r="3070" spans="1:2">
      <c r="A3070" t="s">
        <v>8339</v>
      </c>
      <c r="B3070" t="s">
        <v>8340</v>
      </c>
    </row>
    <row r="3071" spans="1:2">
      <c r="A3071" t="s">
        <v>8341</v>
      </c>
      <c r="B3071" t="s">
        <v>8342</v>
      </c>
    </row>
    <row r="3072" spans="1:2">
      <c r="A3072" t="s">
        <v>8343</v>
      </c>
      <c r="B3072" t="s">
        <v>8344</v>
      </c>
    </row>
    <row r="3073" spans="1:2">
      <c r="A3073" t="s">
        <v>8345</v>
      </c>
      <c r="B3073" t="s">
        <v>8346</v>
      </c>
    </row>
    <row r="3074" spans="1:2">
      <c r="A3074" t="s">
        <v>8347</v>
      </c>
      <c r="B3074" t="s">
        <v>8348</v>
      </c>
    </row>
    <row r="3075" spans="1:2">
      <c r="A3075" t="s">
        <v>8349</v>
      </c>
      <c r="B3075" t="s">
        <v>8350</v>
      </c>
    </row>
    <row r="3076" spans="1:2">
      <c r="A3076" t="s">
        <v>8351</v>
      </c>
      <c r="B3076" t="s">
        <v>8352</v>
      </c>
    </row>
    <row r="3077" spans="1:2">
      <c r="A3077" t="s">
        <v>8353</v>
      </c>
      <c r="B3077" t="s">
        <v>8354</v>
      </c>
    </row>
    <row r="3078" spans="1:2">
      <c r="A3078" t="s">
        <v>8355</v>
      </c>
      <c r="B3078" t="s">
        <v>8356</v>
      </c>
    </row>
    <row r="3079" spans="1:2">
      <c r="A3079" t="s">
        <v>8357</v>
      </c>
      <c r="B3079" t="s">
        <v>8358</v>
      </c>
    </row>
    <row r="3080" spans="1:2">
      <c r="A3080" t="s">
        <v>8359</v>
      </c>
      <c r="B3080" t="s">
        <v>8360</v>
      </c>
    </row>
    <row r="3081" spans="1:2">
      <c r="A3081" t="s">
        <v>8361</v>
      </c>
      <c r="B3081" t="s">
        <v>8362</v>
      </c>
    </row>
    <row r="3082" spans="1:2">
      <c r="A3082" t="s">
        <v>8363</v>
      </c>
      <c r="B3082" t="s">
        <v>8364</v>
      </c>
    </row>
    <row r="3083" spans="1:2">
      <c r="A3083" t="s">
        <v>8365</v>
      </c>
      <c r="B3083" t="s">
        <v>8366</v>
      </c>
    </row>
    <row r="3084" spans="1:2">
      <c r="A3084" t="s">
        <v>8367</v>
      </c>
      <c r="B3084" t="s">
        <v>8368</v>
      </c>
    </row>
    <row r="3085" spans="1:2">
      <c r="A3085" t="s">
        <v>8369</v>
      </c>
      <c r="B3085" t="s">
        <v>8370</v>
      </c>
    </row>
    <row r="3086" spans="1:2">
      <c r="A3086" t="s">
        <v>8371</v>
      </c>
      <c r="B3086" t="s">
        <v>8372</v>
      </c>
    </row>
    <row r="3087" spans="1:2">
      <c r="A3087" t="s">
        <v>8373</v>
      </c>
      <c r="B3087" t="s">
        <v>8374</v>
      </c>
    </row>
    <row r="3088" spans="1:2">
      <c r="A3088" t="s">
        <v>8375</v>
      </c>
      <c r="B3088" t="s">
        <v>8376</v>
      </c>
    </row>
    <row r="3089" spans="1:2">
      <c r="A3089" t="s">
        <v>8377</v>
      </c>
      <c r="B3089" t="s">
        <v>8378</v>
      </c>
    </row>
    <row r="3090" spans="1:2">
      <c r="A3090" t="s">
        <v>8379</v>
      </c>
      <c r="B3090" t="s">
        <v>8380</v>
      </c>
    </row>
    <row r="3091" spans="1:2">
      <c r="A3091" t="s">
        <v>8381</v>
      </c>
      <c r="B3091" t="s">
        <v>8382</v>
      </c>
    </row>
    <row r="3092" spans="1:2">
      <c r="A3092" t="s">
        <v>8383</v>
      </c>
      <c r="B3092" t="s">
        <v>8384</v>
      </c>
    </row>
    <row r="3093" spans="1:2">
      <c r="A3093" t="s">
        <v>8385</v>
      </c>
      <c r="B3093" t="s">
        <v>8386</v>
      </c>
    </row>
    <row r="3094" spans="1:2">
      <c r="A3094" t="s">
        <v>8387</v>
      </c>
      <c r="B3094" t="s">
        <v>8388</v>
      </c>
    </row>
    <row r="3095" spans="1:2">
      <c r="A3095" t="s">
        <v>8389</v>
      </c>
      <c r="B3095" t="s">
        <v>8390</v>
      </c>
    </row>
    <row r="3096" spans="1:2">
      <c r="A3096" t="s">
        <v>8531</v>
      </c>
      <c r="B3096" t="s">
        <v>8532</v>
      </c>
    </row>
    <row r="3097" spans="1:2">
      <c r="A3097" t="s">
        <v>8533</v>
      </c>
      <c r="B3097" t="s">
        <v>8534</v>
      </c>
    </row>
    <row r="3098" spans="1:2">
      <c r="A3098" t="s">
        <v>8535</v>
      </c>
      <c r="B3098" t="s">
        <v>8536</v>
      </c>
    </row>
    <row r="3099" spans="1:2">
      <c r="A3099" t="s">
        <v>8537</v>
      </c>
      <c r="B3099" t="s">
        <v>8538</v>
      </c>
    </row>
    <row r="3100" spans="1:2">
      <c r="A3100" t="s">
        <v>8539</v>
      </c>
      <c r="B3100" t="s">
        <v>8540</v>
      </c>
    </row>
    <row r="3101" spans="1:2">
      <c r="A3101" t="s">
        <v>8541</v>
      </c>
      <c r="B3101" t="s">
        <v>8542</v>
      </c>
    </row>
    <row r="3102" spans="1:2">
      <c r="A3102" t="s">
        <v>8543</v>
      </c>
      <c r="B3102" t="s">
        <v>8544</v>
      </c>
    </row>
    <row r="3103" spans="1:2">
      <c r="A3103" t="s">
        <v>8545</v>
      </c>
      <c r="B3103" t="s">
        <v>8546</v>
      </c>
    </row>
    <row r="3104" spans="1:2">
      <c r="A3104" t="s">
        <v>8547</v>
      </c>
      <c r="B3104" t="s">
        <v>8548</v>
      </c>
    </row>
    <row r="3105" spans="1:2">
      <c r="A3105" t="s">
        <v>8549</v>
      </c>
      <c r="B3105" t="s">
        <v>8550</v>
      </c>
    </row>
    <row r="3106" spans="1:2">
      <c r="A3106" t="s">
        <v>8551</v>
      </c>
      <c r="B3106" t="s">
        <v>8552</v>
      </c>
    </row>
    <row r="3107" spans="1:2">
      <c r="A3107" t="s">
        <v>8427</v>
      </c>
      <c r="B3107" t="s">
        <v>8428</v>
      </c>
    </row>
    <row r="3108" spans="1:2">
      <c r="A3108" t="s">
        <v>8429</v>
      </c>
      <c r="B3108" t="s">
        <v>8430</v>
      </c>
    </row>
    <row r="3109" spans="1:2">
      <c r="A3109" t="s">
        <v>8431</v>
      </c>
      <c r="B3109" t="s">
        <v>8432</v>
      </c>
    </row>
    <row r="3110" spans="1:2">
      <c r="A3110" t="s">
        <v>8433</v>
      </c>
      <c r="B3110" t="s">
        <v>8434</v>
      </c>
    </row>
    <row r="3111" spans="1:2">
      <c r="A3111" t="s">
        <v>8435</v>
      </c>
      <c r="B3111" t="s">
        <v>8436</v>
      </c>
    </row>
    <row r="3112" spans="1:2">
      <c r="A3112" t="s">
        <v>8437</v>
      </c>
      <c r="B3112" t="s">
        <v>8438</v>
      </c>
    </row>
    <row r="3113" spans="1:2">
      <c r="A3113" t="s">
        <v>8439</v>
      </c>
      <c r="B3113" t="s">
        <v>8440</v>
      </c>
    </row>
    <row r="3114" spans="1:2">
      <c r="A3114" t="s">
        <v>8441</v>
      </c>
      <c r="B3114" t="s">
        <v>8442</v>
      </c>
    </row>
    <row r="3115" spans="1:2">
      <c r="A3115" t="s">
        <v>8443</v>
      </c>
      <c r="B3115" t="s">
        <v>8444</v>
      </c>
    </row>
    <row r="3116" spans="1:2">
      <c r="A3116" t="s">
        <v>8445</v>
      </c>
      <c r="B3116" t="s">
        <v>8446</v>
      </c>
    </row>
    <row r="3117" spans="1:2">
      <c r="A3117" t="s">
        <v>8447</v>
      </c>
      <c r="B3117" t="s">
        <v>8448</v>
      </c>
    </row>
    <row r="3118" spans="1:2">
      <c r="A3118" t="s">
        <v>8449</v>
      </c>
      <c r="B3118" t="s">
        <v>8450</v>
      </c>
    </row>
    <row r="3119" spans="1:2">
      <c r="A3119" t="s">
        <v>8451</v>
      </c>
      <c r="B3119" t="s">
        <v>8452</v>
      </c>
    </row>
    <row r="3120" spans="1:2">
      <c r="A3120" t="s">
        <v>8453</v>
      </c>
      <c r="B3120" t="s">
        <v>8454</v>
      </c>
    </row>
    <row r="3121" spans="1:2">
      <c r="A3121" t="s">
        <v>8455</v>
      </c>
      <c r="B3121" t="s">
        <v>8456</v>
      </c>
    </row>
    <row r="3122" spans="1:2">
      <c r="A3122" t="s">
        <v>8457</v>
      </c>
      <c r="B3122" t="s">
        <v>8458</v>
      </c>
    </row>
    <row r="3123" spans="1:2">
      <c r="A3123" t="s">
        <v>8459</v>
      </c>
      <c r="B3123" t="s">
        <v>8460</v>
      </c>
    </row>
    <row r="3124" spans="1:2">
      <c r="A3124" t="s">
        <v>8461</v>
      </c>
      <c r="B3124" t="s">
        <v>8462</v>
      </c>
    </row>
    <row r="3125" spans="1:2">
      <c r="A3125" t="s">
        <v>8463</v>
      </c>
      <c r="B3125" t="s">
        <v>8464</v>
      </c>
    </row>
    <row r="3126" spans="1:2">
      <c r="A3126" t="s">
        <v>8465</v>
      </c>
      <c r="B3126" t="s">
        <v>8466</v>
      </c>
    </row>
    <row r="3127" spans="1:2">
      <c r="A3127" t="s">
        <v>8467</v>
      </c>
      <c r="B3127" t="s">
        <v>8468</v>
      </c>
    </row>
    <row r="3128" spans="1:2">
      <c r="A3128" t="s">
        <v>8469</v>
      </c>
      <c r="B3128" t="s">
        <v>8470</v>
      </c>
    </row>
    <row r="3129" spans="1:2">
      <c r="A3129" t="s">
        <v>8471</v>
      </c>
      <c r="B3129" t="s">
        <v>8472</v>
      </c>
    </row>
    <row r="3130" spans="1:2">
      <c r="A3130" t="s">
        <v>8473</v>
      </c>
      <c r="B3130" t="s">
        <v>8474</v>
      </c>
    </row>
    <row r="3131" spans="1:2">
      <c r="A3131" t="s">
        <v>8475</v>
      </c>
      <c r="B3131" t="s">
        <v>8476</v>
      </c>
    </row>
    <row r="3132" spans="1:2">
      <c r="A3132" t="s">
        <v>8477</v>
      </c>
      <c r="B3132" t="s">
        <v>8478</v>
      </c>
    </row>
    <row r="3133" spans="1:2">
      <c r="A3133" t="s">
        <v>8479</v>
      </c>
      <c r="B3133" t="s">
        <v>8480</v>
      </c>
    </row>
    <row r="3134" spans="1:2">
      <c r="A3134" t="s">
        <v>8481</v>
      </c>
      <c r="B3134" t="s">
        <v>8482</v>
      </c>
    </row>
    <row r="3135" spans="1:2">
      <c r="A3135" t="s">
        <v>8483</v>
      </c>
      <c r="B3135" t="s">
        <v>8484</v>
      </c>
    </row>
    <row r="3136" spans="1:2">
      <c r="A3136" t="s">
        <v>8485</v>
      </c>
      <c r="B3136" t="s">
        <v>8486</v>
      </c>
    </row>
    <row r="3137" spans="1:2">
      <c r="A3137" t="s">
        <v>8487</v>
      </c>
      <c r="B3137" t="s">
        <v>8488</v>
      </c>
    </row>
    <row r="3138" spans="1:2">
      <c r="A3138" t="s">
        <v>8489</v>
      </c>
      <c r="B3138" t="s">
        <v>8490</v>
      </c>
    </row>
    <row r="3139" spans="1:2">
      <c r="A3139" t="s">
        <v>8491</v>
      </c>
      <c r="B3139" t="s">
        <v>8492</v>
      </c>
    </row>
    <row r="3140" spans="1:2">
      <c r="A3140" t="s">
        <v>8493</v>
      </c>
      <c r="B3140" t="s">
        <v>8494</v>
      </c>
    </row>
    <row r="3141" spans="1:2">
      <c r="A3141" t="s">
        <v>8495</v>
      </c>
      <c r="B3141" t="s">
        <v>8496</v>
      </c>
    </row>
    <row r="3142" spans="1:2">
      <c r="A3142" t="s">
        <v>8497</v>
      </c>
      <c r="B3142" t="s">
        <v>8498</v>
      </c>
    </row>
    <row r="3143" spans="1:2">
      <c r="A3143" t="s">
        <v>8499</v>
      </c>
      <c r="B3143" t="s">
        <v>8500</v>
      </c>
    </row>
    <row r="3144" spans="1:2">
      <c r="A3144" t="s">
        <v>8501</v>
      </c>
      <c r="B3144" t="s">
        <v>8502</v>
      </c>
    </row>
    <row r="3145" spans="1:2">
      <c r="A3145" t="s">
        <v>8503</v>
      </c>
      <c r="B3145" t="s">
        <v>8504</v>
      </c>
    </row>
    <row r="3146" spans="1:2">
      <c r="A3146" t="s">
        <v>8505</v>
      </c>
      <c r="B3146" t="s">
        <v>8506</v>
      </c>
    </row>
    <row r="3147" spans="1:2">
      <c r="A3147" t="s">
        <v>8507</v>
      </c>
      <c r="B3147" t="s">
        <v>8508</v>
      </c>
    </row>
    <row r="3148" spans="1:2">
      <c r="A3148" t="s">
        <v>8509</v>
      </c>
      <c r="B3148" t="s">
        <v>8510</v>
      </c>
    </row>
    <row r="3149" spans="1:2">
      <c r="A3149" t="s">
        <v>8511</v>
      </c>
      <c r="B3149" t="s">
        <v>8512</v>
      </c>
    </row>
    <row r="3150" spans="1:2">
      <c r="A3150" t="s">
        <v>8513</v>
      </c>
      <c r="B3150" t="s">
        <v>8514</v>
      </c>
    </row>
    <row r="3151" spans="1:2">
      <c r="A3151" t="s">
        <v>8515</v>
      </c>
      <c r="B3151" t="s">
        <v>8516</v>
      </c>
    </row>
    <row r="3152" spans="1:2">
      <c r="A3152" t="s">
        <v>8517</v>
      </c>
      <c r="B3152" t="s">
        <v>8518</v>
      </c>
    </row>
    <row r="3153" spans="1:2">
      <c r="A3153" t="s">
        <v>8519</v>
      </c>
      <c r="B3153" t="s">
        <v>8520</v>
      </c>
    </row>
    <row r="3154" spans="1:2">
      <c r="A3154" t="s">
        <v>8521</v>
      </c>
      <c r="B3154" t="s">
        <v>8522</v>
      </c>
    </row>
    <row r="3155" spans="1:2">
      <c r="A3155" t="s">
        <v>8523</v>
      </c>
      <c r="B3155" t="s">
        <v>8524</v>
      </c>
    </row>
    <row r="3156" spans="1:2">
      <c r="A3156" t="s">
        <v>8525</v>
      </c>
      <c r="B3156" t="s">
        <v>8526</v>
      </c>
    </row>
    <row r="3157" spans="1:2">
      <c r="A3157" t="s">
        <v>8527</v>
      </c>
      <c r="B3157" t="s">
        <v>8528</v>
      </c>
    </row>
    <row r="3158" spans="1:2">
      <c r="A3158" t="s">
        <v>8529</v>
      </c>
      <c r="B3158" t="s">
        <v>8530</v>
      </c>
    </row>
    <row r="3159" spans="1:2">
      <c r="A3159" t="s">
        <v>8573</v>
      </c>
      <c r="B3159" t="s">
        <v>8574</v>
      </c>
    </row>
    <row r="3160" spans="1:2">
      <c r="A3160" t="s">
        <v>8575</v>
      </c>
      <c r="B3160" t="s">
        <v>8576</v>
      </c>
    </row>
    <row r="3161" spans="1:2">
      <c r="A3161" t="s">
        <v>8553</v>
      </c>
      <c r="B3161" t="s">
        <v>8554</v>
      </c>
    </row>
    <row r="3162" spans="1:2">
      <c r="A3162" t="s">
        <v>8555</v>
      </c>
      <c r="B3162" t="s">
        <v>8556</v>
      </c>
    </row>
    <row r="3163" spans="1:2">
      <c r="A3163" t="s">
        <v>8557</v>
      </c>
      <c r="B3163" t="s">
        <v>8558</v>
      </c>
    </row>
    <row r="3164" spans="1:2">
      <c r="A3164" t="s">
        <v>8559</v>
      </c>
      <c r="B3164" t="s">
        <v>8560</v>
      </c>
    </row>
    <row r="3165" spans="1:2">
      <c r="A3165" t="s">
        <v>8561</v>
      </c>
      <c r="B3165" t="s">
        <v>8562</v>
      </c>
    </row>
    <row r="3166" spans="1:2">
      <c r="A3166" t="s">
        <v>8563</v>
      </c>
      <c r="B3166" t="s">
        <v>8564</v>
      </c>
    </row>
    <row r="3167" spans="1:2">
      <c r="A3167" t="s">
        <v>8565</v>
      </c>
      <c r="B3167" t="s">
        <v>8566</v>
      </c>
    </row>
    <row r="3168" spans="1:2">
      <c r="A3168" t="s">
        <v>8567</v>
      </c>
      <c r="B3168" t="s">
        <v>8568</v>
      </c>
    </row>
    <row r="3169" spans="1:2">
      <c r="A3169" t="s">
        <v>8569</v>
      </c>
      <c r="B3169" t="s">
        <v>8570</v>
      </c>
    </row>
    <row r="3170" spans="1:2">
      <c r="A3170" t="s">
        <v>8571</v>
      </c>
      <c r="B3170" t="s">
        <v>8572</v>
      </c>
    </row>
    <row r="3171" spans="1:2">
      <c r="A3171" t="s">
        <v>8593</v>
      </c>
      <c r="B3171" t="s">
        <v>8594</v>
      </c>
    </row>
    <row r="3172" spans="1:2">
      <c r="A3172" t="s">
        <v>8595</v>
      </c>
      <c r="B3172" t="s">
        <v>8596</v>
      </c>
    </row>
    <row r="3173" spans="1:2">
      <c r="A3173" t="s">
        <v>8577</v>
      </c>
      <c r="B3173" t="s">
        <v>8578</v>
      </c>
    </row>
    <row r="3174" spans="1:2">
      <c r="A3174" t="s">
        <v>8579</v>
      </c>
      <c r="B3174" t="s">
        <v>8580</v>
      </c>
    </row>
    <row r="3175" spans="1:2">
      <c r="A3175" t="s">
        <v>8581</v>
      </c>
      <c r="B3175" t="s">
        <v>8582</v>
      </c>
    </row>
    <row r="3176" spans="1:2">
      <c r="A3176" t="s">
        <v>8583</v>
      </c>
      <c r="B3176" t="s">
        <v>8584</v>
      </c>
    </row>
    <row r="3177" spans="1:2">
      <c r="A3177" t="s">
        <v>8585</v>
      </c>
      <c r="B3177" t="s">
        <v>8586</v>
      </c>
    </row>
    <row r="3178" spans="1:2">
      <c r="A3178" t="s">
        <v>8587</v>
      </c>
      <c r="B3178" t="s">
        <v>8588</v>
      </c>
    </row>
    <row r="3179" spans="1:2">
      <c r="A3179" t="s">
        <v>8589</v>
      </c>
      <c r="B3179" t="s">
        <v>8590</v>
      </c>
    </row>
    <row r="3180" spans="1:2">
      <c r="A3180" t="s">
        <v>8591</v>
      </c>
      <c r="B3180" t="s">
        <v>8592</v>
      </c>
    </row>
    <row r="3181" spans="1:2">
      <c r="A3181" t="s">
        <v>8597</v>
      </c>
      <c r="B3181" t="s">
        <v>15269</v>
      </c>
    </row>
    <row r="3182" spans="1:2">
      <c r="A3182" t="s">
        <v>15152</v>
      </c>
      <c r="B3182" t="s">
        <v>15270</v>
      </c>
    </row>
    <row r="3183" spans="1:2">
      <c r="A3183" t="s">
        <v>8652</v>
      </c>
      <c r="B3183" t="s">
        <v>8653</v>
      </c>
    </row>
    <row r="3184" spans="1:2">
      <c r="A3184" t="s">
        <v>8698</v>
      </c>
      <c r="B3184" t="s">
        <v>8699</v>
      </c>
    </row>
    <row r="3185" spans="1:2">
      <c r="A3185" t="s">
        <v>8627</v>
      </c>
      <c r="B3185" t="s">
        <v>8628</v>
      </c>
    </row>
    <row r="3186" spans="1:2">
      <c r="A3186" t="s">
        <v>8654</v>
      </c>
      <c r="B3186" t="s">
        <v>15271</v>
      </c>
    </row>
    <row r="3187" spans="1:2">
      <c r="A3187" t="s">
        <v>8605</v>
      </c>
      <c r="B3187" t="s">
        <v>15272</v>
      </c>
    </row>
    <row r="3188" spans="1:2">
      <c r="A3188" t="s">
        <v>15153</v>
      </c>
      <c r="B3188" t="s">
        <v>15273</v>
      </c>
    </row>
    <row r="3189" spans="1:2">
      <c r="A3189" t="s">
        <v>8711</v>
      </c>
      <c r="B3189" t="s">
        <v>15274</v>
      </c>
    </row>
    <row r="3190" spans="1:2">
      <c r="A3190" t="s">
        <v>8613</v>
      </c>
      <c r="B3190" t="s">
        <v>8614</v>
      </c>
    </row>
    <row r="3191" spans="1:2">
      <c r="A3191" t="s">
        <v>8615</v>
      </c>
      <c r="B3191" t="s">
        <v>15275</v>
      </c>
    </row>
    <row r="3192" spans="1:2">
      <c r="A3192" t="s">
        <v>8616</v>
      </c>
      <c r="B3192" t="s">
        <v>15276</v>
      </c>
    </row>
    <row r="3193" spans="1:2">
      <c r="A3193" t="s">
        <v>15154</v>
      </c>
      <c r="B3193" t="s">
        <v>15277</v>
      </c>
    </row>
    <row r="3194" spans="1:2">
      <c r="A3194" t="s">
        <v>8623</v>
      </c>
      <c r="B3194" t="s">
        <v>15278</v>
      </c>
    </row>
    <row r="3195" spans="1:2">
      <c r="A3195" t="s">
        <v>15155</v>
      </c>
      <c r="B3195" t="s">
        <v>15279</v>
      </c>
    </row>
    <row r="3196" spans="1:2">
      <c r="A3196" t="s">
        <v>8617</v>
      </c>
      <c r="B3196" t="s">
        <v>8618</v>
      </c>
    </row>
    <row r="3197" spans="1:2">
      <c r="A3197" t="s">
        <v>8619</v>
      </c>
      <c r="B3197" t="s">
        <v>8620</v>
      </c>
    </row>
    <row r="3198" spans="1:2">
      <c r="A3198" t="s">
        <v>8621</v>
      </c>
      <c r="B3198" t="s">
        <v>8622</v>
      </c>
    </row>
    <row r="3199" spans="1:2">
      <c r="A3199" t="s">
        <v>8638</v>
      </c>
      <c r="B3199" t="s">
        <v>8639</v>
      </c>
    </row>
    <row r="3200" spans="1:2">
      <c r="A3200" t="s">
        <v>8624</v>
      </c>
      <c r="B3200" t="s">
        <v>8625</v>
      </c>
    </row>
    <row r="3201" spans="1:2">
      <c r="A3201" t="s">
        <v>8626</v>
      </c>
      <c r="B3201" t="s">
        <v>15280</v>
      </c>
    </row>
    <row r="3202" spans="1:2">
      <c r="A3202" t="s">
        <v>8655</v>
      </c>
      <c r="B3202" t="s">
        <v>8656</v>
      </c>
    </row>
    <row r="3203" spans="1:2">
      <c r="A3203" t="s">
        <v>8657</v>
      </c>
      <c r="B3203" t="s">
        <v>8658</v>
      </c>
    </row>
    <row r="3204" spans="1:2">
      <c r="A3204" t="s">
        <v>8659</v>
      </c>
      <c r="B3204" t="s">
        <v>8660</v>
      </c>
    </row>
    <row r="3205" spans="1:2">
      <c r="A3205" t="s">
        <v>8715</v>
      </c>
      <c r="B3205" t="s">
        <v>8716</v>
      </c>
    </row>
    <row r="3206" spans="1:2">
      <c r="A3206" t="s">
        <v>8665</v>
      </c>
      <c r="B3206" t="s">
        <v>15281</v>
      </c>
    </row>
    <row r="3207" spans="1:2">
      <c r="A3207" t="s">
        <v>8690</v>
      </c>
      <c r="B3207" t="s">
        <v>8669</v>
      </c>
    </row>
    <row r="3208" spans="1:2">
      <c r="A3208" t="s">
        <v>15156</v>
      </c>
      <c r="B3208" t="s">
        <v>15282</v>
      </c>
    </row>
    <row r="3209" spans="1:2">
      <c r="A3209" t="s">
        <v>15157</v>
      </c>
      <c r="B3209" t="s">
        <v>15283</v>
      </c>
    </row>
    <row r="3210" spans="1:2">
      <c r="A3210" t="s">
        <v>8670</v>
      </c>
      <c r="B3210" t="s">
        <v>15284</v>
      </c>
    </row>
    <row r="3211" spans="1:2">
      <c r="A3211" t="s">
        <v>8671</v>
      </c>
      <c r="B3211" t="s">
        <v>8672</v>
      </c>
    </row>
    <row r="3212" spans="1:2">
      <c r="A3212" t="s">
        <v>8673</v>
      </c>
      <c r="B3212" t="s">
        <v>8674</v>
      </c>
    </row>
    <row r="3213" spans="1:2">
      <c r="A3213" t="s">
        <v>8675</v>
      </c>
      <c r="B3213" t="s">
        <v>8676</v>
      </c>
    </row>
    <row r="3214" spans="1:2">
      <c r="A3214" t="s">
        <v>8677</v>
      </c>
      <c r="B3214" t="s">
        <v>8678</v>
      </c>
    </row>
    <row r="3215" spans="1:2">
      <c r="A3215" t="s">
        <v>8679</v>
      </c>
      <c r="B3215" t="s">
        <v>8680</v>
      </c>
    </row>
    <row r="3216" spans="1:2">
      <c r="A3216" t="s">
        <v>8695</v>
      </c>
      <c r="B3216" t="s">
        <v>15285</v>
      </c>
    </row>
    <row r="3217" spans="1:2">
      <c r="A3217" t="s">
        <v>15158</v>
      </c>
      <c r="B3217" t="s">
        <v>15286</v>
      </c>
    </row>
    <row r="3218" spans="1:2">
      <c r="A3218" t="s">
        <v>15159</v>
      </c>
      <c r="B3218" t="s">
        <v>15287</v>
      </c>
    </row>
    <row r="3219" spans="1:2">
      <c r="A3219" t="s">
        <v>8691</v>
      </c>
      <c r="B3219" t="s">
        <v>8692</v>
      </c>
    </row>
    <row r="3220" spans="1:2">
      <c r="A3220" t="s">
        <v>8643</v>
      </c>
      <c r="B3220" t="s">
        <v>8644</v>
      </c>
    </row>
    <row r="3221" spans="1:2">
      <c r="A3221" t="s">
        <v>8645</v>
      </c>
      <c r="B3221" t="s">
        <v>8646</v>
      </c>
    </row>
    <row r="3222" spans="1:2">
      <c r="A3222" t="s">
        <v>8661</v>
      </c>
      <c r="B3222" t="s">
        <v>8662</v>
      </c>
    </row>
    <row r="3223" spans="1:2">
      <c r="A3223" t="s">
        <v>8709</v>
      </c>
      <c r="B3223" t="s">
        <v>8710</v>
      </c>
    </row>
    <row r="3224" spans="1:2">
      <c r="A3224" t="s">
        <v>8631</v>
      </c>
      <c r="B3224" t="s">
        <v>15288</v>
      </c>
    </row>
    <row r="3225" spans="1:2">
      <c r="A3225" t="s">
        <v>8706</v>
      </c>
      <c r="B3225" t="s">
        <v>15289</v>
      </c>
    </row>
    <row r="3226" spans="1:2">
      <c r="A3226" t="s">
        <v>15160</v>
      </c>
      <c r="B3226" t="s">
        <v>15290</v>
      </c>
    </row>
    <row r="3227" spans="1:2">
      <c r="A3227" t="s">
        <v>8712</v>
      </c>
      <c r="B3227" t="s">
        <v>15291</v>
      </c>
    </row>
    <row r="3228" spans="1:2">
      <c r="A3228" t="s">
        <v>8713</v>
      </c>
      <c r="B3228" t="s">
        <v>8714</v>
      </c>
    </row>
    <row r="3229" spans="1:2">
      <c r="A3229" t="s">
        <v>8717</v>
      </c>
      <c r="B3229" t="s">
        <v>15292</v>
      </c>
    </row>
    <row r="3230" spans="1:2">
      <c r="A3230" t="s">
        <v>8635</v>
      </c>
      <c r="B3230" t="s">
        <v>15293</v>
      </c>
    </row>
    <row r="3231" spans="1:2">
      <c r="A3231" t="s">
        <v>8700</v>
      </c>
      <c r="B3231" t="s">
        <v>8701</v>
      </c>
    </row>
    <row r="3232" spans="1:2">
      <c r="A3232" t="s">
        <v>8598</v>
      </c>
      <c r="B3232" t="s">
        <v>8599</v>
      </c>
    </row>
    <row r="3233" spans="1:2">
      <c r="A3233" t="s">
        <v>8636</v>
      </c>
      <c r="B3233" t="s">
        <v>8637</v>
      </c>
    </row>
    <row r="3234" spans="1:2">
      <c r="A3234" t="s">
        <v>8600</v>
      </c>
      <c r="B3234" t="s">
        <v>8601</v>
      </c>
    </row>
    <row r="3235" spans="1:2">
      <c r="A3235" t="s">
        <v>8702</v>
      </c>
      <c r="B3235" t="s">
        <v>8703</v>
      </c>
    </row>
    <row r="3236" spans="1:2">
      <c r="A3236" t="s">
        <v>8704</v>
      </c>
      <c r="B3236" t="s">
        <v>8705</v>
      </c>
    </row>
    <row r="3237" spans="1:2">
      <c r="A3237" t="s">
        <v>8602</v>
      </c>
      <c r="B3237" t="s">
        <v>8603</v>
      </c>
    </row>
    <row r="3238" spans="1:2">
      <c r="A3238" t="s">
        <v>8640</v>
      </c>
      <c r="B3238" t="s">
        <v>8641</v>
      </c>
    </row>
    <row r="3239" spans="1:2">
      <c r="A3239" t="s">
        <v>8604</v>
      </c>
      <c r="B3239" t="s">
        <v>15294</v>
      </c>
    </row>
    <row r="3240" spans="1:2">
      <c r="A3240" t="s">
        <v>8642</v>
      </c>
      <c r="B3240" t="s">
        <v>15295</v>
      </c>
    </row>
    <row r="3241" spans="1:2">
      <c r="A3241" t="s">
        <v>15161</v>
      </c>
      <c r="B3241" t="s">
        <v>15296</v>
      </c>
    </row>
    <row r="3242" spans="1:2">
      <c r="A3242" t="s">
        <v>15162</v>
      </c>
      <c r="B3242" t="s">
        <v>15297</v>
      </c>
    </row>
    <row r="3243" spans="1:2">
      <c r="A3243" t="s">
        <v>8696</v>
      </c>
      <c r="B3243" t="s">
        <v>8697</v>
      </c>
    </row>
    <row r="3244" spans="1:2">
      <c r="A3244" t="s">
        <v>8629</v>
      </c>
      <c r="B3244" t="s">
        <v>8630</v>
      </c>
    </row>
    <row r="3245" spans="1:2">
      <c r="A3245" t="s">
        <v>8649</v>
      </c>
      <c r="B3245" t="s">
        <v>8650</v>
      </c>
    </row>
    <row r="3246" spans="1:2">
      <c r="A3246" t="s">
        <v>8663</v>
      </c>
      <c r="B3246" t="s">
        <v>8664</v>
      </c>
    </row>
    <row r="3247" spans="1:2">
      <c r="A3247" t="s">
        <v>8666</v>
      </c>
      <c r="B3247" t="s">
        <v>8667</v>
      </c>
    </row>
    <row r="3248" spans="1:2">
      <c r="A3248" t="s">
        <v>8651</v>
      </c>
      <c r="B3248" t="s">
        <v>15298</v>
      </c>
    </row>
    <row r="3249" spans="1:2">
      <c r="A3249" t="s">
        <v>8632</v>
      </c>
      <c r="B3249" t="s">
        <v>8633</v>
      </c>
    </row>
    <row r="3250" spans="1:2">
      <c r="A3250" t="s">
        <v>8634</v>
      </c>
      <c r="B3250" t="s">
        <v>15299</v>
      </c>
    </row>
    <row r="3251" spans="1:2">
      <c r="A3251" t="s">
        <v>8668</v>
      </c>
      <c r="B3251" t="s">
        <v>15300</v>
      </c>
    </row>
    <row r="3252" spans="1:2">
      <c r="A3252" t="s">
        <v>15163</v>
      </c>
      <c r="B3252" t="s">
        <v>15301</v>
      </c>
    </row>
    <row r="3253" spans="1:2">
      <c r="A3253" t="s">
        <v>8682</v>
      </c>
      <c r="B3253" t="s">
        <v>8683</v>
      </c>
    </row>
    <row r="3254" spans="1:2">
      <c r="A3254" t="s">
        <v>8684</v>
      </c>
      <c r="B3254" t="s">
        <v>8685</v>
      </c>
    </row>
    <row r="3255" spans="1:2">
      <c r="A3255" t="s">
        <v>8693</v>
      </c>
      <c r="B3255" t="s">
        <v>8694</v>
      </c>
    </row>
    <row r="3256" spans="1:2">
      <c r="A3256" t="s">
        <v>8686</v>
      </c>
      <c r="B3256" t="s">
        <v>8687</v>
      </c>
    </row>
    <row r="3257" spans="1:2">
      <c r="A3257" t="s">
        <v>8688</v>
      </c>
      <c r="B3257" t="s">
        <v>8689</v>
      </c>
    </row>
    <row r="3258" spans="1:2">
      <c r="A3258" t="s">
        <v>8647</v>
      </c>
      <c r="B3258" t="s">
        <v>8648</v>
      </c>
    </row>
    <row r="3259" spans="1:2">
      <c r="A3259" t="s">
        <v>8681</v>
      </c>
      <c r="B3259" t="s">
        <v>15302</v>
      </c>
    </row>
    <row r="3260" spans="1:2">
      <c r="A3260" t="s">
        <v>15164</v>
      </c>
      <c r="B3260" t="s">
        <v>15303</v>
      </c>
    </row>
    <row r="3261" spans="1:2">
      <c r="A3261" t="s">
        <v>15165</v>
      </c>
      <c r="B3261" t="s">
        <v>15304</v>
      </c>
    </row>
    <row r="3262" spans="1:2">
      <c r="A3262" t="s">
        <v>15166</v>
      </c>
      <c r="B3262" t="s">
        <v>15305</v>
      </c>
    </row>
    <row r="3263" spans="1:2">
      <c r="A3263" t="s">
        <v>8606</v>
      </c>
      <c r="B3263" t="s">
        <v>8607</v>
      </c>
    </row>
    <row r="3264" spans="1:2">
      <c r="A3264" t="s">
        <v>8608</v>
      </c>
      <c r="B3264" t="s">
        <v>15306</v>
      </c>
    </row>
    <row r="3265" spans="1:2">
      <c r="A3265" t="s">
        <v>8609</v>
      </c>
      <c r="B3265" t="s">
        <v>8610</v>
      </c>
    </row>
    <row r="3266" spans="1:2">
      <c r="A3266" t="s">
        <v>8707</v>
      </c>
      <c r="B3266" t="s">
        <v>8708</v>
      </c>
    </row>
    <row r="3267" spans="1:2">
      <c r="A3267" t="s">
        <v>8611</v>
      </c>
      <c r="B3267" t="s">
        <v>8612</v>
      </c>
    </row>
    <row r="3268" spans="1:2">
      <c r="A3268" t="s">
        <v>8728</v>
      </c>
      <c r="B3268" t="s">
        <v>8729</v>
      </c>
    </row>
    <row r="3269" spans="1:2">
      <c r="A3269" t="s">
        <v>8730</v>
      </c>
      <c r="B3269" t="s">
        <v>8731</v>
      </c>
    </row>
    <row r="3270" spans="1:2">
      <c r="A3270" t="s">
        <v>8732</v>
      </c>
      <c r="B3270" t="s">
        <v>8733</v>
      </c>
    </row>
    <row r="3271" spans="1:2">
      <c r="A3271" t="s">
        <v>8734</v>
      </c>
      <c r="B3271" t="s">
        <v>8735</v>
      </c>
    </row>
    <row r="3272" spans="1:2">
      <c r="A3272" t="s">
        <v>8718</v>
      </c>
      <c r="B3272" t="s">
        <v>8719</v>
      </c>
    </row>
    <row r="3273" spans="1:2">
      <c r="A3273" t="s">
        <v>8720</v>
      </c>
      <c r="B3273" t="s">
        <v>8721</v>
      </c>
    </row>
    <row r="3274" spans="1:2">
      <c r="A3274" t="s">
        <v>8722</v>
      </c>
      <c r="B3274" t="s">
        <v>8723</v>
      </c>
    </row>
    <row r="3275" spans="1:2">
      <c r="A3275" t="s">
        <v>8724</v>
      </c>
      <c r="B3275" t="s">
        <v>8725</v>
      </c>
    </row>
    <row r="3276" spans="1:2">
      <c r="A3276" t="s">
        <v>8726</v>
      </c>
      <c r="B3276" t="s">
        <v>8727</v>
      </c>
    </row>
    <row r="3277" spans="1:2">
      <c r="A3277" t="s">
        <v>8748</v>
      </c>
      <c r="B3277" t="s">
        <v>8749</v>
      </c>
    </row>
    <row r="3278" spans="1:2">
      <c r="A3278" t="s">
        <v>8750</v>
      </c>
      <c r="B3278" t="s">
        <v>8751</v>
      </c>
    </row>
    <row r="3279" spans="1:2">
      <c r="A3279" t="s">
        <v>8736</v>
      </c>
      <c r="B3279" t="s">
        <v>8737</v>
      </c>
    </row>
    <row r="3280" spans="1:2">
      <c r="A3280" t="s">
        <v>8738</v>
      </c>
      <c r="B3280" t="s">
        <v>8739</v>
      </c>
    </row>
    <row r="3281" spans="1:2">
      <c r="A3281" t="s">
        <v>8740</v>
      </c>
      <c r="B3281" t="s">
        <v>8741</v>
      </c>
    </row>
    <row r="3282" spans="1:2">
      <c r="A3282" t="s">
        <v>8742</v>
      </c>
      <c r="B3282" t="s">
        <v>8743</v>
      </c>
    </row>
    <row r="3283" spans="1:2">
      <c r="A3283" t="s">
        <v>8744</v>
      </c>
      <c r="B3283" t="s">
        <v>8745</v>
      </c>
    </row>
    <row r="3284" spans="1:2">
      <c r="A3284" t="s">
        <v>8746</v>
      </c>
      <c r="B3284" t="s">
        <v>8747</v>
      </c>
    </row>
    <row r="3285" spans="1:2">
      <c r="A3285" t="s">
        <v>8770</v>
      </c>
      <c r="B3285" t="s">
        <v>8771</v>
      </c>
    </row>
    <row r="3286" spans="1:2">
      <c r="A3286" t="s">
        <v>8772</v>
      </c>
      <c r="B3286" t="s">
        <v>8773</v>
      </c>
    </row>
    <row r="3287" spans="1:2">
      <c r="A3287" t="s">
        <v>8774</v>
      </c>
      <c r="B3287" t="s">
        <v>8775</v>
      </c>
    </row>
    <row r="3288" spans="1:2">
      <c r="A3288" t="s">
        <v>8776</v>
      </c>
      <c r="B3288" t="s">
        <v>8777</v>
      </c>
    </row>
    <row r="3289" spans="1:2">
      <c r="A3289" t="s">
        <v>8778</v>
      </c>
      <c r="B3289" t="s">
        <v>8779</v>
      </c>
    </row>
    <row r="3290" spans="1:2">
      <c r="A3290" t="s">
        <v>8780</v>
      </c>
      <c r="B3290" t="s">
        <v>8781</v>
      </c>
    </row>
    <row r="3291" spans="1:2">
      <c r="A3291" t="s">
        <v>8752</v>
      </c>
      <c r="B3291" t="s">
        <v>8753</v>
      </c>
    </row>
    <row r="3292" spans="1:2">
      <c r="A3292" t="s">
        <v>8754</v>
      </c>
      <c r="B3292" t="s">
        <v>8755</v>
      </c>
    </row>
    <row r="3293" spans="1:2">
      <c r="A3293" t="s">
        <v>8756</v>
      </c>
      <c r="B3293" t="s">
        <v>8757</v>
      </c>
    </row>
    <row r="3294" spans="1:2">
      <c r="A3294" t="s">
        <v>8758</v>
      </c>
      <c r="B3294" t="s">
        <v>8759</v>
      </c>
    </row>
    <row r="3295" spans="1:2">
      <c r="A3295" t="s">
        <v>8760</v>
      </c>
      <c r="B3295" t="s">
        <v>8761</v>
      </c>
    </row>
    <row r="3296" spans="1:2">
      <c r="A3296" t="s">
        <v>8762</v>
      </c>
      <c r="B3296" t="s">
        <v>8763</v>
      </c>
    </row>
    <row r="3297" spans="1:2">
      <c r="A3297" t="s">
        <v>8764</v>
      </c>
      <c r="B3297" t="s">
        <v>8765</v>
      </c>
    </row>
    <row r="3298" spans="1:2">
      <c r="A3298" t="s">
        <v>8766</v>
      </c>
      <c r="B3298" t="s">
        <v>8767</v>
      </c>
    </row>
    <row r="3299" spans="1:2">
      <c r="A3299" t="s">
        <v>8768</v>
      </c>
      <c r="B3299" t="s">
        <v>8769</v>
      </c>
    </row>
    <row r="3300" spans="1:2">
      <c r="A3300" t="s">
        <v>8820</v>
      </c>
      <c r="B3300" t="s">
        <v>8821</v>
      </c>
    </row>
    <row r="3301" spans="1:2">
      <c r="A3301" t="s">
        <v>8822</v>
      </c>
      <c r="B3301" t="s">
        <v>8823</v>
      </c>
    </row>
    <row r="3302" spans="1:2">
      <c r="A3302" t="s">
        <v>8824</v>
      </c>
      <c r="B3302" t="s">
        <v>8825</v>
      </c>
    </row>
    <row r="3303" spans="1:2">
      <c r="A3303" t="s">
        <v>8782</v>
      </c>
      <c r="B3303" t="s">
        <v>8783</v>
      </c>
    </row>
    <row r="3304" spans="1:2">
      <c r="A3304" t="s">
        <v>8784</v>
      </c>
      <c r="B3304" t="s">
        <v>8785</v>
      </c>
    </row>
    <row r="3305" spans="1:2">
      <c r="A3305" t="s">
        <v>8786</v>
      </c>
      <c r="B3305" t="s">
        <v>8787</v>
      </c>
    </row>
    <row r="3306" spans="1:2">
      <c r="A3306" t="s">
        <v>8788</v>
      </c>
      <c r="B3306" t="s">
        <v>8789</v>
      </c>
    </row>
    <row r="3307" spans="1:2">
      <c r="A3307" t="s">
        <v>8790</v>
      </c>
      <c r="B3307" t="s">
        <v>8791</v>
      </c>
    </row>
    <row r="3308" spans="1:2">
      <c r="A3308" t="s">
        <v>8792</v>
      </c>
      <c r="B3308" t="s">
        <v>8793</v>
      </c>
    </row>
    <row r="3309" spans="1:2">
      <c r="A3309" t="s">
        <v>8794</v>
      </c>
      <c r="B3309" t="s">
        <v>8795</v>
      </c>
    </row>
    <row r="3310" spans="1:2">
      <c r="A3310" t="s">
        <v>8796</v>
      </c>
      <c r="B3310" t="s">
        <v>8797</v>
      </c>
    </row>
    <row r="3311" spans="1:2">
      <c r="A3311" t="s">
        <v>8798</v>
      </c>
      <c r="B3311" t="s">
        <v>8799</v>
      </c>
    </row>
    <row r="3312" spans="1:2">
      <c r="A3312" t="s">
        <v>8800</v>
      </c>
      <c r="B3312" t="s">
        <v>8801</v>
      </c>
    </row>
    <row r="3313" spans="1:2">
      <c r="A3313" t="s">
        <v>8802</v>
      </c>
      <c r="B3313" t="s">
        <v>8803</v>
      </c>
    </row>
    <row r="3314" spans="1:2">
      <c r="A3314" t="s">
        <v>8804</v>
      </c>
      <c r="B3314" t="s">
        <v>8805</v>
      </c>
    </row>
    <row r="3315" spans="1:2">
      <c r="A3315" t="s">
        <v>8806</v>
      </c>
      <c r="B3315" t="s">
        <v>8807</v>
      </c>
    </row>
    <row r="3316" spans="1:2">
      <c r="A3316" t="s">
        <v>8808</v>
      </c>
      <c r="B3316" t="s">
        <v>8809</v>
      </c>
    </row>
    <row r="3317" spans="1:2">
      <c r="A3317" t="s">
        <v>8810</v>
      </c>
      <c r="B3317" t="s">
        <v>8811</v>
      </c>
    </row>
    <row r="3318" spans="1:2">
      <c r="A3318" t="s">
        <v>8812</v>
      </c>
      <c r="B3318" t="s">
        <v>8813</v>
      </c>
    </row>
    <row r="3319" spans="1:2">
      <c r="A3319" t="s">
        <v>8814</v>
      </c>
      <c r="B3319" t="s">
        <v>8815</v>
      </c>
    </row>
    <row r="3320" spans="1:2">
      <c r="A3320" t="s">
        <v>8816</v>
      </c>
      <c r="B3320" t="s">
        <v>8817</v>
      </c>
    </row>
    <row r="3321" spans="1:2">
      <c r="A3321" t="s">
        <v>8818</v>
      </c>
      <c r="B3321" t="s">
        <v>8819</v>
      </c>
    </row>
    <row r="3322" spans="1:2">
      <c r="A3322" t="s">
        <v>8844</v>
      </c>
      <c r="B3322" t="s">
        <v>8845</v>
      </c>
    </row>
    <row r="3323" spans="1:2">
      <c r="A3323" t="s">
        <v>8846</v>
      </c>
      <c r="B3323" t="s">
        <v>8847</v>
      </c>
    </row>
    <row r="3324" spans="1:2">
      <c r="A3324" t="s">
        <v>8848</v>
      </c>
      <c r="B3324" t="s">
        <v>8849</v>
      </c>
    </row>
    <row r="3325" spans="1:2">
      <c r="A3325" t="s">
        <v>8850</v>
      </c>
      <c r="B3325" t="s">
        <v>8851</v>
      </c>
    </row>
    <row r="3326" spans="1:2">
      <c r="A3326" t="s">
        <v>8826</v>
      </c>
      <c r="B3326" t="s">
        <v>8827</v>
      </c>
    </row>
    <row r="3327" spans="1:2">
      <c r="A3327" t="s">
        <v>8828</v>
      </c>
      <c r="B3327" t="s">
        <v>8829</v>
      </c>
    </row>
    <row r="3328" spans="1:2">
      <c r="A3328" t="s">
        <v>8830</v>
      </c>
      <c r="B3328" t="s">
        <v>8831</v>
      </c>
    </row>
    <row r="3329" spans="1:2">
      <c r="A3329" t="s">
        <v>8832</v>
      </c>
      <c r="B3329" t="s">
        <v>8833</v>
      </c>
    </row>
    <row r="3330" spans="1:2">
      <c r="A3330" t="s">
        <v>8834</v>
      </c>
      <c r="B3330" t="s">
        <v>8835</v>
      </c>
    </row>
    <row r="3331" spans="1:2">
      <c r="A3331" t="s">
        <v>8836</v>
      </c>
      <c r="B3331" t="s">
        <v>8837</v>
      </c>
    </row>
    <row r="3332" spans="1:2">
      <c r="A3332" t="s">
        <v>8838</v>
      </c>
      <c r="B3332" t="s">
        <v>8839</v>
      </c>
    </row>
    <row r="3333" spans="1:2">
      <c r="A3333" t="s">
        <v>8840</v>
      </c>
      <c r="B3333" t="s">
        <v>8841</v>
      </c>
    </row>
    <row r="3334" spans="1:2">
      <c r="A3334" t="s">
        <v>8842</v>
      </c>
      <c r="B3334" t="s">
        <v>8843</v>
      </c>
    </row>
    <row r="3335" spans="1:2">
      <c r="A3335" t="s">
        <v>8866</v>
      </c>
      <c r="B3335" t="s">
        <v>8867</v>
      </c>
    </row>
    <row r="3336" spans="1:2">
      <c r="A3336" t="s">
        <v>8868</v>
      </c>
      <c r="B3336" t="s">
        <v>8869</v>
      </c>
    </row>
    <row r="3337" spans="1:2">
      <c r="A3337" t="s">
        <v>8870</v>
      </c>
      <c r="B3337" t="s">
        <v>8871</v>
      </c>
    </row>
    <row r="3338" spans="1:2">
      <c r="A3338" t="s">
        <v>8852</v>
      </c>
      <c r="B3338" t="s">
        <v>8853</v>
      </c>
    </row>
    <row r="3339" spans="1:2">
      <c r="A3339" t="s">
        <v>8854</v>
      </c>
      <c r="B3339" t="s">
        <v>8855</v>
      </c>
    </row>
    <row r="3340" spans="1:2">
      <c r="A3340" t="s">
        <v>8856</v>
      </c>
      <c r="B3340" t="s">
        <v>8857</v>
      </c>
    </row>
    <row r="3341" spans="1:2">
      <c r="A3341" t="s">
        <v>8858</v>
      </c>
      <c r="B3341" t="s">
        <v>8859</v>
      </c>
    </row>
    <row r="3342" spans="1:2">
      <c r="A3342" t="s">
        <v>8860</v>
      </c>
      <c r="B3342" t="s">
        <v>8861</v>
      </c>
    </row>
    <row r="3343" spans="1:2">
      <c r="A3343" t="s">
        <v>8862</v>
      </c>
      <c r="B3343" t="s">
        <v>8863</v>
      </c>
    </row>
    <row r="3344" spans="1:2">
      <c r="A3344" t="s">
        <v>8864</v>
      </c>
      <c r="B3344" t="s">
        <v>8865</v>
      </c>
    </row>
    <row r="3345" spans="1:2">
      <c r="A3345" t="s">
        <v>8872</v>
      </c>
      <c r="B3345" t="s">
        <v>8873</v>
      </c>
    </row>
    <row r="3346" spans="1:2">
      <c r="A3346" t="s">
        <v>8882</v>
      </c>
      <c r="B3346" t="s">
        <v>8883</v>
      </c>
    </row>
    <row r="3347" spans="1:2">
      <c r="A3347" t="s">
        <v>8874</v>
      </c>
      <c r="B3347" t="s">
        <v>8875</v>
      </c>
    </row>
    <row r="3348" spans="1:2">
      <c r="A3348" t="s">
        <v>8876</v>
      </c>
      <c r="B3348" t="s">
        <v>8877</v>
      </c>
    </row>
    <row r="3349" spans="1:2">
      <c r="A3349" t="s">
        <v>8878</v>
      </c>
      <c r="B3349" t="s">
        <v>8879</v>
      </c>
    </row>
    <row r="3350" spans="1:2">
      <c r="A3350" t="s">
        <v>8880</v>
      </c>
      <c r="B3350" t="s">
        <v>8881</v>
      </c>
    </row>
    <row r="3351" spans="1:2">
      <c r="A3351" t="s">
        <v>8884</v>
      </c>
      <c r="B3351" t="s">
        <v>8885</v>
      </c>
    </row>
    <row r="3352" spans="1:2">
      <c r="A3352" t="s">
        <v>8884</v>
      </c>
      <c r="B3352" t="s">
        <v>8885</v>
      </c>
    </row>
    <row r="3353" spans="1:2">
      <c r="A3353" t="s">
        <v>8886</v>
      </c>
      <c r="B3353" t="s">
        <v>8887</v>
      </c>
    </row>
    <row r="3354" spans="1:2">
      <c r="A3354" t="s">
        <v>8886</v>
      </c>
      <c r="B3354" t="s">
        <v>8887</v>
      </c>
    </row>
    <row r="3355" spans="1:2">
      <c r="A3355" t="s">
        <v>8888</v>
      </c>
      <c r="B3355" t="s">
        <v>8889</v>
      </c>
    </row>
    <row r="3356" spans="1:2">
      <c r="A3356" t="s">
        <v>8888</v>
      </c>
      <c r="B3356" t="s">
        <v>15307</v>
      </c>
    </row>
    <row r="3357" spans="1:2">
      <c r="A3357" t="s">
        <v>8890</v>
      </c>
      <c r="B3357" t="s">
        <v>8891</v>
      </c>
    </row>
    <row r="3358" spans="1:2">
      <c r="A3358" t="s">
        <v>8890</v>
      </c>
      <c r="B3358" t="s">
        <v>15308</v>
      </c>
    </row>
    <row r="3359" spans="1:2">
      <c r="A3359" t="s">
        <v>8892</v>
      </c>
      <c r="B3359" t="s">
        <v>8893</v>
      </c>
    </row>
    <row r="3360" spans="1:2">
      <c r="A3360" t="s">
        <v>8892</v>
      </c>
      <c r="B3360" t="s">
        <v>8893</v>
      </c>
    </row>
    <row r="3361" spans="1:2">
      <c r="A3361" t="s">
        <v>8894</v>
      </c>
      <c r="B3361" t="s">
        <v>8895</v>
      </c>
    </row>
    <row r="3362" spans="1:2">
      <c r="A3362" t="s">
        <v>8894</v>
      </c>
      <c r="B3362" t="s">
        <v>15309</v>
      </c>
    </row>
    <row r="3363" spans="1:2">
      <c r="A3363" t="s">
        <v>8896</v>
      </c>
      <c r="B3363" t="s">
        <v>15310</v>
      </c>
    </row>
    <row r="3364" spans="1:2">
      <c r="A3364" t="s">
        <v>8896</v>
      </c>
      <c r="B3364" t="s">
        <v>8897</v>
      </c>
    </row>
    <row r="3365" spans="1:2">
      <c r="A3365" t="s">
        <v>8898</v>
      </c>
      <c r="B3365" t="s">
        <v>15311</v>
      </c>
    </row>
    <row r="3366" spans="1:2">
      <c r="A3366" t="s">
        <v>8898</v>
      </c>
      <c r="B3366" t="s">
        <v>8899</v>
      </c>
    </row>
    <row r="3367" spans="1:2">
      <c r="A3367" t="s">
        <v>8900</v>
      </c>
      <c r="B3367" t="s">
        <v>8901</v>
      </c>
    </row>
    <row r="3368" spans="1:2">
      <c r="A3368" t="s">
        <v>8900</v>
      </c>
      <c r="B3368" t="s">
        <v>15312</v>
      </c>
    </row>
    <row r="3369" spans="1:2">
      <c r="A3369" t="s">
        <v>8902</v>
      </c>
      <c r="B3369" t="s">
        <v>15313</v>
      </c>
    </row>
    <row r="3370" spans="1:2">
      <c r="A3370" t="s">
        <v>8902</v>
      </c>
      <c r="B3370" t="s">
        <v>8903</v>
      </c>
    </row>
    <row r="3371" spans="1:2">
      <c r="A3371" t="s">
        <v>8904</v>
      </c>
      <c r="B3371" t="s">
        <v>15314</v>
      </c>
    </row>
    <row r="3372" spans="1:2">
      <c r="A3372" t="s">
        <v>8904</v>
      </c>
      <c r="B3372" t="s">
        <v>8905</v>
      </c>
    </row>
    <row r="3373" spans="1:2">
      <c r="A3373" t="s">
        <v>8906</v>
      </c>
      <c r="B3373" t="s">
        <v>8907</v>
      </c>
    </row>
    <row r="3374" spans="1:2">
      <c r="A3374" t="s">
        <v>8906</v>
      </c>
      <c r="B3374" t="s">
        <v>8907</v>
      </c>
    </row>
    <row r="3375" spans="1:2">
      <c r="A3375" t="s">
        <v>8908</v>
      </c>
      <c r="B3375" t="s">
        <v>15315</v>
      </c>
    </row>
    <row r="3376" spans="1:2">
      <c r="A3376" t="s">
        <v>8908</v>
      </c>
      <c r="B3376" t="s">
        <v>8909</v>
      </c>
    </row>
    <row r="3377" spans="1:2">
      <c r="A3377" t="s">
        <v>8910</v>
      </c>
      <c r="B3377" t="s">
        <v>8911</v>
      </c>
    </row>
    <row r="3378" spans="1:2">
      <c r="A3378" t="s">
        <v>8910</v>
      </c>
      <c r="B3378" t="s">
        <v>15316</v>
      </c>
    </row>
    <row r="3379" spans="1:2">
      <c r="A3379" t="s">
        <v>8912</v>
      </c>
      <c r="B3379" t="s">
        <v>15317</v>
      </c>
    </row>
    <row r="3380" spans="1:2">
      <c r="A3380" t="s">
        <v>8912</v>
      </c>
      <c r="B3380" t="s">
        <v>8913</v>
      </c>
    </row>
    <row r="3381" spans="1:2">
      <c r="A3381" t="s">
        <v>8914</v>
      </c>
      <c r="B3381" t="s">
        <v>8915</v>
      </c>
    </row>
    <row r="3382" spans="1:2">
      <c r="A3382" t="s">
        <v>8914</v>
      </c>
      <c r="B3382" t="s">
        <v>15318</v>
      </c>
    </row>
    <row r="3383" spans="1:2">
      <c r="A3383" t="s">
        <v>8916</v>
      </c>
      <c r="B3383" t="s">
        <v>15319</v>
      </c>
    </row>
    <row r="3384" spans="1:2">
      <c r="A3384" t="s">
        <v>8916</v>
      </c>
      <c r="B3384" t="s">
        <v>15320</v>
      </c>
    </row>
    <row r="3385" spans="1:2">
      <c r="A3385" t="s">
        <v>8917</v>
      </c>
      <c r="B3385" t="s">
        <v>8918</v>
      </c>
    </row>
    <row r="3386" spans="1:2">
      <c r="A3386" t="s">
        <v>8917</v>
      </c>
      <c r="B3386" t="s">
        <v>8918</v>
      </c>
    </row>
    <row r="3387" spans="1:2">
      <c r="A3387" t="s">
        <v>8919</v>
      </c>
      <c r="B3387" t="s">
        <v>15321</v>
      </c>
    </row>
    <row r="3388" spans="1:2">
      <c r="A3388" t="s">
        <v>8919</v>
      </c>
      <c r="B3388" t="s">
        <v>8920</v>
      </c>
    </row>
    <row r="3389" spans="1:2">
      <c r="A3389" t="s">
        <v>8921</v>
      </c>
      <c r="B3389" t="s">
        <v>8922</v>
      </c>
    </row>
    <row r="3390" spans="1:2">
      <c r="A3390" t="s">
        <v>8921</v>
      </c>
      <c r="B3390" t="s">
        <v>15322</v>
      </c>
    </row>
    <row r="3391" spans="1:2">
      <c r="A3391" t="s">
        <v>8923</v>
      </c>
      <c r="B3391" t="s">
        <v>15323</v>
      </c>
    </row>
    <row r="3392" spans="1:2">
      <c r="A3392" t="s">
        <v>8923</v>
      </c>
      <c r="B3392" t="s">
        <v>8924</v>
      </c>
    </row>
    <row r="3393" spans="1:2">
      <c r="A3393" t="s">
        <v>8925</v>
      </c>
      <c r="B3393" t="s">
        <v>15324</v>
      </c>
    </row>
    <row r="3394" spans="1:2">
      <c r="A3394" t="s">
        <v>8925</v>
      </c>
      <c r="B3394" t="s">
        <v>8926</v>
      </c>
    </row>
    <row r="3395" spans="1:2">
      <c r="A3395" t="s">
        <v>8927</v>
      </c>
      <c r="B3395" t="s">
        <v>8928</v>
      </c>
    </row>
    <row r="3396" spans="1:2">
      <c r="A3396" t="s">
        <v>8927</v>
      </c>
      <c r="B3396" t="s">
        <v>8928</v>
      </c>
    </row>
    <row r="3397" spans="1:2">
      <c r="A3397" t="s">
        <v>8929</v>
      </c>
      <c r="B3397" t="s">
        <v>15325</v>
      </c>
    </row>
    <row r="3398" spans="1:2">
      <c r="A3398" t="s">
        <v>8929</v>
      </c>
      <c r="B3398" t="s">
        <v>8930</v>
      </c>
    </row>
    <row r="3399" spans="1:2">
      <c r="A3399" t="s">
        <v>8931</v>
      </c>
      <c r="B3399" t="s">
        <v>15326</v>
      </c>
    </row>
    <row r="3400" spans="1:2">
      <c r="A3400" t="s">
        <v>8931</v>
      </c>
      <c r="B3400" t="s">
        <v>15327</v>
      </c>
    </row>
    <row r="3401" spans="1:2">
      <c r="A3401" t="s">
        <v>8932</v>
      </c>
      <c r="B3401" t="s">
        <v>15328</v>
      </c>
    </row>
    <row r="3402" spans="1:2">
      <c r="A3402" t="s">
        <v>8932</v>
      </c>
      <c r="B3402" t="s">
        <v>8933</v>
      </c>
    </row>
    <row r="3403" spans="1:2">
      <c r="A3403" t="s">
        <v>8988</v>
      </c>
      <c r="B3403" t="s">
        <v>8989</v>
      </c>
    </row>
    <row r="3404" spans="1:2">
      <c r="A3404" t="s">
        <v>8990</v>
      </c>
      <c r="B3404" t="s">
        <v>8991</v>
      </c>
    </row>
    <row r="3405" spans="1:2">
      <c r="A3405" t="s">
        <v>8992</v>
      </c>
      <c r="B3405" t="s">
        <v>8993</v>
      </c>
    </row>
    <row r="3406" spans="1:2">
      <c r="A3406" t="s">
        <v>8994</v>
      </c>
      <c r="B3406" t="s">
        <v>8995</v>
      </c>
    </row>
    <row r="3407" spans="1:2">
      <c r="A3407" t="s">
        <v>8996</v>
      </c>
      <c r="B3407" t="s">
        <v>8997</v>
      </c>
    </row>
    <row r="3408" spans="1:2">
      <c r="A3408" t="s">
        <v>8998</v>
      </c>
      <c r="B3408" t="s">
        <v>8999</v>
      </c>
    </row>
    <row r="3409" spans="1:2">
      <c r="A3409" t="s">
        <v>9000</v>
      </c>
      <c r="B3409" t="s">
        <v>9001</v>
      </c>
    </row>
    <row r="3410" spans="1:2">
      <c r="A3410" t="s">
        <v>9002</v>
      </c>
      <c r="B3410" t="s">
        <v>9003</v>
      </c>
    </row>
    <row r="3411" spans="1:2">
      <c r="A3411" t="s">
        <v>9004</v>
      </c>
      <c r="B3411" t="s">
        <v>9005</v>
      </c>
    </row>
    <row r="3412" spans="1:2">
      <c r="A3412" t="s">
        <v>9006</v>
      </c>
      <c r="B3412" t="s">
        <v>9007</v>
      </c>
    </row>
    <row r="3413" spans="1:2">
      <c r="A3413" t="s">
        <v>9008</v>
      </c>
      <c r="B3413" t="s">
        <v>9009</v>
      </c>
    </row>
    <row r="3414" spans="1:2">
      <c r="A3414" t="s">
        <v>8934</v>
      </c>
      <c r="B3414" t="s">
        <v>8935</v>
      </c>
    </row>
    <row r="3415" spans="1:2">
      <c r="A3415" t="s">
        <v>8936</v>
      </c>
      <c r="B3415" t="s">
        <v>8937</v>
      </c>
    </row>
    <row r="3416" spans="1:2">
      <c r="A3416" t="s">
        <v>8938</v>
      </c>
      <c r="B3416" t="s">
        <v>8939</v>
      </c>
    </row>
    <row r="3417" spans="1:2">
      <c r="A3417" t="s">
        <v>8940</v>
      </c>
      <c r="B3417" t="s">
        <v>8941</v>
      </c>
    </row>
    <row r="3418" spans="1:2">
      <c r="A3418" t="s">
        <v>8942</v>
      </c>
      <c r="B3418" t="s">
        <v>8943</v>
      </c>
    </row>
    <row r="3419" spans="1:2">
      <c r="A3419" t="s">
        <v>8944</v>
      </c>
      <c r="B3419" t="s">
        <v>8945</v>
      </c>
    </row>
    <row r="3420" spans="1:2">
      <c r="A3420" t="s">
        <v>8946</v>
      </c>
      <c r="B3420" t="s">
        <v>8947</v>
      </c>
    </row>
    <row r="3421" spans="1:2">
      <c r="A3421" t="s">
        <v>8948</v>
      </c>
      <c r="B3421" t="s">
        <v>8949</v>
      </c>
    </row>
    <row r="3422" spans="1:2">
      <c r="A3422" t="s">
        <v>8950</v>
      </c>
      <c r="B3422" t="s">
        <v>8951</v>
      </c>
    </row>
    <row r="3423" spans="1:2">
      <c r="A3423" t="s">
        <v>8952</v>
      </c>
      <c r="B3423" t="s">
        <v>8953</v>
      </c>
    </row>
    <row r="3424" spans="1:2">
      <c r="A3424" t="s">
        <v>8954</v>
      </c>
      <c r="B3424" t="s">
        <v>8955</v>
      </c>
    </row>
    <row r="3425" spans="1:2">
      <c r="A3425" t="s">
        <v>8956</v>
      </c>
      <c r="B3425" t="s">
        <v>8957</v>
      </c>
    </row>
    <row r="3426" spans="1:2">
      <c r="A3426" t="s">
        <v>8958</v>
      </c>
      <c r="B3426" t="s">
        <v>8959</v>
      </c>
    </row>
    <row r="3427" spans="1:2">
      <c r="A3427" t="s">
        <v>8960</v>
      </c>
      <c r="B3427" t="s">
        <v>8961</v>
      </c>
    </row>
    <row r="3428" spans="1:2">
      <c r="A3428" t="s">
        <v>8962</v>
      </c>
      <c r="B3428" t="s">
        <v>8963</v>
      </c>
    </row>
    <row r="3429" spans="1:2">
      <c r="A3429" t="s">
        <v>8964</v>
      </c>
      <c r="B3429" t="s">
        <v>8965</v>
      </c>
    </row>
    <row r="3430" spans="1:2">
      <c r="A3430" t="s">
        <v>8966</v>
      </c>
      <c r="B3430" t="s">
        <v>8967</v>
      </c>
    </row>
    <row r="3431" spans="1:2">
      <c r="A3431" t="s">
        <v>8968</v>
      </c>
      <c r="B3431" t="s">
        <v>8969</v>
      </c>
    </row>
    <row r="3432" spans="1:2">
      <c r="A3432" t="s">
        <v>8970</v>
      </c>
      <c r="B3432" t="s">
        <v>8971</v>
      </c>
    </row>
    <row r="3433" spans="1:2">
      <c r="A3433" t="s">
        <v>8972</v>
      </c>
      <c r="B3433" t="s">
        <v>8973</v>
      </c>
    </row>
    <row r="3434" spans="1:2">
      <c r="A3434" t="s">
        <v>8974</v>
      </c>
      <c r="B3434" t="s">
        <v>8975</v>
      </c>
    </row>
    <row r="3435" spans="1:2">
      <c r="A3435" t="s">
        <v>8976</v>
      </c>
      <c r="B3435" t="s">
        <v>8977</v>
      </c>
    </row>
    <row r="3436" spans="1:2">
      <c r="A3436" t="s">
        <v>8978</v>
      </c>
      <c r="B3436" t="s">
        <v>8979</v>
      </c>
    </row>
    <row r="3437" spans="1:2">
      <c r="A3437" t="s">
        <v>8980</v>
      </c>
      <c r="B3437" t="s">
        <v>8981</v>
      </c>
    </row>
    <row r="3438" spans="1:2">
      <c r="A3438" t="s">
        <v>8982</v>
      </c>
      <c r="B3438" t="s">
        <v>8983</v>
      </c>
    </row>
    <row r="3439" spans="1:2">
      <c r="A3439" t="s">
        <v>8984</v>
      </c>
      <c r="B3439" t="s">
        <v>8985</v>
      </c>
    </row>
    <row r="3440" spans="1:2">
      <c r="A3440" t="s">
        <v>8986</v>
      </c>
      <c r="B3440" t="s">
        <v>8987</v>
      </c>
    </row>
    <row r="3441" spans="1:2">
      <c r="A3441" t="s">
        <v>9059</v>
      </c>
      <c r="B3441" t="s">
        <v>9060</v>
      </c>
    </row>
    <row r="3442" spans="1:2">
      <c r="A3442" t="s">
        <v>9061</v>
      </c>
      <c r="B3442" t="s">
        <v>9062</v>
      </c>
    </row>
    <row r="3443" spans="1:2">
      <c r="A3443" t="s">
        <v>9063</v>
      </c>
      <c r="B3443" t="s">
        <v>9064</v>
      </c>
    </row>
    <row r="3444" spans="1:2">
      <c r="A3444" t="s">
        <v>9065</v>
      </c>
      <c r="B3444" t="s">
        <v>9066</v>
      </c>
    </row>
    <row r="3445" spans="1:2">
      <c r="A3445" t="s">
        <v>9067</v>
      </c>
      <c r="B3445" t="s">
        <v>9068</v>
      </c>
    </row>
    <row r="3446" spans="1:2">
      <c r="A3446" t="s">
        <v>9069</v>
      </c>
      <c r="B3446" t="s">
        <v>9070</v>
      </c>
    </row>
    <row r="3447" spans="1:2">
      <c r="A3447" t="s">
        <v>9071</v>
      </c>
      <c r="B3447" t="s">
        <v>9072</v>
      </c>
    </row>
    <row r="3448" spans="1:2">
      <c r="A3448" t="s">
        <v>9073</v>
      </c>
      <c r="B3448" t="s">
        <v>9074</v>
      </c>
    </row>
    <row r="3449" spans="1:2">
      <c r="A3449" t="s">
        <v>9010</v>
      </c>
      <c r="B3449" t="s">
        <v>9011</v>
      </c>
    </row>
    <row r="3450" spans="1:2">
      <c r="A3450" t="s">
        <v>9012</v>
      </c>
      <c r="B3450" t="s">
        <v>9013</v>
      </c>
    </row>
    <row r="3451" spans="1:2">
      <c r="A3451" t="s">
        <v>9014</v>
      </c>
      <c r="B3451" t="s">
        <v>9015</v>
      </c>
    </row>
    <row r="3452" spans="1:2">
      <c r="A3452" t="s">
        <v>9016</v>
      </c>
      <c r="B3452" t="s">
        <v>9017</v>
      </c>
    </row>
    <row r="3453" spans="1:2">
      <c r="A3453" t="s">
        <v>9018</v>
      </c>
      <c r="B3453" t="s">
        <v>9019</v>
      </c>
    </row>
    <row r="3454" spans="1:2">
      <c r="A3454" t="s">
        <v>9020</v>
      </c>
      <c r="B3454" t="s">
        <v>9021</v>
      </c>
    </row>
    <row r="3455" spans="1:2">
      <c r="A3455" t="s">
        <v>9022</v>
      </c>
      <c r="B3455" t="s">
        <v>9023</v>
      </c>
    </row>
    <row r="3456" spans="1:2">
      <c r="A3456" t="s">
        <v>9024</v>
      </c>
      <c r="B3456" t="s">
        <v>9025</v>
      </c>
    </row>
    <row r="3457" spans="1:2">
      <c r="A3457" t="s">
        <v>9026</v>
      </c>
      <c r="B3457" t="s">
        <v>9027</v>
      </c>
    </row>
    <row r="3458" spans="1:2">
      <c r="A3458" t="s">
        <v>9028</v>
      </c>
      <c r="B3458" t="s">
        <v>9029</v>
      </c>
    </row>
    <row r="3459" spans="1:2">
      <c r="A3459" t="s">
        <v>9030</v>
      </c>
      <c r="B3459" t="s">
        <v>9031</v>
      </c>
    </row>
    <row r="3460" spans="1:2">
      <c r="A3460" t="s">
        <v>9032</v>
      </c>
      <c r="B3460" t="s">
        <v>9033</v>
      </c>
    </row>
    <row r="3461" spans="1:2">
      <c r="A3461" t="s">
        <v>9034</v>
      </c>
      <c r="B3461" t="s">
        <v>9035</v>
      </c>
    </row>
    <row r="3462" spans="1:2">
      <c r="A3462" t="s">
        <v>9036</v>
      </c>
      <c r="B3462" t="s">
        <v>9037</v>
      </c>
    </row>
    <row r="3463" spans="1:2">
      <c r="A3463" t="s">
        <v>9038</v>
      </c>
      <c r="B3463" t="s">
        <v>9039</v>
      </c>
    </row>
    <row r="3464" spans="1:2">
      <c r="A3464" t="s">
        <v>9040</v>
      </c>
      <c r="B3464" t="s">
        <v>9041</v>
      </c>
    </row>
    <row r="3465" spans="1:2">
      <c r="A3465" t="s">
        <v>9042</v>
      </c>
      <c r="B3465" t="s">
        <v>9043</v>
      </c>
    </row>
    <row r="3466" spans="1:2">
      <c r="A3466" t="s">
        <v>9044</v>
      </c>
      <c r="B3466" t="s">
        <v>9045</v>
      </c>
    </row>
    <row r="3467" spans="1:2">
      <c r="A3467" t="s">
        <v>9046</v>
      </c>
      <c r="B3467" t="s">
        <v>9047</v>
      </c>
    </row>
    <row r="3468" spans="1:2">
      <c r="A3468" t="s">
        <v>9048</v>
      </c>
      <c r="B3468" t="s">
        <v>9049</v>
      </c>
    </row>
    <row r="3469" spans="1:2">
      <c r="A3469" t="s">
        <v>9050</v>
      </c>
      <c r="B3469" t="s">
        <v>9051</v>
      </c>
    </row>
    <row r="3470" spans="1:2">
      <c r="A3470" t="s">
        <v>9052</v>
      </c>
      <c r="B3470" t="s">
        <v>9053</v>
      </c>
    </row>
    <row r="3471" spans="1:2">
      <c r="A3471" t="s">
        <v>9054</v>
      </c>
      <c r="B3471" t="s">
        <v>9055</v>
      </c>
    </row>
    <row r="3472" spans="1:2">
      <c r="A3472" t="s">
        <v>9056</v>
      </c>
      <c r="B3472" t="s">
        <v>9057</v>
      </c>
    </row>
    <row r="3473" spans="1:2">
      <c r="A3473" t="s">
        <v>9058</v>
      </c>
      <c r="B3473" t="s">
        <v>2982</v>
      </c>
    </row>
    <row r="3474" spans="1:2">
      <c r="A3474" t="s">
        <v>15167</v>
      </c>
      <c r="B3474" t="s">
        <v>15329</v>
      </c>
    </row>
    <row r="3475" spans="1:2">
      <c r="A3475" t="s">
        <v>15168</v>
      </c>
      <c r="B3475" t="s">
        <v>15330</v>
      </c>
    </row>
    <row r="3476" spans="1:2">
      <c r="A3476" t="s">
        <v>9079</v>
      </c>
      <c r="B3476" t="s">
        <v>9080</v>
      </c>
    </row>
    <row r="3477" spans="1:2">
      <c r="A3477" t="s">
        <v>9075</v>
      </c>
      <c r="B3477" t="s">
        <v>9076</v>
      </c>
    </row>
    <row r="3478" spans="1:2">
      <c r="A3478" t="s">
        <v>9077</v>
      </c>
      <c r="B3478" t="s">
        <v>9078</v>
      </c>
    </row>
    <row r="3479" spans="1:2">
      <c r="A3479" t="s">
        <v>9081</v>
      </c>
      <c r="B3479" t="s">
        <v>9082</v>
      </c>
    </row>
    <row r="3480" spans="1:2">
      <c r="A3480" t="s">
        <v>9083</v>
      </c>
      <c r="B3480" t="s">
        <v>9084</v>
      </c>
    </row>
    <row r="3481" spans="1:2">
      <c r="A3481" t="s">
        <v>9085</v>
      </c>
      <c r="B3481" t="s">
        <v>9086</v>
      </c>
    </row>
    <row r="3482" spans="1:2">
      <c r="A3482" t="s">
        <v>9087</v>
      </c>
      <c r="B3482" t="s">
        <v>9088</v>
      </c>
    </row>
    <row r="3483" spans="1:2">
      <c r="A3483" t="s">
        <v>9089</v>
      </c>
      <c r="B3483" t="s">
        <v>9090</v>
      </c>
    </row>
    <row r="3484" spans="1:2">
      <c r="A3484" t="s">
        <v>9091</v>
      </c>
      <c r="B3484" t="s">
        <v>9092</v>
      </c>
    </row>
    <row r="3485" spans="1:2">
      <c r="A3485" t="s">
        <v>9108</v>
      </c>
      <c r="B3485" t="s">
        <v>9109</v>
      </c>
    </row>
    <row r="3486" spans="1:2">
      <c r="A3486" t="s">
        <v>9093</v>
      </c>
      <c r="B3486" t="s">
        <v>13948</v>
      </c>
    </row>
    <row r="3487" spans="1:2">
      <c r="A3487" t="s">
        <v>9094</v>
      </c>
      <c r="B3487" t="s">
        <v>9095</v>
      </c>
    </row>
    <row r="3488" spans="1:2">
      <c r="A3488" t="s">
        <v>9096</v>
      </c>
      <c r="B3488" t="s">
        <v>9097</v>
      </c>
    </row>
    <row r="3489" spans="1:2">
      <c r="A3489" t="s">
        <v>9098</v>
      </c>
      <c r="B3489" t="s">
        <v>9099</v>
      </c>
    </row>
    <row r="3490" spans="1:2">
      <c r="A3490" t="s">
        <v>9100</v>
      </c>
      <c r="B3490" t="s">
        <v>9101</v>
      </c>
    </row>
    <row r="3491" spans="1:2">
      <c r="A3491" t="s">
        <v>9102</v>
      </c>
      <c r="B3491" t="s">
        <v>9103</v>
      </c>
    </row>
    <row r="3492" spans="1:2">
      <c r="A3492" t="s">
        <v>9104</v>
      </c>
      <c r="B3492" t="s">
        <v>9105</v>
      </c>
    </row>
    <row r="3493" spans="1:2">
      <c r="A3493" t="s">
        <v>9106</v>
      </c>
      <c r="B3493" t="s">
        <v>9107</v>
      </c>
    </row>
    <row r="3494" spans="1:2">
      <c r="A3494" t="s">
        <v>9119</v>
      </c>
      <c r="B3494" t="s">
        <v>9120</v>
      </c>
    </row>
    <row r="3495" spans="1:2">
      <c r="A3495" t="s">
        <v>9110</v>
      </c>
      <c r="B3495" t="s">
        <v>9111</v>
      </c>
    </row>
    <row r="3496" spans="1:2">
      <c r="A3496" t="s">
        <v>9112</v>
      </c>
      <c r="B3496" t="s">
        <v>9113</v>
      </c>
    </row>
    <row r="3497" spans="1:2">
      <c r="A3497" t="s">
        <v>9114</v>
      </c>
      <c r="B3497" t="s">
        <v>9115</v>
      </c>
    </row>
    <row r="3498" spans="1:2">
      <c r="A3498" t="s">
        <v>9116</v>
      </c>
      <c r="B3498" t="s">
        <v>9117</v>
      </c>
    </row>
    <row r="3499" spans="1:2">
      <c r="A3499" t="s">
        <v>9118</v>
      </c>
      <c r="B3499" t="s">
        <v>13947</v>
      </c>
    </row>
    <row r="3500" spans="1:2">
      <c r="A3500" t="s">
        <v>9133</v>
      </c>
      <c r="B3500" t="s">
        <v>9134</v>
      </c>
    </row>
    <row r="3501" spans="1:2">
      <c r="A3501" t="s">
        <v>9135</v>
      </c>
      <c r="B3501" t="s">
        <v>9136</v>
      </c>
    </row>
    <row r="3502" spans="1:2">
      <c r="A3502" t="s">
        <v>9121</v>
      </c>
      <c r="B3502" t="s">
        <v>9122</v>
      </c>
    </row>
    <row r="3503" spans="1:2">
      <c r="A3503" t="s">
        <v>9123</v>
      </c>
      <c r="B3503" t="s">
        <v>9124</v>
      </c>
    </row>
    <row r="3504" spans="1:2">
      <c r="A3504" t="s">
        <v>9125</v>
      </c>
      <c r="B3504" t="s">
        <v>9126</v>
      </c>
    </row>
    <row r="3505" spans="1:2">
      <c r="A3505" t="s">
        <v>9127</v>
      </c>
      <c r="B3505" t="s">
        <v>9128</v>
      </c>
    </row>
    <row r="3506" spans="1:2">
      <c r="A3506" t="s">
        <v>9129</v>
      </c>
      <c r="B3506" t="s">
        <v>9130</v>
      </c>
    </row>
    <row r="3507" spans="1:2">
      <c r="A3507" t="s">
        <v>9131</v>
      </c>
      <c r="B3507" t="s">
        <v>9132</v>
      </c>
    </row>
    <row r="3508" spans="1:2">
      <c r="A3508" t="s">
        <v>9155</v>
      </c>
      <c r="B3508" t="s">
        <v>9156</v>
      </c>
    </row>
    <row r="3509" spans="1:2">
      <c r="A3509" t="s">
        <v>9157</v>
      </c>
      <c r="B3509" t="s">
        <v>9158</v>
      </c>
    </row>
    <row r="3510" spans="1:2">
      <c r="A3510" t="s">
        <v>9159</v>
      </c>
      <c r="B3510" t="s">
        <v>9160</v>
      </c>
    </row>
    <row r="3511" spans="1:2">
      <c r="A3511" t="s">
        <v>9161</v>
      </c>
      <c r="B3511" t="s">
        <v>9162</v>
      </c>
    </row>
    <row r="3512" spans="1:2">
      <c r="A3512" t="s">
        <v>9163</v>
      </c>
      <c r="B3512" t="s">
        <v>9164</v>
      </c>
    </row>
    <row r="3513" spans="1:2">
      <c r="A3513" t="s">
        <v>9137</v>
      </c>
      <c r="B3513" t="s">
        <v>9138</v>
      </c>
    </row>
    <row r="3514" spans="1:2">
      <c r="A3514" t="s">
        <v>9139</v>
      </c>
      <c r="B3514" t="s">
        <v>9140</v>
      </c>
    </row>
    <row r="3515" spans="1:2">
      <c r="A3515" t="s">
        <v>9141</v>
      </c>
      <c r="B3515" t="s">
        <v>9142</v>
      </c>
    </row>
    <row r="3516" spans="1:2">
      <c r="A3516" t="s">
        <v>9143</v>
      </c>
      <c r="B3516" t="s">
        <v>9144</v>
      </c>
    </row>
    <row r="3517" spans="1:2">
      <c r="A3517" t="s">
        <v>9145</v>
      </c>
      <c r="B3517" t="s">
        <v>9146</v>
      </c>
    </row>
    <row r="3518" spans="1:2">
      <c r="A3518" t="s">
        <v>9147</v>
      </c>
      <c r="B3518" t="s">
        <v>9148</v>
      </c>
    </row>
    <row r="3519" spans="1:2">
      <c r="A3519" t="s">
        <v>9149</v>
      </c>
      <c r="B3519" t="s">
        <v>9150</v>
      </c>
    </row>
    <row r="3520" spans="1:2">
      <c r="A3520" t="s">
        <v>9151</v>
      </c>
      <c r="B3520" t="s">
        <v>9152</v>
      </c>
    </row>
    <row r="3521" spans="1:2">
      <c r="A3521" t="s">
        <v>9153</v>
      </c>
      <c r="B3521" t="s">
        <v>9154</v>
      </c>
    </row>
    <row r="3522" spans="1:2">
      <c r="A3522" t="s">
        <v>9172</v>
      </c>
      <c r="B3522" t="s">
        <v>9173</v>
      </c>
    </row>
    <row r="3523" spans="1:2">
      <c r="A3523" t="s">
        <v>9174</v>
      </c>
      <c r="B3523" t="s">
        <v>9175</v>
      </c>
    </row>
    <row r="3524" spans="1:2">
      <c r="A3524" t="s">
        <v>9165</v>
      </c>
      <c r="B3524" t="s">
        <v>9166</v>
      </c>
    </row>
    <row r="3525" spans="1:2">
      <c r="A3525" t="s">
        <v>9167</v>
      </c>
      <c r="B3525" t="s">
        <v>9168</v>
      </c>
    </row>
    <row r="3526" spans="1:2">
      <c r="A3526" t="s">
        <v>9169</v>
      </c>
      <c r="B3526" t="s">
        <v>9170</v>
      </c>
    </row>
    <row r="3527" spans="1:2">
      <c r="A3527" t="s">
        <v>9171</v>
      </c>
      <c r="B3527" t="s">
        <v>5102</v>
      </c>
    </row>
    <row r="3528" spans="1:2">
      <c r="A3528" t="s">
        <v>9195</v>
      </c>
      <c r="B3528" t="s">
        <v>9196</v>
      </c>
    </row>
    <row r="3529" spans="1:2">
      <c r="A3529" t="s">
        <v>9176</v>
      </c>
      <c r="B3529" t="s">
        <v>9177</v>
      </c>
    </row>
    <row r="3530" spans="1:2">
      <c r="A3530" t="s">
        <v>9178</v>
      </c>
      <c r="B3530" t="s">
        <v>9179</v>
      </c>
    </row>
    <row r="3531" spans="1:2">
      <c r="A3531" t="s">
        <v>9180</v>
      </c>
      <c r="B3531" t="s">
        <v>9181</v>
      </c>
    </row>
    <row r="3532" spans="1:2">
      <c r="A3532" t="s">
        <v>9182</v>
      </c>
      <c r="B3532" t="s">
        <v>9183</v>
      </c>
    </row>
    <row r="3533" spans="1:2">
      <c r="A3533" t="s">
        <v>9184</v>
      </c>
      <c r="B3533" t="s">
        <v>9185</v>
      </c>
    </row>
    <row r="3534" spans="1:2">
      <c r="A3534" t="s">
        <v>9186</v>
      </c>
      <c r="B3534" t="s">
        <v>9187</v>
      </c>
    </row>
    <row r="3535" spans="1:2">
      <c r="A3535" t="s">
        <v>9186</v>
      </c>
      <c r="B3535" t="s">
        <v>9188</v>
      </c>
    </row>
    <row r="3536" spans="1:2">
      <c r="A3536" t="s">
        <v>9189</v>
      </c>
      <c r="B3536" t="s">
        <v>9190</v>
      </c>
    </row>
    <row r="3537" spans="1:2">
      <c r="A3537" t="s">
        <v>9189</v>
      </c>
      <c r="B3537" t="s">
        <v>9191</v>
      </c>
    </row>
    <row r="3538" spans="1:2">
      <c r="A3538" t="s">
        <v>9192</v>
      </c>
      <c r="B3538" t="s">
        <v>9193</v>
      </c>
    </row>
    <row r="3539" spans="1:2">
      <c r="A3539" t="s">
        <v>9192</v>
      </c>
      <c r="B3539" t="s">
        <v>9194</v>
      </c>
    </row>
    <row r="3540" spans="1:2">
      <c r="A3540" t="s">
        <v>9255</v>
      </c>
      <c r="B3540" t="s">
        <v>9256</v>
      </c>
    </row>
    <row r="3541" spans="1:2">
      <c r="A3541" t="s">
        <v>9255</v>
      </c>
      <c r="B3541" t="s">
        <v>9256</v>
      </c>
    </row>
    <row r="3542" spans="1:2">
      <c r="A3542" t="s">
        <v>9257</v>
      </c>
      <c r="B3542" t="s">
        <v>9258</v>
      </c>
    </row>
    <row r="3543" spans="1:2">
      <c r="A3543" t="s">
        <v>9257</v>
      </c>
      <c r="B3543" t="s">
        <v>9258</v>
      </c>
    </row>
    <row r="3544" spans="1:2">
      <c r="A3544" t="s">
        <v>9259</v>
      </c>
      <c r="B3544" t="s">
        <v>9260</v>
      </c>
    </row>
    <row r="3545" spans="1:2">
      <c r="A3545" t="s">
        <v>9259</v>
      </c>
      <c r="B3545" t="s">
        <v>9260</v>
      </c>
    </row>
    <row r="3546" spans="1:2">
      <c r="A3546" t="s">
        <v>9261</v>
      </c>
      <c r="B3546" t="s">
        <v>9262</v>
      </c>
    </row>
    <row r="3547" spans="1:2">
      <c r="A3547" t="s">
        <v>9261</v>
      </c>
      <c r="B3547" t="s">
        <v>9263</v>
      </c>
    </row>
    <row r="3548" spans="1:2">
      <c r="A3548" t="s">
        <v>9264</v>
      </c>
      <c r="B3548" t="s">
        <v>9265</v>
      </c>
    </row>
    <row r="3549" spans="1:2">
      <c r="A3549" t="s">
        <v>9264</v>
      </c>
      <c r="B3549" t="s">
        <v>9265</v>
      </c>
    </row>
    <row r="3550" spans="1:2">
      <c r="A3550" t="s">
        <v>9266</v>
      </c>
      <c r="B3550" t="s">
        <v>9267</v>
      </c>
    </row>
    <row r="3551" spans="1:2">
      <c r="A3551" t="s">
        <v>9266</v>
      </c>
      <c r="B3551" t="s">
        <v>9267</v>
      </c>
    </row>
    <row r="3552" spans="1:2">
      <c r="A3552" t="s">
        <v>9268</v>
      </c>
      <c r="B3552" t="s">
        <v>9269</v>
      </c>
    </row>
    <row r="3553" spans="1:2">
      <c r="A3553" t="s">
        <v>9268</v>
      </c>
      <c r="B3553" t="s">
        <v>9269</v>
      </c>
    </row>
    <row r="3554" spans="1:2">
      <c r="A3554" t="s">
        <v>9270</v>
      </c>
      <c r="B3554" t="s">
        <v>9271</v>
      </c>
    </row>
    <row r="3555" spans="1:2">
      <c r="A3555" t="s">
        <v>9270</v>
      </c>
      <c r="B3555" t="s">
        <v>9271</v>
      </c>
    </row>
    <row r="3556" spans="1:2">
      <c r="A3556" t="s">
        <v>9272</v>
      </c>
      <c r="B3556" t="s">
        <v>9273</v>
      </c>
    </row>
    <row r="3557" spans="1:2">
      <c r="A3557" t="s">
        <v>9272</v>
      </c>
      <c r="B3557" t="s">
        <v>9273</v>
      </c>
    </row>
    <row r="3558" spans="1:2">
      <c r="A3558" t="s">
        <v>9197</v>
      </c>
      <c r="B3558" t="s">
        <v>9198</v>
      </c>
    </row>
    <row r="3559" spans="1:2">
      <c r="A3559" t="s">
        <v>9197</v>
      </c>
      <c r="B3559" t="s">
        <v>9198</v>
      </c>
    </row>
    <row r="3560" spans="1:2">
      <c r="A3560" t="s">
        <v>9199</v>
      </c>
      <c r="B3560" t="s">
        <v>9200</v>
      </c>
    </row>
    <row r="3561" spans="1:2">
      <c r="A3561" t="s">
        <v>9199</v>
      </c>
      <c r="B3561" t="s">
        <v>9200</v>
      </c>
    </row>
    <row r="3562" spans="1:2">
      <c r="A3562" t="s">
        <v>9201</v>
      </c>
      <c r="B3562" t="s">
        <v>9202</v>
      </c>
    </row>
    <row r="3563" spans="1:2">
      <c r="A3563" t="s">
        <v>9201</v>
      </c>
      <c r="B3563" t="s">
        <v>9202</v>
      </c>
    </row>
    <row r="3564" spans="1:2">
      <c r="A3564" t="s">
        <v>9203</v>
      </c>
      <c r="B3564" t="s">
        <v>9204</v>
      </c>
    </row>
    <row r="3565" spans="1:2">
      <c r="A3565" t="s">
        <v>9203</v>
      </c>
      <c r="B3565" t="s">
        <v>9204</v>
      </c>
    </row>
    <row r="3566" spans="1:2">
      <c r="A3566" t="s">
        <v>9205</v>
      </c>
      <c r="B3566" t="s">
        <v>9206</v>
      </c>
    </row>
    <row r="3567" spans="1:2">
      <c r="A3567" t="s">
        <v>9205</v>
      </c>
      <c r="B3567" t="s">
        <v>9206</v>
      </c>
    </row>
    <row r="3568" spans="1:2">
      <c r="A3568" t="s">
        <v>9207</v>
      </c>
      <c r="B3568" t="s">
        <v>9208</v>
      </c>
    </row>
    <row r="3569" spans="1:2">
      <c r="A3569" t="s">
        <v>9207</v>
      </c>
      <c r="B3569" t="s">
        <v>9208</v>
      </c>
    </row>
    <row r="3570" spans="1:2">
      <c r="A3570" t="s">
        <v>9209</v>
      </c>
      <c r="B3570" t="s">
        <v>9210</v>
      </c>
    </row>
    <row r="3571" spans="1:2">
      <c r="A3571" t="s">
        <v>9209</v>
      </c>
      <c r="B3571" t="s">
        <v>9210</v>
      </c>
    </row>
    <row r="3572" spans="1:2">
      <c r="A3572" t="s">
        <v>9211</v>
      </c>
      <c r="B3572" t="s">
        <v>9212</v>
      </c>
    </row>
    <row r="3573" spans="1:2">
      <c r="A3573" t="s">
        <v>9211</v>
      </c>
      <c r="B3573" t="s">
        <v>3358</v>
      </c>
    </row>
    <row r="3574" spans="1:2">
      <c r="A3574" t="s">
        <v>9213</v>
      </c>
      <c r="B3574" t="s">
        <v>9214</v>
      </c>
    </row>
    <row r="3575" spans="1:2">
      <c r="A3575" t="s">
        <v>9213</v>
      </c>
      <c r="B3575" t="s">
        <v>9215</v>
      </c>
    </row>
    <row r="3576" spans="1:2">
      <c r="A3576" t="s">
        <v>9216</v>
      </c>
      <c r="B3576" t="s">
        <v>9217</v>
      </c>
    </row>
    <row r="3577" spans="1:2">
      <c r="A3577" t="s">
        <v>9216</v>
      </c>
      <c r="B3577" t="s">
        <v>9218</v>
      </c>
    </row>
    <row r="3578" spans="1:2">
      <c r="A3578" t="s">
        <v>9219</v>
      </c>
      <c r="B3578" t="s">
        <v>9220</v>
      </c>
    </row>
    <row r="3579" spans="1:2">
      <c r="A3579" t="s">
        <v>9219</v>
      </c>
      <c r="B3579" t="s">
        <v>9220</v>
      </c>
    </row>
    <row r="3580" spans="1:2">
      <c r="A3580" t="s">
        <v>9221</v>
      </c>
      <c r="B3580" t="s">
        <v>9222</v>
      </c>
    </row>
    <row r="3581" spans="1:2">
      <c r="A3581" t="s">
        <v>9221</v>
      </c>
      <c r="B3581" t="s">
        <v>9222</v>
      </c>
    </row>
    <row r="3582" spans="1:2">
      <c r="A3582" t="s">
        <v>9223</v>
      </c>
      <c r="B3582" t="s">
        <v>9224</v>
      </c>
    </row>
    <row r="3583" spans="1:2">
      <c r="A3583" t="s">
        <v>9223</v>
      </c>
      <c r="B3583" t="s">
        <v>9224</v>
      </c>
    </row>
    <row r="3584" spans="1:2">
      <c r="A3584" t="s">
        <v>9225</v>
      </c>
      <c r="B3584" t="s">
        <v>9226</v>
      </c>
    </row>
    <row r="3585" spans="1:2">
      <c r="A3585" t="s">
        <v>9225</v>
      </c>
      <c r="B3585" t="s">
        <v>9226</v>
      </c>
    </row>
    <row r="3586" spans="1:2">
      <c r="A3586" t="s">
        <v>9227</v>
      </c>
      <c r="B3586" t="s">
        <v>9228</v>
      </c>
    </row>
    <row r="3587" spans="1:2">
      <c r="A3587" t="s">
        <v>9227</v>
      </c>
      <c r="B3587" t="s">
        <v>9228</v>
      </c>
    </row>
    <row r="3588" spans="1:2">
      <c r="A3588" t="s">
        <v>9229</v>
      </c>
      <c r="B3588" t="s">
        <v>9230</v>
      </c>
    </row>
    <row r="3589" spans="1:2">
      <c r="A3589" t="s">
        <v>9229</v>
      </c>
      <c r="B3589" t="s">
        <v>9230</v>
      </c>
    </row>
    <row r="3590" spans="1:2">
      <c r="A3590" t="s">
        <v>9231</v>
      </c>
      <c r="B3590" t="s">
        <v>9232</v>
      </c>
    </row>
    <row r="3591" spans="1:2">
      <c r="A3591" t="s">
        <v>9231</v>
      </c>
      <c r="B3591" t="s">
        <v>9232</v>
      </c>
    </row>
    <row r="3592" spans="1:2">
      <c r="A3592" t="s">
        <v>9233</v>
      </c>
      <c r="B3592" t="s">
        <v>9234</v>
      </c>
    </row>
    <row r="3593" spans="1:2">
      <c r="A3593" t="s">
        <v>9233</v>
      </c>
      <c r="B3593" t="s">
        <v>9234</v>
      </c>
    </row>
    <row r="3594" spans="1:2">
      <c r="A3594" t="s">
        <v>9235</v>
      </c>
      <c r="B3594" t="s">
        <v>9236</v>
      </c>
    </row>
    <row r="3595" spans="1:2">
      <c r="A3595" t="s">
        <v>9235</v>
      </c>
      <c r="B3595" t="s">
        <v>9236</v>
      </c>
    </row>
    <row r="3596" spans="1:2">
      <c r="A3596" t="s">
        <v>9237</v>
      </c>
      <c r="B3596" t="s">
        <v>9238</v>
      </c>
    </row>
    <row r="3597" spans="1:2">
      <c r="A3597" t="s">
        <v>9237</v>
      </c>
      <c r="B3597" t="s">
        <v>9238</v>
      </c>
    </row>
    <row r="3598" spans="1:2">
      <c r="A3598" t="s">
        <v>9239</v>
      </c>
      <c r="B3598" t="s">
        <v>9240</v>
      </c>
    </row>
    <row r="3599" spans="1:2">
      <c r="A3599" t="s">
        <v>9239</v>
      </c>
      <c r="B3599" t="s">
        <v>9240</v>
      </c>
    </row>
    <row r="3600" spans="1:2">
      <c r="A3600" t="s">
        <v>9241</v>
      </c>
      <c r="B3600" t="s">
        <v>9242</v>
      </c>
    </row>
    <row r="3601" spans="1:2">
      <c r="A3601" t="s">
        <v>9241</v>
      </c>
      <c r="B3601" t="s">
        <v>9242</v>
      </c>
    </row>
    <row r="3602" spans="1:2">
      <c r="A3602" t="s">
        <v>9243</v>
      </c>
      <c r="B3602" t="s">
        <v>9244</v>
      </c>
    </row>
    <row r="3603" spans="1:2">
      <c r="A3603" t="s">
        <v>9243</v>
      </c>
      <c r="B3603" t="s">
        <v>9244</v>
      </c>
    </row>
    <row r="3604" spans="1:2">
      <c r="A3604" t="s">
        <v>9245</v>
      </c>
      <c r="B3604" t="s">
        <v>9246</v>
      </c>
    </row>
    <row r="3605" spans="1:2">
      <c r="A3605" t="s">
        <v>9245</v>
      </c>
      <c r="B3605" t="s">
        <v>9246</v>
      </c>
    </row>
    <row r="3606" spans="1:2">
      <c r="A3606" t="s">
        <v>9247</v>
      </c>
      <c r="B3606" t="s">
        <v>9248</v>
      </c>
    </row>
    <row r="3607" spans="1:2">
      <c r="A3607" t="s">
        <v>9247</v>
      </c>
      <c r="B3607" t="s">
        <v>9248</v>
      </c>
    </row>
    <row r="3608" spans="1:2">
      <c r="A3608" t="s">
        <v>9249</v>
      </c>
      <c r="B3608" t="s">
        <v>9250</v>
      </c>
    </row>
    <row r="3609" spans="1:2">
      <c r="A3609" t="s">
        <v>9249</v>
      </c>
      <c r="B3609" t="s">
        <v>9250</v>
      </c>
    </row>
    <row r="3610" spans="1:2">
      <c r="A3610" t="s">
        <v>9251</v>
      </c>
      <c r="B3610" t="s">
        <v>9252</v>
      </c>
    </row>
    <row r="3611" spans="1:2">
      <c r="A3611" t="s">
        <v>9251</v>
      </c>
      <c r="B3611" t="s">
        <v>9252</v>
      </c>
    </row>
    <row r="3612" spans="1:2">
      <c r="A3612" t="s">
        <v>9253</v>
      </c>
      <c r="B3612" t="s">
        <v>9254</v>
      </c>
    </row>
    <row r="3613" spans="1:2">
      <c r="A3613" t="s">
        <v>9253</v>
      </c>
      <c r="B3613" t="s">
        <v>9254</v>
      </c>
    </row>
    <row r="3614" spans="1:2">
      <c r="A3614" t="s">
        <v>9320</v>
      </c>
      <c r="B3614" t="s">
        <v>9321</v>
      </c>
    </row>
    <row r="3615" spans="1:2">
      <c r="A3615" t="s">
        <v>9320</v>
      </c>
      <c r="B3615" t="s">
        <v>9321</v>
      </c>
    </row>
    <row r="3616" spans="1:2">
      <c r="A3616" t="s">
        <v>9322</v>
      </c>
      <c r="B3616" t="s">
        <v>9323</v>
      </c>
    </row>
    <row r="3617" spans="1:2">
      <c r="A3617" t="s">
        <v>9322</v>
      </c>
      <c r="B3617" t="s">
        <v>9323</v>
      </c>
    </row>
    <row r="3618" spans="1:2">
      <c r="A3618" t="s">
        <v>9324</v>
      </c>
      <c r="B3618" t="s">
        <v>9325</v>
      </c>
    </row>
    <row r="3619" spans="1:2">
      <c r="A3619" t="s">
        <v>9324</v>
      </c>
      <c r="B3619" t="s">
        <v>9325</v>
      </c>
    </row>
    <row r="3620" spans="1:2">
      <c r="A3620" t="s">
        <v>9326</v>
      </c>
      <c r="B3620" t="s">
        <v>9327</v>
      </c>
    </row>
    <row r="3621" spans="1:2">
      <c r="A3621" t="s">
        <v>9326</v>
      </c>
      <c r="B3621" t="s">
        <v>9327</v>
      </c>
    </row>
    <row r="3622" spans="1:2">
      <c r="A3622" t="s">
        <v>9328</v>
      </c>
      <c r="B3622" t="s">
        <v>9329</v>
      </c>
    </row>
    <row r="3623" spans="1:2">
      <c r="A3623" t="s">
        <v>9328</v>
      </c>
      <c r="B3623" t="s">
        <v>9329</v>
      </c>
    </row>
    <row r="3624" spans="1:2">
      <c r="A3624" t="s">
        <v>9330</v>
      </c>
      <c r="B3624" t="s">
        <v>9331</v>
      </c>
    </row>
    <row r="3625" spans="1:2">
      <c r="A3625" t="s">
        <v>9330</v>
      </c>
      <c r="B3625" t="s">
        <v>9331</v>
      </c>
    </row>
    <row r="3626" spans="1:2">
      <c r="A3626" t="s">
        <v>9332</v>
      </c>
      <c r="B3626" t="s">
        <v>9333</v>
      </c>
    </row>
    <row r="3627" spans="1:2">
      <c r="A3627" t="s">
        <v>9332</v>
      </c>
      <c r="B3627" t="s">
        <v>9333</v>
      </c>
    </row>
    <row r="3628" spans="1:2">
      <c r="A3628" t="s">
        <v>9334</v>
      </c>
      <c r="B3628" t="s">
        <v>9335</v>
      </c>
    </row>
    <row r="3629" spans="1:2">
      <c r="A3629" t="s">
        <v>9334</v>
      </c>
      <c r="B3629" t="s">
        <v>9335</v>
      </c>
    </row>
    <row r="3630" spans="1:2">
      <c r="A3630" t="s">
        <v>9336</v>
      </c>
      <c r="B3630" t="s">
        <v>9337</v>
      </c>
    </row>
    <row r="3631" spans="1:2">
      <c r="A3631" t="s">
        <v>9336</v>
      </c>
      <c r="B3631" t="s">
        <v>9337</v>
      </c>
    </row>
    <row r="3632" spans="1:2">
      <c r="A3632" t="s">
        <v>9274</v>
      </c>
      <c r="B3632" t="s">
        <v>9275</v>
      </c>
    </row>
    <row r="3633" spans="1:2">
      <c r="A3633" t="s">
        <v>9274</v>
      </c>
      <c r="B3633" t="s">
        <v>9275</v>
      </c>
    </row>
    <row r="3634" spans="1:2">
      <c r="A3634" t="s">
        <v>9276</v>
      </c>
      <c r="B3634" t="s">
        <v>9277</v>
      </c>
    </row>
    <row r="3635" spans="1:2">
      <c r="A3635" t="s">
        <v>9276</v>
      </c>
      <c r="B3635" t="s">
        <v>9277</v>
      </c>
    </row>
    <row r="3636" spans="1:2">
      <c r="A3636" t="s">
        <v>9278</v>
      </c>
      <c r="B3636" t="s">
        <v>9279</v>
      </c>
    </row>
    <row r="3637" spans="1:2">
      <c r="A3637" t="s">
        <v>9278</v>
      </c>
      <c r="B3637" t="s">
        <v>9279</v>
      </c>
    </row>
    <row r="3638" spans="1:2">
      <c r="A3638" t="s">
        <v>9280</v>
      </c>
      <c r="B3638" t="s">
        <v>9281</v>
      </c>
    </row>
    <row r="3639" spans="1:2">
      <c r="A3639" t="s">
        <v>9280</v>
      </c>
      <c r="B3639" t="s">
        <v>9281</v>
      </c>
    </row>
    <row r="3640" spans="1:2">
      <c r="A3640" t="s">
        <v>9282</v>
      </c>
      <c r="B3640" t="s">
        <v>9283</v>
      </c>
    </row>
    <row r="3641" spans="1:2">
      <c r="A3641" t="s">
        <v>9282</v>
      </c>
      <c r="B3641" t="s">
        <v>9283</v>
      </c>
    </row>
    <row r="3642" spans="1:2">
      <c r="A3642" t="s">
        <v>9284</v>
      </c>
      <c r="B3642" t="s">
        <v>9285</v>
      </c>
    </row>
    <row r="3643" spans="1:2">
      <c r="A3643" t="s">
        <v>9284</v>
      </c>
      <c r="B3643" t="s">
        <v>9285</v>
      </c>
    </row>
    <row r="3644" spans="1:2">
      <c r="A3644" t="s">
        <v>9286</v>
      </c>
      <c r="B3644" t="s">
        <v>8708</v>
      </c>
    </row>
    <row r="3645" spans="1:2">
      <c r="A3645" t="s">
        <v>9286</v>
      </c>
      <c r="B3645" t="s">
        <v>8708</v>
      </c>
    </row>
    <row r="3646" spans="1:2">
      <c r="A3646" t="s">
        <v>9287</v>
      </c>
      <c r="B3646" t="s">
        <v>9288</v>
      </c>
    </row>
    <row r="3647" spans="1:2">
      <c r="A3647" t="s">
        <v>9287</v>
      </c>
      <c r="B3647" t="s">
        <v>9288</v>
      </c>
    </row>
    <row r="3648" spans="1:2">
      <c r="A3648" t="s">
        <v>9289</v>
      </c>
      <c r="B3648" t="s">
        <v>9290</v>
      </c>
    </row>
    <row r="3649" spans="1:2">
      <c r="A3649" t="s">
        <v>9289</v>
      </c>
      <c r="B3649" t="s">
        <v>9290</v>
      </c>
    </row>
    <row r="3650" spans="1:2">
      <c r="A3650" t="s">
        <v>9291</v>
      </c>
      <c r="B3650" t="s">
        <v>9292</v>
      </c>
    </row>
    <row r="3651" spans="1:2">
      <c r="A3651" t="s">
        <v>9291</v>
      </c>
      <c r="B3651" t="s">
        <v>9293</v>
      </c>
    </row>
    <row r="3652" spans="1:2">
      <c r="A3652" t="s">
        <v>9294</v>
      </c>
      <c r="B3652" t="s">
        <v>9295</v>
      </c>
    </row>
    <row r="3653" spans="1:2">
      <c r="A3653" t="s">
        <v>9294</v>
      </c>
      <c r="B3653" t="s">
        <v>9295</v>
      </c>
    </row>
    <row r="3654" spans="1:2">
      <c r="A3654" t="s">
        <v>9296</v>
      </c>
      <c r="B3654" t="s">
        <v>9297</v>
      </c>
    </row>
    <row r="3655" spans="1:2">
      <c r="A3655" t="s">
        <v>9296</v>
      </c>
      <c r="B3655" t="s">
        <v>9297</v>
      </c>
    </row>
    <row r="3656" spans="1:2">
      <c r="A3656" t="s">
        <v>9298</v>
      </c>
      <c r="B3656" t="s">
        <v>9299</v>
      </c>
    </row>
    <row r="3657" spans="1:2">
      <c r="A3657" t="s">
        <v>9298</v>
      </c>
      <c r="B3657" t="s">
        <v>9299</v>
      </c>
    </row>
    <row r="3658" spans="1:2">
      <c r="A3658" t="s">
        <v>9300</v>
      </c>
      <c r="B3658" t="s">
        <v>9301</v>
      </c>
    </row>
    <row r="3659" spans="1:2">
      <c r="A3659" t="s">
        <v>9300</v>
      </c>
      <c r="B3659" t="s">
        <v>9302</v>
      </c>
    </row>
    <row r="3660" spans="1:2">
      <c r="A3660" t="s">
        <v>9303</v>
      </c>
      <c r="B3660" t="s">
        <v>9304</v>
      </c>
    </row>
    <row r="3661" spans="1:2">
      <c r="A3661" t="s">
        <v>9303</v>
      </c>
      <c r="B3661" t="s">
        <v>9305</v>
      </c>
    </row>
    <row r="3662" spans="1:2">
      <c r="A3662" t="s">
        <v>9306</v>
      </c>
      <c r="B3662" t="s">
        <v>9307</v>
      </c>
    </row>
    <row r="3663" spans="1:2">
      <c r="A3663" t="s">
        <v>9306</v>
      </c>
      <c r="B3663" t="s">
        <v>9307</v>
      </c>
    </row>
    <row r="3664" spans="1:2">
      <c r="A3664" t="s">
        <v>9308</v>
      </c>
      <c r="B3664" t="s">
        <v>9309</v>
      </c>
    </row>
    <row r="3665" spans="1:2">
      <c r="A3665" t="s">
        <v>9308</v>
      </c>
      <c r="B3665" t="s">
        <v>9309</v>
      </c>
    </row>
    <row r="3666" spans="1:2">
      <c r="A3666" t="s">
        <v>9310</v>
      </c>
      <c r="B3666" t="s">
        <v>9311</v>
      </c>
    </row>
    <row r="3667" spans="1:2">
      <c r="A3667" t="s">
        <v>9310</v>
      </c>
      <c r="B3667" t="s">
        <v>9311</v>
      </c>
    </row>
    <row r="3668" spans="1:2">
      <c r="A3668" t="s">
        <v>9312</v>
      </c>
      <c r="B3668" t="s">
        <v>9313</v>
      </c>
    </row>
    <row r="3669" spans="1:2">
      <c r="A3669" t="s">
        <v>9312</v>
      </c>
      <c r="B3669" t="s">
        <v>9313</v>
      </c>
    </row>
    <row r="3670" spans="1:2">
      <c r="A3670" t="s">
        <v>9314</v>
      </c>
      <c r="B3670" t="s">
        <v>9315</v>
      </c>
    </row>
    <row r="3671" spans="1:2">
      <c r="A3671" t="s">
        <v>9314</v>
      </c>
      <c r="B3671" t="s">
        <v>9315</v>
      </c>
    </row>
    <row r="3672" spans="1:2">
      <c r="A3672" t="s">
        <v>9316</v>
      </c>
      <c r="B3672" t="s">
        <v>9317</v>
      </c>
    </row>
    <row r="3673" spans="1:2">
      <c r="A3673" t="s">
        <v>9316</v>
      </c>
      <c r="B3673" t="s">
        <v>9317</v>
      </c>
    </row>
    <row r="3674" spans="1:2">
      <c r="A3674" t="s">
        <v>9318</v>
      </c>
      <c r="B3674" t="s">
        <v>9319</v>
      </c>
    </row>
    <row r="3675" spans="1:2">
      <c r="A3675" t="s">
        <v>9318</v>
      </c>
      <c r="B3675" t="s">
        <v>9319</v>
      </c>
    </row>
    <row r="3676" spans="1:2">
      <c r="A3676" t="s">
        <v>9350</v>
      </c>
      <c r="B3676" t="s">
        <v>9351</v>
      </c>
    </row>
    <row r="3677" spans="1:2">
      <c r="A3677" t="s">
        <v>9352</v>
      </c>
      <c r="B3677" t="s">
        <v>9353</v>
      </c>
    </row>
    <row r="3678" spans="1:2">
      <c r="A3678" t="s">
        <v>9354</v>
      </c>
      <c r="B3678" t="s">
        <v>9355</v>
      </c>
    </row>
    <row r="3679" spans="1:2">
      <c r="A3679" t="s">
        <v>9356</v>
      </c>
      <c r="B3679" t="s">
        <v>9357</v>
      </c>
    </row>
    <row r="3680" spans="1:2">
      <c r="A3680" t="s">
        <v>9338</v>
      </c>
      <c r="B3680" t="s">
        <v>9339</v>
      </c>
    </row>
    <row r="3681" spans="1:2">
      <c r="A3681" t="s">
        <v>9340</v>
      </c>
      <c r="B3681" t="s">
        <v>9341</v>
      </c>
    </row>
    <row r="3682" spans="1:2">
      <c r="A3682" t="s">
        <v>9342</v>
      </c>
      <c r="B3682" t="s">
        <v>9343</v>
      </c>
    </row>
    <row r="3683" spans="1:2">
      <c r="A3683" t="s">
        <v>9344</v>
      </c>
      <c r="B3683" t="s">
        <v>9345</v>
      </c>
    </row>
    <row r="3684" spans="1:2">
      <c r="A3684" t="s">
        <v>9346</v>
      </c>
      <c r="B3684" t="s">
        <v>9347</v>
      </c>
    </row>
    <row r="3685" spans="1:2">
      <c r="A3685" t="s">
        <v>9348</v>
      </c>
      <c r="B3685" t="s">
        <v>9349</v>
      </c>
    </row>
    <row r="3686" spans="1:2">
      <c r="A3686" t="s">
        <v>9365</v>
      </c>
      <c r="B3686" t="s">
        <v>9366</v>
      </c>
    </row>
    <row r="3687" spans="1:2">
      <c r="A3687" t="s">
        <v>9367</v>
      </c>
      <c r="B3687" t="s">
        <v>9368</v>
      </c>
    </row>
    <row r="3688" spans="1:2">
      <c r="A3688" t="s">
        <v>9369</v>
      </c>
      <c r="B3688" t="s">
        <v>9370</v>
      </c>
    </row>
    <row r="3689" spans="1:2">
      <c r="A3689" t="s">
        <v>9358</v>
      </c>
      <c r="B3689" t="s">
        <v>9359</v>
      </c>
    </row>
    <row r="3690" spans="1:2">
      <c r="A3690" t="s">
        <v>9360</v>
      </c>
      <c r="B3690" t="s">
        <v>9349</v>
      </c>
    </row>
    <row r="3691" spans="1:2">
      <c r="A3691" t="s">
        <v>9361</v>
      </c>
      <c r="B3691" t="s">
        <v>9362</v>
      </c>
    </row>
    <row r="3692" spans="1:2">
      <c r="A3692" t="s">
        <v>9363</v>
      </c>
      <c r="B3692" t="s">
        <v>9364</v>
      </c>
    </row>
    <row r="3693" spans="1:2">
      <c r="A3693" t="s">
        <v>9383</v>
      </c>
      <c r="B3693" t="s">
        <v>15331</v>
      </c>
    </row>
    <row r="3694" spans="1:2">
      <c r="A3694" t="s">
        <v>9383</v>
      </c>
      <c r="B3694" t="s">
        <v>15332</v>
      </c>
    </row>
    <row r="3695" spans="1:2">
      <c r="A3695" t="s">
        <v>9389</v>
      </c>
      <c r="B3695" t="s">
        <v>9390</v>
      </c>
    </row>
    <row r="3696" spans="1:2">
      <c r="A3696" t="s">
        <v>9389</v>
      </c>
      <c r="B3696" t="s">
        <v>9390</v>
      </c>
    </row>
    <row r="3697" spans="1:2">
      <c r="A3697" t="s">
        <v>9380</v>
      </c>
      <c r="B3697" t="s">
        <v>15333</v>
      </c>
    </row>
    <row r="3698" spans="1:2">
      <c r="A3698" t="s">
        <v>9380</v>
      </c>
      <c r="B3698" t="s">
        <v>15334</v>
      </c>
    </row>
    <row r="3699" spans="1:2">
      <c r="A3699" t="s">
        <v>9387</v>
      </c>
      <c r="B3699" t="s">
        <v>9388</v>
      </c>
    </row>
    <row r="3700" spans="1:2">
      <c r="A3700" t="s">
        <v>9387</v>
      </c>
      <c r="B3700" t="s">
        <v>15335</v>
      </c>
    </row>
    <row r="3701" spans="1:2">
      <c r="A3701" t="s">
        <v>9401</v>
      </c>
      <c r="B3701" t="s">
        <v>13949</v>
      </c>
    </row>
    <row r="3702" spans="1:2">
      <c r="A3702" t="s">
        <v>9401</v>
      </c>
      <c r="B3702" t="s">
        <v>13949</v>
      </c>
    </row>
    <row r="3703" spans="1:2">
      <c r="A3703" t="s">
        <v>9395</v>
      </c>
      <c r="B3703" t="s">
        <v>9396</v>
      </c>
    </row>
    <row r="3704" spans="1:2">
      <c r="A3704" t="s">
        <v>9395</v>
      </c>
      <c r="B3704" t="s">
        <v>15336</v>
      </c>
    </row>
    <row r="3705" spans="1:2">
      <c r="A3705" t="s">
        <v>9402</v>
      </c>
      <c r="B3705" t="s">
        <v>9403</v>
      </c>
    </row>
    <row r="3706" spans="1:2">
      <c r="A3706" t="s">
        <v>9402</v>
      </c>
      <c r="B3706" t="s">
        <v>9403</v>
      </c>
    </row>
    <row r="3707" spans="1:2">
      <c r="A3707" t="s">
        <v>9377</v>
      </c>
      <c r="B3707" t="s">
        <v>15337</v>
      </c>
    </row>
    <row r="3708" spans="1:2">
      <c r="A3708" t="s">
        <v>9377</v>
      </c>
      <c r="B3708" t="s">
        <v>9378</v>
      </c>
    </row>
    <row r="3709" spans="1:2">
      <c r="A3709" t="s">
        <v>9376</v>
      </c>
      <c r="B3709" t="s">
        <v>15338</v>
      </c>
    </row>
    <row r="3710" spans="1:2">
      <c r="A3710" t="s">
        <v>9376</v>
      </c>
      <c r="B3710" t="s">
        <v>15339</v>
      </c>
    </row>
    <row r="3711" spans="1:2">
      <c r="A3711" t="s">
        <v>9379</v>
      </c>
      <c r="B3711" t="s">
        <v>15340</v>
      </c>
    </row>
    <row r="3712" spans="1:2">
      <c r="A3712" t="s">
        <v>9379</v>
      </c>
      <c r="B3712" t="s">
        <v>15341</v>
      </c>
    </row>
    <row r="3713" spans="1:2">
      <c r="A3713" t="s">
        <v>9391</v>
      </c>
      <c r="B3713" t="s">
        <v>15342</v>
      </c>
    </row>
    <row r="3714" spans="1:2">
      <c r="A3714" t="s">
        <v>9391</v>
      </c>
      <c r="B3714" t="s">
        <v>9392</v>
      </c>
    </row>
    <row r="3715" spans="1:2">
      <c r="A3715" t="s">
        <v>9397</v>
      </c>
      <c r="B3715" t="s">
        <v>15343</v>
      </c>
    </row>
    <row r="3716" spans="1:2">
      <c r="A3716" t="s">
        <v>9397</v>
      </c>
      <c r="B3716" t="s">
        <v>9398</v>
      </c>
    </row>
    <row r="3717" spans="1:2">
      <c r="A3717" t="s">
        <v>9399</v>
      </c>
      <c r="B3717" t="s">
        <v>15344</v>
      </c>
    </row>
    <row r="3718" spans="1:2">
      <c r="A3718" t="s">
        <v>9399</v>
      </c>
      <c r="B3718" t="s">
        <v>9400</v>
      </c>
    </row>
    <row r="3719" spans="1:2">
      <c r="A3719" t="s">
        <v>9393</v>
      </c>
      <c r="B3719" t="s">
        <v>9394</v>
      </c>
    </row>
    <row r="3720" spans="1:2">
      <c r="A3720" t="s">
        <v>9393</v>
      </c>
      <c r="B3720" t="s">
        <v>15345</v>
      </c>
    </row>
    <row r="3721" spans="1:2">
      <c r="A3721" t="s">
        <v>9381</v>
      </c>
      <c r="B3721" t="s">
        <v>15346</v>
      </c>
    </row>
    <row r="3722" spans="1:2">
      <c r="A3722" t="s">
        <v>9381</v>
      </c>
      <c r="B3722" t="s">
        <v>15347</v>
      </c>
    </row>
    <row r="3723" spans="1:2">
      <c r="A3723" t="s">
        <v>9371</v>
      </c>
      <c r="B3723" t="s">
        <v>15348</v>
      </c>
    </row>
    <row r="3724" spans="1:2">
      <c r="A3724" t="s">
        <v>9371</v>
      </c>
      <c r="B3724" t="s">
        <v>15349</v>
      </c>
    </row>
    <row r="3725" spans="1:2">
      <c r="A3725" t="s">
        <v>9372</v>
      </c>
      <c r="B3725" t="s">
        <v>15350</v>
      </c>
    </row>
    <row r="3726" spans="1:2">
      <c r="A3726" t="s">
        <v>9372</v>
      </c>
      <c r="B3726" t="s">
        <v>15351</v>
      </c>
    </row>
    <row r="3727" spans="1:2">
      <c r="A3727" t="s">
        <v>9384</v>
      </c>
      <c r="B3727" t="s">
        <v>9385</v>
      </c>
    </row>
    <row r="3728" spans="1:2">
      <c r="A3728" t="s">
        <v>9384</v>
      </c>
      <c r="B3728" t="s">
        <v>9385</v>
      </c>
    </row>
    <row r="3729" spans="1:2">
      <c r="A3729" t="s">
        <v>9386</v>
      </c>
      <c r="B3729" t="s">
        <v>15352</v>
      </c>
    </row>
    <row r="3730" spans="1:2">
      <c r="A3730" t="s">
        <v>9386</v>
      </c>
      <c r="B3730" t="s">
        <v>15353</v>
      </c>
    </row>
    <row r="3731" spans="1:2">
      <c r="A3731" t="s">
        <v>9373</v>
      </c>
      <c r="B3731" t="s">
        <v>9374</v>
      </c>
    </row>
    <row r="3732" spans="1:2">
      <c r="A3732" t="s">
        <v>9373</v>
      </c>
      <c r="B3732" t="s">
        <v>9375</v>
      </c>
    </row>
    <row r="3733" spans="1:2">
      <c r="A3733" t="s">
        <v>9382</v>
      </c>
      <c r="B3733" t="s">
        <v>15354</v>
      </c>
    </row>
    <row r="3734" spans="1:2">
      <c r="A3734" t="s">
        <v>9382</v>
      </c>
      <c r="B3734" t="s">
        <v>15355</v>
      </c>
    </row>
    <row r="3735" spans="1:2">
      <c r="A3735" t="s">
        <v>9448</v>
      </c>
      <c r="B3735" t="s">
        <v>9449</v>
      </c>
    </row>
    <row r="3736" spans="1:2">
      <c r="A3736" t="s">
        <v>9448</v>
      </c>
      <c r="B3736" t="s">
        <v>9450</v>
      </c>
    </row>
    <row r="3737" spans="1:2">
      <c r="A3737" t="s">
        <v>9451</v>
      </c>
      <c r="B3737" t="s">
        <v>9452</v>
      </c>
    </row>
    <row r="3738" spans="1:2">
      <c r="A3738" t="s">
        <v>9451</v>
      </c>
      <c r="B3738" t="s">
        <v>9452</v>
      </c>
    </row>
    <row r="3739" spans="1:2">
      <c r="A3739" t="s">
        <v>9453</v>
      </c>
      <c r="B3739" t="s">
        <v>9454</v>
      </c>
    </row>
    <row r="3740" spans="1:2">
      <c r="A3740" t="s">
        <v>9453</v>
      </c>
      <c r="B3740" t="s">
        <v>9454</v>
      </c>
    </row>
    <row r="3741" spans="1:2">
      <c r="A3741" t="s">
        <v>9455</v>
      </c>
      <c r="B3741" t="s">
        <v>9456</v>
      </c>
    </row>
    <row r="3742" spans="1:2">
      <c r="A3742" t="s">
        <v>9455</v>
      </c>
      <c r="B3742" t="s">
        <v>9456</v>
      </c>
    </row>
    <row r="3743" spans="1:2">
      <c r="A3743" t="s">
        <v>9457</v>
      </c>
      <c r="B3743" t="s">
        <v>9458</v>
      </c>
    </row>
    <row r="3744" spans="1:2">
      <c r="A3744" t="s">
        <v>9457</v>
      </c>
      <c r="B3744" t="s">
        <v>9458</v>
      </c>
    </row>
    <row r="3745" spans="1:2">
      <c r="A3745" t="s">
        <v>9459</v>
      </c>
      <c r="B3745" t="s">
        <v>9460</v>
      </c>
    </row>
    <row r="3746" spans="1:2">
      <c r="A3746" t="s">
        <v>9459</v>
      </c>
      <c r="B3746" t="s">
        <v>9460</v>
      </c>
    </row>
    <row r="3747" spans="1:2">
      <c r="A3747" t="s">
        <v>9461</v>
      </c>
      <c r="B3747" t="s">
        <v>9462</v>
      </c>
    </row>
    <row r="3748" spans="1:2">
      <c r="A3748" t="s">
        <v>9461</v>
      </c>
      <c r="B3748" t="s">
        <v>9462</v>
      </c>
    </row>
    <row r="3749" spans="1:2">
      <c r="A3749" t="s">
        <v>9463</v>
      </c>
      <c r="B3749" t="s">
        <v>1022</v>
      </c>
    </row>
    <row r="3750" spans="1:2">
      <c r="A3750" t="s">
        <v>9463</v>
      </c>
      <c r="B3750" t="s">
        <v>1022</v>
      </c>
    </row>
    <row r="3751" spans="1:2">
      <c r="A3751" t="s">
        <v>9464</v>
      </c>
      <c r="B3751" t="s">
        <v>9465</v>
      </c>
    </row>
    <row r="3752" spans="1:2">
      <c r="A3752" t="s">
        <v>9464</v>
      </c>
      <c r="B3752" t="s">
        <v>9465</v>
      </c>
    </row>
    <row r="3753" spans="1:2">
      <c r="A3753" t="s">
        <v>9466</v>
      </c>
      <c r="B3753" t="s">
        <v>9467</v>
      </c>
    </row>
    <row r="3754" spans="1:2">
      <c r="A3754" t="s">
        <v>9466</v>
      </c>
      <c r="B3754" t="s">
        <v>9467</v>
      </c>
    </row>
    <row r="3755" spans="1:2">
      <c r="A3755" t="s">
        <v>9404</v>
      </c>
      <c r="B3755" t="s">
        <v>9405</v>
      </c>
    </row>
    <row r="3756" spans="1:2">
      <c r="A3756" t="s">
        <v>9404</v>
      </c>
      <c r="B3756" t="s">
        <v>9406</v>
      </c>
    </row>
    <row r="3757" spans="1:2">
      <c r="A3757" t="s">
        <v>9407</v>
      </c>
      <c r="B3757" t="s">
        <v>9408</v>
      </c>
    </row>
    <row r="3758" spans="1:2">
      <c r="A3758" t="s">
        <v>9407</v>
      </c>
      <c r="B3758" t="s">
        <v>9408</v>
      </c>
    </row>
    <row r="3759" spans="1:2">
      <c r="A3759" t="s">
        <v>9409</v>
      </c>
      <c r="B3759" t="s">
        <v>9410</v>
      </c>
    </row>
    <row r="3760" spans="1:2">
      <c r="A3760" t="s">
        <v>9409</v>
      </c>
      <c r="B3760" t="s">
        <v>9410</v>
      </c>
    </row>
    <row r="3761" spans="1:2">
      <c r="A3761" t="s">
        <v>9411</v>
      </c>
      <c r="B3761" t="s">
        <v>9412</v>
      </c>
    </row>
    <row r="3762" spans="1:2">
      <c r="A3762" t="s">
        <v>9411</v>
      </c>
      <c r="B3762" t="s">
        <v>9412</v>
      </c>
    </row>
    <row r="3763" spans="1:2">
      <c r="A3763" t="s">
        <v>9413</v>
      </c>
      <c r="B3763" t="s">
        <v>9414</v>
      </c>
    </row>
    <row r="3764" spans="1:2">
      <c r="A3764" t="s">
        <v>9413</v>
      </c>
      <c r="B3764" t="s">
        <v>9414</v>
      </c>
    </row>
    <row r="3765" spans="1:2">
      <c r="A3765" t="s">
        <v>9415</v>
      </c>
      <c r="B3765" t="s">
        <v>9416</v>
      </c>
    </row>
    <row r="3766" spans="1:2">
      <c r="A3766" t="s">
        <v>9415</v>
      </c>
      <c r="B3766" t="s">
        <v>9416</v>
      </c>
    </row>
    <row r="3767" spans="1:2">
      <c r="A3767" t="s">
        <v>9417</v>
      </c>
      <c r="B3767" t="s">
        <v>9418</v>
      </c>
    </row>
    <row r="3768" spans="1:2">
      <c r="A3768" t="s">
        <v>9417</v>
      </c>
      <c r="B3768" t="s">
        <v>9418</v>
      </c>
    </row>
    <row r="3769" spans="1:2">
      <c r="A3769" t="s">
        <v>9419</v>
      </c>
      <c r="B3769" t="s">
        <v>9420</v>
      </c>
    </row>
    <row r="3770" spans="1:2">
      <c r="A3770" t="s">
        <v>9419</v>
      </c>
      <c r="B3770" t="s">
        <v>9421</v>
      </c>
    </row>
    <row r="3771" spans="1:2">
      <c r="A3771" t="s">
        <v>9422</v>
      </c>
      <c r="B3771" t="s">
        <v>9423</v>
      </c>
    </row>
    <row r="3772" spans="1:2">
      <c r="A3772" t="s">
        <v>9422</v>
      </c>
      <c r="B3772" t="s">
        <v>9423</v>
      </c>
    </row>
    <row r="3773" spans="1:2">
      <c r="A3773" t="s">
        <v>9424</v>
      </c>
      <c r="B3773" t="s">
        <v>9425</v>
      </c>
    </row>
    <row r="3774" spans="1:2">
      <c r="A3774" t="s">
        <v>9424</v>
      </c>
      <c r="B3774" t="s">
        <v>9425</v>
      </c>
    </row>
    <row r="3775" spans="1:2">
      <c r="A3775" t="s">
        <v>9426</v>
      </c>
      <c r="B3775" t="s">
        <v>9427</v>
      </c>
    </row>
    <row r="3776" spans="1:2">
      <c r="A3776" t="s">
        <v>9426</v>
      </c>
      <c r="B3776" t="s">
        <v>9427</v>
      </c>
    </row>
    <row r="3777" spans="1:2">
      <c r="A3777" t="s">
        <v>9428</v>
      </c>
      <c r="B3777" t="s">
        <v>9429</v>
      </c>
    </row>
    <row r="3778" spans="1:2">
      <c r="A3778" t="s">
        <v>9428</v>
      </c>
      <c r="B3778" t="s">
        <v>9429</v>
      </c>
    </row>
    <row r="3779" spans="1:2">
      <c r="A3779" t="s">
        <v>9430</v>
      </c>
      <c r="B3779" t="s">
        <v>9431</v>
      </c>
    </row>
    <row r="3780" spans="1:2">
      <c r="A3780" t="s">
        <v>9430</v>
      </c>
      <c r="B3780" t="s">
        <v>9431</v>
      </c>
    </row>
    <row r="3781" spans="1:2">
      <c r="A3781" t="s">
        <v>9432</v>
      </c>
      <c r="B3781" t="s">
        <v>9433</v>
      </c>
    </row>
    <row r="3782" spans="1:2">
      <c r="A3782" t="s">
        <v>9432</v>
      </c>
      <c r="B3782" t="s">
        <v>9433</v>
      </c>
    </row>
    <row r="3783" spans="1:2">
      <c r="A3783" t="s">
        <v>9434</v>
      </c>
      <c r="B3783" t="s">
        <v>9435</v>
      </c>
    </row>
    <row r="3784" spans="1:2">
      <c r="A3784" t="s">
        <v>9434</v>
      </c>
      <c r="B3784" t="s">
        <v>9435</v>
      </c>
    </row>
    <row r="3785" spans="1:2">
      <c r="A3785" t="s">
        <v>9436</v>
      </c>
      <c r="B3785" t="s">
        <v>9437</v>
      </c>
    </row>
    <row r="3786" spans="1:2">
      <c r="A3786" t="s">
        <v>9436</v>
      </c>
      <c r="B3786" t="s">
        <v>9437</v>
      </c>
    </row>
    <row r="3787" spans="1:2">
      <c r="A3787" t="s">
        <v>9438</v>
      </c>
      <c r="B3787" t="s">
        <v>9439</v>
      </c>
    </row>
    <row r="3788" spans="1:2">
      <c r="A3788" t="s">
        <v>9438</v>
      </c>
      <c r="B3788" t="s">
        <v>9439</v>
      </c>
    </row>
    <row r="3789" spans="1:2">
      <c r="A3789" t="s">
        <v>9440</v>
      </c>
      <c r="B3789" t="s">
        <v>9441</v>
      </c>
    </row>
    <row r="3790" spans="1:2">
      <c r="A3790" t="s">
        <v>9440</v>
      </c>
      <c r="B3790" t="s">
        <v>9441</v>
      </c>
    </row>
    <row r="3791" spans="1:2">
      <c r="A3791" t="s">
        <v>9442</v>
      </c>
      <c r="B3791" t="s">
        <v>9443</v>
      </c>
    </row>
    <row r="3792" spans="1:2">
      <c r="A3792" t="s">
        <v>9442</v>
      </c>
      <c r="B3792" t="s">
        <v>9443</v>
      </c>
    </row>
    <row r="3793" spans="1:2">
      <c r="A3793" t="s">
        <v>9444</v>
      </c>
      <c r="B3793" t="s">
        <v>9445</v>
      </c>
    </row>
    <row r="3794" spans="1:2">
      <c r="A3794" t="s">
        <v>9444</v>
      </c>
      <c r="B3794" t="s">
        <v>9445</v>
      </c>
    </row>
    <row r="3795" spans="1:2">
      <c r="A3795" t="s">
        <v>9446</v>
      </c>
      <c r="B3795" t="s">
        <v>9447</v>
      </c>
    </row>
    <row r="3796" spans="1:2">
      <c r="A3796" t="s">
        <v>9446</v>
      </c>
      <c r="B3796" t="s">
        <v>9447</v>
      </c>
    </row>
    <row r="3797" spans="1:2">
      <c r="A3797" t="s">
        <v>9492</v>
      </c>
      <c r="B3797" t="s">
        <v>9493</v>
      </c>
    </row>
    <row r="3798" spans="1:2">
      <c r="A3798" t="s">
        <v>9494</v>
      </c>
      <c r="B3798" t="s">
        <v>9495</v>
      </c>
    </row>
    <row r="3799" spans="1:2">
      <c r="A3799" t="s">
        <v>9496</v>
      </c>
      <c r="B3799" t="s">
        <v>9497</v>
      </c>
    </row>
    <row r="3800" spans="1:2">
      <c r="A3800" t="s">
        <v>9498</v>
      </c>
      <c r="B3800" t="s">
        <v>9499</v>
      </c>
    </row>
    <row r="3801" spans="1:2">
      <c r="A3801" t="s">
        <v>9500</v>
      </c>
      <c r="B3801" t="s">
        <v>9501</v>
      </c>
    </row>
    <row r="3802" spans="1:2">
      <c r="A3802" t="s">
        <v>13851</v>
      </c>
      <c r="B3802" t="s">
        <v>15356</v>
      </c>
    </row>
    <row r="3803" spans="1:2">
      <c r="A3803" t="s">
        <v>9502</v>
      </c>
      <c r="B3803" t="s">
        <v>9503</v>
      </c>
    </row>
    <row r="3804" spans="1:2">
      <c r="A3804" t="s">
        <v>9504</v>
      </c>
      <c r="B3804" t="s">
        <v>9505</v>
      </c>
    </row>
    <row r="3805" spans="1:2">
      <c r="A3805" t="s">
        <v>9506</v>
      </c>
      <c r="B3805" t="s">
        <v>9507</v>
      </c>
    </row>
    <row r="3806" spans="1:2">
      <c r="A3806" t="s">
        <v>9508</v>
      </c>
      <c r="B3806" t="s">
        <v>1797</v>
      </c>
    </row>
    <row r="3807" spans="1:2">
      <c r="A3807" t="s">
        <v>9509</v>
      </c>
      <c r="B3807" t="s">
        <v>9510</v>
      </c>
    </row>
    <row r="3808" spans="1:2">
      <c r="A3808" t="s">
        <v>9468</v>
      </c>
      <c r="B3808" t="s">
        <v>13950</v>
      </c>
    </row>
    <row r="3809" spans="1:2">
      <c r="A3809" t="s">
        <v>9469</v>
      </c>
      <c r="B3809" t="s">
        <v>9470</v>
      </c>
    </row>
    <row r="3810" spans="1:2">
      <c r="A3810" t="s">
        <v>9471</v>
      </c>
      <c r="B3810" t="s">
        <v>9472</v>
      </c>
    </row>
    <row r="3811" spans="1:2">
      <c r="A3811" t="s">
        <v>9473</v>
      </c>
      <c r="B3811" t="s">
        <v>9474</v>
      </c>
    </row>
    <row r="3812" spans="1:2">
      <c r="A3812" t="s">
        <v>9475</v>
      </c>
      <c r="B3812" t="s">
        <v>9476</v>
      </c>
    </row>
    <row r="3813" spans="1:2">
      <c r="A3813" t="s">
        <v>9477</v>
      </c>
      <c r="B3813" t="s">
        <v>13951</v>
      </c>
    </row>
    <row r="3814" spans="1:2">
      <c r="A3814" t="s">
        <v>9478</v>
      </c>
      <c r="B3814" t="s">
        <v>9479</v>
      </c>
    </row>
    <row r="3815" spans="1:2">
      <c r="A3815" t="s">
        <v>9480</v>
      </c>
      <c r="B3815" t="s">
        <v>9481</v>
      </c>
    </row>
    <row r="3816" spans="1:2">
      <c r="A3816" t="s">
        <v>9482</v>
      </c>
      <c r="B3816" t="s">
        <v>9483</v>
      </c>
    </row>
    <row r="3817" spans="1:2">
      <c r="A3817" t="s">
        <v>9484</v>
      </c>
      <c r="B3817" t="s">
        <v>9485</v>
      </c>
    </row>
    <row r="3818" spans="1:2">
      <c r="A3818" t="s">
        <v>9486</v>
      </c>
      <c r="B3818" t="s">
        <v>9487</v>
      </c>
    </row>
    <row r="3819" spans="1:2">
      <c r="A3819" t="s">
        <v>9488</v>
      </c>
      <c r="B3819" t="s">
        <v>9489</v>
      </c>
    </row>
    <row r="3820" spans="1:2">
      <c r="A3820" t="s">
        <v>9490</v>
      </c>
      <c r="B3820" t="s">
        <v>9491</v>
      </c>
    </row>
    <row r="3821" spans="1:2">
      <c r="A3821" t="s">
        <v>9519</v>
      </c>
      <c r="B3821" t="s">
        <v>9520</v>
      </c>
    </row>
    <row r="3822" spans="1:2">
      <c r="A3822" t="s">
        <v>9521</v>
      </c>
      <c r="B3822" t="s">
        <v>9522</v>
      </c>
    </row>
    <row r="3823" spans="1:2">
      <c r="A3823" t="s">
        <v>9523</v>
      </c>
      <c r="B3823" t="s">
        <v>9524</v>
      </c>
    </row>
    <row r="3824" spans="1:2">
      <c r="A3824" t="s">
        <v>9511</v>
      </c>
      <c r="B3824" t="s">
        <v>9512</v>
      </c>
    </row>
    <row r="3825" spans="1:2">
      <c r="A3825" t="s">
        <v>9513</v>
      </c>
      <c r="B3825" t="s">
        <v>9514</v>
      </c>
    </row>
    <row r="3826" spans="1:2">
      <c r="A3826" t="s">
        <v>9515</v>
      </c>
      <c r="B3826" t="s">
        <v>1992</v>
      </c>
    </row>
    <row r="3827" spans="1:2">
      <c r="A3827" t="s">
        <v>9516</v>
      </c>
      <c r="B3827" t="s">
        <v>9517</v>
      </c>
    </row>
    <row r="3828" spans="1:2">
      <c r="A3828" t="s">
        <v>9518</v>
      </c>
      <c r="B3828" t="s">
        <v>13952</v>
      </c>
    </row>
    <row r="3829" spans="1:2">
      <c r="A3829" t="s">
        <v>9541</v>
      </c>
      <c r="B3829" t="s">
        <v>9542</v>
      </c>
    </row>
    <row r="3830" spans="1:2">
      <c r="A3830" t="s">
        <v>9543</v>
      </c>
      <c r="B3830" t="s">
        <v>9544</v>
      </c>
    </row>
    <row r="3831" spans="1:2">
      <c r="A3831" t="s">
        <v>9525</v>
      </c>
      <c r="B3831" t="s">
        <v>9526</v>
      </c>
    </row>
    <row r="3832" spans="1:2">
      <c r="A3832" t="s">
        <v>9527</v>
      </c>
      <c r="B3832" t="s">
        <v>9528</v>
      </c>
    </row>
    <row r="3833" spans="1:2">
      <c r="A3833" t="s">
        <v>9529</v>
      </c>
      <c r="B3833" t="s">
        <v>9530</v>
      </c>
    </row>
    <row r="3834" spans="1:2">
      <c r="A3834" t="s">
        <v>9531</v>
      </c>
      <c r="B3834" t="s">
        <v>9532</v>
      </c>
    </row>
    <row r="3835" spans="1:2">
      <c r="A3835" t="s">
        <v>9533</v>
      </c>
      <c r="B3835" t="s">
        <v>9534</v>
      </c>
    </row>
    <row r="3836" spans="1:2">
      <c r="A3836" t="s">
        <v>9535</v>
      </c>
      <c r="B3836" t="s">
        <v>9536</v>
      </c>
    </row>
    <row r="3837" spans="1:2">
      <c r="A3837" t="s">
        <v>9537</v>
      </c>
      <c r="B3837" t="s">
        <v>9538</v>
      </c>
    </row>
    <row r="3838" spans="1:2">
      <c r="A3838" t="s">
        <v>9539</v>
      </c>
      <c r="B3838" t="s">
        <v>9540</v>
      </c>
    </row>
    <row r="3839" spans="1:2">
      <c r="A3839" t="s">
        <v>9553</v>
      </c>
      <c r="B3839" t="s">
        <v>9554</v>
      </c>
    </row>
    <row r="3840" spans="1:2">
      <c r="A3840" t="s">
        <v>9555</v>
      </c>
      <c r="B3840" t="s">
        <v>2980</v>
      </c>
    </row>
    <row r="3841" spans="1:2">
      <c r="A3841" t="s">
        <v>9545</v>
      </c>
      <c r="B3841" t="s">
        <v>9546</v>
      </c>
    </row>
    <row r="3842" spans="1:2">
      <c r="A3842" t="s">
        <v>9547</v>
      </c>
      <c r="B3842" t="s">
        <v>9548</v>
      </c>
    </row>
    <row r="3843" spans="1:2">
      <c r="A3843" t="s">
        <v>9549</v>
      </c>
      <c r="B3843" t="s">
        <v>9550</v>
      </c>
    </row>
    <row r="3844" spans="1:2">
      <c r="A3844" t="s">
        <v>9551</v>
      </c>
      <c r="B3844" t="s">
        <v>9552</v>
      </c>
    </row>
    <row r="3845" spans="1:2">
      <c r="A3845" t="s">
        <v>9560</v>
      </c>
      <c r="B3845" t="s">
        <v>9561</v>
      </c>
    </row>
    <row r="3846" spans="1:2">
      <c r="A3846" t="s">
        <v>9562</v>
      </c>
      <c r="B3846" t="s">
        <v>9563</v>
      </c>
    </row>
    <row r="3847" spans="1:2">
      <c r="A3847" t="s">
        <v>9564</v>
      </c>
      <c r="B3847" t="s">
        <v>9565</v>
      </c>
    </row>
    <row r="3848" spans="1:2">
      <c r="A3848" t="s">
        <v>9566</v>
      </c>
      <c r="B3848" t="s">
        <v>9563</v>
      </c>
    </row>
    <row r="3849" spans="1:2">
      <c r="A3849" t="s">
        <v>9567</v>
      </c>
      <c r="B3849" t="s">
        <v>9568</v>
      </c>
    </row>
    <row r="3850" spans="1:2">
      <c r="A3850" t="s">
        <v>9569</v>
      </c>
      <c r="B3850" t="s">
        <v>9570</v>
      </c>
    </row>
    <row r="3851" spans="1:2">
      <c r="A3851" t="s">
        <v>9556</v>
      </c>
      <c r="B3851" t="s">
        <v>9557</v>
      </c>
    </row>
    <row r="3852" spans="1:2">
      <c r="A3852" t="s">
        <v>9558</v>
      </c>
      <c r="B3852" t="s">
        <v>9559</v>
      </c>
    </row>
    <row r="3853" spans="1:2">
      <c r="A3853" t="s">
        <v>9575</v>
      </c>
      <c r="B3853" t="s">
        <v>9576</v>
      </c>
    </row>
    <row r="3854" spans="1:2">
      <c r="A3854" t="s">
        <v>9571</v>
      </c>
      <c r="B3854" t="s">
        <v>9572</v>
      </c>
    </row>
    <row r="3855" spans="1:2">
      <c r="A3855" t="s">
        <v>9573</v>
      </c>
      <c r="B3855" t="s">
        <v>9574</v>
      </c>
    </row>
    <row r="3856" spans="1:2">
      <c r="A3856" t="s">
        <v>9591</v>
      </c>
      <c r="B3856" t="s">
        <v>9592</v>
      </c>
    </row>
    <row r="3857" spans="1:2">
      <c r="A3857" t="s">
        <v>9577</v>
      </c>
      <c r="B3857" t="s">
        <v>9578</v>
      </c>
    </row>
    <row r="3858" spans="1:2">
      <c r="A3858" t="s">
        <v>9579</v>
      </c>
      <c r="B3858" t="s">
        <v>9580</v>
      </c>
    </row>
    <row r="3859" spans="1:2">
      <c r="A3859" t="s">
        <v>9581</v>
      </c>
      <c r="B3859" t="s">
        <v>9582</v>
      </c>
    </row>
    <row r="3860" spans="1:2">
      <c r="A3860" t="s">
        <v>9583</v>
      </c>
      <c r="B3860" t="s">
        <v>9584</v>
      </c>
    </row>
    <row r="3861" spans="1:2">
      <c r="A3861" t="s">
        <v>9585</v>
      </c>
      <c r="B3861" t="s">
        <v>9586</v>
      </c>
    </row>
    <row r="3862" spans="1:2">
      <c r="A3862" t="s">
        <v>9587</v>
      </c>
      <c r="B3862" t="s">
        <v>9588</v>
      </c>
    </row>
    <row r="3863" spans="1:2">
      <c r="A3863" t="s">
        <v>9589</v>
      </c>
      <c r="B3863" t="s">
        <v>9590</v>
      </c>
    </row>
    <row r="3864" spans="1:2">
      <c r="A3864" t="s">
        <v>9603</v>
      </c>
      <c r="B3864" t="s">
        <v>9604</v>
      </c>
    </row>
    <row r="3865" spans="1:2">
      <c r="A3865" t="s">
        <v>9593</v>
      </c>
      <c r="B3865" t="s">
        <v>9594</v>
      </c>
    </row>
    <row r="3866" spans="1:2">
      <c r="A3866" t="s">
        <v>9595</v>
      </c>
      <c r="B3866" t="s">
        <v>9596</v>
      </c>
    </row>
    <row r="3867" spans="1:2">
      <c r="A3867" t="s">
        <v>9597</v>
      </c>
      <c r="B3867" t="s">
        <v>9598</v>
      </c>
    </row>
    <row r="3868" spans="1:2">
      <c r="A3868" t="s">
        <v>9599</v>
      </c>
      <c r="B3868" t="s">
        <v>9600</v>
      </c>
    </row>
    <row r="3869" spans="1:2">
      <c r="A3869" t="s">
        <v>9601</v>
      </c>
      <c r="B3869" t="s">
        <v>9602</v>
      </c>
    </row>
    <row r="3870" spans="1:2">
      <c r="A3870" t="s">
        <v>9609</v>
      </c>
      <c r="B3870" t="s">
        <v>9610</v>
      </c>
    </row>
    <row r="3871" spans="1:2">
      <c r="A3871" t="s">
        <v>9611</v>
      </c>
      <c r="B3871" t="s">
        <v>9612</v>
      </c>
    </row>
    <row r="3872" spans="1:2">
      <c r="A3872" t="s">
        <v>9613</v>
      </c>
      <c r="B3872" t="s">
        <v>9614</v>
      </c>
    </row>
    <row r="3873" spans="1:2">
      <c r="A3873" t="s">
        <v>9605</v>
      </c>
      <c r="B3873" t="s">
        <v>9606</v>
      </c>
    </row>
    <row r="3874" spans="1:2">
      <c r="A3874" t="s">
        <v>9607</v>
      </c>
      <c r="B3874" t="s">
        <v>9608</v>
      </c>
    </row>
    <row r="3875" spans="1:2">
      <c r="A3875" t="s">
        <v>9615</v>
      </c>
      <c r="B3875" t="s">
        <v>9616</v>
      </c>
    </row>
    <row r="3876" spans="1:2">
      <c r="A3876" t="s">
        <v>9617</v>
      </c>
      <c r="B3876" t="s">
        <v>9618</v>
      </c>
    </row>
    <row r="3877" spans="1:2">
      <c r="A3877" t="s">
        <v>9619</v>
      </c>
      <c r="B3877" t="s">
        <v>9620</v>
      </c>
    </row>
    <row r="3878" spans="1:2">
      <c r="A3878" t="s">
        <v>9647</v>
      </c>
      <c r="B3878" t="s">
        <v>9648</v>
      </c>
    </row>
    <row r="3879" spans="1:2">
      <c r="A3879" t="s">
        <v>9649</v>
      </c>
      <c r="B3879" t="s">
        <v>9650</v>
      </c>
    </row>
    <row r="3880" spans="1:2">
      <c r="A3880" t="s">
        <v>9651</v>
      </c>
      <c r="B3880" t="s">
        <v>9652</v>
      </c>
    </row>
    <row r="3881" spans="1:2">
      <c r="A3881" t="s">
        <v>9653</v>
      </c>
      <c r="B3881" t="s">
        <v>9654</v>
      </c>
    </row>
    <row r="3882" spans="1:2">
      <c r="A3882" t="s">
        <v>9655</v>
      </c>
      <c r="B3882" t="s">
        <v>9656</v>
      </c>
    </row>
    <row r="3883" spans="1:2">
      <c r="A3883" t="s">
        <v>9657</v>
      </c>
      <c r="B3883" t="s">
        <v>9658</v>
      </c>
    </row>
    <row r="3884" spans="1:2">
      <c r="A3884" t="s">
        <v>9659</v>
      </c>
      <c r="B3884" t="s">
        <v>9660</v>
      </c>
    </row>
    <row r="3885" spans="1:2">
      <c r="A3885" t="s">
        <v>9661</v>
      </c>
      <c r="B3885" t="s">
        <v>9662</v>
      </c>
    </row>
    <row r="3886" spans="1:2">
      <c r="A3886" t="s">
        <v>9663</v>
      </c>
      <c r="B3886" t="s">
        <v>9664</v>
      </c>
    </row>
    <row r="3887" spans="1:2">
      <c r="A3887" t="s">
        <v>9665</v>
      </c>
      <c r="B3887" t="s">
        <v>9666</v>
      </c>
    </row>
    <row r="3888" spans="1:2">
      <c r="A3888" t="s">
        <v>9667</v>
      </c>
      <c r="B3888" t="s">
        <v>9668</v>
      </c>
    </row>
    <row r="3889" spans="1:2">
      <c r="A3889" t="s">
        <v>9669</v>
      </c>
      <c r="B3889" t="s">
        <v>9670</v>
      </c>
    </row>
    <row r="3890" spans="1:2">
      <c r="A3890" t="s">
        <v>9621</v>
      </c>
      <c r="B3890" t="s">
        <v>9622</v>
      </c>
    </row>
    <row r="3891" spans="1:2">
      <c r="A3891" t="s">
        <v>9623</v>
      </c>
      <c r="B3891" t="s">
        <v>9624</v>
      </c>
    </row>
    <row r="3892" spans="1:2">
      <c r="A3892" t="s">
        <v>9625</v>
      </c>
      <c r="B3892" t="s">
        <v>9626</v>
      </c>
    </row>
    <row r="3893" spans="1:2">
      <c r="A3893" t="s">
        <v>9627</v>
      </c>
      <c r="B3893" t="s">
        <v>9628</v>
      </c>
    </row>
    <row r="3894" spans="1:2">
      <c r="A3894" t="s">
        <v>9629</v>
      </c>
      <c r="B3894" t="s">
        <v>9630</v>
      </c>
    </row>
    <row r="3895" spans="1:2">
      <c r="A3895" t="s">
        <v>9631</v>
      </c>
      <c r="B3895" t="s">
        <v>9632</v>
      </c>
    </row>
    <row r="3896" spans="1:2">
      <c r="A3896" t="s">
        <v>9633</v>
      </c>
      <c r="B3896" t="s">
        <v>9634</v>
      </c>
    </row>
    <row r="3897" spans="1:2">
      <c r="A3897" t="s">
        <v>9635</v>
      </c>
      <c r="B3897" t="s">
        <v>9636</v>
      </c>
    </row>
    <row r="3898" spans="1:2">
      <c r="A3898" t="s">
        <v>9637</v>
      </c>
      <c r="B3898" t="s">
        <v>9638</v>
      </c>
    </row>
    <row r="3899" spans="1:2">
      <c r="A3899" t="s">
        <v>9639</v>
      </c>
      <c r="B3899" t="s">
        <v>9640</v>
      </c>
    </row>
    <row r="3900" spans="1:2">
      <c r="A3900" t="s">
        <v>9641</v>
      </c>
      <c r="B3900" t="s">
        <v>9642</v>
      </c>
    </row>
    <row r="3901" spans="1:2">
      <c r="A3901" t="s">
        <v>9643</v>
      </c>
      <c r="B3901" t="s">
        <v>9644</v>
      </c>
    </row>
    <row r="3902" spans="1:2">
      <c r="A3902" t="s">
        <v>9645</v>
      </c>
      <c r="B3902" t="s">
        <v>9646</v>
      </c>
    </row>
    <row r="3903" spans="1:2">
      <c r="A3903" t="s">
        <v>9688</v>
      </c>
      <c r="B3903" t="s">
        <v>9689</v>
      </c>
    </row>
    <row r="3904" spans="1:2">
      <c r="A3904" t="s">
        <v>9690</v>
      </c>
      <c r="B3904" t="s">
        <v>9691</v>
      </c>
    </row>
    <row r="3905" spans="1:2">
      <c r="A3905" t="s">
        <v>9692</v>
      </c>
      <c r="B3905" t="s">
        <v>9693</v>
      </c>
    </row>
    <row r="3906" spans="1:2">
      <c r="A3906" t="s">
        <v>9671</v>
      </c>
      <c r="B3906" t="s">
        <v>9672</v>
      </c>
    </row>
    <row r="3907" spans="1:2">
      <c r="A3907" t="s">
        <v>9673</v>
      </c>
      <c r="B3907" t="s">
        <v>9674</v>
      </c>
    </row>
    <row r="3908" spans="1:2">
      <c r="A3908" t="s">
        <v>9675</v>
      </c>
      <c r="B3908" t="s">
        <v>9676</v>
      </c>
    </row>
    <row r="3909" spans="1:2">
      <c r="A3909" t="s">
        <v>9677</v>
      </c>
      <c r="B3909" t="s">
        <v>9678</v>
      </c>
    </row>
    <row r="3910" spans="1:2">
      <c r="A3910" t="s">
        <v>9679</v>
      </c>
      <c r="B3910" t="s">
        <v>9680</v>
      </c>
    </row>
    <row r="3911" spans="1:2">
      <c r="A3911" t="s">
        <v>9681</v>
      </c>
      <c r="B3911" t="s">
        <v>9682</v>
      </c>
    </row>
    <row r="3912" spans="1:2">
      <c r="A3912" t="s">
        <v>9683</v>
      </c>
      <c r="B3912" t="s">
        <v>9684</v>
      </c>
    </row>
    <row r="3913" spans="1:2">
      <c r="A3913" t="s">
        <v>9685</v>
      </c>
      <c r="B3913" t="s">
        <v>4087</v>
      </c>
    </row>
    <row r="3914" spans="1:2">
      <c r="A3914" t="s">
        <v>9686</v>
      </c>
      <c r="B3914" t="s">
        <v>9687</v>
      </c>
    </row>
    <row r="3915" spans="1:2">
      <c r="A3915" t="s">
        <v>9706</v>
      </c>
      <c r="B3915" t="s">
        <v>9707</v>
      </c>
    </row>
    <row r="3916" spans="1:2">
      <c r="A3916" t="s">
        <v>9708</v>
      </c>
      <c r="B3916" t="s">
        <v>9709</v>
      </c>
    </row>
    <row r="3917" spans="1:2">
      <c r="A3917" t="s">
        <v>9710</v>
      </c>
      <c r="B3917" t="s">
        <v>9711</v>
      </c>
    </row>
    <row r="3918" spans="1:2">
      <c r="A3918" t="s">
        <v>9712</v>
      </c>
      <c r="B3918" t="s">
        <v>9713</v>
      </c>
    </row>
    <row r="3919" spans="1:2">
      <c r="A3919" t="s">
        <v>9694</v>
      </c>
      <c r="B3919" t="s">
        <v>15357</v>
      </c>
    </row>
    <row r="3920" spans="1:2">
      <c r="A3920" t="s">
        <v>9695</v>
      </c>
      <c r="B3920" t="s">
        <v>9696</v>
      </c>
    </row>
    <row r="3921" spans="1:2">
      <c r="A3921" t="s">
        <v>9697</v>
      </c>
      <c r="B3921" t="s">
        <v>9698</v>
      </c>
    </row>
    <row r="3922" spans="1:2">
      <c r="A3922" t="s">
        <v>9699</v>
      </c>
      <c r="B3922" t="s">
        <v>15358</v>
      </c>
    </row>
    <row r="3923" spans="1:2">
      <c r="A3923" t="s">
        <v>9700</v>
      </c>
      <c r="B3923" t="s">
        <v>5416</v>
      </c>
    </row>
    <row r="3924" spans="1:2">
      <c r="A3924" t="s">
        <v>9701</v>
      </c>
      <c r="B3924" t="s">
        <v>9702</v>
      </c>
    </row>
    <row r="3925" spans="1:2">
      <c r="A3925" t="s">
        <v>9703</v>
      </c>
      <c r="B3925" t="s">
        <v>5402</v>
      </c>
    </row>
    <row r="3926" spans="1:2">
      <c r="A3926" t="s">
        <v>9704</v>
      </c>
      <c r="B3926" t="s">
        <v>9705</v>
      </c>
    </row>
    <row r="3927" spans="1:2">
      <c r="A3927" t="s">
        <v>9720</v>
      </c>
      <c r="B3927" t="s">
        <v>9721</v>
      </c>
    </row>
    <row r="3928" spans="1:2">
      <c r="A3928" t="s">
        <v>9722</v>
      </c>
      <c r="B3928" t="s">
        <v>9723</v>
      </c>
    </row>
    <row r="3929" spans="1:2">
      <c r="A3929" t="s">
        <v>9714</v>
      </c>
      <c r="B3929" t="s">
        <v>9715</v>
      </c>
    </row>
    <row r="3930" spans="1:2">
      <c r="A3930" t="s">
        <v>9716</v>
      </c>
      <c r="B3930" t="s">
        <v>9717</v>
      </c>
    </row>
    <row r="3931" spans="1:2">
      <c r="A3931" t="s">
        <v>9718</v>
      </c>
      <c r="B3931" t="s">
        <v>9719</v>
      </c>
    </row>
    <row r="3932" spans="1:2">
      <c r="A3932" t="s">
        <v>9738</v>
      </c>
      <c r="B3932" t="s">
        <v>9739</v>
      </c>
    </row>
    <row r="3933" spans="1:2">
      <c r="A3933" t="s">
        <v>9740</v>
      </c>
      <c r="B3933" t="s">
        <v>9741</v>
      </c>
    </row>
    <row r="3934" spans="1:2">
      <c r="A3934" t="s">
        <v>9742</v>
      </c>
      <c r="B3934" t="s">
        <v>9743</v>
      </c>
    </row>
    <row r="3935" spans="1:2">
      <c r="A3935" t="s">
        <v>9744</v>
      </c>
      <c r="B3935" t="s">
        <v>13953</v>
      </c>
    </row>
    <row r="3936" spans="1:2">
      <c r="A3936" t="s">
        <v>9745</v>
      </c>
      <c r="B3936" t="s">
        <v>9746</v>
      </c>
    </row>
    <row r="3937" spans="1:2">
      <c r="A3937" t="s">
        <v>9747</v>
      </c>
      <c r="B3937" t="s">
        <v>3854</v>
      </c>
    </row>
    <row r="3938" spans="1:2">
      <c r="A3938" t="s">
        <v>9724</v>
      </c>
      <c r="B3938" t="s">
        <v>9725</v>
      </c>
    </row>
    <row r="3939" spans="1:2">
      <c r="A3939" t="s">
        <v>9726</v>
      </c>
      <c r="B3939" t="s">
        <v>13954</v>
      </c>
    </row>
    <row r="3940" spans="1:2">
      <c r="A3940" t="s">
        <v>9727</v>
      </c>
      <c r="B3940" t="s">
        <v>9728</v>
      </c>
    </row>
    <row r="3941" spans="1:2">
      <c r="A3941" t="s">
        <v>9729</v>
      </c>
      <c r="B3941" t="s">
        <v>13955</v>
      </c>
    </row>
    <row r="3942" spans="1:2">
      <c r="A3942" t="s">
        <v>9730</v>
      </c>
      <c r="B3942" t="s">
        <v>9731</v>
      </c>
    </row>
    <row r="3943" spans="1:2">
      <c r="A3943" t="s">
        <v>9732</v>
      </c>
      <c r="B3943" t="s">
        <v>9733</v>
      </c>
    </row>
    <row r="3944" spans="1:2">
      <c r="A3944" t="s">
        <v>9734</v>
      </c>
      <c r="B3944" t="s">
        <v>9735</v>
      </c>
    </row>
    <row r="3945" spans="1:2">
      <c r="A3945" t="s">
        <v>9736</v>
      </c>
      <c r="B3945" t="s">
        <v>9737</v>
      </c>
    </row>
    <row r="3946" spans="1:2">
      <c r="A3946" t="s">
        <v>9750</v>
      </c>
      <c r="B3946" t="s">
        <v>13956</v>
      </c>
    </row>
    <row r="3947" spans="1:2">
      <c r="A3947" t="s">
        <v>9751</v>
      </c>
      <c r="B3947" t="s">
        <v>9752</v>
      </c>
    </row>
    <row r="3948" spans="1:2">
      <c r="A3948" t="s">
        <v>9748</v>
      </c>
      <c r="B3948" t="s">
        <v>13957</v>
      </c>
    </row>
    <row r="3949" spans="1:2">
      <c r="A3949" t="s">
        <v>9749</v>
      </c>
      <c r="B3949" t="s">
        <v>13958</v>
      </c>
    </row>
    <row r="3950" spans="1:2">
      <c r="A3950" t="s">
        <v>15169</v>
      </c>
      <c r="B3950" t="s">
        <v>15359</v>
      </c>
    </row>
    <row r="3951" spans="1:2">
      <c r="A3951" t="s">
        <v>15169</v>
      </c>
      <c r="B3951" t="s">
        <v>15359</v>
      </c>
    </row>
    <row r="3952" spans="1:2">
      <c r="A3952" t="s">
        <v>9773</v>
      </c>
      <c r="B3952" t="s">
        <v>9774</v>
      </c>
    </row>
    <row r="3953" spans="1:2">
      <c r="A3953" t="s">
        <v>9773</v>
      </c>
      <c r="B3953" t="s">
        <v>9774</v>
      </c>
    </row>
    <row r="3954" spans="1:2">
      <c r="A3954" t="s">
        <v>9775</v>
      </c>
      <c r="B3954" t="s">
        <v>9776</v>
      </c>
    </row>
    <row r="3955" spans="1:2">
      <c r="A3955" t="s">
        <v>9775</v>
      </c>
      <c r="B3955" t="s">
        <v>9776</v>
      </c>
    </row>
    <row r="3956" spans="1:2">
      <c r="A3956" t="s">
        <v>9777</v>
      </c>
      <c r="B3956" t="s">
        <v>9778</v>
      </c>
    </row>
    <row r="3957" spans="1:2">
      <c r="A3957" t="s">
        <v>9777</v>
      </c>
      <c r="B3957" t="s">
        <v>9778</v>
      </c>
    </row>
    <row r="3958" spans="1:2">
      <c r="A3958" t="s">
        <v>9779</v>
      </c>
      <c r="B3958" t="s">
        <v>13959</v>
      </c>
    </row>
    <row r="3959" spans="1:2">
      <c r="A3959" t="s">
        <v>9779</v>
      </c>
      <c r="B3959" t="s">
        <v>13959</v>
      </c>
    </row>
    <row r="3960" spans="1:2">
      <c r="A3960" t="s">
        <v>9753</v>
      </c>
      <c r="B3960" t="s">
        <v>9754</v>
      </c>
    </row>
    <row r="3961" spans="1:2">
      <c r="A3961" t="s">
        <v>9753</v>
      </c>
      <c r="B3961" t="s">
        <v>9754</v>
      </c>
    </row>
    <row r="3962" spans="1:2">
      <c r="A3962" t="s">
        <v>9755</v>
      </c>
      <c r="B3962" t="s">
        <v>9756</v>
      </c>
    </row>
    <row r="3963" spans="1:2">
      <c r="A3963" t="s">
        <v>9755</v>
      </c>
      <c r="B3963" t="s">
        <v>9756</v>
      </c>
    </row>
    <row r="3964" spans="1:2">
      <c r="A3964" t="s">
        <v>9757</v>
      </c>
      <c r="B3964" t="s">
        <v>9758</v>
      </c>
    </row>
    <row r="3965" spans="1:2">
      <c r="A3965" t="s">
        <v>9757</v>
      </c>
      <c r="B3965" t="s">
        <v>9758</v>
      </c>
    </row>
    <row r="3966" spans="1:2">
      <c r="A3966" t="s">
        <v>9759</v>
      </c>
      <c r="B3966" t="s">
        <v>9760</v>
      </c>
    </row>
    <row r="3967" spans="1:2">
      <c r="A3967" t="s">
        <v>9759</v>
      </c>
      <c r="B3967" t="s">
        <v>9760</v>
      </c>
    </row>
    <row r="3968" spans="1:2">
      <c r="A3968" t="s">
        <v>9761</v>
      </c>
      <c r="B3968" t="s">
        <v>9762</v>
      </c>
    </row>
    <row r="3969" spans="1:2">
      <c r="A3969" t="s">
        <v>9761</v>
      </c>
      <c r="B3969" t="s">
        <v>9763</v>
      </c>
    </row>
    <row r="3970" spans="1:2">
      <c r="A3970" t="s">
        <v>9761</v>
      </c>
      <c r="B3970" t="s">
        <v>9763</v>
      </c>
    </row>
    <row r="3971" spans="1:2">
      <c r="A3971" t="s">
        <v>9764</v>
      </c>
      <c r="B3971" t="s">
        <v>9765</v>
      </c>
    </row>
    <row r="3972" spans="1:2">
      <c r="A3972" t="s">
        <v>9764</v>
      </c>
      <c r="B3972" t="s">
        <v>9765</v>
      </c>
    </row>
    <row r="3973" spans="1:2">
      <c r="A3973" t="s">
        <v>9766</v>
      </c>
      <c r="B3973" t="s">
        <v>9767</v>
      </c>
    </row>
    <row r="3974" spans="1:2">
      <c r="A3974" t="s">
        <v>9766</v>
      </c>
      <c r="B3974" t="s">
        <v>9767</v>
      </c>
    </row>
    <row r="3975" spans="1:2">
      <c r="A3975" t="s">
        <v>9768</v>
      </c>
      <c r="B3975" t="s">
        <v>9769</v>
      </c>
    </row>
    <row r="3976" spans="1:2">
      <c r="A3976" t="s">
        <v>9768</v>
      </c>
      <c r="B3976" t="s">
        <v>9770</v>
      </c>
    </row>
    <row r="3977" spans="1:2">
      <c r="A3977" t="s">
        <v>9768</v>
      </c>
      <c r="B3977" t="s">
        <v>9770</v>
      </c>
    </row>
    <row r="3978" spans="1:2">
      <c r="A3978" t="s">
        <v>9771</v>
      </c>
      <c r="B3978" t="s">
        <v>9772</v>
      </c>
    </row>
    <row r="3979" spans="1:2">
      <c r="A3979" t="s">
        <v>9771</v>
      </c>
      <c r="B3979" t="s">
        <v>9772</v>
      </c>
    </row>
    <row r="3980" spans="1:2">
      <c r="A3980" t="s">
        <v>9789</v>
      </c>
      <c r="B3980" t="s">
        <v>9790</v>
      </c>
    </row>
    <row r="3981" spans="1:2">
      <c r="A3981" t="s">
        <v>9789</v>
      </c>
      <c r="B3981" t="s">
        <v>9790</v>
      </c>
    </row>
    <row r="3982" spans="1:2">
      <c r="A3982" t="s">
        <v>9780</v>
      </c>
      <c r="B3982" t="s">
        <v>9781</v>
      </c>
    </row>
    <row r="3983" spans="1:2">
      <c r="A3983" t="s">
        <v>9780</v>
      </c>
      <c r="B3983" t="s">
        <v>9781</v>
      </c>
    </row>
    <row r="3984" spans="1:2">
      <c r="A3984" t="s">
        <v>9782</v>
      </c>
      <c r="B3984" t="s">
        <v>13960</v>
      </c>
    </row>
    <row r="3985" spans="1:2">
      <c r="A3985" t="s">
        <v>9782</v>
      </c>
      <c r="B3985" t="s">
        <v>13960</v>
      </c>
    </row>
    <row r="3986" spans="1:2">
      <c r="A3986" t="s">
        <v>9783</v>
      </c>
      <c r="B3986" t="s">
        <v>9784</v>
      </c>
    </row>
    <row r="3987" spans="1:2">
      <c r="A3987" t="s">
        <v>9783</v>
      </c>
      <c r="B3987" t="s">
        <v>9784</v>
      </c>
    </row>
    <row r="3988" spans="1:2">
      <c r="A3988" t="s">
        <v>9785</v>
      </c>
      <c r="B3988" t="s">
        <v>9786</v>
      </c>
    </row>
    <row r="3989" spans="1:2">
      <c r="A3989" t="s">
        <v>9785</v>
      </c>
      <c r="B3989" t="s">
        <v>9786</v>
      </c>
    </row>
    <row r="3990" spans="1:2">
      <c r="A3990" t="s">
        <v>9787</v>
      </c>
      <c r="B3990" t="s">
        <v>9788</v>
      </c>
    </row>
    <row r="3991" spans="1:2">
      <c r="A3991" t="s">
        <v>9787</v>
      </c>
      <c r="B3991" t="s">
        <v>9788</v>
      </c>
    </row>
    <row r="3992" spans="1:2">
      <c r="A3992" t="s">
        <v>15170</v>
      </c>
      <c r="B3992" t="s">
        <v>15360</v>
      </c>
    </row>
    <row r="3993" spans="1:2">
      <c r="A3993" t="s">
        <v>15170</v>
      </c>
      <c r="B3993" t="s">
        <v>15361</v>
      </c>
    </row>
    <row r="3994" spans="1:2">
      <c r="A3994" t="s">
        <v>15171</v>
      </c>
      <c r="B3994" t="s">
        <v>15362</v>
      </c>
    </row>
    <row r="3995" spans="1:2">
      <c r="A3995" t="s">
        <v>15171</v>
      </c>
      <c r="B3995" t="s">
        <v>15363</v>
      </c>
    </row>
    <row r="3996" spans="1:2">
      <c r="A3996" t="s">
        <v>15172</v>
      </c>
      <c r="B3996" t="s">
        <v>15364</v>
      </c>
    </row>
    <row r="3997" spans="1:2">
      <c r="A3997" t="s">
        <v>15172</v>
      </c>
      <c r="B3997" t="s">
        <v>15365</v>
      </c>
    </row>
    <row r="3998" spans="1:2">
      <c r="A3998" t="s">
        <v>15173</v>
      </c>
      <c r="B3998" t="s">
        <v>9818</v>
      </c>
    </row>
    <row r="3999" spans="1:2">
      <c r="A3999" t="s">
        <v>15173</v>
      </c>
      <c r="B3999" t="s">
        <v>9818</v>
      </c>
    </row>
    <row r="4000" spans="1:2">
      <c r="A4000" t="s">
        <v>15174</v>
      </c>
      <c r="B4000" t="s">
        <v>15366</v>
      </c>
    </row>
    <row r="4001" spans="1:2">
      <c r="A4001" t="s">
        <v>15174</v>
      </c>
      <c r="B4001" t="s">
        <v>15367</v>
      </c>
    </row>
    <row r="4002" spans="1:2">
      <c r="A4002" t="s">
        <v>15175</v>
      </c>
      <c r="B4002" t="s">
        <v>9812</v>
      </c>
    </row>
    <row r="4003" spans="1:2">
      <c r="A4003" t="s">
        <v>15175</v>
      </c>
      <c r="B4003" t="s">
        <v>9812</v>
      </c>
    </row>
    <row r="4004" spans="1:2">
      <c r="A4004" t="s">
        <v>15176</v>
      </c>
      <c r="B4004" t="s">
        <v>15368</v>
      </c>
    </row>
    <row r="4005" spans="1:2">
      <c r="A4005" t="s">
        <v>15176</v>
      </c>
      <c r="B4005" t="s">
        <v>15369</v>
      </c>
    </row>
    <row r="4006" spans="1:2">
      <c r="A4006" t="s">
        <v>9806</v>
      </c>
      <c r="B4006" t="s">
        <v>9808</v>
      </c>
    </row>
    <row r="4007" spans="1:2">
      <c r="A4007" t="s">
        <v>9806</v>
      </c>
      <c r="B4007" t="s">
        <v>9807</v>
      </c>
    </row>
    <row r="4008" spans="1:2">
      <c r="A4008" t="s">
        <v>9809</v>
      </c>
      <c r="B4008" t="s">
        <v>9810</v>
      </c>
    </row>
    <row r="4009" spans="1:2">
      <c r="A4009" t="s">
        <v>9811</v>
      </c>
      <c r="B4009" t="s">
        <v>9812</v>
      </c>
    </row>
    <row r="4010" spans="1:2">
      <c r="A4010" t="s">
        <v>9813</v>
      </c>
      <c r="B4010" t="s">
        <v>9814</v>
      </c>
    </row>
    <row r="4011" spans="1:2">
      <c r="A4011" t="s">
        <v>9815</v>
      </c>
      <c r="B4011" t="s">
        <v>9816</v>
      </c>
    </row>
    <row r="4012" spans="1:2">
      <c r="A4012" t="s">
        <v>9815</v>
      </c>
      <c r="B4012" t="s">
        <v>5539</v>
      </c>
    </row>
    <row r="4013" spans="1:2">
      <c r="A4013" t="s">
        <v>9817</v>
      </c>
      <c r="B4013" t="s">
        <v>9818</v>
      </c>
    </row>
    <row r="4014" spans="1:2">
      <c r="A4014" t="s">
        <v>9819</v>
      </c>
      <c r="B4014" t="s">
        <v>9820</v>
      </c>
    </row>
    <row r="4015" spans="1:2">
      <c r="A4015" t="s">
        <v>9821</v>
      </c>
      <c r="B4015" t="s">
        <v>9822</v>
      </c>
    </row>
    <row r="4016" spans="1:2">
      <c r="A4016" t="s">
        <v>9791</v>
      </c>
      <c r="B4016" t="s">
        <v>9792</v>
      </c>
    </row>
    <row r="4017" spans="1:2">
      <c r="A4017" t="s">
        <v>9791</v>
      </c>
      <c r="B4017" t="s">
        <v>5572</v>
      </c>
    </row>
    <row r="4018" spans="1:2">
      <c r="A4018" t="s">
        <v>9793</v>
      </c>
      <c r="B4018" t="s">
        <v>9794</v>
      </c>
    </row>
    <row r="4019" spans="1:2">
      <c r="A4019" t="s">
        <v>9795</v>
      </c>
      <c r="B4019" t="s">
        <v>9796</v>
      </c>
    </row>
    <row r="4020" spans="1:2">
      <c r="A4020" t="s">
        <v>9797</v>
      </c>
      <c r="B4020" t="s">
        <v>9798</v>
      </c>
    </row>
    <row r="4021" spans="1:2">
      <c r="A4021" t="s">
        <v>9799</v>
      </c>
      <c r="B4021" t="s">
        <v>9801</v>
      </c>
    </row>
    <row r="4022" spans="1:2">
      <c r="A4022" t="s">
        <v>9799</v>
      </c>
      <c r="B4022" t="s">
        <v>9800</v>
      </c>
    </row>
    <row r="4023" spans="1:2">
      <c r="A4023" t="s">
        <v>9802</v>
      </c>
      <c r="B4023" t="s">
        <v>9803</v>
      </c>
    </row>
    <row r="4024" spans="1:2">
      <c r="A4024" t="s">
        <v>9804</v>
      </c>
      <c r="B4024" t="s">
        <v>9805</v>
      </c>
    </row>
    <row r="4025" spans="1:2">
      <c r="A4025" t="s">
        <v>9823</v>
      </c>
      <c r="B4025" t="s">
        <v>4305</v>
      </c>
    </row>
    <row r="4026" spans="1:2">
      <c r="A4026" t="s">
        <v>9823</v>
      </c>
      <c r="B4026" t="s">
        <v>9824</v>
      </c>
    </row>
    <row r="4027" spans="1:2">
      <c r="A4027" t="s">
        <v>9825</v>
      </c>
      <c r="B4027" t="s">
        <v>9826</v>
      </c>
    </row>
    <row r="4028" spans="1:2">
      <c r="A4028" t="s">
        <v>9827</v>
      </c>
      <c r="B4028" t="s">
        <v>9828</v>
      </c>
    </row>
    <row r="4029" spans="1:2">
      <c r="A4029" t="s">
        <v>9829</v>
      </c>
      <c r="B4029" t="s">
        <v>9830</v>
      </c>
    </row>
    <row r="4030" spans="1:2">
      <c r="A4030" t="s">
        <v>9841</v>
      </c>
      <c r="B4030" t="s">
        <v>9842</v>
      </c>
    </row>
    <row r="4031" spans="1:2">
      <c r="A4031" t="s">
        <v>9841</v>
      </c>
      <c r="B4031" t="s">
        <v>9842</v>
      </c>
    </row>
    <row r="4032" spans="1:2">
      <c r="A4032" t="s">
        <v>9843</v>
      </c>
      <c r="B4032" t="s">
        <v>9844</v>
      </c>
    </row>
    <row r="4033" spans="1:2">
      <c r="A4033" t="s">
        <v>9843</v>
      </c>
      <c r="B4033" t="s">
        <v>9844</v>
      </c>
    </row>
    <row r="4034" spans="1:2">
      <c r="A4034" t="s">
        <v>9831</v>
      </c>
      <c r="B4034" t="s">
        <v>9832</v>
      </c>
    </row>
    <row r="4035" spans="1:2">
      <c r="A4035" t="s">
        <v>9831</v>
      </c>
      <c r="B4035" t="s">
        <v>9832</v>
      </c>
    </row>
    <row r="4036" spans="1:2">
      <c r="A4036" t="s">
        <v>9833</v>
      </c>
      <c r="B4036" t="s">
        <v>9834</v>
      </c>
    </row>
    <row r="4037" spans="1:2">
      <c r="A4037" t="s">
        <v>9833</v>
      </c>
      <c r="B4037" t="s">
        <v>9834</v>
      </c>
    </row>
    <row r="4038" spans="1:2">
      <c r="A4038" t="s">
        <v>9835</v>
      </c>
      <c r="B4038" t="s">
        <v>9836</v>
      </c>
    </row>
    <row r="4039" spans="1:2">
      <c r="A4039" t="s">
        <v>9835</v>
      </c>
      <c r="B4039" t="s">
        <v>9836</v>
      </c>
    </row>
    <row r="4040" spans="1:2">
      <c r="A4040" t="s">
        <v>9837</v>
      </c>
      <c r="B4040" t="s">
        <v>9838</v>
      </c>
    </row>
    <row r="4041" spans="1:2">
      <c r="A4041" t="s">
        <v>9837</v>
      </c>
      <c r="B4041" t="s">
        <v>9838</v>
      </c>
    </row>
    <row r="4042" spans="1:2">
      <c r="A4042" t="s">
        <v>9839</v>
      </c>
      <c r="B4042" t="s">
        <v>9840</v>
      </c>
    </row>
    <row r="4043" spans="1:2">
      <c r="A4043" t="s">
        <v>9839</v>
      </c>
      <c r="B4043" t="s">
        <v>9840</v>
      </c>
    </row>
    <row r="4044" spans="1:2">
      <c r="A4044" t="s">
        <v>9854</v>
      </c>
      <c r="B4044" t="s">
        <v>9855</v>
      </c>
    </row>
    <row r="4045" spans="1:2">
      <c r="A4045" t="s">
        <v>9854</v>
      </c>
      <c r="B4045" t="s">
        <v>9855</v>
      </c>
    </row>
    <row r="4046" spans="1:2">
      <c r="A4046" t="s">
        <v>9856</v>
      </c>
      <c r="B4046" t="s">
        <v>9857</v>
      </c>
    </row>
    <row r="4047" spans="1:2">
      <c r="A4047" t="s">
        <v>9856</v>
      </c>
      <c r="B4047" t="s">
        <v>9857</v>
      </c>
    </row>
    <row r="4048" spans="1:2">
      <c r="A4048" t="s">
        <v>9845</v>
      </c>
      <c r="B4048" t="s">
        <v>9846</v>
      </c>
    </row>
    <row r="4049" spans="1:2">
      <c r="A4049" t="s">
        <v>9845</v>
      </c>
      <c r="B4049" t="s">
        <v>9846</v>
      </c>
    </row>
    <row r="4050" spans="1:2">
      <c r="A4050" t="s">
        <v>9847</v>
      </c>
      <c r="B4050" t="s">
        <v>9848</v>
      </c>
    </row>
    <row r="4051" spans="1:2">
      <c r="A4051" t="s">
        <v>9847</v>
      </c>
      <c r="B4051" t="s">
        <v>9848</v>
      </c>
    </row>
    <row r="4052" spans="1:2">
      <c r="A4052" t="s">
        <v>9849</v>
      </c>
      <c r="B4052" t="s">
        <v>15370</v>
      </c>
    </row>
    <row r="4053" spans="1:2">
      <c r="A4053" t="s">
        <v>9849</v>
      </c>
      <c r="B4053" t="s">
        <v>15370</v>
      </c>
    </row>
    <row r="4054" spans="1:2">
      <c r="A4054" t="s">
        <v>9850</v>
      </c>
      <c r="B4054" t="s">
        <v>9851</v>
      </c>
    </row>
    <row r="4055" spans="1:2">
      <c r="A4055" t="s">
        <v>9850</v>
      </c>
      <c r="B4055" t="s">
        <v>9851</v>
      </c>
    </row>
    <row r="4056" spans="1:2">
      <c r="A4056" t="s">
        <v>9852</v>
      </c>
      <c r="B4056" t="s">
        <v>9853</v>
      </c>
    </row>
    <row r="4057" spans="1:2">
      <c r="A4057" t="s">
        <v>9852</v>
      </c>
      <c r="B4057" t="s">
        <v>9853</v>
      </c>
    </row>
    <row r="4058" spans="1:2">
      <c r="A4058" t="s">
        <v>9858</v>
      </c>
      <c r="B4058" t="s">
        <v>9859</v>
      </c>
    </row>
    <row r="4059" spans="1:2">
      <c r="A4059" t="s">
        <v>9858</v>
      </c>
      <c r="B4059" t="s">
        <v>9860</v>
      </c>
    </row>
    <row r="4060" spans="1:2">
      <c r="A4060" t="s">
        <v>9861</v>
      </c>
      <c r="B4060" t="s">
        <v>2643</v>
      </c>
    </row>
    <row r="4061" spans="1:2">
      <c r="A4061" t="s">
        <v>9861</v>
      </c>
      <c r="B4061" t="s">
        <v>9862</v>
      </c>
    </row>
    <row r="4062" spans="1:2">
      <c r="A4062" t="s">
        <v>9863</v>
      </c>
      <c r="B4062" t="s">
        <v>9864</v>
      </c>
    </row>
    <row r="4063" spans="1:2">
      <c r="A4063" t="s">
        <v>9863</v>
      </c>
      <c r="B4063" t="s">
        <v>9865</v>
      </c>
    </row>
    <row r="4064" spans="1:2">
      <c r="A4064" t="s">
        <v>9866</v>
      </c>
      <c r="B4064" t="s">
        <v>9867</v>
      </c>
    </row>
    <row r="4065" spans="1:2">
      <c r="A4065" t="s">
        <v>9866</v>
      </c>
      <c r="B4065" t="s">
        <v>9868</v>
      </c>
    </row>
    <row r="4066" spans="1:2">
      <c r="A4066" t="s">
        <v>9869</v>
      </c>
      <c r="B4066" t="s">
        <v>9870</v>
      </c>
    </row>
    <row r="4067" spans="1:2">
      <c r="A4067" t="s">
        <v>9869</v>
      </c>
      <c r="B4067" t="s">
        <v>9871</v>
      </c>
    </row>
    <row r="4068" spans="1:2">
      <c r="A4068" t="s">
        <v>9872</v>
      </c>
      <c r="B4068" t="s">
        <v>9873</v>
      </c>
    </row>
    <row r="4069" spans="1:2">
      <c r="A4069" t="s">
        <v>9872</v>
      </c>
      <c r="B4069" t="s">
        <v>9874</v>
      </c>
    </row>
    <row r="4070" spans="1:2">
      <c r="A4070" t="s">
        <v>9875</v>
      </c>
      <c r="B4070" t="s">
        <v>9877</v>
      </c>
    </row>
    <row r="4071" spans="1:2">
      <c r="A4071" t="s">
        <v>9875</v>
      </c>
      <c r="B4071" t="s">
        <v>9876</v>
      </c>
    </row>
    <row r="4072" spans="1:2">
      <c r="A4072" t="s">
        <v>9878</v>
      </c>
      <c r="B4072" t="s">
        <v>9879</v>
      </c>
    </row>
    <row r="4073" spans="1:2">
      <c r="A4073" t="s">
        <v>9880</v>
      </c>
      <c r="B4073" t="s">
        <v>9881</v>
      </c>
    </row>
    <row r="4074" spans="1:2">
      <c r="A4074" t="s">
        <v>9880</v>
      </c>
      <c r="B4074" t="s">
        <v>9882</v>
      </c>
    </row>
    <row r="4075" spans="1:2">
      <c r="A4075" t="s">
        <v>9883</v>
      </c>
      <c r="B4075" t="s">
        <v>9884</v>
      </c>
    </row>
    <row r="4076" spans="1:2">
      <c r="A4076" t="s">
        <v>9883</v>
      </c>
      <c r="B4076" t="s">
        <v>9885</v>
      </c>
    </row>
    <row r="4077" spans="1:2">
      <c r="A4077" t="s">
        <v>9886</v>
      </c>
      <c r="B4077" t="s">
        <v>9887</v>
      </c>
    </row>
    <row r="4078" spans="1:2">
      <c r="A4078" t="s">
        <v>9888</v>
      </c>
      <c r="B4078" t="s">
        <v>9889</v>
      </c>
    </row>
    <row r="4079" spans="1:2">
      <c r="A4079" t="s">
        <v>9888</v>
      </c>
      <c r="B4079" t="s">
        <v>9890</v>
      </c>
    </row>
    <row r="4080" spans="1:2">
      <c r="A4080" t="s">
        <v>9891</v>
      </c>
      <c r="B4080" t="s">
        <v>9892</v>
      </c>
    </row>
    <row r="4081" spans="1:2">
      <c r="A4081" t="s">
        <v>9891</v>
      </c>
      <c r="B4081" t="s">
        <v>9893</v>
      </c>
    </row>
    <row r="4082" spans="1:2">
      <c r="A4082" t="s">
        <v>9894</v>
      </c>
      <c r="B4082" t="s">
        <v>9895</v>
      </c>
    </row>
    <row r="4083" spans="1:2">
      <c r="A4083" t="s">
        <v>9894</v>
      </c>
      <c r="B4083" t="s">
        <v>9895</v>
      </c>
    </row>
    <row r="4084" spans="1:2">
      <c r="A4084" t="s">
        <v>9896</v>
      </c>
      <c r="B4084" t="s">
        <v>9897</v>
      </c>
    </row>
    <row r="4085" spans="1:2">
      <c r="A4085" t="s">
        <v>9898</v>
      </c>
      <c r="B4085" t="s">
        <v>9899</v>
      </c>
    </row>
    <row r="4086" spans="1:2">
      <c r="A4086" t="s">
        <v>9898</v>
      </c>
      <c r="B4086" t="s">
        <v>9900</v>
      </c>
    </row>
    <row r="4087" spans="1:2">
      <c r="A4087" t="s">
        <v>9901</v>
      </c>
      <c r="B4087" t="s">
        <v>9902</v>
      </c>
    </row>
    <row r="4088" spans="1:2">
      <c r="A4088" t="s">
        <v>9901</v>
      </c>
      <c r="B4088" t="s">
        <v>9903</v>
      </c>
    </row>
    <row r="4089" spans="1:2">
      <c r="A4089" t="s">
        <v>9918</v>
      </c>
      <c r="B4089" t="s">
        <v>9919</v>
      </c>
    </row>
    <row r="4090" spans="1:2">
      <c r="A4090" t="s">
        <v>9920</v>
      </c>
      <c r="B4090" t="s">
        <v>9921</v>
      </c>
    </row>
    <row r="4091" spans="1:2">
      <c r="A4091" t="s">
        <v>9922</v>
      </c>
      <c r="B4091" t="s">
        <v>9923</v>
      </c>
    </row>
    <row r="4092" spans="1:2">
      <c r="A4092" t="s">
        <v>9924</v>
      </c>
      <c r="B4092" t="s">
        <v>9925</v>
      </c>
    </row>
    <row r="4093" spans="1:2">
      <c r="A4093" t="s">
        <v>9904</v>
      </c>
      <c r="B4093" t="s">
        <v>9905</v>
      </c>
    </row>
    <row r="4094" spans="1:2">
      <c r="A4094" t="s">
        <v>9906</v>
      </c>
      <c r="B4094" t="s">
        <v>9907</v>
      </c>
    </row>
    <row r="4095" spans="1:2">
      <c r="A4095" t="s">
        <v>9908</v>
      </c>
      <c r="B4095" t="s">
        <v>9909</v>
      </c>
    </row>
    <row r="4096" spans="1:2">
      <c r="A4096" t="s">
        <v>9910</v>
      </c>
      <c r="B4096" t="s">
        <v>9911</v>
      </c>
    </row>
    <row r="4097" spans="1:2">
      <c r="A4097" t="s">
        <v>9912</v>
      </c>
      <c r="B4097" t="s">
        <v>9913</v>
      </c>
    </row>
    <row r="4098" spans="1:2">
      <c r="A4098" t="s">
        <v>9914</v>
      </c>
      <c r="B4098" t="s">
        <v>9915</v>
      </c>
    </row>
    <row r="4099" spans="1:2">
      <c r="A4099" t="s">
        <v>9916</v>
      </c>
      <c r="B4099" t="s">
        <v>9917</v>
      </c>
    </row>
    <row r="4100" spans="1:2">
      <c r="A4100" t="s">
        <v>9926</v>
      </c>
      <c r="B4100" t="s">
        <v>9927</v>
      </c>
    </row>
    <row r="4101" spans="1:2">
      <c r="A4101" t="s">
        <v>9928</v>
      </c>
      <c r="B4101" t="s">
        <v>9929</v>
      </c>
    </row>
    <row r="4102" spans="1:2">
      <c r="A4102" t="s">
        <v>9930</v>
      </c>
      <c r="B4102" t="s">
        <v>9931</v>
      </c>
    </row>
    <row r="4103" spans="1:2">
      <c r="A4103" t="s">
        <v>9932</v>
      </c>
      <c r="B4103" t="s">
        <v>9933</v>
      </c>
    </row>
    <row r="4104" spans="1:2">
      <c r="A4104" t="s">
        <v>9934</v>
      </c>
      <c r="B4104" t="s">
        <v>9935</v>
      </c>
    </row>
    <row r="4105" spans="1:2">
      <c r="A4105" t="s">
        <v>9936</v>
      </c>
      <c r="B4105" t="s">
        <v>9937</v>
      </c>
    </row>
    <row r="4106" spans="1:2">
      <c r="A4106" t="s">
        <v>9938</v>
      </c>
      <c r="B4106" t="s">
        <v>9939</v>
      </c>
    </row>
    <row r="4107" spans="1:2">
      <c r="A4107" t="s">
        <v>9948</v>
      </c>
      <c r="B4107" t="s">
        <v>9949</v>
      </c>
    </row>
    <row r="4108" spans="1:2">
      <c r="A4108" t="s">
        <v>9940</v>
      </c>
      <c r="B4108" t="s">
        <v>9941</v>
      </c>
    </row>
    <row r="4109" spans="1:2">
      <c r="A4109" t="s">
        <v>9942</v>
      </c>
      <c r="B4109" t="s">
        <v>6543</v>
      </c>
    </row>
    <row r="4110" spans="1:2">
      <c r="A4110" t="s">
        <v>9943</v>
      </c>
      <c r="B4110" t="s">
        <v>15371</v>
      </c>
    </row>
    <row r="4111" spans="1:2">
      <c r="A4111" t="s">
        <v>9944</v>
      </c>
      <c r="B4111" t="s">
        <v>9945</v>
      </c>
    </row>
    <row r="4112" spans="1:2">
      <c r="A4112" t="s">
        <v>9946</v>
      </c>
      <c r="B4112" t="s">
        <v>9947</v>
      </c>
    </row>
    <row r="4113" spans="1:2">
      <c r="A4113" t="s">
        <v>9984</v>
      </c>
      <c r="B4113" t="s">
        <v>2037</v>
      </c>
    </row>
    <row r="4114" spans="1:2">
      <c r="A4114" t="s">
        <v>9984</v>
      </c>
      <c r="B4114" t="s">
        <v>9985</v>
      </c>
    </row>
    <row r="4115" spans="1:2">
      <c r="A4115" t="s">
        <v>9984</v>
      </c>
      <c r="B4115" t="s">
        <v>9985</v>
      </c>
    </row>
    <row r="4116" spans="1:2">
      <c r="A4116" t="s">
        <v>9986</v>
      </c>
      <c r="B4116" t="s">
        <v>9987</v>
      </c>
    </row>
    <row r="4117" spans="1:2">
      <c r="A4117" t="s">
        <v>9986</v>
      </c>
      <c r="B4117" t="s">
        <v>9987</v>
      </c>
    </row>
    <row r="4118" spans="1:2">
      <c r="A4118" t="s">
        <v>9986</v>
      </c>
      <c r="B4118" t="s">
        <v>9987</v>
      </c>
    </row>
    <row r="4119" spans="1:2">
      <c r="A4119" t="s">
        <v>9988</v>
      </c>
      <c r="B4119" t="s">
        <v>9989</v>
      </c>
    </row>
    <row r="4120" spans="1:2">
      <c r="A4120" t="s">
        <v>9988</v>
      </c>
      <c r="B4120" t="s">
        <v>9990</v>
      </c>
    </row>
    <row r="4121" spans="1:2">
      <c r="A4121" t="s">
        <v>9988</v>
      </c>
      <c r="B4121" t="s">
        <v>9990</v>
      </c>
    </row>
    <row r="4122" spans="1:2">
      <c r="A4122" t="s">
        <v>9950</v>
      </c>
      <c r="B4122" t="s">
        <v>9951</v>
      </c>
    </row>
    <row r="4123" spans="1:2">
      <c r="A4123" t="s">
        <v>9950</v>
      </c>
      <c r="B4123" t="s">
        <v>9952</v>
      </c>
    </row>
    <row r="4124" spans="1:2">
      <c r="A4124" t="s">
        <v>9950</v>
      </c>
      <c r="B4124" t="s">
        <v>9953</v>
      </c>
    </row>
    <row r="4125" spans="1:2">
      <c r="A4125" t="s">
        <v>9954</v>
      </c>
      <c r="B4125" t="s">
        <v>9955</v>
      </c>
    </row>
    <row r="4126" spans="1:2">
      <c r="A4126" t="s">
        <v>9954</v>
      </c>
      <c r="B4126" t="s">
        <v>9956</v>
      </c>
    </row>
    <row r="4127" spans="1:2">
      <c r="A4127" t="s">
        <v>9954</v>
      </c>
      <c r="B4127" t="s">
        <v>9956</v>
      </c>
    </row>
    <row r="4128" spans="1:2">
      <c r="A4128" t="s">
        <v>9957</v>
      </c>
      <c r="B4128" t="s">
        <v>9958</v>
      </c>
    </row>
    <row r="4129" spans="1:2">
      <c r="A4129" t="s">
        <v>9957</v>
      </c>
      <c r="B4129" t="s">
        <v>9959</v>
      </c>
    </row>
    <row r="4130" spans="1:2">
      <c r="A4130" t="s">
        <v>9957</v>
      </c>
      <c r="B4130" t="s">
        <v>9960</v>
      </c>
    </row>
    <row r="4131" spans="1:2">
      <c r="A4131" t="s">
        <v>9961</v>
      </c>
      <c r="B4131" t="s">
        <v>9962</v>
      </c>
    </row>
    <row r="4132" spans="1:2">
      <c r="A4132" t="s">
        <v>9961</v>
      </c>
      <c r="B4132" t="s">
        <v>9963</v>
      </c>
    </row>
    <row r="4133" spans="1:2">
      <c r="A4133" t="s">
        <v>9961</v>
      </c>
      <c r="B4133" t="s">
        <v>9964</v>
      </c>
    </row>
    <row r="4134" spans="1:2">
      <c r="A4134" t="s">
        <v>9965</v>
      </c>
      <c r="B4134" t="s">
        <v>9966</v>
      </c>
    </row>
    <row r="4135" spans="1:2">
      <c r="A4135" t="s">
        <v>9965</v>
      </c>
      <c r="B4135" t="s">
        <v>9967</v>
      </c>
    </row>
    <row r="4136" spans="1:2">
      <c r="A4136" t="s">
        <v>9965</v>
      </c>
      <c r="B4136" t="s">
        <v>9966</v>
      </c>
    </row>
    <row r="4137" spans="1:2">
      <c r="A4137" t="s">
        <v>9968</v>
      </c>
      <c r="B4137" t="s">
        <v>9969</v>
      </c>
    </row>
    <row r="4138" spans="1:2">
      <c r="A4138" t="s">
        <v>9968</v>
      </c>
      <c r="B4138" t="s">
        <v>9970</v>
      </c>
    </row>
    <row r="4139" spans="1:2">
      <c r="A4139" t="s">
        <v>9968</v>
      </c>
      <c r="B4139" t="s">
        <v>9971</v>
      </c>
    </row>
    <row r="4140" spans="1:2">
      <c r="A4140" t="s">
        <v>9972</v>
      </c>
      <c r="B4140" t="s">
        <v>9974</v>
      </c>
    </row>
    <row r="4141" spans="1:2">
      <c r="A4141" t="s">
        <v>9972</v>
      </c>
      <c r="B4141" t="s">
        <v>9974</v>
      </c>
    </row>
    <row r="4142" spans="1:2">
      <c r="A4142" t="s">
        <v>9972</v>
      </c>
      <c r="B4142" t="s">
        <v>9973</v>
      </c>
    </row>
    <row r="4143" spans="1:2">
      <c r="A4143" t="s">
        <v>9975</v>
      </c>
      <c r="B4143" t="s">
        <v>9976</v>
      </c>
    </row>
    <row r="4144" spans="1:2">
      <c r="A4144" t="s">
        <v>9975</v>
      </c>
      <c r="B4144" t="s">
        <v>9976</v>
      </c>
    </row>
    <row r="4145" spans="1:2">
      <c r="A4145" t="s">
        <v>9975</v>
      </c>
      <c r="B4145" t="s">
        <v>9977</v>
      </c>
    </row>
    <row r="4146" spans="1:2">
      <c r="A4146" t="s">
        <v>9978</v>
      </c>
      <c r="B4146" t="s">
        <v>9979</v>
      </c>
    </row>
    <row r="4147" spans="1:2">
      <c r="A4147" t="s">
        <v>9978</v>
      </c>
      <c r="B4147" t="s">
        <v>9979</v>
      </c>
    </row>
    <row r="4148" spans="1:2">
      <c r="A4148" t="s">
        <v>9978</v>
      </c>
      <c r="B4148" t="s">
        <v>9980</v>
      </c>
    </row>
    <row r="4149" spans="1:2">
      <c r="A4149" t="s">
        <v>9981</v>
      </c>
      <c r="B4149" t="s">
        <v>9982</v>
      </c>
    </row>
    <row r="4150" spans="1:2">
      <c r="A4150" t="s">
        <v>9981</v>
      </c>
      <c r="B4150" t="s">
        <v>9983</v>
      </c>
    </row>
    <row r="4151" spans="1:2">
      <c r="A4151" t="s">
        <v>9981</v>
      </c>
      <c r="B4151" t="s">
        <v>9983</v>
      </c>
    </row>
    <row r="4152" spans="1:2">
      <c r="A4152" t="s">
        <v>10023</v>
      </c>
      <c r="B4152" t="s">
        <v>10024</v>
      </c>
    </row>
    <row r="4153" spans="1:2">
      <c r="A4153" t="s">
        <v>10023</v>
      </c>
      <c r="B4153" t="s">
        <v>10025</v>
      </c>
    </row>
    <row r="4154" spans="1:2">
      <c r="A4154" t="s">
        <v>10023</v>
      </c>
      <c r="B4154" t="s">
        <v>10026</v>
      </c>
    </row>
    <row r="4155" spans="1:2">
      <c r="A4155" t="s">
        <v>10027</v>
      </c>
      <c r="B4155" t="s">
        <v>10028</v>
      </c>
    </row>
    <row r="4156" spans="1:2">
      <c r="A4156" t="s">
        <v>10027</v>
      </c>
      <c r="B4156" t="s">
        <v>10029</v>
      </c>
    </row>
    <row r="4157" spans="1:2">
      <c r="A4157" t="s">
        <v>10027</v>
      </c>
      <c r="B4157" t="s">
        <v>10030</v>
      </c>
    </row>
    <row r="4158" spans="1:2">
      <c r="A4158" t="s">
        <v>10031</v>
      </c>
      <c r="B4158" t="s">
        <v>10032</v>
      </c>
    </row>
    <row r="4159" spans="1:2">
      <c r="A4159" t="s">
        <v>10031</v>
      </c>
      <c r="B4159" t="s">
        <v>10033</v>
      </c>
    </row>
    <row r="4160" spans="1:2">
      <c r="A4160" t="s">
        <v>10031</v>
      </c>
      <c r="B4160" t="s">
        <v>10033</v>
      </c>
    </row>
    <row r="4161" spans="1:2">
      <c r="A4161" t="s">
        <v>10034</v>
      </c>
      <c r="B4161" t="s">
        <v>10035</v>
      </c>
    </row>
    <row r="4162" spans="1:2">
      <c r="A4162" t="s">
        <v>10034</v>
      </c>
      <c r="B4162" t="s">
        <v>10036</v>
      </c>
    </row>
    <row r="4163" spans="1:2">
      <c r="A4163" t="s">
        <v>10034</v>
      </c>
      <c r="B4163" t="s">
        <v>10036</v>
      </c>
    </row>
    <row r="4164" spans="1:2">
      <c r="A4164" t="s">
        <v>9991</v>
      </c>
      <c r="B4164" t="s">
        <v>9992</v>
      </c>
    </row>
    <row r="4165" spans="1:2">
      <c r="A4165" t="s">
        <v>9991</v>
      </c>
      <c r="B4165" t="s">
        <v>9993</v>
      </c>
    </row>
    <row r="4166" spans="1:2">
      <c r="A4166" t="s">
        <v>9991</v>
      </c>
      <c r="B4166" t="s">
        <v>9994</v>
      </c>
    </row>
    <row r="4167" spans="1:2">
      <c r="A4167" t="s">
        <v>9995</v>
      </c>
      <c r="B4167" t="s">
        <v>9996</v>
      </c>
    </row>
    <row r="4168" spans="1:2">
      <c r="A4168" t="s">
        <v>9995</v>
      </c>
      <c r="B4168" t="s">
        <v>9997</v>
      </c>
    </row>
    <row r="4169" spans="1:2">
      <c r="A4169" t="s">
        <v>9995</v>
      </c>
      <c r="B4169" t="s">
        <v>1971</v>
      </c>
    </row>
    <row r="4170" spans="1:2">
      <c r="A4170" t="s">
        <v>9998</v>
      </c>
      <c r="B4170" t="s">
        <v>9999</v>
      </c>
    </row>
    <row r="4171" spans="1:2">
      <c r="A4171" t="s">
        <v>9998</v>
      </c>
      <c r="B4171" t="s">
        <v>10000</v>
      </c>
    </row>
    <row r="4172" spans="1:2">
      <c r="A4172" t="s">
        <v>9998</v>
      </c>
      <c r="B4172" t="s">
        <v>10001</v>
      </c>
    </row>
    <row r="4173" spans="1:2">
      <c r="A4173" t="s">
        <v>10002</v>
      </c>
      <c r="B4173" t="s">
        <v>10003</v>
      </c>
    </row>
    <row r="4174" spans="1:2">
      <c r="A4174" t="s">
        <v>10002</v>
      </c>
      <c r="B4174" t="s">
        <v>10003</v>
      </c>
    </row>
    <row r="4175" spans="1:2">
      <c r="A4175" t="s">
        <v>10002</v>
      </c>
      <c r="B4175" t="s">
        <v>10004</v>
      </c>
    </row>
    <row r="4176" spans="1:2">
      <c r="A4176" t="s">
        <v>10005</v>
      </c>
      <c r="B4176" t="s">
        <v>10006</v>
      </c>
    </row>
    <row r="4177" spans="1:2">
      <c r="A4177" t="s">
        <v>10005</v>
      </c>
      <c r="B4177" t="s">
        <v>10007</v>
      </c>
    </row>
    <row r="4178" spans="1:2">
      <c r="A4178" t="s">
        <v>10005</v>
      </c>
      <c r="B4178" t="s">
        <v>10008</v>
      </c>
    </row>
    <row r="4179" spans="1:2">
      <c r="A4179" t="s">
        <v>10009</v>
      </c>
      <c r="B4179" t="s">
        <v>10010</v>
      </c>
    </row>
    <row r="4180" spans="1:2">
      <c r="A4180" t="s">
        <v>10009</v>
      </c>
      <c r="B4180" t="s">
        <v>10011</v>
      </c>
    </row>
    <row r="4181" spans="1:2">
      <c r="A4181" t="s">
        <v>10009</v>
      </c>
      <c r="B4181" t="s">
        <v>10012</v>
      </c>
    </row>
    <row r="4182" spans="1:2">
      <c r="A4182" t="s">
        <v>10013</v>
      </c>
      <c r="B4182" t="s">
        <v>10014</v>
      </c>
    </row>
    <row r="4183" spans="1:2">
      <c r="A4183" t="s">
        <v>10013</v>
      </c>
      <c r="B4183" t="s">
        <v>10015</v>
      </c>
    </row>
    <row r="4184" spans="1:2">
      <c r="A4184" t="s">
        <v>10013</v>
      </c>
      <c r="B4184" t="s">
        <v>10016</v>
      </c>
    </row>
    <row r="4185" spans="1:2">
      <c r="A4185" t="s">
        <v>10017</v>
      </c>
      <c r="B4185" t="s">
        <v>10018</v>
      </c>
    </row>
    <row r="4186" spans="1:2">
      <c r="A4186" t="s">
        <v>10017</v>
      </c>
      <c r="B4186" t="s">
        <v>10018</v>
      </c>
    </row>
    <row r="4187" spans="1:2">
      <c r="A4187" t="s">
        <v>10017</v>
      </c>
      <c r="B4187" t="s">
        <v>10019</v>
      </c>
    </row>
    <row r="4188" spans="1:2">
      <c r="A4188" t="s">
        <v>10020</v>
      </c>
      <c r="B4188" t="s">
        <v>10021</v>
      </c>
    </row>
    <row r="4189" spans="1:2">
      <c r="A4189" t="s">
        <v>10020</v>
      </c>
      <c r="B4189" t="s">
        <v>10022</v>
      </c>
    </row>
    <row r="4190" spans="1:2">
      <c r="A4190" t="s">
        <v>10020</v>
      </c>
      <c r="B4190" t="s">
        <v>10022</v>
      </c>
    </row>
    <row r="4191" spans="1:2">
      <c r="A4191" t="s">
        <v>10046</v>
      </c>
      <c r="B4191" t="s">
        <v>10047</v>
      </c>
    </row>
    <row r="4192" spans="1:2">
      <c r="A4192" t="s">
        <v>10037</v>
      </c>
      <c r="B4192" t="s">
        <v>10038</v>
      </c>
    </row>
    <row r="4193" spans="1:2">
      <c r="A4193" t="s">
        <v>10039</v>
      </c>
      <c r="B4193" t="s">
        <v>5539</v>
      </c>
    </row>
    <row r="4194" spans="1:2">
      <c r="A4194" t="s">
        <v>10040</v>
      </c>
      <c r="B4194" t="s">
        <v>10041</v>
      </c>
    </row>
    <row r="4195" spans="1:2">
      <c r="A4195" t="s">
        <v>10042</v>
      </c>
      <c r="B4195" t="s">
        <v>10043</v>
      </c>
    </row>
    <row r="4196" spans="1:2">
      <c r="A4196" t="s">
        <v>10044</v>
      </c>
      <c r="B4196" t="s">
        <v>10045</v>
      </c>
    </row>
    <row r="4197" spans="1:2">
      <c r="A4197" t="s">
        <v>10076</v>
      </c>
      <c r="B4197" t="s">
        <v>10077</v>
      </c>
    </row>
    <row r="4198" spans="1:2">
      <c r="A4198" t="s">
        <v>10048</v>
      </c>
      <c r="B4198" t="s">
        <v>10049</v>
      </c>
    </row>
    <row r="4199" spans="1:2">
      <c r="A4199" t="s">
        <v>10050</v>
      </c>
      <c r="B4199" t="s">
        <v>10051</v>
      </c>
    </row>
    <row r="4200" spans="1:2">
      <c r="A4200" t="s">
        <v>10052</v>
      </c>
      <c r="B4200" t="s">
        <v>10053</v>
      </c>
    </row>
    <row r="4201" spans="1:2">
      <c r="A4201" t="s">
        <v>10054</v>
      </c>
      <c r="B4201" t="s">
        <v>10055</v>
      </c>
    </row>
    <row r="4202" spans="1:2">
      <c r="A4202" t="s">
        <v>10056</v>
      </c>
      <c r="B4202" t="s">
        <v>10057</v>
      </c>
    </row>
    <row r="4203" spans="1:2">
      <c r="A4203" t="s">
        <v>10058</v>
      </c>
      <c r="B4203" t="s">
        <v>10059</v>
      </c>
    </row>
    <row r="4204" spans="1:2">
      <c r="A4204" t="s">
        <v>10060</v>
      </c>
      <c r="B4204" t="s">
        <v>10061</v>
      </c>
    </row>
    <row r="4205" spans="1:2">
      <c r="A4205" t="s">
        <v>10062</v>
      </c>
      <c r="B4205" t="s">
        <v>5541</v>
      </c>
    </row>
    <row r="4206" spans="1:2">
      <c r="A4206" t="s">
        <v>10063</v>
      </c>
      <c r="B4206" t="s">
        <v>10064</v>
      </c>
    </row>
    <row r="4207" spans="1:2">
      <c r="A4207" t="s">
        <v>10065</v>
      </c>
      <c r="B4207" t="s">
        <v>10066</v>
      </c>
    </row>
    <row r="4208" spans="1:2">
      <c r="A4208" t="s">
        <v>10067</v>
      </c>
      <c r="B4208" t="s">
        <v>10068</v>
      </c>
    </row>
    <row r="4209" spans="1:2">
      <c r="A4209" t="s">
        <v>10069</v>
      </c>
      <c r="B4209" t="s">
        <v>10070</v>
      </c>
    </row>
    <row r="4210" spans="1:2">
      <c r="A4210" t="s">
        <v>10071</v>
      </c>
      <c r="B4210" t="s">
        <v>10072</v>
      </c>
    </row>
    <row r="4211" spans="1:2">
      <c r="A4211" t="s">
        <v>10073</v>
      </c>
      <c r="B4211" t="s">
        <v>4305</v>
      </c>
    </row>
    <row r="4212" spans="1:2">
      <c r="A4212" t="s">
        <v>10074</v>
      </c>
      <c r="B4212" t="s">
        <v>10075</v>
      </c>
    </row>
    <row r="4213" spans="1:2">
      <c r="A4213" t="s">
        <v>10144</v>
      </c>
      <c r="B4213" t="s">
        <v>10145</v>
      </c>
    </row>
    <row r="4214" spans="1:2">
      <c r="A4214" t="s">
        <v>10144</v>
      </c>
      <c r="B4214" t="s">
        <v>10146</v>
      </c>
    </row>
    <row r="4215" spans="1:2">
      <c r="A4215" t="s">
        <v>10157</v>
      </c>
      <c r="B4215" t="s">
        <v>10158</v>
      </c>
    </row>
    <row r="4216" spans="1:2">
      <c r="A4216" t="s">
        <v>10157</v>
      </c>
      <c r="B4216" t="s">
        <v>10159</v>
      </c>
    </row>
    <row r="4217" spans="1:2">
      <c r="A4217" t="s">
        <v>10160</v>
      </c>
      <c r="B4217" t="s">
        <v>10161</v>
      </c>
    </row>
    <row r="4218" spans="1:2">
      <c r="A4218" t="s">
        <v>10160</v>
      </c>
      <c r="B4218" t="s">
        <v>10162</v>
      </c>
    </row>
    <row r="4219" spans="1:2">
      <c r="A4219" t="s">
        <v>10147</v>
      </c>
      <c r="B4219" t="s">
        <v>10148</v>
      </c>
    </row>
    <row r="4220" spans="1:2">
      <c r="A4220" t="s">
        <v>10147</v>
      </c>
      <c r="B4220" t="s">
        <v>10149</v>
      </c>
    </row>
    <row r="4221" spans="1:2">
      <c r="A4221" t="s">
        <v>10150</v>
      </c>
      <c r="B4221" t="s">
        <v>10151</v>
      </c>
    </row>
    <row r="4222" spans="1:2">
      <c r="A4222" t="s">
        <v>10150</v>
      </c>
      <c r="B4222" t="s">
        <v>10151</v>
      </c>
    </row>
    <row r="4223" spans="1:2">
      <c r="A4223" t="s">
        <v>10152</v>
      </c>
      <c r="B4223" t="s">
        <v>10153</v>
      </c>
    </row>
    <row r="4224" spans="1:2">
      <c r="A4224" t="s">
        <v>10152</v>
      </c>
      <c r="B4224" t="s">
        <v>10154</v>
      </c>
    </row>
    <row r="4225" spans="1:2">
      <c r="A4225" t="s">
        <v>10155</v>
      </c>
      <c r="B4225" t="s">
        <v>10156</v>
      </c>
    </row>
    <row r="4226" spans="1:2">
      <c r="A4226" t="s">
        <v>10155</v>
      </c>
      <c r="B4226" t="s">
        <v>10156</v>
      </c>
    </row>
    <row r="4227" spans="1:2">
      <c r="A4227" t="s">
        <v>10163</v>
      </c>
      <c r="B4227" t="s">
        <v>10164</v>
      </c>
    </row>
    <row r="4228" spans="1:2">
      <c r="A4228" t="s">
        <v>10163</v>
      </c>
      <c r="B4228" t="s">
        <v>10165</v>
      </c>
    </row>
    <row r="4229" spans="1:2">
      <c r="A4229" t="s">
        <v>10183</v>
      </c>
      <c r="B4229" t="s">
        <v>10185</v>
      </c>
    </row>
    <row r="4230" spans="1:2">
      <c r="A4230" t="s">
        <v>10183</v>
      </c>
      <c r="B4230" t="s">
        <v>10184</v>
      </c>
    </row>
    <row r="4231" spans="1:2">
      <c r="A4231" t="s">
        <v>10166</v>
      </c>
      <c r="B4231" t="s">
        <v>10167</v>
      </c>
    </row>
    <row r="4232" spans="1:2">
      <c r="A4232" t="s">
        <v>10166</v>
      </c>
      <c r="B4232" t="s">
        <v>10167</v>
      </c>
    </row>
    <row r="4233" spans="1:2">
      <c r="A4233" t="s">
        <v>10168</v>
      </c>
      <c r="B4233" t="s">
        <v>10169</v>
      </c>
    </row>
    <row r="4234" spans="1:2">
      <c r="A4234" t="s">
        <v>10168</v>
      </c>
      <c r="B4234" t="s">
        <v>10170</v>
      </c>
    </row>
    <row r="4235" spans="1:2">
      <c r="A4235" t="s">
        <v>10171</v>
      </c>
      <c r="B4235" t="s">
        <v>10172</v>
      </c>
    </row>
    <row r="4236" spans="1:2">
      <c r="A4236" t="s">
        <v>10171</v>
      </c>
      <c r="B4236" t="s">
        <v>10173</v>
      </c>
    </row>
    <row r="4237" spans="1:2">
      <c r="A4237" t="s">
        <v>10174</v>
      </c>
      <c r="B4237" t="s">
        <v>10175</v>
      </c>
    </row>
    <row r="4238" spans="1:2">
      <c r="A4238" t="s">
        <v>10174</v>
      </c>
      <c r="B4238" t="s">
        <v>10176</v>
      </c>
    </row>
    <row r="4239" spans="1:2">
      <c r="A4239" t="s">
        <v>10177</v>
      </c>
      <c r="B4239" t="s">
        <v>10178</v>
      </c>
    </row>
    <row r="4240" spans="1:2">
      <c r="A4240" t="s">
        <v>10177</v>
      </c>
      <c r="B4240" t="s">
        <v>10179</v>
      </c>
    </row>
    <row r="4241" spans="1:2">
      <c r="A4241" t="s">
        <v>10180</v>
      </c>
      <c r="B4241" t="s">
        <v>10181</v>
      </c>
    </row>
    <row r="4242" spans="1:2">
      <c r="A4242" t="s">
        <v>10180</v>
      </c>
      <c r="B4242" t="s">
        <v>10182</v>
      </c>
    </row>
    <row r="4243" spans="1:2">
      <c r="A4243" t="s">
        <v>10186</v>
      </c>
      <c r="B4243" t="s">
        <v>10187</v>
      </c>
    </row>
    <row r="4244" spans="1:2">
      <c r="A4244" t="s">
        <v>10186</v>
      </c>
      <c r="B4244" t="s">
        <v>10188</v>
      </c>
    </row>
    <row r="4245" spans="1:2">
      <c r="A4245" t="s">
        <v>10189</v>
      </c>
      <c r="B4245" t="s">
        <v>10190</v>
      </c>
    </row>
    <row r="4246" spans="1:2">
      <c r="A4246" t="s">
        <v>10189</v>
      </c>
      <c r="B4246" t="s">
        <v>10191</v>
      </c>
    </row>
    <row r="4247" spans="1:2">
      <c r="A4247" t="s">
        <v>10192</v>
      </c>
      <c r="B4247" t="s">
        <v>10193</v>
      </c>
    </row>
    <row r="4248" spans="1:2">
      <c r="A4248" t="s">
        <v>10192</v>
      </c>
      <c r="B4248" t="s">
        <v>10194</v>
      </c>
    </row>
    <row r="4249" spans="1:2">
      <c r="A4249" t="s">
        <v>10195</v>
      </c>
      <c r="B4249" t="s">
        <v>10196</v>
      </c>
    </row>
    <row r="4250" spans="1:2">
      <c r="A4250" t="s">
        <v>10195</v>
      </c>
      <c r="B4250" t="s">
        <v>10197</v>
      </c>
    </row>
    <row r="4251" spans="1:2">
      <c r="A4251" t="s">
        <v>10198</v>
      </c>
      <c r="B4251" t="s">
        <v>10199</v>
      </c>
    </row>
    <row r="4252" spans="1:2">
      <c r="A4252" t="s">
        <v>10198</v>
      </c>
      <c r="B4252" t="s">
        <v>10200</v>
      </c>
    </row>
    <row r="4253" spans="1:2">
      <c r="A4253" t="s">
        <v>10201</v>
      </c>
      <c r="B4253" t="s">
        <v>10202</v>
      </c>
    </row>
    <row r="4254" spans="1:2">
      <c r="A4254" t="s">
        <v>10201</v>
      </c>
      <c r="B4254" t="s">
        <v>10203</v>
      </c>
    </row>
    <row r="4255" spans="1:2">
      <c r="A4255" t="s">
        <v>10078</v>
      </c>
      <c r="B4255" t="s">
        <v>10079</v>
      </c>
    </row>
    <row r="4256" spans="1:2">
      <c r="A4256" t="s">
        <v>10078</v>
      </c>
      <c r="B4256" t="s">
        <v>10080</v>
      </c>
    </row>
    <row r="4257" spans="1:2">
      <c r="A4257" t="s">
        <v>10089</v>
      </c>
      <c r="B4257" t="s">
        <v>10090</v>
      </c>
    </row>
    <row r="4258" spans="1:2">
      <c r="A4258" t="s">
        <v>10089</v>
      </c>
      <c r="B4258" t="s">
        <v>10091</v>
      </c>
    </row>
    <row r="4259" spans="1:2">
      <c r="A4259" t="s">
        <v>10081</v>
      </c>
      <c r="B4259" t="s">
        <v>10082</v>
      </c>
    </row>
    <row r="4260" spans="1:2">
      <c r="A4260" t="s">
        <v>10081</v>
      </c>
      <c r="B4260" t="s">
        <v>10083</v>
      </c>
    </row>
    <row r="4261" spans="1:2">
      <c r="A4261" t="s">
        <v>10084</v>
      </c>
      <c r="B4261" t="s">
        <v>10085</v>
      </c>
    </row>
    <row r="4262" spans="1:2">
      <c r="A4262" t="s">
        <v>10084</v>
      </c>
      <c r="B4262" t="s">
        <v>10086</v>
      </c>
    </row>
    <row r="4263" spans="1:2">
      <c r="A4263" t="s">
        <v>10087</v>
      </c>
      <c r="B4263" t="s">
        <v>10088</v>
      </c>
    </row>
    <row r="4264" spans="1:2">
      <c r="A4264" t="s">
        <v>10087</v>
      </c>
      <c r="B4264" t="s">
        <v>10088</v>
      </c>
    </row>
    <row r="4265" spans="1:2">
      <c r="A4265" t="s">
        <v>10092</v>
      </c>
      <c r="B4265" t="s">
        <v>10093</v>
      </c>
    </row>
    <row r="4266" spans="1:2">
      <c r="A4266" t="s">
        <v>10092</v>
      </c>
      <c r="B4266" t="s">
        <v>10094</v>
      </c>
    </row>
    <row r="4267" spans="1:2">
      <c r="A4267" t="s">
        <v>10095</v>
      </c>
      <c r="B4267" t="s">
        <v>10096</v>
      </c>
    </row>
    <row r="4268" spans="1:2">
      <c r="A4268" t="s">
        <v>10095</v>
      </c>
      <c r="B4268" t="s">
        <v>10096</v>
      </c>
    </row>
    <row r="4269" spans="1:2">
      <c r="A4269" t="s">
        <v>10097</v>
      </c>
      <c r="B4269" t="s">
        <v>10098</v>
      </c>
    </row>
    <row r="4270" spans="1:2">
      <c r="A4270" t="s">
        <v>10097</v>
      </c>
      <c r="B4270" t="s">
        <v>10098</v>
      </c>
    </row>
    <row r="4271" spans="1:2">
      <c r="A4271" t="s">
        <v>10099</v>
      </c>
      <c r="B4271" t="s">
        <v>10100</v>
      </c>
    </row>
    <row r="4272" spans="1:2">
      <c r="A4272" t="s">
        <v>10099</v>
      </c>
      <c r="B4272" t="s">
        <v>2725</v>
      </c>
    </row>
    <row r="4273" spans="1:2">
      <c r="A4273" t="s">
        <v>10101</v>
      </c>
      <c r="B4273" t="s">
        <v>10102</v>
      </c>
    </row>
    <row r="4274" spans="1:2">
      <c r="A4274" t="s">
        <v>10101</v>
      </c>
      <c r="B4274" t="s">
        <v>10103</v>
      </c>
    </row>
    <row r="4275" spans="1:2">
      <c r="A4275" t="s">
        <v>10104</v>
      </c>
      <c r="B4275" t="s">
        <v>10105</v>
      </c>
    </row>
    <row r="4276" spans="1:2">
      <c r="A4276" t="s">
        <v>10104</v>
      </c>
      <c r="B4276" t="s">
        <v>10106</v>
      </c>
    </row>
    <row r="4277" spans="1:2">
      <c r="A4277" t="s">
        <v>10107</v>
      </c>
      <c r="B4277" t="s">
        <v>10108</v>
      </c>
    </row>
    <row r="4278" spans="1:2">
      <c r="A4278" t="s">
        <v>10107</v>
      </c>
      <c r="B4278" t="s">
        <v>10109</v>
      </c>
    </row>
    <row r="4279" spans="1:2">
      <c r="A4279" t="s">
        <v>10110</v>
      </c>
      <c r="B4279" t="s">
        <v>10111</v>
      </c>
    </row>
    <row r="4280" spans="1:2">
      <c r="A4280" t="s">
        <v>10110</v>
      </c>
      <c r="B4280" t="s">
        <v>10111</v>
      </c>
    </row>
    <row r="4281" spans="1:2">
      <c r="A4281" t="s">
        <v>10112</v>
      </c>
      <c r="B4281" t="s">
        <v>10113</v>
      </c>
    </row>
    <row r="4282" spans="1:2">
      <c r="A4282" t="s">
        <v>10112</v>
      </c>
      <c r="B4282" t="s">
        <v>10114</v>
      </c>
    </row>
    <row r="4283" spans="1:2">
      <c r="A4283" t="s">
        <v>10115</v>
      </c>
      <c r="B4283" t="s">
        <v>10116</v>
      </c>
    </row>
    <row r="4284" spans="1:2">
      <c r="A4284" t="s">
        <v>10115</v>
      </c>
      <c r="B4284" t="s">
        <v>10116</v>
      </c>
    </row>
    <row r="4285" spans="1:2">
      <c r="A4285" t="s">
        <v>10117</v>
      </c>
      <c r="B4285" t="s">
        <v>10118</v>
      </c>
    </row>
    <row r="4286" spans="1:2">
      <c r="A4286" t="s">
        <v>10117</v>
      </c>
      <c r="B4286" t="s">
        <v>10119</v>
      </c>
    </row>
    <row r="4287" spans="1:2">
      <c r="A4287" t="s">
        <v>10120</v>
      </c>
      <c r="B4287" t="s">
        <v>10121</v>
      </c>
    </row>
    <row r="4288" spans="1:2">
      <c r="A4288" t="s">
        <v>10120</v>
      </c>
      <c r="B4288" t="s">
        <v>10121</v>
      </c>
    </row>
    <row r="4289" spans="1:2">
      <c r="A4289" t="s">
        <v>10122</v>
      </c>
      <c r="B4289" t="s">
        <v>10123</v>
      </c>
    </row>
    <row r="4290" spans="1:2">
      <c r="A4290" t="s">
        <v>10122</v>
      </c>
      <c r="B4290" t="s">
        <v>10124</v>
      </c>
    </row>
    <row r="4291" spans="1:2">
      <c r="A4291" t="s">
        <v>10125</v>
      </c>
      <c r="B4291" t="s">
        <v>10126</v>
      </c>
    </row>
    <row r="4292" spans="1:2">
      <c r="A4292" t="s">
        <v>10125</v>
      </c>
      <c r="B4292" t="s">
        <v>10127</v>
      </c>
    </row>
    <row r="4293" spans="1:2">
      <c r="A4293" t="s">
        <v>10128</v>
      </c>
      <c r="B4293" t="s">
        <v>10129</v>
      </c>
    </row>
    <row r="4294" spans="1:2">
      <c r="A4294" t="s">
        <v>10128</v>
      </c>
      <c r="B4294" t="s">
        <v>10129</v>
      </c>
    </row>
    <row r="4295" spans="1:2">
      <c r="A4295" t="s">
        <v>10130</v>
      </c>
      <c r="B4295" t="s">
        <v>10131</v>
      </c>
    </row>
    <row r="4296" spans="1:2">
      <c r="A4296" t="s">
        <v>10130</v>
      </c>
      <c r="B4296" t="s">
        <v>10132</v>
      </c>
    </row>
    <row r="4297" spans="1:2">
      <c r="A4297" t="s">
        <v>10133</v>
      </c>
      <c r="B4297" t="s">
        <v>10134</v>
      </c>
    </row>
    <row r="4298" spans="1:2">
      <c r="A4298" t="s">
        <v>10133</v>
      </c>
      <c r="B4298" t="s">
        <v>10135</v>
      </c>
    </row>
    <row r="4299" spans="1:2">
      <c r="A4299" t="s">
        <v>10136</v>
      </c>
      <c r="B4299" t="s">
        <v>10137</v>
      </c>
    </row>
    <row r="4300" spans="1:2">
      <c r="A4300" t="s">
        <v>10136</v>
      </c>
      <c r="B4300" t="s">
        <v>10138</v>
      </c>
    </row>
    <row r="4301" spans="1:2">
      <c r="A4301" t="s">
        <v>10139</v>
      </c>
      <c r="B4301" t="s">
        <v>10140</v>
      </c>
    </row>
    <row r="4302" spans="1:2">
      <c r="A4302" t="s">
        <v>10139</v>
      </c>
      <c r="B4302" t="s">
        <v>10141</v>
      </c>
    </row>
    <row r="4303" spans="1:2">
      <c r="A4303" t="s">
        <v>10142</v>
      </c>
      <c r="B4303" t="s">
        <v>10143</v>
      </c>
    </row>
    <row r="4304" spans="1:2">
      <c r="A4304" t="s">
        <v>10142</v>
      </c>
      <c r="B4304" t="s">
        <v>10143</v>
      </c>
    </row>
    <row r="4305" spans="1:2">
      <c r="A4305" t="s">
        <v>10204</v>
      </c>
      <c r="B4305" t="s">
        <v>10205</v>
      </c>
    </row>
    <row r="4306" spans="1:2">
      <c r="A4306" t="s">
        <v>10204</v>
      </c>
      <c r="B4306" t="s">
        <v>10206</v>
      </c>
    </row>
    <row r="4307" spans="1:2">
      <c r="A4307" t="s">
        <v>10207</v>
      </c>
      <c r="B4307" t="s">
        <v>10208</v>
      </c>
    </row>
    <row r="4308" spans="1:2">
      <c r="A4308" t="s">
        <v>10207</v>
      </c>
      <c r="B4308" t="s">
        <v>10209</v>
      </c>
    </row>
    <row r="4309" spans="1:2">
      <c r="A4309" t="s">
        <v>10210</v>
      </c>
      <c r="B4309" t="s">
        <v>10211</v>
      </c>
    </row>
    <row r="4310" spans="1:2">
      <c r="A4310" t="s">
        <v>10210</v>
      </c>
      <c r="B4310" t="s">
        <v>10212</v>
      </c>
    </row>
    <row r="4311" spans="1:2">
      <c r="A4311" t="s">
        <v>10213</v>
      </c>
      <c r="B4311" t="s">
        <v>10214</v>
      </c>
    </row>
    <row r="4312" spans="1:2">
      <c r="A4312" t="s">
        <v>10213</v>
      </c>
      <c r="B4312" t="s">
        <v>10215</v>
      </c>
    </row>
    <row r="4313" spans="1:2">
      <c r="A4313" t="s">
        <v>10216</v>
      </c>
      <c r="B4313" t="s">
        <v>10217</v>
      </c>
    </row>
    <row r="4314" spans="1:2">
      <c r="A4314" t="s">
        <v>10216</v>
      </c>
      <c r="B4314" t="s">
        <v>10218</v>
      </c>
    </row>
    <row r="4315" spans="1:2">
      <c r="A4315" t="s">
        <v>10219</v>
      </c>
      <c r="B4315" t="s">
        <v>10220</v>
      </c>
    </row>
    <row r="4316" spans="1:2">
      <c r="A4316" t="s">
        <v>10219</v>
      </c>
      <c r="B4316" t="s">
        <v>10220</v>
      </c>
    </row>
    <row r="4317" spans="1:2">
      <c r="A4317" t="s">
        <v>10221</v>
      </c>
      <c r="B4317" t="s">
        <v>10222</v>
      </c>
    </row>
    <row r="4318" spans="1:2">
      <c r="A4318" t="s">
        <v>10221</v>
      </c>
      <c r="B4318" t="s">
        <v>10222</v>
      </c>
    </row>
    <row r="4319" spans="1:2">
      <c r="A4319" t="s">
        <v>10223</v>
      </c>
      <c r="B4319" t="s">
        <v>10224</v>
      </c>
    </row>
    <row r="4320" spans="1:2">
      <c r="A4320" t="s">
        <v>10223</v>
      </c>
      <c r="B4320" t="s">
        <v>10225</v>
      </c>
    </row>
    <row r="4321" spans="1:2">
      <c r="A4321" t="s">
        <v>10226</v>
      </c>
      <c r="B4321" t="s">
        <v>10227</v>
      </c>
    </row>
    <row r="4322" spans="1:2">
      <c r="A4322" t="s">
        <v>10226</v>
      </c>
      <c r="B4322" t="s">
        <v>10228</v>
      </c>
    </row>
    <row r="4323" spans="1:2">
      <c r="A4323" t="s">
        <v>10229</v>
      </c>
      <c r="B4323" t="s">
        <v>10230</v>
      </c>
    </row>
    <row r="4324" spans="1:2">
      <c r="A4324" t="s">
        <v>10229</v>
      </c>
      <c r="B4324" t="s">
        <v>10230</v>
      </c>
    </row>
    <row r="4325" spans="1:2">
      <c r="A4325" t="s">
        <v>10231</v>
      </c>
      <c r="B4325" t="s">
        <v>10232</v>
      </c>
    </row>
    <row r="4326" spans="1:2">
      <c r="A4326" t="s">
        <v>10231</v>
      </c>
      <c r="B4326" t="s">
        <v>10233</v>
      </c>
    </row>
    <row r="4327" spans="1:2">
      <c r="A4327" t="s">
        <v>10234</v>
      </c>
      <c r="B4327" t="s">
        <v>10235</v>
      </c>
    </row>
    <row r="4328" spans="1:2">
      <c r="A4328" t="s">
        <v>10234</v>
      </c>
      <c r="B4328" t="s">
        <v>10236</v>
      </c>
    </row>
    <row r="4329" spans="1:2">
      <c r="A4329" t="s">
        <v>10237</v>
      </c>
      <c r="B4329" t="s">
        <v>10238</v>
      </c>
    </row>
    <row r="4330" spans="1:2">
      <c r="A4330" t="s">
        <v>10237</v>
      </c>
      <c r="B4330" t="s">
        <v>10239</v>
      </c>
    </row>
    <row r="4331" spans="1:2">
      <c r="A4331" t="s">
        <v>10240</v>
      </c>
      <c r="B4331" t="s">
        <v>10241</v>
      </c>
    </row>
    <row r="4332" spans="1:2">
      <c r="A4332" t="s">
        <v>10240</v>
      </c>
      <c r="B4332" t="s">
        <v>10242</v>
      </c>
    </row>
    <row r="4333" spans="1:2">
      <c r="A4333" t="s">
        <v>10243</v>
      </c>
      <c r="B4333" t="s">
        <v>10244</v>
      </c>
    </row>
    <row r="4334" spans="1:2">
      <c r="A4334" t="s">
        <v>10243</v>
      </c>
      <c r="B4334" t="s">
        <v>10245</v>
      </c>
    </row>
    <row r="4335" spans="1:2">
      <c r="A4335" t="s">
        <v>10246</v>
      </c>
      <c r="B4335" t="s">
        <v>10247</v>
      </c>
    </row>
    <row r="4336" spans="1:2">
      <c r="A4336" t="s">
        <v>10246</v>
      </c>
      <c r="B4336" t="s">
        <v>10247</v>
      </c>
    </row>
    <row r="4337" spans="1:2">
      <c r="A4337" t="s">
        <v>10248</v>
      </c>
      <c r="B4337" t="s">
        <v>10249</v>
      </c>
    </row>
    <row r="4338" spans="1:2">
      <c r="A4338" t="s">
        <v>10248</v>
      </c>
      <c r="B4338" t="s">
        <v>10249</v>
      </c>
    </row>
    <row r="4339" spans="1:2">
      <c r="A4339" t="s">
        <v>10250</v>
      </c>
      <c r="B4339" t="s">
        <v>10251</v>
      </c>
    </row>
    <row r="4340" spans="1:2">
      <c r="A4340" t="s">
        <v>10250</v>
      </c>
      <c r="B4340" t="s">
        <v>10252</v>
      </c>
    </row>
    <row r="4341" spans="1:2">
      <c r="A4341" t="s">
        <v>10253</v>
      </c>
      <c r="B4341" t="s">
        <v>10254</v>
      </c>
    </row>
    <row r="4342" spans="1:2">
      <c r="A4342" t="s">
        <v>10253</v>
      </c>
      <c r="B4342" t="s">
        <v>10254</v>
      </c>
    </row>
    <row r="4343" spans="1:2">
      <c r="A4343" t="s">
        <v>10255</v>
      </c>
      <c r="B4343" t="s">
        <v>10256</v>
      </c>
    </row>
    <row r="4344" spans="1:2">
      <c r="A4344" t="s">
        <v>10255</v>
      </c>
      <c r="B4344" t="s">
        <v>10257</v>
      </c>
    </row>
    <row r="4345" spans="1:2">
      <c r="A4345" t="s">
        <v>10258</v>
      </c>
      <c r="B4345" t="s">
        <v>10259</v>
      </c>
    </row>
    <row r="4346" spans="1:2">
      <c r="A4346" t="s">
        <v>10258</v>
      </c>
      <c r="B4346" t="s">
        <v>10260</v>
      </c>
    </row>
    <row r="4347" spans="1:2">
      <c r="A4347" t="s">
        <v>10261</v>
      </c>
      <c r="B4347" t="s">
        <v>10262</v>
      </c>
    </row>
    <row r="4348" spans="1:2">
      <c r="A4348" t="s">
        <v>10261</v>
      </c>
      <c r="B4348" t="s">
        <v>10263</v>
      </c>
    </row>
    <row r="4349" spans="1:2">
      <c r="A4349" t="s">
        <v>10264</v>
      </c>
      <c r="B4349" t="s">
        <v>10265</v>
      </c>
    </row>
    <row r="4350" spans="1:2">
      <c r="A4350" t="s">
        <v>10264</v>
      </c>
      <c r="B4350" t="s">
        <v>10266</v>
      </c>
    </row>
    <row r="4351" spans="1:2">
      <c r="A4351" t="s">
        <v>10267</v>
      </c>
      <c r="B4351" t="s">
        <v>10268</v>
      </c>
    </row>
    <row r="4352" spans="1:2">
      <c r="A4352" t="s">
        <v>10267</v>
      </c>
      <c r="B4352" t="s">
        <v>10268</v>
      </c>
    </row>
    <row r="4353" spans="1:2">
      <c r="A4353" t="s">
        <v>10269</v>
      </c>
      <c r="B4353" t="s">
        <v>10270</v>
      </c>
    </row>
    <row r="4354" spans="1:2">
      <c r="A4354" t="s">
        <v>10269</v>
      </c>
      <c r="B4354" t="s">
        <v>10271</v>
      </c>
    </row>
    <row r="4355" spans="1:2">
      <c r="A4355" t="s">
        <v>10272</v>
      </c>
      <c r="B4355" t="s">
        <v>10273</v>
      </c>
    </row>
    <row r="4356" spans="1:2">
      <c r="A4356" t="s">
        <v>10272</v>
      </c>
      <c r="B4356" t="s">
        <v>10274</v>
      </c>
    </row>
    <row r="4357" spans="1:2">
      <c r="A4357" t="s">
        <v>10275</v>
      </c>
      <c r="B4357" t="s">
        <v>10276</v>
      </c>
    </row>
    <row r="4358" spans="1:2">
      <c r="A4358" t="s">
        <v>10275</v>
      </c>
      <c r="B4358" t="s">
        <v>10276</v>
      </c>
    </row>
    <row r="4359" spans="1:2">
      <c r="A4359" t="s">
        <v>10277</v>
      </c>
      <c r="B4359" t="s">
        <v>10278</v>
      </c>
    </row>
    <row r="4360" spans="1:2">
      <c r="A4360" t="s">
        <v>10277</v>
      </c>
      <c r="B4360" t="s">
        <v>10279</v>
      </c>
    </row>
    <row r="4361" spans="1:2">
      <c r="A4361" t="s">
        <v>10280</v>
      </c>
      <c r="B4361" t="s">
        <v>10281</v>
      </c>
    </row>
    <row r="4362" spans="1:2">
      <c r="A4362" t="s">
        <v>10280</v>
      </c>
      <c r="B4362" t="s">
        <v>10282</v>
      </c>
    </row>
    <row r="4363" spans="1:2">
      <c r="A4363" t="s">
        <v>10283</v>
      </c>
      <c r="B4363" t="s">
        <v>10284</v>
      </c>
    </row>
    <row r="4364" spans="1:2">
      <c r="A4364" t="s">
        <v>10283</v>
      </c>
      <c r="B4364" t="s">
        <v>10285</v>
      </c>
    </row>
    <row r="4365" spans="1:2">
      <c r="A4365" t="s">
        <v>10286</v>
      </c>
      <c r="B4365" t="s">
        <v>10287</v>
      </c>
    </row>
    <row r="4366" spans="1:2">
      <c r="A4366" t="s">
        <v>10286</v>
      </c>
      <c r="B4366" t="s">
        <v>10288</v>
      </c>
    </row>
    <row r="4367" spans="1:2">
      <c r="A4367" t="s">
        <v>10289</v>
      </c>
      <c r="B4367" t="s">
        <v>10290</v>
      </c>
    </row>
    <row r="4368" spans="1:2">
      <c r="A4368" t="s">
        <v>10289</v>
      </c>
      <c r="B4368" t="s">
        <v>10290</v>
      </c>
    </row>
    <row r="4369" spans="1:2">
      <c r="A4369" t="s">
        <v>10291</v>
      </c>
      <c r="B4369" t="s">
        <v>10292</v>
      </c>
    </row>
    <row r="4370" spans="1:2">
      <c r="A4370" t="s">
        <v>10291</v>
      </c>
      <c r="B4370" t="s">
        <v>10292</v>
      </c>
    </row>
    <row r="4371" spans="1:2">
      <c r="A4371" t="s">
        <v>10293</v>
      </c>
      <c r="B4371" t="s">
        <v>10294</v>
      </c>
    </row>
    <row r="4372" spans="1:2">
      <c r="A4372" t="s">
        <v>10293</v>
      </c>
      <c r="B4372" t="s">
        <v>10295</v>
      </c>
    </row>
    <row r="4373" spans="1:2">
      <c r="A4373" t="s">
        <v>10307</v>
      </c>
      <c r="B4373" t="s">
        <v>10308</v>
      </c>
    </row>
    <row r="4374" spans="1:2">
      <c r="A4374" t="s">
        <v>10307</v>
      </c>
      <c r="B4374" t="s">
        <v>10309</v>
      </c>
    </row>
    <row r="4375" spans="1:2">
      <c r="A4375" t="s">
        <v>10310</v>
      </c>
      <c r="B4375" t="s">
        <v>10311</v>
      </c>
    </row>
    <row r="4376" spans="1:2">
      <c r="A4376" t="s">
        <v>10310</v>
      </c>
      <c r="B4376" t="s">
        <v>10311</v>
      </c>
    </row>
    <row r="4377" spans="1:2">
      <c r="A4377" t="s">
        <v>10296</v>
      </c>
      <c r="B4377" t="s">
        <v>10297</v>
      </c>
    </row>
    <row r="4378" spans="1:2">
      <c r="A4378" t="s">
        <v>10296</v>
      </c>
      <c r="B4378" t="s">
        <v>10297</v>
      </c>
    </row>
    <row r="4379" spans="1:2">
      <c r="A4379" t="s">
        <v>10298</v>
      </c>
      <c r="B4379" t="s">
        <v>10299</v>
      </c>
    </row>
    <row r="4380" spans="1:2">
      <c r="A4380" t="s">
        <v>10298</v>
      </c>
      <c r="B4380" t="s">
        <v>10300</v>
      </c>
    </row>
    <row r="4381" spans="1:2">
      <c r="A4381" t="s">
        <v>10301</v>
      </c>
      <c r="B4381" t="s">
        <v>10302</v>
      </c>
    </row>
    <row r="4382" spans="1:2">
      <c r="A4382" t="s">
        <v>10301</v>
      </c>
      <c r="B4382" t="s">
        <v>10303</v>
      </c>
    </row>
    <row r="4383" spans="1:2">
      <c r="A4383" t="s">
        <v>10304</v>
      </c>
      <c r="B4383" t="s">
        <v>10305</v>
      </c>
    </row>
    <row r="4384" spans="1:2">
      <c r="A4384" t="s">
        <v>10304</v>
      </c>
      <c r="B4384" t="s">
        <v>10306</v>
      </c>
    </row>
    <row r="4385" spans="1:2">
      <c r="A4385" t="s">
        <v>10312</v>
      </c>
      <c r="B4385" t="s">
        <v>10313</v>
      </c>
    </row>
    <row r="4386" spans="1:2">
      <c r="A4386" t="s">
        <v>10312</v>
      </c>
      <c r="B4386" t="s">
        <v>10314</v>
      </c>
    </row>
    <row r="4387" spans="1:2">
      <c r="A4387" t="s">
        <v>10323</v>
      </c>
      <c r="B4387" t="s">
        <v>10324</v>
      </c>
    </row>
    <row r="4388" spans="1:2">
      <c r="A4388" t="s">
        <v>10323</v>
      </c>
      <c r="B4388" t="s">
        <v>10324</v>
      </c>
    </row>
    <row r="4389" spans="1:2">
      <c r="A4389" t="s">
        <v>10325</v>
      </c>
      <c r="B4389" t="s">
        <v>10326</v>
      </c>
    </row>
    <row r="4390" spans="1:2">
      <c r="A4390" t="s">
        <v>10325</v>
      </c>
      <c r="B4390" t="s">
        <v>10327</v>
      </c>
    </row>
    <row r="4391" spans="1:2">
      <c r="A4391" t="s">
        <v>10315</v>
      </c>
      <c r="B4391" t="s">
        <v>10316</v>
      </c>
    </row>
    <row r="4392" spans="1:2">
      <c r="A4392" t="s">
        <v>10315</v>
      </c>
      <c r="B4392" t="s">
        <v>10317</v>
      </c>
    </row>
    <row r="4393" spans="1:2">
      <c r="A4393" t="s">
        <v>10318</v>
      </c>
      <c r="B4393" t="s">
        <v>10319</v>
      </c>
    </row>
    <row r="4394" spans="1:2">
      <c r="A4394" t="s">
        <v>10318</v>
      </c>
      <c r="B4394" t="s">
        <v>10319</v>
      </c>
    </row>
    <row r="4395" spans="1:2">
      <c r="A4395" t="s">
        <v>10320</v>
      </c>
      <c r="B4395" t="s">
        <v>10321</v>
      </c>
    </row>
    <row r="4396" spans="1:2">
      <c r="A4396" t="s">
        <v>10320</v>
      </c>
      <c r="B4396" t="s">
        <v>10322</v>
      </c>
    </row>
    <row r="4397" spans="1:2">
      <c r="A4397" t="s">
        <v>10328</v>
      </c>
      <c r="B4397" t="s">
        <v>10329</v>
      </c>
    </row>
    <row r="4398" spans="1:2">
      <c r="A4398" t="s">
        <v>10328</v>
      </c>
      <c r="B4398" t="s">
        <v>10330</v>
      </c>
    </row>
    <row r="4399" spans="1:2">
      <c r="A4399" t="s">
        <v>10338</v>
      </c>
      <c r="B4399" t="s">
        <v>10339</v>
      </c>
    </row>
    <row r="4400" spans="1:2">
      <c r="A4400" t="s">
        <v>10338</v>
      </c>
      <c r="B4400" t="s">
        <v>10340</v>
      </c>
    </row>
    <row r="4401" spans="1:2">
      <c r="A4401" t="s">
        <v>10341</v>
      </c>
      <c r="B4401" t="s">
        <v>10342</v>
      </c>
    </row>
    <row r="4402" spans="1:2">
      <c r="A4402" t="s">
        <v>10341</v>
      </c>
      <c r="B4402" t="s">
        <v>10343</v>
      </c>
    </row>
    <row r="4403" spans="1:2">
      <c r="A4403" t="s">
        <v>10331</v>
      </c>
      <c r="B4403" t="s">
        <v>10332</v>
      </c>
    </row>
    <row r="4404" spans="1:2">
      <c r="A4404" t="s">
        <v>10331</v>
      </c>
      <c r="B4404" t="s">
        <v>10333</v>
      </c>
    </row>
    <row r="4405" spans="1:2">
      <c r="A4405" t="s">
        <v>10334</v>
      </c>
      <c r="B4405" t="s">
        <v>10335</v>
      </c>
    </row>
    <row r="4406" spans="1:2">
      <c r="A4406" t="s">
        <v>10334</v>
      </c>
      <c r="B4406" t="s">
        <v>10335</v>
      </c>
    </row>
    <row r="4407" spans="1:2">
      <c r="A4407" t="s">
        <v>10336</v>
      </c>
      <c r="B4407" t="s">
        <v>10337</v>
      </c>
    </row>
    <row r="4408" spans="1:2">
      <c r="A4408" t="s">
        <v>10336</v>
      </c>
      <c r="B4408" t="s">
        <v>10337</v>
      </c>
    </row>
    <row r="4409" spans="1:2">
      <c r="A4409" t="s">
        <v>10344</v>
      </c>
      <c r="B4409" t="s">
        <v>10345</v>
      </c>
    </row>
    <row r="4410" spans="1:2">
      <c r="A4410" t="s">
        <v>10344</v>
      </c>
      <c r="B4410" t="s">
        <v>10346</v>
      </c>
    </row>
    <row r="4411" spans="1:2">
      <c r="A4411" t="s">
        <v>10347</v>
      </c>
      <c r="B4411" t="s">
        <v>10348</v>
      </c>
    </row>
    <row r="4412" spans="1:2">
      <c r="A4412" t="s">
        <v>10347</v>
      </c>
      <c r="B4412" t="s">
        <v>10348</v>
      </c>
    </row>
    <row r="4413" spans="1:2">
      <c r="A4413" t="s">
        <v>10349</v>
      </c>
      <c r="B4413" t="s">
        <v>10350</v>
      </c>
    </row>
    <row r="4414" spans="1:2">
      <c r="A4414" t="s">
        <v>10349</v>
      </c>
      <c r="B4414" t="s">
        <v>10351</v>
      </c>
    </row>
    <row r="4415" spans="1:2">
      <c r="A4415" t="s">
        <v>10352</v>
      </c>
      <c r="B4415" t="s">
        <v>10353</v>
      </c>
    </row>
    <row r="4416" spans="1:2">
      <c r="A4416" t="s">
        <v>10354</v>
      </c>
      <c r="B4416" t="s">
        <v>6951</v>
      </c>
    </row>
    <row r="4417" spans="1:2">
      <c r="A4417" t="s">
        <v>10354</v>
      </c>
      <c r="B4417" t="s">
        <v>10355</v>
      </c>
    </row>
    <row r="4418" spans="1:2">
      <c r="A4418" t="s">
        <v>10356</v>
      </c>
      <c r="B4418" t="s">
        <v>15372</v>
      </c>
    </row>
    <row r="4419" spans="1:2">
      <c r="A4419" t="s">
        <v>10356</v>
      </c>
      <c r="B4419" t="s">
        <v>15373</v>
      </c>
    </row>
    <row r="4420" spans="1:2">
      <c r="A4420" t="s">
        <v>10357</v>
      </c>
      <c r="B4420" t="s">
        <v>10358</v>
      </c>
    </row>
    <row r="4421" spans="1:2">
      <c r="A4421" t="s">
        <v>10357</v>
      </c>
      <c r="B4421" t="s">
        <v>10359</v>
      </c>
    </row>
    <row r="4422" spans="1:2">
      <c r="A4422" t="s">
        <v>10360</v>
      </c>
      <c r="B4422" t="s">
        <v>10361</v>
      </c>
    </row>
    <row r="4423" spans="1:2">
      <c r="A4423" t="s">
        <v>10360</v>
      </c>
      <c r="B4423" t="s">
        <v>10362</v>
      </c>
    </row>
    <row r="4424" spans="1:2">
      <c r="A4424" t="s">
        <v>15177</v>
      </c>
      <c r="B4424" t="s">
        <v>10363</v>
      </c>
    </row>
    <row r="4425" spans="1:2">
      <c r="A4425" t="s">
        <v>15178</v>
      </c>
      <c r="B4425" t="s">
        <v>10366</v>
      </c>
    </row>
    <row r="4426" spans="1:2">
      <c r="A4426" t="s">
        <v>15179</v>
      </c>
      <c r="B4426" t="s">
        <v>10375</v>
      </c>
    </row>
    <row r="4427" spans="1:2">
      <c r="A4427" t="s">
        <v>15180</v>
      </c>
      <c r="B4427" t="s">
        <v>10372</v>
      </c>
    </row>
    <row r="4428" spans="1:2">
      <c r="A4428" t="s">
        <v>15181</v>
      </c>
      <c r="B4428" t="s">
        <v>10378</v>
      </c>
    </row>
    <row r="4429" spans="1:2">
      <c r="A4429" t="s">
        <v>15182</v>
      </c>
      <c r="B4429" t="s">
        <v>10364</v>
      </c>
    </row>
    <row r="4430" spans="1:2">
      <c r="A4430" t="s">
        <v>15183</v>
      </c>
      <c r="B4430" t="s">
        <v>10365</v>
      </c>
    </row>
    <row r="4431" spans="1:2">
      <c r="A4431" t="s">
        <v>15184</v>
      </c>
      <c r="B4431" t="s">
        <v>10376</v>
      </c>
    </row>
    <row r="4432" spans="1:2">
      <c r="A4432" t="s">
        <v>15185</v>
      </c>
      <c r="B4432" t="s">
        <v>10373</v>
      </c>
    </row>
    <row r="4433" spans="1:2">
      <c r="A4433" t="s">
        <v>15186</v>
      </c>
      <c r="B4433" t="s">
        <v>10367</v>
      </c>
    </row>
    <row r="4434" spans="1:2">
      <c r="A4434" t="s">
        <v>15187</v>
      </c>
      <c r="B4434" t="s">
        <v>10374</v>
      </c>
    </row>
    <row r="4435" spans="1:2">
      <c r="A4435" t="s">
        <v>15188</v>
      </c>
      <c r="B4435" t="s">
        <v>10369</v>
      </c>
    </row>
    <row r="4436" spans="1:2">
      <c r="A4436" t="s">
        <v>15189</v>
      </c>
      <c r="B4436" t="s">
        <v>10368</v>
      </c>
    </row>
    <row r="4437" spans="1:2">
      <c r="A4437" t="s">
        <v>15190</v>
      </c>
      <c r="B4437" t="s">
        <v>10370</v>
      </c>
    </row>
    <row r="4438" spans="1:2">
      <c r="A4438" t="s">
        <v>15191</v>
      </c>
      <c r="B4438" t="s">
        <v>10377</v>
      </c>
    </row>
    <row r="4439" spans="1:2">
      <c r="A4439" t="s">
        <v>15192</v>
      </c>
      <c r="B4439" t="s">
        <v>10371</v>
      </c>
    </row>
    <row r="4440" spans="1:2">
      <c r="A4440" t="s">
        <v>10379</v>
      </c>
      <c r="B4440" t="s">
        <v>10380</v>
      </c>
    </row>
    <row r="4441" spans="1:2">
      <c r="A4441" t="s">
        <v>10379</v>
      </c>
      <c r="B4441" t="s">
        <v>10381</v>
      </c>
    </row>
    <row r="4442" spans="1:2">
      <c r="A4442" t="s">
        <v>10382</v>
      </c>
      <c r="B4442" t="s">
        <v>10383</v>
      </c>
    </row>
    <row r="4443" spans="1:2">
      <c r="A4443" t="s">
        <v>10382</v>
      </c>
      <c r="B4443" t="s">
        <v>10384</v>
      </c>
    </row>
    <row r="4444" spans="1:2">
      <c r="A4444" t="s">
        <v>10385</v>
      </c>
      <c r="B4444" t="s">
        <v>10386</v>
      </c>
    </row>
    <row r="4445" spans="1:2">
      <c r="A4445" t="s">
        <v>10385</v>
      </c>
      <c r="B4445" t="s">
        <v>10387</v>
      </c>
    </row>
    <row r="4446" spans="1:2">
      <c r="A4446" t="s">
        <v>10388</v>
      </c>
      <c r="B4446" t="s">
        <v>10389</v>
      </c>
    </row>
    <row r="4447" spans="1:2">
      <c r="A4447" t="s">
        <v>10388</v>
      </c>
      <c r="B4447" t="s">
        <v>10390</v>
      </c>
    </row>
    <row r="4448" spans="1:2">
      <c r="A4448" t="s">
        <v>10391</v>
      </c>
      <c r="B4448" t="s">
        <v>10392</v>
      </c>
    </row>
    <row r="4449" spans="1:2">
      <c r="A4449" t="s">
        <v>10391</v>
      </c>
      <c r="B4449" t="s">
        <v>10393</v>
      </c>
    </row>
    <row r="4450" spans="1:2">
      <c r="A4450" t="s">
        <v>10394</v>
      </c>
      <c r="B4450" t="s">
        <v>10395</v>
      </c>
    </row>
    <row r="4451" spans="1:2">
      <c r="A4451" t="s">
        <v>10394</v>
      </c>
      <c r="B4451" t="s">
        <v>10396</v>
      </c>
    </row>
    <row r="4452" spans="1:2">
      <c r="A4452" t="s">
        <v>10397</v>
      </c>
      <c r="B4452" t="s">
        <v>10398</v>
      </c>
    </row>
    <row r="4453" spans="1:2">
      <c r="A4453" t="s">
        <v>10397</v>
      </c>
      <c r="B4453" t="s">
        <v>10399</v>
      </c>
    </row>
    <row r="4454" spans="1:2">
      <c r="A4454" t="s">
        <v>10400</v>
      </c>
      <c r="B4454" t="s">
        <v>10401</v>
      </c>
    </row>
    <row r="4455" spans="1:2">
      <c r="A4455" t="s">
        <v>10400</v>
      </c>
      <c r="B4455" t="s">
        <v>10402</v>
      </c>
    </row>
    <row r="4456" spans="1:2">
      <c r="A4456" t="s">
        <v>10403</v>
      </c>
      <c r="B4456" t="s">
        <v>9574</v>
      </c>
    </row>
    <row r="4457" spans="1:2">
      <c r="A4457" t="s">
        <v>10403</v>
      </c>
      <c r="B4457" t="s">
        <v>10404</v>
      </c>
    </row>
    <row r="4458" spans="1:2">
      <c r="A4458" t="s">
        <v>10405</v>
      </c>
      <c r="B4458" t="s">
        <v>10406</v>
      </c>
    </row>
    <row r="4459" spans="1:2">
      <c r="A4459" t="s">
        <v>10405</v>
      </c>
      <c r="B4459" t="s">
        <v>10407</v>
      </c>
    </row>
    <row r="4460" spans="1:2">
      <c r="A4460" t="s">
        <v>10408</v>
      </c>
      <c r="B4460" t="s">
        <v>10409</v>
      </c>
    </row>
    <row r="4461" spans="1:2">
      <c r="A4461" t="s">
        <v>10408</v>
      </c>
      <c r="B4461" t="s">
        <v>10410</v>
      </c>
    </row>
    <row r="4462" spans="1:2">
      <c r="A4462" t="s">
        <v>10411</v>
      </c>
      <c r="B4462" t="s">
        <v>10412</v>
      </c>
    </row>
    <row r="4463" spans="1:2">
      <c r="A4463" t="s">
        <v>10411</v>
      </c>
      <c r="B4463" t="s">
        <v>10413</v>
      </c>
    </row>
    <row r="4464" spans="1:2">
      <c r="A4464" t="s">
        <v>10414</v>
      </c>
      <c r="B4464" t="s">
        <v>10415</v>
      </c>
    </row>
    <row r="4465" spans="1:2">
      <c r="A4465" t="s">
        <v>10414</v>
      </c>
      <c r="B4465" t="s">
        <v>6894</v>
      </c>
    </row>
    <row r="4466" spans="1:2">
      <c r="A4466" t="s">
        <v>10416</v>
      </c>
      <c r="B4466" t="s">
        <v>10417</v>
      </c>
    </row>
    <row r="4467" spans="1:2">
      <c r="A4467" t="s">
        <v>10416</v>
      </c>
      <c r="B4467" t="s">
        <v>10418</v>
      </c>
    </row>
    <row r="4468" spans="1:2">
      <c r="A4468" t="s">
        <v>10419</v>
      </c>
      <c r="B4468" t="s">
        <v>10420</v>
      </c>
    </row>
    <row r="4469" spans="1:2">
      <c r="A4469" t="s">
        <v>10419</v>
      </c>
      <c r="B4469" t="s">
        <v>10421</v>
      </c>
    </row>
    <row r="4470" spans="1:2">
      <c r="A4470" t="s">
        <v>10422</v>
      </c>
      <c r="B4470" t="s">
        <v>10423</v>
      </c>
    </row>
    <row r="4471" spans="1:2">
      <c r="A4471" t="s">
        <v>10422</v>
      </c>
      <c r="B4471" t="s">
        <v>10424</v>
      </c>
    </row>
    <row r="4472" spans="1:2">
      <c r="A4472" t="s">
        <v>10445</v>
      </c>
      <c r="B4472" t="s">
        <v>10446</v>
      </c>
    </row>
    <row r="4473" spans="1:2">
      <c r="A4473" t="s">
        <v>10447</v>
      </c>
      <c r="B4473" t="s">
        <v>10448</v>
      </c>
    </row>
    <row r="4474" spans="1:2">
      <c r="A4474" t="s">
        <v>10425</v>
      </c>
      <c r="B4474" t="s">
        <v>10426</v>
      </c>
    </row>
    <row r="4475" spans="1:2">
      <c r="A4475" t="s">
        <v>10427</v>
      </c>
      <c r="B4475" t="s">
        <v>10428</v>
      </c>
    </row>
    <row r="4476" spans="1:2">
      <c r="A4476" t="s">
        <v>10429</v>
      </c>
      <c r="B4476" t="s">
        <v>10430</v>
      </c>
    </row>
    <row r="4477" spans="1:2">
      <c r="A4477" t="s">
        <v>10431</v>
      </c>
      <c r="B4477" t="s">
        <v>10432</v>
      </c>
    </row>
    <row r="4478" spans="1:2">
      <c r="A4478" t="s">
        <v>10433</v>
      </c>
      <c r="B4478" t="s">
        <v>10434</v>
      </c>
    </row>
    <row r="4479" spans="1:2">
      <c r="A4479" t="s">
        <v>10435</v>
      </c>
      <c r="B4479" t="s">
        <v>10436</v>
      </c>
    </row>
    <row r="4480" spans="1:2">
      <c r="A4480" t="s">
        <v>10437</v>
      </c>
      <c r="B4480" t="s">
        <v>10438</v>
      </c>
    </row>
    <row r="4481" spans="1:2">
      <c r="A4481" t="s">
        <v>10439</v>
      </c>
      <c r="B4481" t="s">
        <v>10440</v>
      </c>
    </row>
    <row r="4482" spans="1:2">
      <c r="A4482" t="s">
        <v>10441</v>
      </c>
      <c r="B4482" t="s">
        <v>10442</v>
      </c>
    </row>
    <row r="4483" spans="1:2">
      <c r="A4483" t="s">
        <v>10443</v>
      </c>
      <c r="B4483" t="s">
        <v>10444</v>
      </c>
    </row>
    <row r="4484" spans="1:2">
      <c r="A4484" t="s">
        <v>10449</v>
      </c>
      <c r="B4484" t="s">
        <v>10450</v>
      </c>
    </row>
    <row r="4485" spans="1:2">
      <c r="A4485" t="s">
        <v>10451</v>
      </c>
      <c r="B4485" t="s">
        <v>10452</v>
      </c>
    </row>
    <row r="4486" spans="1:2">
      <c r="A4486" t="s">
        <v>10453</v>
      </c>
      <c r="B4486" t="s">
        <v>10454</v>
      </c>
    </row>
    <row r="4487" spans="1:2">
      <c r="A4487" t="s">
        <v>10455</v>
      </c>
      <c r="B4487" t="s">
        <v>10456</v>
      </c>
    </row>
    <row r="4488" spans="1:2">
      <c r="A4488" t="s">
        <v>10457</v>
      </c>
      <c r="B4488" t="s">
        <v>10458</v>
      </c>
    </row>
    <row r="4489" spans="1:2">
      <c r="A4489" t="s">
        <v>10459</v>
      </c>
      <c r="B4489" t="s">
        <v>10460</v>
      </c>
    </row>
    <row r="4490" spans="1:2">
      <c r="A4490" t="s">
        <v>10461</v>
      </c>
      <c r="B4490" t="s">
        <v>10462</v>
      </c>
    </row>
    <row r="4491" spans="1:2">
      <c r="A4491" t="s">
        <v>10463</v>
      </c>
      <c r="B4491" t="s">
        <v>10464</v>
      </c>
    </row>
    <row r="4492" spans="1:2">
      <c r="A4492" t="s">
        <v>10469</v>
      </c>
      <c r="B4492" t="s">
        <v>10470</v>
      </c>
    </row>
    <row r="4493" spans="1:2">
      <c r="A4493" t="s">
        <v>10469</v>
      </c>
      <c r="B4493" t="s">
        <v>10470</v>
      </c>
    </row>
    <row r="4494" spans="1:2">
      <c r="A4494" t="s">
        <v>10471</v>
      </c>
      <c r="B4494" t="s">
        <v>10472</v>
      </c>
    </row>
    <row r="4495" spans="1:2">
      <c r="A4495" t="s">
        <v>10471</v>
      </c>
      <c r="B4495" t="s">
        <v>10472</v>
      </c>
    </row>
    <row r="4496" spans="1:2">
      <c r="A4496" t="s">
        <v>10473</v>
      </c>
      <c r="B4496" t="s">
        <v>10474</v>
      </c>
    </row>
    <row r="4497" spans="1:2">
      <c r="A4497" t="s">
        <v>10473</v>
      </c>
      <c r="B4497" t="s">
        <v>10474</v>
      </c>
    </row>
    <row r="4498" spans="1:2">
      <c r="A4498" t="s">
        <v>10475</v>
      </c>
      <c r="B4498" t="s">
        <v>10476</v>
      </c>
    </row>
    <row r="4499" spans="1:2">
      <c r="A4499" t="s">
        <v>10475</v>
      </c>
      <c r="B4499" t="s">
        <v>10476</v>
      </c>
    </row>
    <row r="4500" spans="1:2">
      <c r="A4500" t="s">
        <v>10465</v>
      </c>
      <c r="B4500" t="s">
        <v>10466</v>
      </c>
    </row>
    <row r="4501" spans="1:2">
      <c r="A4501" t="s">
        <v>10465</v>
      </c>
      <c r="B4501" t="s">
        <v>10466</v>
      </c>
    </row>
    <row r="4502" spans="1:2">
      <c r="A4502" t="s">
        <v>10467</v>
      </c>
      <c r="B4502" t="s">
        <v>10468</v>
      </c>
    </row>
    <row r="4503" spans="1:2">
      <c r="A4503" t="s">
        <v>10467</v>
      </c>
      <c r="B4503" t="s">
        <v>10468</v>
      </c>
    </row>
    <row r="4504" spans="1:2">
      <c r="A4504" t="s">
        <v>10477</v>
      </c>
      <c r="B4504" t="s">
        <v>10478</v>
      </c>
    </row>
    <row r="4505" spans="1:2">
      <c r="A4505" t="s">
        <v>10477</v>
      </c>
      <c r="B4505" t="s">
        <v>10478</v>
      </c>
    </row>
    <row r="4506" spans="1:2">
      <c r="A4506" t="s">
        <v>10479</v>
      </c>
      <c r="B4506" t="s">
        <v>10480</v>
      </c>
    </row>
    <row r="4507" spans="1:2">
      <c r="A4507" t="s">
        <v>10479</v>
      </c>
      <c r="B4507" t="s">
        <v>10480</v>
      </c>
    </row>
    <row r="4508" spans="1:2">
      <c r="A4508" t="s">
        <v>10481</v>
      </c>
      <c r="B4508" t="s">
        <v>10482</v>
      </c>
    </row>
    <row r="4509" spans="1:2">
      <c r="A4509" t="s">
        <v>10481</v>
      </c>
      <c r="B4509" t="s">
        <v>10482</v>
      </c>
    </row>
    <row r="4510" spans="1:2">
      <c r="A4510" t="s">
        <v>10483</v>
      </c>
      <c r="B4510" t="s">
        <v>10484</v>
      </c>
    </row>
    <row r="4511" spans="1:2">
      <c r="A4511" t="s">
        <v>10483</v>
      </c>
      <c r="B4511" t="s">
        <v>10484</v>
      </c>
    </row>
    <row r="4512" spans="1:2">
      <c r="A4512" t="s">
        <v>10485</v>
      </c>
      <c r="B4512" t="s">
        <v>10486</v>
      </c>
    </row>
    <row r="4513" spans="1:2">
      <c r="A4513" t="s">
        <v>10485</v>
      </c>
      <c r="B4513" t="s">
        <v>10486</v>
      </c>
    </row>
    <row r="4514" spans="1:2">
      <c r="A4514" t="s">
        <v>10487</v>
      </c>
      <c r="B4514" t="s">
        <v>10488</v>
      </c>
    </row>
    <row r="4515" spans="1:2">
      <c r="A4515" t="s">
        <v>10487</v>
      </c>
      <c r="B4515" t="s">
        <v>10488</v>
      </c>
    </row>
    <row r="4516" spans="1:2">
      <c r="A4516" t="s">
        <v>10489</v>
      </c>
      <c r="B4516" t="s">
        <v>10490</v>
      </c>
    </row>
    <row r="4517" spans="1:2">
      <c r="A4517" t="s">
        <v>10489</v>
      </c>
      <c r="B4517" t="s">
        <v>10490</v>
      </c>
    </row>
    <row r="4518" spans="1:2">
      <c r="A4518" t="s">
        <v>10491</v>
      </c>
      <c r="B4518" t="s">
        <v>10492</v>
      </c>
    </row>
    <row r="4519" spans="1:2">
      <c r="A4519" t="s">
        <v>10491</v>
      </c>
      <c r="B4519" t="s">
        <v>10492</v>
      </c>
    </row>
    <row r="4520" spans="1:2">
      <c r="A4520" t="s">
        <v>10493</v>
      </c>
      <c r="B4520" t="s">
        <v>13961</v>
      </c>
    </row>
    <row r="4521" spans="1:2">
      <c r="A4521" t="s">
        <v>10493</v>
      </c>
      <c r="B4521" t="s">
        <v>13961</v>
      </c>
    </row>
    <row r="4522" spans="1:2">
      <c r="A4522" t="s">
        <v>10494</v>
      </c>
      <c r="B4522" t="s">
        <v>10495</v>
      </c>
    </row>
    <row r="4523" spans="1:2">
      <c r="A4523" t="s">
        <v>10494</v>
      </c>
      <c r="B4523" t="s">
        <v>10495</v>
      </c>
    </row>
    <row r="4524" spans="1:2">
      <c r="A4524" t="s">
        <v>10510</v>
      </c>
      <c r="B4524" t="s">
        <v>10511</v>
      </c>
    </row>
    <row r="4525" spans="1:2">
      <c r="A4525" t="s">
        <v>10512</v>
      </c>
      <c r="B4525" t="s">
        <v>10513</v>
      </c>
    </row>
    <row r="4526" spans="1:2">
      <c r="A4526" t="s">
        <v>10514</v>
      </c>
      <c r="B4526" t="s">
        <v>10515</v>
      </c>
    </row>
    <row r="4527" spans="1:2">
      <c r="A4527" t="s">
        <v>10516</v>
      </c>
      <c r="B4527" t="s">
        <v>3473</v>
      </c>
    </row>
    <row r="4528" spans="1:2">
      <c r="A4528" t="s">
        <v>10517</v>
      </c>
      <c r="B4528" t="s">
        <v>10518</v>
      </c>
    </row>
    <row r="4529" spans="1:2">
      <c r="A4529" t="s">
        <v>10496</v>
      </c>
      <c r="B4529" t="s">
        <v>10497</v>
      </c>
    </row>
    <row r="4530" spans="1:2">
      <c r="A4530" t="s">
        <v>10498</v>
      </c>
      <c r="B4530" t="s">
        <v>10499</v>
      </c>
    </row>
    <row r="4531" spans="1:2">
      <c r="A4531" t="s">
        <v>10500</v>
      </c>
      <c r="B4531" t="s">
        <v>10501</v>
      </c>
    </row>
    <row r="4532" spans="1:2">
      <c r="A4532" t="s">
        <v>10502</v>
      </c>
      <c r="B4532" t="s">
        <v>10503</v>
      </c>
    </row>
    <row r="4533" spans="1:2">
      <c r="A4533" t="s">
        <v>10504</v>
      </c>
      <c r="B4533" t="s">
        <v>10505</v>
      </c>
    </row>
    <row r="4534" spans="1:2">
      <c r="A4534" t="s">
        <v>10506</v>
      </c>
      <c r="B4534" t="s">
        <v>10507</v>
      </c>
    </row>
    <row r="4535" spans="1:2">
      <c r="A4535" t="s">
        <v>10508</v>
      </c>
      <c r="B4535" t="s">
        <v>10509</v>
      </c>
    </row>
    <row r="4536" spans="1:2">
      <c r="A4536" t="s">
        <v>10519</v>
      </c>
      <c r="B4536" t="s">
        <v>10520</v>
      </c>
    </row>
    <row r="4537" spans="1:2">
      <c r="A4537" t="s">
        <v>10521</v>
      </c>
      <c r="B4537" t="s">
        <v>10522</v>
      </c>
    </row>
    <row r="4538" spans="1:2">
      <c r="A4538" t="s">
        <v>10523</v>
      </c>
      <c r="B4538" t="s">
        <v>10524</v>
      </c>
    </row>
    <row r="4539" spans="1:2">
      <c r="A4539" t="s">
        <v>10525</v>
      </c>
      <c r="B4539" t="s">
        <v>10526</v>
      </c>
    </row>
    <row r="4540" spans="1:2">
      <c r="A4540" t="s">
        <v>10527</v>
      </c>
      <c r="B4540" t="s">
        <v>4305</v>
      </c>
    </row>
    <row r="4541" spans="1:2">
      <c r="A4541" t="s">
        <v>10528</v>
      </c>
      <c r="B4541" t="s">
        <v>10529</v>
      </c>
    </row>
    <row r="4542" spans="1:2">
      <c r="A4542" t="s">
        <v>15193</v>
      </c>
      <c r="B4542" t="s">
        <v>15374</v>
      </c>
    </row>
    <row r="4543" spans="1:2">
      <c r="A4543" t="s">
        <v>10534</v>
      </c>
      <c r="B4543" t="s">
        <v>10535</v>
      </c>
    </row>
    <row r="4544" spans="1:2">
      <c r="A4544" t="s">
        <v>10536</v>
      </c>
      <c r="B4544" t="s">
        <v>10537</v>
      </c>
    </row>
    <row r="4545" spans="1:2">
      <c r="A4545" t="s">
        <v>10530</v>
      </c>
      <c r="B4545" t="s">
        <v>10531</v>
      </c>
    </row>
    <row r="4546" spans="1:2">
      <c r="A4546" t="s">
        <v>10532</v>
      </c>
      <c r="B4546" t="s">
        <v>10533</v>
      </c>
    </row>
    <row r="4547" spans="1:2">
      <c r="A4547" t="s">
        <v>10538</v>
      </c>
      <c r="B4547" t="s">
        <v>10539</v>
      </c>
    </row>
    <row r="4548" spans="1:2">
      <c r="A4548" t="s">
        <v>10540</v>
      </c>
      <c r="B4548" t="s">
        <v>10541</v>
      </c>
    </row>
    <row r="4549" spans="1:2">
      <c r="A4549" t="s">
        <v>10542</v>
      </c>
      <c r="B4549" t="s">
        <v>10543</v>
      </c>
    </row>
    <row r="4550" spans="1:2">
      <c r="A4550" t="s">
        <v>10582</v>
      </c>
      <c r="B4550" t="s">
        <v>10583</v>
      </c>
    </row>
    <row r="4551" spans="1:2">
      <c r="A4551" t="s">
        <v>10584</v>
      </c>
      <c r="B4551" t="s">
        <v>10585</v>
      </c>
    </row>
    <row r="4552" spans="1:2">
      <c r="A4552" t="s">
        <v>10586</v>
      </c>
      <c r="B4552" t="s">
        <v>10587</v>
      </c>
    </row>
    <row r="4553" spans="1:2">
      <c r="A4553" t="s">
        <v>10588</v>
      </c>
      <c r="B4553" t="s">
        <v>10589</v>
      </c>
    </row>
    <row r="4554" spans="1:2">
      <c r="A4554" t="s">
        <v>10544</v>
      </c>
      <c r="B4554" t="s">
        <v>10545</v>
      </c>
    </row>
    <row r="4555" spans="1:2">
      <c r="A4555" t="s">
        <v>10546</v>
      </c>
      <c r="B4555" t="s">
        <v>10547</v>
      </c>
    </row>
    <row r="4556" spans="1:2">
      <c r="A4556" t="s">
        <v>10548</v>
      </c>
      <c r="B4556" t="s">
        <v>10549</v>
      </c>
    </row>
    <row r="4557" spans="1:2">
      <c r="A4557" t="s">
        <v>10550</v>
      </c>
      <c r="B4557" t="s">
        <v>10551</v>
      </c>
    </row>
    <row r="4558" spans="1:2">
      <c r="A4558" t="s">
        <v>10552</v>
      </c>
      <c r="B4558" t="s">
        <v>10553</v>
      </c>
    </row>
    <row r="4559" spans="1:2">
      <c r="A4559" t="s">
        <v>10554</v>
      </c>
      <c r="B4559" t="s">
        <v>10555</v>
      </c>
    </row>
    <row r="4560" spans="1:2">
      <c r="A4560" t="s">
        <v>10556</v>
      </c>
      <c r="B4560" t="s">
        <v>10557</v>
      </c>
    </row>
    <row r="4561" spans="1:2">
      <c r="A4561" t="s">
        <v>10558</v>
      </c>
      <c r="B4561" t="s">
        <v>10559</v>
      </c>
    </row>
    <row r="4562" spans="1:2">
      <c r="A4562" t="s">
        <v>10560</v>
      </c>
      <c r="B4562" t="s">
        <v>10561</v>
      </c>
    </row>
    <row r="4563" spans="1:2">
      <c r="A4563" t="s">
        <v>10562</v>
      </c>
      <c r="B4563" t="s">
        <v>10563</v>
      </c>
    </row>
    <row r="4564" spans="1:2">
      <c r="A4564" t="s">
        <v>10564</v>
      </c>
      <c r="B4564" t="s">
        <v>10565</v>
      </c>
    </row>
    <row r="4565" spans="1:2">
      <c r="A4565" t="s">
        <v>10566</v>
      </c>
      <c r="B4565" t="s">
        <v>10567</v>
      </c>
    </row>
    <row r="4566" spans="1:2">
      <c r="A4566" t="s">
        <v>10568</v>
      </c>
      <c r="B4566" t="s">
        <v>10569</v>
      </c>
    </row>
    <row r="4567" spans="1:2">
      <c r="A4567" t="s">
        <v>10570</v>
      </c>
      <c r="B4567" t="s">
        <v>10571</v>
      </c>
    </row>
    <row r="4568" spans="1:2">
      <c r="A4568" t="s">
        <v>10572</v>
      </c>
      <c r="B4568" t="s">
        <v>10573</v>
      </c>
    </row>
    <row r="4569" spans="1:2">
      <c r="A4569" t="s">
        <v>10574</v>
      </c>
      <c r="B4569" t="s">
        <v>10575</v>
      </c>
    </row>
    <row r="4570" spans="1:2">
      <c r="A4570" t="s">
        <v>10576</v>
      </c>
      <c r="B4570" t="s">
        <v>10577</v>
      </c>
    </row>
    <row r="4571" spans="1:2">
      <c r="A4571" t="s">
        <v>10578</v>
      </c>
      <c r="B4571" t="s">
        <v>10579</v>
      </c>
    </row>
    <row r="4572" spans="1:2">
      <c r="A4572" t="s">
        <v>10580</v>
      </c>
      <c r="B4572" t="s">
        <v>10581</v>
      </c>
    </row>
    <row r="4573" spans="1:2">
      <c r="A4573" t="s">
        <v>10590</v>
      </c>
      <c r="B4573" t="s">
        <v>10591</v>
      </c>
    </row>
    <row r="4574" spans="1:2">
      <c r="A4574" t="s">
        <v>10592</v>
      </c>
      <c r="B4574" t="s">
        <v>10593</v>
      </c>
    </row>
    <row r="4575" spans="1:2">
      <c r="A4575" t="s">
        <v>10594</v>
      </c>
      <c r="B4575" t="s">
        <v>10595</v>
      </c>
    </row>
    <row r="4576" spans="1:2">
      <c r="A4576" t="s">
        <v>10596</v>
      </c>
      <c r="B4576" t="s">
        <v>10597</v>
      </c>
    </row>
    <row r="4577" spans="1:2">
      <c r="A4577" t="s">
        <v>10598</v>
      </c>
      <c r="B4577" t="s">
        <v>10599</v>
      </c>
    </row>
    <row r="4578" spans="1:2">
      <c r="A4578" t="s">
        <v>10600</v>
      </c>
      <c r="B4578" t="s">
        <v>10601</v>
      </c>
    </row>
    <row r="4579" spans="1:2">
      <c r="A4579" t="s">
        <v>10602</v>
      </c>
      <c r="B4579" t="s">
        <v>10603</v>
      </c>
    </row>
    <row r="4580" spans="1:2">
      <c r="A4580" t="s">
        <v>10604</v>
      </c>
      <c r="B4580" t="s">
        <v>10605</v>
      </c>
    </row>
    <row r="4581" spans="1:2">
      <c r="A4581" t="s">
        <v>10606</v>
      </c>
      <c r="B4581" t="s">
        <v>10607</v>
      </c>
    </row>
    <row r="4582" spans="1:2">
      <c r="A4582" t="s">
        <v>10608</v>
      </c>
      <c r="B4582" t="s">
        <v>8793</v>
      </c>
    </row>
    <row r="4583" spans="1:2">
      <c r="A4583" t="s">
        <v>10609</v>
      </c>
      <c r="B4583" t="s">
        <v>10610</v>
      </c>
    </row>
    <row r="4584" spans="1:2">
      <c r="A4584" t="s">
        <v>10611</v>
      </c>
      <c r="B4584" t="s">
        <v>10612</v>
      </c>
    </row>
    <row r="4585" spans="1:2">
      <c r="A4585" t="s">
        <v>10613</v>
      </c>
      <c r="B4585" t="s">
        <v>10614</v>
      </c>
    </row>
    <row r="4586" spans="1:2">
      <c r="A4586" t="s">
        <v>10615</v>
      </c>
      <c r="B4586" t="s">
        <v>10616</v>
      </c>
    </row>
    <row r="4587" spans="1:2">
      <c r="A4587" t="s">
        <v>10617</v>
      </c>
      <c r="B4587" t="s">
        <v>10618</v>
      </c>
    </row>
    <row r="4588" spans="1:2">
      <c r="A4588" t="s">
        <v>10619</v>
      </c>
      <c r="B4588" t="s">
        <v>10620</v>
      </c>
    </row>
    <row r="4589" spans="1:2">
      <c r="A4589" t="s">
        <v>10621</v>
      </c>
      <c r="B4589" t="s">
        <v>10622</v>
      </c>
    </row>
    <row r="4590" spans="1:2">
      <c r="A4590" t="s">
        <v>10623</v>
      </c>
      <c r="B4590" t="s">
        <v>10624</v>
      </c>
    </row>
    <row r="4591" spans="1:2">
      <c r="A4591" t="s">
        <v>10625</v>
      </c>
      <c r="B4591" t="s">
        <v>10626</v>
      </c>
    </row>
    <row r="4592" spans="1:2">
      <c r="A4592" t="s">
        <v>10645</v>
      </c>
      <c r="B4592" t="s">
        <v>10646</v>
      </c>
    </row>
    <row r="4593" spans="1:2">
      <c r="A4593" t="s">
        <v>10647</v>
      </c>
      <c r="B4593" t="s">
        <v>10648</v>
      </c>
    </row>
    <row r="4594" spans="1:2">
      <c r="A4594" t="s">
        <v>10649</v>
      </c>
      <c r="B4594" t="s">
        <v>10650</v>
      </c>
    </row>
    <row r="4595" spans="1:2">
      <c r="A4595" t="s">
        <v>10651</v>
      </c>
      <c r="B4595" t="s">
        <v>10652</v>
      </c>
    </row>
    <row r="4596" spans="1:2">
      <c r="A4596" t="s">
        <v>10653</v>
      </c>
      <c r="B4596" t="s">
        <v>10654</v>
      </c>
    </row>
    <row r="4597" spans="1:2">
      <c r="A4597" t="s">
        <v>10655</v>
      </c>
      <c r="B4597" t="s">
        <v>10656</v>
      </c>
    </row>
    <row r="4598" spans="1:2">
      <c r="A4598" t="s">
        <v>10657</v>
      </c>
      <c r="B4598" t="s">
        <v>10658</v>
      </c>
    </row>
    <row r="4599" spans="1:2">
      <c r="A4599" t="s">
        <v>10659</v>
      </c>
      <c r="B4599" t="s">
        <v>10660</v>
      </c>
    </row>
    <row r="4600" spans="1:2">
      <c r="A4600" t="s">
        <v>10661</v>
      </c>
      <c r="B4600" t="s">
        <v>10662</v>
      </c>
    </row>
    <row r="4601" spans="1:2">
      <c r="A4601" t="s">
        <v>10663</v>
      </c>
      <c r="B4601" t="s">
        <v>10664</v>
      </c>
    </row>
    <row r="4602" spans="1:2">
      <c r="A4602" t="s">
        <v>10665</v>
      </c>
      <c r="B4602" t="s">
        <v>10666</v>
      </c>
    </row>
    <row r="4603" spans="1:2">
      <c r="A4603" t="s">
        <v>10667</v>
      </c>
      <c r="B4603" t="s">
        <v>10668</v>
      </c>
    </row>
    <row r="4604" spans="1:2">
      <c r="A4604" t="s">
        <v>10669</v>
      </c>
      <c r="B4604" t="s">
        <v>10670</v>
      </c>
    </row>
    <row r="4605" spans="1:2">
      <c r="A4605" t="s">
        <v>10671</v>
      </c>
      <c r="B4605" t="s">
        <v>10672</v>
      </c>
    </row>
    <row r="4606" spans="1:2">
      <c r="A4606" t="s">
        <v>10673</v>
      </c>
      <c r="B4606" t="s">
        <v>10674</v>
      </c>
    </row>
    <row r="4607" spans="1:2">
      <c r="A4607" t="s">
        <v>10675</v>
      </c>
      <c r="B4607" t="s">
        <v>10676</v>
      </c>
    </row>
    <row r="4608" spans="1:2">
      <c r="A4608" t="s">
        <v>10677</v>
      </c>
      <c r="B4608" t="s">
        <v>10678</v>
      </c>
    </row>
    <row r="4609" spans="1:2">
      <c r="A4609" t="s">
        <v>10627</v>
      </c>
      <c r="B4609" t="s">
        <v>10628</v>
      </c>
    </row>
    <row r="4610" spans="1:2">
      <c r="A4610" t="s">
        <v>10629</v>
      </c>
      <c r="B4610" t="s">
        <v>10630</v>
      </c>
    </row>
    <row r="4611" spans="1:2">
      <c r="A4611" t="s">
        <v>10631</v>
      </c>
      <c r="B4611" t="s">
        <v>10632</v>
      </c>
    </row>
    <row r="4612" spans="1:2">
      <c r="A4612" t="s">
        <v>10633</v>
      </c>
      <c r="B4612" t="s">
        <v>10634</v>
      </c>
    </row>
    <row r="4613" spans="1:2">
      <c r="A4613" t="s">
        <v>10635</v>
      </c>
      <c r="B4613" t="s">
        <v>10636</v>
      </c>
    </row>
    <row r="4614" spans="1:2">
      <c r="A4614" t="s">
        <v>10637</v>
      </c>
      <c r="B4614" t="s">
        <v>10638</v>
      </c>
    </row>
    <row r="4615" spans="1:2">
      <c r="A4615" t="s">
        <v>10639</v>
      </c>
      <c r="B4615" t="s">
        <v>10640</v>
      </c>
    </row>
    <row r="4616" spans="1:2">
      <c r="A4616" t="s">
        <v>10641</v>
      </c>
      <c r="B4616" t="s">
        <v>10642</v>
      </c>
    </row>
    <row r="4617" spans="1:2">
      <c r="A4617" t="s">
        <v>10643</v>
      </c>
      <c r="B4617" t="s">
        <v>10644</v>
      </c>
    </row>
    <row r="4618" spans="1:2">
      <c r="A4618" t="s">
        <v>10679</v>
      </c>
      <c r="B4618" t="s">
        <v>10680</v>
      </c>
    </row>
    <row r="4619" spans="1:2">
      <c r="A4619" t="s">
        <v>10681</v>
      </c>
      <c r="B4619" t="s">
        <v>10682</v>
      </c>
    </row>
    <row r="4620" spans="1:2">
      <c r="A4620" t="s">
        <v>10683</v>
      </c>
      <c r="B4620" t="s">
        <v>10684</v>
      </c>
    </row>
    <row r="4621" spans="1:2">
      <c r="A4621" t="s">
        <v>10685</v>
      </c>
      <c r="B4621" t="s">
        <v>10686</v>
      </c>
    </row>
    <row r="4622" spans="1:2">
      <c r="A4622" t="s">
        <v>10687</v>
      </c>
      <c r="B4622" t="s">
        <v>10688</v>
      </c>
    </row>
    <row r="4623" spans="1:2">
      <c r="A4623" t="s">
        <v>10689</v>
      </c>
      <c r="B4623" t="s">
        <v>10690</v>
      </c>
    </row>
    <row r="4624" spans="1:2">
      <c r="A4624" t="s">
        <v>10779</v>
      </c>
      <c r="B4624" t="s">
        <v>10780</v>
      </c>
    </row>
    <row r="4625" spans="1:2">
      <c r="A4625" t="s">
        <v>10779</v>
      </c>
      <c r="B4625" t="s">
        <v>10781</v>
      </c>
    </row>
    <row r="4626" spans="1:2">
      <c r="A4626" t="s">
        <v>10782</v>
      </c>
      <c r="B4626" t="s">
        <v>10783</v>
      </c>
    </row>
    <row r="4627" spans="1:2">
      <c r="A4627" t="s">
        <v>10782</v>
      </c>
      <c r="B4627" t="s">
        <v>10784</v>
      </c>
    </row>
    <row r="4628" spans="1:2">
      <c r="A4628" t="s">
        <v>10785</v>
      </c>
      <c r="B4628" t="s">
        <v>10786</v>
      </c>
    </row>
    <row r="4629" spans="1:2">
      <c r="A4629" t="s">
        <v>10785</v>
      </c>
      <c r="B4629" t="s">
        <v>10786</v>
      </c>
    </row>
    <row r="4630" spans="1:2">
      <c r="A4630" t="s">
        <v>10787</v>
      </c>
      <c r="B4630" t="s">
        <v>10788</v>
      </c>
    </row>
    <row r="4631" spans="1:2">
      <c r="A4631" t="s">
        <v>10787</v>
      </c>
      <c r="B4631" t="s">
        <v>10789</v>
      </c>
    </row>
    <row r="4632" spans="1:2">
      <c r="A4632" t="s">
        <v>10790</v>
      </c>
      <c r="B4632" t="s">
        <v>10791</v>
      </c>
    </row>
    <row r="4633" spans="1:2">
      <c r="A4633" t="s">
        <v>10790</v>
      </c>
      <c r="B4633" t="s">
        <v>10792</v>
      </c>
    </row>
    <row r="4634" spans="1:2">
      <c r="A4634" t="s">
        <v>10793</v>
      </c>
      <c r="B4634" t="s">
        <v>10794</v>
      </c>
    </row>
    <row r="4635" spans="1:2">
      <c r="A4635" t="s">
        <v>10793</v>
      </c>
      <c r="B4635" t="s">
        <v>10795</v>
      </c>
    </row>
    <row r="4636" spans="1:2">
      <c r="A4636" t="s">
        <v>10796</v>
      </c>
      <c r="B4636" t="s">
        <v>10797</v>
      </c>
    </row>
    <row r="4637" spans="1:2">
      <c r="A4637" t="s">
        <v>10796</v>
      </c>
      <c r="B4637" t="s">
        <v>10798</v>
      </c>
    </row>
    <row r="4638" spans="1:2">
      <c r="A4638" t="s">
        <v>10799</v>
      </c>
      <c r="B4638" t="s">
        <v>10800</v>
      </c>
    </row>
    <row r="4639" spans="1:2">
      <c r="A4639" t="s">
        <v>10799</v>
      </c>
      <c r="B4639" t="s">
        <v>10801</v>
      </c>
    </row>
    <row r="4640" spans="1:2">
      <c r="A4640" t="s">
        <v>10802</v>
      </c>
      <c r="B4640" t="s">
        <v>10803</v>
      </c>
    </row>
    <row r="4641" spans="1:2">
      <c r="A4641" t="s">
        <v>10802</v>
      </c>
      <c r="B4641" t="s">
        <v>10804</v>
      </c>
    </row>
    <row r="4642" spans="1:2">
      <c r="A4642" t="s">
        <v>10805</v>
      </c>
      <c r="B4642" t="s">
        <v>10806</v>
      </c>
    </row>
    <row r="4643" spans="1:2">
      <c r="A4643" t="s">
        <v>10805</v>
      </c>
      <c r="B4643" t="s">
        <v>10807</v>
      </c>
    </row>
    <row r="4644" spans="1:2">
      <c r="A4644" t="s">
        <v>10808</v>
      </c>
      <c r="B4644" t="s">
        <v>10809</v>
      </c>
    </row>
    <row r="4645" spans="1:2">
      <c r="A4645" t="s">
        <v>10808</v>
      </c>
      <c r="B4645" t="s">
        <v>10810</v>
      </c>
    </row>
    <row r="4646" spans="1:2">
      <c r="A4646" t="s">
        <v>10811</v>
      </c>
      <c r="B4646" t="s">
        <v>10812</v>
      </c>
    </row>
    <row r="4647" spans="1:2">
      <c r="A4647" t="s">
        <v>10811</v>
      </c>
      <c r="B4647" t="s">
        <v>10813</v>
      </c>
    </row>
    <row r="4648" spans="1:2">
      <c r="A4648" t="s">
        <v>10814</v>
      </c>
      <c r="B4648" t="s">
        <v>10815</v>
      </c>
    </row>
    <row r="4649" spans="1:2">
      <c r="A4649" t="s">
        <v>10814</v>
      </c>
      <c r="B4649" t="s">
        <v>10816</v>
      </c>
    </row>
    <row r="4650" spans="1:2">
      <c r="A4650" t="s">
        <v>10691</v>
      </c>
      <c r="B4650" t="s">
        <v>10692</v>
      </c>
    </row>
    <row r="4651" spans="1:2">
      <c r="A4651" t="s">
        <v>10691</v>
      </c>
      <c r="B4651" t="s">
        <v>10693</v>
      </c>
    </row>
    <row r="4652" spans="1:2">
      <c r="A4652" t="s">
        <v>10694</v>
      </c>
      <c r="B4652" t="s">
        <v>10695</v>
      </c>
    </row>
    <row r="4653" spans="1:2">
      <c r="A4653" t="s">
        <v>10694</v>
      </c>
      <c r="B4653" t="s">
        <v>10696</v>
      </c>
    </row>
    <row r="4654" spans="1:2">
      <c r="A4654" t="s">
        <v>10697</v>
      </c>
      <c r="B4654" t="s">
        <v>10698</v>
      </c>
    </row>
    <row r="4655" spans="1:2">
      <c r="A4655" t="s">
        <v>10697</v>
      </c>
      <c r="B4655" t="s">
        <v>10699</v>
      </c>
    </row>
    <row r="4656" spans="1:2">
      <c r="A4656" t="s">
        <v>10700</v>
      </c>
      <c r="B4656" t="s">
        <v>10701</v>
      </c>
    </row>
    <row r="4657" spans="1:2">
      <c r="A4657" t="s">
        <v>10700</v>
      </c>
      <c r="B4657" t="s">
        <v>10702</v>
      </c>
    </row>
    <row r="4658" spans="1:2">
      <c r="A4658" t="s">
        <v>10703</v>
      </c>
      <c r="B4658" t="s">
        <v>10704</v>
      </c>
    </row>
    <row r="4659" spans="1:2">
      <c r="A4659" t="s">
        <v>10703</v>
      </c>
      <c r="B4659" t="s">
        <v>10705</v>
      </c>
    </row>
    <row r="4660" spans="1:2">
      <c r="A4660" t="s">
        <v>10706</v>
      </c>
      <c r="B4660" t="s">
        <v>10707</v>
      </c>
    </row>
    <row r="4661" spans="1:2">
      <c r="A4661" t="s">
        <v>10706</v>
      </c>
      <c r="B4661" t="s">
        <v>10708</v>
      </c>
    </row>
    <row r="4662" spans="1:2">
      <c r="A4662" t="s">
        <v>10709</v>
      </c>
      <c r="B4662" t="s">
        <v>10710</v>
      </c>
    </row>
    <row r="4663" spans="1:2">
      <c r="A4663" t="s">
        <v>10709</v>
      </c>
      <c r="B4663" t="s">
        <v>10711</v>
      </c>
    </row>
    <row r="4664" spans="1:2">
      <c r="A4664" t="s">
        <v>10712</v>
      </c>
      <c r="B4664" t="s">
        <v>10713</v>
      </c>
    </row>
    <row r="4665" spans="1:2">
      <c r="A4665" t="s">
        <v>10712</v>
      </c>
      <c r="B4665" t="s">
        <v>10714</v>
      </c>
    </row>
    <row r="4666" spans="1:2">
      <c r="A4666" t="s">
        <v>10715</v>
      </c>
      <c r="B4666" t="s">
        <v>10716</v>
      </c>
    </row>
    <row r="4667" spans="1:2">
      <c r="A4667" t="s">
        <v>10715</v>
      </c>
      <c r="B4667" t="s">
        <v>10717</v>
      </c>
    </row>
    <row r="4668" spans="1:2">
      <c r="A4668" t="s">
        <v>10718</v>
      </c>
      <c r="B4668" t="s">
        <v>10719</v>
      </c>
    </row>
    <row r="4669" spans="1:2">
      <c r="A4669" t="s">
        <v>10718</v>
      </c>
      <c r="B4669" t="s">
        <v>10720</v>
      </c>
    </row>
    <row r="4670" spans="1:2">
      <c r="A4670" t="s">
        <v>10721</v>
      </c>
      <c r="B4670" t="s">
        <v>10722</v>
      </c>
    </row>
    <row r="4671" spans="1:2">
      <c r="A4671" t="s">
        <v>10721</v>
      </c>
      <c r="B4671" t="s">
        <v>10723</v>
      </c>
    </row>
    <row r="4672" spans="1:2">
      <c r="A4672" t="s">
        <v>10724</v>
      </c>
      <c r="B4672" t="s">
        <v>10725</v>
      </c>
    </row>
    <row r="4673" spans="1:2">
      <c r="A4673" t="s">
        <v>10724</v>
      </c>
      <c r="B4673" t="s">
        <v>10726</v>
      </c>
    </row>
    <row r="4674" spans="1:2">
      <c r="A4674" t="s">
        <v>10727</v>
      </c>
      <c r="B4674" t="s">
        <v>10728</v>
      </c>
    </row>
    <row r="4675" spans="1:2">
      <c r="A4675" t="s">
        <v>10727</v>
      </c>
      <c r="B4675" t="s">
        <v>10729</v>
      </c>
    </row>
    <row r="4676" spans="1:2">
      <c r="A4676" t="s">
        <v>10730</v>
      </c>
      <c r="B4676" t="s">
        <v>10731</v>
      </c>
    </row>
    <row r="4677" spans="1:2">
      <c r="A4677" t="s">
        <v>10730</v>
      </c>
      <c r="B4677" t="s">
        <v>10732</v>
      </c>
    </row>
    <row r="4678" spans="1:2">
      <c r="A4678" t="s">
        <v>10733</v>
      </c>
      <c r="B4678" t="s">
        <v>10734</v>
      </c>
    </row>
    <row r="4679" spans="1:2">
      <c r="A4679" t="s">
        <v>10733</v>
      </c>
      <c r="B4679" t="s">
        <v>10735</v>
      </c>
    </row>
    <row r="4680" spans="1:2">
      <c r="A4680" t="s">
        <v>10736</v>
      </c>
      <c r="B4680" t="s">
        <v>10737</v>
      </c>
    </row>
    <row r="4681" spans="1:2">
      <c r="A4681" t="s">
        <v>10736</v>
      </c>
      <c r="B4681" t="s">
        <v>10738</v>
      </c>
    </row>
    <row r="4682" spans="1:2">
      <c r="A4682" t="s">
        <v>10739</v>
      </c>
      <c r="B4682" t="s">
        <v>10740</v>
      </c>
    </row>
    <row r="4683" spans="1:2">
      <c r="A4683" t="s">
        <v>10739</v>
      </c>
      <c r="B4683" t="s">
        <v>10741</v>
      </c>
    </row>
    <row r="4684" spans="1:2">
      <c r="A4684" t="s">
        <v>10742</v>
      </c>
      <c r="B4684" t="s">
        <v>10743</v>
      </c>
    </row>
    <row r="4685" spans="1:2">
      <c r="A4685" t="s">
        <v>10742</v>
      </c>
      <c r="B4685" t="s">
        <v>10744</v>
      </c>
    </row>
    <row r="4686" spans="1:2">
      <c r="A4686" t="s">
        <v>10745</v>
      </c>
      <c r="B4686" t="s">
        <v>10746</v>
      </c>
    </row>
    <row r="4687" spans="1:2">
      <c r="A4687" t="s">
        <v>10745</v>
      </c>
      <c r="B4687" t="s">
        <v>10747</v>
      </c>
    </row>
    <row r="4688" spans="1:2">
      <c r="A4688" t="s">
        <v>10748</v>
      </c>
      <c r="B4688" t="s">
        <v>10749</v>
      </c>
    </row>
    <row r="4689" spans="1:2">
      <c r="A4689" t="s">
        <v>10748</v>
      </c>
      <c r="B4689" t="s">
        <v>10750</v>
      </c>
    </row>
    <row r="4690" spans="1:2">
      <c r="A4690" t="s">
        <v>10751</v>
      </c>
      <c r="B4690" t="s">
        <v>10752</v>
      </c>
    </row>
    <row r="4691" spans="1:2">
      <c r="A4691" t="s">
        <v>10751</v>
      </c>
      <c r="B4691" t="s">
        <v>10753</v>
      </c>
    </row>
    <row r="4692" spans="1:2">
      <c r="A4692" t="s">
        <v>10754</v>
      </c>
      <c r="B4692" t="s">
        <v>10755</v>
      </c>
    </row>
    <row r="4693" spans="1:2">
      <c r="A4693" t="s">
        <v>10754</v>
      </c>
      <c r="B4693" t="s">
        <v>10756</v>
      </c>
    </row>
    <row r="4694" spans="1:2">
      <c r="A4694" t="s">
        <v>10757</v>
      </c>
      <c r="B4694" t="s">
        <v>10758</v>
      </c>
    </row>
    <row r="4695" spans="1:2">
      <c r="A4695" t="s">
        <v>10757</v>
      </c>
      <c r="B4695" t="s">
        <v>10759</v>
      </c>
    </row>
    <row r="4696" spans="1:2">
      <c r="A4696" t="s">
        <v>10760</v>
      </c>
      <c r="B4696" t="s">
        <v>10761</v>
      </c>
    </row>
    <row r="4697" spans="1:2">
      <c r="A4697" t="s">
        <v>10760</v>
      </c>
      <c r="B4697" t="s">
        <v>10762</v>
      </c>
    </row>
    <row r="4698" spans="1:2">
      <c r="A4698" t="s">
        <v>10763</v>
      </c>
      <c r="B4698" t="s">
        <v>10764</v>
      </c>
    </row>
    <row r="4699" spans="1:2">
      <c r="A4699" t="s">
        <v>10763</v>
      </c>
      <c r="B4699" t="s">
        <v>10764</v>
      </c>
    </row>
    <row r="4700" spans="1:2">
      <c r="A4700" t="s">
        <v>10765</v>
      </c>
      <c r="B4700" t="s">
        <v>10766</v>
      </c>
    </row>
    <row r="4701" spans="1:2">
      <c r="A4701" t="s">
        <v>10765</v>
      </c>
      <c r="B4701" t="s">
        <v>10767</v>
      </c>
    </row>
    <row r="4702" spans="1:2">
      <c r="A4702" t="s">
        <v>10768</v>
      </c>
      <c r="B4702" t="s">
        <v>10769</v>
      </c>
    </row>
    <row r="4703" spans="1:2">
      <c r="A4703" t="s">
        <v>10768</v>
      </c>
      <c r="B4703" t="s">
        <v>10770</v>
      </c>
    </row>
    <row r="4704" spans="1:2">
      <c r="A4704" t="s">
        <v>10771</v>
      </c>
      <c r="B4704" t="s">
        <v>10772</v>
      </c>
    </row>
    <row r="4705" spans="1:2">
      <c r="A4705" t="s">
        <v>10771</v>
      </c>
      <c r="B4705" t="s">
        <v>10772</v>
      </c>
    </row>
    <row r="4706" spans="1:2">
      <c r="A4706" t="s">
        <v>10773</v>
      </c>
      <c r="B4706" t="s">
        <v>10774</v>
      </c>
    </row>
    <row r="4707" spans="1:2">
      <c r="A4707" t="s">
        <v>10773</v>
      </c>
      <c r="B4707" t="s">
        <v>10775</v>
      </c>
    </row>
    <row r="4708" spans="1:2">
      <c r="A4708" t="s">
        <v>10776</v>
      </c>
      <c r="B4708" t="s">
        <v>10777</v>
      </c>
    </row>
    <row r="4709" spans="1:2">
      <c r="A4709" t="s">
        <v>10776</v>
      </c>
      <c r="B4709" t="s">
        <v>10778</v>
      </c>
    </row>
    <row r="4710" spans="1:2">
      <c r="A4710" t="s">
        <v>10925</v>
      </c>
      <c r="B4710" t="s">
        <v>10926</v>
      </c>
    </row>
    <row r="4711" spans="1:2">
      <c r="A4711" t="s">
        <v>10925</v>
      </c>
      <c r="B4711" t="s">
        <v>10927</v>
      </c>
    </row>
    <row r="4712" spans="1:2">
      <c r="A4712" t="s">
        <v>10928</v>
      </c>
      <c r="B4712" t="s">
        <v>10929</v>
      </c>
    </row>
    <row r="4713" spans="1:2">
      <c r="A4713" t="s">
        <v>10928</v>
      </c>
      <c r="B4713" t="s">
        <v>10930</v>
      </c>
    </row>
    <row r="4714" spans="1:2">
      <c r="A4714" t="s">
        <v>10931</v>
      </c>
      <c r="B4714" t="s">
        <v>10932</v>
      </c>
    </row>
    <row r="4715" spans="1:2">
      <c r="A4715" t="s">
        <v>10931</v>
      </c>
      <c r="B4715" t="s">
        <v>10933</v>
      </c>
    </row>
    <row r="4716" spans="1:2">
      <c r="A4716" t="s">
        <v>10817</v>
      </c>
      <c r="B4716" t="s">
        <v>10818</v>
      </c>
    </row>
    <row r="4717" spans="1:2">
      <c r="A4717" t="s">
        <v>10817</v>
      </c>
      <c r="B4717" t="s">
        <v>10819</v>
      </c>
    </row>
    <row r="4718" spans="1:2">
      <c r="A4718" t="s">
        <v>10820</v>
      </c>
      <c r="B4718" t="s">
        <v>10821</v>
      </c>
    </row>
    <row r="4719" spans="1:2">
      <c r="A4719" t="s">
        <v>10820</v>
      </c>
      <c r="B4719" t="s">
        <v>10822</v>
      </c>
    </row>
    <row r="4720" spans="1:2">
      <c r="A4720" t="s">
        <v>10823</v>
      </c>
      <c r="B4720" t="s">
        <v>10824</v>
      </c>
    </row>
    <row r="4721" spans="1:2">
      <c r="A4721" t="s">
        <v>10823</v>
      </c>
      <c r="B4721" t="s">
        <v>10825</v>
      </c>
    </row>
    <row r="4722" spans="1:2">
      <c r="A4722" t="s">
        <v>10826</v>
      </c>
      <c r="B4722" t="s">
        <v>10827</v>
      </c>
    </row>
    <row r="4723" spans="1:2">
      <c r="A4723" t="s">
        <v>10826</v>
      </c>
      <c r="B4723" t="s">
        <v>10828</v>
      </c>
    </row>
    <row r="4724" spans="1:2">
      <c r="A4724" t="s">
        <v>10829</v>
      </c>
      <c r="B4724" t="s">
        <v>10830</v>
      </c>
    </row>
    <row r="4725" spans="1:2">
      <c r="A4725" t="s">
        <v>10829</v>
      </c>
      <c r="B4725" t="s">
        <v>10831</v>
      </c>
    </row>
    <row r="4726" spans="1:2">
      <c r="A4726" t="s">
        <v>10832</v>
      </c>
      <c r="B4726" t="s">
        <v>10833</v>
      </c>
    </row>
    <row r="4727" spans="1:2">
      <c r="A4727" t="s">
        <v>10832</v>
      </c>
      <c r="B4727" t="s">
        <v>10834</v>
      </c>
    </row>
    <row r="4728" spans="1:2">
      <c r="A4728" t="s">
        <v>10835</v>
      </c>
      <c r="B4728" t="s">
        <v>10836</v>
      </c>
    </row>
    <row r="4729" spans="1:2">
      <c r="A4729" t="s">
        <v>10835</v>
      </c>
      <c r="B4729" t="s">
        <v>10837</v>
      </c>
    </row>
    <row r="4730" spans="1:2">
      <c r="A4730" t="s">
        <v>10838</v>
      </c>
      <c r="B4730" t="s">
        <v>10839</v>
      </c>
    </row>
    <row r="4731" spans="1:2">
      <c r="A4731" t="s">
        <v>10838</v>
      </c>
      <c r="B4731" t="s">
        <v>10840</v>
      </c>
    </row>
    <row r="4732" spans="1:2">
      <c r="A4732" t="s">
        <v>10841</v>
      </c>
      <c r="B4732" t="s">
        <v>10842</v>
      </c>
    </row>
    <row r="4733" spans="1:2">
      <c r="A4733" t="s">
        <v>10841</v>
      </c>
      <c r="B4733" t="s">
        <v>10843</v>
      </c>
    </row>
    <row r="4734" spans="1:2">
      <c r="A4734" t="s">
        <v>10844</v>
      </c>
      <c r="B4734" t="s">
        <v>10845</v>
      </c>
    </row>
    <row r="4735" spans="1:2">
      <c r="A4735" t="s">
        <v>10844</v>
      </c>
      <c r="B4735" t="s">
        <v>10846</v>
      </c>
    </row>
    <row r="4736" spans="1:2">
      <c r="A4736" t="s">
        <v>10847</v>
      </c>
      <c r="B4736" t="s">
        <v>10848</v>
      </c>
    </row>
    <row r="4737" spans="1:2">
      <c r="A4737" t="s">
        <v>10847</v>
      </c>
      <c r="B4737" t="s">
        <v>10849</v>
      </c>
    </row>
    <row r="4738" spans="1:2">
      <c r="A4738" t="s">
        <v>10850</v>
      </c>
      <c r="B4738" t="s">
        <v>10851</v>
      </c>
    </row>
    <row r="4739" spans="1:2">
      <c r="A4739" t="s">
        <v>10850</v>
      </c>
      <c r="B4739" t="s">
        <v>10852</v>
      </c>
    </row>
    <row r="4740" spans="1:2">
      <c r="A4740" t="s">
        <v>10853</v>
      </c>
      <c r="B4740" t="s">
        <v>10854</v>
      </c>
    </row>
    <row r="4741" spans="1:2">
      <c r="A4741" t="s">
        <v>10853</v>
      </c>
      <c r="B4741" t="s">
        <v>10855</v>
      </c>
    </row>
    <row r="4742" spans="1:2">
      <c r="A4742" t="s">
        <v>10856</v>
      </c>
      <c r="B4742" t="s">
        <v>10857</v>
      </c>
    </row>
    <row r="4743" spans="1:2">
      <c r="A4743" t="s">
        <v>10856</v>
      </c>
      <c r="B4743" t="s">
        <v>10858</v>
      </c>
    </row>
    <row r="4744" spans="1:2">
      <c r="A4744" t="s">
        <v>10859</v>
      </c>
      <c r="B4744" t="s">
        <v>10860</v>
      </c>
    </row>
    <row r="4745" spans="1:2">
      <c r="A4745" t="s">
        <v>10859</v>
      </c>
      <c r="B4745" t="s">
        <v>10860</v>
      </c>
    </row>
    <row r="4746" spans="1:2">
      <c r="A4746" t="s">
        <v>10861</v>
      </c>
      <c r="B4746" t="s">
        <v>10862</v>
      </c>
    </row>
    <row r="4747" spans="1:2">
      <c r="A4747" t="s">
        <v>10861</v>
      </c>
      <c r="B4747" t="s">
        <v>10863</v>
      </c>
    </row>
    <row r="4748" spans="1:2">
      <c r="A4748" t="s">
        <v>10864</v>
      </c>
      <c r="B4748" t="s">
        <v>10865</v>
      </c>
    </row>
    <row r="4749" spans="1:2">
      <c r="A4749" t="s">
        <v>10864</v>
      </c>
      <c r="B4749" t="s">
        <v>10866</v>
      </c>
    </row>
    <row r="4750" spans="1:2">
      <c r="A4750" t="s">
        <v>10867</v>
      </c>
      <c r="B4750" t="s">
        <v>10868</v>
      </c>
    </row>
    <row r="4751" spans="1:2">
      <c r="A4751" t="s">
        <v>10867</v>
      </c>
      <c r="B4751" t="s">
        <v>10869</v>
      </c>
    </row>
    <row r="4752" spans="1:2">
      <c r="A4752" t="s">
        <v>10870</v>
      </c>
      <c r="B4752" t="s">
        <v>10871</v>
      </c>
    </row>
    <row r="4753" spans="1:2">
      <c r="A4753" t="s">
        <v>10870</v>
      </c>
      <c r="B4753" t="s">
        <v>10872</v>
      </c>
    </row>
    <row r="4754" spans="1:2">
      <c r="A4754" t="s">
        <v>10873</v>
      </c>
      <c r="B4754" t="s">
        <v>10874</v>
      </c>
    </row>
    <row r="4755" spans="1:2">
      <c r="A4755" t="s">
        <v>10873</v>
      </c>
      <c r="B4755" t="s">
        <v>10875</v>
      </c>
    </row>
    <row r="4756" spans="1:2">
      <c r="A4756" t="s">
        <v>10876</v>
      </c>
      <c r="B4756" t="s">
        <v>10877</v>
      </c>
    </row>
    <row r="4757" spans="1:2">
      <c r="A4757" t="s">
        <v>10876</v>
      </c>
      <c r="B4757" t="s">
        <v>10878</v>
      </c>
    </row>
    <row r="4758" spans="1:2">
      <c r="A4758" t="s">
        <v>10879</v>
      </c>
      <c r="B4758" t="s">
        <v>10880</v>
      </c>
    </row>
    <row r="4759" spans="1:2">
      <c r="A4759" t="s">
        <v>10879</v>
      </c>
      <c r="B4759" t="s">
        <v>10881</v>
      </c>
    </row>
    <row r="4760" spans="1:2">
      <c r="A4760" t="s">
        <v>10882</v>
      </c>
      <c r="B4760" t="s">
        <v>10883</v>
      </c>
    </row>
    <row r="4761" spans="1:2">
      <c r="A4761" t="s">
        <v>10882</v>
      </c>
      <c r="B4761" t="s">
        <v>10884</v>
      </c>
    </row>
    <row r="4762" spans="1:2">
      <c r="A4762" t="s">
        <v>10885</v>
      </c>
      <c r="B4762" t="s">
        <v>10886</v>
      </c>
    </row>
    <row r="4763" spans="1:2">
      <c r="A4763" t="s">
        <v>10885</v>
      </c>
      <c r="B4763" t="s">
        <v>10887</v>
      </c>
    </row>
    <row r="4764" spans="1:2">
      <c r="A4764" t="s">
        <v>10888</v>
      </c>
      <c r="B4764" t="s">
        <v>10889</v>
      </c>
    </row>
    <row r="4765" spans="1:2">
      <c r="A4765" t="s">
        <v>10888</v>
      </c>
      <c r="B4765" t="s">
        <v>10890</v>
      </c>
    </row>
    <row r="4766" spans="1:2">
      <c r="A4766" t="s">
        <v>10891</v>
      </c>
      <c r="B4766" t="s">
        <v>10892</v>
      </c>
    </row>
    <row r="4767" spans="1:2">
      <c r="A4767" t="s">
        <v>10891</v>
      </c>
      <c r="B4767" t="s">
        <v>10893</v>
      </c>
    </row>
    <row r="4768" spans="1:2">
      <c r="A4768" t="s">
        <v>10894</v>
      </c>
      <c r="B4768" t="s">
        <v>10895</v>
      </c>
    </row>
    <row r="4769" spans="1:2">
      <c r="A4769" t="s">
        <v>10894</v>
      </c>
      <c r="B4769" t="s">
        <v>10896</v>
      </c>
    </row>
    <row r="4770" spans="1:2">
      <c r="A4770" t="s">
        <v>10897</v>
      </c>
      <c r="B4770" t="s">
        <v>10898</v>
      </c>
    </row>
    <row r="4771" spans="1:2">
      <c r="A4771" t="s">
        <v>10897</v>
      </c>
      <c r="B4771" t="s">
        <v>10899</v>
      </c>
    </row>
    <row r="4772" spans="1:2">
      <c r="A4772" t="s">
        <v>10900</v>
      </c>
      <c r="B4772" t="s">
        <v>10901</v>
      </c>
    </row>
    <row r="4773" spans="1:2">
      <c r="A4773" t="s">
        <v>10900</v>
      </c>
      <c r="B4773" t="s">
        <v>10902</v>
      </c>
    </row>
    <row r="4774" spans="1:2">
      <c r="A4774" t="s">
        <v>10903</v>
      </c>
      <c r="B4774" t="s">
        <v>10904</v>
      </c>
    </row>
    <row r="4775" spans="1:2">
      <c r="A4775" t="s">
        <v>10903</v>
      </c>
      <c r="B4775" t="s">
        <v>10904</v>
      </c>
    </row>
    <row r="4776" spans="1:2">
      <c r="A4776" t="s">
        <v>10905</v>
      </c>
      <c r="B4776" t="s">
        <v>10906</v>
      </c>
    </row>
    <row r="4777" spans="1:2">
      <c r="A4777" t="s">
        <v>10905</v>
      </c>
      <c r="B4777" t="s">
        <v>10907</v>
      </c>
    </row>
    <row r="4778" spans="1:2">
      <c r="A4778" t="s">
        <v>10908</v>
      </c>
      <c r="B4778" t="s">
        <v>10909</v>
      </c>
    </row>
    <row r="4779" spans="1:2">
      <c r="A4779" t="s">
        <v>10908</v>
      </c>
      <c r="B4779" t="s">
        <v>10910</v>
      </c>
    </row>
    <row r="4780" spans="1:2">
      <c r="A4780" t="s">
        <v>10911</v>
      </c>
      <c r="B4780" t="s">
        <v>10912</v>
      </c>
    </row>
    <row r="4781" spans="1:2">
      <c r="A4781" t="s">
        <v>10911</v>
      </c>
      <c r="B4781" t="s">
        <v>10913</v>
      </c>
    </row>
    <row r="4782" spans="1:2">
      <c r="A4782" t="s">
        <v>10914</v>
      </c>
      <c r="B4782" t="s">
        <v>10915</v>
      </c>
    </row>
    <row r="4783" spans="1:2">
      <c r="A4783" t="s">
        <v>10914</v>
      </c>
      <c r="B4783" t="s">
        <v>10916</v>
      </c>
    </row>
    <row r="4784" spans="1:2">
      <c r="A4784" t="s">
        <v>10917</v>
      </c>
      <c r="B4784" t="s">
        <v>10918</v>
      </c>
    </row>
    <row r="4785" spans="1:2">
      <c r="A4785" t="s">
        <v>10917</v>
      </c>
      <c r="B4785" t="s">
        <v>10919</v>
      </c>
    </row>
    <row r="4786" spans="1:2">
      <c r="A4786" t="s">
        <v>10920</v>
      </c>
      <c r="B4786" t="s">
        <v>10921</v>
      </c>
    </row>
    <row r="4787" spans="1:2">
      <c r="A4787" t="s">
        <v>10920</v>
      </c>
      <c r="B4787" t="s">
        <v>10922</v>
      </c>
    </row>
    <row r="4788" spans="1:2">
      <c r="A4788" t="s">
        <v>10923</v>
      </c>
      <c r="B4788" t="s">
        <v>10924</v>
      </c>
    </row>
    <row r="4789" spans="1:2">
      <c r="A4789" t="s">
        <v>10923</v>
      </c>
      <c r="B4789" t="s">
        <v>10924</v>
      </c>
    </row>
    <row r="4790" spans="1:2">
      <c r="A4790" t="s">
        <v>10940</v>
      </c>
      <c r="B4790" t="s">
        <v>10941</v>
      </c>
    </row>
    <row r="4791" spans="1:2">
      <c r="A4791" t="s">
        <v>10940</v>
      </c>
      <c r="B4791" t="s">
        <v>3880</v>
      </c>
    </row>
    <row r="4792" spans="1:2">
      <c r="A4792" t="s">
        <v>10940</v>
      </c>
      <c r="B4792" t="s">
        <v>5541</v>
      </c>
    </row>
    <row r="4793" spans="1:2">
      <c r="A4793" t="s">
        <v>10934</v>
      </c>
      <c r="B4793" t="s">
        <v>10935</v>
      </c>
    </row>
    <row r="4794" spans="1:2">
      <c r="A4794" t="s">
        <v>10934</v>
      </c>
      <c r="B4794" t="s">
        <v>10936</v>
      </c>
    </row>
    <row r="4795" spans="1:2">
      <c r="A4795" t="s">
        <v>10934</v>
      </c>
      <c r="B4795" t="s">
        <v>10937</v>
      </c>
    </row>
    <row r="4796" spans="1:2">
      <c r="A4796" t="s">
        <v>10938</v>
      </c>
      <c r="B4796" t="s">
        <v>10939</v>
      </c>
    </row>
    <row r="4797" spans="1:2">
      <c r="A4797" t="s">
        <v>10938</v>
      </c>
      <c r="B4797" t="s">
        <v>3926</v>
      </c>
    </row>
    <row r="4798" spans="1:2">
      <c r="A4798" t="s">
        <v>10938</v>
      </c>
      <c r="B4798" t="s">
        <v>5572</v>
      </c>
    </row>
    <row r="4799" spans="1:2">
      <c r="A4799" t="s">
        <v>10942</v>
      </c>
      <c r="B4799" t="s">
        <v>5539</v>
      </c>
    </row>
    <row r="4800" spans="1:2">
      <c r="A4800" t="s">
        <v>10942</v>
      </c>
      <c r="B4800" t="s">
        <v>10943</v>
      </c>
    </row>
    <row r="4801" spans="1:2">
      <c r="A4801" t="s">
        <v>10942</v>
      </c>
      <c r="B4801" t="s">
        <v>4581</v>
      </c>
    </row>
    <row r="4802" spans="1:2">
      <c r="A4802" t="s">
        <v>10944</v>
      </c>
      <c r="B4802" t="s">
        <v>10945</v>
      </c>
    </row>
    <row r="4803" spans="1:2">
      <c r="A4803" t="s">
        <v>10944</v>
      </c>
      <c r="B4803" t="s">
        <v>4281</v>
      </c>
    </row>
    <row r="4804" spans="1:2">
      <c r="A4804" t="s">
        <v>10944</v>
      </c>
      <c r="B4804" t="s">
        <v>4589</v>
      </c>
    </row>
    <row r="4805" spans="1:2">
      <c r="A4805" t="s">
        <v>10946</v>
      </c>
      <c r="B4805" t="s">
        <v>10947</v>
      </c>
    </row>
    <row r="4806" spans="1:2">
      <c r="A4806" t="s">
        <v>10948</v>
      </c>
      <c r="B4806" t="s">
        <v>10949</v>
      </c>
    </row>
    <row r="4807" spans="1:2">
      <c r="A4807" t="s">
        <v>10950</v>
      </c>
      <c r="B4807" t="s">
        <v>10951</v>
      </c>
    </row>
    <row r="4808" spans="1:2">
      <c r="A4808" t="s">
        <v>10952</v>
      </c>
      <c r="B4808" t="s">
        <v>10953</v>
      </c>
    </row>
    <row r="4809" spans="1:2">
      <c r="A4809" t="s">
        <v>10966</v>
      </c>
      <c r="B4809" t="s">
        <v>10967</v>
      </c>
    </row>
    <row r="4810" spans="1:2">
      <c r="A4810" t="s">
        <v>10968</v>
      </c>
      <c r="B4810" t="s">
        <v>5252</v>
      </c>
    </row>
    <row r="4811" spans="1:2">
      <c r="A4811" t="s">
        <v>10969</v>
      </c>
      <c r="B4811" t="s">
        <v>10970</v>
      </c>
    </row>
    <row r="4812" spans="1:2">
      <c r="A4812" t="s">
        <v>10954</v>
      </c>
      <c r="B4812" t="s">
        <v>10955</v>
      </c>
    </row>
    <row r="4813" spans="1:2">
      <c r="A4813" t="s">
        <v>10956</v>
      </c>
      <c r="B4813" t="s">
        <v>10957</v>
      </c>
    </row>
    <row r="4814" spans="1:2">
      <c r="A4814" t="s">
        <v>10958</v>
      </c>
      <c r="B4814" t="s">
        <v>10959</v>
      </c>
    </row>
    <row r="4815" spans="1:2">
      <c r="A4815" t="s">
        <v>10960</v>
      </c>
      <c r="B4815" t="s">
        <v>10961</v>
      </c>
    </row>
    <row r="4816" spans="1:2">
      <c r="A4816" t="s">
        <v>10962</v>
      </c>
      <c r="B4816" t="s">
        <v>10963</v>
      </c>
    </row>
    <row r="4817" spans="1:2">
      <c r="A4817" t="s">
        <v>10964</v>
      </c>
      <c r="B4817" t="s">
        <v>10965</v>
      </c>
    </row>
    <row r="4818" spans="1:2">
      <c r="A4818" t="s">
        <v>10980</v>
      </c>
      <c r="B4818" t="s">
        <v>5539</v>
      </c>
    </row>
    <row r="4819" spans="1:2">
      <c r="A4819" t="s">
        <v>10971</v>
      </c>
      <c r="B4819" t="s">
        <v>4305</v>
      </c>
    </row>
    <row r="4820" spans="1:2">
      <c r="A4820" t="s">
        <v>10972</v>
      </c>
      <c r="B4820" t="s">
        <v>10973</v>
      </c>
    </row>
    <row r="4821" spans="1:2">
      <c r="A4821" t="s">
        <v>10974</v>
      </c>
      <c r="B4821" t="s">
        <v>10975</v>
      </c>
    </row>
    <row r="4822" spans="1:2">
      <c r="A4822" t="s">
        <v>10976</v>
      </c>
      <c r="B4822" t="s">
        <v>10977</v>
      </c>
    </row>
    <row r="4823" spans="1:2">
      <c r="A4823" t="s">
        <v>10978</v>
      </c>
      <c r="B4823" t="s">
        <v>10979</v>
      </c>
    </row>
    <row r="4824" spans="1:2">
      <c r="A4824" t="s">
        <v>10984</v>
      </c>
      <c r="B4824" t="s">
        <v>10985</v>
      </c>
    </row>
    <row r="4825" spans="1:2">
      <c r="A4825" t="s">
        <v>10986</v>
      </c>
      <c r="B4825" t="s">
        <v>10987</v>
      </c>
    </row>
    <row r="4826" spans="1:2">
      <c r="A4826" t="s">
        <v>10981</v>
      </c>
      <c r="B4826" t="s">
        <v>10982</v>
      </c>
    </row>
    <row r="4827" spans="1:2">
      <c r="A4827" t="s">
        <v>10983</v>
      </c>
      <c r="B4827" t="s">
        <v>7913</v>
      </c>
    </row>
    <row r="4828" spans="1:2">
      <c r="A4828" t="s">
        <v>11007</v>
      </c>
      <c r="B4828" t="s">
        <v>11008</v>
      </c>
    </row>
    <row r="4829" spans="1:2">
      <c r="A4829" t="s">
        <v>11007</v>
      </c>
      <c r="B4829" t="s">
        <v>11009</v>
      </c>
    </row>
    <row r="4830" spans="1:2">
      <c r="A4830" t="s">
        <v>11007</v>
      </c>
      <c r="B4830" t="s">
        <v>11008</v>
      </c>
    </row>
    <row r="4831" spans="1:2">
      <c r="A4831" t="s">
        <v>10988</v>
      </c>
      <c r="B4831" t="s">
        <v>10989</v>
      </c>
    </row>
    <row r="4832" spans="1:2">
      <c r="A4832" t="s">
        <v>10988</v>
      </c>
      <c r="B4832" t="s">
        <v>10990</v>
      </c>
    </row>
    <row r="4833" spans="1:2">
      <c r="A4833" t="s">
        <v>10988</v>
      </c>
      <c r="B4833" t="s">
        <v>10989</v>
      </c>
    </row>
    <row r="4834" spans="1:2">
      <c r="A4834" t="s">
        <v>10991</v>
      </c>
      <c r="B4834" t="s">
        <v>10992</v>
      </c>
    </row>
    <row r="4835" spans="1:2">
      <c r="A4835" t="s">
        <v>10991</v>
      </c>
      <c r="B4835" t="s">
        <v>10992</v>
      </c>
    </row>
    <row r="4836" spans="1:2">
      <c r="A4836" t="s">
        <v>10991</v>
      </c>
      <c r="B4836" t="s">
        <v>10993</v>
      </c>
    </row>
    <row r="4837" spans="1:2">
      <c r="A4837" t="s">
        <v>10994</v>
      </c>
      <c r="B4837" t="s">
        <v>10995</v>
      </c>
    </row>
    <row r="4838" spans="1:2">
      <c r="A4838" t="s">
        <v>10994</v>
      </c>
      <c r="B4838" t="s">
        <v>10996</v>
      </c>
    </row>
    <row r="4839" spans="1:2">
      <c r="A4839" t="s">
        <v>10994</v>
      </c>
      <c r="B4839" t="s">
        <v>10995</v>
      </c>
    </row>
    <row r="4840" spans="1:2">
      <c r="A4840" t="s">
        <v>10997</v>
      </c>
      <c r="B4840" t="s">
        <v>10998</v>
      </c>
    </row>
    <row r="4841" spans="1:2">
      <c r="A4841" t="s">
        <v>10997</v>
      </c>
      <c r="B4841" t="s">
        <v>10999</v>
      </c>
    </row>
    <row r="4842" spans="1:2">
      <c r="A4842" t="s">
        <v>10997</v>
      </c>
      <c r="B4842" t="s">
        <v>11000</v>
      </c>
    </row>
    <row r="4843" spans="1:2">
      <c r="A4843" t="s">
        <v>11001</v>
      </c>
      <c r="B4843" t="s">
        <v>11002</v>
      </c>
    </row>
    <row r="4844" spans="1:2">
      <c r="A4844" t="s">
        <v>11001</v>
      </c>
      <c r="B4844" t="s">
        <v>11003</v>
      </c>
    </row>
    <row r="4845" spans="1:2">
      <c r="A4845" t="s">
        <v>11001</v>
      </c>
      <c r="B4845" t="s">
        <v>11003</v>
      </c>
    </row>
    <row r="4846" spans="1:2">
      <c r="A4846" t="s">
        <v>11004</v>
      </c>
      <c r="B4846" t="s">
        <v>11005</v>
      </c>
    </row>
    <row r="4847" spans="1:2">
      <c r="A4847" t="s">
        <v>11004</v>
      </c>
      <c r="B4847" t="s">
        <v>11006</v>
      </c>
    </row>
    <row r="4848" spans="1:2">
      <c r="A4848" t="s">
        <v>11004</v>
      </c>
      <c r="B4848" t="s">
        <v>11005</v>
      </c>
    </row>
    <row r="4849" spans="1:2">
      <c r="A4849" t="s">
        <v>11058</v>
      </c>
      <c r="B4849" t="s">
        <v>11059</v>
      </c>
    </row>
    <row r="4850" spans="1:2">
      <c r="A4850" t="s">
        <v>11058</v>
      </c>
      <c r="B4850" t="s">
        <v>11060</v>
      </c>
    </row>
    <row r="4851" spans="1:2">
      <c r="A4851" t="s">
        <v>11058</v>
      </c>
      <c r="B4851" t="s">
        <v>11060</v>
      </c>
    </row>
    <row r="4852" spans="1:2">
      <c r="A4852" t="s">
        <v>11061</v>
      </c>
      <c r="B4852" t="s">
        <v>11062</v>
      </c>
    </row>
    <row r="4853" spans="1:2">
      <c r="A4853" t="s">
        <v>11061</v>
      </c>
      <c r="B4853" t="s">
        <v>11063</v>
      </c>
    </row>
    <row r="4854" spans="1:2">
      <c r="A4854" t="s">
        <v>11061</v>
      </c>
      <c r="B4854" t="s">
        <v>11064</v>
      </c>
    </row>
    <row r="4855" spans="1:2">
      <c r="A4855" t="s">
        <v>11065</v>
      </c>
      <c r="B4855" t="s">
        <v>11066</v>
      </c>
    </row>
    <row r="4856" spans="1:2">
      <c r="A4856" t="s">
        <v>11065</v>
      </c>
      <c r="B4856" t="s">
        <v>11066</v>
      </c>
    </row>
    <row r="4857" spans="1:2">
      <c r="A4857" t="s">
        <v>11065</v>
      </c>
      <c r="B4857" t="s">
        <v>11067</v>
      </c>
    </row>
    <row r="4858" spans="1:2">
      <c r="A4858" t="s">
        <v>11068</v>
      </c>
      <c r="B4858" t="s">
        <v>11069</v>
      </c>
    </row>
    <row r="4859" spans="1:2">
      <c r="A4859" t="s">
        <v>11068</v>
      </c>
      <c r="B4859" t="s">
        <v>11069</v>
      </c>
    </row>
    <row r="4860" spans="1:2">
      <c r="A4860" t="s">
        <v>11068</v>
      </c>
      <c r="B4860" t="s">
        <v>11069</v>
      </c>
    </row>
    <row r="4861" spans="1:2">
      <c r="A4861" t="s">
        <v>11010</v>
      </c>
      <c r="B4861" t="s">
        <v>11011</v>
      </c>
    </row>
    <row r="4862" spans="1:2">
      <c r="A4862" t="s">
        <v>11010</v>
      </c>
      <c r="B4862" t="s">
        <v>11012</v>
      </c>
    </row>
    <row r="4863" spans="1:2">
      <c r="A4863" t="s">
        <v>11010</v>
      </c>
      <c r="B4863" t="s">
        <v>11012</v>
      </c>
    </row>
    <row r="4864" spans="1:2">
      <c r="A4864" t="s">
        <v>11013</v>
      </c>
      <c r="B4864" t="s">
        <v>11014</v>
      </c>
    </row>
    <row r="4865" spans="1:2">
      <c r="A4865" t="s">
        <v>11013</v>
      </c>
      <c r="B4865" t="s">
        <v>11015</v>
      </c>
    </row>
    <row r="4866" spans="1:2">
      <c r="A4866" t="s">
        <v>11013</v>
      </c>
      <c r="B4866" t="s">
        <v>11016</v>
      </c>
    </row>
    <row r="4867" spans="1:2">
      <c r="A4867" t="s">
        <v>11017</v>
      </c>
      <c r="B4867" t="s">
        <v>11018</v>
      </c>
    </row>
    <row r="4868" spans="1:2">
      <c r="A4868" t="s">
        <v>11017</v>
      </c>
      <c r="B4868" t="s">
        <v>11018</v>
      </c>
    </row>
    <row r="4869" spans="1:2">
      <c r="A4869" t="s">
        <v>11017</v>
      </c>
      <c r="B4869" t="s">
        <v>11019</v>
      </c>
    </row>
    <row r="4870" spans="1:2">
      <c r="A4870" t="s">
        <v>11020</v>
      </c>
      <c r="B4870" t="s">
        <v>11021</v>
      </c>
    </row>
    <row r="4871" spans="1:2">
      <c r="A4871" t="s">
        <v>11020</v>
      </c>
      <c r="B4871" t="s">
        <v>11021</v>
      </c>
    </row>
    <row r="4872" spans="1:2">
      <c r="A4872" t="s">
        <v>11020</v>
      </c>
      <c r="B4872" t="s">
        <v>11022</v>
      </c>
    </row>
    <row r="4873" spans="1:2">
      <c r="A4873" t="s">
        <v>11023</v>
      </c>
      <c r="B4873" t="s">
        <v>11024</v>
      </c>
    </row>
    <row r="4874" spans="1:2">
      <c r="A4874" t="s">
        <v>11023</v>
      </c>
      <c r="B4874" t="s">
        <v>11025</v>
      </c>
    </row>
    <row r="4875" spans="1:2">
      <c r="A4875" t="s">
        <v>11023</v>
      </c>
      <c r="B4875" t="s">
        <v>11026</v>
      </c>
    </row>
    <row r="4876" spans="1:2">
      <c r="A4876" t="s">
        <v>11027</v>
      </c>
      <c r="B4876" t="s">
        <v>11028</v>
      </c>
    </row>
    <row r="4877" spans="1:2">
      <c r="A4877" t="s">
        <v>11027</v>
      </c>
      <c r="B4877" t="s">
        <v>11028</v>
      </c>
    </row>
    <row r="4878" spans="1:2">
      <c r="A4878" t="s">
        <v>11027</v>
      </c>
      <c r="B4878" t="s">
        <v>11029</v>
      </c>
    </row>
    <row r="4879" spans="1:2">
      <c r="A4879" t="s">
        <v>11030</v>
      </c>
      <c r="B4879" t="s">
        <v>11031</v>
      </c>
    </row>
    <row r="4880" spans="1:2">
      <c r="A4880" t="s">
        <v>11030</v>
      </c>
      <c r="B4880" t="s">
        <v>11032</v>
      </c>
    </row>
    <row r="4881" spans="1:2">
      <c r="A4881" t="s">
        <v>11030</v>
      </c>
      <c r="B4881" t="s">
        <v>11033</v>
      </c>
    </row>
    <row r="4882" spans="1:2">
      <c r="A4882" t="s">
        <v>11034</v>
      </c>
      <c r="B4882" t="s">
        <v>11035</v>
      </c>
    </row>
    <row r="4883" spans="1:2">
      <c r="A4883" t="s">
        <v>11034</v>
      </c>
      <c r="B4883" t="s">
        <v>11036</v>
      </c>
    </row>
    <row r="4884" spans="1:2">
      <c r="A4884" t="s">
        <v>11034</v>
      </c>
      <c r="B4884" t="s">
        <v>11036</v>
      </c>
    </row>
    <row r="4885" spans="1:2">
      <c r="A4885" t="s">
        <v>11037</v>
      </c>
      <c r="B4885" t="s">
        <v>11038</v>
      </c>
    </row>
    <row r="4886" spans="1:2">
      <c r="A4886" t="s">
        <v>11037</v>
      </c>
      <c r="B4886" t="s">
        <v>11039</v>
      </c>
    </row>
    <row r="4887" spans="1:2">
      <c r="A4887" t="s">
        <v>11037</v>
      </c>
      <c r="B4887" t="s">
        <v>11038</v>
      </c>
    </row>
    <row r="4888" spans="1:2">
      <c r="A4888" t="s">
        <v>11040</v>
      </c>
      <c r="B4888" t="s">
        <v>11041</v>
      </c>
    </row>
    <row r="4889" spans="1:2">
      <c r="A4889" t="s">
        <v>11040</v>
      </c>
      <c r="B4889" t="s">
        <v>11042</v>
      </c>
    </row>
    <row r="4890" spans="1:2">
      <c r="A4890" t="s">
        <v>11040</v>
      </c>
      <c r="B4890" t="s">
        <v>11042</v>
      </c>
    </row>
    <row r="4891" spans="1:2">
      <c r="A4891" t="s">
        <v>11043</v>
      </c>
      <c r="B4891" t="s">
        <v>11044</v>
      </c>
    </row>
    <row r="4892" spans="1:2">
      <c r="A4892" t="s">
        <v>11043</v>
      </c>
      <c r="B4892" t="s">
        <v>11045</v>
      </c>
    </row>
    <row r="4893" spans="1:2">
      <c r="A4893" t="s">
        <v>11043</v>
      </c>
      <c r="B4893" t="s">
        <v>11046</v>
      </c>
    </row>
    <row r="4894" spans="1:2">
      <c r="A4894" t="s">
        <v>11047</v>
      </c>
      <c r="B4894" t="s">
        <v>11048</v>
      </c>
    </row>
    <row r="4895" spans="1:2">
      <c r="A4895" t="s">
        <v>11047</v>
      </c>
      <c r="B4895" t="s">
        <v>11049</v>
      </c>
    </row>
    <row r="4896" spans="1:2">
      <c r="A4896" t="s">
        <v>11047</v>
      </c>
      <c r="B4896" t="s">
        <v>11050</v>
      </c>
    </row>
    <row r="4897" spans="1:2">
      <c r="A4897" t="s">
        <v>11051</v>
      </c>
      <c r="B4897" t="s">
        <v>11052</v>
      </c>
    </row>
    <row r="4898" spans="1:2">
      <c r="A4898" t="s">
        <v>11051</v>
      </c>
      <c r="B4898" t="s">
        <v>11053</v>
      </c>
    </row>
    <row r="4899" spans="1:2">
      <c r="A4899" t="s">
        <v>11051</v>
      </c>
      <c r="B4899" t="s">
        <v>11054</v>
      </c>
    </row>
    <row r="4900" spans="1:2">
      <c r="A4900" t="s">
        <v>11055</v>
      </c>
      <c r="B4900" t="s">
        <v>11056</v>
      </c>
    </row>
    <row r="4901" spans="1:2">
      <c r="A4901" t="s">
        <v>11055</v>
      </c>
      <c r="B4901" t="s">
        <v>11057</v>
      </c>
    </row>
    <row r="4902" spans="1:2">
      <c r="A4902" t="s">
        <v>11055</v>
      </c>
      <c r="B4902" t="s">
        <v>11056</v>
      </c>
    </row>
    <row r="4903" spans="1:2">
      <c r="A4903" t="s">
        <v>11117</v>
      </c>
      <c r="B4903" t="s">
        <v>11118</v>
      </c>
    </row>
    <row r="4904" spans="1:2">
      <c r="A4904" t="s">
        <v>11117</v>
      </c>
      <c r="B4904" t="s">
        <v>11119</v>
      </c>
    </row>
    <row r="4905" spans="1:2">
      <c r="A4905" t="s">
        <v>11077</v>
      </c>
      <c r="B4905" t="s">
        <v>11078</v>
      </c>
    </row>
    <row r="4906" spans="1:2">
      <c r="A4906" t="s">
        <v>11077</v>
      </c>
      <c r="B4906" t="s">
        <v>11079</v>
      </c>
    </row>
    <row r="4907" spans="1:2">
      <c r="A4907" t="s">
        <v>11080</v>
      </c>
      <c r="B4907" t="s">
        <v>5248</v>
      </c>
    </row>
    <row r="4908" spans="1:2">
      <c r="A4908" t="s">
        <v>11080</v>
      </c>
      <c r="B4908" t="s">
        <v>11081</v>
      </c>
    </row>
    <row r="4909" spans="1:2">
      <c r="A4909" t="s">
        <v>11070</v>
      </c>
      <c r="B4909" t="s">
        <v>4031</v>
      </c>
    </row>
    <row r="4910" spans="1:2">
      <c r="A4910" t="s">
        <v>11070</v>
      </c>
      <c r="B4910" t="s">
        <v>5541</v>
      </c>
    </row>
    <row r="4911" spans="1:2">
      <c r="A4911" t="s">
        <v>11071</v>
      </c>
      <c r="B4911" t="s">
        <v>11072</v>
      </c>
    </row>
    <row r="4912" spans="1:2">
      <c r="A4912" t="s">
        <v>11071</v>
      </c>
      <c r="B4912" t="s">
        <v>11073</v>
      </c>
    </row>
    <row r="4913" spans="1:2">
      <c r="A4913" t="s">
        <v>11074</v>
      </c>
      <c r="B4913" t="s">
        <v>11075</v>
      </c>
    </row>
    <row r="4914" spans="1:2">
      <c r="A4914" t="s">
        <v>11074</v>
      </c>
      <c r="B4914" t="s">
        <v>11076</v>
      </c>
    </row>
    <row r="4915" spans="1:2">
      <c r="A4915" t="s">
        <v>11082</v>
      </c>
      <c r="B4915" t="s">
        <v>11083</v>
      </c>
    </row>
    <row r="4916" spans="1:2">
      <c r="A4916" t="s">
        <v>11082</v>
      </c>
      <c r="B4916" t="s">
        <v>11084</v>
      </c>
    </row>
    <row r="4917" spans="1:2">
      <c r="A4917" t="s">
        <v>11085</v>
      </c>
      <c r="B4917" t="s">
        <v>1954</v>
      </c>
    </row>
    <row r="4918" spans="1:2">
      <c r="A4918" t="s">
        <v>11085</v>
      </c>
      <c r="B4918" t="s">
        <v>11086</v>
      </c>
    </row>
    <row r="4919" spans="1:2">
      <c r="A4919" t="s">
        <v>11087</v>
      </c>
      <c r="B4919" t="s">
        <v>11088</v>
      </c>
    </row>
    <row r="4920" spans="1:2">
      <c r="A4920" t="s">
        <v>11087</v>
      </c>
      <c r="B4920" t="s">
        <v>11089</v>
      </c>
    </row>
    <row r="4921" spans="1:2">
      <c r="A4921" t="s">
        <v>11090</v>
      </c>
      <c r="B4921" t="s">
        <v>11091</v>
      </c>
    </row>
    <row r="4922" spans="1:2">
      <c r="A4922" t="s">
        <v>11090</v>
      </c>
      <c r="B4922" t="s">
        <v>11092</v>
      </c>
    </row>
    <row r="4923" spans="1:2">
      <c r="A4923" t="s">
        <v>11093</v>
      </c>
      <c r="B4923" t="s">
        <v>11094</v>
      </c>
    </row>
    <row r="4924" spans="1:2">
      <c r="A4924" t="s">
        <v>11093</v>
      </c>
      <c r="B4924" t="s">
        <v>11095</v>
      </c>
    </row>
    <row r="4925" spans="1:2">
      <c r="A4925" t="s">
        <v>11096</v>
      </c>
      <c r="B4925" t="s">
        <v>11097</v>
      </c>
    </row>
    <row r="4926" spans="1:2">
      <c r="A4926" t="s">
        <v>11096</v>
      </c>
      <c r="B4926" t="s">
        <v>11098</v>
      </c>
    </row>
    <row r="4927" spans="1:2">
      <c r="A4927" t="s">
        <v>11099</v>
      </c>
      <c r="B4927" t="s">
        <v>11100</v>
      </c>
    </row>
    <row r="4928" spans="1:2">
      <c r="A4928" t="s">
        <v>11099</v>
      </c>
      <c r="B4928" t="s">
        <v>11101</v>
      </c>
    </row>
    <row r="4929" spans="1:2">
      <c r="A4929" t="s">
        <v>11102</v>
      </c>
      <c r="B4929" t="s">
        <v>11103</v>
      </c>
    </row>
    <row r="4930" spans="1:2">
      <c r="A4930" t="s">
        <v>11102</v>
      </c>
      <c r="B4930" t="s">
        <v>11104</v>
      </c>
    </row>
    <row r="4931" spans="1:2">
      <c r="A4931" t="s">
        <v>11105</v>
      </c>
      <c r="B4931" t="s">
        <v>11106</v>
      </c>
    </row>
    <row r="4932" spans="1:2">
      <c r="A4932" t="s">
        <v>11105</v>
      </c>
      <c r="B4932" t="s">
        <v>11107</v>
      </c>
    </row>
    <row r="4933" spans="1:2">
      <c r="A4933" t="s">
        <v>11108</v>
      </c>
      <c r="B4933" t="s">
        <v>11109</v>
      </c>
    </row>
    <row r="4934" spans="1:2">
      <c r="A4934" t="s">
        <v>11108</v>
      </c>
      <c r="B4934" t="s">
        <v>11110</v>
      </c>
    </row>
    <row r="4935" spans="1:2">
      <c r="A4935" t="s">
        <v>11111</v>
      </c>
      <c r="B4935" t="s">
        <v>11112</v>
      </c>
    </row>
    <row r="4936" spans="1:2">
      <c r="A4936" t="s">
        <v>11111</v>
      </c>
      <c r="B4936" t="s">
        <v>11113</v>
      </c>
    </row>
    <row r="4937" spans="1:2">
      <c r="A4937" t="s">
        <v>11114</v>
      </c>
      <c r="B4937" t="s">
        <v>11115</v>
      </c>
    </row>
    <row r="4938" spans="1:2">
      <c r="A4938" t="s">
        <v>11114</v>
      </c>
      <c r="B4938" t="s">
        <v>11116</v>
      </c>
    </row>
    <row r="4939" spans="1:2">
      <c r="A4939" t="s">
        <v>11120</v>
      </c>
      <c r="B4939" t="s">
        <v>11121</v>
      </c>
    </row>
    <row r="4940" spans="1:2">
      <c r="A4940" t="s">
        <v>11122</v>
      </c>
      <c r="B4940" t="s">
        <v>11123</v>
      </c>
    </row>
    <row r="4941" spans="1:2">
      <c r="A4941" t="s">
        <v>11124</v>
      </c>
      <c r="B4941" t="s">
        <v>11125</v>
      </c>
    </row>
    <row r="4942" spans="1:2">
      <c r="A4942" t="s">
        <v>11126</v>
      </c>
      <c r="B4942" t="s">
        <v>11127</v>
      </c>
    </row>
    <row r="4943" spans="1:2">
      <c r="A4943" t="s">
        <v>11128</v>
      </c>
      <c r="B4943" t="s">
        <v>11129</v>
      </c>
    </row>
    <row r="4944" spans="1:2">
      <c r="A4944" t="s">
        <v>11130</v>
      </c>
      <c r="B4944" t="s">
        <v>11131</v>
      </c>
    </row>
    <row r="4945" spans="1:2">
      <c r="A4945" t="s">
        <v>11132</v>
      </c>
      <c r="B4945" t="s">
        <v>11133</v>
      </c>
    </row>
    <row r="4946" spans="1:2">
      <c r="A4946" t="s">
        <v>11154</v>
      </c>
      <c r="B4946" t="s">
        <v>11155</v>
      </c>
    </row>
    <row r="4947" spans="1:2">
      <c r="A4947" t="s">
        <v>11156</v>
      </c>
      <c r="B4947" t="s">
        <v>11157</v>
      </c>
    </row>
    <row r="4948" spans="1:2">
      <c r="A4948" t="s">
        <v>11158</v>
      </c>
      <c r="B4948" t="s">
        <v>11159</v>
      </c>
    </row>
    <row r="4949" spans="1:2">
      <c r="A4949" t="s">
        <v>11160</v>
      </c>
      <c r="B4949" t="s">
        <v>11161</v>
      </c>
    </row>
    <row r="4950" spans="1:2">
      <c r="A4950" t="s">
        <v>11134</v>
      </c>
      <c r="B4950" t="s">
        <v>11135</v>
      </c>
    </row>
    <row r="4951" spans="1:2">
      <c r="A4951" t="s">
        <v>11136</v>
      </c>
      <c r="B4951" t="s">
        <v>11137</v>
      </c>
    </row>
    <row r="4952" spans="1:2">
      <c r="A4952" t="s">
        <v>11138</v>
      </c>
      <c r="B4952" t="s">
        <v>11139</v>
      </c>
    </row>
    <row r="4953" spans="1:2">
      <c r="A4953" t="s">
        <v>11140</v>
      </c>
      <c r="B4953" t="s">
        <v>11141</v>
      </c>
    </row>
    <row r="4954" spans="1:2">
      <c r="A4954" t="s">
        <v>11142</v>
      </c>
      <c r="B4954" t="s">
        <v>11143</v>
      </c>
    </row>
    <row r="4955" spans="1:2">
      <c r="A4955" t="s">
        <v>11144</v>
      </c>
      <c r="B4955" t="s">
        <v>11145</v>
      </c>
    </row>
    <row r="4956" spans="1:2">
      <c r="A4956" t="s">
        <v>11146</v>
      </c>
      <c r="B4956" t="s">
        <v>11147</v>
      </c>
    </row>
    <row r="4957" spans="1:2">
      <c r="A4957" t="s">
        <v>11148</v>
      </c>
      <c r="B4957" t="s">
        <v>11149</v>
      </c>
    </row>
    <row r="4958" spans="1:2">
      <c r="A4958" t="s">
        <v>11150</v>
      </c>
      <c r="B4958" t="s">
        <v>11151</v>
      </c>
    </row>
    <row r="4959" spans="1:2">
      <c r="A4959" t="s">
        <v>11152</v>
      </c>
      <c r="B4959" t="s">
        <v>11153</v>
      </c>
    </row>
    <row r="4960" spans="1:2">
      <c r="A4960" t="s">
        <v>11163</v>
      </c>
      <c r="B4960" t="s">
        <v>4285</v>
      </c>
    </row>
    <row r="4961" spans="1:2">
      <c r="A4961" t="s">
        <v>11162</v>
      </c>
      <c r="B4961" t="s">
        <v>4279</v>
      </c>
    </row>
    <row r="4962" spans="1:2">
      <c r="A4962" t="s">
        <v>11168</v>
      </c>
      <c r="B4962" t="s">
        <v>4307</v>
      </c>
    </row>
    <row r="4963" spans="1:2">
      <c r="A4963" t="s">
        <v>11164</v>
      </c>
      <c r="B4963" t="s">
        <v>11165</v>
      </c>
    </row>
    <row r="4964" spans="1:2">
      <c r="A4964" t="s">
        <v>11166</v>
      </c>
      <c r="B4964" t="s">
        <v>11167</v>
      </c>
    </row>
    <row r="4965" spans="1:2">
      <c r="A4965" t="s">
        <v>11169</v>
      </c>
      <c r="B4965" t="s">
        <v>11170</v>
      </c>
    </row>
    <row r="4966" spans="1:2">
      <c r="A4966" t="s">
        <v>11171</v>
      </c>
      <c r="B4966" t="s">
        <v>11172</v>
      </c>
    </row>
    <row r="4967" spans="1:2">
      <c r="A4967" t="s">
        <v>11173</v>
      </c>
      <c r="B4967" t="s">
        <v>11174</v>
      </c>
    </row>
    <row r="4968" spans="1:2">
      <c r="A4968" t="s">
        <v>11321</v>
      </c>
      <c r="B4968" t="s">
        <v>11322</v>
      </c>
    </row>
    <row r="4969" spans="1:2">
      <c r="A4969" t="s">
        <v>11323</v>
      </c>
      <c r="B4969" t="s">
        <v>11324</v>
      </c>
    </row>
    <row r="4970" spans="1:2">
      <c r="A4970" t="s">
        <v>11325</v>
      </c>
      <c r="B4970" t="s">
        <v>11326</v>
      </c>
    </row>
    <row r="4971" spans="1:2">
      <c r="A4971" t="s">
        <v>11327</v>
      </c>
      <c r="B4971" t="s">
        <v>11328</v>
      </c>
    </row>
    <row r="4972" spans="1:2">
      <c r="A4972" t="s">
        <v>11329</v>
      </c>
      <c r="B4972" t="s">
        <v>11330</v>
      </c>
    </row>
    <row r="4973" spans="1:2">
      <c r="A4973" t="s">
        <v>11331</v>
      </c>
      <c r="B4973" t="s">
        <v>11332</v>
      </c>
    </row>
    <row r="4974" spans="1:2">
      <c r="A4974" t="s">
        <v>11333</v>
      </c>
      <c r="B4974" t="s">
        <v>11334</v>
      </c>
    </row>
    <row r="4975" spans="1:2">
      <c r="A4975" t="s">
        <v>11335</v>
      </c>
      <c r="B4975" t="s">
        <v>11336</v>
      </c>
    </row>
    <row r="4976" spans="1:2">
      <c r="A4976" t="s">
        <v>11337</v>
      </c>
      <c r="B4976" t="s">
        <v>11338</v>
      </c>
    </row>
    <row r="4977" spans="1:2">
      <c r="A4977" t="s">
        <v>11339</v>
      </c>
      <c r="B4977" t="s">
        <v>11340</v>
      </c>
    </row>
    <row r="4978" spans="1:2">
      <c r="A4978" t="s">
        <v>11341</v>
      </c>
      <c r="B4978" t="s">
        <v>11342</v>
      </c>
    </row>
    <row r="4979" spans="1:2">
      <c r="A4979" t="s">
        <v>11343</v>
      </c>
      <c r="B4979" t="s">
        <v>11344</v>
      </c>
    </row>
    <row r="4980" spans="1:2">
      <c r="A4980" t="s">
        <v>11345</v>
      </c>
      <c r="B4980" t="s">
        <v>11346</v>
      </c>
    </row>
    <row r="4981" spans="1:2">
      <c r="A4981" t="s">
        <v>11347</v>
      </c>
      <c r="B4981" t="s">
        <v>11348</v>
      </c>
    </row>
    <row r="4982" spans="1:2">
      <c r="A4982" t="s">
        <v>11349</v>
      </c>
      <c r="B4982" t="s">
        <v>11350</v>
      </c>
    </row>
    <row r="4983" spans="1:2">
      <c r="A4983" t="s">
        <v>11351</v>
      </c>
      <c r="B4983" t="s">
        <v>11352</v>
      </c>
    </row>
    <row r="4984" spans="1:2">
      <c r="A4984" t="s">
        <v>11353</v>
      </c>
      <c r="B4984" t="s">
        <v>11354</v>
      </c>
    </row>
    <row r="4985" spans="1:2">
      <c r="A4985" t="s">
        <v>11355</v>
      </c>
      <c r="B4985" t="s">
        <v>11356</v>
      </c>
    </row>
    <row r="4986" spans="1:2">
      <c r="A4986" t="s">
        <v>11357</v>
      </c>
      <c r="B4986" t="s">
        <v>11358</v>
      </c>
    </row>
    <row r="4987" spans="1:2">
      <c r="A4987" t="s">
        <v>11359</v>
      </c>
      <c r="B4987" t="s">
        <v>11360</v>
      </c>
    </row>
    <row r="4988" spans="1:2">
      <c r="A4988" t="s">
        <v>11361</v>
      </c>
      <c r="B4988" t="s">
        <v>11362</v>
      </c>
    </row>
    <row r="4989" spans="1:2">
      <c r="A4989" t="s">
        <v>11363</v>
      </c>
      <c r="B4989" t="s">
        <v>11364</v>
      </c>
    </row>
    <row r="4990" spans="1:2">
      <c r="A4990" t="s">
        <v>11365</v>
      </c>
      <c r="B4990" t="s">
        <v>11366</v>
      </c>
    </row>
    <row r="4991" spans="1:2">
      <c r="A4991" t="s">
        <v>11367</v>
      </c>
      <c r="B4991" t="s">
        <v>11368</v>
      </c>
    </row>
    <row r="4992" spans="1:2">
      <c r="A4992" t="s">
        <v>11369</v>
      </c>
      <c r="B4992" t="s">
        <v>11370</v>
      </c>
    </row>
    <row r="4993" spans="1:2">
      <c r="A4993" t="s">
        <v>11371</v>
      </c>
      <c r="B4993" t="s">
        <v>11372</v>
      </c>
    </row>
    <row r="4994" spans="1:2">
      <c r="A4994" t="s">
        <v>11373</v>
      </c>
      <c r="B4994" t="s">
        <v>11374</v>
      </c>
    </row>
    <row r="4995" spans="1:2">
      <c r="A4995" t="s">
        <v>11375</v>
      </c>
      <c r="B4995" t="s">
        <v>11376</v>
      </c>
    </row>
    <row r="4996" spans="1:2">
      <c r="A4996" t="s">
        <v>13852</v>
      </c>
      <c r="B4996" t="s">
        <v>13962</v>
      </c>
    </row>
    <row r="4997" spans="1:2">
      <c r="A4997" t="s">
        <v>11175</v>
      </c>
      <c r="B4997" t="s">
        <v>11176</v>
      </c>
    </row>
    <row r="4998" spans="1:2">
      <c r="A4998" t="s">
        <v>11177</v>
      </c>
      <c r="B4998" t="s">
        <v>11178</v>
      </c>
    </row>
    <row r="4999" spans="1:2">
      <c r="A4999" t="s">
        <v>11179</v>
      </c>
      <c r="B4999" t="s">
        <v>11180</v>
      </c>
    </row>
    <row r="5000" spans="1:2">
      <c r="A5000" t="s">
        <v>11181</v>
      </c>
      <c r="B5000" t="s">
        <v>11182</v>
      </c>
    </row>
    <row r="5001" spans="1:2">
      <c r="A5001" t="s">
        <v>11183</v>
      </c>
      <c r="B5001" t="s">
        <v>11184</v>
      </c>
    </row>
    <row r="5002" spans="1:2">
      <c r="A5002" t="s">
        <v>11185</v>
      </c>
      <c r="B5002" t="s">
        <v>11186</v>
      </c>
    </row>
    <row r="5003" spans="1:2">
      <c r="A5003" t="s">
        <v>11187</v>
      </c>
      <c r="B5003" t="s">
        <v>11188</v>
      </c>
    </row>
    <row r="5004" spans="1:2">
      <c r="A5004" t="s">
        <v>11189</v>
      </c>
      <c r="B5004" t="s">
        <v>11190</v>
      </c>
    </row>
    <row r="5005" spans="1:2">
      <c r="A5005" t="s">
        <v>11191</v>
      </c>
      <c r="B5005" t="s">
        <v>11192</v>
      </c>
    </row>
    <row r="5006" spans="1:2">
      <c r="A5006" t="s">
        <v>11193</v>
      </c>
      <c r="B5006" t="s">
        <v>11194</v>
      </c>
    </row>
    <row r="5007" spans="1:2">
      <c r="A5007" t="s">
        <v>11195</v>
      </c>
      <c r="B5007" t="s">
        <v>11196</v>
      </c>
    </row>
    <row r="5008" spans="1:2">
      <c r="A5008" t="s">
        <v>11197</v>
      </c>
      <c r="B5008" t="s">
        <v>11198</v>
      </c>
    </row>
    <row r="5009" spans="1:2">
      <c r="A5009" t="s">
        <v>11199</v>
      </c>
      <c r="B5009" t="s">
        <v>11200</v>
      </c>
    </row>
    <row r="5010" spans="1:2">
      <c r="A5010" t="s">
        <v>11201</v>
      </c>
      <c r="B5010" t="s">
        <v>11202</v>
      </c>
    </row>
    <row r="5011" spans="1:2">
      <c r="A5011" t="s">
        <v>11203</v>
      </c>
      <c r="B5011" t="s">
        <v>11204</v>
      </c>
    </row>
    <row r="5012" spans="1:2">
      <c r="A5012" t="s">
        <v>11205</v>
      </c>
      <c r="B5012" t="s">
        <v>11206</v>
      </c>
    </row>
    <row r="5013" spans="1:2">
      <c r="A5013" t="s">
        <v>11207</v>
      </c>
      <c r="B5013" t="s">
        <v>11208</v>
      </c>
    </row>
    <row r="5014" spans="1:2">
      <c r="A5014" t="s">
        <v>11209</v>
      </c>
      <c r="B5014" t="s">
        <v>11210</v>
      </c>
    </row>
    <row r="5015" spans="1:2">
      <c r="A5015" t="s">
        <v>11211</v>
      </c>
      <c r="B5015" t="s">
        <v>11212</v>
      </c>
    </row>
    <row r="5016" spans="1:2">
      <c r="A5016" t="s">
        <v>11213</v>
      </c>
      <c r="B5016" t="s">
        <v>11214</v>
      </c>
    </row>
    <row r="5017" spans="1:2">
      <c r="A5017" t="s">
        <v>11215</v>
      </c>
      <c r="B5017" t="s">
        <v>11216</v>
      </c>
    </row>
    <row r="5018" spans="1:2">
      <c r="A5018" t="s">
        <v>11217</v>
      </c>
      <c r="B5018" t="s">
        <v>11218</v>
      </c>
    </row>
    <row r="5019" spans="1:2">
      <c r="A5019" t="s">
        <v>11219</v>
      </c>
      <c r="B5019" t="s">
        <v>11220</v>
      </c>
    </row>
    <row r="5020" spans="1:2">
      <c r="A5020" t="s">
        <v>11221</v>
      </c>
      <c r="B5020" t="s">
        <v>11222</v>
      </c>
    </row>
    <row r="5021" spans="1:2">
      <c r="A5021" t="s">
        <v>11223</v>
      </c>
      <c r="B5021" t="s">
        <v>11224</v>
      </c>
    </row>
    <row r="5022" spans="1:2">
      <c r="A5022" t="s">
        <v>11225</v>
      </c>
      <c r="B5022" t="s">
        <v>11226</v>
      </c>
    </row>
    <row r="5023" spans="1:2">
      <c r="A5023" t="s">
        <v>11227</v>
      </c>
      <c r="B5023" t="s">
        <v>11228</v>
      </c>
    </row>
    <row r="5024" spans="1:2">
      <c r="A5024" t="s">
        <v>11229</v>
      </c>
      <c r="B5024" t="s">
        <v>11230</v>
      </c>
    </row>
    <row r="5025" spans="1:2">
      <c r="A5025" t="s">
        <v>11231</v>
      </c>
      <c r="B5025" t="s">
        <v>11232</v>
      </c>
    </row>
    <row r="5026" spans="1:2">
      <c r="A5026" t="s">
        <v>11233</v>
      </c>
      <c r="B5026" t="s">
        <v>11234</v>
      </c>
    </row>
    <row r="5027" spans="1:2">
      <c r="A5027" t="s">
        <v>11235</v>
      </c>
      <c r="B5027" t="s">
        <v>11236</v>
      </c>
    </row>
    <row r="5028" spans="1:2">
      <c r="A5028" t="s">
        <v>11237</v>
      </c>
      <c r="B5028" t="s">
        <v>11238</v>
      </c>
    </row>
    <row r="5029" spans="1:2">
      <c r="A5029" t="s">
        <v>11239</v>
      </c>
      <c r="B5029" t="s">
        <v>11240</v>
      </c>
    </row>
    <row r="5030" spans="1:2">
      <c r="A5030" t="s">
        <v>11241</v>
      </c>
      <c r="B5030" t="s">
        <v>11242</v>
      </c>
    </row>
    <row r="5031" spans="1:2">
      <c r="A5031" t="s">
        <v>11243</v>
      </c>
      <c r="B5031" t="s">
        <v>11244</v>
      </c>
    </row>
    <row r="5032" spans="1:2">
      <c r="A5032" t="s">
        <v>11245</v>
      </c>
      <c r="B5032" t="s">
        <v>11246</v>
      </c>
    </row>
    <row r="5033" spans="1:2">
      <c r="A5033" t="s">
        <v>11247</v>
      </c>
      <c r="B5033" t="s">
        <v>11248</v>
      </c>
    </row>
    <row r="5034" spans="1:2">
      <c r="A5034" t="s">
        <v>11249</v>
      </c>
      <c r="B5034" t="s">
        <v>11250</v>
      </c>
    </row>
    <row r="5035" spans="1:2">
      <c r="A5035" t="s">
        <v>11251</v>
      </c>
      <c r="B5035" t="s">
        <v>11252</v>
      </c>
    </row>
    <row r="5036" spans="1:2">
      <c r="A5036" t="s">
        <v>11253</v>
      </c>
      <c r="B5036" t="s">
        <v>11254</v>
      </c>
    </row>
    <row r="5037" spans="1:2">
      <c r="A5037" t="s">
        <v>11255</v>
      </c>
      <c r="B5037" t="s">
        <v>11256</v>
      </c>
    </row>
    <row r="5038" spans="1:2">
      <c r="A5038" t="s">
        <v>11257</v>
      </c>
      <c r="B5038" t="s">
        <v>11258</v>
      </c>
    </row>
    <row r="5039" spans="1:2">
      <c r="A5039" t="s">
        <v>11259</v>
      </c>
      <c r="B5039" t="s">
        <v>11260</v>
      </c>
    </row>
    <row r="5040" spans="1:2">
      <c r="A5040" t="s">
        <v>11261</v>
      </c>
      <c r="B5040" t="s">
        <v>11262</v>
      </c>
    </row>
    <row r="5041" spans="1:2">
      <c r="A5041" t="s">
        <v>11263</v>
      </c>
      <c r="B5041" t="s">
        <v>11264</v>
      </c>
    </row>
    <row r="5042" spans="1:2">
      <c r="A5042" t="s">
        <v>11265</v>
      </c>
      <c r="B5042" t="s">
        <v>11266</v>
      </c>
    </row>
    <row r="5043" spans="1:2">
      <c r="A5043" t="s">
        <v>11267</v>
      </c>
      <c r="B5043" t="s">
        <v>11268</v>
      </c>
    </row>
    <row r="5044" spans="1:2">
      <c r="A5044" t="s">
        <v>11269</v>
      </c>
      <c r="B5044" t="s">
        <v>11270</v>
      </c>
    </row>
    <row r="5045" spans="1:2">
      <c r="A5045" t="s">
        <v>11271</v>
      </c>
      <c r="B5045" t="s">
        <v>11272</v>
      </c>
    </row>
    <row r="5046" spans="1:2">
      <c r="A5046" t="s">
        <v>11273</v>
      </c>
      <c r="B5046" t="s">
        <v>11274</v>
      </c>
    </row>
    <row r="5047" spans="1:2">
      <c r="A5047" t="s">
        <v>11275</v>
      </c>
      <c r="B5047" t="s">
        <v>11276</v>
      </c>
    </row>
    <row r="5048" spans="1:2">
      <c r="A5048" t="s">
        <v>11277</v>
      </c>
      <c r="B5048" t="s">
        <v>11278</v>
      </c>
    </row>
    <row r="5049" spans="1:2">
      <c r="A5049" t="s">
        <v>11279</v>
      </c>
      <c r="B5049" t="s">
        <v>11280</v>
      </c>
    </row>
    <row r="5050" spans="1:2">
      <c r="A5050" t="s">
        <v>11281</v>
      </c>
      <c r="B5050" t="s">
        <v>11282</v>
      </c>
    </row>
    <row r="5051" spans="1:2">
      <c r="A5051" t="s">
        <v>11283</v>
      </c>
      <c r="B5051" t="s">
        <v>11284</v>
      </c>
    </row>
    <row r="5052" spans="1:2">
      <c r="A5052" t="s">
        <v>11285</v>
      </c>
      <c r="B5052" t="s">
        <v>11286</v>
      </c>
    </row>
    <row r="5053" spans="1:2">
      <c r="A5053" t="s">
        <v>11287</v>
      </c>
      <c r="B5053" t="s">
        <v>11288</v>
      </c>
    </row>
    <row r="5054" spans="1:2">
      <c r="A5054" t="s">
        <v>11289</v>
      </c>
      <c r="B5054" t="s">
        <v>11290</v>
      </c>
    </row>
    <row r="5055" spans="1:2">
      <c r="A5055" t="s">
        <v>11291</v>
      </c>
      <c r="B5055" t="s">
        <v>11292</v>
      </c>
    </row>
    <row r="5056" spans="1:2">
      <c r="A5056" t="s">
        <v>11293</v>
      </c>
      <c r="B5056" t="s">
        <v>11294</v>
      </c>
    </row>
    <row r="5057" spans="1:2">
      <c r="A5057" t="s">
        <v>11295</v>
      </c>
      <c r="B5057" t="s">
        <v>11296</v>
      </c>
    </row>
    <row r="5058" spans="1:2">
      <c r="A5058" t="s">
        <v>11297</v>
      </c>
      <c r="B5058" t="s">
        <v>11298</v>
      </c>
    </row>
    <row r="5059" spans="1:2">
      <c r="A5059" t="s">
        <v>11299</v>
      </c>
      <c r="B5059" t="s">
        <v>11300</v>
      </c>
    </row>
    <row r="5060" spans="1:2">
      <c r="A5060" t="s">
        <v>11301</v>
      </c>
      <c r="B5060" t="s">
        <v>11302</v>
      </c>
    </row>
    <row r="5061" spans="1:2">
      <c r="A5061" t="s">
        <v>11303</v>
      </c>
      <c r="B5061" t="s">
        <v>11304</v>
      </c>
    </row>
    <row r="5062" spans="1:2">
      <c r="A5062" t="s">
        <v>11305</v>
      </c>
      <c r="B5062" t="s">
        <v>11306</v>
      </c>
    </row>
    <row r="5063" spans="1:2">
      <c r="A5063" t="s">
        <v>11307</v>
      </c>
      <c r="B5063" t="s">
        <v>11308</v>
      </c>
    </row>
    <row r="5064" spans="1:2">
      <c r="A5064" t="s">
        <v>11309</v>
      </c>
      <c r="B5064" t="s">
        <v>11310</v>
      </c>
    </row>
    <row r="5065" spans="1:2">
      <c r="A5065" t="s">
        <v>11311</v>
      </c>
      <c r="B5065" t="s">
        <v>11312</v>
      </c>
    </row>
    <row r="5066" spans="1:2">
      <c r="A5066" t="s">
        <v>11313</v>
      </c>
      <c r="B5066" t="s">
        <v>11314</v>
      </c>
    </row>
    <row r="5067" spans="1:2">
      <c r="A5067" t="s">
        <v>11315</v>
      </c>
      <c r="B5067" t="s">
        <v>11316</v>
      </c>
    </row>
    <row r="5068" spans="1:2">
      <c r="A5068" t="s">
        <v>11317</v>
      </c>
      <c r="B5068" t="s">
        <v>11318</v>
      </c>
    </row>
    <row r="5069" spans="1:2">
      <c r="A5069" t="s">
        <v>11319</v>
      </c>
      <c r="B5069" t="s">
        <v>11320</v>
      </c>
    </row>
    <row r="5070" spans="1:2">
      <c r="A5070" t="s">
        <v>11523</v>
      </c>
      <c r="B5070" t="s">
        <v>11524</v>
      </c>
    </row>
    <row r="5071" spans="1:2">
      <c r="A5071" t="s">
        <v>11525</v>
      </c>
      <c r="B5071" t="s">
        <v>11526</v>
      </c>
    </row>
    <row r="5072" spans="1:2">
      <c r="A5072" t="s">
        <v>11527</v>
      </c>
      <c r="B5072" t="s">
        <v>11528</v>
      </c>
    </row>
    <row r="5073" spans="1:2">
      <c r="A5073" t="s">
        <v>11529</v>
      </c>
      <c r="B5073" t="s">
        <v>11530</v>
      </c>
    </row>
    <row r="5074" spans="1:2">
      <c r="A5074" t="s">
        <v>11531</v>
      </c>
      <c r="B5074" t="s">
        <v>11532</v>
      </c>
    </row>
    <row r="5075" spans="1:2">
      <c r="A5075" t="s">
        <v>11533</v>
      </c>
      <c r="B5075" t="s">
        <v>11534</v>
      </c>
    </row>
    <row r="5076" spans="1:2">
      <c r="A5076" t="s">
        <v>11535</v>
      </c>
      <c r="B5076" t="s">
        <v>11536</v>
      </c>
    </row>
    <row r="5077" spans="1:2">
      <c r="A5077" t="s">
        <v>11537</v>
      </c>
      <c r="B5077" t="s">
        <v>11538</v>
      </c>
    </row>
    <row r="5078" spans="1:2">
      <c r="A5078" t="s">
        <v>11539</v>
      </c>
      <c r="B5078" t="s">
        <v>11540</v>
      </c>
    </row>
    <row r="5079" spans="1:2">
      <c r="A5079" t="s">
        <v>11541</v>
      </c>
      <c r="B5079" t="s">
        <v>11542</v>
      </c>
    </row>
    <row r="5080" spans="1:2">
      <c r="A5080" t="s">
        <v>11543</v>
      </c>
      <c r="B5080" t="s">
        <v>11544</v>
      </c>
    </row>
    <row r="5081" spans="1:2">
      <c r="A5081" t="s">
        <v>11545</v>
      </c>
      <c r="B5081" t="s">
        <v>11546</v>
      </c>
    </row>
    <row r="5082" spans="1:2">
      <c r="A5082" t="s">
        <v>11547</v>
      </c>
      <c r="B5082" t="s">
        <v>11548</v>
      </c>
    </row>
    <row r="5083" spans="1:2">
      <c r="A5083" t="s">
        <v>11549</v>
      </c>
      <c r="B5083" t="s">
        <v>11550</v>
      </c>
    </row>
    <row r="5084" spans="1:2">
      <c r="A5084" t="s">
        <v>11551</v>
      </c>
      <c r="B5084" t="s">
        <v>11552</v>
      </c>
    </row>
    <row r="5085" spans="1:2">
      <c r="A5085" t="s">
        <v>11553</v>
      </c>
      <c r="B5085" t="s">
        <v>11554</v>
      </c>
    </row>
    <row r="5086" spans="1:2">
      <c r="A5086" t="s">
        <v>11555</v>
      </c>
      <c r="B5086" t="s">
        <v>11556</v>
      </c>
    </row>
    <row r="5087" spans="1:2">
      <c r="A5087" t="s">
        <v>11557</v>
      </c>
      <c r="B5087" t="s">
        <v>11558</v>
      </c>
    </row>
    <row r="5088" spans="1:2">
      <c r="A5088" t="s">
        <v>11559</v>
      </c>
      <c r="B5088" t="s">
        <v>11560</v>
      </c>
    </row>
    <row r="5089" spans="1:2">
      <c r="A5089" t="s">
        <v>11561</v>
      </c>
      <c r="B5089" t="s">
        <v>11562</v>
      </c>
    </row>
    <row r="5090" spans="1:2">
      <c r="A5090" t="s">
        <v>11563</v>
      </c>
      <c r="B5090" t="s">
        <v>11564</v>
      </c>
    </row>
    <row r="5091" spans="1:2">
      <c r="A5091" t="s">
        <v>11565</v>
      </c>
      <c r="B5091" t="s">
        <v>11566</v>
      </c>
    </row>
    <row r="5092" spans="1:2">
      <c r="A5092" t="s">
        <v>11567</v>
      </c>
      <c r="B5092" t="s">
        <v>11568</v>
      </c>
    </row>
    <row r="5093" spans="1:2">
      <c r="A5093" t="s">
        <v>11569</v>
      </c>
      <c r="B5093" t="s">
        <v>11570</v>
      </c>
    </row>
    <row r="5094" spans="1:2">
      <c r="A5094" t="s">
        <v>11571</v>
      </c>
      <c r="B5094" t="s">
        <v>11572</v>
      </c>
    </row>
    <row r="5095" spans="1:2">
      <c r="A5095" t="s">
        <v>11573</v>
      </c>
      <c r="B5095" t="s">
        <v>11574</v>
      </c>
    </row>
    <row r="5096" spans="1:2">
      <c r="A5096" t="s">
        <v>11575</v>
      </c>
      <c r="B5096" t="s">
        <v>11576</v>
      </c>
    </row>
    <row r="5097" spans="1:2">
      <c r="A5097" t="s">
        <v>11577</v>
      </c>
      <c r="B5097" t="s">
        <v>11578</v>
      </c>
    </row>
    <row r="5098" spans="1:2">
      <c r="A5098" t="s">
        <v>11579</v>
      </c>
      <c r="B5098" t="s">
        <v>11580</v>
      </c>
    </row>
    <row r="5099" spans="1:2">
      <c r="A5099" t="s">
        <v>11581</v>
      </c>
      <c r="B5099" t="s">
        <v>11582</v>
      </c>
    </row>
    <row r="5100" spans="1:2">
      <c r="A5100" t="s">
        <v>11583</v>
      </c>
      <c r="B5100" t="s">
        <v>11584</v>
      </c>
    </row>
    <row r="5101" spans="1:2">
      <c r="A5101" t="s">
        <v>11585</v>
      </c>
      <c r="B5101" t="s">
        <v>11586</v>
      </c>
    </row>
    <row r="5102" spans="1:2">
      <c r="A5102" t="s">
        <v>11587</v>
      </c>
      <c r="B5102" t="s">
        <v>11588</v>
      </c>
    </row>
    <row r="5103" spans="1:2">
      <c r="A5103" t="s">
        <v>11589</v>
      </c>
      <c r="B5103" t="s">
        <v>11590</v>
      </c>
    </row>
    <row r="5104" spans="1:2">
      <c r="A5104" t="s">
        <v>11591</v>
      </c>
      <c r="B5104" t="s">
        <v>11592</v>
      </c>
    </row>
    <row r="5105" spans="1:2">
      <c r="A5105" t="s">
        <v>11593</v>
      </c>
      <c r="B5105" t="s">
        <v>11594</v>
      </c>
    </row>
    <row r="5106" spans="1:2">
      <c r="A5106" t="s">
        <v>11595</v>
      </c>
      <c r="B5106" t="s">
        <v>11596</v>
      </c>
    </row>
    <row r="5107" spans="1:2">
      <c r="A5107" t="s">
        <v>11377</v>
      </c>
      <c r="B5107" t="s">
        <v>11378</v>
      </c>
    </row>
    <row r="5108" spans="1:2">
      <c r="A5108" t="s">
        <v>11379</v>
      </c>
      <c r="B5108" t="s">
        <v>11380</v>
      </c>
    </row>
    <row r="5109" spans="1:2">
      <c r="A5109" t="s">
        <v>11381</v>
      </c>
      <c r="B5109" t="s">
        <v>11382</v>
      </c>
    </row>
    <row r="5110" spans="1:2">
      <c r="A5110" t="s">
        <v>11383</v>
      </c>
      <c r="B5110" t="s">
        <v>11384</v>
      </c>
    </row>
    <row r="5111" spans="1:2">
      <c r="A5111" t="s">
        <v>11385</v>
      </c>
      <c r="B5111" t="s">
        <v>11386</v>
      </c>
    </row>
    <row r="5112" spans="1:2">
      <c r="A5112" t="s">
        <v>11387</v>
      </c>
      <c r="B5112" t="s">
        <v>11388</v>
      </c>
    </row>
    <row r="5113" spans="1:2">
      <c r="A5113" t="s">
        <v>11389</v>
      </c>
      <c r="B5113" t="s">
        <v>11390</v>
      </c>
    </row>
    <row r="5114" spans="1:2">
      <c r="A5114" t="s">
        <v>11391</v>
      </c>
      <c r="B5114" t="s">
        <v>11392</v>
      </c>
    </row>
    <row r="5115" spans="1:2">
      <c r="A5115" t="s">
        <v>11393</v>
      </c>
      <c r="B5115" t="s">
        <v>11394</v>
      </c>
    </row>
    <row r="5116" spans="1:2">
      <c r="A5116" t="s">
        <v>11395</v>
      </c>
      <c r="B5116" t="s">
        <v>11396</v>
      </c>
    </row>
    <row r="5117" spans="1:2">
      <c r="A5117" t="s">
        <v>11397</v>
      </c>
      <c r="B5117" t="s">
        <v>11398</v>
      </c>
    </row>
    <row r="5118" spans="1:2">
      <c r="A5118" t="s">
        <v>11399</v>
      </c>
      <c r="B5118" t="s">
        <v>11400</v>
      </c>
    </row>
    <row r="5119" spans="1:2">
      <c r="A5119" t="s">
        <v>11401</v>
      </c>
      <c r="B5119" t="s">
        <v>11402</v>
      </c>
    </row>
    <row r="5120" spans="1:2">
      <c r="A5120" t="s">
        <v>11403</v>
      </c>
      <c r="B5120" t="s">
        <v>11404</v>
      </c>
    </row>
    <row r="5121" spans="1:2">
      <c r="A5121" t="s">
        <v>11405</v>
      </c>
      <c r="B5121" t="s">
        <v>11406</v>
      </c>
    </row>
    <row r="5122" spans="1:2">
      <c r="A5122" t="s">
        <v>11407</v>
      </c>
      <c r="B5122" t="s">
        <v>11408</v>
      </c>
    </row>
    <row r="5123" spans="1:2">
      <c r="A5123" t="s">
        <v>11409</v>
      </c>
      <c r="B5123" t="s">
        <v>11410</v>
      </c>
    </row>
    <row r="5124" spans="1:2">
      <c r="A5124" t="s">
        <v>11411</v>
      </c>
      <c r="B5124" t="s">
        <v>11412</v>
      </c>
    </row>
    <row r="5125" spans="1:2">
      <c r="A5125" t="s">
        <v>11413</v>
      </c>
      <c r="B5125" t="s">
        <v>11414</v>
      </c>
    </row>
    <row r="5126" spans="1:2">
      <c r="A5126" t="s">
        <v>11415</v>
      </c>
      <c r="B5126" t="s">
        <v>11416</v>
      </c>
    </row>
    <row r="5127" spans="1:2">
      <c r="A5127" t="s">
        <v>11417</v>
      </c>
      <c r="B5127" t="s">
        <v>11418</v>
      </c>
    </row>
    <row r="5128" spans="1:2">
      <c r="A5128" t="s">
        <v>11419</v>
      </c>
      <c r="B5128" t="s">
        <v>11420</v>
      </c>
    </row>
    <row r="5129" spans="1:2">
      <c r="A5129" t="s">
        <v>11421</v>
      </c>
      <c r="B5129" t="s">
        <v>11422</v>
      </c>
    </row>
    <row r="5130" spans="1:2">
      <c r="A5130" t="s">
        <v>11423</v>
      </c>
      <c r="B5130" t="s">
        <v>11424</v>
      </c>
    </row>
    <row r="5131" spans="1:2">
      <c r="A5131" t="s">
        <v>11425</v>
      </c>
      <c r="B5131" t="s">
        <v>11426</v>
      </c>
    </row>
    <row r="5132" spans="1:2">
      <c r="A5132" t="s">
        <v>11427</v>
      </c>
      <c r="B5132" t="s">
        <v>11428</v>
      </c>
    </row>
    <row r="5133" spans="1:2">
      <c r="A5133" t="s">
        <v>11429</v>
      </c>
      <c r="B5133" t="s">
        <v>11430</v>
      </c>
    </row>
    <row r="5134" spans="1:2">
      <c r="A5134" t="s">
        <v>11431</v>
      </c>
      <c r="B5134" t="s">
        <v>11432</v>
      </c>
    </row>
    <row r="5135" spans="1:2">
      <c r="A5135" t="s">
        <v>11433</v>
      </c>
      <c r="B5135" t="s">
        <v>11434</v>
      </c>
    </row>
    <row r="5136" spans="1:2">
      <c r="A5136" t="s">
        <v>11435</v>
      </c>
      <c r="B5136" t="s">
        <v>11436</v>
      </c>
    </row>
    <row r="5137" spans="1:2">
      <c r="A5137" t="s">
        <v>11437</v>
      </c>
      <c r="B5137" t="s">
        <v>11438</v>
      </c>
    </row>
    <row r="5138" spans="1:2">
      <c r="A5138" t="s">
        <v>11439</v>
      </c>
      <c r="B5138" t="s">
        <v>11440</v>
      </c>
    </row>
    <row r="5139" spans="1:2">
      <c r="A5139" t="s">
        <v>11441</v>
      </c>
      <c r="B5139" t="s">
        <v>11442</v>
      </c>
    </row>
    <row r="5140" spans="1:2">
      <c r="A5140" t="s">
        <v>11443</v>
      </c>
      <c r="B5140" t="s">
        <v>11444</v>
      </c>
    </row>
    <row r="5141" spans="1:2">
      <c r="A5141" t="s">
        <v>11445</v>
      </c>
      <c r="B5141" t="s">
        <v>11446</v>
      </c>
    </row>
    <row r="5142" spans="1:2">
      <c r="A5142" t="s">
        <v>11447</v>
      </c>
      <c r="B5142" t="s">
        <v>11448</v>
      </c>
    </row>
    <row r="5143" spans="1:2">
      <c r="A5143" t="s">
        <v>11449</v>
      </c>
      <c r="B5143" t="s">
        <v>11450</v>
      </c>
    </row>
    <row r="5144" spans="1:2">
      <c r="A5144" t="s">
        <v>11451</v>
      </c>
      <c r="B5144" t="s">
        <v>11452</v>
      </c>
    </row>
    <row r="5145" spans="1:2">
      <c r="A5145" t="s">
        <v>11453</v>
      </c>
      <c r="B5145" t="s">
        <v>11454</v>
      </c>
    </row>
    <row r="5146" spans="1:2">
      <c r="A5146" t="s">
        <v>11455</v>
      </c>
      <c r="B5146" t="s">
        <v>11456</v>
      </c>
    </row>
    <row r="5147" spans="1:2">
      <c r="A5147" t="s">
        <v>11457</v>
      </c>
      <c r="B5147" t="s">
        <v>11458</v>
      </c>
    </row>
    <row r="5148" spans="1:2">
      <c r="A5148" t="s">
        <v>11459</v>
      </c>
      <c r="B5148" t="s">
        <v>11460</v>
      </c>
    </row>
    <row r="5149" spans="1:2">
      <c r="A5149" t="s">
        <v>11461</v>
      </c>
      <c r="B5149" t="s">
        <v>11462</v>
      </c>
    </row>
    <row r="5150" spans="1:2">
      <c r="A5150" t="s">
        <v>11463</v>
      </c>
      <c r="B5150" t="s">
        <v>11464</v>
      </c>
    </row>
    <row r="5151" spans="1:2">
      <c r="A5151" t="s">
        <v>11465</v>
      </c>
      <c r="B5151" t="s">
        <v>11466</v>
      </c>
    </row>
    <row r="5152" spans="1:2">
      <c r="A5152" t="s">
        <v>11467</v>
      </c>
      <c r="B5152" t="s">
        <v>11468</v>
      </c>
    </row>
    <row r="5153" spans="1:2">
      <c r="A5153" t="s">
        <v>11469</v>
      </c>
      <c r="B5153" t="s">
        <v>11470</v>
      </c>
    </row>
    <row r="5154" spans="1:2">
      <c r="A5154" t="s">
        <v>11471</v>
      </c>
      <c r="B5154" t="s">
        <v>11472</v>
      </c>
    </row>
    <row r="5155" spans="1:2">
      <c r="A5155" t="s">
        <v>11473</v>
      </c>
      <c r="B5155" t="s">
        <v>11474</v>
      </c>
    </row>
    <row r="5156" spans="1:2">
      <c r="A5156" t="s">
        <v>11475</v>
      </c>
      <c r="B5156" t="s">
        <v>11476</v>
      </c>
    </row>
    <row r="5157" spans="1:2">
      <c r="A5157" t="s">
        <v>11477</v>
      </c>
      <c r="B5157" t="s">
        <v>11478</v>
      </c>
    </row>
    <row r="5158" spans="1:2">
      <c r="A5158" t="s">
        <v>11479</v>
      </c>
      <c r="B5158" t="s">
        <v>11480</v>
      </c>
    </row>
    <row r="5159" spans="1:2">
      <c r="A5159" t="s">
        <v>11481</v>
      </c>
      <c r="B5159" t="s">
        <v>11482</v>
      </c>
    </row>
    <row r="5160" spans="1:2">
      <c r="A5160" t="s">
        <v>11483</v>
      </c>
      <c r="B5160" t="s">
        <v>11484</v>
      </c>
    </row>
    <row r="5161" spans="1:2">
      <c r="A5161" t="s">
        <v>11485</v>
      </c>
      <c r="B5161" t="s">
        <v>11486</v>
      </c>
    </row>
    <row r="5162" spans="1:2">
      <c r="A5162" t="s">
        <v>11487</v>
      </c>
      <c r="B5162" t="s">
        <v>11488</v>
      </c>
    </row>
    <row r="5163" spans="1:2">
      <c r="A5163" t="s">
        <v>11489</v>
      </c>
      <c r="B5163" t="s">
        <v>11490</v>
      </c>
    </row>
    <row r="5164" spans="1:2">
      <c r="A5164" t="s">
        <v>11491</v>
      </c>
      <c r="B5164" t="s">
        <v>11492</v>
      </c>
    </row>
    <row r="5165" spans="1:2">
      <c r="A5165" t="s">
        <v>11493</v>
      </c>
      <c r="B5165" t="s">
        <v>11494</v>
      </c>
    </row>
    <row r="5166" spans="1:2">
      <c r="A5166" t="s">
        <v>11495</v>
      </c>
      <c r="B5166" t="s">
        <v>11496</v>
      </c>
    </row>
    <row r="5167" spans="1:2">
      <c r="A5167" t="s">
        <v>11497</v>
      </c>
      <c r="B5167" t="s">
        <v>11498</v>
      </c>
    </row>
    <row r="5168" spans="1:2">
      <c r="A5168" t="s">
        <v>11499</v>
      </c>
      <c r="B5168" t="s">
        <v>11500</v>
      </c>
    </row>
    <row r="5169" spans="1:2">
      <c r="A5169" t="s">
        <v>11501</v>
      </c>
      <c r="B5169" t="s">
        <v>11502</v>
      </c>
    </row>
    <row r="5170" spans="1:2">
      <c r="A5170" t="s">
        <v>11503</v>
      </c>
      <c r="B5170" t="s">
        <v>11504</v>
      </c>
    </row>
    <row r="5171" spans="1:2">
      <c r="A5171" t="s">
        <v>11505</v>
      </c>
      <c r="B5171" t="s">
        <v>11506</v>
      </c>
    </row>
    <row r="5172" spans="1:2">
      <c r="A5172" t="s">
        <v>11507</v>
      </c>
      <c r="B5172" t="s">
        <v>11508</v>
      </c>
    </row>
    <row r="5173" spans="1:2">
      <c r="A5173" t="s">
        <v>11509</v>
      </c>
      <c r="B5173" t="s">
        <v>11510</v>
      </c>
    </row>
    <row r="5174" spans="1:2">
      <c r="A5174" t="s">
        <v>11511</v>
      </c>
      <c r="B5174" t="s">
        <v>11512</v>
      </c>
    </row>
    <row r="5175" spans="1:2">
      <c r="A5175" t="s">
        <v>11513</v>
      </c>
      <c r="B5175" t="s">
        <v>11514</v>
      </c>
    </row>
    <row r="5176" spans="1:2">
      <c r="A5176" t="s">
        <v>11515</v>
      </c>
      <c r="B5176" t="s">
        <v>11516</v>
      </c>
    </row>
    <row r="5177" spans="1:2">
      <c r="A5177" t="s">
        <v>11517</v>
      </c>
      <c r="B5177" t="s">
        <v>11518</v>
      </c>
    </row>
    <row r="5178" spans="1:2">
      <c r="A5178" t="s">
        <v>11519</v>
      </c>
      <c r="B5178" t="s">
        <v>11520</v>
      </c>
    </row>
    <row r="5179" spans="1:2">
      <c r="A5179" t="s">
        <v>11521</v>
      </c>
      <c r="B5179" t="s">
        <v>11522</v>
      </c>
    </row>
    <row r="5180" spans="1:2">
      <c r="A5180" t="s">
        <v>11597</v>
      </c>
      <c r="B5180" t="s">
        <v>11598</v>
      </c>
    </row>
    <row r="5181" spans="1:2">
      <c r="A5181" t="s">
        <v>11599</v>
      </c>
      <c r="B5181" t="s">
        <v>11600</v>
      </c>
    </row>
    <row r="5182" spans="1:2">
      <c r="A5182" t="s">
        <v>11601</v>
      </c>
      <c r="B5182" t="s">
        <v>11602</v>
      </c>
    </row>
    <row r="5183" spans="1:2">
      <c r="A5183" t="s">
        <v>11609</v>
      </c>
      <c r="B5183" t="s">
        <v>11610</v>
      </c>
    </row>
    <row r="5184" spans="1:2">
      <c r="A5184" t="s">
        <v>11611</v>
      </c>
      <c r="B5184" t="s">
        <v>11612</v>
      </c>
    </row>
    <row r="5185" spans="1:2">
      <c r="A5185" t="s">
        <v>11603</v>
      </c>
      <c r="B5185" t="s">
        <v>11604</v>
      </c>
    </row>
    <row r="5186" spans="1:2">
      <c r="A5186" t="s">
        <v>11605</v>
      </c>
      <c r="B5186" t="s">
        <v>11606</v>
      </c>
    </row>
    <row r="5187" spans="1:2">
      <c r="A5187" t="s">
        <v>11607</v>
      </c>
      <c r="B5187" t="s">
        <v>11608</v>
      </c>
    </row>
    <row r="5188" spans="1:2">
      <c r="A5188" t="s">
        <v>15194</v>
      </c>
      <c r="B5188" t="s">
        <v>15375</v>
      </c>
    </row>
    <row r="5189" spans="1:2">
      <c r="A5189" t="s">
        <v>11613</v>
      </c>
      <c r="B5189" t="s">
        <v>4281</v>
      </c>
    </row>
    <row r="5190" spans="1:2">
      <c r="A5190" t="s">
        <v>11614</v>
      </c>
      <c r="B5190" t="s">
        <v>5541</v>
      </c>
    </row>
    <row r="5191" spans="1:2">
      <c r="A5191" t="s">
        <v>11617</v>
      </c>
      <c r="B5191" t="s">
        <v>5572</v>
      </c>
    </row>
    <row r="5192" spans="1:2">
      <c r="A5192" t="s">
        <v>11615</v>
      </c>
      <c r="B5192" t="s">
        <v>11616</v>
      </c>
    </row>
    <row r="5193" spans="1:2">
      <c r="A5193" t="s">
        <v>11630</v>
      </c>
      <c r="B5193" t="s">
        <v>11631</v>
      </c>
    </row>
    <row r="5194" spans="1:2">
      <c r="A5194" t="s">
        <v>11632</v>
      </c>
      <c r="B5194" t="s">
        <v>11633</v>
      </c>
    </row>
    <row r="5195" spans="1:2">
      <c r="A5195" t="s">
        <v>11618</v>
      </c>
      <c r="B5195" t="s">
        <v>11619</v>
      </c>
    </row>
    <row r="5196" spans="1:2">
      <c r="A5196" t="s">
        <v>11620</v>
      </c>
      <c r="B5196" t="s">
        <v>11621</v>
      </c>
    </row>
    <row r="5197" spans="1:2">
      <c r="A5197" t="s">
        <v>11622</v>
      </c>
      <c r="B5197" t="s">
        <v>11623</v>
      </c>
    </row>
    <row r="5198" spans="1:2">
      <c r="A5198" t="s">
        <v>11624</v>
      </c>
      <c r="B5198" t="s">
        <v>11625</v>
      </c>
    </row>
    <row r="5199" spans="1:2">
      <c r="A5199" t="s">
        <v>11626</v>
      </c>
      <c r="B5199" t="s">
        <v>11627</v>
      </c>
    </row>
    <row r="5200" spans="1:2">
      <c r="A5200" t="s">
        <v>11628</v>
      </c>
      <c r="B5200" t="s">
        <v>11629</v>
      </c>
    </row>
    <row r="5201" spans="1:2">
      <c r="A5201" t="s">
        <v>11634</v>
      </c>
      <c r="B5201" t="s">
        <v>3249</v>
      </c>
    </row>
    <row r="5202" spans="1:2">
      <c r="A5202" t="s">
        <v>11648</v>
      </c>
      <c r="B5202" t="s">
        <v>11649</v>
      </c>
    </row>
    <row r="5203" spans="1:2">
      <c r="A5203" t="s">
        <v>11635</v>
      </c>
      <c r="B5203" t="s">
        <v>11636</v>
      </c>
    </row>
    <row r="5204" spans="1:2">
      <c r="A5204" t="s">
        <v>11637</v>
      </c>
      <c r="B5204" t="s">
        <v>11638</v>
      </c>
    </row>
    <row r="5205" spans="1:2">
      <c r="A5205" t="s">
        <v>11639</v>
      </c>
      <c r="B5205" t="s">
        <v>11640</v>
      </c>
    </row>
    <row r="5206" spans="1:2">
      <c r="A5206" t="s">
        <v>11641</v>
      </c>
      <c r="B5206" t="s">
        <v>11049</v>
      </c>
    </row>
    <row r="5207" spans="1:2">
      <c r="A5207" t="s">
        <v>11642</v>
      </c>
      <c r="B5207" t="s">
        <v>11643</v>
      </c>
    </row>
    <row r="5208" spans="1:2">
      <c r="A5208" t="s">
        <v>11644</v>
      </c>
      <c r="B5208" t="s">
        <v>11645</v>
      </c>
    </row>
    <row r="5209" spans="1:2">
      <c r="A5209" t="s">
        <v>11646</v>
      </c>
      <c r="B5209" t="s">
        <v>11647</v>
      </c>
    </row>
    <row r="5210" spans="1:2">
      <c r="A5210" t="s">
        <v>11650</v>
      </c>
      <c r="B5210" t="s">
        <v>11651</v>
      </c>
    </row>
    <row r="5211" spans="1:2">
      <c r="A5211" t="s">
        <v>11652</v>
      </c>
      <c r="B5211" t="s">
        <v>11653</v>
      </c>
    </row>
    <row r="5212" spans="1:2">
      <c r="A5212" t="s">
        <v>11654</v>
      </c>
      <c r="B5212" t="s">
        <v>11655</v>
      </c>
    </row>
    <row r="5213" spans="1:2">
      <c r="A5213" t="s">
        <v>11656</v>
      </c>
      <c r="B5213" t="s">
        <v>11657</v>
      </c>
    </row>
    <row r="5214" spans="1:2">
      <c r="A5214" t="s">
        <v>11658</v>
      </c>
      <c r="B5214" t="s">
        <v>11659</v>
      </c>
    </row>
    <row r="5215" spans="1:2">
      <c r="A5215" t="s">
        <v>11660</v>
      </c>
      <c r="B5215" t="s">
        <v>11661</v>
      </c>
    </row>
    <row r="5216" spans="1:2">
      <c r="A5216" t="s">
        <v>11679</v>
      </c>
      <c r="B5216" t="s">
        <v>11680</v>
      </c>
    </row>
    <row r="5217" spans="1:2">
      <c r="A5217" t="s">
        <v>11662</v>
      </c>
      <c r="B5217" t="s">
        <v>11663</v>
      </c>
    </row>
    <row r="5218" spans="1:2">
      <c r="A5218" t="s">
        <v>11664</v>
      </c>
      <c r="B5218" t="s">
        <v>11665</v>
      </c>
    </row>
    <row r="5219" spans="1:2">
      <c r="A5219" t="s">
        <v>11666</v>
      </c>
      <c r="B5219" t="s">
        <v>11667</v>
      </c>
    </row>
    <row r="5220" spans="1:2">
      <c r="A5220" t="s">
        <v>11668</v>
      </c>
      <c r="B5220" t="s">
        <v>11669</v>
      </c>
    </row>
    <row r="5221" spans="1:2">
      <c r="A5221" t="s">
        <v>11670</v>
      </c>
      <c r="B5221" t="s">
        <v>11671</v>
      </c>
    </row>
    <row r="5222" spans="1:2">
      <c r="A5222" t="s">
        <v>11672</v>
      </c>
      <c r="B5222" t="s">
        <v>11673</v>
      </c>
    </row>
    <row r="5223" spans="1:2">
      <c r="A5223" t="s">
        <v>11674</v>
      </c>
      <c r="B5223" t="s">
        <v>11675</v>
      </c>
    </row>
    <row r="5224" spans="1:2">
      <c r="A5224" t="s">
        <v>11676</v>
      </c>
      <c r="B5224" t="s">
        <v>11677</v>
      </c>
    </row>
    <row r="5225" spans="1:2">
      <c r="A5225" t="s">
        <v>11678</v>
      </c>
      <c r="B5225" t="s">
        <v>7267</v>
      </c>
    </row>
    <row r="5226" spans="1:2">
      <c r="A5226" t="s">
        <v>11681</v>
      </c>
      <c r="B5226" t="s">
        <v>11682</v>
      </c>
    </row>
    <row r="5227" spans="1:2">
      <c r="A5227" t="s">
        <v>11683</v>
      </c>
      <c r="B5227" t="s">
        <v>11684</v>
      </c>
    </row>
    <row r="5228" spans="1:2">
      <c r="A5228" t="s">
        <v>11685</v>
      </c>
      <c r="B5228" t="s">
        <v>11686</v>
      </c>
    </row>
    <row r="5229" spans="1:2">
      <c r="A5229" t="s">
        <v>11687</v>
      </c>
      <c r="B5229" t="s">
        <v>11688</v>
      </c>
    </row>
    <row r="5230" spans="1:2">
      <c r="A5230" t="s">
        <v>11689</v>
      </c>
      <c r="B5230" t="s">
        <v>11690</v>
      </c>
    </row>
    <row r="5231" spans="1:2">
      <c r="A5231" t="s">
        <v>11691</v>
      </c>
      <c r="B5231" t="s">
        <v>11692</v>
      </c>
    </row>
    <row r="5232" spans="1:2">
      <c r="A5232" t="s">
        <v>11693</v>
      </c>
      <c r="B5232" t="s">
        <v>11694</v>
      </c>
    </row>
    <row r="5233" spans="1:2">
      <c r="A5233" t="s">
        <v>11695</v>
      </c>
      <c r="B5233" t="s">
        <v>11696</v>
      </c>
    </row>
    <row r="5234" spans="1:2">
      <c r="A5234" t="s">
        <v>11697</v>
      </c>
      <c r="B5234" t="s">
        <v>11698</v>
      </c>
    </row>
    <row r="5235" spans="1:2">
      <c r="A5235" t="s">
        <v>11699</v>
      </c>
      <c r="B5235" t="s">
        <v>11700</v>
      </c>
    </row>
    <row r="5236" spans="1:2">
      <c r="A5236" t="s">
        <v>11701</v>
      </c>
      <c r="B5236" t="s">
        <v>11702</v>
      </c>
    </row>
    <row r="5237" spans="1:2">
      <c r="A5237" t="s">
        <v>11703</v>
      </c>
      <c r="B5237" t="s">
        <v>11704</v>
      </c>
    </row>
    <row r="5238" spans="1:2">
      <c r="A5238" t="s">
        <v>11713</v>
      </c>
      <c r="B5238" t="s">
        <v>11714</v>
      </c>
    </row>
    <row r="5239" spans="1:2">
      <c r="A5239" t="s">
        <v>11715</v>
      </c>
      <c r="B5239" t="s">
        <v>11716</v>
      </c>
    </row>
    <row r="5240" spans="1:2">
      <c r="A5240" t="s">
        <v>11705</v>
      </c>
      <c r="B5240" t="s">
        <v>11706</v>
      </c>
    </row>
    <row r="5241" spans="1:2">
      <c r="A5241" t="s">
        <v>11707</v>
      </c>
      <c r="B5241" t="s">
        <v>11708</v>
      </c>
    </row>
    <row r="5242" spans="1:2">
      <c r="A5242" t="s">
        <v>11709</v>
      </c>
      <c r="B5242" t="s">
        <v>11710</v>
      </c>
    </row>
    <row r="5243" spans="1:2">
      <c r="A5243" t="s">
        <v>11711</v>
      </c>
      <c r="B5243" t="s">
        <v>11712</v>
      </c>
    </row>
    <row r="5244" spans="1:2">
      <c r="A5244" t="s">
        <v>11717</v>
      </c>
      <c r="B5244" t="s">
        <v>13963</v>
      </c>
    </row>
    <row r="5245" spans="1:2">
      <c r="A5245" t="s">
        <v>11718</v>
      </c>
      <c r="B5245" t="s">
        <v>11719</v>
      </c>
    </row>
    <row r="5246" spans="1:2">
      <c r="A5246" t="s">
        <v>11720</v>
      </c>
      <c r="B5246" t="s">
        <v>11721</v>
      </c>
    </row>
    <row r="5247" spans="1:2">
      <c r="A5247" t="s">
        <v>11722</v>
      </c>
      <c r="B5247" t="s">
        <v>11723</v>
      </c>
    </row>
    <row r="5248" spans="1:2">
      <c r="A5248" t="s">
        <v>11724</v>
      </c>
      <c r="B5248" t="s">
        <v>11725</v>
      </c>
    </row>
    <row r="5249" spans="1:2">
      <c r="A5249" t="s">
        <v>11726</v>
      </c>
      <c r="B5249" t="s">
        <v>11727</v>
      </c>
    </row>
    <row r="5250" spans="1:2">
      <c r="A5250" t="s">
        <v>11728</v>
      </c>
      <c r="B5250" t="s">
        <v>11729</v>
      </c>
    </row>
    <row r="5251" spans="1:2">
      <c r="A5251" t="s">
        <v>11730</v>
      </c>
      <c r="B5251" t="s">
        <v>11731</v>
      </c>
    </row>
    <row r="5252" spans="1:2">
      <c r="A5252" t="s">
        <v>11732</v>
      </c>
      <c r="B5252" t="s">
        <v>11733</v>
      </c>
    </row>
    <row r="5253" spans="1:2">
      <c r="A5253" t="s">
        <v>11734</v>
      </c>
      <c r="B5253" t="s">
        <v>11735</v>
      </c>
    </row>
    <row r="5254" spans="1:2">
      <c r="A5254" t="s">
        <v>11738</v>
      </c>
      <c r="B5254" t="s">
        <v>11739</v>
      </c>
    </row>
    <row r="5255" spans="1:2">
      <c r="A5255" t="s">
        <v>11736</v>
      </c>
      <c r="B5255" t="s">
        <v>11737</v>
      </c>
    </row>
    <row r="5256" spans="1:2">
      <c r="A5256" t="s">
        <v>11749</v>
      </c>
      <c r="B5256" t="s">
        <v>11750</v>
      </c>
    </row>
    <row r="5257" spans="1:2">
      <c r="A5257" t="s">
        <v>11751</v>
      </c>
      <c r="B5257" t="s">
        <v>4179</v>
      </c>
    </row>
    <row r="5258" spans="1:2">
      <c r="A5258" t="s">
        <v>11740</v>
      </c>
      <c r="B5258" t="s">
        <v>11741</v>
      </c>
    </row>
    <row r="5259" spans="1:2">
      <c r="A5259" t="s">
        <v>11742</v>
      </c>
      <c r="B5259" t="s">
        <v>11743</v>
      </c>
    </row>
    <row r="5260" spans="1:2">
      <c r="A5260" t="s">
        <v>11744</v>
      </c>
      <c r="B5260" t="s">
        <v>11745</v>
      </c>
    </row>
    <row r="5261" spans="1:2">
      <c r="A5261" t="s">
        <v>11746</v>
      </c>
      <c r="B5261" t="s">
        <v>4107</v>
      </c>
    </row>
    <row r="5262" spans="1:2">
      <c r="A5262" t="s">
        <v>11747</v>
      </c>
      <c r="B5262" t="s">
        <v>11748</v>
      </c>
    </row>
    <row r="5263" spans="1:2">
      <c r="A5263" t="s">
        <v>11761</v>
      </c>
      <c r="B5263" t="s">
        <v>11762</v>
      </c>
    </row>
    <row r="5264" spans="1:2">
      <c r="A5264" t="s">
        <v>11763</v>
      </c>
      <c r="B5264" t="s">
        <v>11764</v>
      </c>
    </row>
    <row r="5265" spans="1:2">
      <c r="A5265" t="s">
        <v>11752</v>
      </c>
      <c r="B5265" t="s">
        <v>11753</v>
      </c>
    </row>
    <row r="5266" spans="1:2">
      <c r="A5266" t="s">
        <v>11754</v>
      </c>
      <c r="B5266" t="s">
        <v>9976</v>
      </c>
    </row>
    <row r="5267" spans="1:2">
      <c r="A5267" t="s">
        <v>11755</v>
      </c>
      <c r="B5267" t="s">
        <v>11756</v>
      </c>
    </row>
    <row r="5268" spans="1:2">
      <c r="A5268" t="s">
        <v>11757</v>
      </c>
      <c r="B5268" t="s">
        <v>11758</v>
      </c>
    </row>
    <row r="5269" spans="1:2">
      <c r="A5269" t="s">
        <v>11759</v>
      </c>
      <c r="B5269" t="s">
        <v>11760</v>
      </c>
    </row>
    <row r="5270" spans="1:2">
      <c r="A5270" t="s">
        <v>11775</v>
      </c>
      <c r="B5270" t="s">
        <v>11776</v>
      </c>
    </row>
    <row r="5271" spans="1:2">
      <c r="A5271" t="s">
        <v>11777</v>
      </c>
      <c r="B5271" t="s">
        <v>11778</v>
      </c>
    </row>
    <row r="5272" spans="1:2">
      <c r="A5272" t="s">
        <v>11765</v>
      </c>
      <c r="B5272" t="s">
        <v>11766</v>
      </c>
    </row>
    <row r="5273" spans="1:2">
      <c r="A5273" t="s">
        <v>11767</v>
      </c>
      <c r="B5273" t="s">
        <v>11768</v>
      </c>
    </row>
    <row r="5274" spans="1:2">
      <c r="A5274" t="s">
        <v>11769</v>
      </c>
      <c r="B5274" t="s">
        <v>11770</v>
      </c>
    </row>
    <row r="5275" spans="1:2">
      <c r="A5275" t="s">
        <v>11771</v>
      </c>
      <c r="B5275" t="s">
        <v>11772</v>
      </c>
    </row>
    <row r="5276" spans="1:2">
      <c r="A5276" t="s">
        <v>11773</v>
      </c>
      <c r="B5276" t="s">
        <v>11774</v>
      </c>
    </row>
    <row r="5277" spans="1:2">
      <c r="A5277" t="s">
        <v>11789</v>
      </c>
      <c r="B5277" t="s">
        <v>11790</v>
      </c>
    </row>
    <row r="5278" spans="1:2">
      <c r="A5278" t="s">
        <v>11791</v>
      </c>
      <c r="B5278" t="s">
        <v>11792</v>
      </c>
    </row>
    <row r="5279" spans="1:2">
      <c r="A5279" t="s">
        <v>11779</v>
      </c>
      <c r="B5279" t="s">
        <v>11780</v>
      </c>
    </row>
    <row r="5280" spans="1:2">
      <c r="A5280" t="s">
        <v>11781</v>
      </c>
      <c r="B5280" t="s">
        <v>11782</v>
      </c>
    </row>
    <row r="5281" spans="1:2">
      <c r="A5281" t="s">
        <v>11783</v>
      </c>
      <c r="B5281" t="s">
        <v>11784</v>
      </c>
    </row>
    <row r="5282" spans="1:2">
      <c r="A5282" t="s">
        <v>11785</v>
      </c>
      <c r="B5282" t="s">
        <v>11786</v>
      </c>
    </row>
    <row r="5283" spans="1:2">
      <c r="A5283" t="s">
        <v>11787</v>
      </c>
      <c r="B5283" t="s">
        <v>11788</v>
      </c>
    </row>
    <row r="5284" spans="1:2">
      <c r="A5284" t="s">
        <v>11799</v>
      </c>
      <c r="B5284" t="s">
        <v>11800</v>
      </c>
    </row>
    <row r="5285" spans="1:2">
      <c r="A5285" t="s">
        <v>11799</v>
      </c>
      <c r="B5285" t="s">
        <v>11800</v>
      </c>
    </row>
    <row r="5286" spans="1:2">
      <c r="A5286" t="s">
        <v>11793</v>
      </c>
      <c r="B5286" t="s">
        <v>11794</v>
      </c>
    </row>
    <row r="5287" spans="1:2">
      <c r="A5287" t="s">
        <v>11793</v>
      </c>
      <c r="B5287" t="s">
        <v>11794</v>
      </c>
    </row>
    <row r="5288" spans="1:2">
      <c r="A5288" t="s">
        <v>11795</v>
      </c>
      <c r="B5288" t="s">
        <v>11796</v>
      </c>
    </row>
    <row r="5289" spans="1:2">
      <c r="A5289" t="s">
        <v>11795</v>
      </c>
      <c r="B5289" t="s">
        <v>11796</v>
      </c>
    </row>
    <row r="5290" spans="1:2">
      <c r="A5290" t="s">
        <v>11797</v>
      </c>
      <c r="B5290" t="s">
        <v>11798</v>
      </c>
    </row>
    <row r="5291" spans="1:2">
      <c r="A5291" t="s">
        <v>11797</v>
      </c>
      <c r="B5291" t="s">
        <v>11798</v>
      </c>
    </row>
    <row r="5292" spans="1:2">
      <c r="A5292" t="s">
        <v>11831</v>
      </c>
      <c r="B5292" t="s">
        <v>11832</v>
      </c>
    </row>
    <row r="5293" spans="1:2">
      <c r="A5293" t="s">
        <v>11831</v>
      </c>
      <c r="B5293" t="s">
        <v>5290</v>
      </c>
    </row>
    <row r="5294" spans="1:2">
      <c r="A5294" t="s">
        <v>11833</v>
      </c>
      <c r="B5294" t="s">
        <v>11834</v>
      </c>
    </row>
    <row r="5295" spans="1:2">
      <c r="A5295" t="s">
        <v>11833</v>
      </c>
      <c r="B5295" t="s">
        <v>11835</v>
      </c>
    </row>
    <row r="5296" spans="1:2">
      <c r="A5296" t="s">
        <v>11836</v>
      </c>
      <c r="B5296" t="s">
        <v>11837</v>
      </c>
    </row>
    <row r="5297" spans="1:2">
      <c r="A5297" t="s">
        <v>11836</v>
      </c>
      <c r="B5297" t="s">
        <v>11838</v>
      </c>
    </row>
    <row r="5298" spans="1:2">
      <c r="A5298" t="s">
        <v>11801</v>
      </c>
      <c r="B5298" t="s">
        <v>11802</v>
      </c>
    </row>
    <row r="5299" spans="1:2">
      <c r="A5299" t="s">
        <v>11801</v>
      </c>
      <c r="B5299" t="s">
        <v>11803</v>
      </c>
    </row>
    <row r="5300" spans="1:2">
      <c r="A5300" t="s">
        <v>11804</v>
      </c>
      <c r="B5300" t="s">
        <v>11805</v>
      </c>
    </row>
    <row r="5301" spans="1:2">
      <c r="A5301" t="s">
        <v>11804</v>
      </c>
      <c r="B5301" t="s">
        <v>11806</v>
      </c>
    </row>
    <row r="5302" spans="1:2">
      <c r="A5302" t="s">
        <v>11807</v>
      </c>
      <c r="B5302" t="s">
        <v>11808</v>
      </c>
    </row>
    <row r="5303" spans="1:2">
      <c r="A5303" t="s">
        <v>11807</v>
      </c>
      <c r="B5303" t="s">
        <v>11809</v>
      </c>
    </row>
    <row r="5304" spans="1:2">
      <c r="A5304" t="s">
        <v>11810</v>
      </c>
      <c r="B5304" t="s">
        <v>11811</v>
      </c>
    </row>
    <row r="5305" spans="1:2">
      <c r="A5305" t="s">
        <v>11810</v>
      </c>
      <c r="B5305" t="s">
        <v>11812</v>
      </c>
    </row>
    <row r="5306" spans="1:2">
      <c r="A5306" t="s">
        <v>11813</v>
      </c>
      <c r="B5306" t="s">
        <v>11814</v>
      </c>
    </row>
    <row r="5307" spans="1:2">
      <c r="A5307" t="s">
        <v>11813</v>
      </c>
      <c r="B5307" t="s">
        <v>11815</v>
      </c>
    </row>
    <row r="5308" spans="1:2">
      <c r="A5308" t="s">
        <v>11816</v>
      </c>
      <c r="B5308" t="s">
        <v>11817</v>
      </c>
    </row>
    <row r="5309" spans="1:2">
      <c r="A5309" t="s">
        <v>11816</v>
      </c>
      <c r="B5309" t="s">
        <v>11818</v>
      </c>
    </row>
    <row r="5310" spans="1:2">
      <c r="A5310" t="s">
        <v>11819</v>
      </c>
      <c r="B5310" t="s">
        <v>11820</v>
      </c>
    </row>
    <row r="5311" spans="1:2">
      <c r="A5311" t="s">
        <v>11819</v>
      </c>
      <c r="B5311" t="s">
        <v>11821</v>
      </c>
    </row>
    <row r="5312" spans="1:2">
      <c r="A5312" t="s">
        <v>11822</v>
      </c>
      <c r="B5312" t="s">
        <v>11823</v>
      </c>
    </row>
    <row r="5313" spans="1:2">
      <c r="A5313" t="s">
        <v>11822</v>
      </c>
      <c r="B5313" t="s">
        <v>11824</v>
      </c>
    </row>
    <row r="5314" spans="1:2">
      <c r="A5314" t="s">
        <v>11825</v>
      </c>
      <c r="B5314" t="s">
        <v>11826</v>
      </c>
    </row>
    <row r="5315" spans="1:2">
      <c r="A5315" t="s">
        <v>11825</v>
      </c>
      <c r="B5315" t="s">
        <v>11827</v>
      </c>
    </row>
    <row r="5316" spans="1:2">
      <c r="A5316" t="s">
        <v>11828</v>
      </c>
      <c r="B5316" t="s">
        <v>11829</v>
      </c>
    </row>
    <row r="5317" spans="1:2">
      <c r="A5317" t="s">
        <v>11828</v>
      </c>
      <c r="B5317" t="s">
        <v>11830</v>
      </c>
    </row>
    <row r="5318" spans="1:2">
      <c r="A5318" t="s">
        <v>11858</v>
      </c>
      <c r="B5318" t="s">
        <v>11859</v>
      </c>
    </row>
    <row r="5319" spans="1:2">
      <c r="A5319" t="s">
        <v>11858</v>
      </c>
      <c r="B5319" t="s">
        <v>11860</v>
      </c>
    </row>
    <row r="5320" spans="1:2">
      <c r="A5320" t="s">
        <v>11861</v>
      </c>
      <c r="B5320" t="s">
        <v>11862</v>
      </c>
    </row>
    <row r="5321" spans="1:2">
      <c r="A5321" t="s">
        <v>11861</v>
      </c>
      <c r="B5321" t="s">
        <v>11863</v>
      </c>
    </row>
    <row r="5322" spans="1:2">
      <c r="A5322" t="s">
        <v>11864</v>
      </c>
      <c r="B5322" t="s">
        <v>11865</v>
      </c>
    </row>
    <row r="5323" spans="1:2">
      <c r="A5323" t="s">
        <v>11864</v>
      </c>
      <c r="B5323" t="s">
        <v>11866</v>
      </c>
    </row>
    <row r="5324" spans="1:2">
      <c r="A5324" t="s">
        <v>11839</v>
      </c>
      <c r="B5324" t="s">
        <v>11840</v>
      </c>
    </row>
    <row r="5325" spans="1:2">
      <c r="A5325" t="s">
        <v>11841</v>
      </c>
      <c r="B5325" t="s">
        <v>11842</v>
      </c>
    </row>
    <row r="5326" spans="1:2">
      <c r="A5326" t="s">
        <v>11843</v>
      </c>
      <c r="B5326" t="s">
        <v>11844</v>
      </c>
    </row>
    <row r="5327" spans="1:2">
      <c r="A5327" t="s">
        <v>11843</v>
      </c>
      <c r="B5327" t="s">
        <v>11845</v>
      </c>
    </row>
    <row r="5328" spans="1:2">
      <c r="A5328" t="s">
        <v>11846</v>
      </c>
      <c r="B5328" t="s">
        <v>11847</v>
      </c>
    </row>
    <row r="5329" spans="1:2">
      <c r="A5329" t="s">
        <v>11846</v>
      </c>
      <c r="B5329" t="s">
        <v>11848</v>
      </c>
    </row>
    <row r="5330" spans="1:2">
      <c r="A5330" t="s">
        <v>11849</v>
      </c>
      <c r="B5330" t="s">
        <v>11850</v>
      </c>
    </row>
    <row r="5331" spans="1:2">
      <c r="A5331" t="s">
        <v>11849</v>
      </c>
      <c r="B5331" t="s">
        <v>11851</v>
      </c>
    </row>
    <row r="5332" spans="1:2">
      <c r="A5332" t="s">
        <v>11852</v>
      </c>
      <c r="B5332" t="s">
        <v>11853</v>
      </c>
    </row>
    <row r="5333" spans="1:2">
      <c r="A5333" t="s">
        <v>11852</v>
      </c>
      <c r="B5333" t="s">
        <v>11854</v>
      </c>
    </row>
    <row r="5334" spans="1:2">
      <c r="A5334" t="s">
        <v>11855</v>
      </c>
      <c r="B5334" t="s">
        <v>11856</v>
      </c>
    </row>
    <row r="5335" spans="1:2">
      <c r="A5335" t="s">
        <v>11855</v>
      </c>
      <c r="B5335" t="s">
        <v>11857</v>
      </c>
    </row>
    <row r="5336" spans="1:2">
      <c r="A5336" t="s">
        <v>11868</v>
      </c>
      <c r="B5336" t="s">
        <v>11869</v>
      </c>
    </row>
    <row r="5337" spans="1:2">
      <c r="A5337" t="s">
        <v>11867</v>
      </c>
      <c r="B5337" t="s">
        <v>13964</v>
      </c>
    </row>
    <row r="5338" spans="1:2">
      <c r="A5338" t="s">
        <v>11873</v>
      </c>
      <c r="B5338" t="s">
        <v>4451</v>
      </c>
    </row>
    <row r="5339" spans="1:2">
      <c r="A5339" t="s">
        <v>11870</v>
      </c>
      <c r="B5339" t="s">
        <v>4542</v>
      </c>
    </row>
    <row r="5340" spans="1:2">
      <c r="A5340" t="s">
        <v>11871</v>
      </c>
      <c r="B5340" t="s">
        <v>11872</v>
      </c>
    </row>
    <row r="5341" spans="1:2">
      <c r="A5341" t="s">
        <v>11926</v>
      </c>
      <c r="B5341" t="s">
        <v>11927</v>
      </c>
    </row>
    <row r="5342" spans="1:2">
      <c r="A5342" t="s">
        <v>11928</v>
      </c>
      <c r="B5342" t="s">
        <v>11929</v>
      </c>
    </row>
    <row r="5343" spans="1:2">
      <c r="A5343" t="s">
        <v>11930</v>
      </c>
      <c r="B5343" t="s">
        <v>11931</v>
      </c>
    </row>
    <row r="5344" spans="1:2">
      <c r="A5344" t="s">
        <v>11932</v>
      </c>
      <c r="B5344" t="s">
        <v>11933</v>
      </c>
    </row>
    <row r="5345" spans="1:2">
      <c r="A5345" t="s">
        <v>11934</v>
      </c>
      <c r="B5345" t="s">
        <v>11935</v>
      </c>
    </row>
    <row r="5346" spans="1:2">
      <c r="A5346" t="s">
        <v>11936</v>
      </c>
      <c r="B5346" t="s">
        <v>11937</v>
      </c>
    </row>
    <row r="5347" spans="1:2">
      <c r="A5347" t="s">
        <v>11938</v>
      </c>
      <c r="B5347" t="s">
        <v>11939</v>
      </c>
    </row>
    <row r="5348" spans="1:2">
      <c r="A5348" t="s">
        <v>11940</v>
      </c>
      <c r="B5348" t="s">
        <v>11941</v>
      </c>
    </row>
    <row r="5349" spans="1:2">
      <c r="A5349" t="s">
        <v>11942</v>
      </c>
      <c r="B5349" t="s">
        <v>11943</v>
      </c>
    </row>
    <row r="5350" spans="1:2">
      <c r="A5350" t="s">
        <v>11944</v>
      </c>
      <c r="B5350" t="s">
        <v>11945</v>
      </c>
    </row>
    <row r="5351" spans="1:2">
      <c r="A5351" t="s">
        <v>11874</v>
      </c>
      <c r="B5351" t="s">
        <v>11875</v>
      </c>
    </row>
    <row r="5352" spans="1:2">
      <c r="A5352" t="s">
        <v>11876</v>
      </c>
      <c r="B5352" t="s">
        <v>11877</v>
      </c>
    </row>
    <row r="5353" spans="1:2">
      <c r="A5353" t="s">
        <v>11878</v>
      </c>
      <c r="B5353" t="s">
        <v>11879</v>
      </c>
    </row>
    <row r="5354" spans="1:2">
      <c r="A5354" t="s">
        <v>11880</v>
      </c>
      <c r="B5354" t="s">
        <v>11881</v>
      </c>
    </row>
    <row r="5355" spans="1:2">
      <c r="A5355" t="s">
        <v>11882</v>
      </c>
      <c r="B5355" t="s">
        <v>11883</v>
      </c>
    </row>
    <row r="5356" spans="1:2">
      <c r="A5356" t="s">
        <v>11884</v>
      </c>
      <c r="B5356" t="s">
        <v>11885</v>
      </c>
    </row>
    <row r="5357" spans="1:2">
      <c r="A5357" t="s">
        <v>11886</v>
      </c>
      <c r="B5357" t="s">
        <v>11887</v>
      </c>
    </row>
    <row r="5358" spans="1:2">
      <c r="A5358" t="s">
        <v>11888</v>
      </c>
      <c r="B5358" t="s">
        <v>11889</v>
      </c>
    </row>
    <row r="5359" spans="1:2">
      <c r="A5359" t="s">
        <v>11890</v>
      </c>
      <c r="B5359" t="s">
        <v>11891</v>
      </c>
    </row>
    <row r="5360" spans="1:2">
      <c r="A5360" t="s">
        <v>11892</v>
      </c>
      <c r="B5360" t="s">
        <v>11893</v>
      </c>
    </row>
    <row r="5361" spans="1:2">
      <c r="A5361" t="s">
        <v>11894</v>
      </c>
      <c r="B5361" t="s">
        <v>11895</v>
      </c>
    </row>
    <row r="5362" spans="1:2">
      <c r="A5362" t="s">
        <v>11896</v>
      </c>
      <c r="B5362" t="s">
        <v>11897</v>
      </c>
    </row>
    <row r="5363" spans="1:2">
      <c r="A5363" t="s">
        <v>11898</v>
      </c>
      <c r="B5363" t="s">
        <v>11899</v>
      </c>
    </row>
    <row r="5364" spans="1:2">
      <c r="A5364" t="s">
        <v>11900</v>
      </c>
      <c r="B5364" t="s">
        <v>11901</v>
      </c>
    </row>
    <row r="5365" spans="1:2">
      <c r="A5365" t="s">
        <v>11902</v>
      </c>
      <c r="B5365" t="s">
        <v>11903</v>
      </c>
    </row>
    <row r="5366" spans="1:2">
      <c r="A5366" t="s">
        <v>11904</v>
      </c>
      <c r="B5366" t="s">
        <v>11905</v>
      </c>
    </row>
    <row r="5367" spans="1:2">
      <c r="A5367" t="s">
        <v>11906</v>
      </c>
      <c r="B5367" t="s">
        <v>11907</v>
      </c>
    </row>
    <row r="5368" spans="1:2">
      <c r="A5368" t="s">
        <v>11908</v>
      </c>
      <c r="B5368" t="s">
        <v>11909</v>
      </c>
    </row>
    <row r="5369" spans="1:2">
      <c r="A5369" t="s">
        <v>11910</v>
      </c>
      <c r="B5369" t="s">
        <v>11911</v>
      </c>
    </row>
    <row r="5370" spans="1:2">
      <c r="A5370" t="s">
        <v>11912</v>
      </c>
      <c r="B5370" t="s">
        <v>11913</v>
      </c>
    </row>
    <row r="5371" spans="1:2">
      <c r="A5371" t="s">
        <v>11914</v>
      </c>
      <c r="B5371" t="s">
        <v>11915</v>
      </c>
    </row>
    <row r="5372" spans="1:2">
      <c r="A5372" t="s">
        <v>11916</v>
      </c>
      <c r="B5372" t="s">
        <v>11917</v>
      </c>
    </row>
    <row r="5373" spans="1:2">
      <c r="A5373" t="s">
        <v>11918</v>
      </c>
      <c r="B5373" t="s">
        <v>11919</v>
      </c>
    </row>
    <row r="5374" spans="1:2">
      <c r="A5374" t="s">
        <v>11920</v>
      </c>
      <c r="B5374" t="s">
        <v>11921</v>
      </c>
    </row>
    <row r="5375" spans="1:2">
      <c r="A5375" t="s">
        <v>11922</v>
      </c>
      <c r="B5375" t="s">
        <v>11923</v>
      </c>
    </row>
    <row r="5376" spans="1:2">
      <c r="A5376" t="s">
        <v>11924</v>
      </c>
      <c r="B5376" t="s">
        <v>11925</v>
      </c>
    </row>
    <row r="5377" spans="1:2">
      <c r="A5377" t="s">
        <v>12009</v>
      </c>
      <c r="B5377" t="s">
        <v>12010</v>
      </c>
    </row>
    <row r="5378" spans="1:2">
      <c r="A5378" t="s">
        <v>12011</v>
      </c>
      <c r="B5378" t="s">
        <v>12012</v>
      </c>
    </row>
    <row r="5379" spans="1:2">
      <c r="A5379" t="s">
        <v>12013</v>
      </c>
      <c r="B5379" t="s">
        <v>12014</v>
      </c>
    </row>
    <row r="5380" spans="1:2">
      <c r="A5380" t="s">
        <v>12015</v>
      </c>
      <c r="B5380" t="s">
        <v>12016</v>
      </c>
    </row>
    <row r="5381" spans="1:2">
      <c r="A5381" t="s">
        <v>12017</v>
      </c>
      <c r="B5381" t="s">
        <v>12018</v>
      </c>
    </row>
    <row r="5382" spans="1:2">
      <c r="A5382" t="s">
        <v>12019</v>
      </c>
      <c r="B5382" t="s">
        <v>12020</v>
      </c>
    </row>
    <row r="5383" spans="1:2">
      <c r="A5383" t="s">
        <v>12021</v>
      </c>
      <c r="B5383" t="s">
        <v>12022</v>
      </c>
    </row>
    <row r="5384" spans="1:2">
      <c r="A5384" t="s">
        <v>12023</v>
      </c>
      <c r="B5384" t="s">
        <v>2052</v>
      </c>
    </row>
    <row r="5385" spans="1:2">
      <c r="A5385" t="s">
        <v>12024</v>
      </c>
      <c r="B5385" t="s">
        <v>12025</v>
      </c>
    </row>
    <row r="5386" spans="1:2">
      <c r="A5386" t="s">
        <v>12026</v>
      </c>
      <c r="B5386" t="s">
        <v>12027</v>
      </c>
    </row>
    <row r="5387" spans="1:2">
      <c r="A5387" t="s">
        <v>11946</v>
      </c>
      <c r="B5387" t="s">
        <v>11947</v>
      </c>
    </row>
    <row r="5388" spans="1:2">
      <c r="A5388" t="s">
        <v>11948</v>
      </c>
      <c r="B5388" t="s">
        <v>1994</v>
      </c>
    </row>
    <row r="5389" spans="1:2">
      <c r="A5389" t="s">
        <v>11949</v>
      </c>
      <c r="B5389" t="s">
        <v>11950</v>
      </c>
    </row>
    <row r="5390" spans="1:2">
      <c r="A5390" t="s">
        <v>11951</v>
      </c>
      <c r="B5390" t="s">
        <v>11952</v>
      </c>
    </row>
    <row r="5391" spans="1:2">
      <c r="A5391" t="s">
        <v>11953</v>
      </c>
      <c r="B5391" t="s">
        <v>11954</v>
      </c>
    </row>
    <row r="5392" spans="1:2">
      <c r="A5392" t="s">
        <v>11955</v>
      </c>
      <c r="B5392" t="s">
        <v>11956</v>
      </c>
    </row>
    <row r="5393" spans="1:2">
      <c r="A5393" t="s">
        <v>11957</v>
      </c>
      <c r="B5393" t="s">
        <v>11958</v>
      </c>
    </row>
    <row r="5394" spans="1:2">
      <c r="A5394" t="s">
        <v>11959</v>
      </c>
      <c r="B5394" t="s">
        <v>11960</v>
      </c>
    </row>
    <row r="5395" spans="1:2">
      <c r="A5395" t="s">
        <v>11961</v>
      </c>
      <c r="B5395" t="s">
        <v>11962</v>
      </c>
    </row>
    <row r="5396" spans="1:2">
      <c r="A5396" t="s">
        <v>11963</v>
      </c>
      <c r="B5396" t="s">
        <v>11964</v>
      </c>
    </row>
    <row r="5397" spans="1:2">
      <c r="A5397" t="s">
        <v>11965</v>
      </c>
      <c r="B5397" t="s">
        <v>11966</v>
      </c>
    </row>
    <row r="5398" spans="1:2">
      <c r="A5398" t="s">
        <v>11967</v>
      </c>
      <c r="B5398" t="s">
        <v>11968</v>
      </c>
    </row>
    <row r="5399" spans="1:2">
      <c r="A5399" t="s">
        <v>11969</v>
      </c>
      <c r="B5399" t="s">
        <v>11970</v>
      </c>
    </row>
    <row r="5400" spans="1:2">
      <c r="A5400" t="s">
        <v>11971</v>
      </c>
      <c r="B5400" t="s">
        <v>11972</v>
      </c>
    </row>
    <row r="5401" spans="1:2">
      <c r="A5401" t="s">
        <v>11973</v>
      </c>
      <c r="B5401" t="s">
        <v>11974</v>
      </c>
    </row>
    <row r="5402" spans="1:2">
      <c r="A5402" t="s">
        <v>11975</v>
      </c>
      <c r="B5402" t="s">
        <v>11976</v>
      </c>
    </row>
    <row r="5403" spans="1:2">
      <c r="A5403" t="s">
        <v>11977</v>
      </c>
      <c r="B5403" t="s">
        <v>11978</v>
      </c>
    </row>
    <row r="5404" spans="1:2">
      <c r="A5404" t="s">
        <v>11979</v>
      </c>
      <c r="B5404" t="s">
        <v>11980</v>
      </c>
    </row>
    <row r="5405" spans="1:2">
      <c r="A5405" t="s">
        <v>11981</v>
      </c>
      <c r="B5405" t="s">
        <v>11982</v>
      </c>
    </row>
    <row r="5406" spans="1:2">
      <c r="A5406" t="s">
        <v>11983</v>
      </c>
      <c r="B5406" t="s">
        <v>11984</v>
      </c>
    </row>
    <row r="5407" spans="1:2">
      <c r="A5407" t="s">
        <v>11985</v>
      </c>
      <c r="B5407" t="s">
        <v>11986</v>
      </c>
    </row>
    <row r="5408" spans="1:2">
      <c r="A5408" t="s">
        <v>11987</v>
      </c>
      <c r="B5408" t="s">
        <v>11988</v>
      </c>
    </row>
    <row r="5409" spans="1:2">
      <c r="A5409" t="s">
        <v>11989</v>
      </c>
      <c r="B5409" t="s">
        <v>11990</v>
      </c>
    </row>
    <row r="5410" spans="1:2">
      <c r="A5410" t="s">
        <v>11991</v>
      </c>
      <c r="B5410" t="s">
        <v>11992</v>
      </c>
    </row>
    <row r="5411" spans="1:2">
      <c r="A5411" t="s">
        <v>11993</v>
      </c>
      <c r="B5411" t="s">
        <v>11994</v>
      </c>
    </row>
    <row r="5412" spans="1:2">
      <c r="A5412" t="s">
        <v>11995</v>
      </c>
      <c r="B5412" t="s">
        <v>11996</v>
      </c>
    </row>
    <row r="5413" spans="1:2">
      <c r="A5413" t="s">
        <v>11997</v>
      </c>
      <c r="B5413" t="s">
        <v>11998</v>
      </c>
    </row>
    <row r="5414" spans="1:2">
      <c r="A5414" t="s">
        <v>11999</v>
      </c>
      <c r="B5414" t="s">
        <v>12000</v>
      </c>
    </row>
    <row r="5415" spans="1:2">
      <c r="A5415" t="s">
        <v>12001</v>
      </c>
      <c r="B5415" t="s">
        <v>12002</v>
      </c>
    </row>
    <row r="5416" spans="1:2">
      <c r="A5416" t="s">
        <v>12003</v>
      </c>
      <c r="B5416" t="s">
        <v>12004</v>
      </c>
    </row>
    <row r="5417" spans="1:2">
      <c r="A5417" t="s">
        <v>12005</v>
      </c>
      <c r="B5417" t="s">
        <v>12006</v>
      </c>
    </row>
    <row r="5418" spans="1:2">
      <c r="A5418" t="s">
        <v>12007</v>
      </c>
      <c r="B5418" t="s">
        <v>12008</v>
      </c>
    </row>
    <row r="5419" spans="1:2">
      <c r="A5419" t="s">
        <v>13853</v>
      </c>
      <c r="B5419" t="s">
        <v>15376</v>
      </c>
    </row>
    <row r="5420" spans="1:2">
      <c r="A5420" t="s">
        <v>12028</v>
      </c>
      <c r="B5420" t="s">
        <v>12029</v>
      </c>
    </row>
    <row r="5421" spans="1:2">
      <c r="A5421" t="s">
        <v>12030</v>
      </c>
      <c r="B5421" t="s">
        <v>12031</v>
      </c>
    </row>
    <row r="5422" spans="1:2">
      <c r="A5422" t="s">
        <v>12032</v>
      </c>
      <c r="B5422" t="s">
        <v>12033</v>
      </c>
    </row>
    <row r="5423" spans="1:2">
      <c r="A5423" t="s">
        <v>12034</v>
      </c>
      <c r="B5423" t="s">
        <v>12035</v>
      </c>
    </row>
    <row r="5424" spans="1:2">
      <c r="A5424" t="s">
        <v>12046</v>
      </c>
      <c r="B5424" t="s">
        <v>12047</v>
      </c>
    </row>
    <row r="5425" spans="1:2">
      <c r="A5425" t="s">
        <v>12046</v>
      </c>
      <c r="B5425" t="s">
        <v>12047</v>
      </c>
    </row>
    <row r="5426" spans="1:2">
      <c r="A5426" t="s">
        <v>12048</v>
      </c>
      <c r="B5426" t="s">
        <v>15377</v>
      </c>
    </row>
    <row r="5427" spans="1:2">
      <c r="A5427" t="s">
        <v>12048</v>
      </c>
      <c r="B5427" t="s">
        <v>12049</v>
      </c>
    </row>
    <row r="5428" spans="1:2">
      <c r="A5428" t="s">
        <v>12036</v>
      </c>
      <c r="B5428" t="s">
        <v>12037</v>
      </c>
    </row>
    <row r="5429" spans="1:2">
      <c r="A5429" t="s">
        <v>12036</v>
      </c>
      <c r="B5429" t="s">
        <v>12037</v>
      </c>
    </row>
    <row r="5430" spans="1:2">
      <c r="A5430" t="s">
        <v>12038</v>
      </c>
      <c r="B5430" t="s">
        <v>12039</v>
      </c>
    </row>
    <row r="5431" spans="1:2">
      <c r="A5431" t="s">
        <v>12038</v>
      </c>
      <c r="B5431" t="s">
        <v>12040</v>
      </c>
    </row>
    <row r="5432" spans="1:2">
      <c r="A5432" t="s">
        <v>12041</v>
      </c>
      <c r="B5432" t="s">
        <v>12042</v>
      </c>
    </row>
    <row r="5433" spans="1:2">
      <c r="A5433" t="s">
        <v>12041</v>
      </c>
      <c r="B5433" t="s">
        <v>12043</v>
      </c>
    </row>
    <row r="5434" spans="1:2">
      <c r="A5434" t="s">
        <v>12044</v>
      </c>
      <c r="B5434" t="s">
        <v>12045</v>
      </c>
    </row>
    <row r="5435" spans="1:2">
      <c r="A5435" t="s">
        <v>12044</v>
      </c>
      <c r="B5435" t="s">
        <v>12045</v>
      </c>
    </row>
    <row r="5436" spans="1:2">
      <c r="A5436" t="s">
        <v>12061</v>
      </c>
      <c r="B5436" t="s">
        <v>12062</v>
      </c>
    </row>
    <row r="5437" spans="1:2">
      <c r="A5437" t="s">
        <v>12061</v>
      </c>
      <c r="B5437" t="s">
        <v>12063</v>
      </c>
    </row>
    <row r="5438" spans="1:2">
      <c r="A5438" t="s">
        <v>12064</v>
      </c>
      <c r="B5438" t="s">
        <v>12065</v>
      </c>
    </row>
    <row r="5439" spans="1:2">
      <c r="A5439" t="s">
        <v>12064</v>
      </c>
      <c r="B5439" t="s">
        <v>12066</v>
      </c>
    </row>
    <row r="5440" spans="1:2">
      <c r="A5440" t="s">
        <v>12067</v>
      </c>
      <c r="B5440" t="s">
        <v>15378</v>
      </c>
    </row>
    <row r="5441" spans="1:2">
      <c r="A5441" t="s">
        <v>12067</v>
      </c>
      <c r="B5441" t="s">
        <v>12068</v>
      </c>
    </row>
    <row r="5442" spans="1:2">
      <c r="A5442" t="s">
        <v>12050</v>
      </c>
      <c r="B5442" t="s">
        <v>12051</v>
      </c>
    </row>
    <row r="5443" spans="1:2">
      <c r="A5443" t="s">
        <v>12050</v>
      </c>
      <c r="B5443" t="s">
        <v>12052</v>
      </c>
    </row>
    <row r="5444" spans="1:2">
      <c r="A5444" t="s">
        <v>12053</v>
      </c>
      <c r="B5444" t="s">
        <v>12054</v>
      </c>
    </row>
    <row r="5445" spans="1:2">
      <c r="A5445" t="s">
        <v>12053</v>
      </c>
      <c r="B5445" t="s">
        <v>12054</v>
      </c>
    </row>
    <row r="5446" spans="1:2">
      <c r="A5446" t="s">
        <v>12055</v>
      </c>
      <c r="B5446" t="s">
        <v>12056</v>
      </c>
    </row>
    <row r="5447" spans="1:2">
      <c r="A5447" t="s">
        <v>12055</v>
      </c>
      <c r="B5447" t="s">
        <v>12057</v>
      </c>
    </row>
    <row r="5448" spans="1:2">
      <c r="A5448" t="s">
        <v>12058</v>
      </c>
      <c r="B5448" t="s">
        <v>12059</v>
      </c>
    </row>
    <row r="5449" spans="1:2">
      <c r="A5449" t="s">
        <v>12058</v>
      </c>
      <c r="B5449" t="s">
        <v>12060</v>
      </c>
    </row>
    <row r="5450" spans="1:2">
      <c r="A5450" t="s">
        <v>12069</v>
      </c>
      <c r="B5450" t="s">
        <v>12070</v>
      </c>
    </row>
    <row r="5451" spans="1:2">
      <c r="A5451" t="s">
        <v>12077</v>
      </c>
      <c r="B5451" t="s">
        <v>12078</v>
      </c>
    </row>
    <row r="5452" spans="1:2">
      <c r="A5452" t="s">
        <v>12079</v>
      </c>
      <c r="B5452" t="s">
        <v>12080</v>
      </c>
    </row>
    <row r="5453" spans="1:2">
      <c r="A5453" t="s">
        <v>12071</v>
      </c>
      <c r="B5453" t="s">
        <v>12072</v>
      </c>
    </row>
    <row r="5454" spans="1:2">
      <c r="A5454" t="s">
        <v>12073</v>
      </c>
      <c r="B5454" t="s">
        <v>12074</v>
      </c>
    </row>
    <row r="5455" spans="1:2">
      <c r="A5455" t="s">
        <v>12075</v>
      </c>
      <c r="B5455" t="s">
        <v>12076</v>
      </c>
    </row>
    <row r="5456" spans="1:2">
      <c r="A5456" t="s">
        <v>12081</v>
      </c>
      <c r="B5456" t="s">
        <v>12082</v>
      </c>
    </row>
    <row r="5457" spans="1:2">
      <c r="A5457" t="s">
        <v>12083</v>
      </c>
      <c r="B5457" t="s">
        <v>12084</v>
      </c>
    </row>
    <row r="5458" spans="1:2">
      <c r="A5458" t="s">
        <v>12085</v>
      </c>
      <c r="B5458" t="s">
        <v>12086</v>
      </c>
    </row>
    <row r="5459" spans="1:2">
      <c r="A5459" t="s">
        <v>12087</v>
      </c>
      <c r="B5459" t="s">
        <v>12088</v>
      </c>
    </row>
    <row r="5460" spans="1:2">
      <c r="A5460" t="s">
        <v>12089</v>
      </c>
      <c r="B5460" t="s">
        <v>12090</v>
      </c>
    </row>
    <row r="5461" spans="1:2">
      <c r="A5461" t="s">
        <v>12091</v>
      </c>
      <c r="B5461" t="s">
        <v>12092</v>
      </c>
    </row>
    <row r="5462" spans="1:2">
      <c r="A5462" t="s">
        <v>12093</v>
      </c>
      <c r="B5462" t="s">
        <v>12094</v>
      </c>
    </row>
    <row r="5463" spans="1:2">
      <c r="A5463" t="s">
        <v>12095</v>
      </c>
      <c r="B5463" t="s">
        <v>12096</v>
      </c>
    </row>
    <row r="5464" spans="1:2">
      <c r="A5464" t="s">
        <v>12097</v>
      </c>
      <c r="B5464" t="s">
        <v>12098</v>
      </c>
    </row>
    <row r="5465" spans="1:2">
      <c r="A5465" t="s">
        <v>12099</v>
      </c>
      <c r="B5465" t="s">
        <v>12100</v>
      </c>
    </row>
    <row r="5466" spans="1:2">
      <c r="A5466" t="s">
        <v>12127</v>
      </c>
      <c r="B5466" t="s">
        <v>12128</v>
      </c>
    </row>
    <row r="5467" spans="1:2">
      <c r="A5467" t="s">
        <v>12101</v>
      </c>
      <c r="B5467" t="s">
        <v>12102</v>
      </c>
    </row>
    <row r="5468" spans="1:2">
      <c r="A5468" t="s">
        <v>12103</v>
      </c>
      <c r="B5468" t="s">
        <v>12104</v>
      </c>
    </row>
    <row r="5469" spans="1:2">
      <c r="A5469" t="s">
        <v>12105</v>
      </c>
      <c r="B5469" t="s">
        <v>12106</v>
      </c>
    </row>
    <row r="5470" spans="1:2">
      <c r="A5470" t="s">
        <v>12107</v>
      </c>
      <c r="B5470" t="s">
        <v>12108</v>
      </c>
    </row>
    <row r="5471" spans="1:2">
      <c r="A5471" t="s">
        <v>12109</v>
      </c>
      <c r="B5471" t="s">
        <v>12110</v>
      </c>
    </row>
    <row r="5472" spans="1:2">
      <c r="A5472" t="s">
        <v>12111</v>
      </c>
      <c r="B5472" t="s">
        <v>12112</v>
      </c>
    </row>
    <row r="5473" spans="1:2">
      <c r="A5473" t="s">
        <v>12113</v>
      </c>
      <c r="B5473" t="s">
        <v>12114</v>
      </c>
    </row>
    <row r="5474" spans="1:2">
      <c r="A5474" t="s">
        <v>12115</v>
      </c>
      <c r="B5474" t="s">
        <v>12116</v>
      </c>
    </row>
    <row r="5475" spans="1:2">
      <c r="A5475" t="s">
        <v>12117</v>
      </c>
      <c r="B5475" t="s">
        <v>12118</v>
      </c>
    </row>
    <row r="5476" spans="1:2">
      <c r="A5476" t="s">
        <v>12119</v>
      </c>
      <c r="B5476" t="s">
        <v>12120</v>
      </c>
    </row>
    <row r="5477" spans="1:2">
      <c r="A5477" t="s">
        <v>12121</v>
      </c>
      <c r="B5477" t="s">
        <v>12122</v>
      </c>
    </row>
    <row r="5478" spans="1:2">
      <c r="A5478" t="s">
        <v>12123</v>
      </c>
      <c r="B5478" t="s">
        <v>12124</v>
      </c>
    </row>
    <row r="5479" spans="1:2">
      <c r="A5479" t="s">
        <v>12125</v>
      </c>
      <c r="B5479" t="s">
        <v>12126</v>
      </c>
    </row>
    <row r="5480" spans="1:2">
      <c r="A5480" t="s">
        <v>12133</v>
      </c>
      <c r="B5480" t="s">
        <v>12134</v>
      </c>
    </row>
    <row r="5481" spans="1:2">
      <c r="A5481" t="s">
        <v>12133</v>
      </c>
      <c r="B5481" t="s">
        <v>12134</v>
      </c>
    </row>
    <row r="5482" spans="1:2">
      <c r="A5482" t="s">
        <v>12135</v>
      </c>
      <c r="B5482" t="s">
        <v>12136</v>
      </c>
    </row>
    <row r="5483" spans="1:2">
      <c r="A5483" t="s">
        <v>12135</v>
      </c>
      <c r="B5483" t="s">
        <v>12136</v>
      </c>
    </row>
    <row r="5484" spans="1:2">
      <c r="A5484" t="s">
        <v>12137</v>
      </c>
      <c r="B5484" t="s">
        <v>12138</v>
      </c>
    </row>
    <row r="5485" spans="1:2">
      <c r="A5485" t="s">
        <v>12137</v>
      </c>
      <c r="B5485" t="s">
        <v>12138</v>
      </c>
    </row>
    <row r="5486" spans="1:2">
      <c r="A5486" t="s">
        <v>12129</v>
      </c>
      <c r="B5486" t="s">
        <v>12130</v>
      </c>
    </row>
    <row r="5487" spans="1:2">
      <c r="A5487" t="s">
        <v>12129</v>
      </c>
      <c r="B5487" t="s">
        <v>12130</v>
      </c>
    </row>
    <row r="5488" spans="1:2">
      <c r="A5488" t="s">
        <v>12131</v>
      </c>
      <c r="B5488" t="s">
        <v>12132</v>
      </c>
    </row>
    <row r="5489" spans="1:2">
      <c r="A5489" t="s">
        <v>12131</v>
      </c>
      <c r="B5489" t="s">
        <v>12132</v>
      </c>
    </row>
    <row r="5490" spans="1:2">
      <c r="A5490" t="s">
        <v>12203</v>
      </c>
      <c r="B5490" t="s">
        <v>12204</v>
      </c>
    </row>
    <row r="5491" spans="1:2">
      <c r="A5491" t="s">
        <v>12205</v>
      </c>
      <c r="B5491" t="s">
        <v>12206</v>
      </c>
    </row>
    <row r="5492" spans="1:2">
      <c r="A5492" t="s">
        <v>12207</v>
      </c>
      <c r="B5492" t="s">
        <v>12208</v>
      </c>
    </row>
    <row r="5493" spans="1:2">
      <c r="A5493" t="s">
        <v>12209</v>
      </c>
      <c r="B5493" t="s">
        <v>12210</v>
      </c>
    </row>
    <row r="5494" spans="1:2">
      <c r="A5494" t="s">
        <v>12211</v>
      </c>
      <c r="B5494" t="s">
        <v>12212</v>
      </c>
    </row>
    <row r="5495" spans="1:2">
      <c r="A5495" t="s">
        <v>12213</v>
      </c>
      <c r="B5495" t="s">
        <v>12214</v>
      </c>
    </row>
    <row r="5496" spans="1:2">
      <c r="A5496" t="s">
        <v>12215</v>
      </c>
      <c r="B5496" t="s">
        <v>12216</v>
      </c>
    </row>
    <row r="5497" spans="1:2">
      <c r="A5497" t="s">
        <v>12217</v>
      </c>
      <c r="B5497" t="s">
        <v>12218</v>
      </c>
    </row>
    <row r="5498" spans="1:2">
      <c r="A5498" t="s">
        <v>12139</v>
      </c>
      <c r="B5498" t="s">
        <v>12140</v>
      </c>
    </row>
    <row r="5499" spans="1:2">
      <c r="A5499" t="s">
        <v>12141</v>
      </c>
      <c r="B5499" t="s">
        <v>12142</v>
      </c>
    </row>
    <row r="5500" spans="1:2">
      <c r="A5500" t="s">
        <v>12143</v>
      </c>
      <c r="B5500" t="s">
        <v>12144</v>
      </c>
    </row>
    <row r="5501" spans="1:2">
      <c r="A5501" t="s">
        <v>12145</v>
      </c>
      <c r="B5501" t="s">
        <v>12146</v>
      </c>
    </row>
    <row r="5502" spans="1:2">
      <c r="A5502" t="s">
        <v>12147</v>
      </c>
      <c r="B5502" t="s">
        <v>12148</v>
      </c>
    </row>
    <row r="5503" spans="1:2">
      <c r="A5503" t="s">
        <v>12149</v>
      </c>
      <c r="B5503" t="s">
        <v>12150</v>
      </c>
    </row>
    <row r="5504" spans="1:2">
      <c r="A5504" t="s">
        <v>12151</v>
      </c>
      <c r="B5504" t="s">
        <v>12152</v>
      </c>
    </row>
    <row r="5505" spans="1:2">
      <c r="A5505" t="s">
        <v>12153</v>
      </c>
      <c r="B5505" t="s">
        <v>12154</v>
      </c>
    </row>
    <row r="5506" spans="1:2">
      <c r="A5506" t="s">
        <v>12155</v>
      </c>
      <c r="B5506" t="s">
        <v>12156</v>
      </c>
    </row>
    <row r="5507" spans="1:2">
      <c r="A5507" t="s">
        <v>12157</v>
      </c>
      <c r="B5507" t="s">
        <v>12158</v>
      </c>
    </row>
    <row r="5508" spans="1:2">
      <c r="A5508" t="s">
        <v>12159</v>
      </c>
      <c r="B5508" t="s">
        <v>12160</v>
      </c>
    </row>
    <row r="5509" spans="1:2">
      <c r="A5509" t="s">
        <v>12161</v>
      </c>
      <c r="B5509" t="s">
        <v>12162</v>
      </c>
    </row>
    <row r="5510" spans="1:2">
      <c r="A5510" t="s">
        <v>12163</v>
      </c>
      <c r="B5510" t="s">
        <v>12164</v>
      </c>
    </row>
    <row r="5511" spans="1:2">
      <c r="A5511" t="s">
        <v>12165</v>
      </c>
      <c r="B5511" t="s">
        <v>12166</v>
      </c>
    </row>
    <row r="5512" spans="1:2">
      <c r="A5512" t="s">
        <v>12167</v>
      </c>
      <c r="B5512" t="s">
        <v>12168</v>
      </c>
    </row>
    <row r="5513" spans="1:2">
      <c r="A5513" t="s">
        <v>12169</v>
      </c>
      <c r="B5513" t="s">
        <v>12170</v>
      </c>
    </row>
    <row r="5514" spans="1:2">
      <c r="A5514" t="s">
        <v>12171</v>
      </c>
      <c r="B5514" t="s">
        <v>12172</v>
      </c>
    </row>
    <row r="5515" spans="1:2">
      <c r="A5515" t="s">
        <v>12173</v>
      </c>
      <c r="B5515" t="s">
        <v>12174</v>
      </c>
    </row>
    <row r="5516" spans="1:2">
      <c r="A5516" t="s">
        <v>12175</v>
      </c>
      <c r="B5516" t="s">
        <v>12176</v>
      </c>
    </row>
    <row r="5517" spans="1:2">
      <c r="A5517" t="s">
        <v>12177</v>
      </c>
      <c r="B5517" t="s">
        <v>12178</v>
      </c>
    </row>
    <row r="5518" spans="1:2">
      <c r="A5518" t="s">
        <v>12179</v>
      </c>
      <c r="B5518" t="s">
        <v>12180</v>
      </c>
    </row>
    <row r="5519" spans="1:2">
      <c r="A5519" t="s">
        <v>12181</v>
      </c>
      <c r="B5519" t="s">
        <v>12182</v>
      </c>
    </row>
    <row r="5520" spans="1:2">
      <c r="A5520" t="s">
        <v>12183</v>
      </c>
      <c r="B5520" t="s">
        <v>12184</v>
      </c>
    </row>
    <row r="5521" spans="1:2">
      <c r="A5521" t="s">
        <v>12185</v>
      </c>
      <c r="B5521" t="s">
        <v>12186</v>
      </c>
    </row>
    <row r="5522" spans="1:2">
      <c r="A5522" t="s">
        <v>12187</v>
      </c>
      <c r="B5522" t="s">
        <v>12188</v>
      </c>
    </row>
    <row r="5523" spans="1:2">
      <c r="A5523" t="s">
        <v>12189</v>
      </c>
      <c r="B5523" t="s">
        <v>12190</v>
      </c>
    </row>
    <row r="5524" spans="1:2">
      <c r="A5524" t="s">
        <v>12191</v>
      </c>
      <c r="B5524" t="s">
        <v>12192</v>
      </c>
    </row>
    <row r="5525" spans="1:2">
      <c r="A5525" t="s">
        <v>12193</v>
      </c>
      <c r="B5525" t="s">
        <v>12194</v>
      </c>
    </row>
    <row r="5526" spans="1:2">
      <c r="A5526" t="s">
        <v>12195</v>
      </c>
      <c r="B5526" t="s">
        <v>12196</v>
      </c>
    </row>
    <row r="5527" spans="1:2">
      <c r="A5527" t="s">
        <v>12197</v>
      </c>
      <c r="B5527" t="s">
        <v>12198</v>
      </c>
    </row>
    <row r="5528" spans="1:2">
      <c r="A5528" t="s">
        <v>12199</v>
      </c>
      <c r="B5528" t="s">
        <v>12200</v>
      </c>
    </row>
    <row r="5529" spans="1:2">
      <c r="A5529" t="s">
        <v>12201</v>
      </c>
      <c r="B5529" t="s">
        <v>12202</v>
      </c>
    </row>
    <row r="5530" spans="1:2">
      <c r="A5530" t="s">
        <v>12285</v>
      </c>
      <c r="B5530" t="s">
        <v>12286</v>
      </c>
    </row>
    <row r="5531" spans="1:2">
      <c r="A5531" t="s">
        <v>12287</v>
      </c>
      <c r="B5531" t="s">
        <v>12288</v>
      </c>
    </row>
    <row r="5532" spans="1:2">
      <c r="A5532" t="s">
        <v>12289</v>
      </c>
      <c r="B5532" t="s">
        <v>12290</v>
      </c>
    </row>
    <row r="5533" spans="1:2">
      <c r="A5533" t="s">
        <v>12291</v>
      </c>
      <c r="B5533" t="s">
        <v>12292</v>
      </c>
    </row>
    <row r="5534" spans="1:2">
      <c r="A5534" t="s">
        <v>12293</v>
      </c>
      <c r="B5534" t="s">
        <v>12294</v>
      </c>
    </row>
    <row r="5535" spans="1:2">
      <c r="A5535" t="s">
        <v>12295</v>
      </c>
      <c r="B5535" t="s">
        <v>12296</v>
      </c>
    </row>
    <row r="5536" spans="1:2">
      <c r="A5536" t="s">
        <v>12297</v>
      </c>
      <c r="B5536" t="s">
        <v>12298</v>
      </c>
    </row>
    <row r="5537" spans="1:2">
      <c r="A5537" t="s">
        <v>12299</v>
      </c>
      <c r="B5537" t="s">
        <v>12300</v>
      </c>
    </row>
    <row r="5538" spans="1:2">
      <c r="A5538" t="s">
        <v>12219</v>
      </c>
      <c r="B5538" t="s">
        <v>12220</v>
      </c>
    </row>
    <row r="5539" spans="1:2">
      <c r="A5539" t="s">
        <v>12221</v>
      </c>
      <c r="B5539" t="s">
        <v>12222</v>
      </c>
    </row>
    <row r="5540" spans="1:2">
      <c r="A5540" t="s">
        <v>12223</v>
      </c>
      <c r="B5540" t="s">
        <v>12224</v>
      </c>
    </row>
    <row r="5541" spans="1:2">
      <c r="A5541" t="s">
        <v>12225</v>
      </c>
      <c r="B5541" t="s">
        <v>12226</v>
      </c>
    </row>
    <row r="5542" spans="1:2">
      <c r="A5542" t="s">
        <v>12227</v>
      </c>
      <c r="B5542" t="s">
        <v>12228</v>
      </c>
    </row>
    <row r="5543" spans="1:2">
      <c r="A5543" t="s">
        <v>12229</v>
      </c>
      <c r="B5543" t="s">
        <v>12230</v>
      </c>
    </row>
    <row r="5544" spans="1:2">
      <c r="A5544" t="s">
        <v>12231</v>
      </c>
      <c r="B5544" t="s">
        <v>12232</v>
      </c>
    </row>
    <row r="5545" spans="1:2">
      <c r="A5545" t="s">
        <v>12233</v>
      </c>
      <c r="B5545" t="s">
        <v>12234</v>
      </c>
    </row>
    <row r="5546" spans="1:2">
      <c r="A5546" t="s">
        <v>12235</v>
      </c>
      <c r="B5546" t="s">
        <v>12236</v>
      </c>
    </row>
    <row r="5547" spans="1:2">
      <c r="A5547" t="s">
        <v>12237</v>
      </c>
      <c r="B5547" t="s">
        <v>12238</v>
      </c>
    </row>
    <row r="5548" spans="1:2">
      <c r="A5548" t="s">
        <v>12239</v>
      </c>
      <c r="B5548" t="s">
        <v>12240</v>
      </c>
    </row>
    <row r="5549" spans="1:2">
      <c r="A5549" t="s">
        <v>12241</v>
      </c>
      <c r="B5549" t="s">
        <v>12242</v>
      </c>
    </row>
    <row r="5550" spans="1:2">
      <c r="A5550" t="s">
        <v>12243</v>
      </c>
      <c r="B5550" t="s">
        <v>12244</v>
      </c>
    </row>
    <row r="5551" spans="1:2">
      <c r="A5551" t="s">
        <v>12245</v>
      </c>
      <c r="B5551" t="s">
        <v>12246</v>
      </c>
    </row>
    <row r="5552" spans="1:2">
      <c r="A5552" t="s">
        <v>12247</v>
      </c>
      <c r="B5552" t="s">
        <v>12248</v>
      </c>
    </row>
    <row r="5553" spans="1:2">
      <c r="A5553" t="s">
        <v>12249</v>
      </c>
      <c r="B5553" t="s">
        <v>12250</v>
      </c>
    </row>
    <row r="5554" spans="1:2">
      <c r="A5554" t="s">
        <v>12251</v>
      </c>
      <c r="B5554" t="s">
        <v>12252</v>
      </c>
    </row>
    <row r="5555" spans="1:2">
      <c r="A5555" t="s">
        <v>12253</v>
      </c>
      <c r="B5555" t="s">
        <v>12254</v>
      </c>
    </row>
    <row r="5556" spans="1:2">
      <c r="A5556" t="s">
        <v>12255</v>
      </c>
      <c r="B5556" t="s">
        <v>12256</v>
      </c>
    </row>
    <row r="5557" spans="1:2">
      <c r="A5557" t="s">
        <v>12257</v>
      </c>
      <c r="B5557" t="s">
        <v>12258</v>
      </c>
    </row>
    <row r="5558" spans="1:2">
      <c r="A5558" t="s">
        <v>12259</v>
      </c>
      <c r="B5558" t="s">
        <v>12260</v>
      </c>
    </row>
    <row r="5559" spans="1:2">
      <c r="A5559" t="s">
        <v>12261</v>
      </c>
      <c r="B5559" t="s">
        <v>12262</v>
      </c>
    </row>
    <row r="5560" spans="1:2">
      <c r="A5560" t="s">
        <v>12263</v>
      </c>
      <c r="B5560" t="s">
        <v>12264</v>
      </c>
    </row>
    <row r="5561" spans="1:2">
      <c r="A5561" t="s">
        <v>12265</v>
      </c>
      <c r="B5561" t="s">
        <v>12266</v>
      </c>
    </row>
    <row r="5562" spans="1:2">
      <c r="A5562" t="s">
        <v>12267</v>
      </c>
      <c r="B5562" t="s">
        <v>12268</v>
      </c>
    </row>
    <row r="5563" spans="1:2">
      <c r="A5563" t="s">
        <v>12269</v>
      </c>
      <c r="B5563" t="s">
        <v>12270</v>
      </c>
    </row>
    <row r="5564" spans="1:2">
      <c r="A5564" t="s">
        <v>12271</v>
      </c>
      <c r="B5564" t="s">
        <v>12272</v>
      </c>
    </row>
    <row r="5565" spans="1:2">
      <c r="A5565" t="s">
        <v>12273</v>
      </c>
      <c r="B5565" t="s">
        <v>12274</v>
      </c>
    </row>
    <row r="5566" spans="1:2">
      <c r="A5566" t="s">
        <v>12275</v>
      </c>
      <c r="B5566" t="s">
        <v>12276</v>
      </c>
    </row>
    <row r="5567" spans="1:2">
      <c r="A5567" t="s">
        <v>12277</v>
      </c>
      <c r="B5567" t="s">
        <v>12278</v>
      </c>
    </row>
    <row r="5568" spans="1:2">
      <c r="A5568" t="s">
        <v>12279</v>
      </c>
      <c r="B5568" t="s">
        <v>12280</v>
      </c>
    </row>
    <row r="5569" spans="1:2">
      <c r="A5569" t="s">
        <v>12281</v>
      </c>
      <c r="B5569" t="s">
        <v>12282</v>
      </c>
    </row>
    <row r="5570" spans="1:2">
      <c r="A5570" t="s">
        <v>12283</v>
      </c>
      <c r="B5570" t="s">
        <v>12284</v>
      </c>
    </row>
    <row r="5571" spans="1:2">
      <c r="A5571" t="s">
        <v>12325</v>
      </c>
      <c r="B5571" t="s">
        <v>12326</v>
      </c>
    </row>
    <row r="5572" spans="1:2">
      <c r="A5572" t="s">
        <v>12327</v>
      </c>
      <c r="B5572" t="s">
        <v>12328</v>
      </c>
    </row>
    <row r="5573" spans="1:2">
      <c r="A5573" t="s">
        <v>12315</v>
      </c>
      <c r="B5573" t="s">
        <v>12316</v>
      </c>
    </row>
    <row r="5574" spans="1:2">
      <c r="A5574" t="s">
        <v>12317</v>
      </c>
      <c r="B5574" t="s">
        <v>12318</v>
      </c>
    </row>
    <row r="5575" spans="1:2">
      <c r="A5575" t="s">
        <v>12301</v>
      </c>
      <c r="B5575" t="s">
        <v>12302</v>
      </c>
    </row>
    <row r="5576" spans="1:2">
      <c r="A5576" t="s">
        <v>12303</v>
      </c>
      <c r="B5576" t="s">
        <v>12304</v>
      </c>
    </row>
    <row r="5577" spans="1:2">
      <c r="A5577" t="s">
        <v>12305</v>
      </c>
      <c r="B5577" t="s">
        <v>12306</v>
      </c>
    </row>
    <row r="5578" spans="1:2">
      <c r="A5578" t="s">
        <v>12307</v>
      </c>
      <c r="B5578" t="s">
        <v>12308</v>
      </c>
    </row>
    <row r="5579" spans="1:2">
      <c r="A5579" t="s">
        <v>12309</v>
      </c>
      <c r="B5579" t="s">
        <v>12310</v>
      </c>
    </row>
    <row r="5580" spans="1:2">
      <c r="A5580" t="s">
        <v>12311</v>
      </c>
      <c r="B5580" t="s">
        <v>12312</v>
      </c>
    </row>
    <row r="5581" spans="1:2">
      <c r="A5581" t="s">
        <v>12313</v>
      </c>
      <c r="B5581" t="s">
        <v>12314</v>
      </c>
    </row>
    <row r="5582" spans="1:2">
      <c r="A5582" t="s">
        <v>12329</v>
      </c>
      <c r="B5582" t="s">
        <v>12330</v>
      </c>
    </row>
    <row r="5583" spans="1:2">
      <c r="A5583" t="s">
        <v>12319</v>
      </c>
      <c r="B5583" t="s">
        <v>12320</v>
      </c>
    </row>
    <row r="5584" spans="1:2">
      <c r="A5584" t="s">
        <v>12321</v>
      </c>
      <c r="B5584" t="s">
        <v>12322</v>
      </c>
    </row>
    <row r="5585" spans="1:2">
      <c r="A5585" t="s">
        <v>12323</v>
      </c>
      <c r="B5585" t="s">
        <v>12324</v>
      </c>
    </row>
    <row r="5586" spans="1:2">
      <c r="A5586" t="s">
        <v>12335</v>
      </c>
      <c r="B5586" t="s">
        <v>12336</v>
      </c>
    </row>
    <row r="5587" spans="1:2">
      <c r="A5587" t="s">
        <v>12337</v>
      </c>
      <c r="B5587" t="s">
        <v>13965</v>
      </c>
    </row>
    <row r="5588" spans="1:2">
      <c r="A5588" t="s">
        <v>12331</v>
      </c>
      <c r="B5588" t="s">
        <v>12332</v>
      </c>
    </row>
    <row r="5589" spans="1:2">
      <c r="A5589" t="s">
        <v>12333</v>
      </c>
      <c r="B5589" t="s">
        <v>12334</v>
      </c>
    </row>
    <row r="5590" spans="1:2">
      <c r="A5590" t="s">
        <v>12338</v>
      </c>
      <c r="B5590" t="s">
        <v>12339</v>
      </c>
    </row>
    <row r="5591" spans="1:2">
      <c r="A5591" t="s">
        <v>12340</v>
      </c>
      <c r="B5591" t="s">
        <v>12341</v>
      </c>
    </row>
    <row r="5592" spans="1:2">
      <c r="A5592" t="s">
        <v>12342</v>
      </c>
      <c r="B5592" t="s">
        <v>12343</v>
      </c>
    </row>
    <row r="5593" spans="1:2">
      <c r="A5593" t="s">
        <v>12344</v>
      </c>
      <c r="B5593" t="s">
        <v>12345</v>
      </c>
    </row>
    <row r="5594" spans="1:2">
      <c r="A5594" t="s">
        <v>12376</v>
      </c>
      <c r="B5594" t="s">
        <v>12377</v>
      </c>
    </row>
    <row r="5595" spans="1:2">
      <c r="A5595" t="s">
        <v>12378</v>
      </c>
      <c r="B5595" t="s">
        <v>12379</v>
      </c>
    </row>
    <row r="5596" spans="1:2">
      <c r="A5596" t="s">
        <v>12380</v>
      </c>
      <c r="B5596" t="s">
        <v>12381</v>
      </c>
    </row>
    <row r="5597" spans="1:2">
      <c r="A5597" t="s">
        <v>12382</v>
      </c>
      <c r="B5597" t="s">
        <v>12383</v>
      </c>
    </row>
    <row r="5598" spans="1:2">
      <c r="A5598" t="s">
        <v>12384</v>
      </c>
      <c r="B5598" t="s">
        <v>1944</v>
      </c>
    </row>
    <row r="5599" spans="1:2">
      <c r="A5599" t="s">
        <v>12385</v>
      </c>
      <c r="B5599" t="s">
        <v>12386</v>
      </c>
    </row>
    <row r="5600" spans="1:2">
      <c r="A5600" t="s">
        <v>12365</v>
      </c>
      <c r="B5600" t="s">
        <v>12366</v>
      </c>
    </row>
    <row r="5601" spans="1:2">
      <c r="A5601" t="s">
        <v>12367</v>
      </c>
      <c r="B5601" t="s">
        <v>12368</v>
      </c>
    </row>
    <row r="5602" spans="1:2">
      <c r="A5602" t="s">
        <v>12346</v>
      </c>
      <c r="B5602" t="s">
        <v>12347</v>
      </c>
    </row>
    <row r="5603" spans="1:2">
      <c r="A5603" t="s">
        <v>12348</v>
      </c>
      <c r="B5603" t="s">
        <v>12347</v>
      </c>
    </row>
    <row r="5604" spans="1:2">
      <c r="A5604" t="s">
        <v>12349</v>
      </c>
      <c r="B5604" t="s">
        <v>12350</v>
      </c>
    </row>
    <row r="5605" spans="1:2">
      <c r="A5605" t="s">
        <v>12351</v>
      </c>
      <c r="B5605" t="s">
        <v>12352</v>
      </c>
    </row>
    <row r="5606" spans="1:2">
      <c r="A5606" t="s">
        <v>12353</v>
      </c>
      <c r="B5606" t="s">
        <v>12354</v>
      </c>
    </row>
    <row r="5607" spans="1:2">
      <c r="A5607" t="s">
        <v>12355</v>
      </c>
      <c r="B5607" t="s">
        <v>12356</v>
      </c>
    </row>
    <row r="5608" spans="1:2">
      <c r="A5608" t="s">
        <v>12357</v>
      </c>
      <c r="B5608" t="s">
        <v>12358</v>
      </c>
    </row>
    <row r="5609" spans="1:2">
      <c r="A5609" t="s">
        <v>12359</v>
      </c>
      <c r="B5609" t="s">
        <v>12360</v>
      </c>
    </row>
    <row r="5610" spans="1:2">
      <c r="A5610" t="s">
        <v>12361</v>
      </c>
      <c r="B5610" t="s">
        <v>12362</v>
      </c>
    </row>
    <row r="5611" spans="1:2">
      <c r="A5611" t="s">
        <v>12363</v>
      </c>
      <c r="B5611" t="s">
        <v>12364</v>
      </c>
    </row>
    <row r="5612" spans="1:2">
      <c r="A5612" t="s">
        <v>12369</v>
      </c>
      <c r="B5612" t="s">
        <v>12370</v>
      </c>
    </row>
    <row r="5613" spans="1:2">
      <c r="A5613" t="s">
        <v>12371</v>
      </c>
      <c r="B5613" t="s">
        <v>12352</v>
      </c>
    </row>
    <row r="5614" spans="1:2">
      <c r="A5614" t="s">
        <v>12372</v>
      </c>
      <c r="B5614" t="s">
        <v>12373</v>
      </c>
    </row>
    <row r="5615" spans="1:2">
      <c r="A5615" t="s">
        <v>12374</v>
      </c>
      <c r="B5615" t="s">
        <v>12375</v>
      </c>
    </row>
    <row r="5616" spans="1:2">
      <c r="A5616" t="s">
        <v>15195</v>
      </c>
      <c r="B5616" t="s">
        <v>15379</v>
      </c>
    </row>
    <row r="5617" spans="1:2">
      <c r="A5617" t="s">
        <v>15195</v>
      </c>
      <c r="B5617" t="s">
        <v>15379</v>
      </c>
    </row>
    <row r="5618" spans="1:2">
      <c r="A5618" t="s">
        <v>12406</v>
      </c>
      <c r="B5618" t="s">
        <v>12407</v>
      </c>
    </row>
    <row r="5619" spans="1:2">
      <c r="A5619" t="s">
        <v>12408</v>
      </c>
      <c r="B5619" t="s">
        <v>12409</v>
      </c>
    </row>
    <row r="5620" spans="1:2">
      <c r="A5620" t="s">
        <v>12410</v>
      </c>
      <c r="B5620" t="s">
        <v>12411</v>
      </c>
    </row>
    <row r="5621" spans="1:2">
      <c r="A5621" t="s">
        <v>12412</v>
      </c>
      <c r="B5621" t="s">
        <v>12413</v>
      </c>
    </row>
    <row r="5622" spans="1:2">
      <c r="A5622" t="s">
        <v>12412</v>
      </c>
      <c r="B5622" t="s">
        <v>12414</v>
      </c>
    </row>
    <row r="5623" spans="1:2">
      <c r="A5623" t="s">
        <v>12387</v>
      </c>
      <c r="B5623" t="s">
        <v>12388</v>
      </c>
    </row>
    <row r="5624" spans="1:2">
      <c r="A5624" t="s">
        <v>12389</v>
      </c>
      <c r="B5624" t="s">
        <v>12390</v>
      </c>
    </row>
    <row r="5625" spans="1:2">
      <c r="A5625" t="s">
        <v>12391</v>
      </c>
      <c r="B5625" t="s">
        <v>12392</v>
      </c>
    </row>
    <row r="5626" spans="1:2">
      <c r="A5626" t="s">
        <v>12391</v>
      </c>
      <c r="B5626" t="s">
        <v>12393</v>
      </c>
    </row>
    <row r="5627" spans="1:2">
      <c r="A5627" t="s">
        <v>12394</v>
      </c>
      <c r="B5627" t="s">
        <v>12395</v>
      </c>
    </row>
    <row r="5628" spans="1:2">
      <c r="A5628" t="s">
        <v>12396</v>
      </c>
      <c r="B5628" t="s">
        <v>12397</v>
      </c>
    </row>
    <row r="5629" spans="1:2">
      <c r="A5629" t="s">
        <v>12396</v>
      </c>
      <c r="B5629" t="s">
        <v>12398</v>
      </c>
    </row>
    <row r="5630" spans="1:2">
      <c r="A5630" t="s">
        <v>12399</v>
      </c>
      <c r="B5630" t="s">
        <v>12400</v>
      </c>
    </row>
    <row r="5631" spans="1:2">
      <c r="A5631" t="s">
        <v>12401</v>
      </c>
      <c r="B5631" t="s">
        <v>12402</v>
      </c>
    </row>
    <row r="5632" spans="1:2">
      <c r="A5632" t="s">
        <v>12401</v>
      </c>
      <c r="B5632" t="s">
        <v>12403</v>
      </c>
    </row>
    <row r="5633" spans="1:2">
      <c r="A5633" t="s">
        <v>12404</v>
      </c>
      <c r="B5633" t="s">
        <v>12405</v>
      </c>
    </row>
    <row r="5634" spans="1:2">
      <c r="A5634" t="s">
        <v>12445</v>
      </c>
      <c r="B5634" t="s">
        <v>12446</v>
      </c>
    </row>
    <row r="5635" spans="1:2">
      <c r="A5635" t="s">
        <v>12445</v>
      </c>
      <c r="B5635" t="s">
        <v>12447</v>
      </c>
    </row>
    <row r="5636" spans="1:2">
      <c r="A5636" t="s">
        <v>12448</v>
      </c>
      <c r="B5636" t="s">
        <v>12449</v>
      </c>
    </row>
    <row r="5637" spans="1:2">
      <c r="A5637" t="s">
        <v>12450</v>
      </c>
      <c r="B5637" t="s">
        <v>12451</v>
      </c>
    </row>
    <row r="5638" spans="1:2">
      <c r="A5638" t="s">
        <v>12415</v>
      </c>
      <c r="B5638" t="s">
        <v>12416</v>
      </c>
    </row>
    <row r="5639" spans="1:2">
      <c r="A5639" t="s">
        <v>12417</v>
      </c>
      <c r="B5639" t="s">
        <v>12418</v>
      </c>
    </row>
    <row r="5640" spans="1:2">
      <c r="A5640" t="s">
        <v>12419</v>
      </c>
      <c r="B5640" t="s">
        <v>12420</v>
      </c>
    </row>
    <row r="5641" spans="1:2">
      <c r="A5641" t="s">
        <v>12421</v>
      </c>
      <c r="B5641" t="s">
        <v>12422</v>
      </c>
    </row>
    <row r="5642" spans="1:2">
      <c r="A5642" t="s">
        <v>12423</v>
      </c>
      <c r="B5642" t="s">
        <v>12424</v>
      </c>
    </row>
    <row r="5643" spans="1:2">
      <c r="A5643" t="s">
        <v>12425</v>
      </c>
      <c r="B5643" t="s">
        <v>12426</v>
      </c>
    </row>
    <row r="5644" spans="1:2">
      <c r="A5644" t="s">
        <v>12427</v>
      </c>
      <c r="B5644" t="s">
        <v>12428</v>
      </c>
    </row>
    <row r="5645" spans="1:2">
      <c r="A5645" t="s">
        <v>12429</v>
      </c>
      <c r="B5645" t="s">
        <v>12430</v>
      </c>
    </row>
    <row r="5646" spans="1:2">
      <c r="A5646" t="s">
        <v>12431</v>
      </c>
      <c r="B5646" t="s">
        <v>9429</v>
      </c>
    </row>
    <row r="5647" spans="1:2">
      <c r="A5647" t="s">
        <v>12432</v>
      </c>
      <c r="B5647" t="s">
        <v>12433</v>
      </c>
    </row>
    <row r="5648" spans="1:2">
      <c r="A5648" t="s">
        <v>12434</v>
      </c>
      <c r="B5648" t="s">
        <v>12435</v>
      </c>
    </row>
    <row r="5649" spans="1:2">
      <c r="A5649" t="s">
        <v>12436</v>
      </c>
      <c r="B5649" t="s">
        <v>12437</v>
      </c>
    </row>
    <row r="5650" spans="1:2">
      <c r="A5650" t="s">
        <v>12436</v>
      </c>
      <c r="B5650" t="s">
        <v>12438</v>
      </c>
    </row>
    <row r="5651" spans="1:2">
      <c r="A5651" t="s">
        <v>12439</v>
      </c>
      <c r="B5651" t="s">
        <v>12440</v>
      </c>
    </row>
    <row r="5652" spans="1:2">
      <c r="A5652" t="s">
        <v>12441</v>
      </c>
      <c r="B5652" t="s">
        <v>12442</v>
      </c>
    </row>
    <row r="5653" spans="1:2">
      <c r="A5653" t="s">
        <v>12443</v>
      </c>
      <c r="B5653" t="s">
        <v>12444</v>
      </c>
    </row>
    <row r="5654" spans="1:2">
      <c r="A5654" t="s">
        <v>12472</v>
      </c>
      <c r="B5654" t="s">
        <v>12473</v>
      </c>
    </row>
    <row r="5655" spans="1:2">
      <c r="A5655" t="s">
        <v>12474</v>
      </c>
      <c r="B5655" t="s">
        <v>12475</v>
      </c>
    </row>
    <row r="5656" spans="1:2">
      <c r="A5656" t="s">
        <v>12476</v>
      </c>
      <c r="B5656" t="s">
        <v>12477</v>
      </c>
    </row>
    <row r="5657" spans="1:2">
      <c r="A5657" t="s">
        <v>12478</v>
      </c>
      <c r="B5657" t="s">
        <v>12479</v>
      </c>
    </row>
    <row r="5658" spans="1:2">
      <c r="A5658" t="s">
        <v>12480</v>
      </c>
      <c r="B5658" t="s">
        <v>12481</v>
      </c>
    </row>
    <row r="5659" spans="1:2">
      <c r="A5659" t="s">
        <v>12482</v>
      </c>
      <c r="B5659" t="s">
        <v>12483</v>
      </c>
    </row>
    <row r="5660" spans="1:2">
      <c r="A5660" t="s">
        <v>12452</v>
      </c>
      <c r="B5660" t="s">
        <v>12453</v>
      </c>
    </row>
    <row r="5661" spans="1:2">
      <c r="A5661" t="s">
        <v>12454</v>
      </c>
      <c r="B5661" t="s">
        <v>12455</v>
      </c>
    </row>
    <row r="5662" spans="1:2">
      <c r="A5662" t="s">
        <v>12456</v>
      </c>
      <c r="B5662" t="s">
        <v>12457</v>
      </c>
    </row>
    <row r="5663" spans="1:2">
      <c r="A5663" t="s">
        <v>12458</v>
      </c>
      <c r="B5663" t="s">
        <v>12459</v>
      </c>
    </row>
    <row r="5664" spans="1:2">
      <c r="A5664" t="s">
        <v>12460</v>
      </c>
      <c r="B5664" t="s">
        <v>12461</v>
      </c>
    </row>
    <row r="5665" spans="1:2">
      <c r="A5665" t="s">
        <v>12462</v>
      </c>
      <c r="B5665" t="s">
        <v>12463</v>
      </c>
    </row>
    <row r="5666" spans="1:2">
      <c r="A5666" t="s">
        <v>12464</v>
      </c>
      <c r="B5666" t="s">
        <v>12465</v>
      </c>
    </row>
    <row r="5667" spans="1:2">
      <c r="A5667" t="s">
        <v>12466</v>
      </c>
      <c r="B5667" t="s">
        <v>12467</v>
      </c>
    </row>
    <row r="5668" spans="1:2">
      <c r="A5668" t="s">
        <v>12468</v>
      </c>
      <c r="B5668" t="s">
        <v>12469</v>
      </c>
    </row>
    <row r="5669" spans="1:2">
      <c r="A5669" t="s">
        <v>12470</v>
      </c>
      <c r="B5669" t="s">
        <v>12471</v>
      </c>
    </row>
    <row r="5670" spans="1:2">
      <c r="A5670" t="s">
        <v>12502</v>
      </c>
      <c r="B5670" t="s">
        <v>12503</v>
      </c>
    </row>
    <row r="5671" spans="1:2">
      <c r="A5671" t="s">
        <v>12504</v>
      </c>
      <c r="B5671" t="s">
        <v>12505</v>
      </c>
    </row>
    <row r="5672" spans="1:2">
      <c r="A5672" t="s">
        <v>12484</v>
      </c>
      <c r="B5672" t="s">
        <v>12485</v>
      </c>
    </row>
    <row r="5673" spans="1:2">
      <c r="A5673" t="s">
        <v>12486</v>
      </c>
      <c r="B5673" t="s">
        <v>12487</v>
      </c>
    </row>
    <row r="5674" spans="1:2">
      <c r="A5674" t="s">
        <v>12488</v>
      </c>
      <c r="B5674" t="s">
        <v>12489</v>
      </c>
    </row>
    <row r="5675" spans="1:2">
      <c r="A5675" t="s">
        <v>12490</v>
      </c>
      <c r="B5675" t="s">
        <v>12491</v>
      </c>
    </row>
    <row r="5676" spans="1:2">
      <c r="A5676" t="s">
        <v>12492</v>
      </c>
      <c r="B5676" t="s">
        <v>12493</v>
      </c>
    </row>
    <row r="5677" spans="1:2">
      <c r="A5677" t="s">
        <v>12494</v>
      </c>
      <c r="B5677" t="s">
        <v>12495</v>
      </c>
    </row>
    <row r="5678" spans="1:2">
      <c r="A5678" t="s">
        <v>12496</v>
      </c>
      <c r="B5678" t="s">
        <v>12497</v>
      </c>
    </row>
    <row r="5679" spans="1:2">
      <c r="A5679" t="s">
        <v>12498</v>
      </c>
      <c r="B5679" t="s">
        <v>12499</v>
      </c>
    </row>
    <row r="5680" spans="1:2">
      <c r="A5680" t="s">
        <v>12500</v>
      </c>
      <c r="B5680" t="s">
        <v>12501</v>
      </c>
    </row>
    <row r="5681" spans="1:2">
      <c r="A5681" t="s">
        <v>12682</v>
      </c>
      <c r="B5681" t="s">
        <v>5539</v>
      </c>
    </row>
    <row r="5682" spans="1:2">
      <c r="A5682" t="s">
        <v>12731</v>
      </c>
      <c r="B5682" t="s">
        <v>12732</v>
      </c>
    </row>
    <row r="5683" spans="1:2">
      <c r="A5683" t="s">
        <v>15196</v>
      </c>
      <c r="B5683" t="s">
        <v>15380</v>
      </c>
    </row>
    <row r="5684" spans="1:2">
      <c r="A5684" t="s">
        <v>15197</v>
      </c>
      <c r="B5684" t="s">
        <v>15381</v>
      </c>
    </row>
    <row r="5685" spans="1:2">
      <c r="A5685" t="s">
        <v>15198</v>
      </c>
      <c r="B5685" t="s">
        <v>15382</v>
      </c>
    </row>
    <row r="5686" spans="1:2">
      <c r="A5686" t="s">
        <v>15199</v>
      </c>
      <c r="B5686" t="s">
        <v>15383</v>
      </c>
    </row>
    <row r="5687" spans="1:2">
      <c r="A5687" t="s">
        <v>15200</v>
      </c>
      <c r="B5687" t="s">
        <v>15384</v>
      </c>
    </row>
    <row r="5688" spans="1:2">
      <c r="A5688" t="s">
        <v>12691</v>
      </c>
      <c r="B5688" t="s">
        <v>12637</v>
      </c>
    </row>
    <row r="5689" spans="1:2">
      <c r="A5689" t="s">
        <v>15201</v>
      </c>
      <c r="B5689" t="s">
        <v>15385</v>
      </c>
    </row>
    <row r="5690" spans="1:2">
      <c r="A5690" t="s">
        <v>12693</v>
      </c>
      <c r="B5690" t="s">
        <v>12692</v>
      </c>
    </row>
    <row r="5691" spans="1:2">
      <c r="A5691" t="s">
        <v>12695</v>
      </c>
      <c r="B5691" t="s">
        <v>12694</v>
      </c>
    </row>
    <row r="5692" spans="1:2">
      <c r="A5692" t="s">
        <v>12697</v>
      </c>
      <c r="B5692" t="s">
        <v>12696</v>
      </c>
    </row>
    <row r="5693" spans="1:2">
      <c r="A5693" t="s">
        <v>12699</v>
      </c>
      <c r="B5693" t="s">
        <v>12698</v>
      </c>
    </row>
    <row r="5694" spans="1:2">
      <c r="A5694" t="s">
        <v>12701</v>
      </c>
      <c r="B5694" t="s">
        <v>12700</v>
      </c>
    </row>
    <row r="5695" spans="1:2">
      <c r="A5695" t="s">
        <v>13854</v>
      </c>
      <c r="B5695" t="s">
        <v>12702</v>
      </c>
    </row>
    <row r="5696" spans="1:2">
      <c r="A5696" t="s">
        <v>12683</v>
      </c>
      <c r="B5696" t="s">
        <v>12684</v>
      </c>
    </row>
    <row r="5697" spans="1:2">
      <c r="A5697" t="s">
        <v>12685</v>
      </c>
      <c r="B5697" t="s">
        <v>12686</v>
      </c>
    </row>
    <row r="5698" spans="1:2">
      <c r="A5698" t="s">
        <v>12687</v>
      </c>
      <c r="B5698" t="s">
        <v>12688</v>
      </c>
    </row>
    <row r="5699" spans="1:2">
      <c r="A5699" t="s">
        <v>12689</v>
      </c>
      <c r="B5699" t="s">
        <v>12714</v>
      </c>
    </row>
    <row r="5700" spans="1:2">
      <c r="A5700" t="s">
        <v>12703</v>
      </c>
      <c r="B5700" t="s">
        <v>12704</v>
      </c>
    </row>
    <row r="5701" spans="1:2">
      <c r="A5701" t="s">
        <v>12705</v>
      </c>
      <c r="B5701" t="s">
        <v>12706</v>
      </c>
    </row>
    <row r="5702" spans="1:2">
      <c r="A5702" t="s">
        <v>12707</v>
      </c>
      <c r="B5702" t="s">
        <v>12690</v>
      </c>
    </row>
    <row r="5703" spans="1:2">
      <c r="A5703" t="s">
        <v>12709</v>
      </c>
      <c r="B5703" t="s">
        <v>12710</v>
      </c>
    </row>
    <row r="5704" spans="1:2">
      <c r="A5704" t="s">
        <v>12711</v>
      </c>
      <c r="B5704" t="s">
        <v>12708</v>
      </c>
    </row>
    <row r="5705" spans="1:2">
      <c r="A5705" t="s">
        <v>12713</v>
      </c>
      <c r="B5705" t="s">
        <v>12712</v>
      </c>
    </row>
    <row r="5706" spans="1:2">
      <c r="A5706" t="s">
        <v>12715</v>
      </c>
      <c r="B5706" t="s">
        <v>12716</v>
      </c>
    </row>
    <row r="5707" spans="1:2">
      <c r="A5707" t="s">
        <v>12717</v>
      </c>
      <c r="B5707" t="s">
        <v>12718</v>
      </c>
    </row>
    <row r="5708" spans="1:2">
      <c r="A5708" t="s">
        <v>12719</v>
      </c>
      <c r="B5708" t="s">
        <v>12720</v>
      </c>
    </row>
    <row r="5709" spans="1:2">
      <c r="A5709" t="s">
        <v>12721</v>
      </c>
      <c r="B5709" t="s">
        <v>12722</v>
      </c>
    </row>
    <row r="5710" spans="1:2">
      <c r="A5710" t="s">
        <v>12723</v>
      </c>
      <c r="B5710" t="s">
        <v>12724</v>
      </c>
    </row>
    <row r="5711" spans="1:2">
      <c r="A5711" t="s">
        <v>12725</v>
      </c>
      <c r="B5711" t="s">
        <v>12726</v>
      </c>
    </row>
    <row r="5712" spans="1:2">
      <c r="A5712" t="s">
        <v>12727</v>
      </c>
      <c r="B5712" t="s">
        <v>12728</v>
      </c>
    </row>
    <row r="5713" spans="1:2">
      <c r="A5713" t="s">
        <v>12729</v>
      </c>
      <c r="B5713" t="s">
        <v>12730</v>
      </c>
    </row>
    <row r="5714" spans="1:2">
      <c r="A5714" t="s">
        <v>12506</v>
      </c>
      <c r="B5714" t="s">
        <v>4305</v>
      </c>
    </row>
    <row r="5715" spans="1:2">
      <c r="A5715" t="s">
        <v>12553</v>
      </c>
      <c r="B5715" t="s">
        <v>12554</v>
      </c>
    </row>
    <row r="5716" spans="1:2">
      <c r="A5716" t="s">
        <v>12523</v>
      </c>
      <c r="B5716" t="s">
        <v>12524</v>
      </c>
    </row>
    <row r="5717" spans="1:2">
      <c r="A5717" t="s">
        <v>15202</v>
      </c>
      <c r="B5717" t="s">
        <v>15386</v>
      </c>
    </row>
    <row r="5718" spans="1:2">
      <c r="A5718" t="s">
        <v>12527</v>
      </c>
      <c r="B5718" t="s">
        <v>12528</v>
      </c>
    </row>
    <row r="5719" spans="1:2">
      <c r="A5719" t="s">
        <v>12529</v>
      </c>
      <c r="B5719" t="s">
        <v>12530</v>
      </c>
    </row>
    <row r="5720" spans="1:2">
      <c r="A5720" t="s">
        <v>15203</v>
      </c>
      <c r="B5720" t="s">
        <v>15387</v>
      </c>
    </row>
    <row r="5721" spans="1:2">
      <c r="A5721" t="s">
        <v>12507</v>
      </c>
      <c r="B5721" t="s">
        <v>12508</v>
      </c>
    </row>
    <row r="5722" spans="1:2">
      <c r="A5722" t="s">
        <v>12509</v>
      </c>
      <c r="B5722" t="s">
        <v>12510</v>
      </c>
    </row>
    <row r="5723" spans="1:2">
      <c r="A5723" t="s">
        <v>12525</v>
      </c>
      <c r="B5723" t="s">
        <v>12526</v>
      </c>
    </row>
    <row r="5724" spans="1:2">
      <c r="A5724" t="s">
        <v>12531</v>
      </c>
      <c r="B5724" t="s">
        <v>12532</v>
      </c>
    </row>
    <row r="5725" spans="1:2">
      <c r="A5725" t="s">
        <v>12533</v>
      </c>
      <c r="B5725" t="s">
        <v>12534</v>
      </c>
    </row>
    <row r="5726" spans="1:2">
      <c r="A5726" t="s">
        <v>12535</v>
      </c>
      <c r="B5726" t="s">
        <v>12536</v>
      </c>
    </row>
    <row r="5727" spans="1:2">
      <c r="A5727" t="s">
        <v>12537</v>
      </c>
      <c r="B5727" t="s">
        <v>12538</v>
      </c>
    </row>
    <row r="5728" spans="1:2">
      <c r="A5728" t="s">
        <v>12539</v>
      </c>
      <c r="B5728" t="s">
        <v>12540</v>
      </c>
    </row>
    <row r="5729" spans="1:2">
      <c r="A5729" t="s">
        <v>12541</v>
      </c>
      <c r="B5729" t="s">
        <v>12548</v>
      </c>
    </row>
    <row r="5730" spans="1:2">
      <c r="A5730" t="s">
        <v>12543</v>
      </c>
      <c r="B5730" t="s">
        <v>12544</v>
      </c>
    </row>
    <row r="5731" spans="1:2">
      <c r="A5731" t="s">
        <v>12545</v>
      </c>
      <c r="B5731" t="s">
        <v>12546</v>
      </c>
    </row>
    <row r="5732" spans="1:2">
      <c r="A5732" t="s">
        <v>12547</v>
      </c>
      <c r="B5732" t="s">
        <v>12512</v>
      </c>
    </row>
    <row r="5733" spans="1:2">
      <c r="A5733" t="s">
        <v>12549</v>
      </c>
      <c r="B5733" t="s">
        <v>12550</v>
      </c>
    </row>
    <row r="5734" spans="1:2">
      <c r="A5734" t="s">
        <v>12511</v>
      </c>
      <c r="B5734" t="s">
        <v>12542</v>
      </c>
    </row>
    <row r="5735" spans="1:2">
      <c r="A5735" t="s">
        <v>12513</v>
      </c>
      <c r="B5735" t="s">
        <v>12514</v>
      </c>
    </row>
    <row r="5736" spans="1:2">
      <c r="A5736" t="s">
        <v>12515</v>
      </c>
      <c r="B5736" t="s">
        <v>12516</v>
      </c>
    </row>
    <row r="5737" spans="1:2">
      <c r="A5737" t="s">
        <v>12517</v>
      </c>
      <c r="B5737" t="s">
        <v>12518</v>
      </c>
    </row>
    <row r="5738" spans="1:2">
      <c r="A5738" t="s">
        <v>12519</v>
      </c>
      <c r="B5738" t="s">
        <v>12520</v>
      </c>
    </row>
    <row r="5739" spans="1:2">
      <c r="A5739" t="s">
        <v>12521</v>
      </c>
      <c r="B5739" t="s">
        <v>12522</v>
      </c>
    </row>
    <row r="5740" spans="1:2">
      <c r="A5740" t="s">
        <v>12551</v>
      </c>
      <c r="B5740" t="s">
        <v>12552</v>
      </c>
    </row>
    <row r="5741" spans="1:2">
      <c r="A5741" t="s">
        <v>12555</v>
      </c>
      <c r="B5741" t="s">
        <v>5572</v>
      </c>
    </row>
    <row r="5742" spans="1:2">
      <c r="A5742" t="s">
        <v>12611</v>
      </c>
      <c r="B5742" t="s">
        <v>12612</v>
      </c>
    </row>
    <row r="5743" spans="1:2">
      <c r="A5743" t="s">
        <v>12613</v>
      </c>
      <c r="B5743" t="s">
        <v>12614</v>
      </c>
    </row>
    <row r="5744" spans="1:2">
      <c r="A5744" t="s">
        <v>12615</v>
      </c>
      <c r="B5744" t="s">
        <v>12616</v>
      </c>
    </row>
    <row r="5745" spans="1:2">
      <c r="A5745" t="s">
        <v>15204</v>
      </c>
      <c r="B5745" t="s">
        <v>15388</v>
      </c>
    </row>
    <row r="5746" spans="1:2">
      <c r="A5746" t="s">
        <v>15205</v>
      </c>
      <c r="B5746" t="s">
        <v>15389</v>
      </c>
    </row>
    <row r="5747" spans="1:2">
      <c r="A5747" t="s">
        <v>12617</v>
      </c>
      <c r="B5747" t="s">
        <v>12598</v>
      </c>
    </row>
    <row r="5748" spans="1:2">
      <c r="A5748" t="s">
        <v>12609</v>
      </c>
      <c r="B5748" t="s">
        <v>12582</v>
      </c>
    </row>
    <row r="5749" spans="1:2">
      <c r="A5749" t="s">
        <v>12558</v>
      </c>
      <c r="B5749" t="s">
        <v>12559</v>
      </c>
    </row>
    <row r="5750" spans="1:2">
      <c r="A5750" t="s">
        <v>12560</v>
      </c>
      <c r="B5750" t="s">
        <v>12561</v>
      </c>
    </row>
    <row r="5751" spans="1:2">
      <c r="A5751" t="s">
        <v>12562</v>
      </c>
      <c r="B5751" t="s">
        <v>12563</v>
      </c>
    </row>
    <row r="5752" spans="1:2">
      <c r="A5752" t="s">
        <v>12564</v>
      </c>
      <c r="B5752" t="s">
        <v>12565</v>
      </c>
    </row>
    <row r="5753" spans="1:2">
      <c r="A5753" t="s">
        <v>12566</v>
      </c>
      <c r="B5753" t="s">
        <v>12567</v>
      </c>
    </row>
    <row r="5754" spans="1:2">
      <c r="A5754" t="s">
        <v>12568</v>
      </c>
      <c r="B5754" t="s">
        <v>12569</v>
      </c>
    </row>
    <row r="5755" spans="1:2">
      <c r="A5755" t="s">
        <v>12570</v>
      </c>
      <c r="B5755" t="s">
        <v>12571</v>
      </c>
    </row>
    <row r="5756" spans="1:2">
      <c r="A5756" t="s">
        <v>12572</v>
      </c>
      <c r="B5756" t="s">
        <v>12573</v>
      </c>
    </row>
    <row r="5757" spans="1:2">
      <c r="A5757" t="s">
        <v>15206</v>
      </c>
      <c r="B5757" t="s">
        <v>15390</v>
      </c>
    </row>
    <row r="5758" spans="1:2">
      <c r="A5758" t="s">
        <v>15207</v>
      </c>
      <c r="B5758" t="s">
        <v>15391</v>
      </c>
    </row>
    <row r="5759" spans="1:2">
      <c r="A5759" t="s">
        <v>12556</v>
      </c>
      <c r="B5759" t="s">
        <v>12557</v>
      </c>
    </row>
    <row r="5760" spans="1:2">
      <c r="A5760" t="s">
        <v>12574</v>
      </c>
      <c r="B5760" t="s">
        <v>7498</v>
      </c>
    </row>
    <row r="5761" spans="1:2">
      <c r="A5761" t="s">
        <v>12575</v>
      </c>
      <c r="B5761" t="s">
        <v>12576</v>
      </c>
    </row>
    <row r="5762" spans="1:2">
      <c r="A5762" t="s">
        <v>12577</v>
      </c>
      <c r="B5762" t="s">
        <v>12578</v>
      </c>
    </row>
    <row r="5763" spans="1:2">
      <c r="A5763" t="s">
        <v>12579</v>
      </c>
      <c r="B5763" t="s">
        <v>12580</v>
      </c>
    </row>
    <row r="5764" spans="1:2">
      <c r="A5764" t="s">
        <v>12581</v>
      </c>
      <c r="B5764" t="s">
        <v>12602</v>
      </c>
    </row>
    <row r="5765" spans="1:2">
      <c r="A5765" t="s">
        <v>12583</v>
      </c>
      <c r="B5765" t="s">
        <v>12584</v>
      </c>
    </row>
    <row r="5766" spans="1:2">
      <c r="A5766" t="s">
        <v>12585</v>
      </c>
      <c r="B5766" t="s">
        <v>12586</v>
      </c>
    </row>
    <row r="5767" spans="1:2">
      <c r="A5767" t="s">
        <v>12587</v>
      </c>
      <c r="B5767" t="s">
        <v>12588</v>
      </c>
    </row>
    <row r="5768" spans="1:2">
      <c r="A5768" t="s">
        <v>12589</v>
      </c>
      <c r="B5768" t="s">
        <v>12590</v>
      </c>
    </row>
    <row r="5769" spans="1:2">
      <c r="A5769" t="s">
        <v>12591</v>
      </c>
      <c r="B5769" t="s">
        <v>12592</v>
      </c>
    </row>
    <row r="5770" spans="1:2">
      <c r="A5770" t="s">
        <v>12593</v>
      </c>
      <c r="B5770" t="s">
        <v>12618</v>
      </c>
    </row>
    <row r="5771" spans="1:2">
      <c r="A5771" t="s">
        <v>12595</v>
      </c>
      <c r="B5771" t="s">
        <v>12610</v>
      </c>
    </row>
    <row r="5772" spans="1:2">
      <c r="A5772" t="s">
        <v>12597</v>
      </c>
      <c r="B5772" t="s">
        <v>12596</v>
      </c>
    </row>
    <row r="5773" spans="1:2">
      <c r="A5773" t="s">
        <v>12599</v>
      </c>
      <c r="B5773" t="s">
        <v>12600</v>
      </c>
    </row>
    <row r="5774" spans="1:2">
      <c r="A5774" t="s">
        <v>12601</v>
      </c>
      <c r="B5774" t="s">
        <v>12594</v>
      </c>
    </row>
    <row r="5775" spans="1:2">
      <c r="A5775" t="s">
        <v>12603</v>
      </c>
      <c r="B5775" t="s">
        <v>12604</v>
      </c>
    </row>
    <row r="5776" spans="1:2">
      <c r="A5776" t="s">
        <v>12605</v>
      </c>
      <c r="B5776" t="s">
        <v>12606</v>
      </c>
    </row>
    <row r="5777" spans="1:2">
      <c r="A5777" t="s">
        <v>12607</v>
      </c>
      <c r="B5777" t="s">
        <v>12608</v>
      </c>
    </row>
    <row r="5778" spans="1:2">
      <c r="A5778" t="s">
        <v>12619</v>
      </c>
      <c r="B5778" t="s">
        <v>5541</v>
      </c>
    </row>
    <row r="5779" spans="1:2">
      <c r="A5779" t="s">
        <v>12676</v>
      </c>
      <c r="B5779" t="s">
        <v>12677</v>
      </c>
    </row>
    <row r="5780" spans="1:2">
      <c r="A5780" t="s">
        <v>12678</v>
      </c>
      <c r="B5780" t="s">
        <v>12679</v>
      </c>
    </row>
    <row r="5781" spans="1:2">
      <c r="A5781" t="s">
        <v>12680</v>
      </c>
      <c r="B5781" t="s">
        <v>12661</v>
      </c>
    </row>
    <row r="5782" spans="1:2">
      <c r="A5782" t="s">
        <v>15208</v>
      </c>
      <c r="B5782" t="s">
        <v>15392</v>
      </c>
    </row>
    <row r="5783" spans="1:2">
      <c r="A5783" t="s">
        <v>12630</v>
      </c>
      <c r="B5783" t="s">
        <v>12631</v>
      </c>
    </row>
    <row r="5784" spans="1:2">
      <c r="A5784" t="s">
        <v>12632</v>
      </c>
      <c r="B5784" t="s">
        <v>12633</v>
      </c>
    </row>
    <row r="5785" spans="1:2">
      <c r="A5785" t="s">
        <v>12634</v>
      </c>
      <c r="B5785" t="s">
        <v>12635</v>
      </c>
    </row>
    <row r="5786" spans="1:2">
      <c r="A5786" t="s">
        <v>12636</v>
      </c>
      <c r="B5786" t="s">
        <v>12639</v>
      </c>
    </row>
    <row r="5787" spans="1:2">
      <c r="A5787" t="s">
        <v>12638</v>
      </c>
      <c r="B5787" t="s">
        <v>12641</v>
      </c>
    </row>
    <row r="5788" spans="1:2">
      <c r="A5788" t="s">
        <v>12640</v>
      </c>
      <c r="B5788" t="s">
        <v>12643</v>
      </c>
    </row>
    <row r="5789" spans="1:2">
      <c r="A5789" t="s">
        <v>12642</v>
      </c>
      <c r="B5789" t="s">
        <v>12645</v>
      </c>
    </row>
    <row r="5790" spans="1:2">
      <c r="A5790" t="s">
        <v>12644</v>
      </c>
      <c r="B5790" t="s">
        <v>12647</v>
      </c>
    </row>
    <row r="5791" spans="1:2">
      <c r="A5791" t="s">
        <v>12646</v>
      </c>
      <c r="B5791" t="s">
        <v>12649</v>
      </c>
    </row>
    <row r="5792" spans="1:2">
      <c r="A5792" t="s">
        <v>15209</v>
      </c>
      <c r="B5792" t="s">
        <v>15393</v>
      </c>
    </row>
    <row r="5793" spans="1:2">
      <c r="A5793" t="s">
        <v>15210</v>
      </c>
      <c r="B5793" t="s">
        <v>15394</v>
      </c>
    </row>
    <row r="5794" spans="1:2">
      <c r="A5794" t="s">
        <v>12620</v>
      </c>
      <c r="B5794" t="s">
        <v>12621</v>
      </c>
    </row>
    <row r="5795" spans="1:2">
      <c r="A5795" t="s">
        <v>12622</v>
      </c>
      <c r="B5795" t="s">
        <v>12623</v>
      </c>
    </row>
    <row r="5796" spans="1:2">
      <c r="A5796" t="s">
        <v>12624</v>
      </c>
      <c r="B5796" t="s">
        <v>12625</v>
      </c>
    </row>
    <row r="5797" spans="1:2">
      <c r="A5797" t="s">
        <v>12626</v>
      </c>
      <c r="B5797" t="s">
        <v>12627</v>
      </c>
    </row>
    <row r="5798" spans="1:2">
      <c r="A5798" t="s">
        <v>12628</v>
      </c>
      <c r="B5798" t="s">
        <v>12657</v>
      </c>
    </row>
    <row r="5799" spans="1:2">
      <c r="A5799" t="s">
        <v>12648</v>
      </c>
      <c r="B5799" t="s">
        <v>15395</v>
      </c>
    </row>
    <row r="5800" spans="1:2">
      <c r="A5800" t="s">
        <v>12650</v>
      </c>
      <c r="B5800" t="s">
        <v>12651</v>
      </c>
    </row>
    <row r="5801" spans="1:2">
      <c r="A5801" t="s">
        <v>12652</v>
      </c>
      <c r="B5801" t="s">
        <v>12653</v>
      </c>
    </row>
    <row r="5802" spans="1:2">
      <c r="A5802" t="s">
        <v>12654</v>
      </c>
      <c r="B5802" t="s">
        <v>12659</v>
      </c>
    </row>
    <row r="5803" spans="1:2">
      <c r="A5803" t="s">
        <v>12656</v>
      </c>
      <c r="B5803" t="s">
        <v>12655</v>
      </c>
    </row>
    <row r="5804" spans="1:2">
      <c r="A5804" t="s">
        <v>12658</v>
      </c>
      <c r="B5804" t="s">
        <v>12629</v>
      </c>
    </row>
    <row r="5805" spans="1:2">
      <c r="A5805" t="s">
        <v>12660</v>
      </c>
      <c r="B5805" t="s">
        <v>12681</v>
      </c>
    </row>
    <row r="5806" spans="1:2">
      <c r="A5806" t="s">
        <v>12662</v>
      </c>
      <c r="B5806" t="s">
        <v>12663</v>
      </c>
    </row>
    <row r="5807" spans="1:2">
      <c r="A5807" t="s">
        <v>12664</v>
      </c>
      <c r="B5807" t="s">
        <v>12665</v>
      </c>
    </row>
    <row r="5808" spans="1:2">
      <c r="A5808" t="s">
        <v>12666</v>
      </c>
      <c r="B5808" t="s">
        <v>12667</v>
      </c>
    </row>
    <row r="5809" spans="1:2">
      <c r="A5809" t="s">
        <v>12668</v>
      </c>
      <c r="B5809" t="s">
        <v>12669</v>
      </c>
    </row>
    <row r="5810" spans="1:2">
      <c r="A5810" t="s">
        <v>12670</v>
      </c>
      <c r="B5810" t="s">
        <v>12671</v>
      </c>
    </row>
    <row r="5811" spans="1:2">
      <c r="A5811" t="s">
        <v>12672</v>
      </c>
      <c r="B5811" t="s">
        <v>12673</v>
      </c>
    </row>
    <row r="5812" spans="1:2">
      <c r="A5812" t="s">
        <v>12674</v>
      </c>
      <c r="B5812" t="s">
        <v>12675</v>
      </c>
    </row>
    <row r="5813" spans="1:2">
      <c r="A5813" t="s">
        <v>12738</v>
      </c>
      <c r="B5813" t="s">
        <v>3245</v>
      </c>
    </row>
    <row r="5814" spans="1:2">
      <c r="A5814" t="s">
        <v>12739</v>
      </c>
      <c r="B5814" t="s">
        <v>12740</v>
      </c>
    </row>
    <row r="5815" spans="1:2">
      <c r="A5815" t="s">
        <v>12733</v>
      </c>
      <c r="B5815" t="s">
        <v>12734</v>
      </c>
    </row>
    <row r="5816" spans="1:2">
      <c r="A5816" t="s">
        <v>12735</v>
      </c>
      <c r="B5816" t="s">
        <v>3250</v>
      </c>
    </row>
    <row r="5817" spans="1:2">
      <c r="A5817" t="s">
        <v>12736</v>
      </c>
      <c r="B5817" t="s">
        <v>12737</v>
      </c>
    </row>
    <row r="5818" spans="1:2">
      <c r="A5818" t="s">
        <v>12747</v>
      </c>
      <c r="B5818" t="s">
        <v>12748</v>
      </c>
    </row>
    <row r="5819" spans="1:2">
      <c r="A5819" t="s">
        <v>12741</v>
      </c>
      <c r="B5819" t="s">
        <v>12742</v>
      </c>
    </row>
    <row r="5820" spans="1:2">
      <c r="A5820" t="s">
        <v>12743</v>
      </c>
      <c r="B5820" t="s">
        <v>12744</v>
      </c>
    </row>
    <row r="5821" spans="1:2">
      <c r="A5821" t="s">
        <v>12745</v>
      </c>
      <c r="B5821" t="s">
        <v>12746</v>
      </c>
    </row>
    <row r="5822" spans="1:2">
      <c r="A5822" t="s">
        <v>12786</v>
      </c>
      <c r="B5822" t="s">
        <v>13967</v>
      </c>
    </row>
    <row r="5823" spans="1:2">
      <c r="A5823" t="s">
        <v>12787</v>
      </c>
      <c r="B5823" t="s">
        <v>3242</v>
      </c>
    </row>
    <row r="5824" spans="1:2">
      <c r="A5824" t="s">
        <v>12788</v>
      </c>
      <c r="B5824" t="s">
        <v>12789</v>
      </c>
    </row>
    <row r="5825" spans="1:2">
      <c r="A5825" t="s">
        <v>12790</v>
      </c>
      <c r="B5825" t="s">
        <v>12791</v>
      </c>
    </row>
    <row r="5826" spans="1:2">
      <c r="A5826" t="s">
        <v>12792</v>
      </c>
      <c r="B5826" t="s">
        <v>2703</v>
      </c>
    </row>
    <row r="5827" spans="1:2">
      <c r="A5827" t="s">
        <v>12793</v>
      </c>
      <c r="B5827" t="s">
        <v>13968</v>
      </c>
    </row>
    <row r="5828" spans="1:2">
      <c r="A5828" t="s">
        <v>12749</v>
      </c>
      <c r="B5828" t="s">
        <v>12750</v>
      </c>
    </row>
    <row r="5829" spans="1:2">
      <c r="A5829" t="s">
        <v>12751</v>
      </c>
      <c r="B5829" t="s">
        <v>2081</v>
      </c>
    </row>
    <row r="5830" spans="1:2">
      <c r="A5830" t="s">
        <v>12752</v>
      </c>
      <c r="B5830" t="s">
        <v>12753</v>
      </c>
    </row>
    <row r="5831" spans="1:2">
      <c r="A5831" t="s">
        <v>12754</v>
      </c>
      <c r="B5831" t="s">
        <v>12755</v>
      </c>
    </row>
    <row r="5832" spans="1:2">
      <c r="A5832" t="s">
        <v>12756</v>
      </c>
      <c r="B5832" t="s">
        <v>13969</v>
      </c>
    </row>
    <row r="5833" spans="1:2">
      <c r="A5833" t="s">
        <v>12757</v>
      </c>
      <c r="B5833" t="s">
        <v>1855</v>
      </c>
    </row>
    <row r="5834" spans="1:2">
      <c r="A5834" t="s">
        <v>12758</v>
      </c>
      <c r="B5834" t="s">
        <v>1776</v>
      </c>
    </row>
    <row r="5835" spans="1:2">
      <c r="A5835" t="s">
        <v>12759</v>
      </c>
      <c r="B5835" t="s">
        <v>12760</v>
      </c>
    </row>
    <row r="5836" spans="1:2">
      <c r="A5836" t="s">
        <v>12761</v>
      </c>
      <c r="B5836" t="s">
        <v>12762</v>
      </c>
    </row>
    <row r="5837" spans="1:2">
      <c r="A5837" t="s">
        <v>12763</v>
      </c>
      <c r="B5837" t="s">
        <v>12764</v>
      </c>
    </row>
    <row r="5838" spans="1:2">
      <c r="A5838" t="s">
        <v>12765</v>
      </c>
      <c r="B5838" t="s">
        <v>12766</v>
      </c>
    </row>
    <row r="5839" spans="1:2">
      <c r="A5839" t="s">
        <v>12767</v>
      </c>
      <c r="B5839" t="s">
        <v>13970</v>
      </c>
    </row>
    <row r="5840" spans="1:2">
      <c r="A5840" t="s">
        <v>12768</v>
      </c>
      <c r="B5840" t="s">
        <v>12769</v>
      </c>
    </row>
    <row r="5841" spans="1:2">
      <c r="A5841" t="s">
        <v>12770</v>
      </c>
      <c r="B5841" t="s">
        <v>1874</v>
      </c>
    </row>
    <row r="5842" spans="1:2">
      <c r="A5842" t="s">
        <v>12771</v>
      </c>
      <c r="B5842" t="s">
        <v>12772</v>
      </c>
    </row>
    <row r="5843" spans="1:2">
      <c r="A5843" t="s">
        <v>12773</v>
      </c>
      <c r="B5843" t="s">
        <v>1977</v>
      </c>
    </row>
    <row r="5844" spans="1:2">
      <c r="A5844" t="s">
        <v>12774</v>
      </c>
      <c r="B5844" t="s">
        <v>12775</v>
      </c>
    </row>
    <row r="5845" spans="1:2">
      <c r="A5845" t="s">
        <v>12776</v>
      </c>
      <c r="B5845" t="s">
        <v>12777</v>
      </c>
    </row>
    <row r="5846" spans="1:2">
      <c r="A5846" t="s">
        <v>12778</v>
      </c>
      <c r="B5846" t="s">
        <v>1863</v>
      </c>
    </row>
    <row r="5847" spans="1:2">
      <c r="A5847" t="s">
        <v>12779</v>
      </c>
      <c r="B5847" t="s">
        <v>4019</v>
      </c>
    </row>
    <row r="5848" spans="1:2">
      <c r="A5848" t="s">
        <v>12780</v>
      </c>
      <c r="B5848" t="s">
        <v>1988</v>
      </c>
    </row>
    <row r="5849" spans="1:2">
      <c r="A5849" t="s">
        <v>12781</v>
      </c>
      <c r="B5849" t="s">
        <v>12782</v>
      </c>
    </row>
    <row r="5850" spans="1:2">
      <c r="A5850" t="s">
        <v>12783</v>
      </c>
      <c r="B5850" t="s">
        <v>12784</v>
      </c>
    </row>
    <row r="5851" spans="1:2">
      <c r="A5851" t="s">
        <v>12785</v>
      </c>
      <c r="B5851" t="s">
        <v>13971</v>
      </c>
    </row>
    <row r="5852" spans="1:2">
      <c r="A5852" t="s">
        <v>12829</v>
      </c>
      <c r="B5852" t="s">
        <v>12830</v>
      </c>
    </row>
    <row r="5853" spans="1:2">
      <c r="A5853" t="s">
        <v>12831</v>
      </c>
      <c r="B5853" t="s">
        <v>1939</v>
      </c>
    </row>
    <row r="5854" spans="1:2">
      <c r="A5854" t="s">
        <v>12832</v>
      </c>
      <c r="B5854" t="s">
        <v>12833</v>
      </c>
    </row>
    <row r="5855" spans="1:2">
      <c r="A5855" t="s">
        <v>12834</v>
      </c>
      <c r="B5855" t="s">
        <v>12835</v>
      </c>
    </row>
    <row r="5856" spans="1:2">
      <c r="A5856" t="s">
        <v>12836</v>
      </c>
      <c r="B5856" t="s">
        <v>1838</v>
      </c>
    </row>
    <row r="5857" spans="1:2">
      <c r="A5857" t="s">
        <v>12837</v>
      </c>
      <c r="B5857" t="s">
        <v>2912</v>
      </c>
    </row>
    <row r="5858" spans="1:2">
      <c r="A5858" t="s">
        <v>12838</v>
      </c>
      <c r="B5858" t="s">
        <v>12839</v>
      </c>
    </row>
    <row r="5859" spans="1:2">
      <c r="A5859" t="s">
        <v>12794</v>
      </c>
      <c r="B5859" t="s">
        <v>12795</v>
      </c>
    </row>
    <row r="5860" spans="1:2">
      <c r="A5860" t="s">
        <v>12796</v>
      </c>
      <c r="B5860" t="s">
        <v>12797</v>
      </c>
    </row>
    <row r="5861" spans="1:2">
      <c r="A5861" t="s">
        <v>12798</v>
      </c>
      <c r="B5861" t="s">
        <v>8090</v>
      </c>
    </row>
    <row r="5862" spans="1:2">
      <c r="A5862" t="s">
        <v>12799</v>
      </c>
      <c r="B5862" t="s">
        <v>12800</v>
      </c>
    </row>
    <row r="5863" spans="1:2">
      <c r="A5863" t="s">
        <v>12801</v>
      </c>
      <c r="B5863" t="s">
        <v>12802</v>
      </c>
    </row>
    <row r="5864" spans="1:2">
      <c r="A5864" t="s">
        <v>12803</v>
      </c>
      <c r="B5864" t="s">
        <v>12804</v>
      </c>
    </row>
    <row r="5865" spans="1:2">
      <c r="A5865" t="s">
        <v>12805</v>
      </c>
      <c r="B5865" t="s">
        <v>12806</v>
      </c>
    </row>
    <row r="5866" spans="1:2">
      <c r="A5866" t="s">
        <v>12807</v>
      </c>
      <c r="B5866" t="s">
        <v>1983</v>
      </c>
    </row>
    <row r="5867" spans="1:2">
      <c r="A5867" t="s">
        <v>12808</v>
      </c>
      <c r="B5867" t="s">
        <v>12809</v>
      </c>
    </row>
    <row r="5868" spans="1:2">
      <c r="A5868" t="s">
        <v>12810</v>
      </c>
      <c r="B5868" t="s">
        <v>12811</v>
      </c>
    </row>
    <row r="5869" spans="1:2">
      <c r="A5869" t="s">
        <v>12812</v>
      </c>
      <c r="B5869" t="s">
        <v>12813</v>
      </c>
    </row>
    <row r="5870" spans="1:2">
      <c r="A5870" t="s">
        <v>12814</v>
      </c>
      <c r="B5870" t="s">
        <v>12815</v>
      </c>
    </row>
    <row r="5871" spans="1:2">
      <c r="A5871" t="s">
        <v>12816</v>
      </c>
      <c r="B5871" t="s">
        <v>1887</v>
      </c>
    </row>
    <row r="5872" spans="1:2">
      <c r="A5872" t="s">
        <v>12817</v>
      </c>
      <c r="B5872" t="s">
        <v>12818</v>
      </c>
    </row>
    <row r="5873" spans="1:2">
      <c r="A5873" t="s">
        <v>12819</v>
      </c>
      <c r="B5873" t="s">
        <v>2004</v>
      </c>
    </row>
    <row r="5874" spans="1:2">
      <c r="A5874" t="s">
        <v>12820</v>
      </c>
      <c r="B5874" t="s">
        <v>12821</v>
      </c>
    </row>
    <row r="5875" spans="1:2">
      <c r="A5875" t="s">
        <v>12822</v>
      </c>
      <c r="B5875" t="s">
        <v>12823</v>
      </c>
    </row>
    <row r="5876" spans="1:2">
      <c r="A5876" t="s">
        <v>12824</v>
      </c>
      <c r="B5876" t="s">
        <v>12825</v>
      </c>
    </row>
    <row r="5877" spans="1:2">
      <c r="A5877" t="s">
        <v>12826</v>
      </c>
      <c r="B5877" t="s">
        <v>13966</v>
      </c>
    </row>
    <row r="5878" spans="1:2">
      <c r="A5878" t="s">
        <v>12827</v>
      </c>
      <c r="B5878" t="s">
        <v>12828</v>
      </c>
    </row>
    <row r="5879" spans="1:2">
      <c r="A5879" t="s">
        <v>12856</v>
      </c>
      <c r="B5879" t="s">
        <v>12857</v>
      </c>
    </row>
    <row r="5880" spans="1:2">
      <c r="A5880" t="s">
        <v>12840</v>
      </c>
      <c r="B5880" t="s">
        <v>12841</v>
      </c>
    </row>
    <row r="5881" spans="1:2">
      <c r="A5881" t="s">
        <v>12842</v>
      </c>
      <c r="B5881" t="s">
        <v>3469</v>
      </c>
    </row>
    <row r="5882" spans="1:2">
      <c r="A5882" t="s">
        <v>12843</v>
      </c>
      <c r="B5882" t="s">
        <v>12844</v>
      </c>
    </row>
    <row r="5883" spans="1:2">
      <c r="A5883" t="s">
        <v>12845</v>
      </c>
      <c r="B5883" t="s">
        <v>12846</v>
      </c>
    </row>
    <row r="5884" spans="1:2">
      <c r="A5884" t="s">
        <v>12847</v>
      </c>
      <c r="B5884" t="s">
        <v>1939</v>
      </c>
    </row>
    <row r="5885" spans="1:2">
      <c r="A5885" t="s">
        <v>12848</v>
      </c>
      <c r="B5885" t="s">
        <v>12849</v>
      </c>
    </row>
    <row r="5886" spans="1:2">
      <c r="A5886" t="s">
        <v>12850</v>
      </c>
      <c r="B5886" t="s">
        <v>12851</v>
      </c>
    </row>
    <row r="5887" spans="1:2">
      <c r="A5887" t="s">
        <v>12852</v>
      </c>
      <c r="B5887" t="s">
        <v>12853</v>
      </c>
    </row>
    <row r="5888" spans="1:2">
      <c r="A5888" t="s">
        <v>12854</v>
      </c>
      <c r="B5888" t="s">
        <v>12855</v>
      </c>
    </row>
    <row r="5889" spans="1:2">
      <c r="A5889" t="s">
        <v>12871</v>
      </c>
      <c r="B5889" t="s">
        <v>12872</v>
      </c>
    </row>
    <row r="5890" spans="1:2">
      <c r="A5890" t="s">
        <v>12873</v>
      </c>
      <c r="B5890" t="s">
        <v>12874</v>
      </c>
    </row>
    <row r="5891" spans="1:2">
      <c r="A5891" t="s">
        <v>12858</v>
      </c>
      <c r="B5891" t="s">
        <v>4675</v>
      </c>
    </row>
    <row r="5892" spans="1:2">
      <c r="A5892" t="s">
        <v>12859</v>
      </c>
      <c r="B5892" t="s">
        <v>12860</v>
      </c>
    </row>
    <row r="5893" spans="1:2">
      <c r="A5893" t="s">
        <v>12861</v>
      </c>
      <c r="B5893" t="s">
        <v>12862</v>
      </c>
    </row>
    <row r="5894" spans="1:2">
      <c r="A5894" t="s">
        <v>12863</v>
      </c>
      <c r="B5894" t="s">
        <v>12864</v>
      </c>
    </row>
    <row r="5895" spans="1:2">
      <c r="A5895" t="s">
        <v>12865</v>
      </c>
      <c r="B5895" t="s">
        <v>12866</v>
      </c>
    </row>
    <row r="5896" spans="1:2">
      <c r="A5896" t="s">
        <v>12867</v>
      </c>
      <c r="B5896" t="s">
        <v>12868</v>
      </c>
    </row>
    <row r="5897" spans="1:2">
      <c r="A5897" t="s">
        <v>12869</v>
      </c>
      <c r="B5897" t="s">
        <v>12870</v>
      </c>
    </row>
    <row r="5898" spans="1:2">
      <c r="A5898" t="s">
        <v>12879</v>
      </c>
      <c r="B5898" t="s">
        <v>12880</v>
      </c>
    </row>
    <row r="5899" spans="1:2">
      <c r="A5899" t="s">
        <v>12881</v>
      </c>
      <c r="B5899" t="s">
        <v>12882</v>
      </c>
    </row>
    <row r="5900" spans="1:2">
      <c r="A5900" t="s">
        <v>12875</v>
      </c>
      <c r="B5900" t="s">
        <v>12876</v>
      </c>
    </row>
    <row r="5901" spans="1:2">
      <c r="A5901" t="s">
        <v>12877</v>
      </c>
      <c r="B5901" t="s">
        <v>12878</v>
      </c>
    </row>
    <row r="5902" spans="1:2">
      <c r="A5902" t="s">
        <v>12892</v>
      </c>
      <c r="B5902" t="s">
        <v>12893</v>
      </c>
    </row>
    <row r="5903" spans="1:2">
      <c r="A5903" t="s">
        <v>12894</v>
      </c>
      <c r="B5903" t="s">
        <v>12895</v>
      </c>
    </row>
    <row r="5904" spans="1:2">
      <c r="A5904" t="s">
        <v>12896</v>
      </c>
      <c r="B5904" t="s">
        <v>12897</v>
      </c>
    </row>
    <row r="5905" spans="1:2">
      <c r="A5905" t="s">
        <v>12898</v>
      </c>
      <c r="B5905" t="s">
        <v>12899</v>
      </c>
    </row>
    <row r="5906" spans="1:2">
      <c r="A5906" t="s">
        <v>12900</v>
      </c>
      <c r="B5906" t="s">
        <v>12901</v>
      </c>
    </row>
    <row r="5907" spans="1:2">
      <c r="A5907" t="s">
        <v>12883</v>
      </c>
      <c r="B5907" t="s">
        <v>12884</v>
      </c>
    </row>
    <row r="5908" spans="1:2">
      <c r="A5908" t="s">
        <v>12885</v>
      </c>
      <c r="B5908" t="s">
        <v>12886</v>
      </c>
    </row>
    <row r="5909" spans="1:2">
      <c r="A5909" t="s">
        <v>12887</v>
      </c>
      <c r="B5909" t="s">
        <v>12886</v>
      </c>
    </row>
    <row r="5910" spans="1:2">
      <c r="A5910" t="s">
        <v>12888</v>
      </c>
      <c r="B5910" t="s">
        <v>12889</v>
      </c>
    </row>
    <row r="5911" spans="1:2">
      <c r="A5911" t="s">
        <v>12890</v>
      </c>
      <c r="B5911" t="s">
        <v>12891</v>
      </c>
    </row>
    <row r="5912" spans="1:2">
      <c r="A5912" t="s">
        <v>12908</v>
      </c>
      <c r="B5912" t="s">
        <v>12909</v>
      </c>
    </row>
    <row r="5913" spans="1:2">
      <c r="A5913" t="s">
        <v>12902</v>
      </c>
      <c r="B5913" t="s">
        <v>12903</v>
      </c>
    </row>
    <row r="5914" spans="1:2">
      <c r="A5914" t="s">
        <v>12904</v>
      </c>
      <c r="B5914" t="s">
        <v>3683</v>
      </c>
    </row>
    <row r="5915" spans="1:2">
      <c r="A5915" t="s">
        <v>12905</v>
      </c>
      <c r="B5915" t="s">
        <v>4978</v>
      </c>
    </row>
    <row r="5916" spans="1:2">
      <c r="A5916" t="s">
        <v>12906</v>
      </c>
      <c r="B5916" t="s">
        <v>4980</v>
      </c>
    </row>
    <row r="5917" spans="1:2">
      <c r="A5917" t="s">
        <v>12907</v>
      </c>
      <c r="B5917" t="s">
        <v>3348</v>
      </c>
    </row>
    <row r="5918" spans="1:2">
      <c r="A5918" t="s">
        <v>12928</v>
      </c>
      <c r="B5918" t="s">
        <v>12929</v>
      </c>
    </row>
    <row r="5919" spans="1:2">
      <c r="A5919" t="s">
        <v>12930</v>
      </c>
      <c r="B5919" t="s">
        <v>12931</v>
      </c>
    </row>
    <row r="5920" spans="1:2">
      <c r="A5920" t="s">
        <v>12932</v>
      </c>
      <c r="B5920" t="s">
        <v>12933</v>
      </c>
    </row>
    <row r="5921" spans="1:2">
      <c r="A5921" t="s">
        <v>12910</v>
      </c>
      <c r="B5921" t="s">
        <v>4632</v>
      </c>
    </row>
    <row r="5922" spans="1:2">
      <c r="A5922" t="s">
        <v>12911</v>
      </c>
      <c r="B5922" t="s">
        <v>12912</v>
      </c>
    </row>
    <row r="5923" spans="1:2">
      <c r="A5923" t="s">
        <v>12913</v>
      </c>
      <c r="B5923" t="s">
        <v>12914</v>
      </c>
    </row>
    <row r="5924" spans="1:2">
      <c r="A5924" t="s">
        <v>12915</v>
      </c>
      <c r="B5924" t="s">
        <v>1971</v>
      </c>
    </row>
    <row r="5925" spans="1:2">
      <c r="A5925" t="s">
        <v>12916</v>
      </c>
      <c r="B5925" t="s">
        <v>12917</v>
      </c>
    </row>
    <row r="5926" spans="1:2">
      <c r="A5926" t="s">
        <v>12918</v>
      </c>
      <c r="B5926" t="s">
        <v>12919</v>
      </c>
    </row>
    <row r="5927" spans="1:2">
      <c r="A5927" t="s">
        <v>12920</v>
      </c>
      <c r="B5927" t="s">
        <v>12921</v>
      </c>
    </row>
    <row r="5928" spans="1:2">
      <c r="A5928" t="s">
        <v>12922</v>
      </c>
      <c r="B5928" t="s">
        <v>12923</v>
      </c>
    </row>
    <row r="5929" spans="1:2">
      <c r="A5929" t="s">
        <v>12924</v>
      </c>
      <c r="B5929" t="s">
        <v>12925</v>
      </c>
    </row>
    <row r="5930" spans="1:2">
      <c r="A5930" t="s">
        <v>12926</v>
      </c>
      <c r="B5930" t="s">
        <v>12927</v>
      </c>
    </row>
    <row r="5931" spans="1:2">
      <c r="A5931" t="s">
        <v>12949</v>
      </c>
      <c r="B5931" t="s">
        <v>12950</v>
      </c>
    </row>
    <row r="5932" spans="1:2">
      <c r="A5932" t="s">
        <v>12951</v>
      </c>
      <c r="B5932" t="s">
        <v>12952</v>
      </c>
    </row>
    <row r="5933" spans="1:2">
      <c r="A5933" t="s">
        <v>12953</v>
      </c>
      <c r="B5933" t="s">
        <v>12954</v>
      </c>
    </row>
    <row r="5934" spans="1:2">
      <c r="A5934" t="s">
        <v>12955</v>
      </c>
      <c r="B5934" t="s">
        <v>12956</v>
      </c>
    </row>
    <row r="5935" spans="1:2">
      <c r="A5935" t="s">
        <v>12934</v>
      </c>
      <c r="B5935" t="s">
        <v>4622</v>
      </c>
    </row>
    <row r="5936" spans="1:2">
      <c r="A5936" t="s">
        <v>12935</v>
      </c>
      <c r="B5936" t="s">
        <v>12936</v>
      </c>
    </row>
    <row r="5937" spans="1:2">
      <c r="A5937" t="s">
        <v>12937</v>
      </c>
      <c r="B5937" t="s">
        <v>12938</v>
      </c>
    </row>
    <row r="5938" spans="1:2">
      <c r="A5938" t="s">
        <v>12939</v>
      </c>
      <c r="B5938" t="s">
        <v>12940</v>
      </c>
    </row>
    <row r="5939" spans="1:2">
      <c r="A5939" t="s">
        <v>12941</v>
      </c>
      <c r="B5939" t="s">
        <v>12942</v>
      </c>
    </row>
    <row r="5940" spans="1:2">
      <c r="A5940" t="s">
        <v>12943</v>
      </c>
      <c r="B5940" t="s">
        <v>12944</v>
      </c>
    </row>
    <row r="5941" spans="1:2">
      <c r="A5941" t="s">
        <v>12945</v>
      </c>
      <c r="B5941" t="s">
        <v>12946</v>
      </c>
    </row>
    <row r="5942" spans="1:2">
      <c r="A5942" t="s">
        <v>12947</v>
      </c>
      <c r="B5942" t="s">
        <v>12948</v>
      </c>
    </row>
    <row r="5943" spans="1:2">
      <c r="A5943" t="s">
        <v>12995</v>
      </c>
      <c r="B5943" t="s">
        <v>12996</v>
      </c>
    </row>
    <row r="5944" spans="1:2">
      <c r="A5944" t="s">
        <v>12997</v>
      </c>
      <c r="B5944" t="s">
        <v>12998</v>
      </c>
    </row>
    <row r="5945" spans="1:2">
      <c r="A5945" t="s">
        <v>12999</v>
      </c>
      <c r="B5945" t="s">
        <v>13000</v>
      </c>
    </row>
    <row r="5946" spans="1:2">
      <c r="A5946" t="s">
        <v>13001</v>
      </c>
      <c r="B5946" t="s">
        <v>13002</v>
      </c>
    </row>
    <row r="5947" spans="1:2">
      <c r="A5947" t="s">
        <v>13003</v>
      </c>
      <c r="B5947" t="s">
        <v>13004</v>
      </c>
    </row>
    <row r="5948" spans="1:2">
      <c r="A5948" t="s">
        <v>13005</v>
      </c>
      <c r="B5948" t="s">
        <v>13006</v>
      </c>
    </row>
    <row r="5949" spans="1:2">
      <c r="A5949" t="s">
        <v>12957</v>
      </c>
      <c r="B5949" t="s">
        <v>12958</v>
      </c>
    </row>
    <row r="5950" spans="1:2">
      <c r="A5950" t="s">
        <v>12959</v>
      </c>
      <c r="B5950" t="s">
        <v>12960</v>
      </c>
    </row>
    <row r="5951" spans="1:2">
      <c r="A5951" t="s">
        <v>12961</v>
      </c>
      <c r="B5951" t="s">
        <v>12962</v>
      </c>
    </row>
    <row r="5952" spans="1:2">
      <c r="A5952" t="s">
        <v>12963</v>
      </c>
      <c r="B5952" t="s">
        <v>12964</v>
      </c>
    </row>
    <row r="5953" spans="1:2">
      <c r="A5953" t="s">
        <v>12965</v>
      </c>
      <c r="B5953" t="s">
        <v>12966</v>
      </c>
    </row>
    <row r="5954" spans="1:2">
      <c r="A5954" t="s">
        <v>12967</v>
      </c>
      <c r="B5954" t="s">
        <v>12968</v>
      </c>
    </row>
    <row r="5955" spans="1:2">
      <c r="A5955" t="s">
        <v>12969</v>
      </c>
      <c r="B5955" t="s">
        <v>12970</v>
      </c>
    </row>
    <row r="5956" spans="1:2">
      <c r="A5956" t="s">
        <v>12971</v>
      </c>
      <c r="B5956" t="s">
        <v>12972</v>
      </c>
    </row>
    <row r="5957" spans="1:2">
      <c r="A5957" t="s">
        <v>12973</v>
      </c>
      <c r="B5957" t="s">
        <v>12974</v>
      </c>
    </row>
    <row r="5958" spans="1:2">
      <c r="A5958" t="s">
        <v>12975</v>
      </c>
      <c r="B5958" t="s">
        <v>12976</v>
      </c>
    </row>
    <row r="5959" spans="1:2">
      <c r="A5959" t="s">
        <v>12977</v>
      </c>
      <c r="B5959" t="s">
        <v>12978</v>
      </c>
    </row>
    <row r="5960" spans="1:2">
      <c r="A5960" t="s">
        <v>12979</v>
      </c>
      <c r="B5960" t="s">
        <v>12980</v>
      </c>
    </row>
    <row r="5961" spans="1:2">
      <c r="A5961" t="s">
        <v>12981</v>
      </c>
      <c r="B5961" t="s">
        <v>12982</v>
      </c>
    </row>
    <row r="5962" spans="1:2">
      <c r="A5962" t="s">
        <v>12983</v>
      </c>
      <c r="B5962" t="s">
        <v>12984</v>
      </c>
    </row>
    <row r="5963" spans="1:2">
      <c r="A5963" t="s">
        <v>12985</v>
      </c>
      <c r="B5963" t="s">
        <v>12986</v>
      </c>
    </row>
    <row r="5964" spans="1:2">
      <c r="A5964" t="s">
        <v>12987</v>
      </c>
      <c r="B5964" t="s">
        <v>12988</v>
      </c>
    </row>
    <row r="5965" spans="1:2">
      <c r="A5965" t="s">
        <v>12989</v>
      </c>
      <c r="B5965" t="s">
        <v>12990</v>
      </c>
    </row>
    <row r="5966" spans="1:2">
      <c r="A5966" t="s">
        <v>12991</v>
      </c>
      <c r="B5966" t="s">
        <v>12992</v>
      </c>
    </row>
    <row r="5967" spans="1:2">
      <c r="A5967" t="s">
        <v>12993</v>
      </c>
      <c r="B5967" t="s">
        <v>12994</v>
      </c>
    </row>
    <row r="5968" spans="1:2">
      <c r="A5968" t="s">
        <v>13067</v>
      </c>
      <c r="B5968" t="s">
        <v>13068</v>
      </c>
    </row>
    <row r="5969" spans="1:2">
      <c r="A5969" t="s">
        <v>13069</v>
      </c>
      <c r="B5969" t="s">
        <v>13070</v>
      </c>
    </row>
    <row r="5970" spans="1:2">
      <c r="A5970" t="s">
        <v>13071</v>
      </c>
      <c r="B5970" t="s">
        <v>13072</v>
      </c>
    </row>
    <row r="5971" spans="1:2">
      <c r="A5971" t="s">
        <v>13073</v>
      </c>
      <c r="B5971" t="s">
        <v>13074</v>
      </c>
    </row>
    <row r="5972" spans="1:2">
      <c r="A5972" t="s">
        <v>13075</v>
      </c>
      <c r="B5972" t="s">
        <v>13076</v>
      </c>
    </row>
    <row r="5973" spans="1:2">
      <c r="A5973" t="s">
        <v>13077</v>
      </c>
      <c r="B5973" t="s">
        <v>13078</v>
      </c>
    </row>
    <row r="5974" spans="1:2">
      <c r="A5974" t="s">
        <v>13079</v>
      </c>
      <c r="B5974" t="s">
        <v>2101</v>
      </c>
    </row>
    <row r="5975" spans="1:2">
      <c r="A5975" t="s">
        <v>13080</v>
      </c>
      <c r="B5975" t="s">
        <v>13081</v>
      </c>
    </row>
    <row r="5976" spans="1:2">
      <c r="A5976" t="s">
        <v>13007</v>
      </c>
      <c r="B5976" t="s">
        <v>13008</v>
      </c>
    </row>
    <row r="5977" spans="1:2">
      <c r="A5977" t="s">
        <v>13009</v>
      </c>
      <c r="B5977" t="s">
        <v>13010</v>
      </c>
    </row>
    <row r="5978" spans="1:2">
      <c r="A5978" t="s">
        <v>13011</v>
      </c>
      <c r="B5978" t="s">
        <v>13012</v>
      </c>
    </row>
    <row r="5979" spans="1:2">
      <c r="A5979" t="s">
        <v>13013</v>
      </c>
      <c r="B5979" t="s">
        <v>13014</v>
      </c>
    </row>
    <row r="5980" spans="1:2">
      <c r="A5980" t="s">
        <v>13015</v>
      </c>
      <c r="B5980" t="s">
        <v>13016</v>
      </c>
    </row>
    <row r="5981" spans="1:2">
      <c r="A5981" t="s">
        <v>13017</v>
      </c>
      <c r="B5981" t="s">
        <v>13018</v>
      </c>
    </row>
    <row r="5982" spans="1:2">
      <c r="A5982" t="s">
        <v>13019</v>
      </c>
      <c r="B5982" t="s">
        <v>13020</v>
      </c>
    </row>
    <row r="5983" spans="1:2">
      <c r="A5983" t="s">
        <v>13021</v>
      </c>
      <c r="B5983" t="s">
        <v>13022</v>
      </c>
    </row>
    <row r="5984" spans="1:2">
      <c r="A5984" t="s">
        <v>13023</v>
      </c>
      <c r="B5984" t="s">
        <v>13024</v>
      </c>
    </row>
    <row r="5985" spans="1:2">
      <c r="A5985" t="s">
        <v>13025</v>
      </c>
      <c r="B5985" t="s">
        <v>13026</v>
      </c>
    </row>
    <row r="5986" spans="1:2">
      <c r="A5986" t="s">
        <v>13027</v>
      </c>
      <c r="B5986" t="s">
        <v>13028</v>
      </c>
    </row>
    <row r="5987" spans="1:2">
      <c r="A5987" t="s">
        <v>13029</v>
      </c>
      <c r="B5987" t="s">
        <v>13030</v>
      </c>
    </row>
    <row r="5988" spans="1:2">
      <c r="A5988" t="s">
        <v>13031</v>
      </c>
      <c r="B5988" t="s">
        <v>13032</v>
      </c>
    </row>
    <row r="5989" spans="1:2">
      <c r="A5989" t="s">
        <v>13033</v>
      </c>
      <c r="B5989" t="s">
        <v>13034</v>
      </c>
    </row>
    <row r="5990" spans="1:2">
      <c r="A5990" t="s">
        <v>13035</v>
      </c>
      <c r="B5990" t="s">
        <v>13036</v>
      </c>
    </row>
    <row r="5991" spans="1:2">
      <c r="A5991" t="s">
        <v>13037</v>
      </c>
      <c r="B5991" t="s">
        <v>13038</v>
      </c>
    </row>
    <row r="5992" spans="1:2">
      <c r="A5992" t="s">
        <v>13039</v>
      </c>
      <c r="B5992" t="s">
        <v>13040</v>
      </c>
    </row>
    <row r="5993" spans="1:2">
      <c r="A5993" t="s">
        <v>13041</v>
      </c>
      <c r="B5993" t="s">
        <v>13042</v>
      </c>
    </row>
    <row r="5994" spans="1:2">
      <c r="A5994" t="s">
        <v>13043</v>
      </c>
      <c r="B5994" t="s">
        <v>13044</v>
      </c>
    </row>
    <row r="5995" spans="1:2">
      <c r="A5995" t="s">
        <v>13045</v>
      </c>
      <c r="B5995" t="s">
        <v>13046</v>
      </c>
    </row>
    <row r="5996" spans="1:2">
      <c r="A5996" t="s">
        <v>13047</v>
      </c>
      <c r="B5996" t="s">
        <v>13048</v>
      </c>
    </row>
    <row r="5997" spans="1:2">
      <c r="A5997" t="s">
        <v>13049</v>
      </c>
      <c r="B5997" t="s">
        <v>13050</v>
      </c>
    </row>
    <row r="5998" spans="1:2">
      <c r="A5998" t="s">
        <v>13051</v>
      </c>
      <c r="B5998" t="s">
        <v>13052</v>
      </c>
    </row>
    <row r="5999" spans="1:2">
      <c r="A5999" t="s">
        <v>13053</v>
      </c>
      <c r="B5999" t="s">
        <v>13054</v>
      </c>
    </row>
    <row r="6000" spans="1:2">
      <c r="A6000" t="s">
        <v>13055</v>
      </c>
      <c r="B6000" t="s">
        <v>13056</v>
      </c>
    </row>
    <row r="6001" spans="1:2">
      <c r="A6001" t="s">
        <v>13057</v>
      </c>
      <c r="B6001" t="s">
        <v>13058</v>
      </c>
    </row>
    <row r="6002" spans="1:2">
      <c r="A6002" t="s">
        <v>13059</v>
      </c>
      <c r="B6002" t="s">
        <v>13060</v>
      </c>
    </row>
    <row r="6003" spans="1:2">
      <c r="A6003" t="s">
        <v>13061</v>
      </c>
      <c r="B6003" t="s">
        <v>13062</v>
      </c>
    </row>
    <row r="6004" spans="1:2">
      <c r="A6004" t="s">
        <v>13063</v>
      </c>
      <c r="B6004" t="s">
        <v>13064</v>
      </c>
    </row>
    <row r="6005" spans="1:2">
      <c r="A6005" t="s">
        <v>13065</v>
      </c>
      <c r="B6005" t="s">
        <v>13066</v>
      </c>
    </row>
    <row r="6006" spans="1:2">
      <c r="A6006" t="s">
        <v>13082</v>
      </c>
      <c r="B6006" t="s">
        <v>13083</v>
      </c>
    </row>
    <row r="6007" spans="1:2">
      <c r="A6007" t="s">
        <v>13082</v>
      </c>
      <c r="B6007" t="s">
        <v>13083</v>
      </c>
    </row>
    <row r="6008" spans="1:2">
      <c r="A6008" t="s">
        <v>13092</v>
      </c>
      <c r="B6008" t="s">
        <v>13093</v>
      </c>
    </row>
    <row r="6009" spans="1:2">
      <c r="A6009" t="s">
        <v>13092</v>
      </c>
      <c r="B6009" t="s">
        <v>13093</v>
      </c>
    </row>
    <row r="6010" spans="1:2">
      <c r="A6010" t="s">
        <v>13084</v>
      </c>
      <c r="B6010" t="s">
        <v>13085</v>
      </c>
    </row>
    <row r="6011" spans="1:2">
      <c r="A6011" t="s">
        <v>13084</v>
      </c>
      <c r="B6011" t="s">
        <v>13085</v>
      </c>
    </row>
    <row r="6012" spans="1:2">
      <c r="A6012" t="s">
        <v>13086</v>
      </c>
      <c r="B6012" t="s">
        <v>13087</v>
      </c>
    </row>
    <row r="6013" spans="1:2">
      <c r="A6013" t="s">
        <v>13086</v>
      </c>
      <c r="B6013" t="s">
        <v>13087</v>
      </c>
    </row>
    <row r="6014" spans="1:2">
      <c r="A6014" t="s">
        <v>13088</v>
      </c>
      <c r="B6014" t="s">
        <v>13089</v>
      </c>
    </row>
    <row r="6015" spans="1:2">
      <c r="A6015" t="s">
        <v>13088</v>
      </c>
      <c r="B6015" t="s">
        <v>13089</v>
      </c>
    </row>
    <row r="6016" spans="1:2">
      <c r="A6016" t="s">
        <v>13090</v>
      </c>
      <c r="B6016" t="s">
        <v>13091</v>
      </c>
    </row>
    <row r="6017" spans="1:2">
      <c r="A6017" t="s">
        <v>13090</v>
      </c>
      <c r="B6017" t="s">
        <v>13091</v>
      </c>
    </row>
    <row r="6018" spans="1:2">
      <c r="A6018" t="s">
        <v>13094</v>
      </c>
      <c r="B6018" t="s">
        <v>13095</v>
      </c>
    </row>
    <row r="6019" spans="1:2">
      <c r="A6019" t="s">
        <v>13096</v>
      </c>
      <c r="B6019" t="s">
        <v>13097</v>
      </c>
    </row>
    <row r="6020" spans="1:2">
      <c r="A6020" t="s">
        <v>13098</v>
      </c>
      <c r="B6020" t="s">
        <v>13099</v>
      </c>
    </row>
    <row r="6021" spans="1:2">
      <c r="A6021" t="s">
        <v>13108</v>
      </c>
      <c r="B6021" t="s">
        <v>13109</v>
      </c>
    </row>
    <row r="6022" spans="1:2">
      <c r="A6022" t="s">
        <v>13108</v>
      </c>
      <c r="B6022" t="s">
        <v>13109</v>
      </c>
    </row>
    <row r="6023" spans="1:2">
      <c r="A6023" t="s">
        <v>13100</v>
      </c>
      <c r="B6023" t="s">
        <v>13101</v>
      </c>
    </row>
    <row r="6024" spans="1:2">
      <c r="A6024" t="s">
        <v>13100</v>
      </c>
      <c r="B6024" t="s">
        <v>13101</v>
      </c>
    </row>
    <row r="6025" spans="1:2">
      <c r="A6025" t="s">
        <v>13102</v>
      </c>
      <c r="B6025" t="s">
        <v>13103</v>
      </c>
    </row>
    <row r="6026" spans="1:2">
      <c r="A6026" t="s">
        <v>13102</v>
      </c>
      <c r="B6026" t="s">
        <v>13103</v>
      </c>
    </row>
    <row r="6027" spans="1:2">
      <c r="A6027" t="s">
        <v>13104</v>
      </c>
      <c r="B6027" t="s">
        <v>13105</v>
      </c>
    </row>
    <row r="6028" spans="1:2">
      <c r="A6028" t="s">
        <v>13104</v>
      </c>
      <c r="B6028" t="s">
        <v>13105</v>
      </c>
    </row>
    <row r="6029" spans="1:2">
      <c r="A6029" t="s">
        <v>13106</v>
      </c>
      <c r="B6029" t="s">
        <v>13107</v>
      </c>
    </row>
    <row r="6030" spans="1:2">
      <c r="A6030" t="s">
        <v>13106</v>
      </c>
      <c r="B6030" t="s">
        <v>13107</v>
      </c>
    </row>
    <row r="6031" spans="1:2">
      <c r="A6031" t="s">
        <v>13116</v>
      </c>
      <c r="B6031" t="s">
        <v>13117</v>
      </c>
    </row>
    <row r="6032" spans="1:2">
      <c r="A6032" t="s">
        <v>13116</v>
      </c>
      <c r="B6032" t="s">
        <v>13117</v>
      </c>
    </row>
    <row r="6033" spans="1:2">
      <c r="A6033" t="s">
        <v>13118</v>
      </c>
      <c r="B6033" t="s">
        <v>13119</v>
      </c>
    </row>
    <row r="6034" spans="1:2">
      <c r="A6034" t="s">
        <v>13118</v>
      </c>
      <c r="B6034" t="s">
        <v>13119</v>
      </c>
    </row>
    <row r="6035" spans="1:2">
      <c r="A6035" t="s">
        <v>13120</v>
      </c>
      <c r="B6035" t="s">
        <v>13121</v>
      </c>
    </row>
    <row r="6036" spans="1:2">
      <c r="A6036" t="s">
        <v>13120</v>
      </c>
      <c r="B6036" t="s">
        <v>13121</v>
      </c>
    </row>
    <row r="6037" spans="1:2">
      <c r="A6037" t="s">
        <v>13110</v>
      </c>
      <c r="B6037" t="s">
        <v>13111</v>
      </c>
    </row>
    <row r="6038" spans="1:2">
      <c r="A6038" t="s">
        <v>13110</v>
      </c>
      <c r="B6038" t="s">
        <v>13111</v>
      </c>
    </row>
    <row r="6039" spans="1:2">
      <c r="A6039" t="s">
        <v>13112</v>
      </c>
      <c r="B6039" t="s">
        <v>13113</v>
      </c>
    </row>
    <row r="6040" spans="1:2">
      <c r="A6040" t="s">
        <v>13112</v>
      </c>
      <c r="B6040" t="s">
        <v>13113</v>
      </c>
    </row>
    <row r="6041" spans="1:2">
      <c r="A6041" t="s">
        <v>13114</v>
      </c>
      <c r="B6041" t="s">
        <v>13115</v>
      </c>
    </row>
    <row r="6042" spans="1:2">
      <c r="A6042" t="s">
        <v>13114</v>
      </c>
      <c r="B6042" t="s">
        <v>13115</v>
      </c>
    </row>
    <row r="6043" spans="1:2">
      <c r="A6043" t="s">
        <v>13158</v>
      </c>
      <c r="B6043" t="s">
        <v>13159</v>
      </c>
    </row>
    <row r="6044" spans="1:2">
      <c r="A6044" t="s">
        <v>13134</v>
      </c>
      <c r="B6044" t="s">
        <v>13135</v>
      </c>
    </row>
    <row r="6045" spans="1:2">
      <c r="A6045" t="s">
        <v>13136</v>
      </c>
      <c r="B6045" t="s">
        <v>13137</v>
      </c>
    </row>
    <row r="6046" spans="1:2">
      <c r="A6046" t="s">
        <v>13138</v>
      </c>
      <c r="B6046" t="s">
        <v>13139</v>
      </c>
    </row>
    <row r="6047" spans="1:2">
      <c r="A6047" t="s">
        <v>13122</v>
      </c>
      <c r="B6047" t="s">
        <v>13123</v>
      </c>
    </row>
    <row r="6048" spans="1:2">
      <c r="A6048" t="s">
        <v>13124</v>
      </c>
      <c r="B6048" t="s">
        <v>13125</v>
      </c>
    </row>
    <row r="6049" spans="1:2">
      <c r="A6049" t="s">
        <v>13126</v>
      </c>
      <c r="B6049" t="s">
        <v>13127</v>
      </c>
    </row>
    <row r="6050" spans="1:2">
      <c r="A6050" t="s">
        <v>13128</v>
      </c>
      <c r="B6050" t="s">
        <v>13129</v>
      </c>
    </row>
    <row r="6051" spans="1:2">
      <c r="A6051" t="s">
        <v>13130</v>
      </c>
      <c r="B6051" t="s">
        <v>13131</v>
      </c>
    </row>
    <row r="6052" spans="1:2">
      <c r="A6052" t="s">
        <v>13132</v>
      </c>
      <c r="B6052" t="s">
        <v>13133</v>
      </c>
    </row>
    <row r="6053" spans="1:2">
      <c r="A6053" t="s">
        <v>13160</v>
      </c>
      <c r="B6053" t="s">
        <v>13161</v>
      </c>
    </row>
    <row r="6054" spans="1:2">
      <c r="A6054" t="s">
        <v>13162</v>
      </c>
      <c r="B6054" t="s">
        <v>13163</v>
      </c>
    </row>
    <row r="6055" spans="1:2">
      <c r="A6055" t="s">
        <v>13140</v>
      </c>
      <c r="B6055" t="s">
        <v>13141</v>
      </c>
    </row>
    <row r="6056" spans="1:2">
      <c r="A6056" t="s">
        <v>13142</v>
      </c>
      <c r="B6056" t="s">
        <v>13143</v>
      </c>
    </row>
    <row r="6057" spans="1:2">
      <c r="A6057" t="s">
        <v>13144</v>
      </c>
      <c r="B6057" t="s">
        <v>13972</v>
      </c>
    </row>
    <row r="6058" spans="1:2">
      <c r="A6058" t="s">
        <v>13145</v>
      </c>
      <c r="B6058" t="s">
        <v>10949</v>
      </c>
    </row>
    <row r="6059" spans="1:2">
      <c r="A6059" t="s">
        <v>13146</v>
      </c>
      <c r="B6059" t="s">
        <v>13147</v>
      </c>
    </row>
    <row r="6060" spans="1:2">
      <c r="A6060" t="s">
        <v>13148</v>
      </c>
      <c r="B6060" t="s">
        <v>13149</v>
      </c>
    </row>
    <row r="6061" spans="1:2">
      <c r="A6061" t="s">
        <v>13150</v>
      </c>
      <c r="B6061" t="s">
        <v>13151</v>
      </c>
    </row>
    <row r="6062" spans="1:2">
      <c r="A6062" t="s">
        <v>13152</v>
      </c>
      <c r="B6062" t="s">
        <v>13153</v>
      </c>
    </row>
    <row r="6063" spans="1:2">
      <c r="A6063" t="s">
        <v>13154</v>
      </c>
      <c r="B6063" t="s">
        <v>13155</v>
      </c>
    </row>
    <row r="6064" spans="1:2">
      <c r="A6064" t="s">
        <v>13156</v>
      </c>
      <c r="B6064" t="s">
        <v>13157</v>
      </c>
    </row>
    <row r="6065" spans="1:2">
      <c r="A6065" t="s">
        <v>13178</v>
      </c>
      <c r="B6065" t="s">
        <v>13179</v>
      </c>
    </row>
    <row r="6066" spans="1:2">
      <c r="A6066" t="s">
        <v>13178</v>
      </c>
      <c r="B6066" t="s">
        <v>13180</v>
      </c>
    </row>
    <row r="6067" spans="1:2">
      <c r="A6067" t="s">
        <v>13178</v>
      </c>
      <c r="B6067" t="s">
        <v>13181</v>
      </c>
    </row>
    <row r="6068" spans="1:2">
      <c r="A6068" t="s">
        <v>13178</v>
      </c>
      <c r="B6068" t="s">
        <v>13182</v>
      </c>
    </row>
    <row r="6069" spans="1:2">
      <c r="A6069" t="s">
        <v>13178</v>
      </c>
      <c r="B6069" t="s">
        <v>13180</v>
      </c>
    </row>
    <row r="6070" spans="1:2">
      <c r="A6070" t="s">
        <v>13178</v>
      </c>
      <c r="B6070" t="s">
        <v>13183</v>
      </c>
    </row>
    <row r="6071" spans="1:2">
      <c r="A6071" t="s">
        <v>13178</v>
      </c>
      <c r="B6071" t="s">
        <v>13184</v>
      </c>
    </row>
    <row r="6072" spans="1:2">
      <c r="A6072" t="s">
        <v>13178</v>
      </c>
      <c r="B6072" t="s">
        <v>13185</v>
      </c>
    </row>
    <row r="6073" spans="1:2">
      <c r="A6073" t="s">
        <v>13178</v>
      </c>
      <c r="B6073" t="s">
        <v>13184</v>
      </c>
    </row>
    <row r="6074" spans="1:2">
      <c r="A6074" t="s">
        <v>13178</v>
      </c>
      <c r="B6074" t="s">
        <v>13181</v>
      </c>
    </row>
    <row r="6075" spans="1:2">
      <c r="A6075" t="s">
        <v>13178</v>
      </c>
      <c r="B6075" t="s">
        <v>13186</v>
      </c>
    </row>
    <row r="6076" spans="1:2">
      <c r="A6076" t="s">
        <v>13187</v>
      </c>
      <c r="B6076" t="s">
        <v>13188</v>
      </c>
    </row>
    <row r="6077" spans="1:2">
      <c r="A6077" t="s">
        <v>13187</v>
      </c>
      <c r="B6077" t="s">
        <v>13189</v>
      </c>
    </row>
    <row r="6078" spans="1:2">
      <c r="A6078" t="s">
        <v>13187</v>
      </c>
      <c r="B6078" t="s">
        <v>13190</v>
      </c>
    </row>
    <row r="6079" spans="1:2">
      <c r="A6079" t="s">
        <v>13187</v>
      </c>
      <c r="B6079" t="s">
        <v>13191</v>
      </c>
    </row>
    <row r="6080" spans="1:2">
      <c r="A6080" t="s">
        <v>13187</v>
      </c>
      <c r="B6080" t="s">
        <v>13192</v>
      </c>
    </row>
    <row r="6081" spans="1:2">
      <c r="A6081" t="s">
        <v>13187</v>
      </c>
      <c r="B6081" t="s">
        <v>13193</v>
      </c>
    </row>
    <row r="6082" spans="1:2">
      <c r="A6082" t="s">
        <v>13187</v>
      </c>
      <c r="B6082" t="s">
        <v>13194</v>
      </c>
    </row>
    <row r="6083" spans="1:2">
      <c r="A6083" t="s">
        <v>13187</v>
      </c>
      <c r="B6083" t="s">
        <v>13195</v>
      </c>
    </row>
    <row r="6084" spans="1:2">
      <c r="A6084" t="s">
        <v>13187</v>
      </c>
      <c r="B6084" t="s">
        <v>13196</v>
      </c>
    </row>
    <row r="6085" spans="1:2">
      <c r="A6085" t="s">
        <v>13187</v>
      </c>
      <c r="B6085" t="s">
        <v>13197</v>
      </c>
    </row>
    <row r="6086" spans="1:2">
      <c r="A6086" t="s">
        <v>13164</v>
      </c>
      <c r="B6086" t="s">
        <v>13165</v>
      </c>
    </row>
    <row r="6087" spans="1:2">
      <c r="A6087" t="s">
        <v>13164</v>
      </c>
      <c r="B6087" t="s">
        <v>13166</v>
      </c>
    </row>
    <row r="6088" spans="1:2">
      <c r="A6088" t="s">
        <v>13164</v>
      </c>
      <c r="B6088" t="s">
        <v>13167</v>
      </c>
    </row>
    <row r="6089" spans="1:2">
      <c r="A6089" t="s">
        <v>13164</v>
      </c>
      <c r="B6089" t="s">
        <v>13168</v>
      </c>
    </row>
    <row r="6090" spans="1:2">
      <c r="A6090" t="s">
        <v>13164</v>
      </c>
      <c r="B6090" t="s">
        <v>13169</v>
      </c>
    </row>
    <row r="6091" spans="1:2">
      <c r="A6091" t="s">
        <v>13164</v>
      </c>
      <c r="B6091" t="s">
        <v>13170</v>
      </c>
    </row>
    <row r="6092" spans="1:2">
      <c r="A6092" t="s">
        <v>13164</v>
      </c>
      <c r="B6092" t="s">
        <v>13166</v>
      </c>
    </row>
    <row r="6093" spans="1:2">
      <c r="A6093" t="s">
        <v>13164</v>
      </c>
      <c r="B6093" t="s">
        <v>13171</v>
      </c>
    </row>
    <row r="6094" spans="1:2">
      <c r="A6094" t="s">
        <v>13164</v>
      </c>
      <c r="B6094" t="s">
        <v>13172</v>
      </c>
    </row>
    <row r="6095" spans="1:2">
      <c r="A6095" t="s">
        <v>13164</v>
      </c>
      <c r="B6095" t="s">
        <v>13173</v>
      </c>
    </row>
    <row r="6096" spans="1:2">
      <c r="A6096" t="s">
        <v>13174</v>
      </c>
      <c r="B6096" t="s">
        <v>1884</v>
      </c>
    </row>
    <row r="6097" spans="1:2">
      <c r="A6097" t="s">
        <v>13174</v>
      </c>
      <c r="B6097" t="s">
        <v>1884</v>
      </c>
    </row>
    <row r="6098" spans="1:2">
      <c r="A6098" t="s">
        <v>13174</v>
      </c>
      <c r="B6098" t="s">
        <v>1884</v>
      </c>
    </row>
    <row r="6099" spans="1:2">
      <c r="A6099" t="s">
        <v>13174</v>
      </c>
      <c r="B6099" t="s">
        <v>13175</v>
      </c>
    </row>
    <row r="6100" spans="1:2">
      <c r="A6100" t="s">
        <v>13174</v>
      </c>
      <c r="B6100" t="s">
        <v>1884</v>
      </c>
    </row>
    <row r="6101" spans="1:2">
      <c r="A6101" t="s">
        <v>13174</v>
      </c>
      <c r="B6101" t="s">
        <v>1884</v>
      </c>
    </row>
    <row r="6102" spans="1:2">
      <c r="A6102" t="s">
        <v>13174</v>
      </c>
      <c r="B6102" t="s">
        <v>1884</v>
      </c>
    </row>
    <row r="6103" spans="1:2">
      <c r="A6103" t="s">
        <v>13174</v>
      </c>
      <c r="B6103" t="s">
        <v>1884</v>
      </c>
    </row>
    <row r="6104" spans="1:2">
      <c r="A6104" t="s">
        <v>13174</v>
      </c>
      <c r="B6104" t="s">
        <v>13176</v>
      </c>
    </row>
    <row r="6105" spans="1:2">
      <c r="A6105" t="s">
        <v>13174</v>
      </c>
      <c r="B6105" t="s">
        <v>13177</v>
      </c>
    </row>
    <row r="6106" spans="1:2">
      <c r="A6106" t="s">
        <v>13174</v>
      </c>
      <c r="B6106" t="s">
        <v>1884</v>
      </c>
    </row>
    <row r="6107" spans="1:2">
      <c r="A6107" t="s">
        <v>13222</v>
      </c>
      <c r="B6107" t="s">
        <v>13223</v>
      </c>
    </row>
    <row r="6108" spans="1:2">
      <c r="A6108" t="s">
        <v>13222</v>
      </c>
      <c r="B6108" t="s">
        <v>13224</v>
      </c>
    </row>
    <row r="6109" spans="1:2">
      <c r="A6109" t="s">
        <v>13222</v>
      </c>
      <c r="B6109" t="s">
        <v>13225</v>
      </c>
    </row>
    <row r="6110" spans="1:2">
      <c r="A6110" t="s">
        <v>13222</v>
      </c>
      <c r="B6110" t="s">
        <v>13226</v>
      </c>
    </row>
    <row r="6111" spans="1:2">
      <c r="A6111" t="s">
        <v>13222</v>
      </c>
      <c r="B6111" t="s">
        <v>13227</v>
      </c>
    </row>
    <row r="6112" spans="1:2">
      <c r="A6112" t="s">
        <v>13222</v>
      </c>
      <c r="B6112" t="s">
        <v>13228</v>
      </c>
    </row>
    <row r="6113" spans="1:2">
      <c r="A6113" t="s">
        <v>13222</v>
      </c>
      <c r="B6113" t="s">
        <v>13229</v>
      </c>
    </row>
    <row r="6114" spans="1:2">
      <c r="A6114" t="s">
        <v>13222</v>
      </c>
      <c r="B6114" t="s">
        <v>13230</v>
      </c>
    </row>
    <row r="6115" spans="1:2">
      <c r="A6115" t="s">
        <v>13222</v>
      </c>
      <c r="B6115" t="s">
        <v>13231</v>
      </c>
    </row>
    <row r="6116" spans="1:2">
      <c r="A6116" t="s">
        <v>13222</v>
      </c>
      <c r="B6116" t="s">
        <v>13232</v>
      </c>
    </row>
    <row r="6117" spans="1:2">
      <c r="A6117" t="s">
        <v>13198</v>
      </c>
      <c r="B6117" t="s">
        <v>13199</v>
      </c>
    </row>
    <row r="6118" spans="1:2">
      <c r="A6118" t="s">
        <v>13198</v>
      </c>
      <c r="B6118" t="s">
        <v>13199</v>
      </c>
    </row>
    <row r="6119" spans="1:2">
      <c r="A6119" t="s">
        <v>13198</v>
      </c>
      <c r="B6119" t="s">
        <v>13199</v>
      </c>
    </row>
    <row r="6120" spans="1:2">
      <c r="A6120" t="s">
        <v>13198</v>
      </c>
      <c r="B6120" t="s">
        <v>13199</v>
      </c>
    </row>
    <row r="6121" spans="1:2">
      <c r="A6121" t="s">
        <v>13198</v>
      </c>
      <c r="B6121" t="s">
        <v>13200</v>
      </c>
    </row>
    <row r="6122" spans="1:2">
      <c r="A6122" t="s">
        <v>13198</v>
      </c>
      <c r="B6122" t="s">
        <v>13199</v>
      </c>
    </row>
    <row r="6123" spans="1:2">
      <c r="A6123" t="s">
        <v>13198</v>
      </c>
      <c r="B6123" t="s">
        <v>13199</v>
      </c>
    </row>
    <row r="6124" spans="1:2">
      <c r="A6124" t="s">
        <v>13198</v>
      </c>
      <c r="B6124" t="s">
        <v>13199</v>
      </c>
    </row>
    <row r="6125" spans="1:2">
      <c r="A6125" t="s">
        <v>13198</v>
      </c>
      <c r="B6125" t="s">
        <v>13199</v>
      </c>
    </row>
    <row r="6126" spans="1:2">
      <c r="A6126" t="s">
        <v>13198</v>
      </c>
      <c r="B6126" t="s">
        <v>13199</v>
      </c>
    </row>
    <row r="6127" spans="1:2">
      <c r="A6127" t="s">
        <v>13198</v>
      </c>
      <c r="B6127" t="s">
        <v>13199</v>
      </c>
    </row>
    <row r="6128" spans="1:2">
      <c r="A6128" t="s">
        <v>13201</v>
      </c>
      <c r="B6128" t="s">
        <v>13202</v>
      </c>
    </row>
    <row r="6129" spans="1:2">
      <c r="A6129" t="s">
        <v>13201</v>
      </c>
      <c r="B6129" t="s">
        <v>13203</v>
      </c>
    </row>
    <row r="6130" spans="1:2">
      <c r="A6130" t="s">
        <v>13201</v>
      </c>
      <c r="B6130" t="s">
        <v>13204</v>
      </c>
    </row>
    <row r="6131" spans="1:2">
      <c r="A6131" t="s">
        <v>13201</v>
      </c>
      <c r="B6131" t="s">
        <v>13205</v>
      </c>
    </row>
    <row r="6132" spans="1:2">
      <c r="A6132" t="s">
        <v>13201</v>
      </c>
      <c r="B6132" t="s">
        <v>13206</v>
      </c>
    </row>
    <row r="6133" spans="1:2">
      <c r="A6133" t="s">
        <v>13201</v>
      </c>
      <c r="B6133" t="s">
        <v>13207</v>
      </c>
    </row>
    <row r="6134" spans="1:2">
      <c r="A6134" t="s">
        <v>13201</v>
      </c>
      <c r="B6134" t="s">
        <v>13207</v>
      </c>
    </row>
    <row r="6135" spans="1:2">
      <c r="A6135" t="s">
        <v>13201</v>
      </c>
      <c r="B6135" t="s">
        <v>13208</v>
      </c>
    </row>
    <row r="6136" spans="1:2">
      <c r="A6136" t="s">
        <v>13201</v>
      </c>
      <c r="B6136" t="s">
        <v>13209</v>
      </c>
    </row>
    <row r="6137" spans="1:2">
      <c r="A6137" t="s">
        <v>13201</v>
      </c>
      <c r="B6137" t="s">
        <v>13206</v>
      </c>
    </row>
    <row r="6138" spans="1:2">
      <c r="A6138" t="s">
        <v>13210</v>
      </c>
      <c r="B6138" t="s">
        <v>13212</v>
      </c>
    </row>
    <row r="6139" spans="1:2">
      <c r="A6139" t="s">
        <v>13210</v>
      </c>
      <c r="B6139" t="s">
        <v>13211</v>
      </c>
    </row>
    <row r="6140" spans="1:2">
      <c r="A6140" t="s">
        <v>13210</v>
      </c>
      <c r="B6140" t="s">
        <v>13211</v>
      </c>
    </row>
    <row r="6141" spans="1:2">
      <c r="A6141" t="s">
        <v>13210</v>
      </c>
      <c r="B6141" t="s">
        <v>13211</v>
      </c>
    </row>
    <row r="6142" spans="1:2">
      <c r="A6142" t="s">
        <v>13210</v>
      </c>
      <c r="B6142" t="s">
        <v>13211</v>
      </c>
    </row>
    <row r="6143" spans="1:2">
      <c r="A6143" t="s">
        <v>13210</v>
      </c>
      <c r="B6143" t="s">
        <v>13211</v>
      </c>
    </row>
    <row r="6144" spans="1:2">
      <c r="A6144" t="s">
        <v>13210</v>
      </c>
      <c r="B6144" t="s">
        <v>13211</v>
      </c>
    </row>
    <row r="6145" spans="1:2">
      <c r="A6145" t="s">
        <v>13210</v>
      </c>
      <c r="B6145" t="s">
        <v>13211</v>
      </c>
    </row>
    <row r="6146" spans="1:2">
      <c r="A6146" t="s">
        <v>13210</v>
      </c>
      <c r="B6146" t="s">
        <v>13211</v>
      </c>
    </row>
    <row r="6147" spans="1:2">
      <c r="A6147" t="s">
        <v>13210</v>
      </c>
      <c r="B6147" t="s">
        <v>13211</v>
      </c>
    </row>
    <row r="6148" spans="1:2">
      <c r="A6148" t="s">
        <v>13210</v>
      </c>
      <c r="B6148" t="s">
        <v>13211</v>
      </c>
    </row>
    <row r="6149" spans="1:2">
      <c r="A6149" t="s">
        <v>13213</v>
      </c>
      <c r="B6149" t="s">
        <v>13214</v>
      </c>
    </row>
    <row r="6150" spans="1:2">
      <c r="A6150" t="s">
        <v>13213</v>
      </c>
      <c r="B6150" t="s">
        <v>4578</v>
      </c>
    </row>
    <row r="6151" spans="1:2">
      <c r="A6151" t="s">
        <v>13213</v>
      </c>
      <c r="B6151" t="s">
        <v>13215</v>
      </c>
    </row>
    <row r="6152" spans="1:2">
      <c r="A6152" t="s">
        <v>13213</v>
      </c>
      <c r="B6152" t="s">
        <v>13216</v>
      </c>
    </row>
    <row r="6153" spans="1:2">
      <c r="A6153" t="s">
        <v>13213</v>
      </c>
      <c r="B6153" t="s">
        <v>13217</v>
      </c>
    </row>
    <row r="6154" spans="1:2">
      <c r="A6154" t="s">
        <v>13213</v>
      </c>
      <c r="B6154" t="s">
        <v>13218</v>
      </c>
    </row>
    <row r="6155" spans="1:2">
      <c r="A6155" t="s">
        <v>13213</v>
      </c>
      <c r="B6155" t="s">
        <v>13219</v>
      </c>
    </row>
    <row r="6156" spans="1:2">
      <c r="A6156" t="s">
        <v>13213</v>
      </c>
      <c r="B6156" t="s">
        <v>13220</v>
      </c>
    </row>
    <row r="6157" spans="1:2">
      <c r="A6157" t="s">
        <v>13213</v>
      </c>
      <c r="B6157" t="s">
        <v>13221</v>
      </c>
    </row>
    <row r="6158" spans="1:2">
      <c r="A6158" t="s">
        <v>13237</v>
      </c>
      <c r="B6158" t="s">
        <v>5541</v>
      </c>
    </row>
    <row r="6159" spans="1:2">
      <c r="A6159" t="s">
        <v>13238</v>
      </c>
      <c r="B6159" t="s">
        <v>5539</v>
      </c>
    </row>
    <row r="6160" spans="1:2">
      <c r="A6160" t="s">
        <v>13233</v>
      </c>
      <c r="B6160" t="s">
        <v>4305</v>
      </c>
    </row>
    <row r="6161" spans="1:2">
      <c r="A6161" t="s">
        <v>13234</v>
      </c>
      <c r="B6161" t="s">
        <v>13235</v>
      </c>
    </row>
    <row r="6162" spans="1:2">
      <c r="A6162" t="s">
        <v>13236</v>
      </c>
      <c r="B6162" t="s">
        <v>4281</v>
      </c>
    </row>
    <row r="6163" spans="1:2">
      <c r="A6163" t="s">
        <v>13245</v>
      </c>
      <c r="B6163" t="s">
        <v>13246</v>
      </c>
    </row>
    <row r="6164" spans="1:2">
      <c r="A6164" t="s">
        <v>13239</v>
      </c>
      <c r="B6164" t="s">
        <v>13240</v>
      </c>
    </row>
    <row r="6165" spans="1:2">
      <c r="A6165" t="s">
        <v>13241</v>
      </c>
      <c r="B6165" t="s">
        <v>5572</v>
      </c>
    </row>
    <row r="6166" spans="1:2">
      <c r="A6166" t="s">
        <v>13242</v>
      </c>
      <c r="B6166" t="s">
        <v>13243</v>
      </c>
    </row>
    <row r="6167" spans="1:2">
      <c r="A6167" t="s">
        <v>13244</v>
      </c>
      <c r="B6167" t="s">
        <v>2959</v>
      </c>
    </row>
    <row r="6168" spans="1:2">
      <c r="A6168" t="s">
        <v>13254</v>
      </c>
      <c r="B6168" t="s">
        <v>13255</v>
      </c>
    </row>
    <row r="6169" spans="1:2">
      <c r="A6169" t="s">
        <v>13256</v>
      </c>
      <c r="B6169" t="s">
        <v>13257</v>
      </c>
    </row>
    <row r="6170" spans="1:2">
      <c r="A6170" t="s">
        <v>13258</v>
      </c>
      <c r="B6170" t="s">
        <v>13259</v>
      </c>
    </row>
    <row r="6171" spans="1:2">
      <c r="A6171" t="s">
        <v>13247</v>
      </c>
      <c r="B6171" t="s">
        <v>13248</v>
      </c>
    </row>
    <row r="6172" spans="1:2">
      <c r="A6172" t="s">
        <v>13249</v>
      </c>
      <c r="B6172" t="s">
        <v>1942</v>
      </c>
    </row>
    <row r="6173" spans="1:2">
      <c r="A6173" t="s">
        <v>13250</v>
      </c>
      <c r="B6173" t="s">
        <v>13251</v>
      </c>
    </row>
    <row r="6174" spans="1:2">
      <c r="A6174" t="s">
        <v>13252</v>
      </c>
      <c r="B6174" t="s">
        <v>13253</v>
      </c>
    </row>
    <row r="6175" spans="1:2">
      <c r="A6175" t="s">
        <v>13262</v>
      </c>
      <c r="B6175" t="s">
        <v>13263</v>
      </c>
    </row>
    <row r="6176" spans="1:2">
      <c r="A6176" t="s">
        <v>13264</v>
      </c>
      <c r="B6176" t="s">
        <v>13265</v>
      </c>
    </row>
    <row r="6177" spans="1:2">
      <c r="A6177" t="s">
        <v>13260</v>
      </c>
      <c r="B6177" t="s">
        <v>13261</v>
      </c>
    </row>
  </sheetData>
  <autoFilter ref="A1:B6231" xr:uid="{00000000-0009-0000-0000-00000A000000}">
    <sortState ref="A2:B6230">
      <sortCondition ref="B1:B6231"/>
    </sortState>
  </autoFilter>
  <customSheetViews>
    <customSheetView guid="{51531B83-BDD7-4890-A744-04812A317369}" showAutoFilter="1" state="hidden" topLeftCell="A2163">
      <selection activeCell="E2176" sqref="E2176"/>
      <pageMargins left="0.7" right="0.7" top="0.75" bottom="0.75" header="0.3" footer="0.3"/>
      <autoFilter ref="A1:B6231" xr:uid="{00000000-0000-0000-0000-000000000000}">
        <sortState ref="A2:B6230">
          <sortCondition ref="B1:B6231"/>
        </sortState>
      </autoFilter>
    </customSheetView>
  </customSheetViews>
  <phoneticPr fontId="28"/>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B77"/>
  <sheetViews>
    <sheetView showGridLines="0" tabSelected="1" zoomScaleNormal="100" zoomScalePageLayoutView="60" workbookViewId="0">
      <selection activeCell="A3" sqref="A3"/>
    </sheetView>
  </sheetViews>
  <sheetFormatPr defaultColWidth="8.875" defaultRowHeight="12.75"/>
  <cols>
    <col min="1" max="1" width="143" customWidth="1"/>
    <col min="2" max="2" width="3" customWidth="1"/>
  </cols>
  <sheetData>
    <row r="1" spans="1:2" ht="100.5" customHeight="1">
      <c r="A1" s="127" t="str">
        <f ca="1">OFFSET(L!$C$1,MATCH("Instructions"&amp;ADDRESS(ROW(),COLUMN(),4),L!$A:$A,0)-1,SL,,)</f>
        <v>RMI website: (www.responsiblemineralsinitiative.org)
Training and guidance, template, Responsible Minerals Assurance Process conformant smelter list.</v>
      </c>
      <c r="B1" s="118" t="s">
        <v>510</v>
      </c>
    </row>
    <row r="2" spans="1:2" ht="30">
      <c r="A2" s="128" t="str">
        <f ca="1">OFFSET(L!$C$1,MATCH("Instructions"&amp;ADDRESS(ROW(),COLUMN(),4),L!$A:$A,0)-1,SL,,)</f>
        <v>Introduction</v>
      </c>
      <c r="B2" s="118" t="s">
        <v>1434</v>
      </c>
    </row>
    <row r="3" spans="1:2" ht="181.5" customHeight="1">
      <c r="A3" s="125" t="str">
        <f ca="1">OFFSET(L!$C$1,MATCH("Instructions"&amp;ADDRESS(ROW(),COLUMN(),4),L!$A:$A,0)-1,SL,,)</f>
        <v>This Conflict Minerals Reporting Template (Template) is a free, standardized reporting template created by the Responsible Minerals Initiative (RMI). The Template facilitates the transfer of information through the supply chain regarding mineral country of origin and smelters and refiners being utilized and supports compliance to legislation*. The template also facilitates the identification of new smelters and refiners to potentially undergo an audit via the Responsible Minerals Assurance Process**.
The CMRT was designed for downstream companies to disclose information about their supply chains up to but not including the smelter.  If you are a 3TG smelter or refiner, in accordance with the RMAP protocols, we recommend you enter your own name in the smelter list tab.
When filling out the form, none of the cell entries should start will "=" or "#."</v>
      </c>
      <c r="B3" s="118" t="s">
        <v>1435</v>
      </c>
    </row>
    <row r="4" spans="1:2" ht="150">
      <c r="A4" s="125" t="str">
        <f ca="1">OFFSET(L!$C$1,MATCH("Instructions"&amp;ADDRESS(ROW(),COLUMN(),4),L!$A:$A,0)-1,SL,,)</f>
        <v>* In 2010, the U.S. Dodd-Frank Wall Street Reform and Consumer Protection Act was passed concerning “conflict minerals” originating from the Democratic Republic of the Congo (DRC) or adjoining countries. The SEC published final rules associated with the disclosure of the source of conflict minerals by U.S. publicly traded companies (see the rules at http://www.sec.gov/rules/final/2012/34-67716.pdf). The rules reference the OECD Due Diligence Guidance for Responsible Supply Chains of Minerals from Conflict-Affected and High-Risk Areas, (http://www.oecd.org/daf/inv/mne/GuidanceEdition2.pdf), which guides suppliers to establish policies, due diligence frameworks and management systems.
** See information on the Responsible Minerals Initiative (www.responsiblemineralsinitiative.org).</v>
      </c>
      <c r="B4" s="118" t="s">
        <v>1441</v>
      </c>
    </row>
    <row r="5" spans="1:2" ht="15">
      <c r="A5" s="129"/>
      <c r="B5" s="118"/>
    </row>
    <row r="6" spans="1:2" ht="30">
      <c r="A6" s="128" t="str">
        <f ca="1">OFFSET(L!$C$1,MATCH("Instructions"&amp;ADDRESS(ROW(),COLUMN(),4),L!$A:$A,0)-1,SL,,)</f>
        <v>Instructions for completing Company Information questions (rows 8 - 22).
Provide comments in ENGLISH only</v>
      </c>
      <c r="B6" s="118" t="s">
        <v>1434</v>
      </c>
    </row>
    <row r="7" spans="1:2" ht="15">
      <c r="A7" s="125" t="str">
        <f ca="1">OFFSET(L!$C$1,MATCH("Instructions"&amp;ADDRESS(ROW(),COLUMN(),4),L!$A:$A,0)-1,SL,,)</f>
        <v xml:space="preserve">Note:  Entries with (*) are mandatory fields. </v>
      </c>
      <c r="B7" s="118"/>
    </row>
    <row r="8" spans="1:2" ht="30">
      <c r="A8" s="125" t="str">
        <f ca="1">OFFSET(L!$C$1,MATCH("Instructions"&amp;ADDRESS(ROW(),COLUMN(),4),L!$A:$A,0)-1,SL,,)</f>
        <v>1. Insert your company's Legal Name.  Please do not use abbreviations. In this field you have the option to add other commercial names, DBAs, etc.</v>
      </c>
      <c r="B8" s="118"/>
    </row>
    <row r="9" spans="1:2" ht="376.5" customHeight="1">
      <c r="A9" s="179" t="str">
        <f ca="1">OFFSET(L!$C$1,MATCH("Instructions"&amp;ADDRESS(ROW(),COLUMN(),4),L!$A:$A,0)-1,SL,,)</f>
        <v>2. Select your company's Declaration Scope.  The options for scope are:
A.  Company-wide
B.  Product (or List of Products)
C.  User-Defined 
For "Company-wide", the declaration encompasses the entirety of a company's products or product substances produced by the parent company. Therefore if the user is reporting 3TG data at the company level, they will be reporting conflict minerals data on all products they manufacture. 
For Scope selection of Product (or List of Products), a link to the worksheet tab for Product List will be displayed.  If this scope is chosen, it is mandatory to list the Manufacturer's Product Number of the products covered under the Scope of this Declaration in Column B of the Product List worksheet. It is optional to list the Manufacturer's Product Name in Column C of the Product List worksheet.
For Scope selection of "User Defined", it is mandatory that the user describes the scope to which the 3TG disclosure is applicable. The scope of this class shall be defined in a text field by the supplier and should be easily understood by customers or the receivers of the document. As an example, companies may provide a link to clarifying information.
This field is mandatory.</v>
      </c>
      <c r="B9" s="118" t="s">
        <v>1433</v>
      </c>
    </row>
    <row r="10" spans="1:2" ht="36" customHeight="1">
      <c r="A10" s="125" t="str">
        <f ca="1">OFFSET(L!$C$1,MATCH("Instructions"&amp;ADDRESS(ROW(),COLUMN(),4),L!$A:$A,0)-1,SL,,)</f>
        <v>3. Insert your company’s unique identifier number or code (DUNS number, VAT number, customer-specific identifier, etc.)</v>
      </c>
      <c r="B10" s="118"/>
    </row>
    <row r="11" spans="1:2" ht="35.25" customHeight="1">
      <c r="A11" s="125" t="str">
        <f ca="1">OFFSET(L!$C$1,MATCH("Instructions"&amp;ADDRESS(ROW(),COLUMN(),4),L!$A:$A,0)-1,SL,,)</f>
        <v xml:space="preserve">4. Insert the source for the unique identifier number or code ("DUNS", "VAT", "Customer", etc).  </v>
      </c>
      <c r="B11" s="118"/>
    </row>
    <row r="12" spans="1:2" ht="30">
      <c r="A12" s="125" t="str">
        <f ca="1">OFFSET(L!$C$1,MATCH("Instructions"&amp;ADDRESS(ROW(),COLUMN(),4),L!$A:$A,0)-1,SL,,)</f>
        <v>5. Insert your full company address (street, city, state, country, postal code).  This field is optional.</v>
      </c>
      <c r="B12" s="118" t="s">
        <v>1434</v>
      </c>
    </row>
    <row r="13" spans="1:2" ht="33.75" customHeight="1">
      <c r="A13" s="125" t="str">
        <f ca="1">OFFSET(L!$C$1,MATCH("Instructions"&amp;ADDRESS(ROW(),COLUMN(),4),L!$A:$A,0)-1,SL,,)</f>
        <v>6. Insert the name of the person to contact regarding the contents of the declaration information. This field is mandatory.</v>
      </c>
      <c r="B13" s="118"/>
    </row>
    <row r="14" spans="1:2" ht="30">
      <c r="A14" s="125" t="str">
        <f ca="1">OFFSET(L!$C$1,MATCH("Instructions"&amp;ADDRESS(ROW(),COLUMN(),4),L!$A:$A,0)-1,SL,,)</f>
        <v>7. Insert the email address of the contact person.  If an email address is not available, state ‘‘not available’’ or ‘‘n/a.’’ A blank field may cause an error in form implementation.  This field is mandatory.</v>
      </c>
      <c r="B14" s="118"/>
    </row>
    <row r="15" spans="1:2" ht="15">
      <c r="A15" s="125" t="str">
        <f ca="1">OFFSET(L!$C$1,MATCH("Instructions"&amp;ADDRESS(ROW(),COLUMN(),4),L!$A:$A,0)-1,SL,,)</f>
        <v>8. Insert the telephone number for the contact. This field is mandatory.</v>
      </c>
      <c r="B15" s="118"/>
    </row>
    <row r="16" spans="1:2" ht="45">
      <c r="A16" s="125" t="str">
        <f ca="1">OFFSET(L!$C$1,MATCH("Instructions"&amp;ADDRESS(ROW(),COLUMN(),4),L!$A:$A,0)-1,SL,,)</f>
        <v>9. Insert the name of the person who  is responsible for the contents of the declaration information. The authorizer may be a different individual than the contact person. It is not correct to use the words ‘‘same’’ or similar identification to provide the name of the authorizer.  This field is mandatory.</v>
      </c>
      <c r="B16" s="118"/>
    </row>
    <row r="17" spans="1:2" ht="15">
      <c r="A17" s="125" t="str">
        <f ca="1">OFFSET(L!$C$1,MATCH("Instructions"&amp;ADDRESS(ROW(),COLUMN(),4),L!$A:$A,0)-1,SL,,)</f>
        <v>10. Insert the title for the Authorizing person. This field is optional.</v>
      </c>
      <c r="B17" s="118"/>
    </row>
    <row r="18" spans="1:2" ht="30">
      <c r="A18" s="125" t="str">
        <f ca="1">OFFSET(L!$C$1,MATCH("Instructions"&amp;ADDRESS(ROW(),COLUMN(),4),L!$A:$A,0)-1,SL,,)</f>
        <v>11. Insert the email address of the Authorizing person.  If an email address is not available, state ‘‘not available’’ or ‘‘n/a.’’ A blank field may cause an error in form implementation.  This field is mandatory.</v>
      </c>
      <c r="B18" s="118"/>
    </row>
    <row r="19" spans="1:2" ht="15">
      <c r="A19" s="125" t="str">
        <f ca="1">OFFSET(L!$C$1,MATCH("Instructions"&amp;ADDRESS(ROW(),COLUMN(),4),L!$A:$A,0)-1,SL,,)</f>
        <v>12. Insert the telephone number for the Authorizing person. This field is mandatory.</v>
      </c>
      <c r="B19" s="118"/>
    </row>
    <row r="20" spans="1:2" ht="33.75" customHeight="1">
      <c r="A20" s="125" t="str">
        <f ca="1">OFFSET(L!$C$1,MATCH("Instructions"&amp;ADDRESS(ROW(),COLUMN(),4),L!$A:$A,0)-1,SL,,)</f>
        <v>13. Please enter the Date of Completion for this form using the format DD-MMM-YYYY.  This field is mandatory.</v>
      </c>
      <c r="B20" s="118"/>
    </row>
    <row r="21" spans="1:2" ht="30">
      <c r="A21" s="125" t="str">
        <f ca="1">OFFSET(L!$C$1,MATCH("Instructions"&amp;ADDRESS(ROW(),COLUMN(),4),L!$A:$A,0)-1,SL,,)</f>
        <v xml:space="preserve">14. As an example, the user may save the file name as:  companyname-date.xls (date as YYYY-MM-DD).  </v>
      </c>
      <c r="B21" s="118" t="s">
        <v>1434</v>
      </c>
    </row>
    <row r="22" spans="1:2" ht="15">
      <c r="A22" s="129"/>
      <c r="B22" s="118"/>
    </row>
    <row r="23" spans="1:2" ht="30">
      <c r="A23" s="128" t="str">
        <f ca="1">OFFSET(L!$C$1,MATCH("Instructions"&amp;ADDRESS(ROW(),COLUMN(),4),L!$A:$A,0)-1,SL,,)</f>
        <v>Instructions for completing the seven Due Diligence Questions (rows 24 - 65).
Provide answers in ENGLISH only</v>
      </c>
      <c r="B23" s="118" t="s">
        <v>1434</v>
      </c>
    </row>
    <row r="24" spans="1:2" ht="75">
      <c r="A24" s="125" t="str">
        <f ca="1">OFFSET(L!$C$1,MATCH("Instructions"&amp;ADDRESS(ROW(),COLUMN(),4),L!$A:$A,0)-1,SL,,)</f>
        <v>These seven questions define the usage, origination and sourcing identification for each of the metals. The questions are designed to collect information about the use of 3TG in the company’s product(s) to allow for the determination of regulatory applicability. Responses to these questions shall represent the ‘Declaration Scope’ selected in the company information section.The responses to the questions in this section can be used to determine applicability and completeness of 3TG reporting.</v>
      </c>
      <c r="B24" s="118" t="s">
        <v>1437</v>
      </c>
    </row>
    <row r="25" spans="1:2" ht="60">
      <c r="A25" s="125" t="str">
        <f ca="1">OFFSET(L!$C$1,MATCH("Instructions"&amp;ADDRESS(ROW(),COLUMN(),4),L!$A:$A,0)-1,SL,,)</f>
        <v>For each of the seven required questions, provide an answer for each metal using the pull down menu selections.The questions in this section must be completed for all 3TG. If the response for a given metal to questions 1 is positive, then  the subsequent questions shall be completed for that metal and the following due diligence questions (A to I) shall be completed about the company’s overall due diligence program.</v>
      </c>
      <c r="B25" s="118" t="s">
        <v>1434</v>
      </c>
    </row>
    <row r="26" spans="1:2" ht="276.75" customHeight="1">
      <c r="A26" s="125" t="str">
        <f ca="1">OFFSET(L!$C$1,MATCH("Instructions"&amp;ADDRESS(ROW(),COLUMN(),4),L!$A:$A,0)-1,SL,,)</f>
        <v>1. This is the first of two questions for which the response is used to determine whether the 3TG is within the scope of conflict minerals reporting requirements.  This question relies upon the guidance provided by the SEC in the final rules regarding the determination if a 3TG is “necessary to the functionality or production” of a product.   The SEC guidance is based upon the presumption that a company in the supply chain for a product would not intentionally add a 3TG to that product or any of a product’s sub-components if that 3TG was not necessary to the product’s generally expected function, use, or purpose.  Similarly, the guidance presumes that a 3TG would not be necessary to the production of a product unless it was intentionally included in the production process of that product. The response to this question serves to exclude any trace-level contaminants or naturally-occurring by-products such as tin in steel.  This question shall  be answered for each 3TG.
This question asks if any conflict minerals are used as raw material, component or additive in a product that you manufacture or contract to manufacture (including raw material and components). Impurities from raw materials, components, additives, abrasives, and cutting tools are outside the scope of the survey.
This question shall be answered for each 3TG. Valid responses to this question are either "yes" or "no". This question is mandatory.</v>
      </c>
      <c r="B26" s="118" t="s">
        <v>1434</v>
      </c>
    </row>
    <row r="27" spans="1:2" ht="30">
      <c r="A27" s="125" t="str">
        <f ca="1">OFFSET(L!$C$1,MATCH("Instructions"&amp;ADDRESS(ROW(),COLUMN(),4),L!$A:$A,0)-1,SL,,)</f>
        <v>Some companies may require substantiation for a "No" answer that should be entered into the Comment Field.</v>
      </c>
      <c r="B27" s="118" t="s">
        <v>1434</v>
      </c>
    </row>
    <row r="28" spans="1:2" ht="247.5" customHeight="1">
      <c r="A28" s="125" t="str">
        <f ca="1">OFFSET(L!$C$1,MATCH("Instructions"&amp;ADDRESS(ROW(),COLUMN(),4),L!$A:$A,0)-1,SL,,)</f>
        <v xml:space="preserve">2. This question shall be answered for each 3TG for each the answer to question 1 is "yes." This is the second of two questions for which the response is used to determine whether the 3TG is within the scope of conflict minerals reporting requirements as described in the SECs final rules regarding the determination if a 3TG is necessary to the functionality or production of a product.  This question is dependent upon the question and response to Question 1.  This question is intended to identify 3TGs which are intentionally added or included in the manufacturing process of a product where some amount of the 3TG remains in the finished product.  This includes 3TGs which may not have been intended to become part of the final product and may not be necessary to the functionality of the product but are only present as residuals of the manufacturing process.  In many cases, the manufacturer may have attempted to remove or facilitate consumption of the 3TG during the manufacturing process, however, some amount of the 3TG remains.  Should the 3TG, which is added or included during the manufacturing process, be completely removed such that none of the 3TG remains upon the completion of that process, the response to this question would be no.
This question shall be answered for each 3TG. Valid answers to this question are either "yes" or "no". This question is mandatory. </v>
      </c>
      <c r="B28" s="118"/>
    </row>
    <row r="29" spans="1:2" ht="135">
      <c r="A29" s="125" t="str">
        <f ca="1">OFFSET(L!$C$1,MATCH("Instructions"&amp;ADDRESS(ROW(),COLUMN(),4),L!$A:$A,0)-1,SL,,)</f>
        <v xml:space="preserve">3. This is a declaration that any portion of the 3TGs contained in a product or multiple products originates from the DRC or an adjoining country (covered countries). The answer to this question should be "yes" if any smelter in the supply chain sources from the covered countries, even if those smelters are on the RMI compliant smelter and refiner list.  For more information, see RMI's due diligence guidance on conflict minerals here: http://www.responsiblemineralsinitiative.org/training-and-resources/publications-and-guidance/.
The answer to this question shall be "yes", "no", or "unknown". Substantiate a "Yes" answer in the comments section.
This question is mandatory for a specific metal if the response to Question 1 and 2 is “Yes” for that metal. </v>
      </c>
      <c r="B29" s="118" t="s">
        <v>1434</v>
      </c>
    </row>
    <row r="30" spans="1:2" ht="153" customHeight="1">
      <c r="A30" s="125" t="str">
        <f ca="1">OFFSET(L!$C$1,MATCH("Instructions"&amp;ADDRESS(ROW(),COLUMN(),4),L!$A:$A,0)-1,SL,,)</f>
        <v xml:space="preserve">4. This is a declaration that identifies whether 3TGs contained in the product(s) necessary to the functionality of that product(s) originate from recycled or scrap sources. 
The answer to this question shall be "yes", "no", or "unknown". This question is mandatory for a specific metal if the response to Question 1 and 2 is “Yes” for that metal. 
A "Yes" answer means that 100% of the 3TG comes from recycled or scrap sources.  A "No" answer means that some of the 3TG does not come from recycled or scrap sources. An "Unknown" answer means that the user does not know whether or not 100% of the 3TG comes from recycled or scrap sources.  </v>
      </c>
      <c r="B30" s="118" t="s">
        <v>1434</v>
      </c>
    </row>
    <row r="31" spans="1:2" ht="180">
      <c r="A31" s="125" t="str">
        <f ca="1">OFFSET(L!$C$1,MATCH("Instructions"&amp;ADDRESS(ROW(),COLUMN(),4),L!$A:$A,0)-1,SL,,)</f>
        <v xml:space="preserve">5. This is a question to determine whether a company has received conflict minerals disclosures from all direct suppliers reasonably believed to be providing 3TGs contained in the products covered by the scope of this declaration. Permissible responses to this question are:
­ 100%
­ Greater than 90%
­ Greater than 75%
- Greater than 50%
- 50% or less
- None
This question is mandatory for a specific metal if the response to Question 1 and 2 is “Yes” for that metal. </v>
      </c>
      <c r="B31" s="118" t="s">
        <v>1437</v>
      </c>
    </row>
    <row r="32" spans="1:2" ht="75">
      <c r="A32" s="125" t="str">
        <f ca="1">OFFSET(L!$C$1,MATCH("Instructions"&amp;ADDRESS(ROW(),COLUMN(),4),L!$A:$A,0)-1,SL,,)</f>
        <v xml:space="preserve">6. This question verifies if the supplier has reason to believe they have identified all of the smelters providing 3TGs in the products covered by this declaration. The answer to this question shall be "Yes" or "No", along with a comment in certain cases, e.g. list of smelters. 
This question is mandatory for a specific metal if the response to Question 1 and 2 is “Yes” for that metal. </v>
      </c>
      <c r="B32" s="118"/>
    </row>
    <row r="33" spans="1:2" ht="60">
      <c r="A33" s="125" t="str">
        <f ca="1">OFFSET(L!$C$1,MATCH("Instructions"&amp;ADDRESS(ROW(),COLUMN(),4),L!$A:$A,0)-1,SL,,)</f>
        <v xml:space="preserve">7. This question verifies that all of the smelters identified to be providing any of the 3TGs contained in the products covered by the scope of this declaration have been reported in this declaration. The answer to this question shall be "yes" or "no" along with a comment in certain cases, e.g. list of smelters. This question is mandatory for a specific metal if the response to Question 1 and 2 is “Yes” for that metal. </v>
      </c>
      <c r="B33" s="118" t="s">
        <v>1434</v>
      </c>
    </row>
    <row r="34" spans="1:2" ht="15">
      <c r="A34" s="125" t="str">
        <f ca="1">OFFSET(L!$C$1,MATCH("Instructions"&amp;ADDRESS(ROW(),COLUMN(),4),L!$A:$A,0)-1,SL,,)</f>
        <v>Provide comments in the Comment sections as required to clarify your responses.</v>
      </c>
      <c r="B34" s="118"/>
    </row>
    <row r="35" spans="1:2" ht="15">
      <c r="A35" s="129"/>
      <c r="B35" s="118"/>
    </row>
    <row r="36" spans="1:2" ht="45">
      <c r="A36" s="128" t="str">
        <f ca="1">OFFSET(L!$C$1,MATCH("Instructions"&amp;ADDRESS(ROW(),COLUMN(),4),L!$A:$A,0)-1,SL,,)</f>
        <v>Instructions for completing Questions A. – I. (rows 69 - 85).  Questions A. through I. are mandatory if the both of responses to Question 1 and 2 are “Yes” for any metal.
Provide answers in ENGLISH only</v>
      </c>
      <c r="B36" s="118" t="s">
        <v>1434</v>
      </c>
    </row>
    <row r="37" spans="1:2" ht="135">
      <c r="A37" s="125" t="str">
        <f ca="1">OFFSET(L!$C$1,MATCH("Instructions"&amp;ADDRESS(ROW(),COLUMN(),4),L!$A:$A,0)-1,SL,,)</f>
        <v>The OECD Due Diligence Guidance for Responsible Supply Chains of Minerals from Conflict-affected and High-risk Areas (OECD Guidance) defines “Due Diligence” as “an on-going, proactive and reactive process through which companies can ensure that they respect human rights and do not contribute to conflict”.   Due diligence should be an integral part of your company’s overall conflict free sourcing strategy.   Questions A. thru I. are designed to assess your company’s conflict-free minerals sourcing due diligence activities. Responses to these questions shall represent the full scope of your company’s activities and shall not be limited to the ‘Declaration Scope’ selected in the company information section.</v>
      </c>
      <c r="B37" s="118" t="s">
        <v>1436</v>
      </c>
    </row>
    <row r="38" spans="1:2" ht="60">
      <c r="A38" s="125" t="str">
        <f ca="1">OFFSET(L!$C$1,MATCH("Instructions"&amp;ADDRESS(ROW(),COLUMN(),4),L!$A:$A,0)-1,SL,,)</f>
        <v>A. This is a declaration to disclose whether a company has a conflict minerals sourcing policy. The answer to this question shall be "yes" or "no." Comments shall be captured in a question comment field. 
This question is mandatory.</v>
      </c>
      <c r="B38" s="118"/>
    </row>
    <row r="39" spans="1:2" ht="60">
      <c r="A39" s="125" t="str">
        <f ca="1">OFFSET(L!$C$1,MATCH("Instructions"&amp;ADDRESS(ROW(),COLUMN(),4),L!$A:$A,0)-1,SL,,)</f>
        <v>B. This is a declaration to disclose whether a company’s conflict minerals sourcing policy is available on the company website. The answer to this question shall be "yes" or "no." If "Yes" the user shall specify the URL in a question comment field. 
This question is mandatory.</v>
      </c>
      <c r="B39" s="118"/>
    </row>
    <row r="40" spans="1:2" ht="75">
      <c r="A40" s="125" t="str">
        <f ca="1">OFFSET(L!$C$1,MATCH("Instructions"&amp;ADDRESS(ROW(),COLUMN(),4),L!$A:$A,0)-1,SL,,)</f>
        <v>C. This is a question to determine whether a company requires their direct suppliers to be DRC conflict free. The answer to this question shall be "yes" or "no."  See Definitions worksheet for definition of "DRC conflict-free".  Comments shall be captured in a question comment field. 
This question is mandatory.</v>
      </c>
      <c r="B40" s="118" t="s">
        <v>1439</v>
      </c>
    </row>
    <row r="41" spans="1:2" ht="60">
      <c r="A41" s="125" t="str">
        <f ca="1">OFFSET(L!$C$1,MATCH("Instructions"&amp;ADDRESS(ROW(),COLUMN(),4),L!$A:$A,0)-1,SL,,)</f>
        <v>D. This is a declaration to determine whether a company requires their direct suppliers to source 3TG from validated, conflict free smelters. The answer to this question shall be "yes" or "no." Comments should be captured in a question comment field.
This question is mandatory.</v>
      </c>
      <c r="B41" s="118" t="s">
        <v>1437</v>
      </c>
    </row>
    <row r="42" spans="1:2" ht="180">
      <c r="A42" s="125" t="str">
        <f ca="1">OFFSET(L!$C$1,MATCH("Instructions"&amp;ADDRESS(ROW(),COLUMN(),4),L!$A:$A,0)-1,SL,,)</f>
        <v>E. Please answer  "yes" or "no" to disclose whether your company has implemented conflict minerals sourcing due diligence measures. This declaration is not intended to provide the details of a company’s due diligence measures - just that a company has implemented due diligence measures. The aspects of acceptable due diligence measures shall be determined by the requestor and supplier.
Examples of due diligence measures may include: communicating and incorporating into contracts (where possible) your expectations to suppliers on conflict-free mineral supply chain; identifying and assessing risks in the supply chain; designing and implementing a strategy to respond to identified risks; verifying your direct supplier’s compliance to its DRC conflict-free policy, etc.  These due diligence measure examples are consistent with the guidelines included in the internationally recognized OECD Guidance.
This question is mandatory.</v>
      </c>
      <c r="B42" s="118" t="s">
        <v>1438</v>
      </c>
    </row>
    <row r="43" spans="1:2" ht="150">
      <c r="A43" s="125" t="str">
        <f ca="1">OFFSET(L!$C$1,MATCH("Instructions"&amp;ADDRESS(ROW(),COLUMN(),4),L!$A:$A,0)-1,SL,,)</f>
        <v>F. This is a question to disclose whether a company requests their supplier to fill out a conflict minerals declaration. Acceptable answers are listed below, in certain cases further explanation may be required, i.e., to provide the format used for collecting information. If the answer is "Yes," using other format the user shall provide a comment in a question comment field.  Permissible responses to this question are:
- Yes, in conformance with IPC-1755 [e.g., CMRT]
- Yes, using other format (describe)
- No
This question is mandatory.</v>
      </c>
      <c r="B43" s="118" t="s">
        <v>1434</v>
      </c>
    </row>
    <row r="44" spans="1:2" ht="135">
      <c r="A44" s="125" t="str">
        <f ca="1">OFFSET(L!$C$1,MATCH("Instructions"&amp;ADDRESS(ROW(),COLUMN(),4),L!$A:$A,0)-1,SL,,)</f>
        <v>G. Please answer “Yes” or “No”.  In the comments section, you can provide additional information on your approach. Examples could be:
 “3rd party audit” - on-site audits of your suppliers conducted by independent third parties.  
 “Documentation review only” - a reviewof supplier submitted records and documentation conducted by independent third parties and, or your company personnel.   
 “Internal audit” - on-site audits of your suppliers conducted by your company personnel.
This question is mandatory.</v>
      </c>
      <c r="B44" s="118" t="s">
        <v>1435</v>
      </c>
    </row>
    <row r="45" spans="1:2" ht="60">
      <c r="A45" s="125" t="str">
        <f ca="1">OFFSET(L!$C$1,MATCH("Instructions"&amp;ADDRESS(ROW(),COLUMN(),4),L!$A:$A,0)-1,SL,,)</f>
        <v>H. This is a question to disclose whether a company’s review process includes corrective action management. The answer to this question shall be "yes" or "no." Comments shall be captured in a question comment field. 
This question is mandatory.</v>
      </c>
      <c r="B45" s="118" t="s">
        <v>1434</v>
      </c>
    </row>
    <row r="46" spans="1:2" ht="45">
      <c r="A46" s="125" t="str">
        <f ca="1">OFFSET(L!$C$1,MATCH("Instructions"&amp;ADDRESS(ROW(),COLUMN(),4),L!$A:$A,0)-1,SL,,)</f>
        <v>I. This is a question to disclose whether a company is subject to the SEC rule. The answer to this question shall be "yes" or "no." Comments shall be captured in a question comment field. This question is mandatory. For more information please refer to www.sec.gov.</v>
      </c>
      <c r="B46" s="118" t="s">
        <v>1437</v>
      </c>
    </row>
    <row r="47" spans="1:2" ht="15">
      <c r="A47" s="129"/>
      <c r="B47" s="118"/>
    </row>
    <row r="48" spans="1:2" ht="30">
      <c r="A48" s="128" t="str">
        <f ca="1">OFFSET(L!$C$1,MATCH("Instructions"&amp;ADDRESS(ROW(),COLUMN(),4),L!$A:$A,0)-1,SL,,)</f>
        <v>Note:  Columns with (*) are mandatory fields</v>
      </c>
      <c r="B48" s="118" t="s">
        <v>1434</v>
      </c>
    </row>
    <row r="49" spans="1:2" ht="45">
      <c r="A49" s="125" t="str">
        <f ca="1">OFFSET(L!$C$1,MATCH("Instructions"&amp;ADDRESS(ROW(),COLUMN(),4),L!$A:$A,0)-1,SL,,)</f>
        <v>This template allows for smelter identification using the Smelter Look-up.  Columns B, and C must be completed in order from left to right to utilize the Smelter Look-up feature.
Use a separate line for each metal/smelter/country combination.</v>
      </c>
      <c r="B49" s="118"/>
    </row>
    <row r="50" spans="1:2" ht="60">
      <c r="A50" s="125" t="str">
        <f ca="1">OFFSET(L!$C$1,MATCH("Instructions"&amp;ADDRESS(ROW(),COLUMN(),4),L!$A:$A,0)-1,SL,,)</f>
        <v>1. Smelter Identification Input Column - If you know the Smelter Identification Number, input the number in Column A (columns B, C, E, F, G, I, and J will auto-populate).  Column A does not autopopulate.</v>
      </c>
      <c r="B50" s="118" t="s">
        <v>1433</v>
      </c>
    </row>
    <row r="51" spans="1:2" ht="30">
      <c r="A51" s="125" t="str">
        <f ca="1">OFFSET(L!$C$1,MATCH("Instructions"&amp;ADDRESS(ROW(),COLUMN(),4),L!$A:$A,0)-1,SL,,)</f>
        <v>2. Metal (*)   -   Use the pull down menu to select the metal for which you are entering smelter information.  This field is mandatory.</v>
      </c>
      <c r="B51" s="118" t="s">
        <v>1434</v>
      </c>
    </row>
    <row r="52" spans="1:2" ht="60">
      <c r="A52" s="125" t="str">
        <f ca="1">OFFSET(L!$C$1,MATCH("Instructions"&amp;ADDRESS(ROW(),COLUMN(),4),L!$A:$A,0)-1,SL,,)</f>
        <v>3. Smelter Look-up (*) - Select from dropdown.  This is the list of known smelters as of template release date.  If smelter is not listed select 'Smelter Not Listed'.  This will allow you to enter the name of the smelter in Column D.  If you do not know the name or location of the smelter, select 'Smelter Not Yet Identified.'  For this option,  columns D and E will autopopulate to say, 'unknown.'  This field is mandatory.</v>
      </c>
      <c r="B52" s="118"/>
    </row>
    <row r="53" spans="1:2" ht="30">
      <c r="A53" s="189" t="str">
        <f ca="1">OFFSET(L!$C$1,MATCH("Instructions"&amp;ADDRESS(ROW(),COLUMN(),4),L!$A:$A,0)-1,SL,,)</f>
        <v>4. Smelter Name (1)- Fill in smelter name if you selected "Smelter Not Listed" in column C.  This field will auto-populate when a smelter name in selected in Column C.  This field is mandatory.</v>
      </c>
      <c r="B53" s="118" t="s">
        <v>1434</v>
      </c>
    </row>
    <row r="54" spans="1:2" ht="60">
      <c r="A54" s="125" t="str">
        <f ca="1">OFFSET(L!$C$1,MATCH("Instructions"&amp;ADDRESS(ROW(),COLUMN(),4),L!$A:$A,0)-1,SL,,)</f>
        <v>5. Smelter Country (*) – This field will auto-populate when a smelter name is selected in column C. If you selected "Smelter Not Listed" in column C, use the pull down menu to select the country location of the smelter.  This field is mandatory.</v>
      </c>
      <c r="B54" s="118" t="s">
        <v>1433</v>
      </c>
    </row>
    <row r="55" spans="1:2" ht="75">
      <c r="A55" s="125" t="str">
        <f ca="1">OFFSET(L!$C$1,MATCH("Instructions"&amp;ADDRESS(ROW(),COLUMN(),4),L!$A:$A,0)-1,SL,,)</f>
        <v>6. Smelter Identification - This is a unique identifier assigned to a smelter or refiner according to an established smelter and refinery identification system. It is expected that multiple names or aliases could be used to describe a single smelter or refiner and therefore multiple names or aliases could be associated to a single ‘Smelter ID’.</v>
      </c>
      <c r="B55" s="118" t="s">
        <v>1439</v>
      </c>
    </row>
    <row r="56" spans="1:2" ht="60">
      <c r="A56" s="125" t="str">
        <f ca="1">OFFSET(L!$C$1,MATCH("Instructions"&amp;ADDRESS(ROW(),COLUMN(),4),L!$A:$A,0)-1,SL,,)</f>
        <v xml:space="preserve">7. Source of Smelter Identification Number - This is the source of the Smelter Identification Number entered in Column F.  If a smelter name was selected in Column C using the dropdown box, this field will auto-populate. </v>
      </c>
      <c r="B56" s="118" t="s">
        <v>1433</v>
      </c>
    </row>
    <row r="57" spans="1:2" ht="60">
      <c r="A57" s="125" t="str">
        <f ca="1">OFFSET(L!$C$1,MATCH("Instructions"&amp;ADDRESS(ROW(),COLUMN(),4),L!$A:$A,0)-1,SL,,)</f>
        <v>8. Smelter Street -  Provide the street name on which the smelter is located. This field is optional.</v>
      </c>
      <c r="B57" s="118" t="s">
        <v>1433</v>
      </c>
    </row>
    <row r="58" spans="1:2" ht="60">
      <c r="A58" s="125" t="str">
        <f ca="1">OFFSET(L!$C$1,MATCH("Instructions"&amp;ADDRESS(ROW(),COLUMN(),4),L!$A:$A,0)-1,SL,,)</f>
        <v>9. Smelter City – Provide the city name of where the smelter is located. This field is optional.</v>
      </c>
      <c r="B58" s="118" t="s">
        <v>1433</v>
      </c>
    </row>
    <row r="59" spans="1:2" ht="30">
      <c r="A59" s="125" t="str">
        <f ca="1">OFFSET(L!$C$1,MATCH("Instructions"&amp;ADDRESS(ROW(),COLUMN(),4),L!$A:$A,0)-1,SL,,)</f>
        <v>10.. Smelter Location: State/Province, if applicable – Provide the state or province where the smelter is located. This field is optional.</v>
      </c>
      <c r="B59" s="118" t="s">
        <v>1434</v>
      </c>
    </row>
    <row r="60" spans="1:2" ht="198.75" customHeight="1">
      <c r="A60" s="125" t="str">
        <f ca="1">OFFSET(L!$C$1,MATCH("Instructions"&amp;ADDRESS(ROW(),COLUMN(),4),L!$A:$A,0)-1,SL,,)</f>
        <v>11. Smelter Contact Name – The Conflict Minerals Reporting Template (CMRT) is circulated among companies in the requesting company's supply chain to ensure compliance with the OECD Due Diligence Guidance for Responsible Supply Chains of Minerals from Conflict-Affected and High-Risk Areas and the U.S. Securities and Exchange Commission Final Rule on conflict minerals.
If the template is circulated in a country where laws protecting personal information exist, sharing personal contact information in the CMRT may violate related regulations. Therefore, it is recommended that the requesting company take precautions such as obtaining the contact person's permission to share the information with other companies in the supply chain when completing "Smelter Contact Name" and the "Smelter Contact Email" columns.
If you have permission to share this information, please fill in the name of the Smelter Facility Contact person who you worked with.</v>
      </c>
      <c r="B60" s="118" t="s">
        <v>1437</v>
      </c>
    </row>
    <row r="61" spans="1:2" ht="45">
      <c r="A61" s="125" t="str">
        <f ca="1">OFFSET(L!$C$1,MATCH("Instructions"&amp;ADDRESS(ROW(),COLUMN(),4),L!$A:$A,0)-1,SL,,)</f>
        <v>12. Smelter Contact Email – Fill in the email address of the Smelter Facility contact person who was identified as the Smelter Contact Name.  Example: John.Smith@SmelterXXX.com.  Please review the instructions for Smelter Contact Name before completing this field.</v>
      </c>
      <c r="B61" s="118" t="s">
        <v>1437</v>
      </c>
    </row>
    <row r="62" spans="1:2" ht="75">
      <c r="A62" s="125" t="str">
        <f ca="1">OFFSET(L!$C$1,MATCH("Instructions"&amp;ADDRESS(ROW(),COLUMN(),4),L!$A:$A,0)-1,SL,,)</f>
        <v>13. Name of Mine(s) - This field allows a company to define the actual mines being used by the smelter.  Please enter the actual mine names if known.  If 100% of the smelter’s feedstock originates from recycled or scrap sources, enter "Recycled" or "Scrap" in place of the name of the mine and answer "Yes" in Column P.
"RCOI confirmed as per RMI" may be an acceptable answer to this question.</v>
      </c>
      <c r="B62" s="118" t="s">
        <v>1433</v>
      </c>
    </row>
    <row r="63" spans="1:2" ht="90">
      <c r="A63" s="125" t="str">
        <f ca="1">OFFSET(L!$C$1,MATCH("Instructions"&amp;ADDRESS(ROW(),COLUMN(),4),L!$A:$A,0)-1,SL,,)</f>
        <v>14. Location (Country) of Mine(s) - This is a free form text field that allows a company to define the location of the mines being used by the smelter.   Please enter the country of the mine(s).  If the country of origin is not known, enter "Unknown".   If 100% of the smelter’s feedstock originates from recycled or scrap sources, enter "Recycled" or "Scrap" in place of the country of origin.  This field is optional.
"RCOI confirmed as per RMI" may be an acceptable answer to this question.</v>
      </c>
      <c r="B63" s="118" t="s">
        <v>1433</v>
      </c>
    </row>
    <row r="64" spans="1:2" ht="90">
      <c r="A64" s="125" t="str">
        <f ca="1">OFFSET(L!$C$1,MATCH("Instructions"&amp;ADDRESS(ROW(),COLUMN(),4),L!$A:$A,0)-1,SL,,)</f>
        <v>15. Indicates whether the smelter solely obtains inputs for its smelting process(es) from recycled or scrap sources. This question is optional.  Permissible responses to this question are:
- Yes
- No
- Unknown</v>
      </c>
      <c r="B64" s="118"/>
    </row>
    <row r="65" spans="1:2" ht="30">
      <c r="A65" s="125" t="str">
        <f ca="1">OFFSET(L!$C$1,MATCH("Instructions"&amp;ADDRESS(ROW(),COLUMN(),4),L!$A:$A,0)-1,SL,,)</f>
        <v>16. Comments – free form text field to enter any comments concerning the smelter.  Example: smelter is being acquired by Company YYY</v>
      </c>
      <c r="B65" s="118"/>
    </row>
    <row r="66" spans="1:2" ht="110.25" customHeight="1">
      <c r="A66" s="125" t="str">
        <f ca="1">OFFSET(L!$C$1,MATCH("Instructions"&amp;ADDRESS(ROW(),COLUMN(),4),L!$A:$A,0)-1,SL,,)</f>
        <v>The Checker worksheet is used to verify if all the required information in the Template has been completed. It is updated real-time and can be reviewed at any time while using the Template. It is used to verify completion.
To use this sheet, verify if all required fields have been completed (completed fields will be highlighted in green). If not, look for the red field(s) and review the "Notes" in Column C for required actions. You may use the URL in Column D to directly access the field for completion.</v>
      </c>
      <c r="B66" s="118"/>
    </row>
    <row r="67" spans="1:2" s="28" customFormat="1" ht="15">
      <c r="A67" s="130"/>
      <c r="B67" s="118"/>
    </row>
    <row r="68" spans="1:2" s="28" customFormat="1" ht="153" customHeight="1">
      <c r="A68" s="128" t="str">
        <f ca="1">OFFSET(L!$C$1,MATCH("Instructions"&amp;ADDRESS(ROW(),COLUMN(),4),L!$A:$A,0)-1,SL,,)</f>
        <v>The Responsible Minerals Assurance Process (“Process”) Conformant Smelter List (the "List") and Process templates and tools, including, without limitation, the Conflict Minerals Reporting Template  (collectively “Tools”), including, without limitation, all information provided therein, are provided for informational purposes only and are current as of the date set forth therein. Any inaccuracy or omission in the List or any Tool is not the responsibility of the Responsible Business Alliance, a Delaware non-stock corporation ("RBA"). Determination of whether and/or how to use all or any portion of the List or any Tool is to be made in the User’s sole and absolute discretion. Prior to using the List or any Tool, you should review it with your own legal counsel.  No part of the List or any Tool constitutes legal advice. Use of the List or any Tool is voluntary.</v>
      </c>
      <c r="B68" s="118"/>
    </row>
    <row r="69" spans="1:2" s="28" customFormat="1" ht="15">
      <c r="A69" s="130"/>
      <c r="B69" s="118"/>
    </row>
    <row r="70" spans="1:2" ht="60">
      <c r="A70" s="128" t="str">
        <f ca="1">OFFSET(L!$C$1,MATCH("Instructions"&amp;ADDRESS(ROW(),COLUMN(),4),L!$A:$A,0)-1,SL,,)</f>
        <v xml:space="preserve">To the fullest extent permitted by applicable laws, RBA renounces any liability for any losses, expenses or damages of any nature, including, without limitation, special, incidental, punitive, direct, indirect or consequential damages or lost income or profits, resulting from or arising out of the User’s use of the List or any Tool, whether arising in tort, contract, statute, or otherwise, even if shown that they were advised of the possibility of such damages. </v>
      </c>
      <c r="B70" s="118" t="s">
        <v>1434</v>
      </c>
    </row>
    <row r="71" spans="1:2" ht="165">
      <c r="A71" s="125" t="str">
        <f ca="1">OFFSET(L!$C$1,MATCH("Instructions"&amp;ADDRESS(ROW(),COLUMN(),4),L!$A:$A,0)-1,SL,,)</f>
        <v>In consideration for access and use of the List and/or any Tool, THE USER hereby agrees to and does (a) release and forever discharge RBA, as well as their respective officers, directors, agents, employees, volunteers, representatives, contractors, successors, and assigns, from any and all claims, actions, losses, suits, damages, judgments, levies, and executions, which the User has ever had, has, or ever can, shall, or may have or claim to have against RBA, as well as their respective officers, directors, agents, employees, volunteers, representatives, contractors, successors, and assigns, resulting from or arising out of the List or any Tool or use thereof, and agrees to (b) indemnify, defend and hold harmless RBA, as well as their respective officers, directors, agents, employees, volunteers, representatives, contractors, successors, and assigns, from any and all claims,  actions, losses, suits, damages, judgments, levies, and executions resulting from or arising out of the USER'S use of the List or any Tool.</v>
      </c>
      <c r="B71" s="118" t="s">
        <v>1440</v>
      </c>
    </row>
    <row r="72" spans="1:2" ht="90">
      <c r="A72" s="125" t="str">
        <f ca="1">OFFSET(L!$C$1,MATCH("Instructions"&amp;ADDRESS(ROW(),COLUMN(),4),L!$A:$A,0)-1,SL,,)</f>
        <v>If any part of any provision of these Terms and Conditions shall be invalid or unenforceable under applicable law, said part shall be deemed ineffective to the extent of such invalidity or unenforceability only, without in any way affecting the remaining parts of said provision or the remaining provisions of these Terms and Conditions.</v>
      </c>
      <c r="B72" s="118" t="s">
        <v>1438</v>
      </c>
    </row>
    <row r="73" spans="1:2" ht="75">
      <c r="A73" s="125" t="str">
        <f ca="1">OFFSET(L!$C$1,MATCH("Instructions"&amp;ADDRESS(ROW(),COLUMN(),4),L!$A:$A,0)-1,SL,,)</f>
        <v xml:space="preserve">By accessing and using the List or any Tool, and in consideration thereof, the User agrees to the foregoing. </v>
      </c>
      <c r="B73" s="118" t="s">
        <v>1439</v>
      </c>
    </row>
    <row r="74" spans="1:2" ht="30">
      <c r="A74" s="125"/>
      <c r="B74" s="118" t="s">
        <v>509</v>
      </c>
    </row>
    <row r="75" spans="1:2" ht="15">
      <c r="A75" s="125" t="str">
        <f ca="1">OFFSET(L!$C$1,MATCH("General"&amp;"Cpy",L!$A:$A,0)-1,SL,,)</f>
        <v>© 2019 Responsible Minerals Initiative. All rights reserved.</v>
      </c>
      <c r="B75" s="119"/>
    </row>
    <row r="76" spans="1:2" ht="15">
      <c r="A76" s="126" t="s">
        <v>1152</v>
      </c>
      <c r="B76" s="119"/>
    </row>
    <row r="77" spans="1:2" ht="15">
      <c r="A77" s="173" t="s">
        <v>15471</v>
      </c>
    </row>
  </sheetData>
  <sheetProtection password="E31B" sheet="1" objects="1" scenarios="1" formatRows="0" insertHyperlinks="0"/>
  <customSheetViews>
    <customSheetView guid="{81CF54B1-70AB-4A68-BB72-21925B5D4874}" hiddenColumns="1">
      <selection activeCell="C3" sqref="C3:G3"/>
      <pageMargins left="0.7" right="0.7" top="0.75" bottom="0.75" header="0.3" footer="0.3"/>
    </customSheetView>
    <customSheetView guid="{51531B83-BDD7-4890-A744-04812A317369}" scale="60" showGridLines="0" fitToPage="1">
      <pageMargins left="0.70866141732283472" right="0.70866141732283472" top="0.74803149606299213" bottom="0.74803149606299213" header="0.31496062992125984" footer="0.31496062992125984"/>
      <printOptions gridLines="1"/>
      <pageSetup fitToHeight="3" orientation="portrait" r:id="rId1"/>
      <headerFooter>
        <oddFooter>&amp;P / &amp;N ページ</oddFooter>
      </headerFooter>
    </customSheetView>
  </customSheetViews>
  <phoneticPr fontId="28"/>
  <hyperlinks>
    <hyperlink ref="A76" location="Declaration!A1" display="Return to declaration tab" xr:uid="{00000000-0004-0000-0100-000000000000}"/>
  </hyperlinks>
  <printOptions gridLines="1"/>
  <pageMargins left="0.70866141732283472" right="0.70866141732283472" top="0.74803149606299213" bottom="0.74803149606299213" header="0.31496062992125984" footer="0.31496062992125984"/>
  <pageSetup fitToHeight="3" orientation="portrait" r:id="rId2"/>
  <headerFooter>
    <oddFooter>&amp;P / &amp;N ページ</oddFooter>
  </headerFooter>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E33"/>
  <sheetViews>
    <sheetView showGridLines="0" topLeftCell="C1" zoomScaleNormal="100" zoomScalePageLayoutView="80" workbookViewId="0">
      <pane ySplit="2" topLeftCell="A3" activePane="bottomLeft" state="frozen"/>
      <selection pane="bottomLeft" activeCell="B31" sqref="B31:C31"/>
    </sheetView>
  </sheetViews>
  <sheetFormatPr defaultColWidth="8.875" defaultRowHeight="12.75"/>
  <cols>
    <col min="1" max="1" width="1.625" style="117" customWidth="1"/>
    <col min="2" max="2" width="35.5" style="117" customWidth="1"/>
    <col min="3" max="3" width="105.5" style="117" customWidth="1"/>
    <col min="4" max="5" width="1.625" style="117" customWidth="1"/>
    <col min="6" max="6" width="4.5" style="117" customWidth="1"/>
    <col min="7" max="7" width="4.875" style="117" customWidth="1"/>
    <col min="8" max="16384" width="8.875" style="117"/>
  </cols>
  <sheetData>
    <row r="1" spans="1:5" ht="13.5" thickTop="1">
      <c r="A1" s="371"/>
      <c r="B1" s="372"/>
      <c r="C1" s="372"/>
      <c r="D1" s="373"/>
    </row>
    <row r="2" spans="1:5" ht="71.25" customHeight="1">
      <c r="A2" s="90"/>
      <c r="B2" s="171" t="str">
        <f ca="1">OFFSET(L!$C$1,MATCH("Definitions"&amp;ADDRESS(ROW(),COLUMN(),4),L!$A:$A,0)-1,SL,,)</f>
        <v>ITEM</v>
      </c>
      <c r="C2" s="171" t="str">
        <f ca="1">OFFSET(L!$C$1,MATCH("Definitions"&amp;ADDRESS(ROW(),COLUMN(),4),L!$A:$A,0)-1,SL,,)</f>
        <v>DEFINITION</v>
      </c>
      <c r="D2" s="375"/>
      <c r="E2" s="131"/>
    </row>
    <row r="3" spans="1:5" ht="63.95" customHeight="1">
      <c r="A3" s="90"/>
      <c r="B3" s="77" t="str">
        <f ca="1">OFFSET(L!$C$1,MATCH("Definitions"&amp;ADDRESS(ROW(),COLUMN(),4),L!$A:$A,0)-1,SL,,)</f>
        <v>3TG</v>
      </c>
      <c r="C3" s="77" t="str">
        <f ca="1">OFFSET(L!$C$1,MATCH("Definitions"&amp;ADDRESS(ROW(),COLUMN(),4),L!$A:$A,0)-1,SL,,)</f>
        <v>Tantalum, tin, tungsten, gold</v>
      </c>
      <c r="D3" s="375"/>
      <c r="E3" s="132" t="s">
        <v>1442</v>
      </c>
    </row>
    <row r="4" spans="1:5" ht="63.75" customHeight="1">
      <c r="A4" s="90"/>
      <c r="B4" s="77" t="str">
        <f ca="1">OFFSET(L!$C$1,MATCH("Definitions"&amp;ADDRESS(ROW(),COLUMN(),4),L!$A:$A,0)-1,SL,,)</f>
        <v>Authorizer</v>
      </c>
      <c r="C4" s="77" t="str">
        <f ca="1">OFFSET(L!$C$1,MATCH("Definitions"&amp;ADDRESS(ROW(),COLUMN(),4),L!$A:$A,0)-1,SL,,)</f>
        <v xml:space="preserve">This field identifies the person responsible for the content of the declaration. The authorizer may be a different individual from the contact person. It is not correct to use the words ‘‘same’’ or similar identification to provide the name of the authorizer. </v>
      </c>
      <c r="D4" s="375"/>
      <c r="E4" s="132"/>
    </row>
    <row r="5" spans="1:5" ht="105">
      <c r="A5" s="90"/>
      <c r="B5" s="77" t="str">
        <f ca="1">OFFSET(L!$C$1,MATCH("Definitions"&amp;ADDRESS(ROW(),COLUMN(),4),L!$A:$A,0)-1,SL,,)</f>
        <v>Conflict Mineral</v>
      </c>
      <c r="C5" s="77" t="str">
        <f ca="1">OFFSET(L!$C$1,MATCH("Definitions"&amp;ADDRESS(ROW(),COLUMN(),4),L!$A:$A,0)-1,SL,,)</f>
        <v>As defined in  2010 United States legislation, Dodd-Frank Wall Street Reform and Consumer Protection Act, Section 1502(e)(4):
CONFLICT MINERAL.—The term ‘‘conflict mineral’’ means—
(A) columbite-tantalite (coltan), cassiterite, gold, wolframite, or their derivatives; or
(B) any other mineral or its derivatives determined by the Secretary of State to be financing conflict in the Democratic Republic of the Congo or an adjoining country.  (available at http://www.sec.gov/about/laws/wallstreetreform-cpa.pdf)</v>
      </c>
      <c r="D5" s="375"/>
      <c r="E5" s="132" t="s">
        <v>1443</v>
      </c>
    </row>
    <row r="6" spans="1:5" ht="75">
      <c r="A6" s="90"/>
      <c r="B6" s="77" t="str">
        <f ca="1">OFFSET(L!$C$1,MATCH("Definitions"&amp;ADDRESS(ROW(),COLUMN(),4),L!$A:$A,0)-1,SL,,)</f>
        <v>Covered Country(ies)</v>
      </c>
      <c r="C6" s="77" t="str">
        <f ca="1">OFFSET(L!$C$1,MATCH("Definitions"&amp;ADDRESS(ROW(),COLUMN(),4),L!$A:$A,0)-1,SL,,)</f>
        <v xml:space="preserve">Covered Country(ies) as defined by the United States Dodd-Frank Wall Street Reform and Consumer Protection Act of 2010. These countries include the Democratic Republic of the Congo and the nine countries with which it shares an internationally recognized border: Angola, Burundi, Central African Republic, Republic of the Congo, Rwanda, South Sudan, Tanzania, Uganda, Zambia.  </v>
      </c>
      <c r="D6" s="375"/>
      <c r="E6" s="132" t="s">
        <v>1443</v>
      </c>
    </row>
    <row r="7" spans="1:5" ht="135">
      <c r="A7" s="90"/>
      <c r="B7" s="77" t="str">
        <f ca="1">OFFSET(L!$C$1,MATCH("Definitions"&amp;ADDRESS(ROW(),COLUMN(),4),L!$A:$A,0)-1,SL,,)</f>
        <v>Declaration Scope or Class</v>
      </c>
      <c r="C7" s="77" t="str">
        <f ca="1">OFFSET(L!$C$1,MATCH("Definitions"&amp;ADDRESS(ROW(),COLUMN(),4),L!$A:$A,0)-1,SL,,)</f>
        <v>For the purposes of this template, “scope” describes the applicability of the information provided by the reporting company.  The scope may encompass the entirety of a company’s services and/or products, or at a company’s discretion, the template may be used to report on a specific product (or products), or, be ‘User defined’.  The ‘User defined’ scope selection or class may be used to describe any subset of a company’s operation or product portfolio.</v>
      </c>
      <c r="D7" s="375"/>
      <c r="E7" s="132" t="s">
        <v>1446</v>
      </c>
    </row>
    <row r="8" spans="1:5" ht="60">
      <c r="A8" s="90"/>
      <c r="B8" s="77" t="str">
        <f ca="1">OFFSET(L!$C$1,MATCH("Definitions"&amp;ADDRESS(ROW(),COLUMN(),4),L!$A:$A,0)-1,SL,,)</f>
        <v>Dodd-Frank</v>
      </c>
      <c r="C8" s="77" t="str">
        <f ca="1">OFFSET(L!$C$1,MATCH("Definitions"&amp;ADDRESS(ROW(),COLUMN(),4),L!$A:$A,0)-1,SL,,)</f>
        <v>2010 United States legislation, Dodd-Frank Wall Street Reform and Consumer Protection Act, Section 1502 (“Dodd-Frank”) (http://www.sec.gov/about/laws/wallstreetreform-cpa.pdf)</v>
      </c>
      <c r="D8" s="375"/>
      <c r="E8" s="132" t="s">
        <v>1443</v>
      </c>
    </row>
    <row r="9" spans="1:5" ht="45">
      <c r="A9" s="90"/>
      <c r="B9" s="77" t="str">
        <f ca="1">OFFSET(L!$C$1,MATCH("Definitions"&amp;ADDRESS(ROW(),COLUMN(),4),L!$A:$A,0)-1,SL,,)</f>
        <v>DRC</v>
      </c>
      <c r="C9" s="77" t="str">
        <f ca="1">OFFSET(L!$C$1,MATCH("Definitions"&amp;ADDRESS(ROW(),COLUMN(),4),L!$A:$A,0)-1,SL,,)</f>
        <v>Democratic Republic of Congo</v>
      </c>
      <c r="D9" s="375"/>
      <c r="E9" s="132" t="s">
        <v>1442</v>
      </c>
    </row>
    <row r="10" spans="1:5" ht="60">
      <c r="A10" s="90"/>
      <c r="B10" s="77" t="str">
        <f ca="1">OFFSET(L!$C$1,MATCH("Definitions"&amp;ADDRESS(ROW(),COLUMN(),4),L!$A:$A,0)-1,SL,,)</f>
        <v>DRC conflict-free</v>
      </c>
      <c r="C10" s="77" t="str">
        <f ca="1">OFFSET(L!$C$1,MATCH("Definitions"&amp;ADDRESS(ROW(),COLUMN(),4),L!$A:$A,0)-1,SL,,)</f>
        <v>Products that do not contain minerals that directly or indirectly finance or benefit armed groups in the Democratic Republic of the Congo or an adjoining country.  Source: 2010 United States legislation, Dodd-Frank Wall Street Reform and Consumer Protection Act, Section 1502 (http://www.sec.gov/about/laws/wallstreetreform-cpa.pdf)</v>
      </c>
      <c r="D10" s="375"/>
      <c r="E10" s="132" t="s">
        <v>1442</v>
      </c>
    </row>
    <row r="11" spans="1:5" ht="60">
      <c r="A11" s="90"/>
      <c r="B11" s="77" t="str">
        <f ca="1">OFFSET(L!$C$1,MATCH("Definitions"&amp;ADDRESS(ROW(),COLUMN(),4),L!$A:$A,0)-1,SL,,)</f>
        <v>Gold (Au) refiner (smelter)</v>
      </c>
      <c r="C11" s="77" t="str">
        <f ca="1">OFFSET(L!$C$1,MATCH("Definitions"&amp;ADDRESS(ROW(),COLUMN(),4),L!$A:$A,0)-1,SL,,)</f>
        <v>A gold refiner is a metallurgical operation that produces fine gold with a concentration of 99.5% or higher from gold and gold-bearing materials with lower concentrations.  Refer to the RMAP audit protocol for this metal for a complete description: http://www.responsiblemineralsinitiative.org/smelter-introduction/.</v>
      </c>
      <c r="D11" s="375"/>
      <c r="E11" s="132" t="s">
        <v>1442</v>
      </c>
    </row>
    <row r="12" spans="1:5" ht="107.25" customHeight="1">
      <c r="A12" s="90"/>
      <c r="B12" s="77" t="str">
        <f ca="1">OFFSET(L!$C$1,MATCH("Definitions"&amp;ADDRESS(ROW(),COLUMN(),4),L!$A:$A,0)-1,SL,,)</f>
        <v>Independent Third-Party Audit Firm</v>
      </c>
      <c r="C12" s="77" t="str">
        <f ca="1">OFFSET(L!$C$1,MATCH("Definitions"&amp;ADDRESS(ROW(),COLUMN(),4),L!$A:$A,0)-1,SL,,)</f>
        <v>With respect to smelter audits, an “Independent Third-Party Audit Firm” is a private sector organization competent in evaluating the smelter or refiner’s materials traceability against the standards of the RMAP or equivalent audit protocols.  To maintain neutrality and impartiality, such organization and its audit team members must have no conflicts of interest with the auditee.</v>
      </c>
      <c r="D12" s="375"/>
      <c r="E12" s="132" t="s">
        <v>1444</v>
      </c>
    </row>
    <row r="13" spans="1:5" ht="303.75" customHeight="1">
      <c r="A13" s="90"/>
      <c r="B13" s="77" t="str">
        <f ca="1">OFFSET(L!$C$1,MATCH("Definitions"&amp;ADDRESS(ROW(),COLUMN(),4),L!$A:$A,0)-1,SL,,)</f>
        <v>Intentionally added</v>
      </c>
      <c r="C13" s="77" t="str">
        <f ca="1">OFFSET(L!$C$1,MATCH("Definitions"&amp;ADDRESS(ROW(),COLUMN(),4),L!$A:$A,0)-1,SL,,)</f>
        <v>Intentionally added is commonly known as the deliberate use of a substance, or in this case metal, in the formulation of a product where continued presence is desired to provide a specific characteristic, appearance or quality.
While the SEC does not define the phrase “intentionally added” in the final rule*, the rule’s preamble states:
“[W]e agree that being intentionally added, rather than being a naturally-occurring by-product, is a significant factor in determining whether a conflict mineral is ‘‘necessary to the functionality or production’’ of a product. This is true regardless of who intentionally added the conflict mineral to the product so long as it is contained in the product. [D]etermining whether a conflict mineral is considered ‘‘necessary’’ to a product should not depend on whether the conflict mineral is added directly to the product by the issuer or whether it is added to a component of the product that the issuer receives from a third party. Instead, the issuer should ‘report on the totality of the product and work with suppliers to comply with the requirements.’ Therefore, in determining whether a conflict mineral is ‘‘necessary’’ to a product, an issuer must consider any conflict mineral contained in its product, even if that conflict mineral is only in the product because it was included as part of a component of the product that was manufactured originally by a third party.”
*(56296 Federal Register / Vol. 77, No. 177 / Wednesday, September 12, 2012 / Rules and Regulations)</v>
      </c>
      <c r="D13" s="375"/>
      <c r="E13" s="132" t="s">
        <v>1442</v>
      </c>
    </row>
    <row r="14" spans="1:5" ht="135">
      <c r="A14" s="90"/>
      <c r="B14" s="77" t="str">
        <f ca="1">OFFSET(L!$C$1,MATCH("Definitions"&amp;ADDRESS(ROW(),COLUMN(),4),L!$A:$A,0)-1,SL,,)</f>
        <v>IPC</v>
      </c>
      <c r="C14" s="77" t="str">
        <f ca="1">OFFSET(L!$C$1,MATCH("Definitions"&amp;ADDRESS(ROW(),COLUMN(),4),L!$A:$A,0)-1,SL,,)</f>
        <v>IPC (www.IPC.org) is a global industry association based in Bannockburn, Ill., dedicated to the competitive excellence and financial success of its 3,400 member companies which represent all facets of the electronics industry, including design, printed board manufacturing, electronics assembly and test. As a member-driven organization and leading source for industry standards, training, market research and public policy advocacy, IPC supports programs to meet the needs of an estimated $2.0 trillion global electronics industry. IPC maintains additional offices in Taos, N.M.; Washington, D.C.; Stockholm, Sweden; Moscow, Russia; Bangalore, India; Bangkok, Thailand; and Shanghai, Shenzhen, Chengdu, Suzhou and Beijing, China.</v>
      </c>
      <c r="D14" s="375"/>
      <c r="E14" s="132" t="s">
        <v>1442</v>
      </c>
    </row>
    <row r="15" spans="1:5" ht="60">
      <c r="A15" s="90"/>
      <c r="B15" s="77" t="str">
        <f ca="1">OFFSET(L!$C$1,MATCH("Definitions"&amp;ADDRESS(ROW(),COLUMN(),4),L!$A:$A,0)-1,SL,,)</f>
        <v>IPC-1755 Conflict Minerals Data Exchange Standard</v>
      </c>
      <c r="C15" s="77" t="str">
        <f ca="1">OFFSET(L!$C$1,MATCH("Definitions"&amp;ADDRESS(ROW(),COLUMN(),4),L!$A:$A,0)-1,SL,,)</f>
        <v xml:space="preserve">This IPC standard establishes the requirements for exchanging conflict minerals data between suppliers and their customers. To meet the needs of a broad range of users, this standard provides flexibility in the scope of the products covered within a single declaration. This standard is not a compliance guide. </v>
      </c>
      <c r="D15" s="375"/>
      <c r="E15" s="132" t="s">
        <v>1442</v>
      </c>
    </row>
    <row r="16" spans="1:5" ht="180">
      <c r="A16" s="90"/>
      <c r="B16" s="77" t="str">
        <f ca="1">OFFSET(L!$C$1,MATCH("Definitions"&amp;ADDRESS(ROW(),COLUMN(),4),L!$A:$A,0)-1,SL,,)</f>
        <v>Necessary for the Functionality of a Product</v>
      </c>
      <c r="C16" s="77" t="str">
        <f ca="1">OFFSET(L!$C$1,MATCH("Definitions"&amp;ADDRESS(ROW(),COLUMN(),4),L!$A:$A,0)-1,SL,,)</f>
        <v>The SEC does not provide a formal definition of this phrase in the final rule*, however it provides some guidance: A conflict mineral will be considered to be necessary to its functionality of a product if it meets the following: 1) is intentionally added to the product or any component of the product and is not a naturally-occurring byproduct; 2) is necessary to the product’s generally expected function, use or purpose; and 3) is incorporated for the purpose of ornamentation, decoration, or embellishment, whether the primary purpose of the product is ornamentation or decoration.
NOTE: The conflict mineral must be contained in the product to be applicable.
*(56296 Federal Register / Vol. 77, No. 177 / Wednesday, September 12, 2012 / Rules and Regulations)</v>
      </c>
      <c r="D16" s="375"/>
      <c r="E16" s="132" t="s">
        <v>1442</v>
      </c>
    </row>
    <row r="17" spans="1:5" ht="150">
      <c r="A17" s="90"/>
      <c r="B17" s="77" t="str">
        <f ca="1">OFFSET(L!$C$1,MATCH("Definitions"&amp;ADDRESS(ROW(),COLUMN(),4),L!$A:$A,0)-1,SL,,)</f>
        <v>Necessary for the Production of a Product</v>
      </c>
      <c r="C17" s="77" t="str">
        <f ca="1">OFFSET(L!$C$1,MATCH("Definitions"&amp;ADDRESS(ROW(),COLUMN(),4),L!$A:$A,0)-1,SL,,)</f>
        <v xml:space="preserve">The SEC does not provide a formal definition of this phrase in the final rule*; however, it provides some guidance: A conflict mineral will be considered to be necessary to the production of a product when: 1) it is intentionally included in the product’s production process, other than if it is included in a tool, machine, or equipment used to produce the product (such as computers or power lines); 2) it is included in the product (MUST be contained in the product to be applicable); and 3) it is necessary to the product.
*(56296 Federal Register / Vol. 77, No. 177 / Wednesday, September 12, 2012 / Rules and Regulations)
</v>
      </c>
      <c r="D17" s="375"/>
      <c r="E17" s="132" t="s">
        <v>1442</v>
      </c>
    </row>
    <row r="18" spans="1:5" ht="15">
      <c r="A18" s="90"/>
      <c r="B18" s="77" t="str">
        <f ca="1">OFFSET(L!$C$1,MATCH("Definitions"&amp;ADDRESS(ROW(),COLUMN(),4),L!$A:$A,0)-1,SL,,)</f>
        <v>OECD</v>
      </c>
      <c r="C18" s="77" t="str">
        <f ca="1">OFFSET(L!$C$1,MATCH("Definitions"&amp;ADDRESS(ROW(),COLUMN(),4),L!$A:$A,0)-1,SL,,)</f>
        <v>Organisation for Economic Co-operation and Development</v>
      </c>
      <c r="D18" s="375"/>
      <c r="E18" s="132"/>
    </row>
    <row r="19" spans="1:5" ht="45">
      <c r="A19" s="90"/>
      <c r="B19" s="77" t="str">
        <f ca="1">OFFSET(L!$C$1,MATCH("Definitions"&amp;ADDRESS(ROW(),COLUMN(),4),L!$A:$A,0)-1,SL,,)</f>
        <v>Product</v>
      </c>
      <c r="C19" s="77" t="str">
        <f ca="1">OFFSET(L!$C$1,MATCH("Definitions"&amp;ADDRESS(ROW(),COLUMN(),4),L!$A:$A,0)-1,SL,,)</f>
        <v>A company’s Product or Finished good is a material or item which has completed the final stage of manufacturing and/or processing and is available for distribution or sale to customers.</v>
      </c>
      <c r="D19" s="375"/>
      <c r="E19" s="132"/>
    </row>
    <row r="20" spans="1:5" ht="15">
      <c r="A20" s="90"/>
      <c r="B20" s="77" t="str">
        <f ca="1">OFFSET(L!$C$1,MATCH("Definitions"&amp;ADDRESS(ROW(),COLUMN(),4),L!$A:$A,0)-1,SL,,)</f>
        <v>RBA</v>
      </c>
      <c r="C20" s="77" t="str">
        <f ca="1">OFFSET(L!$C$1,MATCH("Definitions"&amp;ADDRESS(ROW(),COLUMN(),4),L!$A:$A,0)-1,SL,,)</f>
        <v>Responsible Business Alliance (www.responsiblebusiness.org)</v>
      </c>
      <c r="D20" s="375"/>
      <c r="E20" s="132"/>
    </row>
    <row r="21" spans="1:5" ht="106.5" customHeight="1">
      <c r="A21" s="90"/>
      <c r="B21" s="77" t="str">
        <f ca="1">OFFSET(L!$C$1,MATCH("Definitions"&amp;ADDRESS(ROW(),COLUMN(),4),L!$A:$A,0)-1,SL,,)</f>
        <v>Recycled or Scrap Sources</v>
      </c>
      <c r="C21" s="77" t="str">
        <f ca="1">OFFSET(L!$C$1,MATCH("Definitions"&amp;ADDRESS(ROW(),COLUMN(),4),L!$A:$A,0)-1,SL,,)</f>
        <v>Recycled or scrap sources are recycled metals, that are reclaimed end-user or post-consumer products, or scrap processed metals created during product manufacturing. Recycled metal includes excess, obsolete, defective, and scrap metal materials that contain refined or processed metals that are appropriate to recycle in the production of tin, tantalum, tungsten and/or gold. Minerals partially processed, unprocessed or byproducts from other ores are not included in the definition of recycled metal.</v>
      </c>
      <c r="D21" s="375"/>
      <c r="E21" s="132"/>
    </row>
    <row r="22" spans="1:5" ht="60">
      <c r="A22" s="90"/>
      <c r="B22" s="77" t="str">
        <f ca="1">OFFSET(L!$C$1,MATCH("Definitions"&amp;ADDRESS(ROW(),COLUMN(),4),L!$A:$A,0)-1,SL,,)</f>
        <v>Responsible Minerals Assurance Process (RMAP)</v>
      </c>
      <c r="C22" s="77" t="str">
        <f ca="1">OFFSET(L!$C$1,MATCH("Definitions"&amp;ADDRESS(ROW(),COLUMN(),4),L!$A:$A,0)-1,SL,,)</f>
        <v>The Responsible Minerals Assurance Process (RMAP) is a process developed by the RBA to enhance company capability to verify the responsible sourcing of metals. Further details of the RMAP can be found here: http://www.responsiblemineralsinitiative.org/responsible-minerals-assurance-process/.</v>
      </c>
      <c r="D22" s="375"/>
      <c r="E22" s="132"/>
    </row>
    <row r="23" spans="1:5" ht="168" customHeight="1">
      <c r="A23" s="90"/>
      <c r="B23" s="77" t="str">
        <f ca="1">OFFSET(L!$C$1,MATCH("Definitions"&amp;ADDRESS(ROW(),COLUMN(),4),L!$A:$A,0)-1,SL,,)</f>
        <v>Responsible Minerals Initiative</v>
      </c>
      <c r="C23" s="77" t="str">
        <f ca="1">OFFSET(L!$C$1,MATCH("Definitions"&amp;ADDRESS(ROW(),COLUMN(),4),L!$A:$A,0)-1,SL,,)</f>
        <v>Founded in 2008 by members of the Responsible Business Alliance, the Responsible Minerals Initiative has grown into one of the most utilized and respected resources for companies addressing conflict minerals issues in their supply chains. Over 360 companies from ten different industries participate in the CFSI today, contributing to a range of tools and resources including the Responsible Minerals Assurance Process, the Conflict Minerals Reporting Template, Reasonable Country of Origin Inquiry data and a range of guidance documents on conflict minerals sourcing. The RMI also runs regular workshops on conflict minerals issues and contributes to policy development and debates with leading civil society organizations and governments. Additional information is available at http://www.responsiblemineralsinitiative.org.</v>
      </c>
      <c r="D23" s="375"/>
      <c r="E23" s="132"/>
    </row>
    <row r="24" spans="1:5" ht="150">
      <c r="A24" s="90"/>
      <c r="B24" s="77" t="str">
        <f ca="1">OFFSET(L!$C$1,MATCH("Definitions"&amp;ADDRESS(ROW(),COLUMN(),4),L!$A:$A,0)-1,SL,,)</f>
        <v>RMAP Conformant Smelter List</v>
      </c>
      <c r="C24" s="77" t="str">
        <f ca="1">OFFSET(L!$C$1,MATCH("Definitions"&amp;ADDRESS(ROW(),COLUMN(),4),L!$A:$A,0)-1,SL,,)</f>
        <v xml:space="preserve">The Responsible Minerals Assurance Process (RMAP) Conformant Smelter List is a published list of smelters and refiners that have undergone assessment through the RMAP, a program of the Responsible Minerals Initiative (RMI) or industry equivalent program (such as Responsible Jewellery Council or London Bullion Market Association) and have been validated to be in conformance with the protocols. If a smelter or refiner is not on the list, it has either not completed a RMAP assessment or is not in conformance with the RMAP protocol. 
A list of smelters and refiners which have been validated to be conformant to the RMAP can be found at www.responsiblemineralsinitiative.org. </v>
      </c>
      <c r="D24" s="375"/>
      <c r="E24" s="132" t="s">
        <v>1442</v>
      </c>
    </row>
    <row r="25" spans="1:5" ht="75">
      <c r="A25" s="90"/>
      <c r="B25" s="77" t="str">
        <f ca="1">OFFSET(L!$C$1,MATCH("Definitions"&amp;ADDRESS(ROW(),COLUMN(),4),L!$A:$A,0)-1,SL,,)</f>
        <v>SEC</v>
      </c>
      <c r="C25" s="77" t="str">
        <f ca="1">OFFSET(L!$C$1,MATCH("Definitions"&amp;ADDRESS(ROW(),COLUMN(),4),L!$A:$A,0)-1,SL,,)</f>
        <v>U.S. Securities and Exchange Commission (www.sec.gov)</v>
      </c>
      <c r="D25" s="375"/>
      <c r="E25" s="132" t="s">
        <v>1444</v>
      </c>
    </row>
    <row r="26" spans="1:5" ht="75">
      <c r="A26" s="90"/>
      <c r="B26" s="77" t="str">
        <f ca="1">OFFSET(L!$C$1,MATCH("Definitions"&amp;ADDRESS(ROW(),COLUMN(),4),L!$A:$A,0)-1,SL,,)</f>
        <v>Smelter</v>
      </c>
      <c r="C26" s="77" t="str">
        <f ca="1">OFFSET(L!$C$1,MATCH("Definitions"&amp;ADDRESS(ROW(),COLUMN(),4),L!$A:$A,0)-1,SL,,)</f>
        <v xml:space="preserve">A smelter or refiner is a company that procures and processes mineral ore, slag and/or materials from recycled or scrap sources into refined metal or metal containing intermediate products.  The output can be pure (99.5% or greater) metals, powders, ingots, bars, grains, oxides or salts. The terms “smelter” and “refiner” are used interchangeably throughout various publications. </v>
      </c>
      <c r="D26" s="375"/>
      <c r="E26" s="132" t="s">
        <v>1442</v>
      </c>
    </row>
    <row r="27" spans="1:5" ht="60">
      <c r="A27" s="90"/>
      <c r="B27" s="77" t="str">
        <f ca="1">OFFSET(L!$C$1,MATCH("Definitions"&amp;ADDRESS(ROW(),COLUMN(),4),L!$A:$A,0)-1,SL,,)</f>
        <v>Smelter Identification Number</v>
      </c>
      <c r="C27" s="77" t="str">
        <f ca="1">OFFSET(L!$C$1,MATCH("Definitions"&amp;ADDRESS(ROW(),COLUMN(),4),L!$A:$A,0)-1,SL,,)</f>
        <v>A unique identification number the RMI assigns to companies that have been reported by members of the supply chain as smelters or refiners, whether or not they have been verified to meet the characteristics of smelters or refiners as defined in the RMAP audit protocols.</v>
      </c>
      <c r="D27" s="375"/>
      <c r="E27" s="132" t="s">
        <v>1443</v>
      </c>
    </row>
    <row r="28" spans="1:5" ht="108" customHeight="1">
      <c r="A28" s="90"/>
      <c r="B28" s="77" t="str">
        <f ca="1">OFFSET(L!$C$1,MATCH("Definitions"&amp;ADDRESS(ROW(),COLUMN(),4),L!$A:$A,0)-1,SL,,)</f>
        <v>Tantalum (Ta) smelter</v>
      </c>
      <c r="C28" s="77" t="str">
        <f ca="1">OFFSET(L!$C$1,MATCH("Definitions"&amp;ADDRESS(ROW(),COLUMN(),4),L!$A:$A,0)-1,SL,,)</f>
        <v>A tantalum smelter (also known as a processor) is defined as a company that converts Ta-containing ores, concentrates, slags or secondary materials into tantalum intermediate products or other tantalum containing products for direct sales or further processing into Ta-containing products, such as Ta powders, Ta components, Ta oxides, alloys, wires, sintered bars, etc.  Refer to the RMAP audit protocol for this metal for a complete description at: http://www.responsiblemineralsinitiative.org/smelter-introduction/.</v>
      </c>
      <c r="D28" s="375"/>
      <c r="E28" s="132" t="s">
        <v>1444</v>
      </c>
    </row>
    <row r="29" spans="1:5" ht="121.5" customHeight="1">
      <c r="A29" s="90"/>
      <c r="B29" s="77" t="str">
        <f ca="1">OFFSET(L!$C$1,MATCH("Definitions"&amp;ADDRESS(ROW(),COLUMN(),4),L!$A:$A,0)-1,SL,,)</f>
        <v>Tin (Sn) smelter</v>
      </c>
      <c r="C29" s="77" t="str">
        <f ca="1">OFFSET(L!$C$1,MATCH("Definitions"&amp;ADDRESS(ROW(),COLUMN(),4),L!$A:$A,0)-1,SL,,)</f>
        <v>Primary [tin] smelters are companies with one or more facilities treating tin containing ore concentrates in order to produce tin metal.  Secondary [tin] smelters are companies with one or more facilities that treat secondary materials by reduction for the production of crude or higher grade tin or tin product such as solder.  A smelter as referred to within this audit protocol may operate as either one or both types of business operation. Refer to the RMAP audit protocol for this metal for a complete description: http://www.responsiblemineralsinitiative.org/smelter-introduction/.</v>
      </c>
      <c r="D29" s="375"/>
      <c r="E29" s="132" t="s">
        <v>1445</v>
      </c>
    </row>
    <row r="30" spans="1:5" ht="122.25" customHeight="1">
      <c r="A30" s="90"/>
      <c r="B30" s="77" t="str">
        <f ca="1">OFFSET(L!$C$1,MATCH("Definitions"&amp;ADDRESS(ROW(),COLUMN(),4),L!$A:$A,0)-1,SL,,)</f>
        <v>Tungsten (W) smelter</v>
      </c>
      <c r="C30" s="77" t="str">
        <f ca="1">OFFSET(L!$C$1,MATCH("Definitions"&amp;ADDRESS(ROW(),COLUMN(),4),L!$A:$A,0)-1,SL,,)</f>
        <v>A company with one or more facilities that converts W-containing ores (such as wolframite and scheelite), W concentrates, or W-bearing scrap (secondary material) into tungsten containing intermediates such as Ammonium Para-Tungstate (APT), Ammonium Meta-Tungstate (AMT), ferrotungsten, and tungsten oxides for direct sales or further processed into W-containing products (such as W powder or W-carbide powder). Refer to the RMAP audit protocol for this metal for a complete description: http://www.responsiblemineralsinitiative.org/smelter-introduction/.</v>
      </c>
      <c r="D30" s="375"/>
      <c r="E30" s="132"/>
    </row>
    <row r="31" spans="1:5" ht="15">
      <c r="A31" s="90"/>
      <c r="B31" s="374" t="str">
        <f ca="1">OFFSET(L!$C$1,MATCH("General"&amp;"Cpy",L!$A:$A,0)-1,SL,,)</f>
        <v>© 2019 Responsible Minerals Initiative. All rights reserved.</v>
      </c>
      <c r="C31" s="374"/>
      <c r="D31" s="375"/>
      <c r="E31" s="132"/>
    </row>
    <row r="32" spans="1:5" ht="13.5" thickBot="1">
      <c r="A32" s="91"/>
      <c r="B32" s="187"/>
      <c r="C32" s="187"/>
      <c r="D32" s="376"/>
    </row>
    <row r="33" ht="13.5" thickTop="1"/>
  </sheetData>
  <sheetProtection password="E31B" sheet="1" objects="1" scenarios="1" formatColumns="0" formatRows="0" insertHyperlinks="0"/>
  <customSheetViews>
    <customSheetView guid="{81CF54B1-70AB-4A68-BB72-21925B5D4874}" hiddenColumns="1">
      <selection activeCell="F3" sqref="F3:J3"/>
      <pageMargins left="0.7" right="0.7" top="0.75" bottom="0.75" header="0.3" footer="0.3"/>
    </customSheetView>
    <customSheetView guid="{51531B83-BDD7-4890-A744-04812A317369}" scale="80" showGridLines="0" fitToPage="1">
      <pane ySplit="2" topLeftCell="A10" activePane="bottomLeft" state="frozen"/>
      <selection pane="bottomLeft" activeCell="C13" sqref="C13"/>
      <pageMargins left="0.70866141732283472" right="0.70866141732283472" top="0.74803149606299213" bottom="0.74803149606299213" header="0.31496062992125984" footer="0.31496062992125984"/>
      <pageSetup scale="50" orientation="portrait" r:id="rId1"/>
    </customSheetView>
  </customSheetViews>
  <mergeCells count="3">
    <mergeCell ref="A1:D1"/>
    <mergeCell ref="B31:C31"/>
    <mergeCell ref="D2:D32"/>
  </mergeCells>
  <phoneticPr fontId="28"/>
  <pageMargins left="0.70866141732283472" right="0.70866141732283472" top="0.74803149606299213" bottom="0.74803149606299213" header="0.31496062992125984" footer="0.31496062992125984"/>
  <pageSetup scale="50" orientation="portrait" r:id="rId2"/>
  <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92D050"/>
    <pageSetUpPr fitToPage="1"/>
  </sheetPr>
  <dimension ref="A1:AH105"/>
  <sheetViews>
    <sheetView showGridLines="0" showZeros="0" zoomScaleNormal="100" zoomScalePageLayoutView="70" workbookViewId="0">
      <selection activeCell="D8" sqref="D8:J8"/>
    </sheetView>
  </sheetViews>
  <sheetFormatPr defaultColWidth="8.875" defaultRowHeight="12.75"/>
  <cols>
    <col min="1" max="1" width="1.875" customWidth="1"/>
    <col min="2" max="2" width="83.125" customWidth="1"/>
    <col min="3" max="3" width="1.625" customWidth="1"/>
    <col min="4" max="5" width="16.625" customWidth="1"/>
    <col min="6" max="6" width="1.625" customWidth="1"/>
    <col min="7" max="9" width="16.625" customWidth="1"/>
    <col min="10" max="10" width="17.875" customWidth="1"/>
    <col min="11" max="11" width="1.625" customWidth="1"/>
    <col min="12" max="12" width="3.625" style="117" hidden="1" customWidth="1"/>
    <col min="13" max="15" width="4.875" style="117" hidden="1" customWidth="1"/>
    <col min="16" max="23" width="9.125" hidden="1" customWidth="1"/>
    <col min="24" max="24" width="9.125" customWidth="1"/>
  </cols>
  <sheetData>
    <row r="1" spans="1:34" ht="15.75" thickTop="1">
      <c r="A1" s="408"/>
      <c r="B1" s="409"/>
      <c r="C1" s="409"/>
      <c r="D1" s="409"/>
      <c r="E1" s="409"/>
      <c r="F1" s="409"/>
      <c r="G1" s="409"/>
      <c r="H1" s="409"/>
      <c r="I1" s="409"/>
      <c r="J1" s="409"/>
      <c r="K1" s="410"/>
      <c r="L1" s="143"/>
      <c r="M1" s="134"/>
      <c r="N1" s="134"/>
      <c r="O1" s="135"/>
      <c r="P1" s="12"/>
      <c r="Q1" s="12"/>
      <c r="R1" s="12"/>
      <c r="S1" s="12"/>
      <c r="T1" s="12"/>
      <c r="U1" s="12"/>
      <c r="V1" s="12"/>
      <c r="W1" s="12"/>
      <c r="X1" s="12"/>
      <c r="Y1" s="12"/>
      <c r="Z1" s="12"/>
      <c r="AA1" s="12"/>
      <c r="AB1" s="12"/>
      <c r="AC1" s="12"/>
      <c r="AD1" s="12"/>
      <c r="AE1" s="12"/>
      <c r="AF1" s="12"/>
      <c r="AG1" s="12"/>
      <c r="AH1" s="12"/>
    </row>
    <row r="2" spans="1:34" ht="82.35" customHeight="1">
      <c r="A2" s="45"/>
      <c r="B2" s="170"/>
      <c r="C2" s="46"/>
      <c r="D2" s="411" t="str">
        <f ca="1">OFFSET(L!$C$1,MATCH("Declaration"&amp;ADDRESS(ROW(),COLUMN(),4),L!$A:$A,0)-1,SL,,)</f>
        <v>Conflict Minerals Reporting Template (CMRT)</v>
      </c>
      <c r="E2" s="412"/>
      <c r="F2" s="412"/>
      <c r="G2" s="412"/>
      <c r="H2" s="412"/>
      <c r="I2" s="412"/>
      <c r="J2" s="413"/>
      <c r="K2" s="47"/>
      <c r="L2" s="144"/>
      <c r="M2" s="136"/>
      <c r="N2" s="137"/>
      <c r="O2" s="137"/>
      <c r="P2" s="12"/>
      <c r="Q2" s="12"/>
      <c r="R2" s="12"/>
      <c r="S2" s="12"/>
      <c r="T2" s="12"/>
      <c r="U2" s="12"/>
      <c r="V2" s="12"/>
      <c r="W2" s="12"/>
      <c r="X2" s="12"/>
      <c r="Y2" s="12"/>
      <c r="Z2" s="12"/>
      <c r="AA2" s="12"/>
      <c r="AB2" s="12"/>
      <c r="AC2" s="12"/>
      <c r="AD2" s="12"/>
      <c r="AE2" s="12"/>
      <c r="AF2" s="12"/>
      <c r="AG2" s="12"/>
      <c r="AH2" s="12"/>
    </row>
    <row r="3" spans="1:34" ht="139.5" customHeight="1">
      <c r="A3" s="45"/>
      <c r="B3" s="169" t="s">
        <v>3088</v>
      </c>
      <c r="C3" s="18"/>
      <c r="D3" s="48" t="s">
        <v>977</v>
      </c>
      <c r="E3" s="12"/>
      <c r="F3" s="421"/>
      <c r="G3" s="421"/>
      <c r="H3" s="421"/>
      <c r="I3" s="186"/>
      <c r="J3" s="172" t="s">
        <v>15472</v>
      </c>
      <c r="K3" s="47"/>
      <c r="L3" s="143"/>
      <c r="M3" s="134"/>
      <c r="N3" s="134"/>
      <c r="O3" s="135"/>
      <c r="P3" s="148">
        <f>MATCH($D$3,LN,0)</f>
        <v>1</v>
      </c>
    </row>
    <row r="4" spans="1:34" ht="15.75">
      <c r="A4" s="45"/>
      <c r="B4" s="417" t="str">
        <f ca="1">OFFSET(L!$C$1,MATCH("Declaration"&amp;ADDRESS(ROW(),COLUMN(),4),L!$A:$A,0)-1,SL,,)</f>
        <v>The purpose of this document is to collect sourcing information on tin, tantalum, tungsten and gold used in products</v>
      </c>
      <c r="C4" s="417"/>
      <c r="D4" s="417"/>
      <c r="E4" s="417"/>
      <c r="F4" s="417"/>
      <c r="G4" s="417"/>
      <c r="H4" s="417"/>
      <c r="I4" s="422" t="str">
        <f ca="1">OFFSET(L!$C$1,MATCH("Declaration"&amp;ADDRESS(ROW(),COLUMN(),4),L!$A:$A,0)-1,SL,,)</f>
        <v>Link to Terms &amp; Conditions</v>
      </c>
      <c r="J4" s="422"/>
      <c r="K4" s="47"/>
      <c r="L4" s="145"/>
      <c r="M4" s="134"/>
      <c r="N4" s="134"/>
      <c r="O4" s="135"/>
      <c r="P4" s="12"/>
      <c r="Q4" s="12"/>
      <c r="R4" s="12"/>
      <c r="S4" s="12"/>
      <c r="T4" s="12"/>
      <c r="U4" s="12"/>
      <c r="V4" s="12"/>
      <c r="W4" s="12"/>
      <c r="X4" s="12"/>
      <c r="Y4" s="12"/>
      <c r="Z4" s="12"/>
      <c r="AA4" s="12"/>
      <c r="AB4" s="12"/>
      <c r="AC4" s="12"/>
      <c r="AD4" s="12"/>
      <c r="AE4" s="12"/>
      <c r="AF4" s="12"/>
      <c r="AG4" s="12"/>
      <c r="AH4" s="12"/>
    </row>
    <row r="5" spans="1:34" ht="15">
      <c r="A5" s="168" t="str">
        <f>LEFT(D9,1)</f>
        <v/>
      </c>
      <c r="B5" s="19"/>
      <c r="C5" s="19"/>
      <c r="D5" s="19"/>
      <c r="E5" s="19"/>
      <c r="F5" s="19"/>
      <c r="G5" s="19"/>
      <c r="H5" s="19"/>
      <c r="I5" s="19"/>
      <c r="J5" s="19"/>
      <c r="K5" s="47"/>
      <c r="L5" s="145"/>
      <c r="M5" s="138"/>
      <c r="N5" s="138"/>
      <c r="O5" s="138"/>
      <c r="P5" s="17"/>
      <c r="Q5" s="17"/>
      <c r="R5" s="17"/>
      <c r="S5" s="17"/>
      <c r="T5" s="17"/>
      <c r="U5" s="17"/>
      <c r="V5" s="17"/>
      <c r="W5" s="17"/>
      <c r="X5" s="17"/>
      <c r="Y5" s="17"/>
      <c r="Z5" s="17"/>
      <c r="AA5" s="17"/>
      <c r="AB5" s="17"/>
      <c r="AC5" s="17"/>
      <c r="AD5" s="17"/>
      <c r="AE5" s="17"/>
      <c r="AF5" s="17"/>
      <c r="AG5" s="17"/>
      <c r="AH5" s="17"/>
    </row>
    <row r="6" spans="1:34" ht="30">
      <c r="A6" s="45"/>
      <c r="B6" s="417" t="str">
        <f ca="1">OFFSET(L!$C$1,MATCH("Declaration"&amp;ADDRESS(ROW(),COLUMN(),4),L!$A:$A,0)-1,SL,,)</f>
        <v>Mandatory fields are noted with an asterisk (*).  Consult the instructions tab for guidance on how to answer each question.</v>
      </c>
      <c r="C6" s="417"/>
      <c r="D6" s="417"/>
      <c r="E6" s="417"/>
      <c r="F6" s="417"/>
      <c r="G6" s="417"/>
      <c r="H6" s="417"/>
      <c r="I6" s="417"/>
      <c r="J6" s="417"/>
      <c r="K6" s="47"/>
      <c r="L6" s="145" t="s">
        <v>511</v>
      </c>
      <c r="M6" s="134"/>
      <c r="N6" s="134"/>
      <c r="O6" s="135"/>
      <c r="P6" s="12"/>
      <c r="Q6" s="12"/>
      <c r="R6" s="12"/>
      <c r="S6" s="12"/>
      <c r="T6" s="12"/>
      <c r="U6" s="12"/>
      <c r="V6" s="12"/>
      <c r="W6" s="12"/>
      <c r="X6" s="12"/>
      <c r="Y6" s="12"/>
      <c r="Z6" s="12"/>
      <c r="AA6" s="12"/>
      <c r="AB6" s="12"/>
      <c r="AC6" s="12"/>
      <c r="AD6" s="12"/>
      <c r="AE6" s="12"/>
      <c r="AF6" s="12"/>
      <c r="AG6" s="12"/>
      <c r="AH6" s="12"/>
    </row>
    <row r="7" spans="1:34" ht="15.75">
      <c r="A7" s="45"/>
      <c r="B7" s="426" t="str">
        <f ca="1">OFFSET(L!$C$1,MATCH("Declaration"&amp;ADDRESS(ROW(),COLUMN(),4),L!$A:$A,0)-1,SL,,)</f>
        <v>Company Information</v>
      </c>
      <c r="C7" s="426"/>
      <c r="D7" s="426"/>
      <c r="E7" s="426"/>
      <c r="F7" s="426"/>
      <c r="G7" s="426"/>
      <c r="H7" s="426"/>
      <c r="I7" s="426"/>
      <c r="J7" s="426"/>
      <c r="K7" s="47"/>
      <c r="L7" s="145"/>
      <c r="M7" s="134"/>
      <c r="N7" s="134"/>
      <c r="O7" s="135"/>
      <c r="P7" s="12"/>
      <c r="Q7" s="12"/>
      <c r="R7" s="12"/>
      <c r="S7" s="12"/>
      <c r="T7" s="12"/>
      <c r="U7" s="12"/>
      <c r="V7" s="12"/>
      <c r="W7" s="12"/>
      <c r="X7" s="12"/>
      <c r="Y7" s="12"/>
      <c r="Z7" s="12"/>
      <c r="AA7" s="12"/>
      <c r="AB7" s="12"/>
      <c r="AC7" s="12"/>
      <c r="AD7" s="12"/>
      <c r="AE7" s="12"/>
      <c r="AF7" s="12"/>
      <c r="AG7" s="12"/>
      <c r="AH7" s="12"/>
    </row>
    <row r="8" spans="1:34" ht="15.75">
      <c r="A8" s="49"/>
      <c r="B8" s="89" t="str">
        <f ca="1">OFFSET(L!$C$1,MATCH("Declaration"&amp;ADDRESS(ROW(),COLUMN(),4),L!$A:$A,0)-1,SL,,)</f>
        <v>Company Name (*):</v>
      </c>
      <c r="C8" s="92"/>
      <c r="D8" s="414"/>
      <c r="E8" s="415"/>
      <c r="F8" s="415"/>
      <c r="G8" s="415"/>
      <c r="H8" s="415"/>
      <c r="I8" s="415"/>
      <c r="J8" s="416"/>
      <c r="K8" s="50"/>
      <c r="L8" s="145"/>
      <c r="M8" s="134"/>
      <c r="N8" s="134"/>
      <c r="O8" s="135"/>
      <c r="P8" s="12"/>
      <c r="Q8" s="12"/>
      <c r="R8" s="12"/>
      <c r="S8" s="12"/>
      <c r="T8" s="12"/>
      <c r="U8" s="12"/>
      <c r="V8" s="12"/>
      <c r="W8" s="12"/>
      <c r="X8" s="12"/>
      <c r="Y8" s="12"/>
      <c r="Z8" s="12"/>
      <c r="AA8" s="12"/>
      <c r="AB8" s="12"/>
      <c r="AC8" s="12"/>
      <c r="AD8" s="12"/>
      <c r="AE8" s="12"/>
      <c r="AF8" s="12"/>
      <c r="AG8" s="12"/>
      <c r="AH8" s="12"/>
    </row>
    <row r="9" spans="1:34" ht="15.75">
      <c r="A9" s="49"/>
      <c r="B9" s="89" t="str">
        <f ca="1">OFFSET(L!$C$1,MATCH("Declaration"&amp;ADDRESS(ROW(),COLUMN(),4),L!$A:$A,0)-1,SL,,)</f>
        <v>Declaration Scope or Class (*):</v>
      </c>
      <c r="C9" s="92"/>
      <c r="D9" s="423"/>
      <c r="E9" s="424"/>
      <c r="F9" s="424"/>
      <c r="G9" s="425"/>
      <c r="H9" s="257"/>
      <c r="I9" s="257"/>
      <c r="J9" s="257"/>
      <c r="K9" s="47"/>
      <c r="L9" s="145"/>
      <c r="M9" s="134"/>
      <c r="N9" s="134"/>
      <c r="O9" s="135"/>
      <c r="P9" s="148" t="s">
        <v>564</v>
      </c>
      <c r="Q9" s="148" t="s">
        <v>565</v>
      </c>
      <c r="R9" s="148" t="s">
        <v>566</v>
      </c>
      <c r="S9" s="148"/>
      <c r="T9" s="44"/>
      <c r="U9" s="12"/>
      <c r="V9" s="12"/>
      <c r="W9" s="12"/>
      <c r="X9" s="12"/>
      <c r="Y9" s="12"/>
      <c r="Z9" s="12"/>
      <c r="AA9" s="12"/>
      <c r="AB9" s="12"/>
      <c r="AC9" s="12"/>
      <c r="AD9" s="12"/>
      <c r="AE9" s="12"/>
      <c r="AF9" s="12"/>
      <c r="AG9" s="12"/>
      <c r="AH9" s="12"/>
    </row>
    <row r="10" spans="1:34" ht="32.450000000000003" customHeight="1">
      <c r="A10" s="49"/>
      <c r="B10" s="427" t="str">
        <f ca="1">OFFSET(L!$C$1,MATCH("Declaration"&amp;ADDRESS(ROW(),COLUMN(),4)&amp;LEFT($D$9,1),L!$A:$A,0)-1,SL,,)</f>
        <v>Description of Scope:</v>
      </c>
      <c r="C10" s="155"/>
      <c r="D10" s="418"/>
      <c r="E10" s="419"/>
      <c r="F10" s="419"/>
      <c r="G10" s="419"/>
      <c r="H10" s="419"/>
      <c r="I10" s="419"/>
      <c r="J10" s="420"/>
      <c r="K10" s="47"/>
      <c r="L10" s="145"/>
      <c r="M10" s="134"/>
      <c r="N10" s="134"/>
      <c r="O10" s="135"/>
      <c r="Q10" s="12"/>
      <c r="R10" s="12"/>
      <c r="S10" s="12"/>
      <c r="T10" s="12"/>
      <c r="U10" s="12"/>
      <c r="V10" s="12"/>
      <c r="W10" s="12"/>
      <c r="X10" s="12"/>
      <c r="Y10" s="12"/>
      <c r="Z10" s="12"/>
      <c r="AA10" s="12"/>
      <c r="AB10" s="12"/>
      <c r="AC10" s="12"/>
      <c r="AD10" s="12"/>
      <c r="AE10" s="12"/>
      <c r="AF10" s="12"/>
      <c r="AG10" s="12"/>
      <c r="AH10" s="12"/>
    </row>
    <row r="11" spans="1:34" ht="15.75">
      <c r="A11" s="49"/>
      <c r="B11" s="428"/>
      <c r="C11" s="155"/>
      <c r="D11" s="392" t="str">
        <f ca="1">IF(D9=Q9,OFFSET(L!$C$1,MATCH("Declaration"&amp;ADDRESS(ROW(),COLUMN(),4),L!$A:$A,0)-1,SL,,),"")</f>
        <v/>
      </c>
      <c r="E11" s="393"/>
      <c r="F11" s="393"/>
      <c r="G11" s="393"/>
      <c r="H11" s="393"/>
      <c r="I11" s="393"/>
      <c r="J11" s="394"/>
      <c r="K11" s="47"/>
      <c r="L11" s="145"/>
      <c r="M11" s="134"/>
      <c r="N11" s="134"/>
      <c r="O11" s="135"/>
      <c r="Q11" s="12"/>
      <c r="R11" s="12"/>
      <c r="S11" s="12"/>
      <c r="T11" s="12"/>
      <c r="U11" s="12"/>
      <c r="V11" s="12"/>
      <c r="W11" s="12"/>
      <c r="X11" s="12"/>
      <c r="Y11" s="12"/>
      <c r="Z11" s="12"/>
      <c r="AA11" s="12"/>
      <c r="AB11" s="12"/>
      <c r="AC11" s="12"/>
      <c r="AD11" s="12"/>
      <c r="AE11" s="12"/>
      <c r="AF11" s="12"/>
      <c r="AG11" s="12"/>
      <c r="AH11" s="12"/>
    </row>
    <row r="12" spans="1:34" ht="15.75">
      <c r="A12" s="49"/>
      <c r="B12" s="51" t="str">
        <f ca="1">OFFSET(L!$C$1,MATCH("Declaration"&amp;ADDRESS(ROW(),COLUMN(),4),L!$A:$A,0)-1,SL,,)</f>
        <v>Company Unique ID:</v>
      </c>
      <c r="C12" s="93"/>
      <c r="D12" s="401"/>
      <c r="E12" s="402"/>
      <c r="F12" s="402"/>
      <c r="G12" s="402"/>
      <c r="H12" s="402"/>
      <c r="I12" s="402"/>
      <c r="J12" s="403"/>
      <c r="K12" s="47"/>
      <c r="L12" s="145"/>
      <c r="M12" s="134"/>
      <c r="N12" s="134"/>
      <c r="O12" s="135"/>
      <c r="Q12" s="12"/>
      <c r="R12" s="12"/>
      <c r="S12" s="12"/>
      <c r="T12" s="12"/>
      <c r="U12" s="12"/>
      <c r="V12" s="12"/>
      <c r="W12" s="12"/>
      <c r="X12" s="12"/>
      <c r="Y12" s="12"/>
      <c r="Z12" s="12"/>
      <c r="AA12" s="12"/>
      <c r="AB12" s="12"/>
      <c r="AC12" s="12"/>
      <c r="AD12" s="12"/>
      <c r="AE12" s="12"/>
      <c r="AF12" s="12"/>
      <c r="AG12" s="12"/>
      <c r="AH12" s="12"/>
    </row>
    <row r="13" spans="1:34" ht="15.75">
      <c r="A13" s="49"/>
      <c r="B13" s="51" t="str">
        <f ca="1">OFFSET(L!$C$1,MATCH("Declaration"&amp;ADDRESS(ROW(),COLUMN(),4),L!$A:$A,0)-1,SL,,)</f>
        <v>Company Unique ID Authority:</v>
      </c>
      <c r="C13" s="93"/>
      <c r="D13" s="401"/>
      <c r="E13" s="402"/>
      <c r="F13" s="402"/>
      <c r="G13" s="402"/>
      <c r="H13" s="402"/>
      <c r="I13" s="402"/>
      <c r="J13" s="403"/>
      <c r="K13" s="47"/>
      <c r="L13" s="145"/>
      <c r="M13" s="134"/>
      <c r="N13" s="134"/>
      <c r="O13" s="135"/>
      <c r="Q13" s="12"/>
      <c r="R13" s="12"/>
      <c r="S13" s="12"/>
      <c r="T13" s="12"/>
      <c r="U13" s="12"/>
      <c r="V13" s="12"/>
      <c r="W13" s="12"/>
      <c r="X13" s="12"/>
      <c r="Y13" s="12"/>
      <c r="Z13" s="12"/>
      <c r="AA13" s="12"/>
      <c r="AB13" s="12"/>
      <c r="AC13" s="12"/>
      <c r="AD13" s="12"/>
      <c r="AE13" s="12"/>
      <c r="AF13" s="12"/>
      <c r="AG13" s="12"/>
      <c r="AH13" s="12"/>
    </row>
    <row r="14" spans="1:34" ht="15.75">
      <c r="A14" s="49"/>
      <c r="B14" s="51" t="str">
        <f ca="1">OFFSET(L!$C$1,MATCH("Declaration"&amp;ADDRESS(ROW(),COLUMN(),4),L!$A:$A,0)-1,SL,,)</f>
        <v>Address:</v>
      </c>
      <c r="C14" s="93"/>
      <c r="D14" s="401"/>
      <c r="E14" s="402"/>
      <c r="F14" s="402"/>
      <c r="G14" s="402"/>
      <c r="H14" s="402"/>
      <c r="I14" s="402"/>
      <c r="J14" s="403"/>
      <c r="K14" s="47"/>
      <c r="L14" s="145"/>
      <c r="M14" s="134"/>
      <c r="N14" s="134"/>
      <c r="O14" s="135"/>
      <c r="Q14" s="12"/>
      <c r="R14" s="12"/>
      <c r="S14" s="12"/>
      <c r="T14" s="12"/>
      <c r="U14" s="12"/>
      <c r="V14" s="12"/>
      <c r="W14" s="12"/>
      <c r="X14" s="12"/>
      <c r="Y14" s="12"/>
      <c r="Z14" s="12"/>
      <c r="AA14" s="12"/>
      <c r="AB14" s="12"/>
      <c r="AC14" s="12"/>
      <c r="AD14" s="12"/>
      <c r="AE14" s="12"/>
      <c r="AF14" s="12"/>
      <c r="AG14" s="12"/>
      <c r="AH14" s="12"/>
    </row>
    <row r="15" spans="1:34" ht="15.75">
      <c r="A15" s="49"/>
      <c r="B15" s="51" t="str">
        <f ca="1">OFFSET(L!$C$1,MATCH("Declaration"&amp;ADDRESS(ROW(),COLUMN(),4),L!$A:$A,0)-1,SL,,)</f>
        <v>Contact Name (*):</v>
      </c>
      <c r="C15" s="93"/>
      <c r="D15" s="401"/>
      <c r="E15" s="402"/>
      <c r="F15" s="402"/>
      <c r="G15" s="402"/>
      <c r="H15" s="402"/>
      <c r="I15" s="402"/>
      <c r="J15" s="403"/>
      <c r="K15" s="47"/>
      <c r="L15" s="145"/>
      <c r="M15" s="134"/>
      <c r="N15" s="134"/>
      <c r="O15" s="135"/>
      <c r="Q15" s="12"/>
      <c r="R15" s="12"/>
      <c r="S15" s="12"/>
      <c r="T15" s="12"/>
      <c r="U15" s="12"/>
      <c r="V15" s="12"/>
      <c r="W15" s="12"/>
      <c r="X15" s="12"/>
      <c r="Y15" s="12"/>
      <c r="Z15" s="12"/>
      <c r="AA15" s="12"/>
      <c r="AB15" s="12"/>
      <c r="AC15" s="12"/>
      <c r="AD15" s="12"/>
      <c r="AE15" s="12"/>
      <c r="AF15" s="12"/>
      <c r="AG15" s="12"/>
      <c r="AH15" s="12"/>
    </row>
    <row r="16" spans="1:34" ht="15.75">
      <c r="A16" s="49"/>
      <c r="B16" s="51" t="str">
        <f ca="1">OFFSET(L!$C$1,MATCH("Declaration"&amp;ADDRESS(ROW(),COLUMN(),4),L!$A:$A,0)-1,SL,,)</f>
        <v>Email – Contact (*):</v>
      </c>
      <c r="C16" s="93"/>
      <c r="D16" s="429"/>
      <c r="E16" s="430"/>
      <c r="F16" s="430"/>
      <c r="G16" s="430"/>
      <c r="H16" s="430"/>
      <c r="I16" s="430"/>
      <c r="J16" s="431"/>
      <c r="K16" s="47"/>
      <c r="L16" s="145"/>
      <c r="M16" s="134"/>
      <c r="N16" s="134"/>
      <c r="O16" s="135"/>
      <c r="Q16" s="12"/>
      <c r="R16" s="12"/>
      <c r="S16" s="12"/>
      <c r="T16" s="12"/>
      <c r="U16" s="12"/>
      <c r="V16" s="12"/>
      <c r="W16" s="12"/>
      <c r="X16" s="12"/>
      <c r="Y16" s="12"/>
      <c r="Z16" s="12"/>
      <c r="AA16" s="12"/>
      <c r="AB16" s="12"/>
      <c r="AC16" s="12"/>
      <c r="AD16" s="12"/>
      <c r="AE16" s="12"/>
      <c r="AF16" s="12"/>
      <c r="AG16" s="12"/>
      <c r="AH16" s="12"/>
    </row>
    <row r="17" spans="1:34" ht="15.75">
      <c r="A17" s="49"/>
      <c r="B17" s="51" t="str">
        <f ca="1">OFFSET(L!$C$1,MATCH("Declaration"&amp;ADDRESS(ROW(),COLUMN(),4),L!$A:$A,0)-1,SL,,)</f>
        <v>Phone – Contact (*):</v>
      </c>
      <c r="C17" s="93"/>
      <c r="D17" s="401"/>
      <c r="E17" s="402"/>
      <c r="F17" s="402"/>
      <c r="G17" s="402"/>
      <c r="H17" s="402"/>
      <c r="I17" s="402"/>
      <c r="J17" s="403"/>
      <c r="K17" s="47"/>
      <c r="L17" s="145"/>
      <c r="M17" s="134"/>
      <c r="N17" s="134"/>
      <c r="O17" s="135"/>
      <c r="Q17" s="12"/>
      <c r="R17" s="12"/>
      <c r="S17" s="12"/>
      <c r="T17" s="12"/>
      <c r="U17" s="12"/>
      <c r="V17" s="12"/>
      <c r="W17" s="12"/>
      <c r="X17" s="12"/>
      <c r="Y17" s="12"/>
      <c r="Z17" s="12"/>
      <c r="AA17" s="12"/>
      <c r="AB17" s="12"/>
      <c r="AC17" s="12"/>
      <c r="AD17" s="12"/>
      <c r="AE17" s="12"/>
      <c r="AF17" s="12"/>
      <c r="AG17" s="12"/>
      <c r="AH17" s="12"/>
    </row>
    <row r="18" spans="1:34" ht="22.5">
      <c r="A18" s="49"/>
      <c r="B18" s="51" t="str">
        <f ca="1">OFFSET(L!$C$1,MATCH("Declaration"&amp;ADDRESS(ROW(),COLUMN(),4),L!$A:$A,0)-1,SL,,)</f>
        <v>Authorizer (*):</v>
      </c>
      <c r="C18" s="93"/>
      <c r="D18" s="401"/>
      <c r="E18" s="402"/>
      <c r="F18" s="402"/>
      <c r="G18" s="402"/>
      <c r="H18" s="402"/>
      <c r="I18" s="402"/>
      <c r="J18" s="403"/>
      <c r="K18" s="47"/>
      <c r="L18" s="139"/>
      <c r="M18" s="134"/>
      <c r="N18" s="134"/>
      <c r="O18" s="135"/>
      <c r="Q18" s="12"/>
      <c r="R18" s="12"/>
      <c r="S18" s="12"/>
      <c r="T18" s="12"/>
      <c r="U18" s="12"/>
      <c r="V18" s="12"/>
      <c r="W18" s="12"/>
      <c r="X18" s="12"/>
      <c r="Y18" s="12"/>
      <c r="Z18" s="12"/>
      <c r="AA18" s="12"/>
      <c r="AB18" s="12"/>
      <c r="AC18" s="12"/>
      <c r="AD18" s="12"/>
      <c r="AE18" s="12"/>
      <c r="AF18" s="12"/>
      <c r="AG18" s="12"/>
      <c r="AH18" s="12"/>
    </row>
    <row r="19" spans="1:34" ht="22.5">
      <c r="A19" s="49"/>
      <c r="B19" s="51" t="str">
        <f ca="1">OFFSET(L!$C$1,MATCH("Declaration"&amp;ADDRESS(ROW(),COLUMN(),4),L!$A:$A,0)-1,SL,,)</f>
        <v>Title - Authorizer:</v>
      </c>
      <c r="C19" s="93"/>
      <c r="D19" s="401"/>
      <c r="E19" s="402"/>
      <c r="F19" s="402"/>
      <c r="G19" s="402"/>
      <c r="H19" s="402"/>
      <c r="I19" s="402"/>
      <c r="J19" s="403"/>
      <c r="K19" s="47"/>
      <c r="L19" s="139"/>
      <c r="M19" s="134"/>
      <c r="N19" s="134"/>
      <c r="O19" s="135"/>
      <c r="P19" s="12"/>
      <c r="Q19" s="12"/>
      <c r="R19" s="12"/>
      <c r="S19" s="12"/>
      <c r="T19" s="12"/>
      <c r="U19" s="12"/>
      <c r="V19" s="12"/>
      <c r="W19" s="12"/>
      <c r="X19" s="12"/>
      <c r="Y19" s="12"/>
      <c r="Z19" s="12"/>
      <c r="AA19" s="12"/>
      <c r="AB19" s="12"/>
      <c r="AC19" s="12"/>
      <c r="AD19" s="12"/>
      <c r="AE19" s="12"/>
      <c r="AF19" s="12"/>
      <c r="AG19" s="12"/>
      <c r="AH19" s="12"/>
    </row>
    <row r="20" spans="1:34" ht="22.5">
      <c r="A20" s="49"/>
      <c r="B20" s="51" t="str">
        <f ca="1">OFFSET(L!$C$1,MATCH("Declaration"&amp;ADDRESS(ROW(),COLUMN(),4),L!$A:$A,0)-1,SL,,)</f>
        <v>Email - Authorizer (*):</v>
      </c>
      <c r="C20" s="93"/>
      <c r="D20" s="429"/>
      <c r="E20" s="430"/>
      <c r="F20" s="430"/>
      <c r="G20" s="430"/>
      <c r="H20" s="430"/>
      <c r="I20" s="430"/>
      <c r="J20" s="431"/>
      <c r="K20" s="47"/>
      <c r="L20" s="139"/>
      <c r="M20" s="134"/>
      <c r="N20" s="134"/>
      <c r="O20" s="135"/>
      <c r="P20" s="12"/>
      <c r="Q20" s="12"/>
      <c r="R20" s="12"/>
      <c r="S20" s="12"/>
      <c r="T20" s="12"/>
      <c r="U20" s="12"/>
      <c r="V20" s="12"/>
      <c r="W20" s="12"/>
      <c r="X20" s="12"/>
      <c r="Y20" s="12"/>
      <c r="Z20" s="12"/>
      <c r="AA20" s="12"/>
      <c r="AB20" s="12"/>
      <c r="AC20" s="12"/>
      <c r="AD20" s="12"/>
      <c r="AE20" s="12"/>
      <c r="AF20" s="12"/>
      <c r="AG20" s="12"/>
      <c r="AH20" s="12"/>
    </row>
    <row r="21" spans="1:34" ht="15.75">
      <c r="A21" s="49"/>
      <c r="B21" s="51" t="str">
        <f ca="1">OFFSET(L!$C$1,MATCH("Declaration"&amp;ADDRESS(ROW(),COLUMN(),4),L!$A:$A,0)-1,SL,,)</f>
        <v>Phone - Authorizer (*):</v>
      </c>
      <c r="C21" s="167"/>
      <c r="D21" s="401"/>
      <c r="E21" s="402"/>
      <c r="F21" s="402"/>
      <c r="G21" s="402"/>
      <c r="H21" s="402"/>
      <c r="I21" s="402"/>
      <c r="J21" s="403"/>
      <c r="K21" s="47"/>
      <c r="L21" s="145"/>
      <c r="M21" s="136"/>
      <c r="N21" s="134"/>
      <c r="O21" s="135"/>
      <c r="P21" s="12"/>
      <c r="Q21" s="12"/>
      <c r="R21" s="12"/>
      <c r="S21" s="12"/>
      <c r="T21" s="12"/>
      <c r="U21" s="12"/>
      <c r="V21" s="12"/>
      <c r="W21" s="12"/>
      <c r="X21" s="12"/>
      <c r="Y21" s="12"/>
      <c r="Z21" s="12"/>
      <c r="AA21" s="12"/>
      <c r="AB21" s="12"/>
      <c r="AC21" s="12"/>
      <c r="AD21" s="12"/>
      <c r="AE21" s="12"/>
      <c r="AF21" s="12"/>
      <c r="AG21" s="12"/>
      <c r="AH21" s="12"/>
    </row>
    <row r="22" spans="1:34" ht="18">
      <c r="A22" s="49"/>
      <c r="B22" s="51" t="str">
        <f ca="1">OFFSET(L!$C$1,MATCH("Declaration"&amp;ADDRESS(ROW(),COLUMN(),4),L!$A:$A,0)-1,SL,,)</f>
        <v>Effective Date (*):</v>
      </c>
      <c r="C22" s="94"/>
      <c r="D22" s="432"/>
      <c r="E22" s="433"/>
      <c r="F22" s="258"/>
      <c r="G22" s="259"/>
      <c r="H22" s="259"/>
      <c r="I22" s="259"/>
      <c r="J22" s="259"/>
      <c r="K22" s="47"/>
      <c r="L22" s="143"/>
      <c r="M22" s="134"/>
      <c r="N22" s="134"/>
      <c r="O22" s="135"/>
      <c r="P22" s="12"/>
      <c r="Q22" s="12"/>
      <c r="R22" s="12"/>
      <c r="S22" s="12"/>
      <c r="T22" s="12"/>
      <c r="U22" s="12"/>
      <c r="V22" s="12"/>
      <c r="W22" s="12"/>
      <c r="X22" s="12"/>
      <c r="Y22" s="12"/>
      <c r="Z22" s="12"/>
      <c r="AA22" s="12"/>
      <c r="AB22" s="12"/>
      <c r="AC22" s="12"/>
      <c r="AD22" s="12"/>
      <c r="AE22" s="12"/>
      <c r="AF22" s="12"/>
      <c r="AG22" s="12"/>
      <c r="AH22" s="12"/>
    </row>
    <row r="23" spans="1:34" ht="18">
      <c r="A23" s="52"/>
      <c r="B23" s="95"/>
      <c r="C23" s="20"/>
      <c r="D23" s="404"/>
      <c r="E23" s="404"/>
      <c r="F23" s="14"/>
      <c r="G23" s="156"/>
      <c r="H23" s="156"/>
      <c r="I23" s="156"/>
      <c r="J23" s="156"/>
      <c r="K23" s="47"/>
      <c r="L23" s="140"/>
      <c r="M23" s="134"/>
      <c r="N23" s="134"/>
      <c r="O23" s="135"/>
      <c r="P23" s="23"/>
      <c r="Q23" s="12"/>
      <c r="R23" s="12"/>
      <c r="S23" s="12"/>
      <c r="T23" s="12"/>
      <c r="U23" s="12"/>
      <c r="V23" s="12"/>
      <c r="W23" s="12"/>
      <c r="X23" s="12"/>
      <c r="Y23" s="12"/>
      <c r="Z23" s="12"/>
      <c r="AA23" s="12"/>
      <c r="AB23" s="12"/>
      <c r="AC23" s="12"/>
      <c r="AD23" s="12"/>
      <c r="AE23" s="12"/>
      <c r="AF23" s="12"/>
      <c r="AG23" s="12"/>
      <c r="AH23" s="12"/>
    </row>
    <row r="24" spans="1:34" ht="15.75">
      <c r="A24" s="53"/>
      <c r="B24" s="434" t="str">
        <f ca="1">OFFSET(L!$C$1,MATCH("Declaration"&amp;ADDRESS(ROW(),COLUMN(),4),L!$A:$A,0)-1,SL,,)</f>
        <v>Answer the following questions 1 - 7 based on the declaration scope indicated above</v>
      </c>
      <c r="C24" s="434"/>
      <c r="D24" s="434"/>
      <c r="E24" s="434"/>
      <c r="F24" s="434"/>
      <c r="G24" s="434"/>
      <c r="H24" s="434"/>
      <c r="I24" s="434"/>
      <c r="J24" s="434"/>
      <c r="K24" s="54"/>
      <c r="L24" s="140"/>
      <c r="M24" s="134"/>
      <c r="N24" s="134"/>
      <c r="O24" s="135"/>
      <c r="P24" s="23"/>
      <c r="Q24" s="12"/>
      <c r="R24" s="12"/>
      <c r="S24" s="12"/>
      <c r="T24" s="12"/>
      <c r="U24" s="12"/>
      <c r="V24" s="12"/>
      <c r="W24" s="12"/>
      <c r="X24" s="12"/>
      <c r="Y24" s="12"/>
      <c r="Z24" s="12"/>
      <c r="AA24" s="12"/>
      <c r="AB24" s="12"/>
      <c r="AC24" s="12"/>
      <c r="AD24" s="12"/>
      <c r="AE24" s="12"/>
      <c r="AF24" s="12"/>
      <c r="AG24" s="12"/>
      <c r="AH24" s="12"/>
    </row>
    <row r="25" spans="1:34" ht="45.75">
      <c r="A25" s="52"/>
      <c r="B25" s="55" t="str">
        <f ca="1">OFFSET(L!$C$1,MATCH("Declaration"&amp;ADDRESS(ROW(),COLUMN(),4),L!$A:$A,0)-1,SL,,)</f>
        <v>1) Is any 3TG intentionally added or used in the product(s) or in the production process? (*)</v>
      </c>
      <c r="C25" s="20"/>
      <c r="D25" s="391" t="str">
        <f ca="1">OFFSET(L!$C$1,MATCH("Declaration"&amp;ADDRESS(ROW(),COLUMN(),4),L!$A:$A,0)-1,SL,,)</f>
        <v>Answer</v>
      </c>
      <c r="E25" s="391"/>
      <c r="F25" s="21"/>
      <c r="G25" s="55" t="str">
        <f ca="1">OFFSET(L!$C$1,MATCH("Declaration"&amp;ADDRESS(ROW(),COLUMN(),4),L!$A:$A,0)-1,SL,,)</f>
        <v>Comments</v>
      </c>
      <c r="H25" s="55"/>
      <c r="I25" s="55"/>
      <c r="J25" s="99"/>
      <c r="K25" s="47"/>
      <c r="L25" s="140" t="s">
        <v>1367</v>
      </c>
      <c r="M25" s="134"/>
      <c r="N25" s="134"/>
      <c r="O25" s="135"/>
      <c r="P25" s="23"/>
      <c r="Q25" s="12"/>
      <c r="R25" s="12"/>
      <c r="S25" s="12"/>
      <c r="T25" s="12"/>
      <c r="U25" s="12"/>
      <c r="V25" s="12"/>
      <c r="W25" s="12"/>
      <c r="X25" s="12"/>
      <c r="Y25" s="12"/>
      <c r="Z25" s="12"/>
      <c r="AA25" s="12"/>
      <c r="AB25" s="12"/>
      <c r="AC25" s="12"/>
      <c r="AD25" s="12"/>
      <c r="AE25" s="12"/>
      <c r="AF25" s="12"/>
      <c r="AG25" s="12"/>
      <c r="AH25" s="12"/>
    </row>
    <row r="26" spans="1:34" ht="22.5">
      <c r="A26" s="52"/>
      <c r="B26" s="51" t="str">
        <f ca="1">OFFSET(L!$C$1,MATCH("Declaration"&amp;ADDRESS(ROW(),COLUMN(),4),L!$A:$A,0)-1,SL,,)&amp;P26</f>
        <v>Tantalum  (*)</v>
      </c>
      <c r="C26" s="46"/>
      <c r="D26" s="377"/>
      <c r="E26" s="378"/>
      <c r="F26" s="15"/>
      <c r="G26" s="379"/>
      <c r="H26" s="380"/>
      <c r="I26" s="380"/>
      <c r="J26" s="381"/>
      <c r="K26" s="47"/>
      <c r="L26" s="146"/>
      <c r="M26" s="136"/>
      <c r="N26" s="134"/>
      <c r="O26" s="135"/>
      <c r="P26" s="148" t="str">
        <f>IF(D$26="No","","(*)")</f>
        <v>(*)</v>
      </c>
      <c r="R26" s="12"/>
      <c r="S26" s="12"/>
      <c r="T26" s="12"/>
      <c r="U26" s="12"/>
      <c r="V26" s="12"/>
      <c r="W26" s="12"/>
      <c r="X26" s="12"/>
      <c r="Y26" s="12"/>
      <c r="Z26" s="12"/>
      <c r="AA26" s="12"/>
      <c r="AB26" s="12"/>
      <c r="AC26" s="12"/>
      <c r="AD26" s="12"/>
      <c r="AE26" s="12"/>
      <c r="AF26" s="12"/>
      <c r="AG26" s="12"/>
      <c r="AH26" s="12"/>
    </row>
    <row r="27" spans="1:34" ht="22.5">
      <c r="A27" s="52"/>
      <c r="B27" s="51" t="str">
        <f ca="1">OFFSET(L!$C$1,MATCH("Declaration"&amp;ADDRESS(ROW(),COLUMN(),4),L!$A:$A,0)-1,SL,,)&amp;P27</f>
        <v>Tin  (*)</v>
      </c>
      <c r="C27" s="46"/>
      <c r="D27" s="377"/>
      <c r="E27" s="378"/>
      <c r="F27" s="15"/>
      <c r="G27" s="379"/>
      <c r="H27" s="380"/>
      <c r="I27" s="380"/>
      <c r="J27" s="381"/>
      <c r="K27" s="47"/>
      <c r="L27" s="146"/>
      <c r="M27" s="134"/>
      <c r="N27" s="134"/>
      <c r="O27" s="134"/>
      <c r="P27" s="148" t="str">
        <f>IF(D$27="No","","(*)")</f>
        <v>(*)</v>
      </c>
      <c r="R27" s="12"/>
      <c r="S27" s="12"/>
      <c r="T27" s="12"/>
      <c r="U27" s="12"/>
      <c r="V27" s="12"/>
      <c r="W27" s="12"/>
      <c r="X27" s="12"/>
      <c r="Y27" s="12"/>
      <c r="Z27" s="12"/>
      <c r="AA27" s="12"/>
      <c r="AB27" s="12"/>
      <c r="AC27" s="12"/>
      <c r="AD27" s="12"/>
      <c r="AE27" s="12"/>
      <c r="AF27" s="12"/>
      <c r="AG27" s="12"/>
      <c r="AH27" s="12"/>
    </row>
    <row r="28" spans="1:34" ht="22.5">
      <c r="A28" s="52"/>
      <c r="B28" s="51" t="str">
        <f ca="1">OFFSET(L!$C$1,MATCH("Declaration"&amp;ADDRESS(ROW(),COLUMN(),4),L!$A:$A,0)-1,SL,,)&amp;P28</f>
        <v>Gold  (*)</v>
      </c>
      <c r="C28" s="46"/>
      <c r="D28" s="377"/>
      <c r="E28" s="378"/>
      <c r="F28" s="15"/>
      <c r="G28" s="379"/>
      <c r="H28" s="380"/>
      <c r="I28" s="380"/>
      <c r="J28" s="381"/>
      <c r="K28" s="47"/>
      <c r="L28" s="146"/>
      <c r="M28" s="134"/>
      <c r="N28" s="134"/>
      <c r="O28" s="134"/>
      <c r="P28" s="148" t="str">
        <f>IF(D$28="No","","(*)")</f>
        <v>(*)</v>
      </c>
      <c r="R28" s="12"/>
      <c r="S28" s="12"/>
      <c r="T28" s="12"/>
      <c r="U28" s="12"/>
      <c r="V28" s="12"/>
      <c r="W28" s="12"/>
      <c r="X28" s="12"/>
      <c r="Y28" s="12"/>
      <c r="Z28" s="12"/>
      <c r="AA28" s="12"/>
      <c r="AB28" s="12"/>
      <c r="AC28" s="12"/>
      <c r="AD28" s="12"/>
      <c r="AE28" s="12"/>
      <c r="AF28" s="12"/>
      <c r="AG28" s="12"/>
      <c r="AH28" s="12"/>
    </row>
    <row r="29" spans="1:34" ht="22.5">
      <c r="A29" s="52"/>
      <c r="B29" s="51" t="str">
        <f ca="1">OFFSET(L!$C$1,MATCH("Declaration"&amp;ADDRESS(ROW(),COLUMN(),4),L!$A:$A,0)-1,SL,,)&amp;P29</f>
        <v>Tungsten  (*)</v>
      </c>
      <c r="C29" s="46"/>
      <c r="D29" s="377"/>
      <c r="E29" s="378"/>
      <c r="F29" s="15"/>
      <c r="G29" s="379"/>
      <c r="H29" s="380"/>
      <c r="I29" s="380"/>
      <c r="J29" s="381"/>
      <c r="K29" s="47"/>
      <c r="L29" s="146"/>
      <c r="M29" s="134"/>
      <c r="N29" s="134"/>
      <c r="O29" s="134"/>
      <c r="P29" s="148" t="str">
        <f>IF(D$29="No","","(*)")</f>
        <v>(*)</v>
      </c>
      <c r="R29" s="12"/>
      <c r="S29" s="12"/>
      <c r="T29" s="12"/>
      <c r="U29" s="12"/>
      <c r="V29" s="12"/>
      <c r="W29" s="12"/>
      <c r="X29" s="12"/>
      <c r="Y29" s="12"/>
      <c r="Z29" s="12"/>
      <c r="AA29" s="12"/>
      <c r="AB29" s="12"/>
      <c r="AC29" s="12"/>
      <c r="AD29" s="12"/>
      <c r="AE29" s="12"/>
      <c r="AF29" s="12"/>
      <c r="AG29" s="12"/>
      <c r="AH29" s="12"/>
    </row>
    <row r="30" spans="1:34" ht="18">
      <c r="A30" s="52"/>
      <c r="B30" s="57"/>
      <c r="C30" s="13"/>
      <c r="D30" s="57"/>
      <c r="E30" s="57"/>
      <c r="F30" s="27"/>
      <c r="G30" s="57"/>
      <c r="H30" s="157"/>
      <c r="I30" s="157"/>
      <c r="J30" s="157"/>
      <c r="K30" s="47"/>
      <c r="L30" s="140"/>
      <c r="M30" s="134"/>
      <c r="N30" s="134"/>
      <c r="O30" s="134"/>
      <c r="R30" s="12"/>
      <c r="S30" s="12"/>
      <c r="T30" s="12"/>
      <c r="U30" s="12"/>
      <c r="V30" s="12"/>
      <c r="W30" s="12"/>
      <c r="X30" s="12"/>
      <c r="Y30" s="12"/>
      <c r="Z30" s="12"/>
      <c r="AA30" s="12"/>
      <c r="AB30" s="12"/>
      <c r="AC30" s="12"/>
      <c r="AD30" s="12"/>
      <c r="AE30" s="12"/>
      <c r="AF30" s="12"/>
      <c r="AG30" s="12"/>
      <c r="AH30" s="12"/>
    </row>
    <row r="31" spans="1:34" ht="50.45" customHeight="1">
      <c r="A31" s="52"/>
      <c r="B31" s="55" t="str">
        <f ca="1">OFFSET(L!$C$1,MATCH("Declaration"&amp;ADDRESS(ROW(),COLUMN(),4),L!$A:$A,0)-1,SL,,)&amp;Q$37</f>
        <v>2) Does any 3TG remain in the product(s)? (*)</v>
      </c>
      <c r="C31" s="13"/>
      <c r="D31" s="397" t="str">
        <f ca="1">D25</f>
        <v>Answer</v>
      </c>
      <c r="E31" s="397"/>
      <c r="F31" s="21"/>
      <c r="G31" s="55" t="str">
        <f ca="1">G25</f>
        <v>Comments</v>
      </c>
      <c r="H31" s="55"/>
      <c r="I31" s="55"/>
      <c r="J31" s="99"/>
      <c r="K31" s="47"/>
      <c r="L31" s="140" t="s">
        <v>1369</v>
      </c>
      <c r="M31" s="134"/>
      <c r="N31" s="134"/>
      <c r="O31" s="135"/>
      <c r="P31" s="56">
        <f>COUNTIF(D$26:D$29,"No")</f>
        <v>0</v>
      </c>
      <c r="Q31" s="56" t="str">
        <f>IF(P31=4,""," (*)")</f>
        <v xml:space="preserve"> (*)</v>
      </c>
      <c r="R31" s="12"/>
      <c r="S31" s="12"/>
      <c r="T31" s="12"/>
      <c r="U31" s="12"/>
      <c r="V31" s="12"/>
      <c r="W31" s="12"/>
      <c r="X31" s="12"/>
      <c r="Y31" s="12"/>
      <c r="Z31" s="12"/>
      <c r="AA31" s="12"/>
      <c r="AB31" s="12"/>
      <c r="AC31" s="12"/>
      <c r="AD31" s="12"/>
      <c r="AE31" s="12"/>
      <c r="AF31" s="12"/>
      <c r="AG31" s="12"/>
      <c r="AH31" s="12"/>
    </row>
    <row r="32" spans="1:34" ht="22.5">
      <c r="A32" s="52"/>
      <c r="B32" s="51" t="str">
        <f ca="1">B26</f>
        <v>Tantalum  (*)</v>
      </c>
      <c r="C32" s="13"/>
      <c r="D32" s="395"/>
      <c r="E32" s="396"/>
      <c r="F32" s="58"/>
      <c r="G32" s="379"/>
      <c r="H32" s="380"/>
      <c r="I32" s="380"/>
      <c r="J32" s="381"/>
      <c r="K32" s="47"/>
      <c r="L32" s="146"/>
      <c r="M32" s="136"/>
      <c r="N32" s="134"/>
      <c r="O32" s="135"/>
      <c r="P32" s="148" t="str">
        <f>IF(D$32="No","","(*)")</f>
        <v>(*)</v>
      </c>
      <c r="Q32" s="12"/>
      <c r="R32" s="12"/>
      <c r="S32" s="12"/>
      <c r="T32" s="12"/>
      <c r="U32" s="12"/>
      <c r="V32" s="12"/>
      <c r="W32" s="12"/>
      <c r="X32" s="12"/>
      <c r="Y32" s="12"/>
      <c r="Z32" s="12"/>
      <c r="AA32" s="12"/>
      <c r="AB32" s="12"/>
      <c r="AC32" s="12"/>
      <c r="AD32" s="12"/>
      <c r="AE32" s="12"/>
      <c r="AF32" s="12"/>
      <c r="AG32" s="12"/>
      <c r="AH32" s="12"/>
    </row>
    <row r="33" spans="1:34" ht="22.5">
      <c r="A33" s="52"/>
      <c r="B33" s="51" t="str">
        <f ca="1">B27</f>
        <v>Tin  (*)</v>
      </c>
      <c r="C33" s="13"/>
      <c r="D33" s="377"/>
      <c r="E33" s="378"/>
      <c r="F33" s="58"/>
      <c r="G33" s="379"/>
      <c r="H33" s="380"/>
      <c r="I33" s="380"/>
      <c r="J33" s="381"/>
      <c r="K33" s="47"/>
      <c r="L33" s="146"/>
      <c r="M33" s="134"/>
      <c r="N33" s="134"/>
      <c r="O33" s="135"/>
      <c r="P33" s="148" t="str">
        <f>IF(D$33="No","","(*)")</f>
        <v>(*)</v>
      </c>
      <c r="Q33" s="12"/>
      <c r="R33" s="12"/>
      <c r="S33" s="12"/>
      <c r="T33" s="12"/>
      <c r="U33" s="12"/>
      <c r="V33" s="12"/>
      <c r="W33" s="12"/>
      <c r="X33" s="12"/>
      <c r="Y33" s="12"/>
      <c r="Z33" s="12"/>
      <c r="AA33" s="12"/>
      <c r="AB33" s="12"/>
      <c r="AC33" s="12"/>
      <c r="AD33" s="12"/>
      <c r="AE33" s="12"/>
      <c r="AF33" s="12"/>
      <c r="AG33" s="12"/>
      <c r="AH33" s="12"/>
    </row>
    <row r="34" spans="1:34" ht="22.5">
      <c r="A34" s="52"/>
      <c r="B34" s="51" t="str">
        <f ca="1">B28</f>
        <v>Gold  (*)</v>
      </c>
      <c r="C34" s="13"/>
      <c r="D34" s="377"/>
      <c r="E34" s="378"/>
      <c r="F34" s="58"/>
      <c r="G34" s="379"/>
      <c r="H34" s="380"/>
      <c r="I34" s="380"/>
      <c r="J34" s="381"/>
      <c r="K34" s="47"/>
      <c r="L34" s="146"/>
      <c r="M34" s="134"/>
      <c r="N34" s="134"/>
      <c r="O34" s="135"/>
      <c r="P34" s="148" t="str">
        <f>IF(D$34="No","","(*)")</f>
        <v>(*)</v>
      </c>
      <c r="Q34" s="12"/>
      <c r="R34" s="12"/>
      <c r="S34" s="12"/>
      <c r="T34" s="12"/>
      <c r="U34" s="12"/>
      <c r="V34" s="12"/>
      <c r="W34" s="12"/>
      <c r="X34" s="12"/>
      <c r="Y34" s="12"/>
      <c r="Z34" s="12"/>
      <c r="AA34" s="12"/>
      <c r="AB34" s="12"/>
      <c r="AC34" s="12"/>
      <c r="AD34" s="12"/>
      <c r="AE34" s="12"/>
      <c r="AF34" s="12"/>
      <c r="AG34" s="12"/>
      <c r="AH34" s="12"/>
    </row>
    <row r="35" spans="1:34" ht="22.5">
      <c r="A35" s="52"/>
      <c r="B35" s="51" t="str">
        <f ca="1">B29</f>
        <v>Tungsten  (*)</v>
      </c>
      <c r="C35" s="13"/>
      <c r="D35" s="377"/>
      <c r="E35" s="378"/>
      <c r="F35" s="58"/>
      <c r="G35" s="379"/>
      <c r="H35" s="380"/>
      <c r="I35" s="380"/>
      <c r="J35" s="381"/>
      <c r="K35" s="47"/>
      <c r="L35" s="146"/>
      <c r="M35" s="134"/>
      <c r="N35" s="134"/>
      <c r="O35" s="135"/>
      <c r="P35" s="148" t="str">
        <f>IF(D$35="No","","(*)")</f>
        <v>(*)</v>
      </c>
      <c r="Q35" s="12"/>
      <c r="R35" s="12"/>
      <c r="S35" s="12"/>
      <c r="T35" s="12"/>
      <c r="U35" s="12"/>
      <c r="V35" s="12"/>
      <c r="W35" s="12"/>
      <c r="X35" s="12"/>
      <c r="Y35" s="12"/>
      <c r="Z35" s="12"/>
      <c r="AA35" s="12"/>
      <c r="AB35" s="12"/>
      <c r="AC35" s="12"/>
      <c r="AD35" s="12"/>
      <c r="AE35" s="12"/>
      <c r="AF35" s="12"/>
      <c r="AG35" s="12"/>
      <c r="AH35" s="12"/>
    </row>
    <row r="36" spans="1:34" ht="18">
      <c r="A36" s="52"/>
      <c r="B36" s="27"/>
      <c r="C36" s="13"/>
      <c r="D36" s="27"/>
      <c r="E36" s="27"/>
      <c r="F36" s="100"/>
      <c r="G36" s="27"/>
      <c r="H36" s="157"/>
      <c r="I36" s="157"/>
      <c r="J36" s="157"/>
      <c r="K36" s="47"/>
      <c r="L36" s="140"/>
      <c r="M36" s="134"/>
      <c r="N36" s="134"/>
      <c r="O36" s="135"/>
      <c r="P36" s="12"/>
      <c r="Q36" s="12"/>
      <c r="R36" s="12"/>
      <c r="S36" s="12"/>
      <c r="T36" s="12"/>
      <c r="U36" s="12"/>
      <c r="V36" s="12"/>
      <c r="W36" s="12"/>
      <c r="X36" s="12"/>
      <c r="Y36" s="12"/>
      <c r="Z36" s="12"/>
      <c r="AA36" s="12"/>
      <c r="AB36" s="12"/>
      <c r="AC36" s="12"/>
      <c r="AD36" s="12"/>
      <c r="AE36" s="12"/>
      <c r="AF36" s="12"/>
      <c r="AG36" s="12"/>
      <c r="AH36" s="12"/>
    </row>
    <row r="37" spans="1:34" ht="43.5" customHeight="1">
      <c r="A37" s="52"/>
      <c r="B37" s="55" t="str">
        <f ca="1">OFFSET(L!$C$1,MATCH("Declaration"&amp;ADDRESS(ROW(),COLUMN(),4),L!$A:$A,0)-1,SL,,)&amp;Q$37</f>
        <v>3) Do any of the smelters in your supply chain source the 3TG from the covered countries? (SEC term, see definitions tab) (*)</v>
      </c>
      <c r="C37" s="13"/>
      <c r="D37" s="397" t="str">
        <f ca="1">D25</f>
        <v>Answer</v>
      </c>
      <c r="E37" s="397"/>
      <c r="F37" s="21"/>
      <c r="G37" s="55" t="str">
        <f ca="1">G25</f>
        <v>Comments</v>
      </c>
      <c r="H37" s="400"/>
      <c r="I37" s="400"/>
      <c r="J37" s="400"/>
      <c r="K37" s="47"/>
      <c r="L37" s="140" t="s">
        <v>1369</v>
      </c>
      <c r="M37" s="134"/>
      <c r="N37" s="134"/>
      <c r="O37" s="135"/>
      <c r="P37" s="56">
        <f>COUNTIF(D$26:D$29,"No")+COUNTIF(D$32:D$35,"No")</f>
        <v>0</v>
      </c>
      <c r="Q37" s="56" t="str">
        <f>IF(P37&gt;3,""," (*)")</f>
        <v xml:space="preserve"> (*)</v>
      </c>
      <c r="R37" s="12"/>
      <c r="S37" s="12"/>
      <c r="T37" s="12"/>
      <c r="U37" s="12"/>
      <c r="V37" s="12"/>
      <c r="W37" s="12"/>
      <c r="X37" s="12"/>
      <c r="Y37" s="12"/>
      <c r="Z37" s="12"/>
      <c r="AA37" s="12"/>
      <c r="AB37" s="12"/>
      <c r="AC37" s="12"/>
      <c r="AD37" s="12"/>
      <c r="AE37" s="12"/>
      <c r="AF37" s="12"/>
      <c r="AG37" s="12"/>
      <c r="AH37" s="12"/>
    </row>
    <row r="38" spans="1:34" ht="22.5">
      <c r="A38" s="52"/>
      <c r="B38" s="51" t="str">
        <f ca="1">OFFSET(L!$C$1,MATCH("Declaration"&amp;ADDRESS(ROW(),COLUMN(),4),L!$A:$A,0)-1,SL,,)&amp;P38</f>
        <v>Tantalum  (*)</v>
      </c>
      <c r="C38" s="13"/>
      <c r="D38" s="377"/>
      <c r="E38" s="378"/>
      <c r="F38" s="58"/>
      <c r="G38" s="379"/>
      <c r="H38" s="380"/>
      <c r="I38" s="380"/>
      <c r="J38" s="381"/>
      <c r="K38" s="47"/>
      <c r="L38" s="146"/>
      <c r="M38" s="136"/>
      <c r="N38" s="134"/>
      <c r="O38" s="135"/>
      <c r="P38" s="148" t="str">
        <f>IF((OR(D$26="No",D$32="No")),"","(*)")</f>
        <v>(*)</v>
      </c>
      <c r="Q38" s="12"/>
      <c r="R38" s="12"/>
      <c r="S38" s="12"/>
      <c r="T38" s="12"/>
      <c r="U38" s="12"/>
      <c r="V38" s="12"/>
      <c r="W38" s="12"/>
      <c r="X38" s="12"/>
      <c r="Y38" s="12"/>
      <c r="Z38" s="12"/>
      <c r="AA38" s="12"/>
      <c r="AB38" s="12"/>
      <c r="AC38" s="12"/>
      <c r="AD38" s="12"/>
      <c r="AE38" s="12"/>
      <c r="AF38" s="12"/>
      <c r="AG38" s="12"/>
    </row>
    <row r="39" spans="1:34" ht="22.5">
      <c r="A39" s="52"/>
      <c r="B39" s="51" t="str">
        <f ca="1">OFFSET(L!$C$1,MATCH("Declaration"&amp;ADDRESS(ROW(),COLUMN(),4),L!$A:$A,0)-1,SL,,)&amp;P39</f>
        <v>Tin  (*)</v>
      </c>
      <c r="C39" s="13"/>
      <c r="D39" s="377"/>
      <c r="E39" s="378"/>
      <c r="F39" s="58"/>
      <c r="G39" s="379"/>
      <c r="H39" s="380"/>
      <c r="I39" s="380"/>
      <c r="J39" s="381"/>
      <c r="K39" s="47"/>
      <c r="L39" s="146"/>
      <c r="M39" s="134"/>
      <c r="N39" s="134"/>
      <c r="O39" s="135"/>
      <c r="P39" s="148" t="str">
        <f>IF((OR(D$27="No",D$33="No")),"","(*)")</f>
        <v>(*)</v>
      </c>
      <c r="Q39" s="12"/>
      <c r="R39" s="12"/>
      <c r="S39" s="12"/>
      <c r="T39" s="12"/>
      <c r="U39" s="12"/>
      <c r="V39" s="12"/>
      <c r="W39" s="12"/>
      <c r="X39" s="12"/>
      <c r="Y39" s="12"/>
      <c r="Z39" s="12"/>
      <c r="AA39" s="12"/>
      <c r="AB39" s="12"/>
      <c r="AC39" s="12"/>
      <c r="AD39" s="12"/>
      <c r="AE39" s="12"/>
      <c r="AF39" s="12"/>
      <c r="AG39" s="12"/>
    </row>
    <row r="40" spans="1:34" ht="22.5">
      <c r="A40" s="52"/>
      <c r="B40" s="51" t="str">
        <f ca="1">OFFSET(L!$C$1,MATCH("Declaration"&amp;ADDRESS(ROW(),COLUMN(),4),L!$A:$A,0)-1,SL,,)&amp;P40</f>
        <v>Gold  (*)</v>
      </c>
      <c r="C40" s="13"/>
      <c r="D40" s="377"/>
      <c r="E40" s="378"/>
      <c r="F40" s="58"/>
      <c r="G40" s="379"/>
      <c r="H40" s="380"/>
      <c r="I40" s="380"/>
      <c r="J40" s="381"/>
      <c r="K40" s="47"/>
      <c r="L40" s="146"/>
      <c r="M40" s="134"/>
      <c r="N40" s="134"/>
      <c r="O40" s="135"/>
      <c r="P40" s="148" t="str">
        <f>IF((OR(D$28="No",D$34="No")),"","(*)")</f>
        <v>(*)</v>
      </c>
      <c r="Q40" s="12"/>
      <c r="R40" s="12"/>
      <c r="S40" s="12"/>
      <c r="T40" s="12"/>
      <c r="U40" s="12"/>
      <c r="V40" s="12"/>
      <c r="W40" s="12"/>
      <c r="X40" s="12"/>
      <c r="Y40" s="12"/>
      <c r="Z40" s="12"/>
      <c r="AA40" s="12"/>
      <c r="AB40" s="12"/>
      <c r="AC40" s="12"/>
      <c r="AD40" s="12"/>
      <c r="AE40" s="12"/>
      <c r="AF40" s="12"/>
      <c r="AG40" s="12"/>
    </row>
    <row r="41" spans="1:34" ht="22.5">
      <c r="A41" s="52"/>
      <c r="B41" s="51" t="str">
        <f ca="1">OFFSET(L!$C$1,MATCH("Declaration"&amp;ADDRESS(ROW(),COLUMN(),4),L!$A:$A,0)-1,SL,,)&amp;P41</f>
        <v>Tungsten  (*)</v>
      </c>
      <c r="C41" s="13"/>
      <c r="D41" s="377"/>
      <c r="E41" s="378"/>
      <c r="F41" s="58"/>
      <c r="G41" s="379"/>
      <c r="H41" s="380"/>
      <c r="I41" s="380"/>
      <c r="J41" s="381"/>
      <c r="K41" s="47"/>
      <c r="L41" s="146"/>
      <c r="M41" s="134"/>
      <c r="N41" s="134"/>
      <c r="O41" s="135"/>
      <c r="P41" s="148" t="str">
        <f>IF((OR(D$29="No",D$35="No")),"","(*)")</f>
        <v>(*)</v>
      </c>
      <c r="Q41" s="12"/>
      <c r="R41" s="12"/>
      <c r="S41" s="12"/>
      <c r="T41" s="12"/>
      <c r="U41" s="12"/>
      <c r="V41" s="12"/>
      <c r="W41" s="12"/>
      <c r="X41" s="12"/>
      <c r="Y41" s="12"/>
      <c r="Z41" s="12"/>
      <c r="AA41" s="12"/>
      <c r="AB41" s="12"/>
      <c r="AC41" s="12"/>
      <c r="AD41" s="12"/>
      <c r="AE41" s="12"/>
      <c r="AF41" s="12"/>
      <c r="AG41" s="12"/>
    </row>
    <row r="42" spans="1:34" ht="18">
      <c r="A42" s="52"/>
      <c r="B42" s="27"/>
      <c r="C42" s="13"/>
      <c r="D42" s="27"/>
      <c r="E42" s="27"/>
      <c r="F42" s="100"/>
      <c r="G42" s="27"/>
      <c r="H42" s="157"/>
      <c r="I42" s="157"/>
      <c r="J42" s="157"/>
      <c r="K42" s="47"/>
      <c r="L42" s="140"/>
      <c r="M42" s="134"/>
      <c r="N42" s="134"/>
      <c r="O42" s="135"/>
      <c r="Q42" s="12"/>
      <c r="R42" s="12"/>
      <c r="S42" s="12"/>
      <c r="T42" s="12"/>
      <c r="U42" s="12"/>
      <c r="V42" s="12"/>
      <c r="W42" s="12"/>
      <c r="X42" s="12"/>
      <c r="Y42" s="12"/>
      <c r="Z42" s="12"/>
      <c r="AA42" s="12"/>
      <c r="AB42" s="12"/>
      <c r="AC42" s="12"/>
      <c r="AD42" s="12"/>
      <c r="AE42" s="12"/>
      <c r="AF42" s="12"/>
      <c r="AG42" s="12"/>
      <c r="AH42" s="12"/>
    </row>
    <row r="43" spans="1:34" ht="48.75" customHeight="1">
      <c r="A43" s="52"/>
      <c r="B43" s="55" t="str">
        <f ca="1">OFFSET(L!$C$1,MATCH("Declaration"&amp;ADDRESS(ROW(),COLUMN(),4),L!$A:$A,0)-1,SL,,)&amp;Q$37</f>
        <v>4) Does 100 percent of the 3TG (necessary to the functionality or production of your products) originate from recycled or scrap sources?  (*)</v>
      </c>
      <c r="C43" s="13"/>
      <c r="D43" s="397" t="str">
        <f ca="1">D25</f>
        <v>Answer</v>
      </c>
      <c r="E43" s="397"/>
      <c r="F43" s="21"/>
      <c r="G43" s="55" t="str">
        <f ca="1">G25</f>
        <v>Comments</v>
      </c>
      <c r="H43" s="55"/>
      <c r="I43" s="55"/>
      <c r="J43" s="99"/>
      <c r="K43" s="47"/>
      <c r="L43" s="140" t="s">
        <v>1368</v>
      </c>
      <c r="M43" s="134"/>
      <c r="N43" s="134"/>
      <c r="O43" s="135"/>
      <c r="P43" s="12"/>
      <c r="Q43" s="12"/>
      <c r="R43" s="12"/>
      <c r="S43" s="12"/>
      <c r="T43" s="12"/>
      <c r="U43" s="12"/>
      <c r="V43" s="12"/>
      <c r="W43" s="12"/>
      <c r="X43" s="12"/>
      <c r="Y43" s="12"/>
      <c r="Z43" s="12"/>
      <c r="AA43" s="12"/>
      <c r="AB43" s="12"/>
      <c r="AC43" s="12"/>
      <c r="AD43" s="12"/>
      <c r="AE43" s="12"/>
      <c r="AF43" s="12"/>
      <c r="AG43" s="12"/>
      <c r="AH43" s="12"/>
    </row>
    <row r="44" spans="1:34" ht="22.5">
      <c r="A44" s="52"/>
      <c r="B44" s="51" t="str">
        <f ca="1">B38</f>
        <v>Tantalum  (*)</v>
      </c>
      <c r="C44" s="13"/>
      <c r="D44" s="377"/>
      <c r="E44" s="378"/>
      <c r="F44" s="58"/>
      <c r="G44" s="379"/>
      <c r="H44" s="380"/>
      <c r="I44" s="380"/>
      <c r="J44" s="381"/>
      <c r="K44" s="47"/>
      <c r="L44" s="146"/>
      <c r="M44" s="136"/>
      <c r="N44" s="134"/>
      <c r="O44" s="135"/>
      <c r="P44" s="12"/>
      <c r="Q44" s="12"/>
      <c r="R44" s="12"/>
      <c r="S44" s="12"/>
      <c r="T44" s="12"/>
      <c r="U44" s="12"/>
      <c r="V44" s="12"/>
      <c r="W44" s="12"/>
      <c r="X44" s="12"/>
      <c r="Y44" s="12"/>
      <c r="Z44" s="12"/>
      <c r="AA44" s="12"/>
      <c r="AB44" s="12"/>
      <c r="AC44" s="12"/>
      <c r="AD44" s="12"/>
      <c r="AE44" s="12"/>
      <c r="AF44" s="12"/>
      <c r="AG44" s="12"/>
      <c r="AH44" s="12"/>
    </row>
    <row r="45" spans="1:34" ht="22.5">
      <c r="A45" s="52"/>
      <c r="B45" s="51" t="str">
        <f ca="1">B39</f>
        <v>Tin  (*)</v>
      </c>
      <c r="C45" s="13"/>
      <c r="D45" s="377"/>
      <c r="E45" s="378"/>
      <c r="F45" s="58"/>
      <c r="G45" s="379"/>
      <c r="H45" s="380"/>
      <c r="I45" s="380"/>
      <c r="J45" s="381"/>
      <c r="K45" s="47"/>
      <c r="L45" s="146"/>
      <c r="M45" s="134"/>
      <c r="N45" s="134"/>
      <c r="O45" s="135"/>
      <c r="P45" s="12"/>
      <c r="Q45" s="12"/>
      <c r="R45" s="12"/>
      <c r="S45" s="12"/>
      <c r="T45" s="12"/>
      <c r="U45" s="12"/>
      <c r="V45" s="12"/>
      <c r="W45" s="12"/>
      <c r="X45" s="12"/>
      <c r="Y45" s="12"/>
      <c r="Z45" s="12"/>
      <c r="AA45" s="12"/>
      <c r="AB45" s="12"/>
      <c r="AC45" s="12"/>
      <c r="AD45" s="12"/>
      <c r="AE45" s="12"/>
      <c r="AF45" s="12"/>
      <c r="AG45" s="12"/>
      <c r="AH45" s="12"/>
    </row>
    <row r="46" spans="1:34" ht="22.5">
      <c r="A46" s="52"/>
      <c r="B46" s="51" t="str">
        <f ca="1">B40</f>
        <v>Gold  (*)</v>
      </c>
      <c r="C46" s="13"/>
      <c r="D46" s="377"/>
      <c r="E46" s="378"/>
      <c r="F46" s="58"/>
      <c r="G46" s="379"/>
      <c r="H46" s="380"/>
      <c r="I46" s="380"/>
      <c r="J46" s="381"/>
      <c r="K46" s="47"/>
      <c r="L46" s="146"/>
      <c r="M46" s="134"/>
      <c r="N46" s="134"/>
      <c r="O46" s="135"/>
      <c r="P46" s="12"/>
      <c r="Q46" s="12"/>
      <c r="R46" s="12"/>
      <c r="S46" s="12"/>
      <c r="T46" s="12"/>
      <c r="U46" s="12"/>
      <c r="V46" s="12"/>
      <c r="W46" s="12"/>
      <c r="X46" s="12"/>
      <c r="Y46" s="12"/>
      <c r="Z46" s="12"/>
      <c r="AA46" s="12"/>
      <c r="AB46" s="12"/>
      <c r="AC46" s="12"/>
      <c r="AD46" s="12"/>
      <c r="AE46" s="12"/>
      <c r="AF46" s="12"/>
      <c r="AG46" s="12"/>
      <c r="AH46" s="12"/>
    </row>
    <row r="47" spans="1:34" ht="22.5">
      <c r="A47" s="52"/>
      <c r="B47" s="51" t="str">
        <f ca="1">B41</f>
        <v>Tungsten  (*)</v>
      </c>
      <c r="C47" s="13"/>
      <c r="D47" s="377"/>
      <c r="E47" s="378"/>
      <c r="F47" s="58"/>
      <c r="G47" s="379"/>
      <c r="H47" s="380"/>
      <c r="I47" s="380"/>
      <c r="J47" s="381"/>
      <c r="K47" s="47"/>
      <c r="L47" s="146"/>
      <c r="M47" s="134"/>
      <c r="N47" s="134"/>
      <c r="O47" s="135"/>
      <c r="P47" s="12"/>
      <c r="Q47" s="12"/>
      <c r="R47" s="12"/>
      <c r="S47" s="12"/>
      <c r="T47" s="12"/>
      <c r="U47" s="12"/>
      <c r="V47" s="12"/>
      <c r="W47" s="12"/>
      <c r="X47" s="12"/>
      <c r="Y47" s="12"/>
      <c r="Z47" s="12"/>
      <c r="AA47" s="12"/>
      <c r="AB47" s="12"/>
      <c r="AC47" s="12"/>
      <c r="AD47" s="12"/>
      <c r="AE47" s="12"/>
      <c r="AF47" s="12"/>
      <c r="AG47" s="12"/>
      <c r="AH47" s="12"/>
    </row>
    <row r="48" spans="1:34" ht="18">
      <c r="A48" s="52"/>
      <c r="B48" s="27"/>
      <c r="C48" s="13"/>
      <c r="D48" s="27"/>
      <c r="E48" s="27"/>
      <c r="F48" s="100"/>
      <c r="G48" s="27"/>
      <c r="H48" s="157"/>
      <c r="I48" s="157"/>
      <c r="J48" s="157"/>
      <c r="K48" s="47"/>
      <c r="L48" s="140"/>
      <c r="M48" s="134"/>
      <c r="N48" s="134"/>
      <c r="O48" s="135"/>
      <c r="P48" s="12"/>
      <c r="Q48" s="12"/>
      <c r="R48" s="12"/>
      <c r="S48" s="12"/>
      <c r="T48" s="12"/>
      <c r="U48" s="12"/>
      <c r="V48" s="12"/>
      <c r="W48" s="12"/>
      <c r="X48" s="12"/>
      <c r="Y48" s="12"/>
      <c r="Z48" s="12"/>
      <c r="AA48" s="12"/>
      <c r="AB48" s="12"/>
      <c r="AC48" s="12"/>
      <c r="AD48" s="12"/>
      <c r="AE48" s="12"/>
      <c r="AF48" s="12"/>
      <c r="AG48" s="12"/>
      <c r="AH48" s="12"/>
    </row>
    <row r="49" spans="1:34" ht="71.45" customHeight="1">
      <c r="A49" s="52"/>
      <c r="B49" s="165" t="str">
        <f ca="1">OFFSET(L!$C$1,MATCH("Declaration"&amp;ADDRESS(ROW(),COLUMN(),4),L!$A:$A,0)-1,SL,,)&amp;Q$37</f>
        <v>5) What percentage of relevant suppliers have provided a response to your supply chain survey?  (*)</v>
      </c>
      <c r="C49" s="13"/>
      <c r="D49" s="397" t="str">
        <f ca="1">D25</f>
        <v>Answer</v>
      </c>
      <c r="E49" s="397"/>
      <c r="F49" s="21"/>
      <c r="G49" s="55" t="str">
        <f ca="1">G25</f>
        <v>Comments</v>
      </c>
      <c r="H49" s="158"/>
      <c r="I49" s="158"/>
      <c r="J49" s="158"/>
      <c r="K49" s="47"/>
      <c r="L49" s="140" t="s">
        <v>1369</v>
      </c>
      <c r="M49" s="134"/>
      <c r="N49" s="134"/>
      <c r="O49" s="135"/>
      <c r="P49" s="12"/>
      <c r="Q49" s="12"/>
      <c r="R49" s="12"/>
      <c r="S49" s="12"/>
      <c r="T49" s="12"/>
      <c r="U49" s="12"/>
      <c r="V49" s="12"/>
      <c r="W49" s="12"/>
      <c r="X49" s="12"/>
      <c r="Y49" s="12"/>
      <c r="Z49" s="12"/>
      <c r="AA49" s="12"/>
      <c r="AB49" s="12"/>
      <c r="AC49" s="12"/>
      <c r="AD49" s="12"/>
      <c r="AE49" s="12"/>
      <c r="AF49" s="12"/>
      <c r="AG49" s="12"/>
      <c r="AH49" s="12"/>
    </row>
    <row r="50" spans="1:34" ht="22.5">
      <c r="A50" s="52"/>
      <c r="B50" s="51" t="str">
        <f ca="1">B38</f>
        <v>Tantalum  (*)</v>
      </c>
      <c r="C50" s="46"/>
      <c r="D50" s="398"/>
      <c r="E50" s="399"/>
      <c r="F50" s="58"/>
      <c r="G50" s="379"/>
      <c r="H50" s="380"/>
      <c r="I50" s="380"/>
      <c r="J50" s="381"/>
      <c r="K50" s="47"/>
      <c r="L50" s="146"/>
      <c r="M50" s="136"/>
      <c r="N50" s="134"/>
      <c r="O50" s="135"/>
      <c r="P50" s="12"/>
      <c r="Q50" s="12"/>
      <c r="R50" s="12"/>
      <c r="S50" s="12"/>
      <c r="T50" s="12"/>
      <c r="U50" s="12"/>
      <c r="V50" s="12"/>
      <c r="W50" s="12"/>
      <c r="X50" s="12"/>
      <c r="Y50" s="12"/>
      <c r="Z50" s="12"/>
      <c r="AA50" s="12"/>
      <c r="AB50" s="12"/>
      <c r="AC50" s="12"/>
      <c r="AD50" s="12"/>
      <c r="AE50" s="12"/>
      <c r="AF50" s="12"/>
      <c r="AG50" s="12"/>
      <c r="AH50" s="12"/>
    </row>
    <row r="51" spans="1:34" ht="22.5">
      <c r="A51" s="52"/>
      <c r="B51" s="51" t="str">
        <f ca="1">B39</f>
        <v>Tin  (*)</v>
      </c>
      <c r="C51" s="46"/>
      <c r="D51" s="398"/>
      <c r="E51" s="399"/>
      <c r="F51" s="58"/>
      <c r="G51" s="379"/>
      <c r="H51" s="380"/>
      <c r="I51" s="380"/>
      <c r="J51" s="381"/>
      <c r="K51" s="47"/>
      <c r="L51" s="146"/>
      <c r="M51" s="134"/>
      <c r="N51" s="134"/>
      <c r="O51" s="135"/>
      <c r="P51" s="12"/>
      <c r="Q51" s="12"/>
      <c r="R51" s="12"/>
      <c r="S51" s="12"/>
      <c r="T51" s="12"/>
      <c r="U51" s="12"/>
      <c r="V51" s="12"/>
      <c r="W51" s="12"/>
      <c r="X51" s="12"/>
      <c r="Y51" s="12"/>
      <c r="Z51" s="12"/>
      <c r="AA51" s="12"/>
      <c r="AB51" s="12"/>
      <c r="AC51" s="12"/>
      <c r="AD51" s="12"/>
      <c r="AE51" s="12"/>
      <c r="AF51" s="12"/>
      <c r="AG51" s="12"/>
      <c r="AH51" s="12"/>
    </row>
    <row r="52" spans="1:34" ht="22.5">
      <c r="A52" s="52"/>
      <c r="B52" s="51" t="str">
        <f ca="1">B40</f>
        <v>Gold  (*)</v>
      </c>
      <c r="C52" s="46"/>
      <c r="D52" s="398"/>
      <c r="E52" s="399"/>
      <c r="F52" s="58"/>
      <c r="G52" s="379"/>
      <c r="H52" s="380"/>
      <c r="I52" s="380"/>
      <c r="J52" s="381"/>
      <c r="K52" s="47"/>
      <c r="L52" s="146"/>
      <c r="M52" s="134"/>
      <c r="N52" s="134"/>
      <c r="O52" s="135"/>
      <c r="P52" s="12"/>
      <c r="Q52" s="12"/>
      <c r="R52" s="12"/>
      <c r="S52" s="12"/>
      <c r="T52" s="12"/>
      <c r="U52" s="12"/>
      <c r="V52" s="12"/>
      <c r="W52" s="12"/>
      <c r="X52" s="12"/>
      <c r="Y52" s="12"/>
      <c r="Z52" s="12"/>
      <c r="AA52" s="12"/>
      <c r="AB52" s="12"/>
      <c r="AC52" s="12"/>
      <c r="AD52" s="12"/>
      <c r="AE52" s="12"/>
      <c r="AF52" s="12"/>
      <c r="AG52" s="12"/>
      <c r="AH52" s="12"/>
    </row>
    <row r="53" spans="1:34" ht="22.5">
      <c r="A53" s="52"/>
      <c r="B53" s="51" t="str">
        <f ca="1">B41</f>
        <v>Tungsten  (*)</v>
      </c>
      <c r="C53" s="46"/>
      <c r="D53" s="398"/>
      <c r="E53" s="399"/>
      <c r="F53" s="58"/>
      <c r="G53" s="379"/>
      <c r="H53" s="380"/>
      <c r="I53" s="380"/>
      <c r="J53" s="381"/>
      <c r="K53" s="47"/>
      <c r="L53" s="146"/>
      <c r="M53" s="134"/>
      <c r="N53" s="134"/>
      <c r="O53" s="135"/>
      <c r="P53" s="12"/>
      <c r="Q53" s="12"/>
      <c r="R53" s="12"/>
      <c r="S53" s="12"/>
      <c r="T53" s="12"/>
      <c r="U53" s="12"/>
      <c r="V53" s="12"/>
      <c r="W53" s="12"/>
      <c r="X53" s="12"/>
      <c r="Y53" s="12"/>
      <c r="Z53" s="12"/>
      <c r="AA53" s="12"/>
      <c r="AB53" s="12"/>
      <c r="AC53" s="12"/>
      <c r="AD53" s="12"/>
      <c r="AE53" s="12"/>
      <c r="AF53" s="12"/>
      <c r="AG53" s="12"/>
      <c r="AH53" s="12"/>
    </row>
    <row r="54" spans="1:34" ht="15.75">
      <c r="A54" s="52"/>
      <c r="B54" s="57"/>
      <c r="C54" s="13"/>
      <c r="D54" s="101"/>
      <c r="E54" s="101"/>
      <c r="F54" s="100"/>
      <c r="G54" s="102"/>
      <c r="H54" s="102"/>
      <c r="I54" s="102"/>
      <c r="J54" s="102"/>
      <c r="K54" s="47"/>
      <c r="L54" s="140"/>
      <c r="M54" s="141"/>
      <c r="N54" s="134"/>
      <c r="O54" s="135"/>
      <c r="P54" s="12"/>
      <c r="Q54" s="12"/>
      <c r="R54" s="12"/>
      <c r="S54" s="12"/>
      <c r="T54" s="12"/>
      <c r="U54" s="12"/>
      <c r="V54" s="12"/>
      <c r="W54" s="12"/>
      <c r="X54" s="12"/>
      <c r="Y54" s="12"/>
      <c r="Z54" s="12"/>
      <c r="AA54" s="12"/>
      <c r="AB54" s="12"/>
      <c r="AC54" s="12"/>
      <c r="AD54" s="12"/>
      <c r="AE54" s="12"/>
      <c r="AF54" s="12"/>
      <c r="AG54" s="12"/>
      <c r="AH54" s="12"/>
    </row>
    <row r="55" spans="1:34" ht="45.75">
      <c r="A55" s="52"/>
      <c r="B55" s="165" t="str">
        <f ca="1">OFFSET(L!$C$1,MATCH("Declaration"&amp;ADDRESS(ROW(),COLUMN(),4),L!$A:$A,0)-1,SL,,)&amp;Q$37</f>
        <v>6) Have you identified all of the smelters supplying the 3TG to your supply chain?  (*)</v>
      </c>
      <c r="C55" s="13"/>
      <c r="D55" s="397" t="str">
        <f ca="1">D25</f>
        <v>Answer</v>
      </c>
      <c r="E55" s="397"/>
      <c r="F55" s="21"/>
      <c r="G55" s="55" t="str">
        <f ca="1">G25</f>
        <v>Comments</v>
      </c>
      <c r="H55" s="390"/>
      <c r="I55" s="390"/>
      <c r="J55" s="390"/>
      <c r="K55" s="47"/>
      <c r="L55" s="140" t="s">
        <v>1367</v>
      </c>
      <c r="M55" s="141"/>
      <c r="N55" s="134"/>
      <c r="O55" s="135"/>
      <c r="P55" s="12"/>
      <c r="Q55" s="12"/>
      <c r="R55" s="12"/>
      <c r="S55" s="12"/>
      <c r="T55" s="12"/>
      <c r="U55" s="12"/>
      <c r="V55" s="12"/>
      <c r="W55" s="12"/>
      <c r="X55" s="12"/>
      <c r="Y55" s="12"/>
      <c r="Z55" s="12"/>
      <c r="AA55" s="12"/>
      <c r="AB55" s="12"/>
      <c r="AC55" s="12"/>
      <c r="AD55" s="12"/>
      <c r="AE55" s="12"/>
      <c r="AF55" s="12"/>
      <c r="AG55" s="12"/>
      <c r="AH55" s="12"/>
    </row>
    <row r="56" spans="1:34" ht="22.5">
      <c r="A56" s="52"/>
      <c r="B56" s="51" t="str">
        <f ca="1">B38</f>
        <v>Tantalum  (*)</v>
      </c>
      <c r="C56" s="13"/>
      <c r="D56" s="395"/>
      <c r="E56" s="396"/>
      <c r="F56" s="58"/>
      <c r="G56" s="379"/>
      <c r="H56" s="380"/>
      <c r="I56" s="380"/>
      <c r="J56" s="381"/>
      <c r="K56" s="47"/>
      <c r="L56" s="146"/>
      <c r="M56" s="136"/>
      <c r="N56" s="134"/>
      <c r="O56" s="135"/>
      <c r="P56" s="12"/>
      <c r="Q56" s="12"/>
      <c r="R56" s="12"/>
      <c r="S56" s="12"/>
      <c r="T56" s="12"/>
      <c r="U56" s="12"/>
      <c r="V56" s="12"/>
      <c r="W56" s="12"/>
      <c r="X56" s="12"/>
      <c r="Y56" s="12"/>
      <c r="Z56" s="12"/>
      <c r="AA56" s="12"/>
      <c r="AB56" s="12"/>
      <c r="AC56" s="12"/>
      <c r="AD56" s="12"/>
      <c r="AE56" s="12"/>
      <c r="AF56" s="12"/>
      <c r="AG56" s="12"/>
      <c r="AH56" s="12"/>
    </row>
    <row r="57" spans="1:34" ht="22.5">
      <c r="A57" s="52"/>
      <c r="B57" s="51" t="str">
        <f ca="1">B39</f>
        <v>Tin  (*)</v>
      </c>
      <c r="C57" s="13"/>
      <c r="D57" s="377"/>
      <c r="E57" s="378"/>
      <c r="F57" s="58"/>
      <c r="G57" s="379"/>
      <c r="H57" s="380"/>
      <c r="I57" s="380"/>
      <c r="J57" s="381"/>
      <c r="K57" s="47"/>
      <c r="L57" s="146"/>
      <c r="M57" s="134"/>
      <c r="N57" s="134"/>
      <c r="O57" s="135"/>
      <c r="P57" s="12"/>
      <c r="Q57" s="12"/>
      <c r="R57" s="12"/>
      <c r="S57" s="12"/>
      <c r="T57" s="12"/>
      <c r="U57" s="12"/>
      <c r="V57" s="12"/>
      <c r="W57" s="12"/>
      <c r="X57" s="12"/>
      <c r="Y57" s="12"/>
      <c r="Z57" s="12"/>
      <c r="AA57" s="12"/>
      <c r="AB57" s="12"/>
      <c r="AC57" s="12"/>
      <c r="AD57" s="12"/>
      <c r="AE57" s="12"/>
      <c r="AF57" s="12"/>
      <c r="AG57" s="12"/>
      <c r="AH57" s="12"/>
    </row>
    <row r="58" spans="1:34" ht="22.5">
      <c r="A58" s="52"/>
      <c r="B58" s="51" t="str">
        <f ca="1">B40</f>
        <v>Gold  (*)</v>
      </c>
      <c r="C58" s="13"/>
      <c r="D58" s="377"/>
      <c r="E58" s="378"/>
      <c r="F58" s="58"/>
      <c r="G58" s="379"/>
      <c r="H58" s="380"/>
      <c r="I58" s="380"/>
      <c r="J58" s="381"/>
      <c r="K58" s="47"/>
      <c r="L58" s="146"/>
      <c r="M58" s="134"/>
      <c r="N58" s="134"/>
      <c r="O58" s="135"/>
      <c r="P58" s="12"/>
      <c r="Q58" s="12"/>
      <c r="R58" s="12"/>
      <c r="S58" s="12"/>
      <c r="T58" s="12"/>
      <c r="U58" s="12"/>
      <c r="V58" s="12"/>
      <c r="W58" s="12"/>
      <c r="X58" s="12"/>
      <c r="Y58" s="12"/>
      <c r="Z58" s="12"/>
      <c r="AA58" s="12"/>
      <c r="AB58" s="12"/>
      <c r="AC58" s="12"/>
      <c r="AD58" s="12"/>
      <c r="AE58" s="12"/>
      <c r="AF58" s="12"/>
      <c r="AG58" s="12"/>
      <c r="AH58" s="12"/>
    </row>
    <row r="59" spans="1:34" ht="22.5">
      <c r="A59" s="52"/>
      <c r="B59" s="51" t="str">
        <f ca="1">B41</f>
        <v>Tungsten  (*)</v>
      </c>
      <c r="C59" s="13"/>
      <c r="D59" s="377"/>
      <c r="E59" s="378"/>
      <c r="F59" s="58"/>
      <c r="G59" s="379"/>
      <c r="H59" s="380"/>
      <c r="I59" s="380"/>
      <c r="J59" s="381"/>
      <c r="K59" s="47"/>
      <c r="L59" s="146"/>
      <c r="M59" s="134"/>
      <c r="N59" s="134"/>
      <c r="O59" s="135"/>
      <c r="P59" s="12"/>
      <c r="Q59" s="12"/>
      <c r="R59" s="12"/>
      <c r="S59" s="12"/>
      <c r="T59" s="12"/>
      <c r="U59" s="12"/>
      <c r="V59" s="12"/>
      <c r="W59" s="12"/>
      <c r="X59" s="12"/>
      <c r="Y59" s="12"/>
      <c r="Z59" s="12"/>
      <c r="AA59" s="12"/>
      <c r="AB59" s="12"/>
      <c r="AC59" s="12"/>
      <c r="AD59" s="12"/>
      <c r="AE59" s="12"/>
      <c r="AF59" s="12"/>
      <c r="AG59" s="12"/>
      <c r="AH59" s="12"/>
    </row>
    <row r="60" spans="1:34" ht="15.75">
      <c r="A60" s="52"/>
      <c r="B60" s="27"/>
      <c r="C60" s="13"/>
      <c r="D60" s="103"/>
      <c r="E60" s="103"/>
      <c r="F60" s="100"/>
      <c r="G60" s="104"/>
      <c r="H60" s="104"/>
      <c r="I60" s="104"/>
      <c r="J60" s="104"/>
      <c r="K60" s="47"/>
      <c r="L60" s="140"/>
      <c r="M60" s="141"/>
      <c r="N60" s="134"/>
      <c r="O60" s="135"/>
      <c r="P60" s="12"/>
      <c r="Q60" s="12"/>
      <c r="R60" s="12"/>
      <c r="S60" s="12"/>
      <c r="T60" s="12"/>
      <c r="U60" s="12"/>
      <c r="V60" s="12"/>
      <c r="W60" s="12"/>
      <c r="X60" s="12"/>
      <c r="Y60" s="12"/>
      <c r="Z60" s="12"/>
      <c r="AA60" s="12"/>
      <c r="AB60" s="12"/>
      <c r="AC60" s="12"/>
      <c r="AD60" s="12"/>
      <c r="AE60" s="12"/>
      <c r="AF60" s="12"/>
      <c r="AG60" s="12"/>
      <c r="AH60" s="12"/>
    </row>
    <row r="61" spans="1:34" ht="45.75">
      <c r="A61" s="52"/>
      <c r="B61" s="55" t="str">
        <f ca="1">OFFSET(L!$C$1,MATCH("Declaration"&amp;ADDRESS(ROW(),COLUMN(),4),L!$A:$A,0)-1,SL,,)&amp;Q$37</f>
        <v>7) Has all applicable smelter information received by your company been reported in this declaration?  (*)</v>
      </c>
      <c r="C61" s="13"/>
      <c r="D61" s="397" t="str">
        <f ca="1">D25</f>
        <v>Answer</v>
      </c>
      <c r="E61" s="397"/>
      <c r="F61" s="21"/>
      <c r="G61" s="55" t="str">
        <f ca="1">G25</f>
        <v>Comments</v>
      </c>
      <c r="H61" s="390" t="str">
        <f>IF(Q69="(*)","Click here to enter smelter names","")</f>
        <v/>
      </c>
      <c r="I61" s="390"/>
      <c r="J61" s="390"/>
      <c r="K61" s="47"/>
      <c r="L61" s="140" t="s">
        <v>1367</v>
      </c>
      <c r="M61" s="141"/>
      <c r="N61" s="134"/>
      <c r="O61" s="135"/>
      <c r="P61" s="12"/>
      <c r="Q61" s="12"/>
      <c r="R61" s="12"/>
      <c r="S61" s="12"/>
      <c r="T61" s="12"/>
      <c r="U61" s="12"/>
      <c r="V61" s="12"/>
      <c r="W61" s="12"/>
      <c r="X61" s="12"/>
      <c r="Y61" s="12"/>
      <c r="Z61" s="12"/>
      <c r="AA61" s="12"/>
      <c r="AB61" s="12"/>
      <c r="AC61" s="12"/>
      <c r="AD61" s="12"/>
      <c r="AE61" s="12"/>
      <c r="AF61" s="12"/>
      <c r="AG61" s="12"/>
      <c r="AH61" s="12"/>
    </row>
    <row r="62" spans="1:34" ht="22.5">
      <c r="A62" s="52"/>
      <c r="B62" s="51" t="str">
        <f ca="1">B38</f>
        <v>Tantalum  (*)</v>
      </c>
      <c r="C62" s="46"/>
      <c r="D62" s="377"/>
      <c r="E62" s="378"/>
      <c r="F62" s="59"/>
      <c r="G62" s="379"/>
      <c r="H62" s="380"/>
      <c r="I62" s="380"/>
      <c r="J62" s="381"/>
      <c r="K62" s="47"/>
      <c r="L62" s="146"/>
      <c r="M62" s="136"/>
      <c r="N62" s="134"/>
      <c r="O62" s="135"/>
      <c r="P62" s="12"/>
      <c r="Q62" s="12"/>
      <c r="R62" s="12"/>
      <c r="S62" s="12"/>
      <c r="T62" s="12"/>
      <c r="U62" s="12"/>
      <c r="V62" s="12"/>
      <c r="W62" s="12"/>
      <c r="X62" s="12"/>
      <c r="Y62" s="12"/>
      <c r="Z62" s="12"/>
      <c r="AA62" s="12"/>
      <c r="AB62" s="12"/>
      <c r="AC62" s="12"/>
      <c r="AD62" s="12"/>
      <c r="AE62" s="12"/>
      <c r="AF62" s="12"/>
      <c r="AG62" s="12"/>
      <c r="AH62" s="12"/>
    </row>
    <row r="63" spans="1:34" ht="22.5">
      <c r="A63" s="52"/>
      <c r="B63" s="51" t="str">
        <f ca="1">B39</f>
        <v>Tin  (*)</v>
      </c>
      <c r="C63" s="46"/>
      <c r="D63" s="377"/>
      <c r="E63" s="378"/>
      <c r="F63" s="59"/>
      <c r="G63" s="379"/>
      <c r="H63" s="380"/>
      <c r="I63" s="380"/>
      <c r="J63" s="381"/>
      <c r="K63" s="47"/>
      <c r="L63" s="146"/>
      <c r="M63" s="134"/>
      <c r="N63" s="134"/>
      <c r="O63" s="135"/>
      <c r="P63" s="12"/>
      <c r="Q63" s="12"/>
      <c r="R63" s="12"/>
      <c r="S63" s="12"/>
      <c r="T63" s="12"/>
      <c r="U63" s="12"/>
      <c r="V63" s="12"/>
      <c r="W63" s="12"/>
      <c r="X63" s="12"/>
      <c r="Y63" s="12"/>
      <c r="Z63" s="12"/>
      <c r="AA63" s="12"/>
      <c r="AB63" s="12"/>
      <c r="AC63" s="12"/>
      <c r="AD63" s="12"/>
      <c r="AE63" s="12"/>
      <c r="AF63" s="12"/>
      <c r="AG63" s="12"/>
      <c r="AH63" s="12"/>
    </row>
    <row r="64" spans="1:34" ht="22.5">
      <c r="A64" s="52"/>
      <c r="B64" s="51" t="str">
        <f ca="1">B40</f>
        <v>Gold  (*)</v>
      </c>
      <c r="C64" s="46"/>
      <c r="D64" s="377"/>
      <c r="E64" s="378"/>
      <c r="F64" s="59"/>
      <c r="G64" s="379"/>
      <c r="H64" s="380"/>
      <c r="I64" s="380"/>
      <c r="J64" s="381"/>
      <c r="K64" s="47"/>
      <c r="L64" s="146"/>
      <c r="M64" s="134"/>
      <c r="N64" s="134"/>
      <c r="O64" s="135"/>
      <c r="P64" s="12"/>
      <c r="Q64" s="12"/>
      <c r="R64" s="12"/>
      <c r="S64" s="12"/>
      <c r="T64" s="12"/>
      <c r="U64" s="12"/>
      <c r="V64" s="12"/>
      <c r="W64" s="12"/>
      <c r="X64" s="12"/>
      <c r="Y64" s="12"/>
      <c r="Z64" s="12"/>
      <c r="AA64" s="12"/>
      <c r="AB64" s="12"/>
      <c r="AC64" s="12"/>
      <c r="AD64" s="12"/>
      <c r="AE64" s="12"/>
      <c r="AF64" s="12"/>
      <c r="AG64" s="12"/>
      <c r="AH64" s="12"/>
    </row>
    <row r="65" spans="1:34" ht="22.5">
      <c r="A65" s="49"/>
      <c r="B65" s="51" t="str">
        <f ca="1">B41</f>
        <v>Tungsten  (*)</v>
      </c>
      <c r="C65" s="60"/>
      <c r="D65" s="377"/>
      <c r="E65" s="378"/>
      <c r="F65" s="61"/>
      <c r="G65" s="379"/>
      <c r="H65" s="380"/>
      <c r="I65" s="380"/>
      <c r="J65" s="381"/>
      <c r="K65" s="50"/>
      <c r="L65" s="147"/>
      <c r="M65" s="134"/>
      <c r="N65" s="134"/>
      <c r="O65" s="135"/>
      <c r="P65" s="12"/>
      <c r="Q65" s="12"/>
      <c r="R65" s="12"/>
      <c r="S65" s="12"/>
      <c r="T65" s="12"/>
      <c r="U65" s="12"/>
      <c r="V65" s="12"/>
      <c r="W65" s="12"/>
      <c r="X65" s="12"/>
      <c r="Y65" s="12"/>
      <c r="Z65" s="12"/>
      <c r="AA65" s="12"/>
      <c r="AB65" s="12"/>
      <c r="AC65" s="12"/>
      <c r="AD65" s="12"/>
      <c r="AE65" s="12"/>
      <c r="AF65" s="12"/>
      <c r="AG65" s="12"/>
      <c r="AH65" s="12"/>
    </row>
    <row r="66" spans="1:34" ht="15">
      <c r="A66" s="52"/>
      <c r="B66" s="20"/>
      <c r="C66" s="20"/>
      <c r="D66" s="20"/>
      <c r="E66" s="20"/>
      <c r="F66" s="20"/>
      <c r="G66" s="96"/>
      <c r="H66" s="96"/>
      <c r="I66" s="96"/>
      <c r="J66" s="96"/>
      <c r="K66" s="47"/>
      <c r="L66" s="143"/>
      <c r="M66" s="134"/>
      <c r="N66" s="134"/>
      <c r="O66" s="135"/>
      <c r="P66" s="12"/>
      <c r="Q66" s="12"/>
      <c r="R66" s="12"/>
      <c r="S66" s="12"/>
      <c r="T66" s="12"/>
      <c r="U66" s="12"/>
      <c r="V66" s="12"/>
      <c r="W66" s="12"/>
      <c r="X66" s="12"/>
      <c r="Y66" s="12"/>
      <c r="Z66" s="12"/>
      <c r="AA66" s="12"/>
      <c r="AB66" s="12"/>
      <c r="AC66" s="12"/>
      <c r="AD66" s="12"/>
      <c r="AE66" s="12"/>
      <c r="AF66" s="12"/>
      <c r="AG66" s="12"/>
      <c r="AH66" s="12"/>
    </row>
    <row r="67" spans="1:34" ht="15">
      <c r="A67" s="52"/>
      <c r="B67" s="382" t="str">
        <f ca="1">OFFSET(L!$C$1,MATCH("Declaration"&amp;ADDRESS(ROW(),COLUMN(),4),L!$A:$A,0)-1,SL,,)</f>
        <v>Answer the Following Questions at a Company Level</v>
      </c>
      <c r="C67" s="382"/>
      <c r="D67" s="382"/>
      <c r="E67" s="382"/>
      <c r="F67" s="382"/>
      <c r="G67" s="382"/>
      <c r="H67" s="382"/>
      <c r="I67" s="382"/>
      <c r="J67" s="382"/>
      <c r="K67" s="47"/>
      <c r="L67" s="143"/>
      <c r="M67" s="134"/>
      <c r="N67" s="134"/>
      <c r="O67" s="135"/>
      <c r="P67" s="12"/>
      <c r="Q67" s="12"/>
      <c r="R67" s="12"/>
      <c r="S67" s="12"/>
      <c r="T67" s="12"/>
      <c r="U67" s="12"/>
      <c r="V67" s="12"/>
      <c r="W67" s="12"/>
      <c r="X67" s="12"/>
      <c r="Y67" s="12"/>
      <c r="Z67" s="12"/>
      <c r="AA67" s="12"/>
      <c r="AB67" s="12"/>
      <c r="AC67" s="12"/>
      <c r="AD67" s="12"/>
      <c r="AE67" s="12"/>
      <c r="AF67" s="12"/>
      <c r="AG67" s="12"/>
      <c r="AH67" s="12"/>
    </row>
    <row r="68" spans="1:34" ht="15.75">
      <c r="A68" s="62"/>
      <c r="B68" s="63" t="str">
        <f ca="1">OFFSET(L!$C$1,MATCH("Declaration"&amp;ADDRESS(ROW(),COLUMN(),4),L!$A:$A,0)-1,SL,,)</f>
        <v>Question</v>
      </c>
      <c r="C68" s="97"/>
      <c r="D68" s="391" t="str">
        <f ca="1">D25</f>
        <v>Answer</v>
      </c>
      <c r="E68" s="391"/>
      <c r="F68" s="64"/>
      <c r="G68" s="391" t="str">
        <f ca="1">G25</f>
        <v>Comments</v>
      </c>
      <c r="H68" s="391" t="e">
        <f>HLOOKUP(SL,LT,$O68,0)</f>
        <v>#NAME?</v>
      </c>
      <c r="I68" s="391" t="e">
        <f>HLOOKUP(SL,LT,$O68,0)</f>
        <v>#NAME?</v>
      </c>
      <c r="J68" s="98"/>
      <c r="K68" s="66"/>
      <c r="L68" s="142"/>
      <c r="M68" s="141"/>
      <c r="N68" s="134"/>
      <c r="O68" s="135"/>
      <c r="P68" s="12"/>
      <c r="Q68" s="12"/>
      <c r="R68" s="12"/>
      <c r="S68" s="12"/>
      <c r="T68" s="12"/>
      <c r="U68" s="12"/>
      <c r="V68" s="12"/>
      <c r="W68" s="12"/>
      <c r="X68" s="12"/>
      <c r="Y68" s="12"/>
      <c r="Z68" s="12"/>
      <c r="AA68" s="12"/>
      <c r="AB68" s="12"/>
      <c r="AC68" s="12"/>
      <c r="AD68" s="12"/>
      <c r="AE68" s="12"/>
      <c r="AF68" s="12"/>
      <c r="AG68" s="12"/>
      <c r="AH68" s="12"/>
    </row>
    <row r="69" spans="1:34" ht="30">
      <c r="A69" s="52"/>
      <c r="B69" s="67" t="str">
        <f ca="1">OFFSET(L!$C$1,MATCH("Declaration"&amp;ADDRESS(ROW(),COLUMN(),4),L!$A:$A,0)-1,SL,,)&amp;$Q$37</f>
        <v>A. Have you established a conflict minerals sourcing policy? (*)</v>
      </c>
      <c r="C69" s="68"/>
      <c r="D69" s="377"/>
      <c r="E69" s="378"/>
      <c r="F69" s="68"/>
      <c r="G69" s="379"/>
      <c r="H69" s="380"/>
      <c r="I69" s="380"/>
      <c r="J69" s="381"/>
      <c r="K69" s="47"/>
      <c r="L69" s="142" t="s">
        <v>1368</v>
      </c>
      <c r="M69" s="141"/>
      <c r="N69" s="134"/>
      <c r="O69" s="135"/>
      <c r="P69" s="12"/>
      <c r="Q69" s="12"/>
      <c r="R69" s="12"/>
      <c r="S69" s="12"/>
      <c r="T69" s="12"/>
      <c r="U69" s="12"/>
      <c r="V69" s="12"/>
      <c r="W69" s="12"/>
      <c r="X69" s="12"/>
      <c r="Y69" s="12"/>
      <c r="Z69" s="12"/>
      <c r="AA69" s="12"/>
      <c r="AB69" s="12"/>
      <c r="AC69" s="12"/>
      <c r="AD69" s="12"/>
      <c r="AE69" s="12"/>
      <c r="AF69" s="12"/>
      <c r="AG69" s="12"/>
      <c r="AH69" s="12"/>
    </row>
    <row r="70" spans="1:34" ht="15.75">
      <c r="A70" s="52"/>
      <c r="B70" s="69"/>
      <c r="C70" s="15"/>
      <c r="D70" s="1"/>
      <c r="E70" s="1"/>
      <c r="F70" s="15"/>
      <c r="G70" s="388"/>
      <c r="H70" s="388"/>
      <c r="I70" s="388"/>
      <c r="J70" s="388"/>
      <c r="K70" s="47"/>
      <c r="L70" s="142"/>
      <c r="M70" s="141"/>
      <c r="N70" s="134"/>
      <c r="O70" s="135"/>
      <c r="P70" s="12"/>
      <c r="Q70" s="12"/>
      <c r="R70" s="12"/>
      <c r="S70" s="12"/>
      <c r="T70" s="12"/>
      <c r="U70" s="12"/>
      <c r="V70" s="12"/>
      <c r="W70" s="12"/>
      <c r="X70" s="12"/>
      <c r="Y70" s="12"/>
      <c r="Z70" s="12"/>
      <c r="AA70" s="12"/>
      <c r="AB70" s="12"/>
      <c r="AC70" s="12"/>
      <c r="AD70" s="12"/>
      <c r="AE70" s="12"/>
      <c r="AF70" s="12"/>
      <c r="AG70" s="12"/>
      <c r="AH70" s="12"/>
    </row>
    <row r="71" spans="1:34" ht="49.35" customHeight="1">
      <c r="A71" s="52"/>
      <c r="B71" s="67" t="str">
        <f ca="1">OFFSET(L!$C$1,MATCH("Declaration"&amp;ADDRESS(ROW(),COLUMN(),4),L!$A:$A,0)-1,SL,,)&amp;$Q$37</f>
        <v>B. Is your conflict minerals sourcing policy publicly available on your website? (Note – If yes, the user shall specify the URL in the comment field.) (*)</v>
      </c>
      <c r="C71" s="68"/>
      <c r="D71" s="377"/>
      <c r="E71" s="378"/>
      <c r="F71" s="68"/>
      <c r="G71" s="405"/>
      <c r="H71" s="406"/>
      <c r="I71" s="406"/>
      <c r="J71" s="407"/>
      <c r="K71" s="47"/>
      <c r="L71" s="142" t="s">
        <v>1369</v>
      </c>
      <c r="M71" s="141"/>
      <c r="N71" s="134"/>
      <c r="O71" s="135"/>
      <c r="P71" s="12"/>
      <c r="Q71" s="12"/>
      <c r="R71" s="12"/>
      <c r="S71" s="12"/>
      <c r="T71" s="12"/>
      <c r="U71" s="12"/>
      <c r="V71" s="12"/>
      <c r="W71" s="12"/>
      <c r="X71" s="12"/>
      <c r="Y71" s="12"/>
      <c r="Z71" s="12"/>
      <c r="AA71" s="12"/>
      <c r="AB71" s="12"/>
      <c r="AC71" s="12"/>
      <c r="AD71" s="12"/>
      <c r="AE71" s="12"/>
      <c r="AF71" s="12"/>
      <c r="AG71" s="12"/>
      <c r="AH71" s="12"/>
    </row>
    <row r="72" spans="1:34" ht="15.75">
      <c r="A72" s="52"/>
      <c r="B72" s="69"/>
      <c r="C72" s="15"/>
      <c r="D72" s="1"/>
      <c r="E72" s="1"/>
      <c r="F72" s="15"/>
      <c r="G72" s="65"/>
      <c r="H72" s="65"/>
      <c r="I72" s="65"/>
      <c r="J72" s="65"/>
      <c r="K72" s="47"/>
      <c r="L72" s="142"/>
      <c r="M72" s="141"/>
      <c r="N72" s="134"/>
      <c r="O72" s="135"/>
      <c r="P72" s="12"/>
      <c r="Q72" s="12"/>
      <c r="R72" s="12"/>
      <c r="S72" s="12"/>
      <c r="T72" s="12"/>
      <c r="U72" s="12"/>
      <c r="V72" s="12"/>
      <c r="W72" s="12"/>
      <c r="X72" s="12"/>
      <c r="Y72" s="12"/>
      <c r="Z72" s="12"/>
      <c r="AA72" s="12"/>
      <c r="AB72" s="12"/>
      <c r="AC72" s="12"/>
      <c r="AD72" s="12"/>
      <c r="AE72" s="12"/>
      <c r="AF72" s="12"/>
      <c r="AG72" s="12"/>
      <c r="AH72" s="12"/>
    </row>
    <row r="73" spans="1:34" ht="36.75" customHeight="1">
      <c r="A73" s="52"/>
      <c r="B73" s="67" t="str">
        <f ca="1">OFFSET(L!$C$1,MATCH("Declaration"&amp;ADDRESS(ROW(),COLUMN(),4),L!$A:$A,0)-1,SL,,)&amp;$Q$37</f>
        <v>C. Do you require your direct suppliers to be DRC conflict-free? (*)</v>
      </c>
      <c r="C73" s="68"/>
      <c r="D73" s="377"/>
      <c r="E73" s="378"/>
      <c r="F73" s="68"/>
      <c r="G73" s="379"/>
      <c r="H73" s="380"/>
      <c r="I73" s="380"/>
      <c r="J73" s="381"/>
      <c r="K73" s="47"/>
      <c r="L73" s="142" t="s">
        <v>1369</v>
      </c>
      <c r="M73" s="141"/>
      <c r="N73" s="134"/>
      <c r="O73" s="135"/>
      <c r="P73" s="12"/>
      <c r="Q73" s="12"/>
      <c r="R73" s="12"/>
      <c r="S73" s="12"/>
      <c r="T73" s="12"/>
      <c r="U73" s="12"/>
      <c r="V73" s="12"/>
      <c r="W73" s="12"/>
      <c r="X73" s="12"/>
      <c r="Y73" s="12"/>
      <c r="Z73" s="12"/>
      <c r="AA73" s="12"/>
      <c r="AB73" s="12"/>
      <c r="AC73" s="12"/>
      <c r="AD73" s="12"/>
      <c r="AE73" s="12"/>
      <c r="AF73" s="12"/>
      <c r="AG73" s="12"/>
      <c r="AH73" s="12"/>
    </row>
    <row r="74" spans="1:34" ht="15.75">
      <c r="A74" s="52"/>
      <c r="B74" s="69"/>
      <c r="C74" s="15"/>
      <c r="D74" s="1"/>
      <c r="E74" s="1"/>
      <c r="F74" s="15"/>
      <c r="G74" s="65"/>
      <c r="H74" s="65"/>
      <c r="I74" s="65"/>
      <c r="J74" s="65"/>
      <c r="K74" s="47"/>
      <c r="L74" s="142"/>
      <c r="M74" s="141"/>
      <c r="N74" s="134"/>
      <c r="O74" s="135"/>
      <c r="P74" s="12"/>
      <c r="Q74" s="12"/>
      <c r="R74" s="12"/>
      <c r="S74" s="12"/>
      <c r="T74" s="12"/>
      <c r="U74" s="12"/>
      <c r="V74" s="12"/>
      <c r="W74" s="12"/>
      <c r="X74" s="12"/>
      <c r="Y74" s="12"/>
      <c r="Z74" s="12"/>
      <c r="AA74" s="12"/>
      <c r="AB74" s="12"/>
      <c r="AC74" s="12"/>
      <c r="AD74" s="12"/>
      <c r="AE74" s="12"/>
      <c r="AF74" s="12"/>
      <c r="AG74" s="12"/>
      <c r="AH74" s="12"/>
    </row>
    <row r="75" spans="1:34" ht="48" customHeight="1">
      <c r="A75" s="52"/>
      <c r="B75" s="67" t="str">
        <f ca="1">OFFSET(L!$C$1,MATCH("Declaration"&amp;ADDRESS(ROW(),COLUMN(),4),L!$A:$A,0)-1,SL,,)&amp;$Q$37</f>
        <v>D. Do you require your direct suppliers to source the 3TG from smelters whose due diligence practices have been validated by an independent third party audit program? (*)</v>
      </c>
      <c r="C75" s="68"/>
      <c r="D75" s="377"/>
      <c r="E75" s="378"/>
      <c r="F75" s="68"/>
      <c r="G75" s="379"/>
      <c r="H75" s="380"/>
      <c r="I75" s="380"/>
      <c r="J75" s="381"/>
      <c r="K75" s="47"/>
      <c r="L75" s="142" t="s">
        <v>1432</v>
      </c>
      <c r="M75" s="141"/>
      <c r="N75" s="134"/>
      <c r="O75" s="135"/>
      <c r="P75" s="12"/>
      <c r="Q75" s="12"/>
      <c r="R75" s="12"/>
      <c r="S75" s="12"/>
      <c r="T75" s="12"/>
      <c r="U75" s="12"/>
      <c r="V75" s="12"/>
      <c r="W75" s="12"/>
      <c r="X75" s="12"/>
      <c r="Y75" s="12"/>
      <c r="Z75" s="12"/>
      <c r="AA75" s="12"/>
      <c r="AB75" s="12"/>
      <c r="AC75" s="12"/>
      <c r="AD75" s="12"/>
      <c r="AE75" s="12"/>
      <c r="AF75" s="12"/>
      <c r="AG75" s="12"/>
      <c r="AH75" s="12"/>
    </row>
    <row r="76" spans="1:34" ht="15.75">
      <c r="A76" s="52"/>
      <c r="B76" s="70"/>
      <c r="C76" s="15"/>
      <c r="D76" s="71"/>
      <c r="E76" s="71"/>
      <c r="F76" s="15"/>
      <c r="G76" s="65"/>
      <c r="H76" s="65"/>
      <c r="I76" s="65"/>
      <c r="J76" s="65"/>
      <c r="K76" s="47"/>
      <c r="L76" s="142"/>
      <c r="M76" s="141"/>
      <c r="N76" s="134"/>
      <c r="O76" s="135"/>
      <c r="P76" s="12"/>
      <c r="Q76" s="12"/>
      <c r="R76" s="12"/>
      <c r="S76" s="12"/>
      <c r="T76" s="12"/>
      <c r="U76" s="12"/>
      <c r="V76" s="12"/>
      <c r="W76" s="12"/>
      <c r="X76" s="12"/>
      <c r="Y76" s="12"/>
      <c r="Z76" s="12"/>
      <c r="AA76" s="12"/>
      <c r="AB76" s="12"/>
      <c r="AC76" s="12"/>
      <c r="AD76" s="12"/>
      <c r="AE76" s="12"/>
      <c r="AF76" s="12"/>
      <c r="AG76" s="12"/>
      <c r="AH76" s="12"/>
    </row>
    <row r="77" spans="1:34" ht="35.25" customHeight="1">
      <c r="A77" s="52"/>
      <c r="B77" s="67" t="str">
        <f ca="1">OFFSET(L!$C$1,MATCH("Declaration"&amp;ADDRESS(ROW(),COLUMN(),4),L!$A:$A,0)-1,SL,,)&amp;$Q$37</f>
        <v>E. Have you implemented due diligence measures for conflict-free sourcing? (*)</v>
      </c>
      <c r="C77" s="68"/>
      <c r="D77" s="377"/>
      <c r="E77" s="378"/>
      <c r="F77" s="68"/>
      <c r="G77" s="379"/>
      <c r="H77" s="380"/>
      <c r="I77" s="380"/>
      <c r="J77" s="381"/>
      <c r="K77" s="47"/>
      <c r="L77" s="142" t="s">
        <v>1369</v>
      </c>
      <c r="M77" s="141"/>
      <c r="N77" s="134"/>
      <c r="O77" s="135"/>
      <c r="P77" s="12"/>
      <c r="Q77" s="12"/>
      <c r="R77" s="12"/>
      <c r="S77" s="12"/>
      <c r="T77" s="12"/>
      <c r="U77" s="12"/>
      <c r="V77" s="12"/>
      <c r="W77" s="12"/>
      <c r="X77" s="12"/>
      <c r="Y77" s="12"/>
      <c r="Z77" s="12"/>
      <c r="AA77" s="12"/>
      <c r="AB77" s="12"/>
      <c r="AC77" s="12"/>
      <c r="AD77" s="12"/>
      <c r="AE77" s="12"/>
      <c r="AF77" s="12"/>
      <c r="AG77" s="12"/>
      <c r="AH77" s="12"/>
    </row>
    <row r="78" spans="1:34" ht="15">
      <c r="A78" s="52"/>
      <c r="K78" s="47"/>
      <c r="L78" s="142"/>
      <c r="M78" s="141"/>
      <c r="N78" s="134"/>
      <c r="O78" s="135"/>
      <c r="P78" s="12"/>
      <c r="Q78" s="12"/>
      <c r="R78" s="12"/>
      <c r="S78" s="12"/>
      <c r="T78" s="12"/>
      <c r="U78" s="12"/>
      <c r="V78" s="12"/>
      <c r="W78" s="12"/>
      <c r="X78" s="12"/>
      <c r="Y78" s="12"/>
      <c r="Z78" s="12"/>
      <c r="AA78" s="12"/>
      <c r="AB78" s="12"/>
      <c r="AC78" s="12"/>
      <c r="AD78" s="12"/>
      <c r="AE78" s="12"/>
      <c r="AF78" s="12"/>
      <c r="AG78" s="12"/>
      <c r="AH78" s="12"/>
    </row>
    <row r="79" spans="1:34" ht="49.5" customHeight="1">
      <c r="A79" s="52"/>
      <c r="B79" s="67" t="str">
        <f ca="1">OFFSET(L!$C$1,MATCH("Declaration"&amp;ADDRESS(ROW(),COLUMN(),4),L!$A:$A,0)-1,SL,,)&amp;$Q$37</f>
        <v>F. Does your company conduct Conflict Minerals survey(s) of your relevant supplier(s)? (*)</v>
      </c>
      <c r="C79" s="68"/>
      <c r="D79" s="386"/>
      <c r="E79" s="387"/>
      <c r="F79" s="68"/>
      <c r="G79" s="379"/>
      <c r="H79" s="380"/>
      <c r="I79" s="380"/>
      <c r="J79" s="381"/>
      <c r="K79" s="47"/>
      <c r="L79" s="142" t="s">
        <v>1369</v>
      </c>
      <c r="M79" s="141"/>
      <c r="N79" s="134"/>
      <c r="O79" s="135"/>
      <c r="P79" s="12"/>
      <c r="Q79" s="12"/>
      <c r="R79" s="12"/>
      <c r="S79" s="12"/>
      <c r="T79" s="12"/>
      <c r="U79" s="12"/>
      <c r="V79" s="12"/>
      <c r="W79" s="12"/>
      <c r="X79" s="12"/>
      <c r="Y79" s="12"/>
      <c r="Z79" s="12"/>
      <c r="AA79" s="12"/>
      <c r="AB79" s="12"/>
      <c r="AC79" s="12"/>
      <c r="AD79" s="12"/>
      <c r="AE79" s="12"/>
      <c r="AF79" s="12"/>
      <c r="AG79" s="12"/>
      <c r="AH79" s="12"/>
    </row>
    <row r="80" spans="1:34" ht="15.75">
      <c r="A80" s="52"/>
      <c r="B80" s="72"/>
      <c r="C80" s="15"/>
      <c r="D80" s="1"/>
      <c r="E80" s="1"/>
      <c r="F80" s="16"/>
      <c r="G80" s="388"/>
      <c r="H80" s="388"/>
      <c r="I80" s="388"/>
      <c r="J80" s="388"/>
      <c r="K80" s="47"/>
      <c r="L80" s="142"/>
      <c r="M80" s="141"/>
      <c r="N80" s="134"/>
      <c r="O80" s="135"/>
      <c r="P80" s="12"/>
      <c r="Q80" s="12"/>
      <c r="R80" s="12"/>
      <c r="S80" s="12"/>
      <c r="T80" s="12"/>
      <c r="U80" s="12"/>
      <c r="V80" s="12"/>
      <c r="W80" s="12"/>
      <c r="X80" s="12"/>
      <c r="Y80" s="12"/>
      <c r="Z80" s="12"/>
      <c r="AA80" s="12"/>
      <c r="AB80" s="12"/>
      <c r="AC80" s="12"/>
      <c r="AD80" s="12"/>
      <c r="AE80" s="12"/>
      <c r="AF80" s="12"/>
      <c r="AG80" s="12"/>
      <c r="AH80" s="12"/>
    </row>
    <row r="81" spans="1:34" ht="37.35" customHeight="1">
      <c r="A81" s="52"/>
      <c r="B81" s="67" t="str">
        <f ca="1">OFFSET(L!$C$1,MATCH("Declaration"&amp;ADDRESS(ROW(),COLUMN(),4),L!$A:$A,0)-1,SL,,)&amp;$Q$37</f>
        <v>G. Do you review due diligence information received from your suppliers against your company’s expectations? (*)</v>
      </c>
      <c r="C81" s="68"/>
      <c r="D81" s="377"/>
      <c r="E81" s="378"/>
      <c r="F81" s="68"/>
      <c r="G81" s="379"/>
      <c r="H81" s="380"/>
      <c r="I81" s="380"/>
      <c r="J81" s="381"/>
      <c r="K81" s="47"/>
      <c r="L81" s="142" t="s">
        <v>1367</v>
      </c>
      <c r="M81" s="141"/>
      <c r="N81" s="134"/>
      <c r="O81" s="135"/>
      <c r="P81" s="12"/>
      <c r="Q81" s="12"/>
      <c r="R81" s="12"/>
      <c r="S81" s="12"/>
      <c r="T81" s="12"/>
      <c r="U81" s="12"/>
      <c r="V81" s="12"/>
      <c r="W81" s="12"/>
      <c r="X81" s="12"/>
      <c r="Y81" s="12"/>
      <c r="Z81" s="12"/>
      <c r="AA81" s="12"/>
      <c r="AB81" s="12"/>
      <c r="AC81" s="12"/>
      <c r="AD81" s="12"/>
      <c r="AE81" s="12"/>
      <c r="AF81" s="12"/>
      <c r="AG81" s="12"/>
      <c r="AH81" s="12"/>
    </row>
    <row r="82" spans="1:34" ht="15.75">
      <c r="A82" s="52"/>
      <c r="B82" s="69"/>
      <c r="C82" s="15"/>
      <c r="D82" s="1"/>
      <c r="E82" s="1"/>
      <c r="F82" s="16"/>
      <c r="G82" s="389"/>
      <c r="H82" s="389"/>
      <c r="I82" s="389"/>
      <c r="J82" s="389"/>
      <c r="K82" s="47"/>
      <c r="L82" s="142"/>
      <c r="M82" s="141"/>
      <c r="N82" s="134"/>
      <c r="O82" s="135"/>
      <c r="P82" s="12"/>
      <c r="Q82" s="12"/>
      <c r="R82" s="12"/>
      <c r="S82" s="12"/>
      <c r="T82" s="12"/>
      <c r="U82" s="12"/>
      <c r="V82" s="12"/>
      <c r="W82" s="12"/>
      <c r="X82" s="12"/>
      <c r="Y82" s="12"/>
      <c r="Z82" s="12"/>
      <c r="AA82" s="12"/>
      <c r="AB82" s="12"/>
      <c r="AC82" s="12"/>
      <c r="AD82" s="12"/>
      <c r="AE82" s="12"/>
      <c r="AF82" s="12"/>
      <c r="AG82" s="12"/>
      <c r="AH82" s="12"/>
    </row>
    <row r="83" spans="1:34" ht="30">
      <c r="A83" s="52"/>
      <c r="B83" s="67" t="str">
        <f ca="1">OFFSET(L!$C$1,MATCH("Declaration"&amp;ADDRESS(ROW(),COLUMN(),4),L!$A:$A,0)-1,SL,,)&amp;$Q$37</f>
        <v>H. Does your review process include corrective action management? (*)</v>
      </c>
      <c r="C83" s="68"/>
      <c r="D83" s="377"/>
      <c r="E83" s="378"/>
      <c r="F83" s="68"/>
      <c r="G83" s="379"/>
      <c r="H83" s="380"/>
      <c r="I83" s="380"/>
      <c r="J83" s="381"/>
      <c r="K83" s="47"/>
      <c r="L83" s="142" t="s">
        <v>1369</v>
      </c>
      <c r="M83" s="141"/>
      <c r="N83" s="134"/>
      <c r="O83" s="135"/>
      <c r="P83" s="12"/>
      <c r="Q83" s="12"/>
      <c r="R83" s="12"/>
      <c r="S83" s="12"/>
      <c r="T83" s="12"/>
      <c r="U83" s="12"/>
      <c r="V83" s="12"/>
      <c r="W83" s="12"/>
      <c r="X83" s="12"/>
      <c r="Y83" s="12"/>
      <c r="Z83" s="12"/>
      <c r="AA83" s="12"/>
      <c r="AB83" s="12"/>
      <c r="AC83" s="12"/>
      <c r="AD83" s="12"/>
      <c r="AE83" s="12"/>
      <c r="AF83" s="12"/>
      <c r="AG83" s="12"/>
      <c r="AH83" s="12"/>
    </row>
    <row r="84" spans="1:34" ht="15">
      <c r="A84" s="52"/>
      <c r="B84" s="73"/>
      <c r="C84" s="13"/>
      <c r="D84" s="74"/>
      <c r="E84" s="74"/>
      <c r="F84" s="13"/>
      <c r="G84" s="75"/>
      <c r="H84" s="75"/>
      <c r="I84" s="75"/>
      <c r="J84" s="75"/>
      <c r="K84" s="47"/>
      <c r="L84" s="142"/>
      <c r="M84" s="141"/>
      <c r="N84" s="134"/>
      <c r="O84" s="135"/>
      <c r="P84" s="12"/>
      <c r="Q84" s="12"/>
      <c r="R84" s="12"/>
      <c r="S84" s="12"/>
      <c r="T84" s="12"/>
      <c r="U84" s="12"/>
      <c r="V84" s="12"/>
      <c r="W84" s="12"/>
      <c r="X84" s="12"/>
      <c r="Y84" s="12"/>
      <c r="Z84" s="12"/>
      <c r="AA84" s="12"/>
      <c r="AB84" s="12"/>
      <c r="AC84" s="12"/>
      <c r="AD84" s="12"/>
      <c r="AE84" s="12"/>
      <c r="AF84" s="12"/>
      <c r="AG84" s="12"/>
      <c r="AH84" s="12"/>
    </row>
    <row r="85" spans="1:34" ht="30">
      <c r="A85" s="52"/>
      <c r="B85" s="67" t="str">
        <f ca="1">OFFSET(L!$C$1,MATCH("Declaration"&amp;ADDRESS(ROW(),COLUMN(),4),L!$A:$A,0)-1,SL,,)&amp;$Q$37</f>
        <v>I. Is your company required to file an annual conflict minerals disclosure with the SEC? (*)</v>
      </c>
      <c r="C85" s="68"/>
      <c r="D85" s="377"/>
      <c r="E85" s="378"/>
      <c r="F85" s="68"/>
      <c r="G85" s="379"/>
      <c r="H85" s="380"/>
      <c r="I85" s="380"/>
      <c r="J85" s="381"/>
      <c r="K85" s="47"/>
      <c r="L85" s="143" t="s">
        <v>1369</v>
      </c>
      <c r="M85" s="134"/>
      <c r="N85" s="134"/>
      <c r="O85" s="135"/>
      <c r="P85" s="12"/>
      <c r="Q85" s="12"/>
      <c r="R85" s="12"/>
      <c r="S85" s="12"/>
      <c r="T85" s="12"/>
      <c r="U85" s="12"/>
      <c r="V85" s="12"/>
      <c r="W85" s="12"/>
      <c r="X85" s="12"/>
      <c r="Y85" s="12"/>
      <c r="Z85" s="12"/>
      <c r="AA85" s="12"/>
      <c r="AB85" s="12"/>
      <c r="AC85" s="12"/>
      <c r="AD85" s="12"/>
      <c r="AE85" s="12"/>
      <c r="AF85" s="12"/>
      <c r="AG85" s="12"/>
      <c r="AH85" s="12"/>
    </row>
    <row r="86" spans="1:34" ht="15">
      <c r="A86" s="52"/>
      <c r="B86" s="385" t="str">
        <f>IF(OR($D$8="",$I$3=""),"","Click here to check required fields completion")</f>
        <v/>
      </c>
      <c r="C86" s="385"/>
      <c r="D86" s="385"/>
      <c r="E86" s="385"/>
      <c r="F86" s="385"/>
      <c r="G86" s="385"/>
      <c r="H86" s="385"/>
      <c r="I86" s="385"/>
      <c r="J86" s="385"/>
      <c r="K86" s="47"/>
      <c r="L86" s="143"/>
      <c r="M86" s="134"/>
      <c r="N86" s="134"/>
      <c r="O86" s="135"/>
      <c r="P86" s="12"/>
      <c r="Q86" s="12"/>
      <c r="R86" s="12"/>
      <c r="S86" s="12"/>
      <c r="T86" s="12"/>
      <c r="U86" s="12"/>
      <c r="V86" s="12"/>
      <c r="W86" s="12"/>
      <c r="X86" s="12"/>
      <c r="Y86" s="12"/>
      <c r="Z86" s="12"/>
      <c r="AA86" s="12"/>
      <c r="AB86" s="12"/>
      <c r="AC86" s="12"/>
      <c r="AD86" s="12"/>
      <c r="AE86" s="12"/>
      <c r="AF86" s="12"/>
      <c r="AG86" s="12"/>
      <c r="AH86" s="12"/>
    </row>
    <row r="87" spans="1:34" ht="15.75" thickBot="1">
      <c r="A87" s="383" t="str">
        <f ca="1">OFFSET(L!$C$1,MATCH("General"&amp;"Cpy",L!$A:$A,0)-1,SL,,)</f>
        <v>© 2019 Responsible Minerals Initiative. All rights reserved.</v>
      </c>
      <c r="B87" s="384"/>
      <c r="C87" s="384"/>
      <c r="D87" s="384"/>
      <c r="E87" s="384"/>
      <c r="F87" s="384"/>
      <c r="G87" s="384"/>
      <c r="H87" s="384"/>
      <c r="I87" s="384"/>
      <c r="J87" s="384"/>
      <c r="K87" s="76"/>
      <c r="L87" s="143"/>
      <c r="M87" s="134"/>
      <c r="N87" s="134"/>
      <c r="O87" s="135"/>
      <c r="P87" s="12"/>
      <c r="Q87" s="12"/>
      <c r="R87" s="12"/>
      <c r="S87" s="12"/>
      <c r="T87" s="12"/>
      <c r="U87" s="12"/>
      <c r="V87" s="12"/>
      <c r="W87" s="12"/>
      <c r="X87" s="12"/>
      <c r="Y87" s="12"/>
      <c r="Z87" s="12"/>
      <c r="AA87" s="12"/>
      <c r="AB87" s="12"/>
      <c r="AC87" s="12"/>
      <c r="AD87" s="12"/>
      <c r="AE87" s="12"/>
      <c r="AF87" s="12"/>
      <c r="AG87" s="12"/>
      <c r="AH87" s="12"/>
    </row>
    <row r="88" spans="1:34" ht="15.75" thickTop="1">
      <c r="A88" s="134"/>
      <c r="B88" s="117"/>
      <c r="L88" s="133"/>
      <c r="M88" s="134"/>
      <c r="N88" s="134"/>
      <c r="O88" s="135"/>
      <c r="P88" s="12"/>
      <c r="Q88" s="12"/>
      <c r="R88" s="12"/>
      <c r="S88" s="12"/>
      <c r="T88" s="12"/>
      <c r="U88" s="12"/>
      <c r="V88" s="12"/>
      <c r="W88" s="12"/>
      <c r="X88" s="12"/>
      <c r="Y88" s="12"/>
      <c r="Z88" s="12"/>
      <c r="AA88" s="12"/>
      <c r="AB88" s="12"/>
      <c r="AC88" s="12"/>
      <c r="AD88" s="12"/>
      <c r="AE88" s="12"/>
      <c r="AF88" s="12"/>
      <c r="AG88" s="12"/>
      <c r="AH88" s="12"/>
    </row>
    <row r="89" spans="1:34">
      <c r="A89" s="117"/>
      <c r="B89" s="117"/>
    </row>
    <row r="90" spans="1:34" hidden="1"/>
    <row r="91" spans="1:34" hidden="1"/>
    <row r="92" spans="1:34" ht="15.75" hidden="1">
      <c r="B92" s="67" t="s">
        <v>558</v>
      </c>
    </row>
    <row r="93" spans="1:34" ht="15.75" hidden="1">
      <c r="B93" s="67" t="s">
        <v>559</v>
      </c>
    </row>
    <row r="94" spans="1:34" ht="15.75" hidden="1">
      <c r="B94" s="67" t="s">
        <v>560</v>
      </c>
    </row>
    <row r="95" spans="1:34" ht="15.75" hidden="1">
      <c r="B95" s="222">
        <v>1</v>
      </c>
    </row>
    <row r="96" spans="1:34" ht="15.75" hidden="1">
      <c r="B96" s="67" t="s">
        <v>3156</v>
      </c>
    </row>
    <row r="97" spans="2:2" ht="15.75" hidden="1">
      <c r="B97" s="67" t="s">
        <v>3157</v>
      </c>
    </row>
    <row r="98" spans="2:2" ht="15.75" hidden="1">
      <c r="B98" s="67" t="s">
        <v>3158</v>
      </c>
    </row>
    <row r="99" spans="2:2" ht="15.75" hidden="1">
      <c r="B99" s="67" t="s">
        <v>3159</v>
      </c>
    </row>
    <row r="100" spans="2:2" ht="15.75" hidden="1">
      <c r="B100" s="67" t="s">
        <v>561</v>
      </c>
    </row>
    <row r="101" spans="2:2" ht="15.75" hidden="1">
      <c r="B101" s="67" t="s">
        <v>13311</v>
      </c>
    </row>
    <row r="102" spans="2:2" ht="15.75" hidden="1">
      <c r="B102" s="67" t="s">
        <v>13268</v>
      </c>
    </row>
    <row r="103" spans="2:2" ht="15.75" hidden="1">
      <c r="B103" s="67" t="s">
        <v>559</v>
      </c>
    </row>
    <row r="104" spans="2:2" hidden="1"/>
    <row r="105" spans="2:2" hidden="1"/>
  </sheetData>
  <sheetProtection password="E31B" sheet="1" objects="1" scenarios="1" formatColumns="0" formatRows="0" insertHyperlinks="0"/>
  <customSheetViews>
    <customSheetView guid="{81CF54B1-70AB-4A68-BB72-21925B5D4874}" scale="80" zeroValues="0" fitToPage="1" hiddenColumns="1">
      <selection activeCell="D8" sqref="D8:J8"/>
      <pageMargins left="0.7" right="0.7" top="0.75" bottom="0.75" header="0.3" footer="0.3"/>
      <pageSetup orientation="portrait" r:id="rId1"/>
    </customSheetView>
    <customSheetView guid="{51531B83-BDD7-4890-A744-04812A317369}" scale="70" showGridLines="0" zeroValues="0" fitToPage="1" hiddenRows="1" hiddenColumns="1" topLeftCell="A64">
      <selection activeCell="G71" sqref="G71:J71"/>
      <rowBreaks count="1" manualBreakCount="1">
        <brk id="60" max="11" man="1"/>
      </rowBreaks>
      <pageMargins left="0.70866141732283505" right="0.70866141732283505" top="0.74803149606299202" bottom="0.74803149606299202" header="0.31496062992126" footer="0.31496062992126"/>
      <pageSetup scale="41" fitToHeight="0" orientation="portrait" r:id="rId2"/>
    </customSheetView>
  </customSheetViews>
  <mergeCells count="117">
    <mergeCell ref="D46:E46"/>
    <mergeCell ref="D35:E35"/>
    <mergeCell ref="G51:J51"/>
    <mergeCell ref="G52:J52"/>
    <mergeCell ref="G53:J53"/>
    <mergeCell ref="D52:E52"/>
    <mergeCell ref="G38:J38"/>
    <mergeCell ref="D39:E39"/>
    <mergeCell ref="D43:E43"/>
    <mergeCell ref="D49:E49"/>
    <mergeCell ref="G35:J35"/>
    <mergeCell ref="D47:E47"/>
    <mergeCell ref="G27:J27"/>
    <mergeCell ref="D21:J21"/>
    <mergeCell ref="D26:E26"/>
    <mergeCell ref="D27:E27"/>
    <mergeCell ref="D22:E22"/>
    <mergeCell ref="B24:J24"/>
    <mergeCell ref="D17:J17"/>
    <mergeCell ref="D31:E31"/>
    <mergeCell ref="D44:E44"/>
    <mergeCell ref="D37:E37"/>
    <mergeCell ref="D32:E32"/>
    <mergeCell ref="G56:J56"/>
    <mergeCell ref="G71:J71"/>
    <mergeCell ref="A1:K1"/>
    <mergeCell ref="D2:J2"/>
    <mergeCell ref="D8:J8"/>
    <mergeCell ref="D18:J18"/>
    <mergeCell ref="B4:H4"/>
    <mergeCell ref="D10:J10"/>
    <mergeCell ref="D14:J14"/>
    <mergeCell ref="D13:J13"/>
    <mergeCell ref="F3:H3"/>
    <mergeCell ref="I4:J4"/>
    <mergeCell ref="D9:G9"/>
    <mergeCell ref="B7:J7"/>
    <mergeCell ref="B10:B11"/>
    <mergeCell ref="D15:J15"/>
    <mergeCell ref="B6:J6"/>
    <mergeCell ref="D16:J16"/>
    <mergeCell ref="D20:J20"/>
    <mergeCell ref="D38:E38"/>
    <mergeCell ref="G39:J39"/>
    <mergeCell ref="G32:J32"/>
    <mergeCell ref="G29:J29"/>
    <mergeCell ref="D51:E51"/>
    <mergeCell ref="H55:J55"/>
    <mergeCell ref="G62:J62"/>
    <mergeCell ref="G75:J75"/>
    <mergeCell ref="H37:J37"/>
    <mergeCell ref="D12:J12"/>
    <mergeCell ref="D19:J19"/>
    <mergeCell ref="D23:E23"/>
    <mergeCell ref="G65:J65"/>
    <mergeCell ref="G63:J63"/>
    <mergeCell ref="G33:J33"/>
    <mergeCell ref="D29:E29"/>
    <mergeCell ref="G26:J26"/>
    <mergeCell ref="G28:J28"/>
    <mergeCell ref="D28:E28"/>
    <mergeCell ref="D25:E25"/>
    <mergeCell ref="G41:J41"/>
    <mergeCell ref="D40:E40"/>
    <mergeCell ref="D41:E41"/>
    <mergeCell ref="G44:J44"/>
    <mergeCell ref="D45:E45"/>
    <mergeCell ref="G45:J45"/>
    <mergeCell ref="G40:J40"/>
    <mergeCell ref="D63:E63"/>
    <mergeCell ref="D62:E62"/>
    <mergeCell ref="H61:J61"/>
    <mergeCell ref="D71:E71"/>
    <mergeCell ref="G68:I68"/>
    <mergeCell ref="D68:E68"/>
    <mergeCell ref="G70:J70"/>
    <mergeCell ref="D11:J11"/>
    <mergeCell ref="D34:E34"/>
    <mergeCell ref="D33:E33"/>
    <mergeCell ref="G34:J34"/>
    <mergeCell ref="G46:J46"/>
    <mergeCell ref="D59:E59"/>
    <mergeCell ref="D58:E58"/>
    <mergeCell ref="D57:E57"/>
    <mergeCell ref="G57:J57"/>
    <mergeCell ref="G58:J58"/>
    <mergeCell ref="D56:E56"/>
    <mergeCell ref="D61:E61"/>
    <mergeCell ref="G59:J59"/>
    <mergeCell ref="G47:J47"/>
    <mergeCell ref="D53:E53"/>
    <mergeCell ref="D50:E50"/>
    <mergeCell ref="G50:J50"/>
    <mergeCell ref="D55:E55"/>
    <mergeCell ref="G64:J64"/>
    <mergeCell ref="A87:J87"/>
    <mergeCell ref="G79:J79"/>
    <mergeCell ref="B86:J86"/>
    <mergeCell ref="G85:J85"/>
    <mergeCell ref="D75:E75"/>
    <mergeCell ref="D81:E81"/>
    <mergeCell ref="D79:E79"/>
    <mergeCell ref="D83:E83"/>
    <mergeCell ref="G80:J80"/>
    <mergeCell ref="G81:J81"/>
    <mergeCell ref="D85:E85"/>
    <mergeCell ref="G82:J82"/>
    <mergeCell ref="D65:E65"/>
    <mergeCell ref="G69:J69"/>
    <mergeCell ref="D64:E64"/>
    <mergeCell ref="D69:E69"/>
    <mergeCell ref="B67:J67"/>
    <mergeCell ref="D77:E77"/>
    <mergeCell ref="G83:J83"/>
    <mergeCell ref="D73:E73"/>
    <mergeCell ref="G77:J77"/>
    <mergeCell ref="G73:J73"/>
  </mergeCells>
  <phoneticPr fontId="4" type="noConversion"/>
  <conditionalFormatting sqref="D69:E69 D71:E71 D73:E73 D75:E75 D85:E85 D79:E79 D81:E81 D83:E83 D77">
    <cfRule type="expression" dxfId="80" priority="51" stopIfTrue="1">
      <formula>AND(OR($D$26="No",AND($D$26="Yes",$D$32="No")),OR($D$27="No",AND($D$27="Yes",$D$33="No")), OR($D$28="No",AND($D$28="Yes",$D$34="No")), OR($D$29="No",AND($D$29="Yes",$D$35="No")))</formula>
    </cfRule>
    <cfRule type="expression" dxfId="79" priority="52" stopIfTrue="1">
      <formula>IF(D69="",TRUE)</formula>
    </cfRule>
  </conditionalFormatting>
  <conditionalFormatting sqref="G71:J71">
    <cfRule type="expression" dxfId="78" priority="23" stopIfTrue="1">
      <formula>IF(AND($D$71="Yes",$G$71=""),TRUE)</formula>
    </cfRule>
  </conditionalFormatting>
  <conditionalFormatting sqref="D26:E26">
    <cfRule type="expression" dxfId="77" priority="103" stopIfTrue="1">
      <formula>IF($D$26="",TRUE)</formula>
    </cfRule>
  </conditionalFormatting>
  <conditionalFormatting sqref="D27:E27">
    <cfRule type="expression" dxfId="76" priority="110" stopIfTrue="1">
      <formula>IF($D$27="",TRUE)</formula>
    </cfRule>
  </conditionalFormatting>
  <conditionalFormatting sqref="D28:E28">
    <cfRule type="expression" dxfId="75" priority="111" stopIfTrue="1">
      <formula>IF($D$28="",TRUE)</formula>
    </cfRule>
  </conditionalFormatting>
  <conditionalFormatting sqref="D29:E29">
    <cfRule type="expression" dxfId="74" priority="112" stopIfTrue="1">
      <formula>IF($D$29="",TRUE)</formula>
    </cfRule>
  </conditionalFormatting>
  <conditionalFormatting sqref="D8:J8">
    <cfRule type="expression" dxfId="73" priority="117" stopIfTrue="1">
      <formula>IF($D$8="",TRUE)</formula>
    </cfRule>
  </conditionalFormatting>
  <conditionalFormatting sqref="D9:G9">
    <cfRule type="expression" dxfId="72" priority="118" stopIfTrue="1">
      <formula>IF($D$9="",TRUE)</formula>
    </cfRule>
  </conditionalFormatting>
  <conditionalFormatting sqref="D15:J15">
    <cfRule type="expression" dxfId="71" priority="119" stopIfTrue="1">
      <formula>IF($D$15="",TRUE)</formula>
    </cfRule>
  </conditionalFormatting>
  <conditionalFormatting sqref="D16:J16">
    <cfRule type="expression" dxfId="70" priority="120" stopIfTrue="1">
      <formula>IF($D$16="",TRUE)</formula>
    </cfRule>
  </conditionalFormatting>
  <conditionalFormatting sqref="D17:J17">
    <cfRule type="expression" dxfId="69" priority="121" stopIfTrue="1">
      <formula>IF($D$17="",TRUE)</formula>
    </cfRule>
  </conditionalFormatting>
  <conditionalFormatting sqref="D18:J18">
    <cfRule type="expression" dxfId="68" priority="122" stopIfTrue="1">
      <formula>IF($D$18="",TRUE)</formula>
    </cfRule>
  </conditionalFormatting>
  <conditionalFormatting sqref="D22:E22">
    <cfRule type="expression" dxfId="67" priority="125" stopIfTrue="1">
      <formula>IF($D$22="",TRUE)</formula>
    </cfRule>
  </conditionalFormatting>
  <conditionalFormatting sqref="D10:J10">
    <cfRule type="expression" dxfId="66" priority="22" stopIfTrue="1">
      <formula>IF($D$9=$Q$9,TRUE)</formula>
    </cfRule>
    <cfRule type="expression" dxfId="65" priority="132" stopIfTrue="1">
      <formula>IF(AND($D$10="",$D$9=$R$9),TRUE)</formula>
    </cfRule>
  </conditionalFormatting>
  <conditionalFormatting sqref="D34:E34 D40:E40 D46:E46 D52:E52 D58:E58 D64:E64">
    <cfRule type="expression" dxfId="64" priority="15" stopIfTrue="1">
      <formula>$P$28=""</formula>
    </cfRule>
  </conditionalFormatting>
  <conditionalFormatting sqref="D35:E35 D41:E41 D47:E47 D53:E53 D59:E59 D65:E65">
    <cfRule type="expression" dxfId="63" priority="130" stopIfTrue="1">
      <formula>$P$29=""</formula>
    </cfRule>
  </conditionalFormatting>
  <conditionalFormatting sqref="D32:E32">
    <cfRule type="expression" dxfId="62" priority="108" stopIfTrue="1">
      <formula>$P$26=""</formula>
    </cfRule>
  </conditionalFormatting>
  <conditionalFormatting sqref="D32:E32">
    <cfRule type="expression" dxfId="61" priority="21" stopIfTrue="1">
      <formula>IF(AND(OR($D$26="Yes",$D$26=""),$D$32=""),1,0)</formula>
    </cfRule>
  </conditionalFormatting>
  <conditionalFormatting sqref="D38 D44 D50 D56 D62">
    <cfRule type="expression" dxfId="60" priority="17" stopIfTrue="1">
      <formula>$P$32=""</formula>
    </cfRule>
  </conditionalFormatting>
  <conditionalFormatting sqref="D39:E39 D45 D51 D57 D63">
    <cfRule type="expression" dxfId="59" priority="16" stopIfTrue="1">
      <formula>$P$33=""</formula>
    </cfRule>
  </conditionalFormatting>
  <conditionalFormatting sqref="D40 D46 D52 D58 D64">
    <cfRule type="expression" dxfId="58" priority="6" stopIfTrue="1">
      <formula>$P$34=""</formula>
    </cfRule>
    <cfRule type="expression" dxfId="57" priority="128" stopIfTrue="1">
      <formula>IF(AND(OR($D$28="Yes",$D$28=""),D40=""),1,0)</formula>
    </cfRule>
  </conditionalFormatting>
  <conditionalFormatting sqref="D41 D47 D53 D59 D65">
    <cfRule type="expression" dxfId="56" priority="14" stopIfTrue="1">
      <formula>$P$35=""</formula>
    </cfRule>
  </conditionalFormatting>
  <conditionalFormatting sqref="D38:E38 D44:E44 D50:E50 D56:E56 D62:E62">
    <cfRule type="expression" dxfId="55" priority="19" stopIfTrue="1">
      <formula>$P$26=""</formula>
    </cfRule>
    <cfRule type="expression" dxfId="54" priority="20" stopIfTrue="1">
      <formula>IF(AND(OR($D$26="Yes",$D$26=""),D38=""),1,0)</formula>
    </cfRule>
  </conditionalFormatting>
  <conditionalFormatting sqref="G79:J79">
    <cfRule type="expression" dxfId="53" priority="13" stopIfTrue="1">
      <formula>IF(AND($D$79="Yes, using other format (describe)",$G$79=""),TRUE)</formula>
    </cfRule>
  </conditionalFormatting>
  <conditionalFormatting sqref="D39:E39 D45:E45 D51:E51 D57:E57 D63:E63">
    <cfRule type="expression" dxfId="52" priority="126" stopIfTrue="1">
      <formula>$P$39=""</formula>
    </cfRule>
    <cfRule type="expression" dxfId="51" priority="127" stopIfTrue="1">
      <formula>IF(AND(OR($D$27="Yes",$D$27=""),D39=""),1,0)</formula>
    </cfRule>
  </conditionalFormatting>
  <conditionalFormatting sqref="D33:E33">
    <cfRule type="expression" dxfId="50" priority="8" stopIfTrue="1">
      <formula>IF(AND(OR($D$27="Yes",$D$27=""),$D$33=""),1,0)</formula>
    </cfRule>
    <cfRule type="expression" dxfId="49" priority="9" stopIfTrue="1">
      <formula>$P$27=""</formula>
    </cfRule>
  </conditionalFormatting>
  <conditionalFormatting sqref="D34:E34">
    <cfRule type="expression" dxfId="48" priority="129" stopIfTrue="1">
      <formula>IF(AND(OR($D$28="Yes",$D$28=""),$D$34=""),1,0)</formula>
    </cfRule>
  </conditionalFormatting>
  <conditionalFormatting sqref="D41:E41 D47:E47 D53:E53 D59:E59 D65:E65">
    <cfRule type="expression" dxfId="47" priority="131" stopIfTrue="1">
      <formula>IF(AND(OR($D$29="Yes",$D$29=""),D41=""),1,0)</formula>
    </cfRule>
  </conditionalFormatting>
  <conditionalFormatting sqref="D35:E35">
    <cfRule type="expression" dxfId="46" priority="5" stopIfTrue="1">
      <formula>IF(AND(OR($D$29="Yes",$D$29=""),$D$35=""),1,0)</formula>
    </cfRule>
  </conditionalFormatting>
  <conditionalFormatting sqref="D20:J20">
    <cfRule type="expression" dxfId="45" priority="1" stopIfTrue="1">
      <formula>IF($D$20="",TRUE)</formula>
    </cfRule>
  </conditionalFormatting>
  <conditionalFormatting sqref="D21:J21">
    <cfRule type="expression" dxfId="44" priority="2" stopIfTrue="1">
      <formula>IF($D$21="",TRUE)</formula>
    </cfRule>
  </conditionalFormatting>
  <dataValidations count="7">
    <dataValidation type="list" allowBlank="1" showInputMessage="1" showErrorMessage="1" sqref="D3" xr:uid="{00000000-0002-0000-0300-000000000000}">
      <formula1>LN</formula1>
    </dataValidation>
    <dataValidation type="date" allowBlank="1" showInputMessage="1" showErrorMessage="1" errorTitle="Invalid date" error="date entered must be in international format DD-MMM-YYYY listing the date this form was completed by your company" promptTitle="Date of Completion" prompt="Please note the date this form was completed by your company_x000a_Date must be displayed in international format DD-MMM-YYYY_x000a_Example: 31-Aug-2012" sqref="D22" xr:uid="{00000000-0002-0000-0300-000001000000}">
      <formula1>39082</formula1>
      <formula2>46112</formula2>
    </dataValidation>
    <dataValidation type="list" allowBlank="1" showInputMessage="1" showErrorMessage="1" errorTitle="Required Field" error="Select from dropdown options to declare survey scope" sqref="D9:G9" xr:uid="{00000000-0002-0000-0300-000002000000}">
      <formula1>$P$9:$R$9</formula1>
    </dataValidation>
    <dataValidation type="list" allowBlank="1" showInputMessage="1" showErrorMessage="1" sqref="D26:E29 D32:E35 D56:E59 D69:E69 D71:E71 D73:E73 D75:E75 D77:E77 D62:E65 D81:E81 D83:E83 D85:E85" xr:uid="{00000000-0002-0000-0300-000003000000}">
      <formula1>$B$92:$B$93</formula1>
    </dataValidation>
    <dataValidation type="list" allowBlank="1" showInputMessage="1" showErrorMessage="1" sqref="D38:E41 D44:E47" xr:uid="{00000000-0002-0000-0300-000004000000}">
      <formula1>$B$92:$B$94</formula1>
    </dataValidation>
    <dataValidation type="list" allowBlank="1" showInputMessage="1" showErrorMessage="1" sqref="D50:E53" xr:uid="{00000000-0002-0000-0300-000005000000}">
      <formula1>$B$95:$B$100</formula1>
    </dataValidation>
    <dataValidation type="list" allowBlank="1" showInputMessage="1" showErrorMessage="1" sqref="D79:E79" xr:uid="{00000000-0002-0000-0300-000006000000}">
      <formula1>$B$101:$B$103</formula1>
    </dataValidation>
  </dataValidations>
  <hyperlinks>
    <hyperlink ref="I4:J4" location="Instructions!B71" display="Link to Terms &amp; Conditions" xr:uid="{00000000-0004-0000-0300-000000000000}"/>
    <hyperlink ref="B86:J86" location="Checker!A1" display="Checker!A1" xr:uid="{00000000-0004-0000-0300-000001000000}"/>
    <hyperlink ref="H61:J61" location="'Smelter List'!A1" display="'Smelter List'!A1" xr:uid="{00000000-0004-0000-0300-000002000000}"/>
    <hyperlink ref="D11:J11" location="'Product List'!B6" display="'Product List'!B6" xr:uid="{00000000-0004-0000-0300-000003000000}"/>
  </hyperlinks>
  <pageMargins left="0.70866141732283505" right="0.70866141732283505" top="0.74803149606299202" bottom="0.74803149606299202" header="0.31496062992126" footer="0.31496062992126"/>
  <pageSetup scale="41" fitToHeight="0" orientation="portrait" r:id="rId3"/>
  <rowBreaks count="1" manualBreakCount="1">
    <brk id="60" max="11" man="1"/>
  </rowBreaks>
  <drawing r:id="rId4"/>
  <legacyDrawing r:id="rId5"/>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tabColor rgb="FF92D050"/>
    <pageSetUpPr fitToPage="1"/>
  </sheetPr>
  <dimension ref="A1:AH2497"/>
  <sheetViews>
    <sheetView showGridLines="0" showZeros="0" topLeftCell="A4" zoomScaleNormal="100" zoomScalePageLayoutView="55" workbookViewId="0">
      <selection activeCell="C18" sqref="C18"/>
    </sheetView>
  </sheetViews>
  <sheetFormatPr defaultColWidth="8.875" defaultRowHeight="12.75"/>
  <cols>
    <col min="1" max="1" width="13.625" style="277" customWidth="1"/>
    <col min="2" max="2" width="13.375" style="277" customWidth="1"/>
    <col min="3" max="3" width="40.5" style="277" customWidth="1"/>
    <col min="4" max="4" width="30.625" style="277" customWidth="1"/>
    <col min="5" max="5" width="20.875" style="277" customWidth="1"/>
    <col min="6" max="7" width="13.875" style="277" customWidth="1"/>
    <col min="8" max="8" width="25.125" style="277" customWidth="1"/>
    <col min="9" max="9" width="24.125" style="277" customWidth="1"/>
    <col min="10" max="10" width="18.375" style="277" customWidth="1"/>
    <col min="11" max="11" width="27.375" style="277" customWidth="1"/>
    <col min="12" max="12" width="20.625" style="277" customWidth="1"/>
    <col min="13" max="13" width="35.125" style="277" customWidth="1"/>
    <col min="14" max="14" width="42.125" style="277" customWidth="1"/>
    <col min="15" max="15" width="32.125" style="277" customWidth="1"/>
    <col min="16" max="16" width="22.875" style="277" customWidth="1"/>
    <col min="17" max="17" width="43.5" style="277" customWidth="1"/>
    <col min="18" max="18" width="35.875" style="277" hidden="1" customWidth="1"/>
    <col min="19" max="20" width="17.875" style="277" hidden="1" customWidth="1"/>
    <col min="21" max="21" width="8.875" style="276" hidden="1" customWidth="1"/>
    <col min="22" max="22" width="6.125" style="276" hidden="1" customWidth="1"/>
    <col min="23" max="23" width="8.625" style="276" hidden="1" customWidth="1"/>
    <col min="24" max="24" width="8.875" style="276" hidden="1" customWidth="1"/>
    <col min="25" max="26" width="4.375" style="276" hidden="1" customWidth="1"/>
    <col min="27" max="27" width="4.375" style="277" hidden="1" customWidth="1"/>
    <col min="28" max="28" width="7.875" style="277" hidden="1" customWidth="1"/>
    <col min="29" max="33" width="4.375" style="277" hidden="1" customWidth="1"/>
    <col min="34" max="34" width="14.5" style="277" hidden="1" customWidth="1"/>
    <col min="35" max="39" width="8.875" style="277" customWidth="1"/>
    <col min="40" max="16384" width="8.875" style="277"/>
  </cols>
  <sheetData>
    <row r="1" spans="1:34" s="263" customFormat="1" ht="13.5" thickTop="1">
      <c r="A1" s="260"/>
      <c r="B1" s="190"/>
      <c r="C1" s="190"/>
      <c r="D1" s="190"/>
      <c r="E1" s="190"/>
      <c r="F1" s="190"/>
      <c r="G1" s="190"/>
      <c r="H1" s="190"/>
      <c r="I1" s="190"/>
      <c r="J1" s="190"/>
      <c r="K1" s="190"/>
      <c r="L1" s="190"/>
      <c r="M1" s="190"/>
      <c r="N1" s="190"/>
      <c r="O1" s="190"/>
      <c r="P1" s="190"/>
      <c r="Q1" s="191"/>
      <c r="R1" s="151"/>
      <c r="S1" s="151"/>
      <c r="T1" s="151"/>
      <c r="U1" s="261" t="s">
        <v>2999</v>
      </c>
      <c r="V1" s="262"/>
      <c r="W1" s="262"/>
      <c r="X1" s="261"/>
      <c r="Y1" s="261"/>
      <c r="Z1" s="261"/>
    </row>
    <row r="2" spans="1:34" s="263" customFormat="1" ht="27">
      <c r="A2" s="203"/>
      <c r="B2" s="221" t="str">
        <f ca="1">OFFSET(L!$C$1,MATCH("Smelter List"&amp;ADDRESS(ROW(),COLUMN(),4),L!$A:$A,0)-1,SL,,)</f>
        <v>TO BEGIN:</v>
      </c>
      <c r="C2" s="205"/>
      <c r="D2" s="205"/>
      <c r="E2" s="205"/>
      <c r="F2" s="230"/>
      <c r="G2" s="230"/>
      <c r="H2" s="230"/>
      <c r="I2" s="231"/>
      <c r="J2" s="435" t="str">
        <f ca="1">OFFSET(L!$C$1,MATCH("Smelter List"&amp;ADDRESS(ROW(),COLUMN(),4),L!$A:$A,0)-1,SL,,)</f>
        <v>Link to "RMAP Conformant Smelter List"</v>
      </c>
      <c r="K2" s="436"/>
      <c r="L2" s="436"/>
      <c r="M2" s="436"/>
      <c r="N2" s="436"/>
      <c r="O2" s="436"/>
      <c r="P2" s="232"/>
      <c r="Q2" s="233"/>
      <c r="R2" s="234"/>
      <c r="S2" s="234"/>
      <c r="T2" s="234"/>
      <c r="U2" s="261"/>
      <c r="V2" s="261"/>
      <c r="W2" s="262"/>
      <c r="X2" s="261"/>
      <c r="Y2" s="261"/>
      <c r="Z2" s="261"/>
      <c r="AH2" s="178" t="s">
        <v>558</v>
      </c>
    </row>
    <row r="3" spans="1:34" s="263" customFormat="1" ht="255.6" customHeight="1">
      <c r="A3" s="204"/>
      <c r="B3" s="437" t="str">
        <f ca="1">OFFSET(L!$C$1,MATCH("Smelter List"&amp;ADDRESS(ROW(),COLUMN(),4),L!$A:$A,0)-1,SL,,)</f>
        <v xml:space="preserve">
Option A: If you know the Smelter Identification Number, input the number in Column A (columns B, C, E, F, G, I and J will auto-populate); D will grey out.
Option B:  If you have a Metal and Smelter Look-up name combination, complete the following steps:
Step 1. Select Metal in column B
Step 2. Select from dropdown in column C (wrong combination will trigger RED color)
Option C: If you have a Metal and Smelter Name combination, complete the following steps:
Step 1. Select Metal in column B
Step 2: Select "Smelter Not Listed" in the Smelter Look-up drop down and complete columns D &amp; E
Step 3. Enter all available smelter information in columns H through Q
(*) Mandatory fields are noted with an asterisk.
(1) Entry required when Smelter Look-up = "Smelter not listed"
NOTE: A combination of Options A, B and C may be used to complete the Smelter List.  Do not alter autopopulated cells.  All errors in the Smelter Look-up should be reported to RMI by contacting RMI@responsiblebusiness.org.</v>
      </c>
      <c r="C3" s="437"/>
      <c r="D3" s="437"/>
      <c r="E3" s="437"/>
      <c r="F3" s="264"/>
      <c r="G3" s="438" t="str">
        <f ca="1">OFFSET(L!$C$1,MATCH("General"&amp;"Cpy",L!$A:$A,0)-1,SL,,)</f>
        <v>© 2019 Responsible Minerals Initiative. All rights reserved.</v>
      </c>
      <c r="H3" s="438"/>
      <c r="I3" s="439"/>
      <c r="J3" s="159"/>
      <c r="K3" s="160"/>
      <c r="L3" s="265"/>
      <c r="M3" s="235"/>
      <c r="N3" s="235"/>
      <c r="O3" s="116"/>
      <c r="P3" s="116"/>
      <c r="Q3" s="236" t="s">
        <v>15472</v>
      </c>
      <c r="R3" s="255"/>
      <c r="S3" s="255"/>
      <c r="T3" s="255"/>
      <c r="U3" s="261"/>
      <c r="V3" s="261"/>
      <c r="W3" s="266" t="s">
        <v>1252</v>
      </c>
      <c r="X3" s="266" t="s">
        <v>1251</v>
      </c>
      <c r="Y3" s="266" t="s">
        <v>1253</v>
      </c>
      <c r="Z3" s="266" t="s">
        <v>1250</v>
      </c>
      <c r="AH3" s="178" t="s">
        <v>559</v>
      </c>
    </row>
    <row r="4" spans="1:34" s="238" customFormat="1" ht="78.75">
      <c r="A4" s="255" t="str">
        <f ca="1">OFFSET(L!$C$1,MATCH("Smelter List"&amp;ADDRESS(ROW(),COLUMN(),4),L!$A:$A,0)-1,SL,,)</f>
        <v>Smelter Identification Number Input Column</v>
      </c>
      <c r="B4" s="255" t="str">
        <f ca="1">OFFSET(L!$C$1,MATCH("Smelter List"&amp;ADDRESS(ROW(),COLUMN(),4),L!$A:$A,0)-1,SL,,)</f>
        <v>Metal (*)</v>
      </c>
      <c r="C4" s="255" t="str">
        <f ca="1">OFFSET(L!$C$1,MATCH("Smelter List"&amp;ADDRESS(ROW(),COLUMN(),4),L!$A:$A,0)-1,SL,,)</f>
        <v>Smelter Look-up (*)</v>
      </c>
      <c r="D4" s="255" t="str">
        <f ca="1">OFFSET(L!$C$1,MATCH("Smelter List"&amp;ADDRESS(ROW(),COLUMN(),4),L!$A:$A,0)-1,SL,,)</f>
        <v>Smelter Name (1)</v>
      </c>
      <c r="E4" s="255" t="str">
        <f ca="1">OFFSET(L!$C$1,MATCH("Smelter List"&amp;ADDRESS(ROW(),COLUMN(),4),L!$A:$A,0)-1,SL,,)</f>
        <v>Smelter Country (*)</v>
      </c>
      <c r="F4" s="255" t="str">
        <f ca="1">OFFSET(L!$C$1,MATCH("Smelter List"&amp;ADDRESS(ROW(),COLUMN(),4),L!$A:$A,0)-1,SL,,)</f>
        <v>Smelter Identification</v>
      </c>
      <c r="G4" s="255" t="str">
        <f ca="1">OFFSET(L!$C$1,MATCH("Smelter List"&amp;ADDRESS(ROW(),COLUMN(),4),L!$A:$A,0)-1,SL,,)</f>
        <v>Source of Smelter Identification Number</v>
      </c>
      <c r="H4" s="177" t="str">
        <f ca="1">OFFSET(L!$C$1,MATCH("Smelter List"&amp;ADDRESS(ROW(),COLUMN(),4),L!$A:$A,0)-1,SL,,)</f>
        <v xml:space="preserve">Smelter Street </v>
      </c>
      <c r="I4" s="177" t="str">
        <f ca="1">OFFSET(L!$C$1,MATCH("Smelter List"&amp;ADDRESS(ROW(),COLUMN(),4),L!$A:$A,0)-1,SL,,)</f>
        <v>Smelter City</v>
      </c>
      <c r="J4" s="177" t="str">
        <f ca="1">OFFSET(L!$C$1,MATCH("Smelter List"&amp;ADDRESS(ROW(),COLUMN(),4),L!$A:$A,0)-1,SL,,)</f>
        <v>Smelter Facility Location: State / Province</v>
      </c>
      <c r="K4" s="177" t="str">
        <f ca="1">OFFSET(L!$C$1,MATCH("Smelter List"&amp;ADDRESS(ROW(),COLUMN(),4),L!$A:$A,0)-1,SL,,)</f>
        <v>Smelter Contact Name</v>
      </c>
      <c r="L4" s="177" t="str">
        <f ca="1">OFFSET(L!$C$1,MATCH("Smelter List"&amp;ADDRESS(ROW(),COLUMN(),4),L!$A:$A,0)-1,SL,,)</f>
        <v>Smelter Contact Email</v>
      </c>
      <c r="M4" s="177" t="str">
        <f ca="1">OFFSET(L!$C$1,MATCH("Smelter List"&amp;ADDRESS(ROW(),COLUMN(),4),L!$A:$A,0)-1,SL,,)</f>
        <v>Proposed next steps</v>
      </c>
      <c r="N4" s="177" t="str">
        <f ca="1">OFFSET(L!$C$1,MATCH("Smelter List"&amp;ADDRESS(ROW(),COLUMN(),4),L!$A:$A,0)-1,SL,,)</f>
        <v>Name of Mine(s) or if recycled or scrap sourced, enter "recycled" or "scrap"</v>
      </c>
      <c r="O4" s="177" t="str">
        <f ca="1">OFFSET(L!$C$1,MATCH("Smelter List"&amp;ADDRESS(ROW(),COLUMN(),4),L!$A:$A,0)-1,SL,,)</f>
        <v>Location (Country) of Mine(s) or if recycled or scrap sourced, enter "recycled" or "scrap"</v>
      </c>
      <c r="P4" s="177" t="str">
        <f ca="1">OFFSET(L!$C$1,MATCH("Smelter List"&amp;ADDRESS(ROW(),COLUMN(),4),L!$A:$A,0)-1,SL,,)</f>
        <v>Does 100% of the smelter’s feedstock originate from recycled or scrap sources?</v>
      </c>
      <c r="Q4" s="178" t="str">
        <f ca="1">OFFSET(L!$C$1,MATCH("Smelter List"&amp;ADDRESS(ROW(),COLUMN(),4),L!$A:$A,0)-1,SL,,)</f>
        <v>Comments</v>
      </c>
      <c r="R4" s="255" t="s">
        <v>13306</v>
      </c>
      <c r="S4" s="255" t="s">
        <v>13282</v>
      </c>
      <c r="T4" s="255" t="s">
        <v>13283</v>
      </c>
      <c r="U4" s="237"/>
      <c r="V4" s="192"/>
      <c r="W4" s="192" t="s">
        <v>1454</v>
      </c>
      <c r="X4" s="192" t="s">
        <v>1058</v>
      </c>
      <c r="Y4" s="192"/>
      <c r="Z4" s="192"/>
      <c r="AH4" s="178" t="s">
        <v>560</v>
      </c>
    </row>
    <row r="5" spans="1:34" s="271" customFormat="1" ht="20.100000000000001" customHeight="1">
      <c r="A5" s="215"/>
      <c r="B5" s="216" t="str">
        <f>IF(LEN(A5)=0,"",INDEX('Smelter Look-up'!$A:$A,MATCH($A5,'Smelter Look-up'!$E:$E,0)))</f>
        <v/>
      </c>
      <c r="C5" s="220" t="str">
        <f>IF(LEN(A5)=0,"",INDEX('Smelter Look-up'!$C:$C,MATCH($A5,'Smelter Look-up'!$E:$E,0)))</f>
        <v/>
      </c>
      <c r="D5" s="216"/>
      <c r="E5" s="216" t="str">
        <f ca="1">IF(ISERROR($V5),"",OFFSET('Smelter Look-up'!$D$4,$V5-4,0)&amp;"")</f>
        <v/>
      </c>
      <c r="F5" s="216" t="str">
        <f ca="1">IF(ISERROR($V5),"",OFFSET('Smelter Look-up'!$E$4,$V5-4,0))</f>
        <v/>
      </c>
      <c r="G5" s="216" t="str">
        <f ca="1">IF(C5=$X$4,"Enter smelter details", IF(ISERROR($V5),"",OFFSET('Smelter Look-up'!$F$4,$V5-4,0)))</f>
        <v/>
      </c>
      <c r="H5" s="217" t="str">
        <f ca="1">IF(ISERROR($V5),"",OFFSET('Smelter Look-up'!$G$4,$V5-4,0))</f>
        <v/>
      </c>
      <c r="I5" s="218" t="str">
        <f ca="1">IF(ISERROR($V5),"",OFFSET('Smelter Look-up'!$H$4,$V5-4,0))</f>
        <v/>
      </c>
      <c r="J5" s="218" t="str">
        <f ca="1">IF(ISERROR($V5),"",OFFSET('Smelter Look-up'!$I$4,$V5-4,0))</f>
        <v/>
      </c>
      <c r="K5" s="267"/>
      <c r="L5" s="267"/>
      <c r="M5" s="267"/>
      <c r="N5" s="267"/>
      <c r="O5" s="267"/>
      <c r="P5" s="219"/>
      <c r="Q5" s="268"/>
      <c r="R5" s="216" t="str">
        <f ca="1">IF(ISERROR($V5),"",OFFSET('Smelter Look-up'!$C$4,$V5-4,0)&amp;"")</f>
        <v/>
      </c>
      <c r="S5" s="224" t="str">
        <f t="shared" ref="S5:S68" ca="1" si="0">IF(B5="","",IF(ISERROR(MATCH($E5,CL,0)),"Unknown",INDIRECT("'C'!$A$"&amp;MATCH($E5,CL,0)+1)))</f>
        <v/>
      </c>
      <c r="T5" s="224" t="str">
        <f ca="1">IF(B5="","",IF(ISERROR(MATCH($J5,SorP!$B$1:$B$6230,0)),"",INDIRECT("'SorP'!$A$"&amp;MATCH($J5,SorP!$B$1:$B$6230,0))))</f>
        <v/>
      </c>
      <c r="U5" s="239"/>
      <c r="V5" s="269" t="e">
        <f>IF(C5="",NA(),MATCH($B5&amp;$C5,'Smelter Look-up'!$J:$J,0))</f>
        <v>#N/A</v>
      </c>
      <c r="W5" s="270"/>
      <c r="X5" s="270">
        <f t="shared" ref="X5:X68" ca="1" si="1">IF(AND(C5="Smelter not listed",OR(LEN(D5)=0,LEN(E5)=0)),1,0)</f>
        <v>0</v>
      </c>
      <c r="Y5" s="270"/>
      <c r="Z5" s="270"/>
      <c r="AB5" s="272" t="str">
        <f t="shared" ref="AB5:AB68" si="2">B5&amp;C5</f>
        <v/>
      </c>
    </row>
    <row r="6" spans="1:34" s="271" customFormat="1" ht="20.100000000000001" customHeight="1">
      <c r="A6" s="215"/>
      <c r="B6" s="216" t="str">
        <f>IF(LEN(A6)=0,"",INDEX('Smelter Look-up'!$A:$A,MATCH($A6,'Smelter Look-up'!$E:$E,0)))</f>
        <v/>
      </c>
      <c r="C6" s="220" t="str">
        <f>IF(LEN(A6)=0,"",INDEX('Smelter Look-up'!$C:$C,MATCH($A6,'Smelter Look-up'!$E:$E,0)))</f>
        <v/>
      </c>
      <c r="D6" s="216"/>
      <c r="E6" s="216" t="str">
        <f ca="1">IF(ISERROR($V6),"",OFFSET('Smelter Look-up'!$D$4,$V6-4,0)&amp;"")</f>
        <v/>
      </c>
      <c r="F6" s="216" t="str">
        <f ca="1">IF(ISERROR($V6),"",OFFSET('Smelter Look-up'!$E$4,$V6-4,0))</f>
        <v/>
      </c>
      <c r="G6" s="216" t="str">
        <f ca="1">IF(C6=$X$4,"Enter smelter details", IF(ISERROR($V6),"",OFFSET('Smelter Look-up'!$F$4,$V6-4,0)))</f>
        <v/>
      </c>
      <c r="H6" s="217" t="str">
        <f ca="1">IF(ISERROR($V6),"",OFFSET('Smelter Look-up'!$G$4,$V6-4,0))</f>
        <v/>
      </c>
      <c r="I6" s="218" t="str">
        <f ca="1">IF(ISERROR($V6),"",OFFSET('Smelter Look-up'!$H$4,$V6-4,0))</f>
        <v/>
      </c>
      <c r="J6" s="218" t="str">
        <f ca="1">IF(ISERROR($V6),"",OFFSET('Smelter Look-up'!$I$4,$V6-4,0))</f>
        <v/>
      </c>
      <c r="K6" s="267"/>
      <c r="L6" s="267"/>
      <c r="M6" s="267"/>
      <c r="N6" s="267"/>
      <c r="O6" s="267"/>
      <c r="P6" s="219"/>
      <c r="Q6" s="268"/>
      <c r="R6" s="216" t="str">
        <f ca="1">IF(ISERROR($V6),"",OFFSET('Smelter Look-up'!$C$4,$V6-4,0)&amp;"")</f>
        <v/>
      </c>
      <c r="S6" s="224" t="str">
        <f t="shared" ca="1" si="0"/>
        <v/>
      </c>
      <c r="T6" s="224" t="str">
        <f ca="1">IF(B6="","",IF(ISERROR(MATCH($J6,SorP!$B$1:$B$6230,0)),"",INDIRECT("'SorP'!$A$"&amp;MATCH($J6,SorP!$B$1:$B$6230,0))))</f>
        <v/>
      </c>
      <c r="U6" s="239"/>
      <c r="V6" s="269" t="e">
        <f>IF(C6="",NA(),MATCH($B6&amp;$C6,'Smelter Look-up'!$J:$J,0))</f>
        <v>#N/A</v>
      </c>
      <c r="W6" s="270"/>
      <c r="X6" s="270">
        <f t="shared" ca="1" si="1"/>
        <v>0</v>
      </c>
      <c r="Y6" s="270"/>
      <c r="Z6" s="270"/>
      <c r="AB6" s="272" t="str">
        <f t="shared" si="2"/>
        <v/>
      </c>
    </row>
    <row r="7" spans="1:34" s="271" customFormat="1" ht="20.100000000000001" customHeight="1">
      <c r="A7" s="215"/>
      <c r="B7" s="216" t="str">
        <f>IF(LEN(A7)=0,"",INDEX('Smelter Look-up'!$A:$A,MATCH($A7,'Smelter Look-up'!$E:$E,0)))</f>
        <v/>
      </c>
      <c r="C7" s="220" t="str">
        <f>IF(LEN(A7)=0,"",INDEX('Smelter Look-up'!$C:$C,MATCH($A7,'Smelter Look-up'!$E:$E,0)))</f>
        <v/>
      </c>
      <c r="D7" s="216"/>
      <c r="E7" s="216" t="str">
        <f ca="1">IF(ISERROR($V7),"",OFFSET('Smelter Look-up'!$D$4,$V7-4,0)&amp;"")</f>
        <v/>
      </c>
      <c r="F7" s="216" t="str">
        <f ca="1">IF(ISERROR($V7),"",OFFSET('Smelter Look-up'!$E$4,$V7-4,0))</f>
        <v/>
      </c>
      <c r="G7" s="216" t="str">
        <f ca="1">IF(C7=$X$4,"Enter smelter details", IF(ISERROR($V7),"",OFFSET('Smelter Look-up'!$F$4,$V7-4,0)))</f>
        <v/>
      </c>
      <c r="H7" s="217" t="str">
        <f ca="1">IF(ISERROR($V7),"",OFFSET('Smelter Look-up'!$G$4,$V7-4,0))</f>
        <v/>
      </c>
      <c r="I7" s="218" t="str">
        <f ca="1">IF(ISERROR($V7),"",OFFSET('Smelter Look-up'!$H$4,$V7-4,0))</f>
        <v/>
      </c>
      <c r="J7" s="218" t="str">
        <f ca="1">IF(ISERROR($V7),"",OFFSET('Smelter Look-up'!$I$4,$V7-4,0))</f>
        <v/>
      </c>
      <c r="K7" s="267"/>
      <c r="L7" s="267"/>
      <c r="M7" s="267"/>
      <c r="N7" s="267"/>
      <c r="O7" s="267"/>
      <c r="P7" s="219"/>
      <c r="Q7" s="268"/>
      <c r="R7" s="216" t="str">
        <f ca="1">IF(ISERROR($V7),"",OFFSET('Smelter Look-up'!$C$4,$V7-4,0)&amp;"")</f>
        <v/>
      </c>
      <c r="S7" s="224" t="str">
        <f t="shared" ca="1" si="0"/>
        <v/>
      </c>
      <c r="T7" s="224" t="str">
        <f ca="1">IF(B7="","",IF(ISERROR(MATCH($J7,SorP!$B$1:$B$6230,0)),"",INDIRECT("'SorP'!$A$"&amp;MATCH($J7,SorP!$B$1:$B$6230,0))))</f>
        <v/>
      </c>
      <c r="U7" s="239"/>
      <c r="V7" s="269" t="e">
        <f>IF(C7="",NA(),MATCH($B7&amp;$C7,'Smelter Look-up'!$J:$J,0))</f>
        <v>#N/A</v>
      </c>
      <c r="W7" s="270"/>
      <c r="X7" s="270">
        <f t="shared" ca="1" si="1"/>
        <v>0</v>
      </c>
      <c r="Y7" s="270"/>
      <c r="Z7" s="270"/>
      <c r="AB7" s="272" t="str">
        <f t="shared" si="2"/>
        <v/>
      </c>
    </row>
    <row r="8" spans="1:34" s="271" customFormat="1" ht="20.100000000000001" customHeight="1">
      <c r="A8" s="215"/>
      <c r="B8" s="216" t="str">
        <f>IF(LEN(A8)=0,"",INDEX('Smelter Look-up'!$A:$A,MATCH($A8,'Smelter Look-up'!$E:$E,0)))</f>
        <v/>
      </c>
      <c r="C8" s="220" t="str">
        <f>IF(LEN(A8)=0,"",INDEX('Smelter Look-up'!$C:$C,MATCH($A8,'Smelter Look-up'!$E:$E,0)))</f>
        <v/>
      </c>
      <c r="D8" s="216"/>
      <c r="E8" s="216" t="str">
        <f ca="1">IF(ISERROR($V8),"",OFFSET('Smelter Look-up'!$D$4,$V8-4,0)&amp;"")</f>
        <v/>
      </c>
      <c r="F8" s="216" t="str">
        <f ca="1">IF(ISERROR($V8),"",OFFSET('Smelter Look-up'!$E$4,$V8-4,0))</f>
        <v/>
      </c>
      <c r="G8" s="216" t="str">
        <f ca="1">IF(C8=$X$4,"Enter smelter details", IF(ISERROR($V8),"",OFFSET('Smelter Look-up'!$F$4,$V8-4,0)))</f>
        <v/>
      </c>
      <c r="H8" s="217" t="str">
        <f ca="1">IF(ISERROR($V8),"",OFFSET('Smelter Look-up'!$G$4,$V8-4,0))</f>
        <v/>
      </c>
      <c r="I8" s="218" t="str">
        <f ca="1">IF(ISERROR($V8),"",OFFSET('Smelter Look-up'!$H$4,$V8-4,0))</f>
        <v/>
      </c>
      <c r="J8" s="218" t="str">
        <f ca="1">IF(ISERROR($V8),"",OFFSET('Smelter Look-up'!$I$4,$V8-4,0))</f>
        <v/>
      </c>
      <c r="K8" s="267"/>
      <c r="L8" s="267"/>
      <c r="M8" s="267"/>
      <c r="N8" s="267"/>
      <c r="O8" s="267"/>
      <c r="P8" s="219"/>
      <c r="Q8" s="268"/>
      <c r="R8" s="216" t="str">
        <f ca="1">IF(ISERROR($V8),"",OFFSET('Smelter Look-up'!$C$4,$V8-4,0)&amp;"")</f>
        <v/>
      </c>
      <c r="S8" s="224" t="str">
        <f t="shared" ca="1" si="0"/>
        <v/>
      </c>
      <c r="T8" s="224" t="str">
        <f ca="1">IF(B8="","",IF(ISERROR(MATCH($J8,SorP!$B$1:$B$6230,0)),"",INDIRECT("'SorP'!$A$"&amp;MATCH($J8,SorP!$B$1:$B$6230,0))))</f>
        <v/>
      </c>
      <c r="U8" s="239"/>
      <c r="V8" s="269" t="e">
        <f>IF(C8="",NA(),MATCH($B8&amp;$C8,'Smelter Look-up'!$J:$J,0))</f>
        <v>#N/A</v>
      </c>
      <c r="W8" s="270"/>
      <c r="X8" s="270">
        <f t="shared" ca="1" si="1"/>
        <v>0</v>
      </c>
      <c r="Y8" s="270"/>
      <c r="Z8" s="270"/>
      <c r="AB8" s="272" t="str">
        <f t="shared" si="2"/>
        <v/>
      </c>
    </row>
    <row r="9" spans="1:34" s="271" customFormat="1" ht="20.100000000000001" customHeight="1">
      <c r="A9" s="215"/>
      <c r="B9" s="216" t="str">
        <f>IF(LEN(A9)=0,"",INDEX('Smelter Look-up'!$A:$A,MATCH($A9,'Smelter Look-up'!$E:$E,0)))</f>
        <v/>
      </c>
      <c r="C9" s="220" t="str">
        <f>IF(LEN(A9)=0,"",INDEX('Smelter Look-up'!$C:$C,MATCH($A9,'Smelter Look-up'!$E:$E,0)))</f>
        <v/>
      </c>
      <c r="D9" s="216"/>
      <c r="E9" s="216" t="str">
        <f ca="1">IF(ISERROR($V9),"",OFFSET('Smelter Look-up'!$D$4,$V9-4,0)&amp;"")</f>
        <v/>
      </c>
      <c r="F9" s="216" t="str">
        <f ca="1">IF(ISERROR($V9),"",OFFSET('Smelter Look-up'!$E$4,$V9-4,0))</f>
        <v/>
      </c>
      <c r="G9" s="216" t="str">
        <f ca="1">IF(C9=$X$4,"Enter smelter details", IF(ISERROR($V9),"",OFFSET('Smelter Look-up'!$F$4,$V9-4,0)))</f>
        <v/>
      </c>
      <c r="H9" s="217" t="str">
        <f ca="1">IF(ISERROR($V9),"",OFFSET('Smelter Look-up'!$G$4,$V9-4,0))</f>
        <v/>
      </c>
      <c r="I9" s="218" t="str">
        <f ca="1">IF(ISERROR($V9),"",OFFSET('Smelter Look-up'!$H$4,$V9-4,0))</f>
        <v/>
      </c>
      <c r="J9" s="218" t="str">
        <f ca="1">IF(ISERROR($V9),"",OFFSET('Smelter Look-up'!$I$4,$V9-4,0))</f>
        <v/>
      </c>
      <c r="K9" s="267"/>
      <c r="L9" s="267"/>
      <c r="M9" s="267"/>
      <c r="N9" s="267"/>
      <c r="O9" s="267"/>
      <c r="P9" s="219"/>
      <c r="Q9" s="268"/>
      <c r="R9" s="216" t="str">
        <f ca="1">IF(ISERROR($V9),"",OFFSET('Smelter Look-up'!$C$4,$V9-4,0)&amp;"")</f>
        <v/>
      </c>
      <c r="S9" s="224" t="str">
        <f t="shared" ca="1" si="0"/>
        <v/>
      </c>
      <c r="T9" s="224" t="str">
        <f ca="1">IF(B9="","",IF(ISERROR(MATCH($J9,SorP!$B$1:$B$6230,0)),"",INDIRECT("'SorP'!$A$"&amp;MATCH($J9,SorP!$B$1:$B$6230,0))))</f>
        <v/>
      </c>
      <c r="U9" s="239"/>
      <c r="V9" s="269" t="e">
        <f>IF(C9="",NA(),MATCH($B9&amp;$C9,'Smelter Look-up'!$J:$J,0))</f>
        <v>#N/A</v>
      </c>
      <c r="W9" s="270"/>
      <c r="X9" s="270">
        <f t="shared" ca="1" si="1"/>
        <v>0</v>
      </c>
      <c r="Y9" s="270"/>
      <c r="Z9" s="270"/>
      <c r="AB9" s="272" t="str">
        <f t="shared" si="2"/>
        <v/>
      </c>
    </row>
    <row r="10" spans="1:34" s="271" customFormat="1" ht="20.100000000000001" customHeight="1">
      <c r="A10" s="215"/>
      <c r="B10" s="216" t="str">
        <f>IF(LEN(A10)=0,"",INDEX('Smelter Look-up'!$A:$A,MATCH($A10,'Smelter Look-up'!$E:$E,0)))</f>
        <v/>
      </c>
      <c r="C10" s="220" t="str">
        <f>IF(LEN(A10)=0,"",INDEX('Smelter Look-up'!$C:$C,MATCH($A10,'Smelter Look-up'!$E:$E,0)))</f>
        <v/>
      </c>
      <c r="D10" s="216"/>
      <c r="E10" s="216" t="str">
        <f ca="1">IF(ISERROR($V10),"",OFFSET('Smelter Look-up'!$D$4,$V10-4,0)&amp;"")</f>
        <v/>
      </c>
      <c r="F10" s="216" t="str">
        <f ca="1">IF(ISERROR($V10),"",OFFSET('Smelter Look-up'!$E$4,$V10-4,0))</f>
        <v/>
      </c>
      <c r="G10" s="216" t="str">
        <f ca="1">IF(C10=$X$4,"Enter smelter details", IF(ISERROR($V10),"",OFFSET('Smelter Look-up'!$F$4,$V10-4,0)))</f>
        <v/>
      </c>
      <c r="H10" s="217" t="str">
        <f ca="1">IF(ISERROR($V10),"",OFFSET('Smelter Look-up'!$G$4,$V10-4,0))</f>
        <v/>
      </c>
      <c r="I10" s="218" t="str">
        <f ca="1">IF(ISERROR($V10),"",OFFSET('Smelter Look-up'!$H$4,$V10-4,0))</f>
        <v/>
      </c>
      <c r="J10" s="218" t="str">
        <f ca="1">IF(ISERROR($V10),"",OFFSET('Smelter Look-up'!$I$4,$V10-4,0))</f>
        <v/>
      </c>
      <c r="K10" s="267"/>
      <c r="L10" s="267"/>
      <c r="M10" s="267"/>
      <c r="N10" s="267"/>
      <c r="O10" s="267"/>
      <c r="P10" s="219"/>
      <c r="Q10" s="268"/>
      <c r="R10" s="216" t="str">
        <f ca="1">IF(ISERROR($V10),"",OFFSET('Smelter Look-up'!$C$4,$V10-4,0)&amp;"")</f>
        <v/>
      </c>
      <c r="S10" s="224" t="str">
        <f t="shared" ca="1" si="0"/>
        <v/>
      </c>
      <c r="T10" s="224" t="str">
        <f ca="1">IF(B10="","",IF(ISERROR(MATCH($J10,SorP!$B$1:$B$6230,0)),"",INDIRECT("'SorP'!$A$"&amp;MATCH($J10,SorP!$B$1:$B$6230,0))))</f>
        <v/>
      </c>
      <c r="U10" s="239"/>
      <c r="V10" s="269" t="e">
        <f>IF(C10="",NA(),MATCH($B10&amp;$C10,'Smelter Look-up'!$J:$J,0))</f>
        <v>#N/A</v>
      </c>
      <c r="W10" s="270"/>
      <c r="X10" s="270">
        <f t="shared" ca="1" si="1"/>
        <v>0</v>
      </c>
      <c r="Y10" s="270"/>
      <c r="Z10" s="270"/>
      <c r="AB10" s="272" t="str">
        <f t="shared" si="2"/>
        <v/>
      </c>
    </row>
    <row r="11" spans="1:34" s="271" customFormat="1" ht="20.100000000000001" customHeight="1">
      <c r="A11" s="215"/>
      <c r="B11" s="216" t="str">
        <f>IF(LEN(A11)=0,"",INDEX('Smelter Look-up'!$A:$A,MATCH($A11,'Smelter Look-up'!$E:$E,0)))</f>
        <v/>
      </c>
      <c r="C11" s="220" t="str">
        <f>IF(LEN(A11)=0,"",INDEX('Smelter Look-up'!$C:$C,MATCH($A11,'Smelter Look-up'!$E:$E,0)))</f>
        <v/>
      </c>
      <c r="D11" s="216"/>
      <c r="E11" s="216" t="str">
        <f ca="1">IF(ISERROR($V11),"",OFFSET('Smelter Look-up'!$D$4,$V11-4,0)&amp;"")</f>
        <v/>
      </c>
      <c r="F11" s="216" t="str">
        <f ca="1">IF(ISERROR($V11),"",OFFSET('Smelter Look-up'!$E$4,$V11-4,0))</f>
        <v/>
      </c>
      <c r="G11" s="216" t="str">
        <f ca="1">IF(C11=$X$4,"Enter smelter details", IF(ISERROR($V11),"",OFFSET('Smelter Look-up'!$F$4,$V11-4,0)))</f>
        <v/>
      </c>
      <c r="H11" s="217" t="str">
        <f ca="1">IF(ISERROR($V11),"",OFFSET('Smelter Look-up'!$G$4,$V11-4,0))</f>
        <v/>
      </c>
      <c r="I11" s="218" t="str">
        <f ca="1">IF(ISERROR($V11),"",OFFSET('Smelter Look-up'!$H$4,$V11-4,0))</f>
        <v/>
      </c>
      <c r="J11" s="218" t="str">
        <f ca="1">IF(ISERROR($V11),"",OFFSET('Smelter Look-up'!$I$4,$V11-4,0))</f>
        <v/>
      </c>
      <c r="K11" s="267"/>
      <c r="L11" s="267"/>
      <c r="M11" s="267"/>
      <c r="N11" s="267"/>
      <c r="O11" s="267"/>
      <c r="P11" s="219"/>
      <c r="Q11" s="268"/>
      <c r="R11" s="216" t="str">
        <f ca="1">IF(ISERROR($V11),"",OFFSET('Smelter Look-up'!$C$4,$V11-4,0)&amp;"")</f>
        <v/>
      </c>
      <c r="S11" s="224" t="str">
        <f t="shared" ca="1" si="0"/>
        <v/>
      </c>
      <c r="T11" s="224" t="str">
        <f ca="1">IF(B11="","",IF(ISERROR(MATCH($J11,SorP!$B$1:$B$6230,0)),"",INDIRECT("'SorP'!$A$"&amp;MATCH($J11,SorP!$B$1:$B$6230,0))))</f>
        <v/>
      </c>
      <c r="U11" s="239"/>
      <c r="V11" s="269" t="e">
        <f>IF(C11="",NA(),MATCH($B11&amp;$C11,'Smelter Look-up'!$J:$J,0))</f>
        <v>#N/A</v>
      </c>
      <c r="W11" s="270"/>
      <c r="X11" s="270">
        <f t="shared" ca="1" si="1"/>
        <v>0</v>
      </c>
      <c r="Y11" s="270"/>
      <c r="Z11" s="270"/>
      <c r="AB11" s="272" t="str">
        <f t="shared" si="2"/>
        <v/>
      </c>
    </row>
    <row r="12" spans="1:34" s="271" customFormat="1" ht="20.25">
      <c r="A12" s="215"/>
      <c r="B12" s="216" t="str">
        <f>IF(LEN(A12)=0,"",INDEX('Smelter Look-up'!$A:$A,MATCH($A12,'Smelter Look-up'!$E:$E,0)))</f>
        <v/>
      </c>
      <c r="C12" s="220" t="str">
        <f>IF(LEN(A12)=0,"",INDEX('Smelter Look-up'!$C:$C,MATCH($A12,'Smelter Look-up'!$E:$E,0)))</f>
        <v/>
      </c>
      <c r="D12" s="216"/>
      <c r="E12" s="216" t="str">
        <f ca="1">IF(ISERROR($V12),"",OFFSET('Smelter Look-up'!$D$4,$V12-4,0)&amp;"")</f>
        <v/>
      </c>
      <c r="F12" s="216" t="str">
        <f ca="1">IF(ISERROR($V12),"",OFFSET('Smelter Look-up'!$E$4,$V12-4,0))</f>
        <v/>
      </c>
      <c r="G12" s="216" t="str">
        <f ca="1">IF(C12=$X$4,"Enter smelter details", IF(ISERROR($V12),"",OFFSET('Smelter Look-up'!$F$4,$V12-4,0)))</f>
        <v/>
      </c>
      <c r="H12" s="217" t="str">
        <f ca="1">IF(ISERROR($V12),"",OFFSET('Smelter Look-up'!$G$4,$V12-4,0))</f>
        <v/>
      </c>
      <c r="I12" s="218" t="str">
        <f ca="1">IF(ISERROR($V12),"",OFFSET('Smelter Look-up'!$H$4,$V12-4,0))</f>
        <v/>
      </c>
      <c r="J12" s="218" t="str">
        <f ca="1">IF(ISERROR($V12),"",OFFSET('Smelter Look-up'!$I$4,$V12-4,0))</f>
        <v/>
      </c>
      <c r="K12" s="267"/>
      <c r="L12" s="267"/>
      <c r="M12" s="267"/>
      <c r="N12" s="267"/>
      <c r="O12" s="267"/>
      <c r="P12" s="219"/>
      <c r="Q12" s="268"/>
      <c r="R12" s="216" t="str">
        <f ca="1">IF(ISERROR($V12),"",OFFSET('Smelter Look-up'!$C$4,$V12-4,0)&amp;"")</f>
        <v/>
      </c>
      <c r="S12" s="224" t="str">
        <f t="shared" ca="1" si="0"/>
        <v/>
      </c>
      <c r="T12" s="224" t="str">
        <f ca="1">IF(B12="","",IF(ISERROR(MATCH($J12,SorP!$B$1:$B$6230,0)),"",INDIRECT("'SorP'!$A$"&amp;MATCH($J12,SorP!$B$1:$B$6230,0))))</f>
        <v/>
      </c>
      <c r="U12" s="239"/>
      <c r="V12" s="269" t="e">
        <f>IF(C12="",NA(),MATCH($B12&amp;$C12,'Smelter Look-up'!$J:$J,0))</f>
        <v>#N/A</v>
      </c>
      <c r="W12" s="270"/>
      <c r="X12" s="270">
        <f t="shared" ca="1" si="1"/>
        <v>0</v>
      </c>
      <c r="Y12" s="270"/>
      <c r="Z12" s="270"/>
      <c r="AB12" s="272" t="str">
        <f t="shared" si="2"/>
        <v/>
      </c>
    </row>
    <row r="13" spans="1:34" s="271" customFormat="1" ht="20.25">
      <c r="A13" s="215"/>
      <c r="B13" s="216" t="str">
        <f>IF(LEN(A13)=0,"",INDEX('Smelter Look-up'!$A:$A,MATCH($A13,'Smelter Look-up'!$E:$E,0)))</f>
        <v/>
      </c>
      <c r="C13" s="220" t="str">
        <f>IF(LEN(A13)=0,"",INDEX('Smelter Look-up'!$C:$C,MATCH($A13,'Smelter Look-up'!$E:$E,0)))</f>
        <v/>
      </c>
      <c r="D13" s="216"/>
      <c r="E13" s="216" t="str">
        <f ca="1">IF(ISERROR($V13),"",OFFSET('Smelter Look-up'!$D$4,$V13-4,0)&amp;"")</f>
        <v/>
      </c>
      <c r="F13" s="216" t="str">
        <f ca="1">IF(ISERROR($V13),"",OFFSET('Smelter Look-up'!$E$4,$V13-4,0))</f>
        <v/>
      </c>
      <c r="G13" s="216" t="str">
        <f ca="1">IF(C13=$X$4,"Enter smelter details", IF(ISERROR($V13),"",OFFSET('Smelter Look-up'!$F$4,$V13-4,0)))</f>
        <v/>
      </c>
      <c r="H13" s="217" t="str">
        <f ca="1">IF(ISERROR($V13),"",OFFSET('Smelter Look-up'!$G$4,$V13-4,0))</f>
        <v/>
      </c>
      <c r="I13" s="218" t="str">
        <f ca="1">IF(ISERROR($V13),"",OFFSET('Smelter Look-up'!$H$4,$V13-4,0))</f>
        <v/>
      </c>
      <c r="J13" s="218" t="str">
        <f ca="1">IF(ISERROR($V13),"",OFFSET('Smelter Look-up'!$I$4,$V13-4,0))</f>
        <v/>
      </c>
      <c r="K13" s="267"/>
      <c r="L13" s="267"/>
      <c r="M13" s="267"/>
      <c r="N13" s="267"/>
      <c r="O13" s="267"/>
      <c r="P13" s="219"/>
      <c r="Q13" s="268"/>
      <c r="R13" s="216" t="str">
        <f ca="1">IF(ISERROR($V13),"",OFFSET('Smelter Look-up'!$C$4,$V13-4,0)&amp;"")</f>
        <v/>
      </c>
      <c r="S13" s="224" t="str">
        <f t="shared" ca="1" si="0"/>
        <v/>
      </c>
      <c r="T13" s="224" t="str">
        <f ca="1">IF(B13="","",IF(ISERROR(MATCH($J13,SorP!$B$1:$B$6230,0)),"",INDIRECT("'SorP'!$A$"&amp;MATCH($J13,SorP!$B$1:$B$6230,0))))</f>
        <v/>
      </c>
      <c r="U13" s="239"/>
      <c r="V13" s="269" t="e">
        <f>IF(C13="",NA(),MATCH($B13&amp;$C13,'Smelter Look-up'!$J:$J,0))</f>
        <v>#N/A</v>
      </c>
      <c r="W13" s="270"/>
      <c r="X13" s="270">
        <f t="shared" ca="1" si="1"/>
        <v>0</v>
      </c>
      <c r="Y13" s="270"/>
      <c r="Z13" s="270"/>
      <c r="AB13" s="272" t="str">
        <f t="shared" si="2"/>
        <v/>
      </c>
    </row>
    <row r="14" spans="1:34" s="271" customFormat="1" ht="20.25">
      <c r="A14" s="215"/>
      <c r="B14" s="216" t="str">
        <f>IF(LEN(A14)=0,"",INDEX('Smelter Look-up'!$A:$A,MATCH($A14,'Smelter Look-up'!$E:$E,0)))</f>
        <v/>
      </c>
      <c r="C14" s="220" t="str">
        <f>IF(LEN(A14)=0,"",INDEX('Smelter Look-up'!$C:$C,MATCH($A14,'Smelter Look-up'!$E:$E,0)))</f>
        <v/>
      </c>
      <c r="D14" s="216"/>
      <c r="E14" s="216" t="str">
        <f ca="1">IF(ISERROR($V14),"",OFFSET('Smelter Look-up'!$D$4,$V14-4,0)&amp;"")</f>
        <v/>
      </c>
      <c r="F14" s="216" t="str">
        <f ca="1">IF(ISERROR($V14),"",OFFSET('Smelter Look-up'!$E$4,$V14-4,0))</f>
        <v/>
      </c>
      <c r="G14" s="216" t="str">
        <f ca="1">IF(C14=$X$4,"Enter smelter details", IF(ISERROR($V14),"",OFFSET('Smelter Look-up'!$F$4,$V14-4,0)))</f>
        <v/>
      </c>
      <c r="H14" s="217" t="str">
        <f ca="1">IF(ISERROR($V14),"",OFFSET('Smelter Look-up'!$G$4,$V14-4,0))</f>
        <v/>
      </c>
      <c r="I14" s="218" t="str">
        <f ca="1">IF(ISERROR($V14),"",OFFSET('Smelter Look-up'!$H$4,$V14-4,0))</f>
        <v/>
      </c>
      <c r="J14" s="218" t="str">
        <f ca="1">IF(ISERROR($V14),"",OFFSET('Smelter Look-up'!$I$4,$V14-4,0))</f>
        <v/>
      </c>
      <c r="K14" s="267"/>
      <c r="L14" s="267"/>
      <c r="M14" s="267"/>
      <c r="N14" s="267"/>
      <c r="O14" s="267"/>
      <c r="P14" s="219"/>
      <c r="Q14" s="268"/>
      <c r="R14" s="216" t="str">
        <f ca="1">IF(ISERROR($V14),"",OFFSET('Smelter Look-up'!$C$4,$V14-4,0)&amp;"")</f>
        <v/>
      </c>
      <c r="S14" s="224" t="str">
        <f t="shared" ca="1" si="0"/>
        <v/>
      </c>
      <c r="T14" s="224" t="str">
        <f ca="1">IF(B14="","",IF(ISERROR(MATCH($J14,SorP!$B$1:$B$6230,0)),"",INDIRECT("'SorP'!$A$"&amp;MATCH($J14,SorP!$B$1:$B$6230,0))))</f>
        <v/>
      </c>
      <c r="U14" s="239"/>
      <c r="V14" s="269" t="e">
        <f>IF(C14="",NA(),MATCH($B14&amp;$C14,'Smelter Look-up'!$J:$J,0))</f>
        <v>#N/A</v>
      </c>
      <c r="W14" s="270"/>
      <c r="X14" s="270">
        <f t="shared" ca="1" si="1"/>
        <v>0</v>
      </c>
      <c r="Y14" s="270"/>
      <c r="Z14" s="270"/>
      <c r="AB14" s="272" t="str">
        <f t="shared" si="2"/>
        <v/>
      </c>
    </row>
    <row r="15" spans="1:34" s="271" customFormat="1" ht="20.25">
      <c r="A15" s="215"/>
      <c r="B15" s="216" t="str">
        <f>IF(LEN(A15)=0,"",INDEX('Smelter Look-up'!$A:$A,MATCH($A15,'Smelter Look-up'!$E:$E,0)))</f>
        <v/>
      </c>
      <c r="C15" s="220" t="str">
        <f>IF(LEN(A15)=0,"",INDEX('Smelter Look-up'!$C:$C,MATCH($A15,'Smelter Look-up'!$E:$E,0)))</f>
        <v/>
      </c>
      <c r="D15" s="216"/>
      <c r="E15" s="216" t="str">
        <f ca="1">IF(ISERROR($V15),"",OFFSET('Smelter Look-up'!$D$4,$V15-4,0)&amp;"")</f>
        <v/>
      </c>
      <c r="F15" s="216" t="str">
        <f ca="1">IF(ISERROR($V15),"",OFFSET('Smelter Look-up'!$E$4,$V15-4,0))</f>
        <v/>
      </c>
      <c r="G15" s="216" t="str">
        <f ca="1">IF(C15=$X$4,"Enter smelter details", IF(ISERROR($V15),"",OFFSET('Smelter Look-up'!$F$4,$V15-4,0)))</f>
        <v/>
      </c>
      <c r="H15" s="217" t="str">
        <f ca="1">IF(ISERROR($V15),"",OFFSET('Smelter Look-up'!$G$4,$V15-4,0))</f>
        <v/>
      </c>
      <c r="I15" s="218" t="str">
        <f ca="1">IF(ISERROR($V15),"",OFFSET('Smelter Look-up'!$H$4,$V15-4,0))</f>
        <v/>
      </c>
      <c r="J15" s="218" t="str">
        <f ca="1">IF(ISERROR($V15),"",OFFSET('Smelter Look-up'!$I$4,$V15-4,0))</f>
        <v/>
      </c>
      <c r="K15" s="267"/>
      <c r="L15" s="267"/>
      <c r="M15" s="267"/>
      <c r="N15" s="267"/>
      <c r="O15" s="267"/>
      <c r="P15" s="219"/>
      <c r="Q15" s="268"/>
      <c r="R15" s="216" t="str">
        <f ca="1">IF(ISERROR($V15),"",OFFSET('Smelter Look-up'!$C$4,$V15-4,0)&amp;"")</f>
        <v/>
      </c>
      <c r="S15" s="224" t="str">
        <f t="shared" ca="1" si="0"/>
        <v/>
      </c>
      <c r="T15" s="224" t="str">
        <f ca="1">IF(B15="","",IF(ISERROR(MATCH($J15,SorP!$B$1:$B$6230,0)),"",INDIRECT("'SorP'!$A$"&amp;MATCH($J15,SorP!$B$1:$B$6230,0))))</f>
        <v/>
      </c>
      <c r="U15" s="239"/>
      <c r="V15" s="269" t="e">
        <f>IF(C15="",NA(),MATCH($B15&amp;$C15,'Smelter Look-up'!$J:$J,0))</f>
        <v>#N/A</v>
      </c>
      <c r="W15" s="270"/>
      <c r="X15" s="270">
        <f t="shared" ca="1" si="1"/>
        <v>0</v>
      </c>
      <c r="Y15" s="270"/>
      <c r="Z15" s="270"/>
      <c r="AB15" s="272" t="str">
        <f t="shared" si="2"/>
        <v/>
      </c>
    </row>
    <row r="16" spans="1:34" s="271" customFormat="1" ht="20.25">
      <c r="A16" s="215"/>
      <c r="B16" s="216" t="str">
        <f>IF(LEN(A16)=0,"",INDEX('Smelter Look-up'!$A:$A,MATCH($A16,'Smelter Look-up'!$E:$E,0)))</f>
        <v/>
      </c>
      <c r="C16" s="220" t="str">
        <f>IF(LEN(A16)=0,"",INDEX('Smelter Look-up'!$C:$C,MATCH($A16,'Smelter Look-up'!$E:$E,0)))</f>
        <v/>
      </c>
      <c r="D16" s="216"/>
      <c r="E16" s="216" t="str">
        <f ca="1">IF(ISERROR($V16),"",OFFSET('Smelter Look-up'!$D$4,$V16-4,0)&amp;"")</f>
        <v/>
      </c>
      <c r="F16" s="216" t="str">
        <f ca="1">IF(ISERROR($V16),"",OFFSET('Smelter Look-up'!$E$4,$V16-4,0))</f>
        <v/>
      </c>
      <c r="G16" s="216" t="str">
        <f ca="1">IF(C16=$X$4,"Enter smelter details", IF(ISERROR($V16),"",OFFSET('Smelter Look-up'!$F$4,$V16-4,0)))</f>
        <v/>
      </c>
      <c r="H16" s="217" t="str">
        <f ca="1">IF(ISERROR($V16),"",OFFSET('Smelter Look-up'!$G$4,$V16-4,0))</f>
        <v/>
      </c>
      <c r="I16" s="218" t="str">
        <f ca="1">IF(ISERROR($V16),"",OFFSET('Smelter Look-up'!$H$4,$V16-4,0))</f>
        <v/>
      </c>
      <c r="J16" s="218" t="str">
        <f ca="1">IF(ISERROR($V16),"",OFFSET('Smelter Look-up'!$I$4,$V16-4,0))</f>
        <v/>
      </c>
      <c r="K16" s="267"/>
      <c r="L16" s="267"/>
      <c r="M16" s="267"/>
      <c r="N16" s="267"/>
      <c r="O16" s="267"/>
      <c r="P16" s="219"/>
      <c r="Q16" s="268"/>
      <c r="R16" s="216" t="str">
        <f ca="1">IF(ISERROR($V16),"",OFFSET('Smelter Look-up'!$C$4,$V16-4,0)&amp;"")</f>
        <v/>
      </c>
      <c r="S16" s="224" t="str">
        <f t="shared" ca="1" si="0"/>
        <v/>
      </c>
      <c r="T16" s="224" t="str">
        <f ca="1">IF(B16="","",IF(ISERROR(MATCH($J16,SorP!$B$1:$B$6230,0)),"",INDIRECT("'SorP'!$A$"&amp;MATCH($J16,SorP!$B$1:$B$6230,0))))</f>
        <v/>
      </c>
      <c r="U16" s="239"/>
      <c r="V16" s="269" t="e">
        <f>IF(C16="",NA(),MATCH($B16&amp;$C16,'Smelter Look-up'!$J:$J,0))</f>
        <v>#N/A</v>
      </c>
      <c r="W16" s="270"/>
      <c r="X16" s="270">
        <f t="shared" ca="1" si="1"/>
        <v>0</v>
      </c>
      <c r="Y16" s="270"/>
      <c r="Z16" s="270"/>
      <c r="AB16" s="272" t="str">
        <f t="shared" si="2"/>
        <v/>
      </c>
    </row>
    <row r="17" spans="1:28" s="271" customFormat="1" ht="20.25">
      <c r="A17" s="215"/>
      <c r="B17" s="216" t="str">
        <f>IF(LEN(A17)=0,"",INDEX('Smelter Look-up'!$A:$A,MATCH($A17,'Smelter Look-up'!$E:$E,0)))</f>
        <v/>
      </c>
      <c r="C17" s="220" t="str">
        <f>IF(LEN(A17)=0,"",INDEX('Smelter Look-up'!$C:$C,MATCH($A17,'Smelter Look-up'!$E:$E,0)))</f>
        <v/>
      </c>
      <c r="D17" s="216"/>
      <c r="E17" s="216" t="str">
        <f ca="1">IF(ISERROR($V17),"",OFFSET('Smelter Look-up'!$D$4,$V17-4,0)&amp;"")</f>
        <v/>
      </c>
      <c r="F17" s="216" t="str">
        <f ca="1">IF(ISERROR($V17),"",OFFSET('Smelter Look-up'!$E$4,$V17-4,0))</f>
        <v/>
      </c>
      <c r="G17" s="216" t="str">
        <f ca="1">IF(C17=$X$4,"Enter smelter details", IF(ISERROR($V17),"",OFFSET('Smelter Look-up'!$F$4,$V17-4,0)))</f>
        <v/>
      </c>
      <c r="H17" s="217" t="str">
        <f ca="1">IF(ISERROR($V17),"",OFFSET('Smelter Look-up'!$G$4,$V17-4,0))</f>
        <v/>
      </c>
      <c r="I17" s="218" t="str">
        <f ca="1">IF(ISERROR($V17),"",OFFSET('Smelter Look-up'!$H$4,$V17-4,0))</f>
        <v/>
      </c>
      <c r="J17" s="218" t="str">
        <f ca="1">IF(ISERROR($V17),"",OFFSET('Smelter Look-up'!$I$4,$V17-4,0))</f>
        <v/>
      </c>
      <c r="K17" s="267"/>
      <c r="L17" s="267"/>
      <c r="M17" s="267"/>
      <c r="N17" s="267"/>
      <c r="O17" s="267"/>
      <c r="P17" s="219"/>
      <c r="Q17" s="268"/>
      <c r="R17" s="216" t="str">
        <f ca="1">IF(ISERROR($V17),"",OFFSET('Smelter Look-up'!$C$4,$V17-4,0)&amp;"")</f>
        <v/>
      </c>
      <c r="S17" s="224" t="str">
        <f t="shared" ca="1" si="0"/>
        <v/>
      </c>
      <c r="T17" s="224" t="str">
        <f ca="1">IF(B17="","",IF(ISERROR(MATCH($J17,SorP!$B$1:$B$6230,0)),"",INDIRECT("'SorP'!$A$"&amp;MATCH($J17,SorP!$B$1:$B$6230,0))))</f>
        <v/>
      </c>
      <c r="U17" s="239"/>
      <c r="V17" s="269" t="e">
        <f>IF(C17="",NA(),MATCH($B17&amp;$C17,'Smelter Look-up'!$J:$J,0))</f>
        <v>#N/A</v>
      </c>
      <c r="W17" s="270"/>
      <c r="X17" s="270">
        <f t="shared" ca="1" si="1"/>
        <v>0</v>
      </c>
      <c r="Y17" s="270"/>
      <c r="Z17" s="270"/>
      <c r="AB17" s="272" t="str">
        <f t="shared" si="2"/>
        <v/>
      </c>
    </row>
    <row r="18" spans="1:28" s="271" customFormat="1" ht="20.25">
      <c r="A18" s="215"/>
      <c r="B18" s="216" t="str">
        <f>IF(LEN(A18)=0,"",INDEX('Smelter Look-up'!$A:$A,MATCH($A18,'Smelter Look-up'!$E:$E,0)))</f>
        <v/>
      </c>
      <c r="C18" s="220" t="str">
        <f>IF(LEN(A18)=0,"",INDEX('Smelter Look-up'!$C:$C,MATCH($A18,'Smelter Look-up'!$E:$E,0)))</f>
        <v/>
      </c>
      <c r="D18" s="216"/>
      <c r="E18" s="216" t="str">
        <f ca="1">IF(ISERROR($V18),"",OFFSET('Smelter Look-up'!$D$4,$V18-4,0)&amp;"")</f>
        <v/>
      </c>
      <c r="F18" s="216" t="str">
        <f ca="1">IF(ISERROR($V18),"",OFFSET('Smelter Look-up'!$E$4,$V18-4,0))</f>
        <v/>
      </c>
      <c r="G18" s="216" t="str">
        <f ca="1">IF(C18=$X$4,"Enter smelter details", IF(ISERROR($V18),"",OFFSET('Smelter Look-up'!$F$4,$V18-4,0)))</f>
        <v/>
      </c>
      <c r="H18" s="217" t="str">
        <f ca="1">IF(ISERROR($V18),"",OFFSET('Smelter Look-up'!$G$4,$V18-4,0))</f>
        <v/>
      </c>
      <c r="I18" s="218" t="str">
        <f ca="1">IF(ISERROR($V18),"",OFFSET('Smelter Look-up'!$H$4,$V18-4,0))</f>
        <v/>
      </c>
      <c r="J18" s="218" t="str">
        <f ca="1">IF(ISERROR($V18),"",OFFSET('Smelter Look-up'!$I$4,$V18-4,0))</f>
        <v/>
      </c>
      <c r="K18" s="267"/>
      <c r="L18" s="267"/>
      <c r="M18" s="267"/>
      <c r="N18" s="267"/>
      <c r="O18" s="267"/>
      <c r="P18" s="219"/>
      <c r="Q18" s="268"/>
      <c r="R18" s="216" t="str">
        <f ca="1">IF(ISERROR($V18),"",OFFSET('Smelter Look-up'!$C$4,$V18-4,0)&amp;"")</f>
        <v/>
      </c>
      <c r="S18" s="224" t="str">
        <f t="shared" ca="1" si="0"/>
        <v/>
      </c>
      <c r="T18" s="224" t="str">
        <f ca="1">IF(B18="","",IF(ISERROR(MATCH($J18,SorP!$B$1:$B$6230,0)),"",INDIRECT("'SorP'!$A$"&amp;MATCH($J18,SorP!$B$1:$B$6230,0))))</f>
        <v/>
      </c>
      <c r="U18" s="239"/>
      <c r="V18" s="269" t="e">
        <f>IF(C18="",NA(),MATCH($B18&amp;$C18,'Smelter Look-up'!$J:$J,0))</f>
        <v>#N/A</v>
      </c>
      <c r="W18" s="270"/>
      <c r="X18" s="270">
        <f t="shared" ca="1" si="1"/>
        <v>0</v>
      </c>
      <c r="Y18" s="270"/>
      <c r="Z18" s="270"/>
      <c r="AB18" s="272" t="str">
        <f t="shared" si="2"/>
        <v/>
      </c>
    </row>
    <row r="19" spans="1:28" s="271" customFormat="1" ht="20.25">
      <c r="A19" s="215"/>
      <c r="B19" s="216" t="str">
        <f>IF(LEN(A19)=0,"",INDEX('Smelter Look-up'!$A:$A,MATCH($A19,'Smelter Look-up'!$E:$E,0)))</f>
        <v/>
      </c>
      <c r="C19" s="220" t="str">
        <f>IF(LEN(A19)=0,"",INDEX('Smelter Look-up'!$C:$C,MATCH($A19,'Smelter Look-up'!$E:$E,0)))</f>
        <v/>
      </c>
      <c r="D19" s="216"/>
      <c r="E19" s="216" t="str">
        <f ca="1">IF(ISERROR($V19),"",OFFSET('Smelter Look-up'!$D$4,$V19-4,0)&amp;"")</f>
        <v/>
      </c>
      <c r="F19" s="216" t="str">
        <f ca="1">IF(ISERROR($V19),"",OFFSET('Smelter Look-up'!$E$4,$V19-4,0))</f>
        <v/>
      </c>
      <c r="G19" s="216" t="str">
        <f ca="1">IF(C19=$X$4,"Enter smelter details", IF(ISERROR($V19),"",OFFSET('Smelter Look-up'!$F$4,$V19-4,0)))</f>
        <v/>
      </c>
      <c r="H19" s="217" t="str">
        <f ca="1">IF(ISERROR($V19),"",OFFSET('Smelter Look-up'!$G$4,$V19-4,0))</f>
        <v/>
      </c>
      <c r="I19" s="218" t="str">
        <f ca="1">IF(ISERROR($V19),"",OFFSET('Smelter Look-up'!$H$4,$V19-4,0))</f>
        <v/>
      </c>
      <c r="J19" s="218" t="str">
        <f ca="1">IF(ISERROR($V19),"",OFFSET('Smelter Look-up'!$I$4,$V19-4,0))</f>
        <v/>
      </c>
      <c r="K19" s="267"/>
      <c r="L19" s="267"/>
      <c r="M19" s="267"/>
      <c r="N19" s="267"/>
      <c r="O19" s="267"/>
      <c r="P19" s="219"/>
      <c r="Q19" s="268"/>
      <c r="R19" s="216" t="str">
        <f ca="1">IF(ISERROR($V19),"",OFFSET('Smelter Look-up'!$C$4,$V19-4,0)&amp;"")</f>
        <v/>
      </c>
      <c r="S19" s="224" t="str">
        <f t="shared" ca="1" si="0"/>
        <v/>
      </c>
      <c r="T19" s="224" t="str">
        <f ca="1">IF(B19="","",IF(ISERROR(MATCH($J19,SorP!$B$1:$B$6230,0)),"",INDIRECT("'SorP'!$A$"&amp;MATCH($J19,SorP!$B$1:$B$6230,0))))</f>
        <v/>
      </c>
      <c r="U19" s="239"/>
      <c r="V19" s="269" t="e">
        <f>IF(C19="",NA(),MATCH($B19&amp;$C19,'Smelter Look-up'!$J:$J,0))</f>
        <v>#N/A</v>
      </c>
      <c r="W19" s="270"/>
      <c r="X19" s="270">
        <f t="shared" ca="1" si="1"/>
        <v>0</v>
      </c>
      <c r="Y19" s="270"/>
      <c r="Z19" s="270"/>
      <c r="AB19" s="272" t="str">
        <f t="shared" si="2"/>
        <v/>
      </c>
    </row>
    <row r="20" spans="1:28" s="271" customFormat="1" ht="20.25">
      <c r="A20" s="215"/>
      <c r="B20" s="216" t="str">
        <f>IF(LEN(A20)=0,"",INDEX('Smelter Look-up'!$A:$A,MATCH($A20,'Smelter Look-up'!$E:$E,0)))</f>
        <v/>
      </c>
      <c r="C20" s="220" t="str">
        <f>IF(LEN(A20)=0,"",INDEX('Smelter Look-up'!$C:$C,MATCH($A20,'Smelter Look-up'!$E:$E,0)))</f>
        <v/>
      </c>
      <c r="D20" s="216"/>
      <c r="E20" s="216" t="str">
        <f ca="1">IF(ISERROR($V20),"",OFFSET('Smelter Look-up'!$D$4,$V20-4,0)&amp;"")</f>
        <v/>
      </c>
      <c r="F20" s="216" t="str">
        <f ca="1">IF(ISERROR($V20),"",OFFSET('Smelter Look-up'!$E$4,$V20-4,0))</f>
        <v/>
      </c>
      <c r="G20" s="216" t="str">
        <f ca="1">IF(C20=$X$4,"Enter smelter details", IF(ISERROR($V20),"",OFFSET('Smelter Look-up'!$F$4,$V20-4,0)))</f>
        <v/>
      </c>
      <c r="H20" s="217" t="str">
        <f ca="1">IF(ISERROR($V20),"",OFFSET('Smelter Look-up'!$G$4,$V20-4,0))</f>
        <v/>
      </c>
      <c r="I20" s="218" t="str">
        <f ca="1">IF(ISERROR($V20),"",OFFSET('Smelter Look-up'!$H$4,$V20-4,0))</f>
        <v/>
      </c>
      <c r="J20" s="218" t="str">
        <f ca="1">IF(ISERROR($V20),"",OFFSET('Smelter Look-up'!$I$4,$V20-4,0))</f>
        <v/>
      </c>
      <c r="K20" s="267"/>
      <c r="L20" s="267"/>
      <c r="M20" s="267"/>
      <c r="N20" s="267"/>
      <c r="O20" s="267"/>
      <c r="P20" s="219"/>
      <c r="Q20" s="268"/>
      <c r="R20" s="216" t="str">
        <f ca="1">IF(ISERROR($V20),"",OFFSET('Smelter Look-up'!$C$4,$V20-4,0)&amp;"")</f>
        <v/>
      </c>
      <c r="S20" s="224" t="str">
        <f t="shared" ca="1" si="0"/>
        <v/>
      </c>
      <c r="T20" s="224" t="str">
        <f ca="1">IF(B20="","",IF(ISERROR(MATCH($J20,SorP!$B$1:$B$6230,0)),"",INDIRECT("'SorP'!$A$"&amp;MATCH($J20,SorP!$B$1:$B$6230,0))))</f>
        <v/>
      </c>
      <c r="U20" s="239"/>
      <c r="V20" s="269" t="e">
        <f>IF(C20="",NA(),MATCH($B20&amp;$C20,'Smelter Look-up'!$J:$J,0))</f>
        <v>#N/A</v>
      </c>
      <c r="W20" s="270"/>
      <c r="X20" s="270">
        <f t="shared" ca="1" si="1"/>
        <v>0</v>
      </c>
      <c r="Y20" s="270"/>
      <c r="Z20" s="270"/>
      <c r="AB20" s="272" t="str">
        <f t="shared" si="2"/>
        <v/>
      </c>
    </row>
    <row r="21" spans="1:28" s="271" customFormat="1" ht="20.25">
      <c r="A21" s="215"/>
      <c r="B21" s="216" t="str">
        <f>IF(LEN(A21)=0,"",INDEX('Smelter Look-up'!$A:$A,MATCH($A21,'Smelter Look-up'!$E:$E,0)))</f>
        <v/>
      </c>
      <c r="C21" s="220" t="str">
        <f>IF(LEN(A21)=0,"",INDEX('Smelter Look-up'!$C:$C,MATCH($A21,'Smelter Look-up'!$E:$E,0)))</f>
        <v/>
      </c>
      <c r="D21" s="216"/>
      <c r="E21" s="216" t="str">
        <f ca="1">IF(ISERROR($V21),"",OFFSET('Smelter Look-up'!$D$4,$V21-4,0)&amp;"")</f>
        <v/>
      </c>
      <c r="F21" s="216" t="str">
        <f ca="1">IF(ISERROR($V21),"",OFFSET('Smelter Look-up'!$E$4,$V21-4,0))</f>
        <v/>
      </c>
      <c r="G21" s="216" t="str">
        <f ca="1">IF(C21=$X$4,"Enter smelter details", IF(ISERROR($V21),"",OFFSET('Smelter Look-up'!$F$4,$V21-4,0)))</f>
        <v/>
      </c>
      <c r="H21" s="217" t="str">
        <f ca="1">IF(ISERROR($V21),"",OFFSET('Smelter Look-up'!$G$4,$V21-4,0))</f>
        <v/>
      </c>
      <c r="I21" s="218" t="str">
        <f ca="1">IF(ISERROR($V21),"",OFFSET('Smelter Look-up'!$H$4,$V21-4,0))</f>
        <v/>
      </c>
      <c r="J21" s="218" t="str">
        <f ca="1">IF(ISERROR($V21),"",OFFSET('Smelter Look-up'!$I$4,$V21-4,0))</f>
        <v/>
      </c>
      <c r="K21" s="267"/>
      <c r="L21" s="267"/>
      <c r="M21" s="267"/>
      <c r="N21" s="267"/>
      <c r="O21" s="267"/>
      <c r="P21" s="219"/>
      <c r="Q21" s="268"/>
      <c r="R21" s="216" t="str">
        <f ca="1">IF(ISERROR($V21),"",OFFSET('Smelter Look-up'!$C$4,$V21-4,0)&amp;"")</f>
        <v/>
      </c>
      <c r="S21" s="224" t="str">
        <f t="shared" ca="1" si="0"/>
        <v/>
      </c>
      <c r="T21" s="224" t="str">
        <f ca="1">IF(B21="","",IF(ISERROR(MATCH($J21,SorP!$B$1:$B$6230,0)),"",INDIRECT("'SorP'!$A$"&amp;MATCH($J21,SorP!$B$1:$B$6230,0))))</f>
        <v/>
      </c>
      <c r="U21" s="239"/>
      <c r="V21" s="269" t="e">
        <f>IF(C21="",NA(),MATCH($B21&amp;$C21,'Smelter Look-up'!$J:$J,0))</f>
        <v>#N/A</v>
      </c>
      <c r="W21" s="270"/>
      <c r="X21" s="270">
        <f t="shared" ca="1" si="1"/>
        <v>0</v>
      </c>
      <c r="Y21" s="270"/>
      <c r="Z21" s="270"/>
      <c r="AB21" s="272" t="str">
        <f t="shared" si="2"/>
        <v/>
      </c>
    </row>
    <row r="22" spans="1:28" s="271" customFormat="1" ht="20.25">
      <c r="A22" s="215"/>
      <c r="B22" s="216" t="str">
        <f>IF(LEN(A22)=0,"",INDEX('Smelter Look-up'!$A:$A,MATCH($A22,'Smelter Look-up'!$E:$E,0)))</f>
        <v/>
      </c>
      <c r="C22" s="220" t="str">
        <f>IF(LEN(A22)=0,"",INDEX('Smelter Look-up'!$C:$C,MATCH($A22,'Smelter Look-up'!$E:$E,0)))</f>
        <v/>
      </c>
      <c r="D22" s="216"/>
      <c r="E22" s="216" t="str">
        <f ca="1">IF(ISERROR($V22),"",OFFSET('Smelter Look-up'!$D$4,$V22-4,0)&amp;"")</f>
        <v/>
      </c>
      <c r="F22" s="216" t="str">
        <f ca="1">IF(ISERROR($V22),"",OFFSET('Smelter Look-up'!$E$4,$V22-4,0))</f>
        <v/>
      </c>
      <c r="G22" s="216" t="str">
        <f ca="1">IF(C22=$X$4,"Enter smelter details", IF(ISERROR($V22),"",OFFSET('Smelter Look-up'!$F$4,$V22-4,0)))</f>
        <v/>
      </c>
      <c r="H22" s="217" t="str">
        <f ca="1">IF(ISERROR($V22),"",OFFSET('Smelter Look-up'!$G$4,$V22-4,0))</f>
        <v/>
      </c>
      <c r="I22" s="218" t="str">
        <f ca="1">IF(ISERROR($V22),"",OFFSET('Smelter Look-up'!$H$4,$V22-4,0))</f>
        <v/>
      </c>
      <c r="J22" s="218" t="str">
        <f ca="1">IF(ISERROR($V22),"",OFFSET('Smelter Look-up'!$I$4,$V22-4,0))</f>
        <v/>
      </c>
      <c r="K22" s="267"/>
      <c r="L22" s="267"/>
      <c r="M22" s="267"/>
      <c r="N22" s="267"/>
      <c r="O22" s="267"/>
      <c r="P22" s="219"/>
      <c r="Q22" s="268"/>
      <c r="R22" s="216" t="str">
        <f ca="1">IF(ISERROR($V22),"",OFFSET('Smelter Look-up'!$C$4,$V22-4,0)&amp;"")</f>
        <v/>
      </c>
      <c r="S22" s="224" t="str">
        <f t="shared" ca="1" si="0"/>
        <v/>
      </c>
      <c r="T22" s="224" t="str">
        <f ca="1">IF(B22="","",IF(ISERROR(MATCH($J22,SorP!$B$1:$B$6230,0)),"",INDIRECT("'SorP'!$A$"&amp;MATCH($J22,SorP!$B$1:$B$6230,0))))</f>
        <v/>
      </c>
      <c r="U22" s="239"/>
      <c r="V22" s="269" t="e">
        <f>IF(C22="",NA(),MATCH($B22&amp;$C22,'Smelter Look-up'!$J:$J,0))</f>
        <v>#N/A</v>
      </c>
      <c r="W22" s="270"/>
      <c r="X22" s="270">
        <f t="shared" ca="1" si="1"/>
        <v>0</v>
      </c>
      <c r="Y22" s="270"/>
      <c r="Z22" s="270"/>
      <c r="AB22" s="272" t="str">
        <f t="shared" si="2"/>
        <v/>
      </c>
    </row>
    <row r="23" spans="1:28" s="271" customFormat="1" ht="20.25">
      <c r="A23" s="215"/>
      <c r="B23" s="216" t="str">
        <f>IF(LEN(A23)=0,"",INDEX('Smelter Look-up'!$A:$A,MATCH($A23,'Smelter Look-up'!$E:$E,0)))</f>
        <v/>
      </c>
      <c r="C23" s="220" t="str">
        <f>IF(LEN(A23)=0,"",INDEX('Smelter Look-up'!$C:$C,MATCH($A23,'Smelter Look-up'!$E:$E,0)))</f>
        <v/>
      </c>
      <c r="D23" s="216"/>
      <c r="E23" s="216" t="str">
        <f ca="1">IF(ISERROR($V23),"",OFFSET('Smelter Look-up'!$D$4,$V23-4,0)&amp;"")</f>
        <v/>
      </c>
      <c r="F23" s="216" t="str">
        <f ca="1">IF(ISERROR($V23),"",OFFSET('Smelter Look-up'!$E$4,$V23-4,0))</f>
        <v/>
      </c>
      <c r="G23" s="216" t="str">
        <f ca="1">IF(C23=$X$4,"Enter smelter details", IF(ISERROR($V23),"",OFFSET('Smelter Look-up'!$F$4,$V23-4,0)))</f>
        <v/>
      </c>
      <c r="H23" s="217" t="str">
        <f ca="1">IF(ISERROR($V23),"",OFFSET('Smelter Look-up'!$G$4,$V23-4,0))</f>
        <v/>
      </c>
      <c r="I23" s="218" t="str">
        <f ca="1">IF(ISERROR($V23),"",OFFSET('Smelter Look-up'!$H$4,$V23-4,0))</f>
        <v/>
      </c>
      <c r="J23" s="218" t="str">
        <f ca="1">IF(ISERROR($V23),"",OFFSET('Smelter Look-up'!$I$4,$V23-4,0))</f>
        <v/>
      </c>
      <c r="K23" s="267"/>
      <c r="L23" s="267"/>
      <c r="M23" s="267"/>
      <c r="N23" s="267"/>
      <c r="O23" s="267"/>
      <c r="P23" s="219"/>
      <c r="Q23" s="268"/>
      <c r="R23" s="216" t="str">
        <f ca="1">IF(ISERROR($V23),"",OFFSET('Smelter Look-up'!$C$4,$V23-4,0)&amp;"")</f>
        <v/>
      </c>
      <c r="S23" s="224" t="str">
        <f t="shared" ca="1" si="0"/>
        <v/>
      </c>
      <c r="T23" s="224" t="str">
        <f ca="1">IF(B23="","",IF(ISERROR(MATCH($J23,SorP!$B$1:$B$6230,0)),"",INDIRECT("'SorP'!$A$"&amp;MATCH($J23,SorP!$B$1:$B$6230,0))))</f>
        <v/>
      </c>
      <c r="U23" s="239"/>
      <c r="V23" s="269" t="e">
        <f>IF(C23="",NA(),MATCH($B23&amp;$C23,'Smelter Look-up'!$J:$J,0))</f>
        <v>#N/A</v>
      </c>
      <c r="W23" s="270"/>
      <c r="X23" s="270">
        <f t="shared" ca="1" si="1"/>
        <v>0</v>
      </c>
      <c r="Y23" s="270"/>
      <c r="Z23" s="270"/>
      <c r="AB23" s="272" t="str">
        <f t="shared" si="2"/>
        <v/>
      </c>
    </row>
    <row r="24" spans="1:28" s="271" customFormat="1" ht="20.25">
      <c r="A24" s="215"/>
      <c r="B24" s="216" t="str">
        <f>IF(LEN(A24)=0,"",INDEX('Smelter Look-up'!$A:$A,MATCH($A24,'Smelter Look-up'!$E:$E,0)))</f>
        <v/>
      </c>
      <c r="C24" s="220" t="str">
        <f>IF(LEN(A24)=0,"",INDEX('Smelter Look-up'!$C:$C,MATCH($A24,'Smelter Look-up'!$E:$E,0)))</f>
        <v/>
      </c>
      <c r="D24" s="216"/>
      <c r="E24" s="216" t="str">
        <f ca="1">IF(ISERROR($V24),"",OFFSET('Smelter Look-up'!$D$4,$V24-4,0)&amp;"")</f>
        <v/>
      </c>
      <c r="F24" s="216" t="str">
        <f ca="1">IF(ISERROR($V24),"",OFFSET('Smelter Look-up'!$E$4,$V24-4,0))</f>
        <v/>
      </c>
      <c r="G24" s="216" t="str">
        <f ca="1">IF(C24=$X$4,"Enter smelter details", IF(ISERROR($V24),"",OFFSET('Smelter Look-up'!$F$4,$V24-4,0)))</f>
        <v/>
      </c>
      <c r="H24" s="217" t="str">
        <f ca="1">IF(ISERROR($V24),"",OFFSET('Smelter Look-up'!$G$4,$V24-4,0))</f>
        <v/>
      </c>
      <c r="I24" s="218" t="str">
        <f ca="1">IF(ISERROR($V24),"",OFFSET('Smelter Look-up'!$H$4,$V24-4,0))</f>
        <v/>
      </c>
      <c r="J24" s="218" t="str">
        <f ca="1">IF(ISERROR($V24),"",OFFSET('Smelter Look-up'!$I$4,$V24-4,0))</f>
        <v/>
      </c>
      <c r="K24" s="267"/>
      <c r="L24" s="267"/>
      <c r="M24" s="267"/>
      <c r="N24" s="267"/>
      <c r="O24" s="267"/>
      <c r="P24" s="219"/>
      <c r="Q24" s="268"/>
      <c r="R24" s="216" t="str">
        <f ca="1">IF(ISERROR($V24),"",OFFSET('Smelter Look-up'!$C$4,$V24-4,0)&amp;"")</f>
        <v/>
      </c>
      <c r="S24" s="224" t="str">
        <f t="shared" ca="1" si="0"/>
        <v/>
      </c>
      <c r="T24" s="224" t="str">
        <f ca="1">IF(B24="","",IF(ISERROR(MATCH($J24,SorP!$B$1:$B$6230,0)),"",INDIRECT("'SorP'!$A$"&amp;MATCH($J24,SorP!$B$1:$B$6230,0))))</f>
        <v/>
      </c>
      <c r="U24" s="239"/>
      <c r="V24" s="269" t="e">
        <f>IF(C24="",NA(),MATCH($B24&amp;$C24,'Smelter Look-up'!$J:$J,0))</f>
        <v>#N/A</v>
      </c>
      <c r="W24" s="270"/>
      <c r="X24" s="270">
        <f t="shared" ca="1" si="1"/>
        <v>0</v>
      </c>
      <c r="Y24" s="270"/>
      <c r="Z24" s="270"/>
      <c r="AB24" s="272" t="str">
        <f t="shared" si="2"/>
        <v/>
      </c>
    </row>
    <row r="25" spans="1:28" s="271" customFormat="1" ht="20.25">
      <c r="A25" s="215"/>
      <c r="B25" s="216" t="str">
        <f>IF(LEN(A25)=0,"",INDEX('Smelter Look-up'!$A:$A,MATCH($A25,'Smelter Look-up'!$E:$E,0)))</f>
        <v/>
      </c>
      <c r="C25" s="220" t="str">
        <f>IF(LEN(A25)=0,"",INDEX('Smelter Look-up'!$C:$C,MATCH($A25,'Smelter Look-up'!$E:$E,0)))</f>
        <v/>
      </c>
      <c r="D25" s="216"/>
      <c r="E25" s="216" t="str">
        <f ca="1">IF(ISERROR($V25),"",OFFSET('Smelter Look-up'!$D$4,$V25-4,0)&amp;"")</f>
        <v/>
      </c>
      <c r="F25" s="216" t="str">
        <f ca="1">IF(ISERROR($V25),"",OFFSET('Smelter Look-up'!$E$4,$V25-4,0))</f>
        <v/>
      </c>
      <c r="G25" s="216" t="str">
        <f ca="1">IF(C25=$X$4,"Enter smelter details", IF(ISERROR($V25),"",OFFSET('Smelter Look-up'!$F$4,$V25-4,0)))</f>
        <v/>
      </c>
      <c r="H25" s="217" t="str">
        <f ca="1">IF(ISERROR($V25),"",OFFSET('Smelter Look-up'!$G$4,$V25-4,0))</f>
        <v/>
      </c>
      <c r="I25" s="218" t="str">
        <f ca="1">IF(ISERROR($V25),"",OFFSET('Smelter Look-up'!$H$4,$V25-4,0))</f>
        <v/>
      </c>
      <c r="J25" s="218" t="str">
        <f ca="1">IF(ISERROR($V25),"",OFFSET('Smelter Look-up'!$I$4,$V25-4,0))</f>
        <v/>
      </c>
      <c r="K25" s="267"/>
      <c r="L25" s="267"/>
      <c r="M25" s="267"/>
      <c r="N25" s="267"/>
      <c r="O25" s="267"/>
      <c r="P25" s="219"/>
      <c r="Q25" s="268"/>
      <c r="R25" s="216" t="str">
        <f ca="1">IF(ISERROR($V25),"",OFFSET('Smelter Look-up'!$C$4,$V25-4,0)&amp;"")</f>
        <v/>
      </c>
      <c r="S25" s="224" t="str">
        <f t="shared" ca="1" si="0"/>
        <v/>
      </c>
      <c r="T25" s="224" t="str">
        <f ca="1">IF(B25="","",IF(ISERROR(MATCH($J25,SorP!$B$1:$B$6230,0)),"",INDIRECT("'SorP'!$A$"&amp;MATCH($J25,SorP!$B$1:$B$6230,0))))</f>
        <v/>
      </c>
      <c r="U25" s="239"/>
      <c r="V25" s="269" t="e">
        <f>IF(C25="",NA(),MATCH($B25&amp;$C25,'Smelter Look-up'!$J:$J,0))</f>
        <v>#N/A</v>
      </c>
      <c r="W25" s="270"/>
      <c r="X25" s="270">
        <f t="shared" ca="1" si="1"/>
        <v>0</v>
      </c>
      <c r="Y25" s="270"/>
      <c r="Z25" s="270"/>
      <c r="AB25" s="272" t="str">
        <f t="shared" si="2"/>
        <v/>
      </c>
    </row>
    <row r="26" spans="1:28" s="271" customFormat="1" ht="20.25">
      <c r="A26" s="215"/>
      <c r="B26" s="216" t="str">
        <f>IF(LEN(A26)=0,"",INDEX('Smelter Look-up'!$A:$A,MATCH($A26,'Smelter Look-up'!$E:$E,0)))</f>
        <v/>
      </c>
      <c r="C26" s="220" t="str">
        <f>IF(LEN(A26)=0,"",INDEX('Smelter Look-up'!$C:$C,MATCH($A26,'Smelter Look-up'!$E:$E,0)))</f>
        <v/>
      </c>
      <c r="D26" s="216"/>
      <c r="E26" s="216" t="str">
        <f ca="1">IF(ISERROR($V26),"",OFFSET('Smelter Look-up'!$D$4,$V26-4,0)&amp;"")</f>
        <v/>
      </c>
      <c r="F26" s="216" t="str">
        <f ca="1">IF(ISERROR($V26),"",OFFSET('Smelter Look-up'!$E$4,$V26-4,0))</f>
        <v/>
      </c>
      <c r="G26" s="216" t="str">
        <f ca="1">IF(C26=$X$4,"Enter smelter details", IF(ISERROR($V26),"",OFFSET('Smelter Look-up'!$F$4,$V26-4,0)))</f>
        <v/>
      </c>
      <c r="H26" s="217" t="str">
        <f ca="1">IF(ISERROR($V26),"",OFFSET('Smelter Look-up'!$G$4,$V26-4,0))</f>
        <v/>
      </c>
      <c r="I26" s="218" t="str">
        <f ca="1">IF(ISERROR($V26),"",OFFSET('Smelter Look-up'!$H$4,$V26-4,0))</f>
        <v/>
      </c>
      <c r="J26" s="218" t="str">
        <f ca="1">IF(ISERROR($V26),"",OFFSET('Smelter Look-up'!$I$4,$V26-4,0))</f>
        <v/>
      </c>
      <c r="K26" s="267"/>
      <c r="L26" s="267"/>
      <c r="M26" s="267"/>
      <c r="N26" s="267"/>
      <c r="O26" s="267"/>
      <c r="P26" s="219"/>
      <c r="Q26" s="268"/>
      <c r="R26" s="216" t="str">
        <f ca="1">IF(ISERROR($V26),"",OFFSET('Smelter Look-up'!$C$4,$V26-4,0)&amp;"")</f>
        <v/>
      </c>
      <c r="S26" s="224" t="str">
        <f t="shared" ca="1" si="0"/>
        <v/>
      </c>
      <c r="T26" s="224" t="str">
        <f ca="1">IF(B26="","",IF(ISERROR(MATCH($J26,SorP!$B$1:$B$6230,0)),"",INDIRECT("'SorP'!$A$"&amp;MATCH($J26,SorP!$B$1:$B$6230,0))))</f>
        <v/>
      </c>
      <c r="U26" s="239"/>
      <c r="V26" s="269" t="e">
        <f>IF(C26="",NA(),MATCH($B26&amp;$C26,'Smelter Look-up'!$J:$J,0))</f>
        <v>#N/A</v>
      </c>
      <c r="W26" s="270"/>
      <c r="X26" s="270">
        <f t="shared" ca="1" si="1"/>
        <v>0</v>
      </c>
      <c r="Y26" s="270"/>
      <c r="Z26" s="270"/>
      <c r="AB26" s="272" t="str">
        <f t="shared" si="2"/>
        <v/>
      </c>
    </row>
    <row r="27" spans="1:28" s="271" customFormat="1" ht="20.25">
      <c r="A27" s="215"/>
      <c r="B27" s="216" t="str">
        <f>IF(LEN(A27)=0,"",INDEX('Smelter Look-up'!$A:$A,MATCH($A27,'Smelter Look-up'!$E:$E,0)))</f>
        <v/>
      </c>
      <c r="C27" s="220" t="str">
        <f>IF(LEN(A27)=0,"",INDEX('Smelter Look-up'!$C:$C,MATCH($A27,'Smelter Look-up'!$E:$E,0)))</f>
        <v/>
      </c>
      <c r="D27" s="216"/>
      <c r="E27" s="216" t="str">
        <f ca="1">IF(ISERROR($V27),"",OFFSET('Smelter Look-up'!$D$4,$V27-4,0)&amp;"")</f>
        <v/>
      </c>
      <c r="F27" s="216" t="str">
        <f ca="1">IF(ISERROR($V27),"",OFFSET('Smelter Look-up'!$E$4,$V27-4,0))</f>
        <v/>
      </c>
      <c r="G27" s="216" t="str">
        <f ca="1">IF(C27=$X$4,"Enter smelter details", IF(ISERROR($V27),"",OFFSET('Smelter Look-up'!$F$4,$V27-4,0)))</f>
        <v/>
      </c>
      <c r="H27" s="217" t="str">
        <f ca="1">IF(ISERROR($V27),"",OFFSET('Smelter Look-up'!$G$4,$V27-4,0))</f>
        <v/>
      </c>
      <c r="I27" s="218" t="str">
        <f ca="1">IF(ISERROR($V27),"",OFFSET('Smelter Look-up'!$H$4,$V27-4,0))</f>
        <v/>
      </c>
      <c r="J27" s="218" t="str">
        <f ca="1">IF(ISERROR($V27),"",OFFSET('Smelter Look-up'!$I$4,$V27-4,0))</f>
        <v/>
      </c>
      <c r="K27" s="267"/>
      <c r="L27" s="267"/>
      <c r="M27" s="267"/>
      <c r="N27" s="267"/>
      <c r="O27" s="267"/>
      <c r="P27" s="219"/>
      <c r="Q27" s="268"/>
      <c r="R27" s="216" t="str">
        <f ca="1">IF(ISERROR($V27),"",OFFSET('Smelter Look-up'!$C$4,$V27-4,0)&amp;"")</f>
        <v/>
      </c>
      <c r="S27" s="224" t="str">
        <f t="shared" ca="1" si="0"/>
        <v/>
      </c>
      <c r="T27" s="224" t="str">
        <f ca="1">IF(B27="","",IF(ISERROR(MATCH($J27,SorP!$B$1:$B$6230,0)),"",INDIRECT("'SorP'!$A$"&amp;MATCH($J27,SorP!$B$1:$B$6230,0))))</f>
        <v/>
      </c>
      <c r="U27" s="239"/>
      <c r="V27" s="269" t="e">
        <f>IF(C27="",NA(),MATCH($B27&amp;$C27,'Smelter Look-up'!$J:$J,0))</f>
        <v>#N/A</v>
      </c>
      <c r="W27" s="270"/>
      <c r="X27" s="270">
        <f t="shared" ca="1" si="1"/>
        <v>0</v>
      </c>
      <c r="Y27" s="270"/>
      <c r="Z27" s="270"/>
      <c r="AB27" s="272" t="str">
        <f t="shared" si="2"/>
        <v/>
      </c>
    </row>
    <row r="28" spans="1:28" s="271" customFormat="1" ht="20.25">
      <c r="A28" s="215"/>
      <c r="B28" s="216" t="str">
        <f>IF(LEN(A28)=0,"",INDEX('Smelter Look-up'!$A:$A,MATCH($A28,'Smelter Look-up'!$E:$E,0)))</f>
        <v/>
      </c>
      <c r="C28" s="220" t="str">
        <f>IF(LEN(A28)=0,"",INDEX('Smelter Look-up'!$C:$C,MATCH($A28,'Smelter Look-up'!$E:$E,0)))</f>
        <v/>
      </c>
      <c r="D28" s="216"/>
      <c r="E28" s="216" t="str">
        <f ca="1">IF(ISERROR($V28),"",OFFSET('Smelter Look-up'!$D$4,$V28-4,0)&amp;"")</f>
        <v/>
      </c>
      <c r="F28" s="216" t="str">
        <f ca="1">IF(ISERROR($V28),"",OFFSET('Smelter Look-up'!$E$4,$V28-4,0))</f>
        <v/>
      </c>
      <c r="G28" s="216" t="str">
        <f ca="1">IF(C28=$X$4,"Enter smelter details", IF(ISERROR($V28),"",OFFSET('Smelter Look-up'!$F$4,$V28-4,0)))</f>
        <v/>
      </c>
      <c r="H28" s="217" t="str">
        <f ca="1">IF(ISERROR($V28),"",OFFSET('Smelter Look-up'!$G$4,$V28-4,0))</f>
        <v/>
      </c>
      <c r="I28" s="218" t="str">
        <f ca="1">IF(ISERROR($V28),"",OFFSET('Smelter Look-up'!$H$4,$V28-4,0))</f>
        <v/>
      </c>
      <c r="J28" s="218" t="str">
        <f ca="1">IF(ISERROR($V28),"",OFFSET('Smelter Look-up'!$I$4,$V28-4,0))</f>
        <v/>
      </c>
      <c r="K28" s="267"/>
      <c r="L28" s="267"/>
      <c r="M28" s="267"/>
      <c r="N28" s="267"/>
      <c r="O28" s="267"/>
      <c r="P28" s="219"/>
      <c r="Q28" s="268"/>
      <c r="R28" s="216" t="str">
        <f ca="1">IF(ISERROR($V28),"",OFFSET('Smelter Look-up'!$C$4,$V28-4,0)&amp;"")</f>
        <v/>
      </c>
      <c r="S28" s="224" t="str">
        <f t="shared" ca="1" si="0"/>
        <v/>
      </c>
      <c r="T28" s="224" t="str">
        <f ca="1">IF(B28="","",IF(ISERROR(MATCH($J28,SorP!$B$1:$B$6230,0)),"",INDIRECT("'SorP'!$A$"&amp;MATCH($J28,SorP!$B$1:$B$6230,0))))</f>
        <v/>
      </c>
      <c r="U28" s="239"/>
      <c r="V28" s="269" t="e">
        <f>IF(C28="",NA(),MATCH($B28&amp;$C28,'Smelter Look-up'!$J:$J,0))</f>
        <v>#N/A</v>
      </c>
      <c r="W28" s="270"/>
      <c r="X28" s="270">
        <f t="shared" ca="1" si="1"/>
        <v>0</v>
      </c>
      <c r="Y28" s="270"/>
      <c r="Z28" s="270"/>
      <c r="AB28" s="272" t="str">
        <f t="shared" si="2"/>
        <v/>
      </c>
    </row>
    <row r="29" spans="1:28" s="271" customFormat="1" ht="20.25">
      <c r="A29" s="215"/>
      <c r="B29" s="216" t="str">
        <f>IF(LEN(A29)=0,"",INDEX('Smelter Look-up'!$A:$A,MATCH($A29,'Smelter Look-up'!$E:$E,0)))</f>
        <v/>
      </c>
      <c r="C29" s="220" t="str">
        <f>IF(LEN(A29)=0,"",INDEX('Smelter Look-up'!$C:$C,MATCH($A29,'Smelter Look-up'!$E:$E,0)))</f>
        <v/>
      </c>
      <c r="D29" s="216"/>
      <c r="E29" s="216" t="str">
        <f ca="1">IF(ISERROR($V29),"",OFFSET('Smelter Look-up'!$D$4,$V29-4,0)&amp;"")</f>
        <v/>
      </c>
      <c r="F29" s="216" t="str">
        <f ca="1">IF(ISERROR($V29),"",OFFSET('Smelter Look-up'!$E$4,$V29-4,0))</f>
        <v/>
      </c>
      <c r="G29" s="216" t="str">
        <f ca="1">IF(C29=$X$4,"Enter smelter details", IF(ISERROR($V29),"",OFFSET('Smelter Look-up'!$F$4,$V29-4,0)))</f>
        <v/>
      </c>
      <c r="H29" s="217" t="str">
        <f ca="1">IF(ISERROR($V29),"",OFFSET('Smelter Look-up'!$G$4,$V29-4,0))</f>
        <v/>
      </c>
      <c r="I29" s="218" t="str">
        <f ca="1">IF(ISERROR($V29),"",OFFSET('Smelter Look-up'!$H$4,$V29-4,0))</f>
        <v/>
      </c>
      <c r="J29" s="218" t="str">
        <f ca="1">IF(ISERROR($V29),"",OFFSET('Smelter Look-up'!$I$4,$V29-4,0))</f>
        <v/>
      </c>
      <c r="K29" s="267"/>
      <c r="L29" s="267"/>
      <c r="M29" s="267"/>
      <c r="N29" s="267"/>
      <c r="O29" s="267"/>
      <c r="P29" s="219"/>
      <c r="Q29" s="268"/>
      <c r="R29" s="216" t="str">
        <f ca="1">IF(ISERROR($V29),"",OFFSET('Smelter Look-up'!$C$4,$V29-4,0)&amp;"")</f>
        <v/>
      </c>
      <c r="S29" s="224" t="str">
        <f t="shared" ca="1" si="0"/>
        <v/>
      </c>
      <c r="T29" s="224" t="str">
        <f ca="1">IF(B29="","",IF(ISERROR(MATCH($J29,SorP!$B$1:$B$6230,0)),"",INDIRECT("'SorP'!$A$"&amp;MATCH($J29,SorP!$B$1:$B$6230,0))))</f>
        <v/>
      </c>
      <c r="U29" s="239"/>
      <c r="V29" s="269" t="e">
        <f>IF(C29="",NA(),MATCH($B29&amp;$C29,'Smelter Look-up'!$J:$J,0))</f>
        <v>#N/A</v>
      </c>
      <c r="W29" s="270"/>
      <c r="X29" s="270">
        <f t="shared" ca="1" si="1"/>
        <v>0</v>
      </c>
      <c r="Y29" s="270"/>
      <c r="Z29" s="270"/>
      <c r="AB29" s="272" t="str">
        <f t="shared" si="2"/>
        <v/>
      </c>
    </row>
    <row r="30" spans="1:28" s="271" customFormat="1" ht="20.25">
      <c r="A30" s="215"/>
      <c r="B30" s="216" t="str">
        <f>IF(LEN(A30)=0,"",INDEX('Smelter Look-up'!$A:$A,MATCH($A30,'Smelter Look-up'!$E:$E,0)))</f>
        <v/>
      </c>
      <c r="C30" s="220" t="str">
        <f>IF(LEN(A30)=0,"",INDEX('Smelter Look-up'!$C:$C,MATCH($A30,'Smelter Look-up'!$E:$E,0)))</f>
        <v/>
      </c>
      <c r="D30" s="216"/>
      <c r="E30" s="216" t="str">
        <f ca="1">IF(ISERROR($V30),"",OFFSET('Smelter Look-up'!$D$4,$V30-4,0)&amp;"")</f>
        <v/>
      </c>
      <c r="F30" s="216" t="str">
        <f ca="1">IF(ISERROR($V30),"",OFFSET('Smelter Look-up'!$E$4,$V30-4,0))</f>
        <v/>
      </c>
      <c r="G30" s="216" t="str">
        <f ca="1">IF(C30=$X$4,"Enter smelter details", IF(ISERROR($V30),"",OFFSET('Smelter Look-up'!$F$4,$V30-4,0)))</f>
        <v/>
      </c>
      <c r="H30" s="217" t="str">
        <f ca="1">IF(ISERROR($V30),"",OFFSET('Smelter Look-up'!$G$4,$V30-4,0))</f>
        <v/>
      </c>
      <c r="I30" s="218" t="str">
        <f ca="1">IF(ISERROR($V30),"",OFFSET('Smelter Look-up'!$H$4,$V30-4,0))</f>
        <v/>
      </c>
      <c r="J30" s="218" t="str">
        <f ca="1">IF(ISERROR($V30),"",OFFSET('Smelter Look-up'!$I$4,$V30-4,0))</f>
        <v/>
      </c>
      <c r="K30" s="267"/>
      <c r="L30" s="267"/>
      <c r="M30" s="267"/>
      <c r="N30" s="267"/>
      <c r="O30" s="267"/>
      <c r="P30" s="219"/>
      <c r="Q30" s="268"/>
      <c r="R30" s="216" t="str">
        <f ca="1">IF(ISERROR($V30),"",OFFSET('Smelter Look-up'!$C$4,$V30-4,0)&amp;"")</f>
        <v/>
      </c>
      <c r="S30" s="224" t="str">
        <f t="shared" ca="1" si="0"/>
        <v/>
      </c>
      <c r="T30" s="224" t="str">
        <f ca="1">IF(B30="","",IF(ISERROR(MATCH($J30,SorP!$B$1:$B$6230,0)),"",INDIRECT("'SorP'!$A$"&amp;MATCH($J30,SorP!$B$1:$B$6230,0))))</f>
        <v/>
      </c>
      <c r="U30" s="239"/>
      <c r="V30" s="269" t="e">
        <f>IF(C30="",NA(),MATCH($B30&amp;$C30,'Smelter Look-up'!$J:$J,0))</f>
        <v>#N/A</v>
      </c>
      <c r="W30" s="270"/>
      <c r="X30" s="270">
        <f t="shared" ca="1" si="1"/>
        <v>0</v>
      </c>
      <c r="Y30" s="270"/>
      <c r="Z30" s="270"/>
      <c r="AB30" s="272" t="str">
        <f t="shared" si="2"/>
        <v/>
      </c>
    </row>
    <row r="31" spans="1:28" s="271" customFormat="1" ht="20.25">
      <c r="A31" s="215"/>
      <c r="B31" s="216" t="str">
        <f>IF(LEN(A31)=0,"",INDEX('Smelter Look-up'!$A:$A,MATCH($A31,'Smelter Look-up'!$E:$E,0)))</f>
        <v/>
      </c>
      <c r="C31" s="220" t="str">
        <f>IF(LEN(A31)=0,"",INDEX('Smelter Look-up'!$C:$C,MATCH($A31,'Smelter Look-up'!$E:$E,0)))</f>
        <v/>
      </c>
      <c r="D31" s="216"/>
      <c r="E31" s="216" t="str">
        <f ca="1">IF(ISERROR($V31),"",OFFSET('Smelter Look-up'!$D$4,$V31-4,0)&amp;"")</f>
        <v/>
      </c>
      <c r="F31" s="216" t="str">
        <f ca="1">IF(ISERROR($V31),"",OFFSET('Smelter Look-up'!$E$4,$V31-4,0))</f>
        <v/>
      </c>
      <c r="G31" s="216" t="str">
        <f ca="1">IF(C31=$X$4,"Enter smelter details", IF(ISERROR($V31),"",OFFSET('Smelter Look-up'!$F$4,$V31-4,0)))</f>
        <v/>
      </c>
      <c r="H31" s="217" t="str">
        <f ca="1">IF(ISERROR($V31),"",OFFSET('Smelter Look-up'!$G$4,$V31-4,0))</f>
        <v/>
      </c>
      <c r="I31" s="218" t="str">
        <f ca="1">IF(ISERROR($V31),"",OFFSET('Smelter Look-up'!$H$4,$V31-4,0))</f>
        <v/>
      </c>
      <c r="J31" s="218" t="str">
        <f ca="1">IF(ISERROR($V31),"",OFFSET('Smelter Look-up'!$I$4,$V31-4,0))</f>
        <v/>
      </c>
      <c r="K31" s="267"/>
      <c r="L31" s="267"/>
      <c r="M31" s="267"/>
      <c r="N31" s="267"/>
      <c r="O31" s="267"/>
      <c r="P31" s="219"/>
      <c r="Q31" s="268"/>
      <c r="R31" s="216" t="str">
        <f ca="1">IF(ISERROR($V31),"",OFFSET('Smelter Look-up'!$C$4,$V31-4,0)&amp;"")</f>
        <v/>
      </c>
      <c r="S31" s="224" t="str">
        <f t="shared" ca="1" si="0"/>
        <v/>
      </c>
      <c r="T31" s="224" t="str">
        <f ca="1">IF(B31="","",IF(ISERROR(MATCH($J31,SorP!$B$1:$B$6230,0)),"",INDIRECT("'SorP'!$A$"&amp;MATCH($J31,SorP!$B$1:$B$6230,0))))</f>
        <v/>
      </c>
      <c r="U31" s="239"/>
      <c r="V31" s="269" t="e">
        <f>IF(C31="",NA(),MATCH($B31&amp;$C31,'Smelter Look-up'!$J:$J,0))</f>
        <v>#N/A</v>
      </c>
      <c r="W31" s="270"/>
      <c r="X31" s="270">
        <f t="shared" ca="1" si="1"/>
        <v>0</v>
      </c>
      <c r="Y31" s="270"/>
      <c r="Z31" s="270"/>
      <c r="AB31" s="272" t="str">
        <f t="shared" si="2"/>
        <v/>
      </c>
    </row>
    <row r="32" spans="1:28" s="271" customFormat="1" ht="20.25">
      <c r="A32" s="215"/>
      <c r="B32" s="216" t="str">
        <f>IF(LEN(A32)=0,"",INDEX('Smelter Look-up'!$A:$A,MATCH($A32,'Smelter Look-up'!$E:$E,0)))</f>
        <v/>
      </c>
      <c r="C32" s="220" t="str">
        <f>IF(LEN(A32)=0,"",INDEX('Smelter Look-up'!$C:$C,MATCH($A32,'Smelter Look-up'!$E:$E,0)))</f>
        <v/>
      </c>
      <c r="D32" s="216"/>
      <c r="E32" s="216" t="str">
        <f ca="1">IF(ISERROR($V32),"",OFFSET('Smelter Look-up'!$D$4,$V32-4,0)&amp;"")</f>
        <v/>
      </c>
      <c r="F32" s="216" t="str">
        <f ca="1">IF(ISERROR($V32),"",OFFSET('Smelter Look-up'!$E$4,$V32-4,0))</f>
        <v/>
      </c>
      <c r="G32" s="216" t="str">
        <f ca="1">IF(C32=$X$4,"Enter smelter details", IF(ISERROR($V32),"",OFFSET('Smelter Look-up'!$F$4,$V32-4,0)))</f>
        <v/>
      </c>
      <c r="H32" s="217" t="str">
        <f ca="1">IF(ISERROR($V32),"",OFFSET('Smelter Look-up'!$G$4,$V32-4,0))</f>
        <v/>
      </c>
      <c r="I32" s="218" t="str">
        <f ca="1">IF(ISERROR($V32),"",OFFSET('Smelter Look-up'!$H$4,$V32-4,0))</f>
        <v/>
      </c>
      <c r="J32" s="218" t="str">
        <f ca="1">IF(ISERROR($V32),"",OFFSET('Smelter Look-up'!$I$4,$V32-4,0))</f>
        <v/>
      </c>
      <c r="K32" s="267"/>
      <c r="L32" s="267"/>
      <c r="M32" s="267"/>
      <c r="N32" s="267"/>
      <c r="O32" s="267"/>
      <c r="P32" s="219"/>
      <c r="Q32" s="268"/>
      <c r="R32" s="216" t="str">
        <f ca="1">IF(ISERROR($V32),"",OFFSET('Smelter Look-up'!$C$4,$V32-4,0)&amp;"")</f>
        <v/>
      </c>
      <c r="S32" s="224" t="str">
        <f t="shared" ca="1" si="0"/>
        <v/>
      </c>
      <c r="T32" s="224" t="str">
        <f ca="1">IF(B32="","",IF(ISERROR(MATCH($J32,SorP!$B$1:$B$6230,0)),"",INDIRECT("'SorP'!$A$"&amp;MATCH($J32,SorP!$B$1:$B$6230,0))))</f>
        <v/>
      </c>
      <c r="U32" s="239"/>
      <c r="V32" s="269" t="e">
        <f>IF(C32="",NA(),MATCH($B32&amp;$C32,'Smelter Look-up'!$J:$J,0))</f>
        <v>#N/A</v>
      </c>
      <c r="W32" s="270"/>
      <c r="X32" s="270">
        <f t="shared" ca="1" si="1"/>
        <v>0</v>
      </c>
      <c r="Y32" s="270"/>
      <c r="Z32" s="270"/>
      <c r="AB32" s="272" t="str">
        <f t="shared" si="2"/>
        <v/>
      </c>
    </row>
    <row r="33" spans="1:28" s="271" customFormat="1" ht="20.25">
      <c r="A33" s="215"/>
      <c r="B33" s="216" t="str">
        <f>IF(LEN(A33)=0,"",INDEX('Smelter Look-up'!$A:$A,MATCH($A33,'Smelter Look-up'!$E:$E,0)))</f>
        <v/>
      </c>
      <c r="C33" s="220" t="str">
        <f>IF(LEN(A33)=0,"",INDEX('Smelter Look-up'!$C:$C,MATCH($A33,'Smelter Look-up'!$E:$E,0)))</f>
        <v/>
      </c>
      <c r="D33" s="216"/>
      <c r="E33" s="216" t="str">
        <f ca="1">IF(ISERROR($V33),"",OFFSET('Smelter Look-up'!$D$4,$V33-4,0)&amp;"")</f>
        <v/>
      </c>
      <c r="F33" s="216" t="str">
        <f ca="1">IF(ISERROR($V33),"",OFFSET('Smelter Look-up'!$E$4,$V33-4,0))</f>
        <v/>
      </c>
      <c r="G33" s="216" t="str">
        <f ca="1">IF(C33=$X$4,"Enter smelter details", IF(ISERROR($V33),"",OFFSET('Smelter Look-up'!$F$4,$V33-4,0)))</f>
        <v/>
      </c>
      <c r="H33" s="217" t="str">
        <f ca="1">IF(ISERROR($V33),"",OFFSET('Smelter Look-up'!$G$4,$V33-4,0))</f>
        <v/>
      </c>
      <c r="I33" s="218" t="str">
        <f ca="1">IF(ISERROR($V33),"",OFFSET('Smelter Look-up'!$H$4,$V33-4,0))</f>
        <v/>
      </c>
      <c r="J33" s="218" t="str">
        <f ca="1">IF(ISERROR($V33),"",OFFSET('Smelter Look-up'!$I$4,$V33-4,0))</f>
        <v/>
      </c>
      <c r="K33" s="267"/>
      <c r="L33" s="267"/>
      <c r="M33" s="267"/>
      <c r="N33" s="267"/>
      <c r="O33" s="267"/>
      <c r="P33" s="219"/>
      <c r="Q33" s="268"/>
      <c r="R33" s="216" t="str">
        <f ca="1">IF(ISERROR($V33),"",OFFSET('Smelter Look-up'!$C$4,$V33-4,0)&amp;"")</f>
        <v/>
      </c>
      <c r="S33" s="224" t="str">
        <f t="shared" ca="1" si="0"/>
        <v/>
      </c>
      <c r="T33" s="224" t="str">
        <f ca="1">IF(B33="","",IF(ISERROR(MATCH($J33,SorP!$B$1:$B$6230,0)),"",INDIRECT("'SorP'!$A$"&amp;MATCH($J33,SorP!$B$1:$B$6230,0))))</f>
        <v/>
      </c>
      <c r="U33" s="239"/>
      <c r="V33" s="269" t="e">
        <f>IF(C33="",NA(),MATCH($B33&amp;$C33,'Smelter Look-up'!$J:$J,0))</f>
        <v>#N/A</v>
      </c>
      <c r="W33" s="270"/>
      <c r="X33" s="270">
        <f t="shared" ca="1" si="1"/>
        <v>0</v>
      </c>
      <c r="Y33" s="270"/>
      <c r="Z33" s="270"/>
      <c r="AB33" s="272" t="str">
        <f t="shared" si="2"/>
        <v/>
      </c>
    </row>
    <row r="34" spans="1:28" s="271" customFormat="1" ht="20.25">
      <c r="A34" s="215"/>
      <c r="B34" s="216" t="str">
        <f>IF(LEN(A34)=0,"",INDEX('Smelter Look-up'!$A:$A,MATCH($A34,'Smelter Look-up'!$E:$E,0)))</f>
        <v/>
      </c>
      <c r="C34" s="220" t="str">
        <f>IF(LEN(A34)=0,"",INDEX('Smelter Look-up'!$C:$C,MATCH($A34,'Smelter Look-up'!$E:$E,0)))</f>
        <v/>
      </c>
      <c r="D34" s="216"/>
      <c r="E34" s="216" t="str">
        <f ca="1">IF(ISERROR($V34),"",OFFSET('Smelter Look-up'!$D$4,$V34-4,0)&amp;"")</f>
        <v/>
      </c>
      <c r="F34" s="216" t="str">
        <f ca="1">IF(ISERROR($V34),"",OFFSET('Smelter Look-up'!$E$4,$V34-4,0))</f>
        <v/>
      </c>
      <c r="G34" s="216" t="str">
        <f ca="1">IF(C34=$X$4,"Enter smelter details", IF(ISERROR($V34),"",OFFSET('Smelter Look-up'!$F$4,$V34-4,0)))</f>
        <v/>
      </c>
      <c r="H34" s="217" t="str">
        <f ca="1">IF(ISERROR($V34),"",OFFSET('Smelter Look-up'!$G$4,$V34-4,0))</f>
        <v/>
      </c>
      <c r="I34" s="218" t="str">
        <f ca="1">IF(ISERROR($V34),"",OFFSET('Smelter Look-up'!$H$4,$V34-4,0))</f>
        <v/>
      </c>
      <c r="J34" s="218" t="str">
        <f ca="1">IF(ISERROR($V34),"",OFFSET('Smelter Look-up'!$I$4,$V34-4,0))</f>
        <v/>
      </c>
      <c r="K34" s="267"/>
      <c r="L34" s="267"/>
      <c r="M34" s="267"/>
      <c r="N34" s="267"/>
      <c r="O34" s="267"/>
      <c r="P34" s="219"/>
      <c r="Q34" s="268"/>
      <c r="R34" s="216" t="str">
        <f ca="1">IF(ISERROR($V34),"",OFFSET('Smelter Look-up'!$C$4,$V34-4,0)&amp;"")</f>
        <v/>
      </c>
      <c r="S34" s="224" t="str">
        <f t="shared" ca="1" si="0"/>
        <v/>
      </c>
      <c r="T34" s="224" t="str">
        <f ca="1">IF(B34="","",IF(ISERROR(MATCH($J34,SorP!$B$1:$B$6230,0)),"",INDIRECT("'SorP'!$A$"&amp;MATCH($J34,SorP!$B$1:$B$6230,0))))</f>
        <v/>
      </c>
      <c r="U34" s="239"/>
      <c r="V34" s="269" t="e">
        <f>IF(C34="",NA(),MATCH($B34&amp;$C34,'Smelter Look-up'!$J:$J,0))</f>
        <v>#N/A</v>
      </c>
      <c r="W34" s="270"/>
      <c r="X34" s="270">
        <f t="shared" ca="1" si="1"/>
        <v>0</v>
      </c>
      <c r="Y34" s="270"/>
      <c r="Z34" s="270"/>
      <c r="AB34" s="272" t="str">
        <f t="shared" si="2"/>
        <v/>
      </c>
    </row>
    <row r="35" spans="1:28" s="271" customFormat="1" ht="20.25">
      <c r="A35" s="215"/>
      <c r="B35" s="216" t="str">
        <f>IF(LEN(A35)=0,"",INDEX('Smelter Look-up'!$A:$A,MATCH($A35,'Smelter Look-up'!$E:$E,0)))</f>
        <v/>
      </c>
      <c r="C35" s="220" t="str">
        <f>IF(LEN(A35)=0,"",INDEX('Smelter Look-up'!$C:$C,MATCH($A35,'Smelter Look-up'!$E:$E,0)))</f>
        <v/>
      </c>
      <c r="D35" s="216"/>
      <c r="E35" s="216" t="str">
        <f ca="1">IF(ISERROR($V35),"",OFFSET('Smelter Look-up'!$D$4,$V35-4,0)&amp;"")</f>
        <v/>
      </c>
      <c r="F35" s="216" t="str">
        <f ca="1">IF(ISERROR($V35),"",OFFSET('Smelter Look-up'!$E$4,$V35-4,0))</f>
        <v/>
      </c>
      <c r="G35" s="216" t="str">
        <f ca="1">IF(C35=$X$4,"Enter smelter details", IF(ISERROR($V35),"",OFFSET('Smelter Look-up'!$F$4,$V35-4,0)))</f>
        <v/>
      </c>
      <c r="H35" s="217" t="str">
        <f ca="1">IF(ISERROR($V35),"",OFFSET('Smelter Look-up'!$G$4,$V35-4,0))</f>
        <v/>
      </c>
      <c r="I35" s="218" t="str">
        <f ca="1">IF(ISERROR($V35),"",OFFSET('Smelter Look-up'!$H$4,$V35-4,0))</f>
        <v/>
      </c>
      <c r="J35" s="218" t="str">
        <f ca="1">IF(ISERROR($V35),"",OFFSET('Smelter Look-up'!$I$4,$V35-4,0))</f>
        <v/>
      </c>
      <c r="K35" s="267"/>
      <c r="L35" s="267"/>
      <c r="M35" s="267"/>
      <c r="N35" s="267"/>
      <c r="O35" s="267"/>
      <c r="P35" s="219"/>
      <c r="Q35" s="268"/>
      <c r="R35" s="216" t="str">
        <f ca="1">IF(ISERROR($V35),"",OFFSET('Smelter Look-up'!$C$4,$V35-4,0)&amp;"")</f>
        <v/>
      </c>
      <c r="S35" s="224" t="str">
        <f t="shared" ca="1" si="0"/>
        <v/>
      </c>
      <c r="T35" s="224" t="str">
        <f ca="1">IF(B35="","",IF(ISERROR(MATCH($J35,SorP!$B$1:$B$6230,0)),"",INDIRECT("'SorP'!$A$"&amp;MATCH($J35,SorP!$B$1:$B$6230,0))))</f>
        <v/>
      </c>
      <c r="U35" s="239"/>
      <c r="V35" s="269" t="e">
        <f>IF(C35="",NA(),MATCH($B35&amp;$C35,'Smelter Look-up'!$J:$J,0))</f>
        <v>#N/A</v>
      </c>
      <c r="W35" s="270"/>
      <c r="X35" s="270">
        <f t="shared" ca="1" si="1"/>
        <v>0</v>
      </c>
      <c r="Y35" s="270"/>
      <c r="Z35" s="270"/>
      <c r="AB35" s="272" t="str">
        <f t="shared" si="2"/>
        <v/>
      </c>
    </row>
    <row r="36" spans="1:28" s="271" customFormat="1" ht="20.25">
      <c r="A36" s="215"/>
      <c r="B36" s="216" t="str">
        <f>IF(LEN(A36)=0,"",INDEX('Smelter Look-up'!$A:$A,MATCH($A36,'Smelter Look-up'!$E:$E,0)))</f>
        <v/>
      </c>
      <c r="C36" s="220" t="str">
        <f>IF(LEN(A36)=0,"",INDEX('Smelter Look-up'!$C:$C,MATCH($A36,'Smelter Look-up'!$E:$E,0)))</f>
        <v/>
      </c>
      <c r="D36" s="216"/>
      <c r="E36" s="216" t="str">
        <f ca="1">IF(ISERROR($V36),"",OFFSET('Smelter Look-up'!$D$4,$V36-4,0)&amp;"")</f>
        <v/>
      </c>
      <c r="F36" s="216" t="str">
        <f ca="1">IF(ISERROR($V36),"",OFFSET('Smelter Look-up'!$E$4,$V36-4,0))</f>
        <v/>
      </c>
      <c r="G36" s="216" t="str">
        <f ca="1">IF(C36=$X$4,"Enter smelter details", IF(ISERROR($V36),"",OFFSET('Smelter Look-up'!$F$4,$V36-4,0)))</f>
        <v/>
      </c>
      <c r="H36" s="217" t="str">
        <f ca="1">IF(ISERROR($V36),"",OFFSET('Smelter Look-up'!$G$4,$V36-4,0))</f>
        <v/>
      </c>
      <c r="I36" s="218" t="str">
        <f ca="1">IF(ISERROR($V36),"",OFFSET('Smelter Look-up'!$H$4,$V36-4,0))</f>
        <v/>
      </c>
      <c r="J36" s="218" t="str">
        <f ca="1">IF(ISERROR($V36),"",OFFSET('Smelter Look-up'!$I$4,$V36-4,0))</f>
        <v/>
      </c>
      <c r="K36" s="267"/>
      <c r="L36" s="267"/>
      <c r="M36" s="267"/>
      <c r="N36" s="267"/>
      <c r="O36" s="267"/>
      <c r="P36" s="219"/>
      <c r="Q36" s="268"/>
      <c r="R36" s="216" t="str">
        <f ca="1">IF(ISERROR($V36),"",OFFSET('Smelter Look-up'!$C$4,$V36-4,0)&amp;"")</f>
        <v/>
      </c>
      <c r="S36" s="224" t="str">
        <f t="shared" ca="1" si="0"/>
        <v/>
      </c>
      <c r="T36" s="224" t="str">
        <f ca="1">IF(B36="","",IF(ISERROR(MATCH($J36,SorP!$B$1:$B$6230,0)),"",INDIRECT("'SorP'!$A$"&amp;MATCH($J36,SorP!$B$1:$B$6230,0))))</f>
        <v/>
      </c>
      <c r="U36" s="239"/>
      <c r="V36" s="269" t="e">
        <f>IF(C36="",NA(),MATCH($B36&amp;$C36,'Smelter Look-up'!$J:$J,0))</f>
        <v>#N/A</v>
      </c>
      <c r="W36" s="270"/>
      <c r="X36" s="270">
        <f t="shared" ca="1" si="1"/>
        <v>0</v>
      </c>
      <c r="Y36" s="270"/>
      <c r="Z36" s="270"/>
      <c r="AB36" s="272" t="str">
        <f t="shared" si="2"/>
        <v/>
      </c>
    </row>
    <row r="37" spans="1:28" s="271" customFormat="1" ht="20.25">
      <c r="A37" s="215"/>
      <c r="B37" s="216" t="str">
        <f>IF(LEN(A37)=0,"",INDEX('Smelter Look-up'!$A:$A,MATCH($A37,'Smelter Look-up'!$E:$E,0)))</f>
        <v/>
      </c>
      <c r="C37" s="220" t="str">
        <f>IF(LEN(A37)=0,"",INDEX('Smelter Look-up'!$C:$C,MATCH($A37,'Smelter Look-up'!$E:$E,0)))</f>
        <v/>
      </c>
      <c r="D37" s="216"/>
      <c r="E37" s="216" t="str">
        <f ca="1">IF(ISERROR($V37),"",OFFSET('Smelter Look-up'!$D$4,$V37-4,0)&amp;"")</f>
        <v/>
      </c>
      <c r="F37" s="216" t="str">
        <f ca="1">IF(ISERROR($V37),"",OFFSET('Smelter Look-up'!$E$4,$V37-4,0))</f>
        <v/>
      </c>
      <c r="G37" s="216" t="str">
        <f ca="1">IF(C37=$X$4,"Enter smelter details", IF(ISERROR($V37),"",OFFSET('Smelter Look-up'!$F$4,$V37-4,0)))</f>
        <v/>
      </c>
      <c r="H37" s="217" t="str">
        <f ca="1">IF(ISERROR($V37),"",OFFSET('Smelter Look-up'!$G$4,$V37-4,0))</f>
        <v/>
      </c>
      <c r="I37" s="218" t="str">
        <f ca="1">IF(ISERROR($V37),"",OFFSET('Smelter Look-up'!$H$4,$V37-4,0))</f>
        <v/>
      </c>
      <c r="J37" s="218" t="str">
        <f ca="1">IF(ISERROR($V37),"",OFFSET('Smelter Look-up'!$I$4,$V37-4,0))</f>
        <v/>
      </c>
      <c r="K37" s="267"/>
      <c r="L37" s="267"/>
      <c r="M37" s="267"/>
      <c r="N37" s="267"/>
      <c r="O37" s="267"/>
      <c r="P37" s="219"/>
      <c r="Q37" s="268"/>
      <c r="R37" s="216" t="str">
        <f ca="1">IF(ISERROR($V37),"",OFFSET('Smelter Look-up'!$C$4,$V37-4,0)&amp;"")</f>
        <v/>
      </c>
      <c r="S37" s="224" t="str">
        <f t="shared" ca="1" si="0"/>
        <v/>
      </c>
      <c r="T37" s="224" t="str">
        <f ca="1">IF(B37="","",IF(ISERROR(MATCH($J37,SorP!$B$1:$B$6230,0)),"",INDIRECT("'SorP'!$A$"&amp;MATCH($J37,SorP!$B$1:$B$6230,0))))</f>
        <v/>
      </c>
      <c r="U37" s="239"/>
      <c r="V37" s="269" t="e">
        <f>IF(C37="",NA(),MATCH($B37&amp;$C37,'Smelter Look-up'!$J:$J,0))</f>
        <v>#N/A</v>
      </c>
      <c r="W37" s="270"/>
      <c r="X37" s="270">
        <f t="shared" ca="1" si="1"/>
        <v>0</v>
      </c>
      <c r="Y37" s="270"/>
      <c r="Z37" s="270"/>
      <c r="AB37" s="272" t="str">
        <f t="shared" si="2"/>
        <v/>
      </c>
    </row>
    <row r="38" spans="1:28" s="271" customFormat="1" ht="20.25">
      <c r="A38" s="215"/>
      <c r="B38" s="216" t="str">
        <f>IF(LEN(A38)=0,"",INDEX('Smelter Look-up'!$A:$A,MATCH($A38,'Smelter Look-up'!$E:$E,0)))</f>
        <v/>
      </c>
      <c r="C38" s="220" t="str">
        <f>IF(LEN(A38)=0,"",INDEX('Smelter Look-up'!$C:$C,MATCH($A38,'Smelter Look-up'!$E:$E,0)))</f>
        <v/>
      </c>
      <c r="D38" s="216"/>
      <c r="E38" s="216" t="str">
        <f ca="1">IF(ISERROR($V38),"",OFFSET('Smelter Look-up'!$D$4,$V38-4,0)&amp;"")</f>
        <v/>
      </c>
      <c r="F38" s="216" t="str">
        <f ca="1">IF(ISERROR($V38),"",OFFSET('Smelter Look-up'!$E$4,$V38-4,0))</f>
        <v/>
      </c>
      <c r="G38" s="216" t="str">
        <f ca="1">IF(C38=$X$4,"Enter smelter details", IF(ISERROR($V38),"",OFFSET('Smelter Look-up'!$F$4,$V38-4,0)))</f>
        <v/>
      </c>
      <c r="H38" s="217" t="str">
        <f ca="1">IF(ISERROR($V38),"",OFFSET('Smelter Look-up'!$G$4,$V38-4,0))</f>
        <v/>
      </c>
      <c r="I38" s="218" t="str">
        <f ca="1">IF(ISERROR($V38),"",OFFSET('Smelter Look-up'!$H$4,$V38-4,0))</f>
        <v/>
      </c>
      <c r="J38" s="218" t="str">
        <f ca="1">IF(ISERROR($V38),"",OFFSET('Smelter Look-up'!$I$4,$V38-4,0))</f>
        <v/>
      </c>
      <c r="K38" s="267"/>
      <c r="L38" s="267"/>
      <c r="M38" s="267"/>
      <c r="N38" s="267"/>
      <c r="O38" s="267"/>
      <c r="P38" s="219"/>
      <c r="Q38" s="268"/>
      <c r="R38" s="216" t="str">
        <f ca="1">IF(ISERROR($V38),"",OFFSET('Smelter Look-up'!$C$4,$V38-4,0)&amp;"")</f>
        <v/>
      </c>
      <c r="S38" s="224" t="str">
        <f t="shared" ca="1" si="0"/>
        <v/>
      </c>
      <c r="T38" s="224" t="str">
        <f ca="1">IF(B38="","",IF(ISERROR(MATCH($J38,SorP!$B$1:$B$6230,0)),"",INDIRECT("'SorP'!$A$"&amp;MATCH($J38,SorP!$B$1:$B$6230,0))))</f>
        <v/>
      </c>
      <c r="U38" s="239"/>
      <c r="V38" s="269" t="e">
        <f>IF(C38="",NA(),MATCH($B38&amp;$C38,'Smelter Look-up'!$J:$J,0))</f>
        <v>#N/A</v>
      </c>
      <c r="W38" s="270"/>
      <c r="X38" s="270">
        <f t="shared" ca="1" si="1"/>
        <v>0</v>
      </c>
      <c r="Y38" s="270"/>
      <c r="Z38" s="270"/>
      <c r="AB38" s="272" t="str">
        <f t="shared" si="2"/>
        <v/>
      </c>
    </row>
    <row r="39" spans="1:28" s="271" customFormat="1" ht="20.25">
      <c r="A39" s="215"/>
      <c r="B39" s="216" t="str">
        <f>IF(LEN(A39)=0,"",INDEX('Smelter Look-up'!$A:$A,MATCH($A39,'Smelter Look-up'!$E:$E,0)))</f>
        <v/>
      </c>
      <c r="C39" s="220" t="str">
        <f>IF(LEN(A39)=0,"",INDEX('Smelter Look-up'!$C:$C,MATCH($A39,'Smelter Look-up'!$E:$E,0)))</f>
        <v/>
      </c>
      <c r="D39" s="216"/>
      <c r="E39" s="216" t="str">
        <f ca="1">IF(ISERROR($V39),"",OFFSET('Smelter Look-up'!$D$4,$V39-4,0)&amp;"")</f>
        <v/>
      </c>
      <c r="F39" s="216" t="str">
        <f ca="1">IF(ISERROR($V39),"",OFFSET('Smelter Look-up'!$E$4,$V39-4,0))</f>
        <v/>
      </c>
      <c r="G39" s="216" t="str">
        <f ca="1">IF(C39=$X$4,"Enter smelter details", IF(ISERROR($V39),"",OFFSET('Smelter Look-up'!$F$4,$V39-4,0)))</f>
        <v/>
      </c>
      <c r="H39" s="217" t="str">
        <f ca="1">IF(ISERROR($V39),"",OFFSET('Smelter Look-up'!$G$4,$V39-4,0))</f>
        <v/>
      </c>
      <c r="I39" s="218" t="str">
        <f ca="1">IF(ISERROR($V39),"",OFFSET('Smelter Look-up'!$H$4,$V39-4,0))</f>
        <v/>
      </c>
      <c r="J39" s="218" t="str">
        <f ca="1">IF(ISERROR($V39),"",OFFSET('Smelter Look-up'!$I$4,$V39-4,0))</f>
        <v/>
      </c>
      <c r="K39" s="267"/>
      <c r="L39" s="267"/>
      <c r="M39" s="267"/>
      <c r="N39" s="267"/>
      <c r="O39" s="267"/>
      <c r="P39" s="219"/>
      <c r="Q39" s="268"/>
      <c r="R39" s="216" t="str">
        <f ca="1">IF(ISERROR($V39),"",OFFSET('Smelter Look-up'!$C$4,$V39-4,0)&amp;"")</f>
        <v/>
      </c>
      <c r="S39" s="224" t="str">
        <f t="shared" ca="1" si="0"/>
        <v/>
      </c>
      <c r="T39" s="224" t="str">
        <f ca="1">IF(B39="","",IF(ISERROR(MATCH($J39,SorP!$B$1:$B$6230,0)),"",INDIRECT("'SorP'!$A$"&amp;MATCH($J39,SorP!$B$1:$B$6230,0))))</f>
        <v/>
      </c>
      <c r="U39" s="239"/>
      <c r="V39" s="269" t="e">
        <f>IF(C39="",NA(),MATCH($B39&amp;$C39,'Smelter Look-up'!$J:$J,0))</f>
        <v>#N/A</v>
      </c>
      <c r="W39" s="270"/>
      <c r="X39" s="270">
        <f t="shared" ca="1" si="1"/>
        <v>0</v>
      </c>
      <c r="Y39" s="270"/>
      <c r="Z39" s="270"/>
      <c r="AB39" s="272" t="str">
        <f t="shared" si="2"/>
        <v/>
      </c>
    </row>
    <row r="40" spans="1:28" s="271" customFormat="1" ht="20.25">
      <c r="A40" s="215"/>
      <c r="B40" s="216" t="str">
        <f>IF(LEN(A40)=0,"",INDEX('Smelter Look-up'!$A:$A,MATCH($A40,'Smelter Look-up'!$E:$E,0)))</f>
        <v/>
      </c>
      <c r="C40" s="220" t="str">
        <f>IF(LEN(A40)=0,"",INDEX('Smelter Look-up'!$C:$C,MATCH($A40,'Smelter Look-up'!$E:$E,0)))</f>
        <v/>
      </c>
      <c r="D40" s="216"/>
      <c r="E40" s="216" t="str">
        <f ca="1">IF(ISERROR($V40),"",OFFSET('Smelter Look-up'!$D$4,$V40-4,0)&amp;"")</f>
        <v/>
      </c>
      <c r="F40" s="216" t="str">
        <f ca="1">IF(ISERROR($V40),"",OFFSET('Smelter Look-up'!$E$4,$V40-4,0))</f>
        <v/>
      </c>
      <c r="G40" s="216" t="str">
        <f ca="1">IF(C40=$X$4,"Enter smelter details", IF(ISERROR($V40),"",OFFSET('Smelter Look-up'!$F$4,$V40-4,0)))</f>
        <v/>
      </c>
      <c r="H40" s="217" t="str">
        <f ca="1">IF(ISERROR($V40),"",OFFSET('Smelter Look-up'!$G$4,$V40-4,0))</f>
        <v/>
      </c>
      <c r="I40" s="218" t="str">
        <f ca="1">IF(ISERROR($V40),"",OFFSET('Smelter Look-up'!$H$4,$V40-4,0))</f>
        <v/>
      </c>
      <c r="J40" s="218" t="str">
        <f ca="1">IF(ISERROR($V40),"",OFFSET('Smelter Look-up'!$I$4,$V40-4,0))</f>
        <v/>
      </c>
      <c r="K40" s="267"/>
      <c r="L40" s="267"/>
      <c r="M40" s="267"/>
      <c r="N40" s="267"/>
      <c r="O40" s="267"/>
      <c r="P40" s="219"/>
      <c r="Q40" s="268"/>
      <c r="R40" s="216" t="str">
        <f ca="1">IF(ISERROR($V40),"",OFFSET('Smelter Look-up'!$C$4,$V40-4,0)&amp;"")</f>
        <v/>
      </c>
      <c r="S40" s="224" t="str">
        <f t="shared" ca="1" si="0"/>
        <v/>
      </c>
      <c r="T40" s="224" t="str">
        <f ca="1">IF(B40="","",IF(ISERROR(MATCH($J40,SorP!$B$1:$B$6230,0)),"",INDIRECT("'SorP'!$A$"&amp;MATCH($J40,SorP!$B$1:$B$6230,0))))</f>
        <v/>
      </c>
      <c r="U40" s="239"/>
      <c r="V40" s="269" t="e">
        <f>IF(C40="",NA(),MATCH($B40&amp;$C40,'Smelter Look-up'!$J:$J,0))</f>
        <v>#N/A</v>
      </c>
      <c r="W40" s="270"/>
      <c r="X40" s="270">
        <f t="shared" ca="1" si="1"/>
        <v>0</v>
      </c>
      <c r="Y40" s="270"/>
      <c r="Z40" s="270"/>
      <c r="AB40" s="272" t="str">
        <f t="shared" si="2"/>
        <v/>
      </c>
    </row>
    <row r="41" spans="1:28" s="271" customFormat="1" ht="20.25">
      <c r="A41" s="215"/>
      <c r="B41" s="216" t="str">
        <f>IF(LEN(A41)=0,"",INDEX('Smelter Look-up'!$A:$A,MATCH($A41,'Smelter Look-up'!$E:$E,0)))</f>
        <v/>
      </c>
      <c r="C41" s="220" t="str">
        <f>IF(LEN(A41)=0,"",INDEX('Smelter Look-up'!$C:$C,MATCH($A41,'Smelter Look-up'!$E:$E,0)))</f>
        <v/>
      </c>
      <c r="D41" s="216"/>
      <c r="E41" s="216" t="str">
        <f ca="1">IF(ISERROR($V41),"",OFFSET('Smelter Look-up'!$D$4,$V41-4,0)&amp;"")</f>
        <v/>
      </c>
      <c r="F41" s="216" t="str">
        <f ca="1">IF(ISERROR($V41),"",OFFSET('Smelter Look-up'!$E$4,$V41-4,0))</f>
        <v/>
      </c>
      <c r="G41" s="216" t="str">
        <f ca="1">IF(C41=$X$4,"Enter smelter details", IF(ISERROR($V41),"",OFFSET('Smelter Look-up'!$F$4,$V41-4,0)))</f>
        <v/>
      </c>
      <c r="H41" s="217" t="str">
        <f ca="1">IF(ISERROR($V41),"",OFFSET('Smelter Look-up'!$G$4,$V41-4,0))</f>
        <v/>
      </c>
      <c r="I41" s="218" t="str">
        <f ca="1">IF(ISERROR($V41),"",OFFSET('Smelter Look-up'!$H$4,$V41-4,0))</f>
        <v/>
      </c>
      <c r="J41" s="218" t="str">
        <f ca="1">IF(ISERROR($V41),"",OFFSET('Smelter Look-up'!$I$4,$V41-4,0))</f>
        <v/>
      </c>
      <c r="K41" s="267"/>
      <c r="L41" s="267"/>
      <c r="M41" s="267"/>
      <c r="N41" s="267"/>
      <c r="O41" s="267"/>
      <c r="P41" s="219"/>
      <c r="Q41" s="268"/>
      <c r="R41" s="216" t="str">
        <f ca="1">IF(ISERROR($V41),"",OFFSET('Smelter Look-up'!$C$4,$V41-4,0)&amp;"")</f>
        <v/>
      </c>
      <c r="S41" s="224" t="str">
        <f t="shared" ca="1" si="0"/>
        <v/>
      </c>
      <c r="T41" s="224" t="str">
        <f ca="1">IF(B41="","",IF(ISERROR(MATCH($J41,SorP!$B$1:$B$6230,0)),"",INDIRECT("'SorP'!$A$"&amp;MATCH($J41,SorP!$B$1:$B$6230,0))))</f>
        <v/>
      </c>
      <c r="U41" s="239"/>
      <c r="V41" s="269" t="e">
        <f>IF(C41="",NA(),MATCH($B41&amp;$C41,'Smelter Look-up'!$J:$J,0))</f>
        <v>#N/A</v>
      </c>
      <c r="W41" s="270"/>
      <c r="X41" s="270">
        <f t="shared" ca="1" si="1"/>
        <v>0</v>
      </c>
      <c r="Y41" s="270"/>
      <c r="Z41" s="270"/>
      <c r="AB41" s="272" t="str">
        <f t="shared" si="2"/>
        <v/>
      </c>
    </row>
    <row r="42" spans="1:28" s="271" customFormat="1" ht="20.25">
      <c r="A42" s="215"/>
      <c r="B42" s="216" t="str">
        <f>IF(LEN(A42)=0,"",INDEX('Smelter Look-up'!$A:$A,MATCH($A42,'Smelter Look-up'!$E:$E,0)))</f>
        <v/>
      </c>
      <c r="C42" s="220" t="str">
        <f>IF(LEN(A42)=0,"",INDEX('Smelter Look-up'!$C:$C,MATCH($A42,'Smelter Look-up'!$E:$E,0)))</f>
        <v/>
      </c>
      <c r="D42" s="216"/>
      <c r="E42" s="216" t="str">
        <f ca="1">IF(ISERROR($V42),"",OFFSET('Smelter Look-up'!$D$4,$V42-4,0)&amp;"")</f>
        <v/>
      </c>
      <c r="F42" s="216" t="str">
        <f ca="1">IF(ISERROR($V42),"",OFFSET('Smelter Look-up'!$E$4,$V42-4,0))</f>
        <v/>
      </c>
      <c r="G42" s="216" t="str">
        <f ca="1">IF(C42=$X$4,"Enter smelter details", IF(ISERROR($V42),"",OFFSET('Smelter Look-up'!$F$4,$V42-4,0)))</f>
        <v/>
      </c>
      <c r="H42" s="217" t="str">
        <f ca="1">IF(ISERROR($V42),"",OFFSET('Smelter Look-up'!$G$4,$V42-4,0))</f>
        <v/>
      </c>
      <c r="I42" s="218" t="str">
        <f ca="1">IF(ISERROR($V42),"",OFFSET('Smelter Look-up'!$H$4,$V42-4,0))</f>
        <v/>
      </c>
      <c r="J42" s="218" t="str">
        <f ca="1">IF(ISERROR($V42),"",OFFSET('Smelter Look-up'!$I$4,$V42-4,0))</f>
        <v/>
      </c>
      <c r="K42" s="267"/>
      <c r="L42" s="267"/>
      <c r="M42" s="267"/>
      <c r="N42" s="267"/>
      <c r="O42" s="267"/>
      <c r="P42" s="219"/>
      <c r="Q42" s="268"/>
      <c r="R42" s="216" t="str">
        <f ca="1">IF(ISERROR($V42),"",OFFSET('Smelter Look-up'!$C$4,$V42-4,0)&amp;"")</f>
        <v/>
      </c>
      <c r="S42" s="224" t="str">
        <f t="shared" ca="1" si="0"/>
        <v/>
      </c>
      <c r="T42" s="224" t="str">
        <f ca="1">IF(B42="","",IF(ISERROR(MATCH($J42,SorP!$B$1:$B$6230,0)),"",INDIRECT("'SorP'!$A$"&amp;MATCH($J42,SorP!$B$1:$B$6230,0))))</f>
        <v/>
      </c>
      <c r="U42" s="239"/>
      <c r="V42" s="269" t="e">
        <f>IF(C42="",NA(),MATCH($B42&amp;$C42,'Smelter Look-up'!$J:$J,0))</f>
        <v>#N/A</v>
      </c>
      <c r="W42" s="270"/>
      <c r="X42" s="270">
        <f t="shared" ca="1" si="1"/>
        <v>0</v>
      </c>
      <c r="Y42" s="270"/>
      <c r="Z42" s="270"/>
      <c r="AB42" s="272" t="str">
        <f t="shared" si="2"/>
        <v/>
      </c>
    </row>
    <row r="43" spans="1:28" s="271" customFormat="1" ht="20.25">
      <c r="A43" s="215"/>
      <c r="B43" s="216" t="str">
        <f>IF(LEN(A43)=0,"",INDEX('Smelter Look-up'!$A:$A,MATCH($A43,'Smelter Look-up'!$E:$E,0)))</f>
        <v/>
      </c>
      <c r="C43" s="220" t="str">
        <f>IF(LEN(A43)=0,"",INDEX('Smelter Look-up'!$C:$C,MATCH($A43,'Smelter Look-up'!$E:$E,0)))</f>
        <v/>
      </c>
      <c r="D43" s="216"/>
      <c r="E43" s="216" t="str">
        <f ca="1">IF(ISERROR($V43),"",OFFSET('Smelter Look-up'!$D$4,$V43-4,0)&amp;"")</f>
        <v/>
      </c>
      <c r="F43" s="216" t="str">
        <f ca="1">IF(ISERROR($V43),"",OFFSET('Smelter Look-up'!$E$4,$V43-4,0))</f>
        <v/>
      </c>
      <c r="G43" s="216" t="str">
        <f ca="1">IF(C43=$X$4,"Enter smelter details", IF(ISERROR($V43),"",OFFSET('Smelter Look-up'!$F$4,$V43-4,0)))</f>
        <v/>
      </c>
      <c r="H43" s="217" t="str">
        <f ca="1">IF(ISERROR($V43),"",OFFSET('Smelter Look-up'!$G$4,$V43-4,0))</f>
        <v/>
      </c>
      <c r="I43" s="218" t="str">
        <f ca="1">IF(ISERROR($V43),"",OFFSET('Smelter Look-up'!$H$4,$V43-4,0))</f>
        <v/>
      </c>
      <c r="J43" s="218" t="str">
        <f ca="1">IF(ISERROR($V43),"",OFFSET('Smelter Look-up'!$I$4,$V43-4,0))</f>
        <v/>
      </c>
      <c r="K43" s="267"/>
      <c r="L43" s="267"/>
      <c r="M43" s="267"/>
      <c r="N43" s="267"/>
      <c r="O43" s="267"/>
      <c r="P43" s="219"/>
      <c r="Q43" s="268"/>
      <c r="R43" s="216" t="str">
        <f ca="1">IF(ISERROR($V43),"",OFFSET('Smelter Look-up'!$C$4,$V43-4,0)&amp;"")</f>
        <v/>
      </c>
      <c r="S43" s="224" t="str">
        <f t="shared" ca="1" si="0"/>
        <v/>
      </c>
      <c r="T43" s="224" t="str">
        <f ca="1">IF(B43="","",IF(ISERROR(MATCH($J43,SorP!$B$1:$B$6230,0)),"",INDIRECT("'SorP'!$A$"&amp;MATCH($J43,SorP!$B$1:$B$6230,0))))</f>
        <v/>
      </c>
      <c r="U43" s="239"/>
      <c r="V43" s="269" t="e">
        <f>IF(C43="",NA(),MATCH($B43&amp;$C43,'Smelter Look-up'!$J:$J,0))</f>
        <v>#N/A</v>
      </c>
      <c r="W43" s="270"/>
      <c r="X43" s="270">
        <f t="shared" ca="1" si="1"/>
        <v>0</v>
      </c>
      <c r="Y43" s="270"/>
      <c r="Z43" s="270"/>
      <c r="AB43" s="272" t="str">
        <f t="shared" si="2"/>
        <v/>
      </c>
    </row>
    <row r="44" spans="1:28" s="271" customFormat="1" ht="20.25">
      <c r="A44" s="215"/>
      <c r="B44" s="216" t="str">
        <f>IF(LEN(A44)=0,"",INDEX('Smelter Look-up'!$A:$A,MATCH($A44,'Smelter Look-up'!$E:$E,0)))</f>
        <v/>
      </c>
      <c r="C44" s="220" t="str">
        <f>IF(LEN(A44)=0,"",INDEX('Smelter Look-up'!$C:$C,MATCH($A44,'Smelter Look-up'!$E:$E,0)))</f>
        <v/>
      </c>
      <c r="D44" s="216"/>
      <c r="E44" s="216" t="str">
        <f ca="1">IF(ISERROR($V44),"",OFFSET('Smelter Look-up'!$D$4,$V44-4,0)&amp;"")</f>
        <v/>
      </c>
      <c r="F44" s="216" t="str">
        <f ca="1">IF(ISERROR($V44),"",OFFSET('Smelter Look-up'!$E$4,$V44-4,0))</f>
        <v/>
      </c>
      <c r="G44" s="216" t="str">
        <f ca="1">IF(C44=$X$4,"Enter smelter details", IF(ISERROR($V44),"",OFFSET('Smelter Look-up'!$F$4,$V44-4,0)))</f>
        <v/>
      </c>
      <c r="H44" s="217" t="str">
        <f ca="1">IF(ISERROR($V44),"",OFFSET('Smelter Look-up'!$G$4,$V44-4,0))</f>
        <v/>
      </c>
      <c r="I44" s="218" t="str">
        <f ca="1">IF(ISERROR($V44),"",OFFSET('Smelter Look-up'!$H$4,$V44-4,0))</f>
        <v/>
      </c>
      <c r="J44" s="218" t="str">
        <f ca="1">IF(ISERROR($V44),"",OFFSET('Smelter Look-up'!$I$4,$V44-4,0))</f>
        <v/>
      </c>
      <c r="K44" s="267"/>
      <c r="L44" s="267"/>
      <c r="M44" s="267"/>
      <c r="N44" s="267"/>
      <c r="O44" s="267"/>
      <c r="P44" s="219"/>
      <c r="Q44" s="268"/>
      <c r="R44" s="216" t="str">
        <f ca="1">IF(ISERROR($V44),"",OFFSET('Smelter Look-up'!$C$4,$V44-4,0)&amp;"")</f>
        <v/>
      </c>
      <c r="S44" s="224" t="str">
        <f t="shared" ca="1" si="0"/>
        <v/>
      </c>
      <c r="T44" s="224" t="str">
        <f ca="1">IF(B44="","",IF(ISERROR(MATCH($J44,SorP!$B$1:$B$6230,0)),"",INDIRECT("'SorP'!$A$"&amp;MATCH($J44,SorP!$B$1:$B$6230,0))))</f>
        <v/>
      </c>
      <c r="U44" s="239"/>
      <c r="V44" s="269" t="e">
        <f>IF(C44="",NA(),MATCH($B44&amp;$C44,'Smelter Look-up'!$J:$J,0))</f>
        <v>#N/A</v>
      </c>
      <c r="W44" s="270"/>
      <c r="X44" s="270">
        <f t="shared" ca="1" si="1"/>
        <v>0</v>
      </c>
      <c r="Y44" s="270"/>
      <c r="Z44" s="270"/>
      <c r="AB44" s="272" t="str">
        <f t="shared" si="2"/>
        <v/>
      </c>
    </row>
    <row r="45" spans="1:28" s="271" customFormat="1" ht="20.25">
      <c r="A45" s="215"/>
      <c r="B45" s="216" t="str">
        <f>IF(LEN(A45)=0,"",INDEX('Smelter Look-up'!$A:$A,MATCH($A45,'Smelter Look-up'!$E:$E,0)))</f>
        <v/>
      </c>
      <c r="C45" s="220" t="str">
        <f>IF(LEN(A45)=0,"",INDEX('Smelter Look-up'!$C:$C,MATCH($A45,'Smelter Look-up'!$E:$E,0)))</f>
        <v/>
      </c>
      <c r="D45" s="216"/>
      <c r="E45" s="216" t="str">
        <f ca="1">IF(ISERROR($V45),"",OFFSET('Smelter Look-up'!$D$4,$V45-4,0)&amp;"")</f>
        <v/>
      </c>
      <c r="F45" s="216" t="str">
        <f ca="1">IF(ISERROR($V45),"",OFFSET('Smelter Look-up'!$E$4,$V45-4,0))</f>
        <v/>
      </c>
      <c r="G45" s="216" t="str">
        <f ca="1">IF(C45=$X$4,"Enter smelter details", IF(ISERROR($V45),"",OFFSET('Smelter Look-up'!$F$4,$V45-4,0)))</f>
        <v/>
      </c>
      <c r="H45" s="217" t="str">
        <f ca="1">IF(ISERROR($V45),"",OFFSET('Smelter Look-up'!$G$4,$V45-4,0))</f>
        <v/>
      </c>
      <c r="I45" s="218" t="str">
        <f ca="1">IF(ISERROR($V45),"",OFFSET('Smelter Look-up'!$H$4,$V45-4,0))</f>
        <v/>
      </c>
      <c r="J45" s="218" t="str">
        <f ca="1">IF(ISERROR($V45),"",OFFSET('Smelter Look-up'!$I$4,$V45-4,0))</f>
        <v/>
      </c>
      <c r="K45" s="267"/>
      <c r="L45" s="267"/>
      <c r="M45" s="267"/>
      <c r="N45" s="267"/>
      <c r="O45" s="267"/>
      <c r="P45" s="219"/>
      <c r="Q45" s="268"/>
      <c r="R45" s="216" t="str">
        <f ca="1">IF(ISERROR($V45),"",OFFSET('Smelter Look-up'!$C$4,$V45-4,0)&amp;"")</f>
        <v/>
      </c>
      <c r="S45" s="224" t="str">
        <f t="shared" ca="1" si="0"/>
        <v/>
      </c>
      <c r="T45" s="224" t="str">
        <f ca="1">IF(B45="","",IF(ISERROR(MATCH($J45,SorP!$B$1:$B$6230,0)),"",INDIRECT("'SorP'!$A$"&amp;MATCH($J45,SorP!$B$1:$B$6230,0))))</f>
        <v/>
      </c>
      <c r="U45" s="239"/>
      <c r="V45" s="269" t="e">
        <f>IF(C45="",NA(),MATCH($B45&amp;$C45,'Smelter Look-up'!$J:$J,0))</f>
        <v>#N/A</v>
      </c>
      <c r="W45" s="270"/>
      <c r="X45" s="270">
        <f t="shared" ca="1" si="1"/>
        <v>0</v>
      </c>
      <c r="Y45" s="270"/>
      <c r="Z45" s="270"/>
      <c r="AB45" s="272" t="str">
        <f t="shared" si="2"/>
        <v/>
      </c>
    </row>
    <row r="46" spans="1:28" s="271" customFormat="1" ht="20.25">
      <c r="A46" s="215"/>
      <c r="B46" s="216" t="str">
        <f>IF(LEN(A46)=0,"",INDEX('Smelter Look-up'!$A:$A,MATCH($A46,'Smelter Look-up'!$E:$E,0)))</f>
        <v/>
      </c>
      <c r="C46" s="220" t="str">
        <f>IF(LEN(A46)=0,"",INDEX('Smelter Look-up'!$C:$C,MATCH($A46,'Smelter Look-up'!$E:$E,0)))</f>
        <v/>
      </c>
      <c r="D46" s="216"/>
      <c r="E46" s="216" t="str">
        <f ca="1">IF(ISERROR($V46),"",OFFSET('Smelter Look-up'!$D$4,$V46-4,0)&amp;"")</f>
        <v/>
      </c>
      <c r="F46" s="216" t="str">
        <f ca="1">IF(ISERROR($V46),"",OFFSET('Smelter Look-up'!$E$4,$V46-4,0))</f>
        <v/>
      </c>
      <c r="G46" s="216" t="str">
        <f ca="1">IF(C46=$X$4,"Enter smelter details", IF(ISERROR($V46),"",OFFSET('Smelter Look-up'!$F$4,$V46-4,0)))</f>
        <v/>
      </c>
      <c r="H46" s="217" t="str">
        <f ca="1">IF(ISERROR($V46),"",OFFSET('Smelter Look-up'!$G$4,$V46-4,0))</f>
        <v/>
      </c>
      <c r="I46" s="218" t="str">
        <f ca="1">IF(ISERROR($V46),"",OFFSET('Smelter Look-up'!$H$4,$V46-4,0))</f>
        <v/>
      </c>
      <c r="J46" s="218" t="str">
        <f ca="1">IF(ISERROR($V46),"",OFFSET('Smelter Look-up'!$I$4,$V46-4,0))</f>
        <v/>
      </c>
      <c r="K46" s="267"/>
      <c r="L46" s="267"/>
      <c r="M46" s="267"/>
      <c r="N46" s="267"/>
      <c r="O46" s="267"/>
      <c r="P46" s="219"/>
      <c r="Q46" s="268"/>
      <c r="R46" s="216" t="str">
        <f ca="1">IF(ISERROR($V46),"",OFFSET('Smelter Look-up'!$C$4,$V46-4,0)&amp;"")</f>
        <v/>
      </c>
      <c r="S46" s="224" t="str">
        <f t="shared" ca="1" si="0"/>
        <v/>
      </c>
      <c r="T46" s="224" t="str">
        <f ca="1">IF(B46="","",IF(ISERROR(MATCH($J46,SorP!$B$1:$B$6230,0)),"",INDIRECT("'SorP'!$A$"&amp;MATCH($J46,SorP!$B$1:$B$6230,0))))</f>
        <v/>
      </c>
      <c r="U46" s="239"/>
      <c r="V46" s="269" t="e">
        <f>IF(C46="",NA(),MATCH($B46&amp;$C46,'Smelter Look-up'!$J:$J,0))</f>
        <v>#N/A</v>
      </c>
      <c r="W46" s="270"/>
      <c r="X46" s="270">
        <f t="shared" ca="1" si="1"/>
        <v>0</v>
      </c>
      <c r="Y46" s="270"/>
      <c r="Z46" s="270"/>
      <c r="AB46" s="272" t="str">
        <f t="shared" si="2"/>
        <v/>
      </c>
    </row>
    <row r="47" spans="1:28" s="271" customFormat="1" ht="20.25">
      <c r="A47" s="215"/>
      <c r="B47" s="216" t="str">
        <f>IF(LEN(A47)=0,"",INDEX('Smelter Look-up'!$A:$A,MATCH($A47,'Smelter Look-up'!$E:$E,0)))</f>
        <v/>
      </c>
      <c r="C47" s="220" t="str">
        <f>IF(LEN(A47)=0,"",INDEX('Smelter Look-up'!$C:$C,MATCH($A47,'Smelter Look-up'!$E:$E,0)))</f>
        <v/>
      </c>
      <c r="D47" s="216"/>
      <c r="E47" s="216" t="str">
        <f ca="1">IF(ISERROR($V47),"",OFFSET('Smelter Look-up'!$D$4,$V47-4,0)&amp;"")</f>
        <v/>
      </c>
      <c r="F47" s="216" t="str">
        <f ca="1">IF(ISERROR($V47),"",OFFSET('Smelter Look-up'!$E$4,$V47-4,0))</f>
        <v/>
      </c>
      <c r="G47" s="216" t="str">
        <f ca="1">IF(C47=$X$4,"Enter smelter details", IF(ISERROR($V47),"",OFFSET('Smelter Look-up'!$F$4,$V47-4,0)))</f>
        <v/>
      </c>
      <c r="H47" s="217" t="str">
        <f ca="1">IF(ISERROR($V47),"",OFFSET('Smelter Look-up'!$G$4,$V47-4,0))</f>
        <v/>
      </c>
      <c r="I47" s="218" t="str">
        <f ca="1">IF(ISERROR($V47),"",OFFSET('Smelter Look-up'!$H$4,$V47-4,0))</f>
        <v/>
      </c>
      <c r="J47" s="218" t="str">
        <f ca="1">IF(ISERROR($V47),"",OFFSET('Smelter Look-up'!$I$4,$V47-4,0))</f>
        <v/>
      </c>
      <c r="K47" s="267"/>
      <c r="L47" s="267"/>
      <c r="M47" s="267"/>
      <c r="N47" s="267"/>
      <c r="O47" s="267"/>
      <c r="P47" s="219"/>
      <c r="Q47" s="268"/>
      <c r="R47" s="216" t="str">
        <f ca="1">IF(ISERROR($V47),"",OFFSET('Smelter Look-up'!$C$4,$V47-4,0)&amp;"")</f>
        <v/>
      </c>
      <c r="S47" s="224" t="str">
        <f t="shared" ca="1" si="0"/>
        <v/>
      </c>
      <c r="T47" s="224" t="str">
        <f ca="1">IF(B47="","",IF(ISERROR(MATCH($J47,SorP!$B$1:$B$6230,0)),"",INDIRECT("'SorP'!$A$"&amp;MATCH($J47,SorP!$B$1:$B$6230,0))))</f>
        <v/>
      </c>
      <c r="U47" s="239"/>
      <c r="V47" s="269" t="e">
        <f>IF(C47="",NA(),MATCH($B47&amp;$C47,'Smelter Look-up'!$J:$J,0))</f>
        <v>#N/A</v>
      </c>
      <c r="W47" s="270"/>
      <c r="X47" s="270">
        <f t="shared" ca="1" si="1"/>
        <v>0</v>
      </c>
      <c r="Y47" s="270"/>
      <c r="Z47" s="270"/>
      <c r="AB47" s="272" t="str">
        <f t="shared" si="2"/>
        <v/>
      </c>
    </row>
    <row r="48" spans="1:28" s="271" customFormat="1" ht="20.25">
      <c r="A48" s="215"/>
      <c r="B48" s="216" t="str">
        <f>IF(LEN(A48)=0,"",INDEX('Smelter Look-up'!$A:$A,MATCH($A48,'Smelter Look-up'!$E:$E,0)))</f>
        <v/>
      </c>
      <c r="C48" s="220" t="str">
        <f>IF(LEN(A48)=0,"",INDEX('Smelter Look-up'!$C:$C,MATCH($A48,'Smelter Look-up'!$E:$E,0)))</f>
        <v/>
      </c>
      <c r="D48" s="216"/>
      <c r="E48" s="216" t="str">
        <f ca="1">IF(ISERROR($V48),"",OFFSET('Smelter Look-up'!$D$4,$V48-4,0)&amp;"")</f>
        <v/>
      </c>
      <c r="F48" s="216" t="str">
        <f ca="1">IF(ISERROR($V48),"",OFFSET('Smelter Look-up'!$E$4,$V48-4,0))</f>
        <v/>
      </c>
      <c r="G48" s="216" t="str">
        <f ca="1">IF(C48=$X$4,"Enter smelter details", IF(ISERROR($V48),"",OFFSET('Smelter Look-up'!$F$4,$V48-4,0)))</f>
        <v/>
      </c>
      <c r="H48" s="217" t="str">
        <f ca="1">IF(ISERROR($V48),"",OFFSET('Smelter Look-up'!$G$4,$V48-4,0))</f>
        <v/>
      </c>
      <c r="I48" s="218" t="str">
        <f ca="1">IF(ISERROR($V48),"",OFFSET('Smelter Look-up'!$H$4,$V48-4,0))</f>
        <v/>
      </c>
      <c r="J48" s="218" t="str">
        <f ca="1">IF(ISERROR($V48),"",OFFSET('Smelter Look-up'!$I$4,$V48-4,0))</f>
        <v/>
      </c>
      <c r="K48" s="267"/>
      <c r="L48" s="267"/>
      <c r="M48" s="267"/>
      <c r="N48" s="267"/>
      <c r="O48" s="267"/>
      <c r="P48" s="219"/>
      <c r="Q48" s="268"/>
      <c r="R48" s="216" t="str">
        <f ca="1">IF(ISERROR($V48),"",OFFSET('Smelter Look-up'!$C$4,$V48-4,0)&amp;"")</f>
        <v/>
      </c>
      <c r="S48" s="224" t="str">
        <f t="shared" ca="1" si="0"/>
        <v/>
      </c>
      <c r="T48" s="224" t="str">
        <f ca="1">IF(B48="","",IF(ISERROR(MATCH($J48,SorP!$B$1:$B$6230,0)),"",INDIRECT("'SorP'!$A$"&amp;MATCH($J48,SorP!$B$1:$B$6230,0))))</f>
        <v/>
      </c>
      <c r="U48" s="239"/>
      <c r="V48" s="269" t="e">
        <f>IF(C48="",NA(),MATCH($B48&amp;$C48,'Smelter Look-up'!$J:$J,0))</f>
        <v>#N/A</v>
      </c>
      <c r="W48" s="270"/>
      <c r="X48" s="270">
        <f t="shared" ca="1" si="1"/>
        <v>0</v>
      </c>
      <c r="Y48" s="270"/>
      <c r="Z48" s="270"/>
      <c r="AB48" s="272" t="str">
        <f t="shared" si="2"/>
        <v/>
      </c>
    </row>
    <row r="49" spans="1:28" s="271" customFormat="1" ht="20.25">
      <c r="A49" s="215"/>
      <c r="B49" s="216" t="str">
        <f>IF(LEN(A49)=0,"",INDEX('Smelter Look-up'!$A:$A,MATCH($A49,'Smelter Look-up'!$E:$E,0)))</f>
        <v/>
      </c>
      <c r="C49" s="220" t="str">
        <f>IF(LEN(A49)=0,"",INDEX('Smelter Look-up'!$C:$C,MATCH($A49,'Smelter Look-up'!$E:$E,0)))</f>
        <v/>
      </c>
      <c r="D49" s="216"/>
      <c r="E49" s="216" t="str">
        <f ca="1">IF(ISERROR($V49),"",OFFSET('Smelter Look-up'!$D$4,$V49-4,0)&amp;"")</f>
        <v/>
      </c>
      <c r="F49" s="216" t="str">
        <f ca="1">IF(ISERROR($V49),"",OFFSET('Smelter Look-up'!$E$4,$V49-4,0))</f>
        <v/>
      </c>
      <c r="G49" s="216" t="str">
        <f ca="1">IF(C49=$X$4,"Enter smelter details", IF(ISERROR($V49),"",OFFSET('Smelter Look-up'!$F$4,$V49-4,0)))</f>
        <v/>
      </c>
      <c r="H49" s="217" t="str">
        <f ca="1">IF(ISERROR($V49),"",OFFSET('Smelter Look-up'!$G$4,$V49-4,0))</f>
        <v/>
      </c>
      <c r="I49" s="218" t="str">
        <f ca="1">IF(ISERROR($V49),"",OFFSET('Smelter Look-up'!$H$4,$V49-4,0))</f>
        <v/>
      </c>
      <c r="J49" s="218" t="str">
        <f ca="1">IF(ISERROR($V49),"",OFFSET('Smelter Look-up'!$I$4,$V49-4,0))</f>
        <v/>
      </c>
      <c r="K49" s="267"/>
      <c r="L49" s="267"/>
      <c r="M49" s="267"/>
      <c r="N49" s="267"/>
      <c r="O49" s="267"/>
      <c r="P49" s="219"/>
      <c r="Q49" s="268"/>
      <c r="R49" s="216" t="str">
        <f ca="1">IF(ISERROR($V49),"",OFFSET('Smelter Look-up'!$C$4,$V49-4,0)&amp;"")</f>
        <v/>
      </c>
      <c r="S49" s="224" t="str">
        <f t="shared" ca="1" si="0"/>
        <v/>
      </c>
      <c r="T49" s="224" t="str">
        <f ca="1">IF(B49="","",IF(ISERROR(MATCH($J49,SorP!$B$1:$B$6230,0)),"",INDIRECT("'SorP'!$A$"&amp;MATCH($J49,SorP!$B$1:$B$6230,0))))</f>
        <v/>
      </c>
      <c r="U49" s="239"/>
      <c r="V49" s="269" t="e">
        <f>IF(C49="",NA(),MATCH($B49&amp;$C49,'Smelter Look-up'!$J:$J,0))</f>
        <v>#N/A</v>
      </c>
      <c r="W49" s="270"/>
      <c r="X49" s="270">
        <f t="shared" ca="1" si="1"/>
        <v>0</v>
      </c>
      <c r="Y49" s="270"/>
      <c r="Z49" s="270"/>
      <c r="AB49" s="272" t="str">
        <f t="shared" si="2"/>
        <v/>
      </c>
    </row>
    <row r="50" spans="1:28" s="271" customFormat="1" ht="20.25">
      <c r="A50" s="215"/>
      <c r="B50" s="216" t="str">
        <f>IF(LEN(A50)=0,"",INDEX('Smelter Look-up'!$A:$A,MATCH($A50,'Smelter Look-up'!$E:$E,0)))</f>
        <v/>
      </c>
      <c r="C50" s="220" t="str">
        <f>IF(LEN(A50)=0,"",INDEX('Smelter Look-up'!$C:$C,MATCH($A50,'Smelter Look-up'!$E:$E,0)))</f>
        <v/>
      </c>
      <c r="D50" s="216"/>
      <c r="E50" s="216" t="str">
        <f ca="1">IF(ISERROR($V50),"",OFFSET('Smelter Look-up'!$D$4,$V50-4,0)&amp;"")</f>
        <v/>
      </c>
      <c r="F50" s="216" t="str">
        <f ca="1">IF(ISERROR($V50),"",OFFSET('Smelter Look-up'!$E$4,$V50-4,0))</f>
        <v/>
      </c>
      <c r="G50" s="216" t="str">
        <f ca="1">IF(C50=$X$4,"Enter smelter details", IF(ISERROR($V50),"",OFFSET('Smelter Look-up'!$F$4,$V50-4,0)))</f>
        <v/>
      </c>
      <c r="H50" s="217" t="str">
        <f ca="1">IF(ISERROR($V50),"",OFFSET('Smelter Look-up'!$G$4,$V50-4,0))</f>
        <v/>
      </c>
      <c r="I50" s="218" t="str">
        <f ca="1">IF(ISERROR($V50),"",OFFSET('Smelter Look-up'!$H$4,$V50-4,0))</f>
        <v/>
      </c>
      <c r="J50" s="218" t="str">
        <f ca="1">IF(ISERROR($V50),"",OFFSET('Smelter Look-up'!$I$4,$V50-4,0))</f>
        <v/>
      </c>
      <c r="K50" s="267"/>
      <c r="L50" s="267"/>
      <c r="M50" s="267"/>
      <c r="N50" s="267"/>
      <c r="O50" s="267"/>
      <c r="P50" s="219"/>
      <c r="Q50" s="268"/>
      <c r="R50" s="216" t="str">
        <f ca="1">IF(ISERROR($V50),"",OFFSET('Smelter Look-up'!$C$4,$V50-4,0)&amp;"")</f>
        <v/>
      </c>
      <c r="S50" s="224" t="str">
        <f t="shared" ca="1" si="0"/>
        <v/>
      </c>
      <c r="T50" s="224" t="str">
        <f ca="1">IF(B50="","",IF(ISERROR(MATCH($J50,SorP!$B$1:$B$6230,0)),"",INDIRECT("'SorP'!$A$"&amp;MATCH($J50,SorP!$B$1:$B$6230,0))))</f>
        <v/>
      </c>
      <c r="U50" s="239"/>
      <c r="V50" s="269" t="e">
        <f>IF(C50="",NA(),MATCH($B50&amp;$C50,'Smelter Look-up'!$J:$J,0))</f>
        <v>#N/A</v>
      </c>
      <c r="W50" s="270"/>
      <c r="X50" s="270">
        <f t="shared" ca="1" si="1"/>
        <v>0</v>
      </c>
      <c r="Y50" s="270"/>
      <c r="Z50" s="270"/>
      <c r="AB50" s="272" t="str">
        <f t="shared" si="2"/>
        <v/>
      </c>
    </row>
    <row r="51" spans="1:28" s="271" customFormat="1" ht="20.25">
      <c r="A51" s="215"/>
      <c r="B51" s="216" t="str">
        <f>IF(LEN(A51)=0,"",INDEX('Smelter Look-up'!$A:$A,MATCH($A51,'Smelter Look-up'!$E:$E,0)))</f>
        <v/>
      </c>
      <c r="C51" s="220" t="str">
        <f>IF(LEN(A51)=0,"",INDEX('Smelter Look-up'!$C:$C,MATCH($A51,'Smelter Look-up'!$E:$E,0)))</f>
        <v/>
      </c>
      <c r="D51" s="216"/>
      <c r="E51" s="216" t="str">
        <f ca="1">IF(ISERROR($V51),"",OFFSET('Smelter Look-up'!$D$4,$V51-4,0)&amp;"")</f>
        <v/>
      </c>
      <c r="F51" s="216" t="str">
        <f ca="1">IF(ISERROR($V51),"",OFFSET('Smelter Look-up'!$E$4,$V51-4,0))</f>
        <v/>
      </c>
      <c r="G51" s="216" t="str">
        <f ca="1">IF(C51=$X$4,"Enter smelter details", IF(ISERROR($V51),"",OFFSET('Smelter Look-up'!$F$4,$V51-4,0)))</f>
        <v/>
      </c>
      <c r="H51" s="217" t="str">
        <f ca="1">IF(ISERROR($V51),"",OFFSET('Smelter Look-up'!$G$4,$V51-4,0))</f>
        <v/>
      </c>
      <c r="I51" s="218" t="str">
        <f ca="1">IF(ISERROR($V51),"",OFFSET('Smelter Look-up'!$H$4,$V51-4,0))</f>
        <v/>
      </c>
      <c r="J51" s="218" t="str">
        <f ca="1">IF(ISERROR($V51),"",OFFSET('Smelter Look-up'!$I$4,$V51-4,0))</f>
        <v/>
      </c>
      <c r="K51" s="267"/>
      <c r="L51" s="267"/>
      <c r="M51" s="267"/>
      <c r="N51" s="267"/>
      <c r="O51" s="267"/>
      <c r="P51" s="219"/>
      <c r="Q51" s="268"/>
      <c r="R51" s="216" t="str">
        <f ca="1">IF(ISERROR($V51),"",OFFSET('Smelter Look-up'!$C$4,$V51-4,0)&amp;"")</f>
        <v/>
      </c>
      <c r="S51" s="224" t="str">
        <f t="shared" ca="1" si="0"/>
        <v/>
      </c>
      <c r="T51" s="224" t="str">
        <f ca="1">IF(B51="","",IF(ISERROR(MATCH($J51,SorP!$B$1:$B$6230,0)),"",INDIRECT("'SorP'!$A$"&amp;MATCH($J51,SorP!$B$1:$B$6230,0))))</f>
        <v/>
      </c>
      <c r="U51" s="239"/>
      <c r="V51" s="269" t="e">
        <f>IF(C51="",NA(),MATCH($B51&amp;$C51,'Smelter Look-up'!$J:$J,0))</f>
        <v>#N/A</v>
      </c>
      <c r="W51" s="270"/>
      <c r="X51" s="270">
        <f t="shared" ca="1" si="1"/>
        <v>0</v>
      </c>
      <c r="Y51" s="270"/>
      <c r="Z51" s="270"/>
      <c r="AB51" s="272" t="str">
        <f t="shared" si="2"/>
        <v/>
      </c>
    </row>
    <row r="52" spans="1:28" s="271" customFormat="1" ht="20.25">
      <c r="A52" s="215"/>
      <c r="B52" s="216" t="str">
        <f>IF(LEN(A52)=0,"",INDEX('Smelter Look-up'!$A:$A,MATCH($A52,'Smelter Look-up'!$E:$E,0)))</f>
        <v/>
      </c>
      <c r="C52" s="220" t="str">
        <f>IF(LEN(A52)=0,"",INDEX('Smelter Look-up'!$C:$C,MATCH($A52,'Smelter Look-up'!$E:$E,0)))</f>
        <v/>
      </c>
      <c r="D52" s="216"/>
      <c r="E52" s="216" t="str">
        <f ca="1">IF(ISERROR($V52),"",OFFSET('Smelter Look-up'!$D$4,$V52-4,0)&amp;"")</f>
        <v/>
      </c>
      <c r="F52" s="216" t="str">
        <f ca="1">IF(ISERROR($V52),"",OFFSET('Smelter Look-up'!$E$4,$V52-4,0))</f>
        <v/>
      </c>
      <c r="G52" s="216" t="str">
        <f ca="1">IF(C52=$X$4,"Enter smelter details", IF(ISERROR($V52),"",OFFSET('Smelter Look-up'!$F$4,$V52-4,0)))</f>
        <v/>
      </c>
      <c r="H52" s="217" t="str">
        <f ca="1">IF(ISERROR($V52),"",OFFSET('Smelter Look-up'!$G$4,$V52-4,0))</f>
        <v/>
      </c>
      <c r="I52" s="218" t="str">
        <f ca="1">IF(ISERROR($V52),"",OFFSET('Smelter Look-up'!$H$4,$V52-4,0))</f>
        <v/>
      </c>
      <c r="J52" s="218" t="str">
        <f ca="1">IF(ISERROR($V52),"",OFFSET('Smelter Look-up'!$I$4,$V52-4,0))</f>
        <v/>
      </c>
      <c r="K52" s="267"/>
      <c r="L52" s="267"/>
      <c r="M52" s="267"/>
      <c r="N52" s="267"/>
      <c r="O52" s="267"/>
      <c r="P52" s="219"/>
      <c r="Q52" s="268"/>
      <c r="R52" s="216" t="str">
        <f ca="1">IF(ISERROR($V52),"",OFFSET('Smelter Look-up'!$C$4,$V52-4,0)&amp;"")</f>
        <v/>
      </c>
      <c r="S52" s="224" t="str">
        <f t="shared" ca="1" si="0"/>
        <v/>
      </c>
      <c r="T52" s="224" t="str">
        <f ca="1">IF(B52="","",IF(ISERROR(MATCH($J52,SorP!$B$1:$B$6230,0)),"",INDIRECT("'SorP'!$A$"&amp;MATCH($J52,SorP!$B$1:$B$6230,0))))</f>
        <v/>
      </c>
      <c r="U52" s="239"/>
      <c r="V52" s="269" t="e">
        <f>IF(C52="",NA(),MATCH($B52&amp;$C52,'Smelter Look-up'!$J:$J,0))</f>
        <v>#N/A</v>
      </c>
      <c r="W52" s="270"/>
      <c r="X52" s="270">
        <f t="shared" ca="1" si="1"/>
        <v>0</v>
      </c>
      <c r="Y52" s="270"/>
      <c r="Z52" s="270"/>
      <c r="AB52" s="272" t="str">
        <f t="shared" si="2"/>
        <v/>
      </c>
    </row>
    <row r="53" spans="1:28" s="271" customFormat="1" ht="20.25">
      <c r="A53" s="215"/>
      <c r="B53" s="216" t="str">
        <f>IF(LEN(A53)=0,"",INDEX('Smelter Look-up'!$A:$A,MATCH($A53,'Smelter Look-up'!$E:$E,0)))</f>
        <v/>
      </c>
      <c r="C53" s="220" t="str">
        <f>IF(LEN(A53)=0,"",INDEX('Smelter Look-up'!$C:$C,MATCH($A53,'Smelter Look-up'!$E:$E,0)))</f>
        <v/>
      </c>
      <c r="D53" s="216"/>
      <c r="E53" s="216" t="str">
        <f ca="1">IF(ISERROR($V53),"",OFFSET('Smelter Look-up'!$D$4,$V53-4,0)&amp;"")</f>
        <v/>
      </c>
      <c r="F53" s="216" t="str">
        <f ca="1">IF(ISERROR($V53),"",OFFSET('Smelter Look-up'!$E$4,$V53-4,0))</f>
        <v/>
      </c>
      <c r="G53" s="216" t="str">
        <f ca="1">IF(C53=$X$4,"Enter smelter details", IF(ISERROR($V53),"",OFFSET('Smelter Look-up'!$F$4,$V53-4,0)))</f>
        <v/>
      </c>
      <c r="H53" s="217" t="str">
        <f ca="1">IF(ISERROR($V53),"",OFFSET('Smelter Look-up'!$G$4,$V53-4,0))</f>
        <v/>
      </c>
      <c r="I53" s="218" t="str">
        <f ca="1">IF(ISERROR($V53),"",OFFSET('Smelter Look-up'!$H$4,$V53-4,0))</f>
        <v/>
      </c>
      <c r="J53" s="218" t="str">
        <f ca="1">IF(ISERROR($V53),"",OFFSET('Smelter Look-up'!$I$4,$V53-4,0))</f>
        <v/>
      </c>
      <c r="K53" s="267"/>
      <c r="L53" s="267"/>
      <c r="M53" s="267"/>
      <c r="N53" s="267"/>
      <c r="O53" s="267"/>
      <c r="P53" s="219"/>
      <c r="Q53" s="268"/>
      <c r="R53" s="216" t="str">
        <f ca="1">IF(ISERROR($V53),"",OFFSET('Smelter Look-up'!$C$4,$V53-4,0)&amp;"")</f>
        <v/>
      </c>
      <c r="S53" s="224" t="str">
        <f t="shared" ca="1" si="0"/>
        <v/>
      </c>
      <c r="T53" s="224" t="str">
        <f ca="1">IF(B53="","",IF(ISERROR(MATCH($J53,SorP!$B$1:$B$6230,0)),"",INDIRECT("'SorP'!$A$"&amp;MATCH($J53,SorP!$B$1:$B$6230,0))))</f>
        <v/>
      </c>
      <c r="U53" s="239"/>
      <c r="V53" s="269" t="e">
        <f>IF(C53="",NA(),MATCH($B53&amp;$C53,'Smelter Look-up'!$J:$J,0))</f>
        <v>#N/A</v>
      </c>
      <c r="W53" s="270"/>
      <c r="X53" s="270">
        <f t="shared" ca="1" si="1"/>
        <v>0</v>
      </c>
      <c r="Y53" s="270"/>
      <c r="Z53" s="270"/>
      <c r="AB53" s="272" t="str">
        <f t="shared" si="2"/>
        <v/>
      </c>
    </row>
    <row r="54" spans="1:28" s="271" customFormat="1" ht="20.25">
      <c r="A54" s="215"/>
      <c r="B54" s="216" t="str">
        <f>IF(LEN(A54)=0,"",INDEX('Smelter Look-up'!$A:$A,MATCH($A54,'Smelter Look-up'!$E:$E,0)))</f>
        <v/>
      </c>
      <c r="C54" s="220" t="str">
        <f>IF(LEN(A54)=0,"",INDEX('Smelter Look-up'!$C:$C,MATCH($A54,'Smelter Look-up'!$E:$E,0)))</f>
        <v/>
      </c>
      <c r="D54" s="216"/>
      <c r="E54" s="216" t="str">
        <f ca="1">IF(ISERROR($V54),"",OFFSET('Smelter Look-up'!$D$4,$V54-4,0)&amp;"")</f>
        <v/>
      </c>
      <c r="F54" s="216" t="str">
        <f ca="1">IF(ISERROR($V54),"",OFFSET('Smelter Look-up'!$E$4,$V54-4,0))</f>
        <v/>
      </c>
      <c r="G54" s="216" t="str">
        <f ca="1">IF(C54=$X$4,"Enter smelter details", IF(ISERROR($V54),"",OFFSET('Smelter Look-up'!$F$4,$V54-4,0)))</f>
        <v/>
      </c>
      <c r="H54" s="217" t="str">
        <f ca="1">IF(ISERROR($V54),"",OFFSET('Smelter Look-up'!$G$4,$V54-4,0))</f>
        <v/>
      </c>
      <c r="I54" s="218" t="str">
        <f ca="1">IF(ISERROR($V54),"",OFFSET('Smelter Look-up'!$H$4,$V54-4,0))</f>
        <v/>
      </c>
      <c r="J54" s="218" t="str">
        <f ca="1">IF(ISERROR($V54),"",OFFSET('Smelter Look-up'!$I$4,$V54-4,0))</f>
        <v/>
      </c>
      <c r="K54" s="267"/>
      <c r="L54" s="267"/>
      <c r="M54" s="267"/>
      <c r="N54" s="267"/>
      <c r="O54" s="267"/>
      <c r="P54" s="219"/>
      <c r="Q54" s="268"/>
      <c r="R54" s="216" t="str">
        <f ca="1">IF(ISERROR($V54),"",OFFSET('Smelter Look-up'!$C$4,$V54-4,0)&amp;"")</f>
        <v/>
      </c>
      <c r="S54" s="224" t="str">
        <f t="shared" ca="1" si="0"/>
        <v/>
      </c>
      <c r="T54" s="224" t="str">
        <f ca="1">IF(B54="","",IF(ISERROR(MATCH($J54,SorP!$B$1:$B$6230,0)),"",INDIRECT("'SorP'!$A$"&amp;MATCH($J54,SorP!$B$1:$B$6230,0))))</f>
        <v/>
      </c>
      <c r="U54" s="239"/>
      <c r="V54" s="269" t="e">
        <f>IF(C54="",NA(),MATCH($B54&amp;$C54,'Smelter Look-up'!$J:$J,0))</f>
        <v>#N/A</v>
      </c>
      <c r="W54" s="270"/>
      <c r="X54" s="270">
        <f t="shared" ca="1" si="1"/>
        <v>0</v>
      </c>
      <c r="Y54" s="270"/>
      <c r="Z54" s="270"/>
      <c r="AB54" s="272" t="str">
        <f t="shared" si="2"/>
        <v/>
      </c>
    </row>
    <row r="55" spans="1:28" s="271" customFormat="1" ht="20.25">
      <c r="A55" s="215"/>
      <c r="B55" s="216" t="str">
        <f>IF(LEN(A55)=0,"",INDEX('Smelter Look-up'!$A:$A,MATCH($A55,'Smelter Look-up'!$E:$E,0)))</f>
        <v/>
      </c>
      <c r="C55" s="220" t="str">
        <f>IF(LEN(A55)=0,"",INDEX('Smelter Look-up'!$C:$C,MATCH($A55,'Smelter Look-up'!$E:$E,0)))</f>
        <v/>
      </c>
      <c r="D55" s="216"/>
      <c r="E55" s="216" t="str">
        <f ca="1">IF(ISERROR($V55),"",OFFSET('Smelter Look-up'!$D$4,$V55-4,0)&amp;"")</f>
        <v/>
      </c>
      <c r="F55" s="216" t="str">
        <f ca="1">IF(ISERROR($V55),"",OFFSET('Smelter Look-up'!$E$4,$V55-4,0))</f>
        <v/>
      </c>
      <c r="G55" s="216" t="str">
        <f ca="1">IF(C55=$X$4,"Enter smelter details", IF(ISERROR($V55),"",OFFSET('Smelter Look-up'!$F$4,$V55-4,0)))</f>
        <v/>
      </c>
      <c r="H55" s="217" t="str">
        <f ca="1">IF(ISERROR($V55),"",OFFSET('Smelter Look-up'!$G$4,$V55-4,0))</f>
        <v/>
      </c>
      <c r="I55" s="218" t="str">
        <f ca="1">IF(ISERROR($V55),"",OFFSET('Smelter Look-up'!$H$4,$V55-4,0))</f>
        <v/>
      </c>
      <c r="J55" s="218" t="str">
        <f ca="1">IF(ISERROR($V55),"",OFFSET('Smelter Look-up'!$I$4,$V55-4,0))</f>
        <v/>
      </c>
      <c r="K55" s="267"/>
      <c r="L55" s="267"/>
      <c r="M55" s="267"/>
      <c r="N55" s="267"/>
      <c r="O55" s="267"/>
      <c r="P55" s="219"/>
      <c r="Q55" s="268"/>
      <c r="R55" s="216" t="str">
        <f ca="1">IF(ISERROR($V55),"",OFFSET('Smelter Look-up'!$C$4,$V55-4,0)&amp;"")</f>
        <v/>
      </c>
      <c r="S55" s="224" t="str">
        <f t="shared" ca="1" si="0"/>
        <v/>
      </c>
      <c r="T55" s="224" t="str">
        <f ca="1">IF(B55="","",IF(ISERROR(MATCH($J55,SorP!$B$1:$B$6230,0)),"",INDIRECT("'SorP'!$A$"&amp;MATCH($J55,SorP!$B$1:$B$6230,0))))</f>
        <v/>
      </c>
      <c r="U55" s="239"/>
      <c r="V55" s="269" t="e">
        <f>IF(C55="",NA(),MATCH($B55&amp;$C55,'Smelter Look-up'!$J:$J,0))</f>
        <v>#N/A</v>
      </c>
      <c r="W55" s="270"/>
      <c r="X55" s="270">
        <f t="shared" ca="1" si="1"/>
        <v>0</v>
      </c>
      <c r="Y55" s="270"/>
      <c r="Z55" s="270"/>
      <c r="AB55" s="272" t="str">
        <f t="shared" si="2"/>
        <v/>
      </c>
    </row>
    <row r="56" spans="1:28" s="271" customFormat="1" ht="20.25">
      <c r="A56" s="215"/>
      <c r="B56" s="216" t="str">
        <f>IF(LEN(A56)=0,"",INDEX('Smelter Look-up'!$A:$A,MATCH($A56,'Smelter Look-up'!$E:$E,0)))</f>
        <v/>
      </c>
      <c r="C56" s="220" t="str">
        <f>IF(LEN(A56)=0,"",INDEX('Smelter Look-up'!$C:$C,MATCH($A56,'Smelter Look-up'!$E:$E,0)))</f>
        <v/>
      </c>
      <c r="D56" s="216"/>
      <c r="E56" s="216" t="str">
        <f ca="1">IF(ISERROR($V56),"",OFFSET('Smelter Look-up'!$D$4,$V56-4,0)&amp;"")</f>
        <v/>
      </c>
      <c r="F56" s="216" t="str">
        <f ca="1">IF(ISERROR($V56),"",OFFSET('Smelter Look-up'!$E$4,$V56-4,0))</f>
        <v/>
      </c>
      <c r="G56" s="216" t="str">
        <f ca="1">IF(C56=$X$4,"Enter smelter details", IF(ISERROR($V56),"",OFFSET('Smelter Look-up'!$F$4,$V56-4,0)))</f>
        <v/>
      </c>
      <c r="H56" s="217" t="str">
        <f ca="1">IF(ISERROR($V56),"",OFFSET('Smelter Look-up'!$G$4,$V56-4,0))</f>
        <v/>
      </c>
      <c r="I56" s="218" t="str">
        <f ca="1">IF(ISERROR($V56),"",OFFSET('Smelter Look-up'!$H$4,$V56-4,0))</f>
        <v/>
      </c>
      <c r="J56" s="218" t="str">
        <f ca="1">IF(ISERROR($V56),"",OFFSET('Smelter Look-up'!$I$4,$V56-4,0))</f>
        <v/>
      </c>
      <c r="K56" s="267"/>
      <c r="L56" s="267"/>
      <c r="M56" s="267"/>
      <c r="N56" s="267"/>
      <c r="O56" s="267"/>
      <c r="P56" s="219"/>
      <c r="Q56" s="268"/>
      <c r="R56" s="216" t="str">
        <f ca="1">IF(ISERROR($V56),"",OFFSET('Smelter Look-up'!$C$4,$V56-4,0)&amp;"")</f>
        <v/>
      </c>
      <c r="S56" s="224" t="str">
        <f t="shared" ca="1" si="0"/>
        <v/>
      </c>
      <c r="T56" s="224" t="str">
        <f ca="1">IF(B56="","",IF(ISERROR(MATCH($J56,SorP!$B$1:$B$6230,0)),"",INDIRECT("'SorP'!$A$"&amp;MATCH($J56,SorP!$B$1:$B$6230,0))))</f>
        <v/>
      </c>
      <c r="U56" s="239"/>
      <c r="V56" s="269" t="e">
        <f>IF(C56="",NA(),MATCH($B56&amp;$C56,'Smelter Look-up'!$J:$J,0))</f>
        <v>#N/A</v>
      </c>
      <c r="W56" s="270"/>
      <c r="X56" s="270">
        <f t="shared" ca="1" si="1"/>
        <v>0</v>
      </c>
      <c r="Y56" s="270"/>
      <c r="Z56" s="270"/>
      <c r="AB56" s="272" t="str">
        <f t="shared" si="2"/>
        <v/>
      </c>
    </row>
    <row r="57" spans="1:28" s="271" customFormat="1" ht="20.25">
      <c r="A57" s="215"/>
      <c r="B57" s="216" t="str">
        <f>IF(LEN(A57)=0,"",INDEX('Smelter Look-up'!$A:$A,MATCH($A57,'Smelter Look-up'!$E:$E,0)))</f>
        <v/>
      </c>
      <c r="C57" s="220" t="str">
        <f>IF(LEN(A57)=0,"",INDEX('Smelter Look-up'!$C:$C,MATCH($A57,'Smelter Look-up'!$E:$E,0)))</f>
        <v/>
      </c>
      <c r="D57" s="216"/>
      <c r="E57" s="216" t="str">
        <f ca="1">IF(ISERROR($V57),"",OFFSET('Smelter Look-up'!$D$4,$V57-4,0)&amp;"")</f>
        <v/>
      </c>
      <c r="F57" s="216" t="str">
        <f ca="1">IF(ISERROR($V57),"",OFFSET('Smelter Look-up'!$E$4,$V57-4,0))</f>
        <v/>
      </c>
      <c r="G57" s="216" t="str">
        <f ca="1">IF(C57=$X$4,"Enter smelter details", IF(ISERROR($V57),"",OFFSET('Smelter Look-up'!$F$4,$V57-4,0)))</f>
        <v/>
      </c>
      <c r="H57" s="217" t="str">
        <f ca="1">IF(ISERROR($V57),"",OFFSET('Smelter Look-up'!$G$4,$V57-4,0))</f>
        <v/>
      </c>
      <c r="I57" s="218" t="str">
        <f ca="1">IF(ISERROR($V57),"",OFFSET('Smelter Look-up'!$H$4,$V57-4,0))</f>
        <v/>
      </c>
      <c r="J57" s="218" t="str">
        <f ca="1">IF(ISERROR($V57),"",OFFSET('Smelter Look-up'!$I$4,$V57-4,0))</f>
        <v/>
      </c>
      <c r="K57" s="267"/>
      <c r="L57" s="267"/>
      <c r="M57" s="267"/>
      <c r="N57" s="267"/>
      <c r="O57" s="267"/>
      <c r="P57" s="219"/>
      <c r="Q57" s="268"/>
      <c r="R57" s="216" t="str">
        <f ca="1">IF(ISERROR($V57),"",OFFSET('Smelter Look-up'!$C$4,$V57-4,0)&amp;"")</f>
        <v/>
      </c>
      <c r="S57" s="224" t="str">
        <f t="shared" ca="1" si="0"/>
        <v/>
      </c>
      <c r="T57" s="224" t="str">
        <f ca="1">IF(B57="","",IF(ISERROR(MATCH($J57,SorP!$B$1:$B$6230,0)),"",INDIRECT("'SorP'!$A$"&amp;MATCH($J57,SorP!$B$1:$B$6230,0))))</f>
        <v/>
      </c>
      <c r="U57" s="239"/>
      <c r="V57" s="269" t="e">
        <f>IF(C57="",NA(),MATCH($B57&amp;$C57,'Smelter Look-up'!$J:$J,0))</f>
        <v>#N/A</v>
      </c>
      <c r="W57" s="270"/>
      <c r="X57" s="270">
        <f t="shared" ca="1" si="1"/>
        <v>0</v>
      </c>
      <c r="Y57" s="270"/>
      <c r="Z57" s="270"/>
      <c r="AB57" s="272" t="str">
        <f t="shared" si="2"/>
        <v/>
      </c>
    </row>
    <row r="58" spans="1:28" s="271" customFormat="1" ht="20.25">
      <c r="A58" s="215"/>
      <c r="B58" s="216" t="str">
        <f>IF(LEN(A58)=0,"",INDEX('Smelter Look-up'!$A:$A,MATCH($A58,'Smelter Look-up'!$E:$E,0)))</f>
        <v/>
      </c>
      <c r="C58" s="220" t="str">
        <f>IF(LEN(A58)=0,"",INDEX('Smelter Look-up'!$C:$C,MATCH($A58,'Smelter Look-up'!$E:$E,0)))</f>
        <v/>
      </c>
      <c r="D58" s="216"/>
      <c r="E58" s="216" t="str">
        <f ca="1">IF(ISERROR($V58),"",OFFSET('Smelter Look-up'!$D$4,$V58-4,0)&amp;"")</f>
        <v/>
      </c>
      <c r="F58" s="216" t="str">
        <f ca="1">IF(ISERROR($V58),"",OFFSET('Smelter Look-up'!$E$4,$V58-4,0))</f>
        <v/>
      </c>
      <c r="G58" s="216" t="str">
        <f ca="1">IF(C58=$X$4,"Enter smelter details", IF(ISERROR($V58),"",OFFSET('Smelter Look-up'!$F$4,$V58-4,0)))</f>
        <v/>
      </c>
      <c r="H58" s="217" t="str">
        <f ca="1">IF(ISERROR($V58),"",OFFSET('Smelter Look-up'!$G$4,$V58-4,0))</f>
        <v/>
      </c>
      <c r="I58" s="218" t="str">
        <f ca="1">IF(ISERROR($V58),"",OFFSET('Smelter Look-up'!$H$4,$V58-4,0))</f>
        <v/>
      </c>
      <c r="J58" s="218" t="str">
        <f ca="1">IF(ISERROR($V58),"",OFFSET('Smelter Look-up'!$I$4,$V58-4,0))</f>
        <v/>
      </c>
      <c r="K58" s="267"/>
      <c r="L58" s="267"/>
      <c r="M58" s="267"/>
      <c r="N58" s="267"/>
      <c r="O58" s="267"/>
      <c r="P58" s="219"/>
      <c r="Q58" s="268"/>
      <c r="R58" s="216" t="str">
        <f ca="1">IF(ISERROR($V58),"",OFFSET('Smelter Look-up'!$C$4,$V58-4,0)&amp;"")</f>
        <v/>
      </c>
      <c r="S58" s="224" t="str">
        <f t="shared" ca="1" si="0"/>
        <v/>
      </c>
      <c r="T58" s="224" t="str">
        <f ca="1">IF(B58="","",IF(ISERROR(MATCH($J58,SorP!$B$1:$B$6230,0)),"",INDIRECT("'SorP'!$A$"&amp;MATCH($J58,SorP!$B$1:$B$6230,0))))</f>
        <v/>
      </c>
      <c r="U58" s="239"/>
      <c r="V58" s="269" t="e">
        <f>IF(C58="",NA(),MATCH($B58&amp;$C58,'Smelter Look-up'!$J:$J,0))</f>
        <v>#N/A</v>
      </c>
      <c r="W58" s="270"/>
      <c r="X58" s="270">
        <f t="shared" ca="1" si="1"/>
        <v>0</v>
      </c>
      <c r="Y58" s="270"/>
      <c r="Z58" s="270"/>
      <c r="AB58" s="272" t="str">
        <f t="shared" si="2"/>
        <v/>
      </c>
    </row>
    <row r="59" spans="1:28" s="271" customFormat="1" ht="20.25">
      <c r="A59" s="215"/>
      <c r="B59" s="216" t="str">
        <f>IF(LEN(A59)=0,"",INDEX('Smelter Look-up'!$A:$A,MATCH($A59,'Smelter Look-up'!$E:$E,0)))</f>
        <v/>
      </c>
      <c r="C59" s="220" t="str">
        <f>IF(LEN(A59)=0,"",INDEX('Smelter Look-up'!$C:$C,MATCH($A59,'Smelter Look-up'!$E:$E,0)))</f>
        <v/>
      </c>
      <c r="D59" s="216"/>
      <c r="E59" s="216" t="str">
        <f ca="1">IF(ISERROR($V59),"",OFFSET('Smelter Look-up'!$D$4,$V59-4,0)&amp;"")</f>
        <v/>
      </c>
      <c r="F59" s="216" t="str">
        <f ca="1">IF(ISERROR($V59),"",OFFSET('Smelter Look-up'!$E$4,$V59-4,0))</f>
        <v/>
      </c>
      <c r="G59" s="216" t="str">
        <f ca="1">IF(C59=$X$4,"Enter smelter details", IF(ISERROR($V59),"",OFFSET('Smelter Look-up'!$F$4,$V59-4,0)))</f>
        <v/>
      </c>
      <c r="H59" s="217" t="str">
        <f ca="1">IF(ISERROR($V59),"",OFFSET('Smelter Look-up'!$G$4,$V59-4,0))</f>
        <v/>
      </c>
      <c r="I59" s="218" t="str">
        <f ca="1">IF(ISERROR($V59),"",OFFSET('Smelter Look-up'!$H$4,$V59-4,0))</f>
        <v/>
      </c>
      <c r="J59" s="218" t="str">
        <f ca="1">IF(ISERROR($V59),"",OFFSET('Smelter Look-up'!$I$4,$V59-4,0))</f>
        <v/>
      </c>
      <c r="K59" s="267"/>
      <c r="L59" s="267"/>
      <c r="M59" s="267"/>
      <c r="N59" s="267"/>
      <c r="O59" s="267"/>
      <c r="P59" s="219"/>
      <c r="Q59" s="268"/>
      <c r="R59" s="216" t="str">
        <f ca="1">IF(ISERROR($V59),"",OFFSET('Smelter Look-up'!$C$4,$V59-4,0)&amp;"")</f>
        <v/>
      </c>
      <c r="S59" s="224" t="str">
        <f t="shared" ca="1" si="0"/>
        <v/>
      </c>
      <c r="T59" s="224" t="str">
        <f ca="1">IF(B59="","",IF(ISERROR(MATCH($J59,SorP!$B$1:$B$6230,0)),"",INDIRECT("'SorP'!$A$"&amp;MATCH($J59,SorP!$B$1:$B$6230,0))))</f>
        <v/>
      </c>
      <c r="U59" s="239"/>
      <c r="V59" s="269" t="e">
        <f>IF(C59="",NA(),MATCH($B59&amp;$C59,'Smelter Look-up'!$J:$J,0))</f>
        <v>#N/A</v>
      </c>
      <c r="W59" s="270"/>
      <c r="X59" s="270">
        <f t="shared" ca="1" si="1"/>
        <v>0</v>
      </c>
      <c r="Y59" s="270"/>
      <c r="Z59" s="270"/>
      <c r="AB59" s="272" t="str">
        <f t="shared" si="2"/>
        <v/>
      </c>
    </row>
    <row r="60" spans="1:28" s="271" customFormat="1" ht="20.25">
      <c r="A60" s="215"/>
      <c r="B60" s="216" t="str">
        <f>IF(LEN(A60)=0,"",INDEX('Smelter Look-up'!$A:$A,MATCH($A60,'Smelter Look-up'!$E:$E,0)))</f>
        <v/>
      </c>
      <c r="C60" s="220" t="str">
        <f>IF(LEN(A60)=0,"",INDEX('Smelter Look-up'!$C:$C,MATCH($A60,'Smelter Look-up'!$E:$E,0)))</f>
        <v/>
      </c>
      <c r="D60" s="216"/>
      <c r="E60" s="216" t="str">
        <f ca="1">IF(ISERROR($V60),"",OFFSET('Smelter Look-up'!$D$4,$V60-4,0)&amp;"")</f>
        <v/>
      </c>
      <c r="F60" s="216" t="str">
        <f ca="1">IF(ISERROR($V60),"",OFFSET('Smelter Look-up'!$E$4,$V60-4,0))</f>
        <v/>
      </c>
      <c r="G60" s="216" t="str">
        <f ca="1">IF(C60=$X$4,"Enter smelter details", IF(ISERROR($V60),"",OFFSET('Smelter Look-up'!$F$4,$V60-4,0)))</f>
        <v/>
      </c>
      <c r="H60" s="217" t="str">
        <f ca="1">IF(ISERROR($V60),"",OFFSET('Smelter Look-up'!$G$4,$V60-4,0))</f>
        <v/>
      </c>
      <c r="I60" s="218" t="str">
        <f ca="1">IF(ISERROR($V60),"",OFFSET('Smelter Look-up'!$H$4,$V60-4,0))</f>
        <v/>
      </c>
      <c r="J60" s="218" t="str">
        <f ca="1">IF(ISERROR($V60),"",OFFSET('Smelter Look-up'!$I$4,$V60-4,0))</f>
        <v/>
      </c>
      <c r="K60" s="267"/>
      <c r="L60" s="267"/>
      <c r="M60" s="267"/>
      <c r="N60" s="267"/>
      <c r="O60" s="267"/>
      <c r="P60" s="219"/>
      <c r="Q60" s="268"/>
      <c r="R60" s="216" t="str">
        <f ca="1">IF(ISERROR($V60),"",OFFSET('Smelter Look-up'!$C$4,$V60-4,0)&amp;"")</f>
        <v/>
      </c>
      <c r="S60" s="224" t="str">
        <f t="shared" ca="1" si="0"/>
        <v/>
      </c>
      <c r="T60" s="224" t="str">
        <f ca="1">IF(B60="","",IF(ISERROR(MATCH($J60,SorP!$B$1:$B$6230,0)),"",INDIRECT("'SorP'!$A$"&amp;MATCH($J60,SorP!$B$1:$B$6230,0))))</f>
        <v/>
      </c>
      <c r="U60" s="239"/>
      <c r="V60" s="269" t="e">
        <f>IF(C60="",NA(),MATCH($B60&amp;$C60,'Smelter Look-up'!$J:$J,0))</f>
        <v>#N/A</v>
      </c>
      <c r="W60" s="270"/>
      <c r="X60" s="270">
        <f t="shared" ca="1" si="1"/>
        <v>0</v>
      </c>
      <c r="Y60" s="270"/>
      <c r="Z60" s="270"/>
      <c r="AB60" s="272" t="str">
        <f t="shared" si="2"/>
        <v/>
      </c>
    </row>
    <row r="61" spans="1:28" s="271" customFormat="1" ht="20.25">
      <c r="A61" s="215"/>
      <c r="B61" s="216" t="str">
        <f>IF(LEN(A61)=0,"",INDEX('Smelter Look-up'!$A:$A,MATCH($A61,'Smelter Look-up'!$E:$E,0)))</f>
        <v/>
      </c>
      <c r="C61" s="220" t="str">
        <f>IF(LEN(A61)=0,"",INDEX('Smelter Look-up'!$C:$C,MATCH($A61,'Smelter Look-up'!$E:$E,0)))</f>
        <v/>
      </c>
      <c r="D61" s="216"/>
      <c r="E61" s="216" t="str">
        <f ca="1">IF(ISERROR($V61),"",OFFSET('Smelter Look-up'!$D$4,$V61-4,0)&amp;"")</f>
        <v/>
      </c>
      <c r="F61" s="216" t="str">
        <f ca="1">IF(ISERROR($V61),"",OFFSET('Smelter Look-up'!$E$4,$V61-4,0))</f>
        <v/>
      </c>
      <c r="G61" s="216" t="str">
        <f ca="1">IF(C61=$X$4,"Enter smelter details", IF(ISERROR($V61),"",OFFSET('Smelter Look-up'!$F$4,$V61-4,0)))</f>
        <v/>
      </c>
      <c r="H61" s="217" t="str">
        <f ca="1">IF(ISERROR($V61),"",OFFSET('Smelter Look-up'!$G$4,$V61-4,0))</f>
        <v/>
      </c>
      <c r="I61" s="218" t="str">
        <f ca="1">IF(ISERROR($V61),"",OFFSET('Smelter Look-up'!$H$4,$V61-4,0))</f>
        <v/>
      </c>
      <c r="J61" s="218" t="str">
        <f ca="1">IF(ISERROR($V61),"",OFFSET('Smelter Look-up'!$I$4,$V61-4,0))</f>
        <v/>
      </c>
      <c r="K61" s="267"/>
      <c r="L61" s="267"/>
      <c r="M61" s="267"/>
      <c r="N61" s="267"/>
      <c r="O61" s="267"/>
      <c r="P61" s="219"/>
      <c r="Q61" s="268"/>
      <c r="R61" s="216" t="str">
        <f ca="1">IF(ISERROR($V61),"",OFFSET('Smelter Look-up'!$C$4,$V61-4,0)&amp;"")</f>
        <v/>
      </c>
      <c r="S61" s="224" t="str">
        <f t="shared" ca="1" si="0"/>
        <v/>
      </c>
      <c r="T61" s="224" t="str">
        <f ca="1">IF(B61="","",IF(ISERROR(MATCH($J61,SorP!$B$1:$B$6230,0)),"",INDIRECT("'SorP'!$A$"&amp;MATCH($J61,SorP!$B$1:$B$6230,0))))</f>
        <v/>
      </c>
      <c r="U61" s="239"/>
      <c r="V61" s="269" t="e">
        <f>IF(C61="",NA(),MATCH($B61&amp;$C61,'Smelter Look-up'!$J:$J,0))</f>
        <v>#N/A</v>
      </c>
      <c r="W61" s="270"/>
      <c r="X61" s="270">
        <f t="shared" ca="1" si="1"/>
        <v>0</v>
      </c>
      <c r="Y61" s="270"/>
      <c r="Z61" s="270"/>
      <c r="AB61" s="272" t="str">
        <f t="shared" si="2"/>
        <v/>
      </c>
    </row>
    <row r="62" spans="1:28" s="271" customFormat="1" ht="20.25">
      <c r="A62" s="215"/>
      <c r="B62" s="216" t="str">
        <f>IF(LEN(A62)=0,"",INDEX('Smelter Look-up'!$A:$A,MATCH($A62,'Smelter Look-up'!$E:$E,0)))</f>
        <v/>
      </c>
      <c r="C62" s="220" t="str">
        <f>IF(LEN(A62)=0,"",INDEX('Smelter Look-up'!$C:$C,MATCH($A62,'Smelter Look-up'!$E:$E,0)))</f>
        <v/>
      </c>
      <c r="D62" s="216"/>
      <c r="E62" s="216" t="str">
        <f ca="1">IF(ISERROR($V62),"",OFFSET('Smelter Look-up'!$D$4,$V62-4,0)&amp;"")</f>
        <v/>
      </c>
      <c r="F62" s="216" t="str">
        <f ca="1">IF(ISERROR($V62),"",OFFSET('Smelter Look-up'!$E$4,$V62-4,0))</f>
        <v/>
      </c>
      <c r="G62" s="216" t="str">
        <f ca="1">IF(C62=$X$4,"Enter smelter details", IF(ISERROR($V62),"",OFFSET('Smelter Look-up'!$F$4,$V62-4,0)))</f>
        <v/>
      </c>
      <c r="H62" s="217" t="str">
        <f ca="1">IF(ISERROR($V62),"",OFFSET('Smelter Look-up'!$G$4,$V62-4,0))</f>
        <v/>
      </c>
      <c r="I62" s="218" t="str">
        <f ca="1">IF(ISERROR($V62),"",OFFSET('Smelter Look-up'!$H$4,$V62-4,0))</f>
        <v/>
      </c>
      <c r="J62" s="218" t="str">
        <f ca="1">IF(ISERROR($V62),"",OFFSET('Smelter Look-up'!$I$4,$V62-4,0))</f>
        <v/>
      </c>
      <c r="K62" s="267"/>
      <c r="L62" s="267"/>
      <c r="M62" s="267"/>
      <c r="N62" s="267"/>
      <c r="O62" s="267"/>
      <c r="P62" s="219"/>
      <c r="Q62" s="268"/>
      <c r="R62" s="216" t="str">
        <f ca="1">IF(ISERROR($V62),"",OFFSET('Smelter Look-up'!$C$4,$V62-4,0)&amp;"")</f>
        <v/>
      </c>
      <c r="S62" s="224" t="str">
        <f t="shared" ca="1" si="0"/>
        <v/>
      </c>
      <c r="T62" s="224" t="str">
        <f ca="1">IF(B62="","",IF(ISERROR(MATCH($J62,SorP!$B$1:$B$6230,0)),"",INDIRECT("'SorP'!$A$"&amp;MATCH($J62,SorP!$B$1:$B$6230,0))))</f>
        <v/>
      </c>
      <c r="U62" s="239"/>
      <c r="V62" s="269" t="e">
        <f>IF(C62="",NA(),MATCH($B62&amp;$C62,'Smelter Look-up'!$J:$J,0))</f>
        <v>#N/A</v>
      </c>
      <c r="W62" s="270"/>
      <c r="X62" s="270">
        <f t="shared" ca="1" si="1"/>
        <v>0</v>
      </c>
      <c r="Y62" s="270"/>
      <c r="Z62" s="270"/>
      <c r="AB62" s="272" t="str">
        <f t="shared" si="2"/>
        <v/>
      </c>
    </row>
    <row r="63" spans="1:28" s="271" customFormat="1" ht="20.25">
      <c r="A63" s="215"/>
      <c r="B63" s="216" t="str">
        <f>IF(LEN(A63)=0,"",INDEX('Smelter Look-up'!$A:$A,MATCH($A63,'Smelter Look-up'!$E:$E,0)))</f>
        <v/>
      </c>
      <c r="C63" s="220" t="str">
        <f>IF(LEN(A63)=0,"",INDEX('Smelter Look-up'!$C:$C,MATCH($A63,'Smelter Look-up'!$E:$E,0)))</f>
        <v/>
      </c>
      <c r="D63" s="216"/>
      <c r="E63" s="216" t="str">
        <f ca="1">IF(ISERROR($V63),"",OFFSET('Smelter Look-up'!$D$4,$V63-4,0)&amp;"")</f>
        <v/>
      </c>
      <c r="F63" s="216" t="str">
        <f ca="1">IF(ISERROR($V63),"",OFFSET('Smelter Look-up'!$E$4,$V63-4,0))</f>
        <v/>
      </c>
      <c r="G63" s="216" t="str">
        <f ca="1">IF(C63=$X$4,"Enter smelter details", IF(ISERROR($V63),"",OFFSET('Smelter Look-up'!$F$4,$V63-4,0)))</f>
        <v/>
      </c>
      <c r="H63" s="217" t="str">
        <f ca="1">IF(ISERROR($V63),"",OFFSET('Smelter Look-up'!$G$4,$V63-4,0))</f>
        <v/>
      </c>
      <c r="I63" s="218" t="str">
        <f ca="1">IF(ISERROR($V63),"",OFFSET('Smelter Look-up'!$H$4,$V63-4,0))</f>
        <v/>
      </c>
      <c r="J63" s="218" t="str">
        <f ca="1">IF(ISERROR($V63),"",OFFSET('Smelter Look-up'!$I$4,$V63-4,0))</f>
        <v/>
      </c>
      <c r="K63" s="267"/>
      <c r="L63" s="267"/>
      <c r="M63" s="267"/>
      <c r="N63" s="267"/>
      <c r="O63" s="267"/>
      <c r="P63" s="219"/>
      <c r="Q63" s="268"/>
      <c r="R63" s="216" t="str">
        <f ca="1">IF(ISERROR($V63),"",OFFSET('Smelter Look-up'!$C$4,$V63-4,0)&amp;"")</f>
        <v/>
      </c>
      <c r="S63" s="224" t="str">
        <f t="shared" ca="1" si="0"/>
        <v/>
      </c>
      <c r="T63" s="224" t="str">
        <f ca="1">IF(B63="","",IF(ISERROR(MATCH($J63,SorP!$B$1:$B$6230,0)),"",INDIRECT("'SorP'!$A$"&amp;MATCH($J63,SorP!$B$1:$B$6230,0))))</f>
        <v/>
      </c>
      <c r="U63" s="239"/>
      <c r="V63" s="269" t="e">
        <f>IF(C63="",NA(),MATCH($B63&amp;$C63,'Smelter Look-up'!$J:$J,0))</f>
        <v>#N/A</v>
      </c>
      <c r="W63" s="270"/>
      <c r="X63" s="270">
        <f t="shared" ca="1" si="1"/>
        <v>0</v>
      </c>
      <c r="Y63" s="270"/>
      <c r="Z63" s="270"/>
      <c r="AB63" s="272" t="str">
        <f t="shared" si="2"/>
        <v/>
      </c>
    </row>
    <row r="64" spans="1:28" s="271" customFormat="1" ht="20.25">
      <c r="A64" s="215"/>
      <c r="B64" s="216" t="str">
        <f>IF(LEN(A64)=0,"",INDEX('Smelter Look-up'!$A:$A,MATCH($A64,'Smelter Look-up'!$E:$E,0)))</f>
        <v/>
      </c>
      <c r="C64" s="220" t="str">
        <f>IF(LEN(A64)=0,"",INDEX('Smelter Look-up'!$C:$C,MATCH($A64,'Smelter Look-up'!$E:$E,0)))</f>
        <v/>
      </c>
      <c r="D64" s="216"/>
      <c r="E64" s="216" t="str">
        <f ca="1">IF(ISERROR($V64),"",OFFSET('Smelter Look-up'!$D$4,$V64-4,0)&amp;"")</f>
        <v/>
      </c>
      <c r="F64" s="216" t="str">
        <f ca="1">IF(ISERROR($V64),"",OFFSET('Smelter Look-up'!$E$4,$V64-4,0))</f>
        <v/>
      </c>
      <c r="G64" s="216" t="str">
        <f ca="1">IF(C64=$X$4,"Enter smelter details", IF(ISERROR($V64),"",OFFSET('Smelter Look-up'!$F$4,$V64-4,0)))</f>
        <v/>
      </c>
      <c r="H64" s="217" t="str">
        <f ca="1">IF(ISERROR($V64),"",OFFSET('Smelter Look-up'!$G$4,$V64-4,0))</f>
        <v/>
      </c>
      <c r="I64" s="218" t="str">
        <f ca="1">IF(ISERROR($V64),"",OFFSET('Smelter Look-up'!$H$4,$V64-4,0))</f>
        <v/>
      </c>
      <c r="J64" s="218" t="str">
        <f ca="1">IF(ISERROR($V64),"",OFFSET('Smelter Look-up'!$I$4,$V64-4,0))</f>
        <v/>
      </c>
      <c r="K64" s="267"/>
      <c r="L64" s="267"/>
      <c r="M64" s="267"/>
      <c r="N64" s="267"/>
      <c r="O64" s="267"/>
      <c r="P64" s="219"/>
      <c r="Q64" s="268"/>
      <c r="R64" s="216" t="str">
        <f ca="1">IF(ISERROR($V64),"",OFFSET('Smelter Look-up'!$C$4,$V64-4,0)&amp;"")</f>
        <v/>
      </c>
      <c r="S64" s="224" t="str">
        <f t="shared" ca="1" si="0"/>
        <v/>
      </c>
      <c r="T64" s="224" t="str">
        <f ca="1">IF(B64="","",IF(ISERROR(MATCH($J64,SorP!$B$1:$B$6230,0)),"",INDIRECT("'SorP'!$A$"&amp;MATCH($J64,SorP!$B$1:$B$6230,0))))</f>
        <v/>
      </c>
      <c r="U64" s="239"/>
      <c r="V64" s="269" t="e">
        <f>IF(C64="",NA(),MATCH($B64&amp;$C64,'Smelter Look-up'!$J:$J,0))</f>
        <v>#N/A</v>
      </c>
      <c r="W64" s="270"/>
      <c r="X64" s="270">
        <f t="shared" ca="1" si="1"/>
        <v>0</v>
      </c>
      <c r="Y64" s="270"/>
      <c r="Z64" s="270"/>
      <c r="AB64" s="272" t="str">
        <f t="shared" si="2"/>
        <v/>
      </c>
    </row>
    <row r="65" spans="1:28" s="271" customFormat="1" ht="20.25">
      <c r="A65" s="215"/>
      <c r="B65" s="216" t="str">
        <f>IF(LEN(A65)=0,"",INDEX('Smelter Look-up'!$A:$A,MATCH($A65,'Smelter Look-up'!$E:$E,0)))</f>
        <v/>
      </c>
      <c r="C65" s="220" t="str">
        <f>IF(LEN(A65)=0,"",INDEX('Smelter Look-up'!$C:$C,MATCH($A65,'Smelter Look-up'!$E:$E,0)))</f>
        <v/>
      </c>
      <c r="D65" s="216"/>
      <c r="E65" s="216" t="str">
        <f ca="1">IF(ISERROR($V65),"",OFFSET('Smelter Look-up'!$D$4,$V65-4,0)&amp;"")</f>
        <v/>
      </c>
      <c r="F65" s="216" t="str">
        <f ca="1">IF(ISERROR($V65),"",OFFSET('Smelter Look-up'!$E$4,$V65-4,0))</f>
        <v/>
      </c>
      <c r="G65" s="216" t="str">
        <f ca="1">IF(C65=$X$4,"Enter smelter details", IF(ISERROR($V65),"",OFFSET('Smelter Look-up'!$F$4,$V65-4,0)))</f>
        <v/>
      </c>
      <c r="H65" s="217" t="str">
        <f ca="1">IF(ISERROR($V65),"",OFFSET('Smelter Look-up'!$G$4,$V65-4,0))</f>
        <v/>
      </c>
      <c r="I65" s="218" t="str">
        <f ca="1">IF(ISERROR($V65),"",OFFSET('Smelter Look-up'!$H$4,$V65-4,0))</f>
        <v/>
      </c>
      <c r="J65" s="218" t="str">
        <f ca="1">IF(ISERROR($V65),"",OFFSET('Smelter Look-up'!$I$4,$V65-4,0))</f>
        <v/>
      </c>
      <c r="K65" s="267"/>
      <c r="L65" s="267"/>
      <c r="M65" s="267"/>
      <c r="N65" s="267"/>
      <c r="O65" s="267"/>
      <c r="P65" s="219"/>
      <c r="Q65" s="268"/>
      <c r="R65" s="216" t="str">
        <f ca="1">IF(ISERROR($V65),"",OFFSET('Smelter Look-up'!$C$4,$V65-4,0)&amp;"")</f>
        <v/>
      </c>
      <c r="S65" s="224" t="str">
        <f t="shared" ca="1" si="0"/>
        <v/>
      </c>
      <c r="T65" s="224" t="str">
        <f ca="1">IF(B65="","",IF(ISERROR(MATCH($J65,SorP!$B$1:$B$6230,0)),"",INDIRECT("'SorP'!$A$"&amp;MATCH($J65,SorP!$B$1:$B$6230,0))))</f>
        <v/>
      </c>
      <c r="U65" s="239"/>
      <c r="V65" s="269" t="e">
        <f>IF(C65="",NA(),MATCH($B65&amp;$C65,'Smelter Look-up'!$J:$J,0))</f>
        <v>#N/A</v>
      </c>
      <c r="W65" s="270"/>
      <c r="X65" s="270">
        <f t="shared" ca="1" si="1"/>
        <v>0</v>
      </c>
      <c r="Y65" s="270"/>
      <c r="Z65" s="270"/>
      <c r="AB65" s="272" t="str">
        <f t="shared" si="2"/>
        <v/>
      </c>
    </row>
    <row r="66" spans="1:28" s="271" customFormat="1" ht="20.25">
      <c r="A66" s="215"/>
      <c r="B66" s="216" t="str">
        <f>IF(LEN(A66)=0,"",INDEX('Smelter Look-up'!$A:$A,MATCH($A66,'Smelter Look-up'!$E:$E,0)))</f>
        <v/>
      </c>
      <c r="C66" s="220" t="str">
        <f>IF(LEN(A66)=0,"",INDEX('Smelter Look-up'!$C:$C,MATCH($A66,'Smelter Look-up'!$E:$E,0)))</f>
        <v/>
      </c>
      <c r="D66" s="216"/>
      <c r="E66" s="216" t="str">
        <f ca="1">IF(ISERROR($V66),"",OFFSET('Smelter Look-up'!$D$4,$V66-4,0)&amp;"")</f>
        <v/>
      </c>
      <c r="F66" s="216" t="str">
        <f ca="1">IF(ISERROR($V66),"",OFFSET('Smelter Look-up'!$E$4,$V66-4,0))</f>
        <v/>
      </c>
      <c r="G66" s="216" t="str">
        <f ca="1">IF(C66=$X$4,"Enter smelter details", IF(ISERROR($V66),"",OFFSET('Smelter Look-up'!$F$4,$V66-4,0)))</f>
        <v/>
      </c>
      <c r="H66" s="217" t="str">
        <f ca="1">IF(ISERROR($V66),"",OFFSET('Smelter Look-up'!$G$4,$V66-4,0))</f>
        <v/>
      </c>
      <c r="I66" s="218" t="str">
        <f ca="1">IF(ISERROR($V66),"",OFFSET('Smelter Look-up'!$H$4,$V66-4,0))</f>
        <v/>
      </c>
      <c r="J66" s="218" t="str">
        <f ca="1">IF(ISERROR($V66),"",OFFSET('Smelter Look-up'!$I$4,$V66-4,0))</f>
        <v/>
      </c>
      <c r="K66" s="267"/>
      <c r="L66" s="267"/>
      <c r="M66" s="267"/>
      <c r="N66" s="267"/>
      <c r="O66" s="267"/>
      <c r="P66" s="219"/>
      <c r="Q66" s="268"/>
      <c r="R66" s="216" t="str">
        <f ca="1">IF(ISERROR($V66),"",OFFSET('Smelter Look-up'!$C$4,$V66-4,0)&amp;"")</f>
        <v/>
      </c>
      <c r="S66" s="224" t="str">
        <f t="shared" ca="1" si="0"/>
        <v/>
      </c>
      <c r="T66" s="224" t="str">
        <f ca="1">IF(B66="","",IF(ISERROR(MATCH($J66,SorP!$B$1:$B$6230,0)),"",INDIRECT("'SorP'!$A$"&amp;MATCH($J66,SorP!$B$1:$B$6230,0))))</f>
        <v/>
      </c>
      <c r="U66" s="239"/>
      <c r="V66" s="269" t="e">
        <f>IF(C66="",NA(),MATCH($B66&amp;$C66,'Smelter Look-up'!$J:$J,0))</f>
        <v>#N/A</v>
      </c>
      <c r="W66" s="270"/>
      <c r="X66" s="270">
        <f t="shared" ca="1" si="1"/>
        <v>0</v>
      </c>
      <c r="Y66" s="270"/>
      <c r="Z66" s="270"/>
      <c r="AB66" s="272" t="str">
        <f t="shared" si="2"/>
        <v/>
      </c>
    </row>
    <row r="67" spans="1:28" s="271" customFormat="1" ht="20.25">
      <c r="A67" s="215"/>
      <c r="B67" s="216" t="str">
        <f>IF(LEN(A67)=0,"",INDEX('Smelter Look-up'!$A:$A,MATCH($A67,'Smelter Look-up'!$E:$E,0)))</f>
        <v/>
      </c>
      <c r="C67" s="220" t="str">
        <f>IF(LEN(A67)=0,"",INDEX('Smelter Look-up'!$C:$C,MATCH($A67,'Smelter Look-up'!$E:$E,0)))</f>
        <v/>
      </c>
      <c r="D67" s="216"/>
      <c r="E67" s="216" t="str">
        <f ca="1">IF(ISERROR($V67),"",OFFSET('Smelter Look-up'!$D$4,$V67-4,0)&amp;"")</f>
        <v/>
      </c>
      <c r="F67" s="216" t="str">
        <f ca="1">IF(ISERROR($V67),"",OFFSET('Smelter Look-up'!$E$4,$V67-4,0))</f>
        <v/>
      </c>
      <c r="G67" s="216" t="str">
        <f ca="1">IF(C67=$X$4,"Enter smelter details", IF(ISERROR($V67),"",OFFSET('Smelter Look-up'!$F$4,$V67-4,0)))</f>
        <v/>
      </c>
      <c r="H67" s="217" t="str">
        <f ca="1">IF(ISERROR($V67),"",OFFSET('Smelter Look-up'!$G$4,$V67-4,0))</f>
        <v/>
      </c>
      <c r="I67" s="218" t="str">
        <f ca="1">IF(ISERROR($V67),"",OFFSET('Smelter Look-up'!$H$4,$V67-4,0))</f>
        <v/>
      </c>
      <c r="J67" s="218" t="str">
        <f ca="1">IF(ISERROR($V67),"",OFFSET('Smelter Look-up'!$I$4,$V67-4,0))</f>
        <v/>
      </c>
      <c r="K67" s="267"/>
      <c r="L67" s="267"/>
      <c r="M67" s="267"/>
      <c r="N67" s="267"/>
      <c r="O67" s="267"/>
      <c r="P67" s="219"/>
      <c r="Q67" s="268"/>
      <c r="R67" s="216" t="str">
        <f ca="1">IF(ISERROR($V67),"",OFFSET('Smelter Look-up'!$C$4,$V67-4,0)&amp;"")</f>
        <v/>
      </c>
      <c r="S67" s="224" t="str">
        <f t="shared" ca="1" si="0"/>
        <v/>
      </c>
      <c r="T67" s="224" t="str">
        <f ca="1">IF(B67="","",IF(ISERROR(MATCH($J67,SorP!$B$1:$B$6230,0)),"",INDIRECT("'SorP'!$A$"&amp;MATCH($J67,SorP!$B$1:$B$6230,0))))</f>
        <v/>
      </c>
      <c r="U67" s="239"/>
      <c r="V67" s="269" t="e">
        <f>IF(C67="",NA(),MATCH($B67&amp;$C67,'Smelter Look-up'!$J:$J,0))</f>
        <v>#N/A</v>
      </c>
      <c r="W67" s="270"/>
      <c r="X67" s="270">
        <f t="shared" ca="1" si="1"/>
        <v>0</v>
      </c>
      <c r="Y67" s="270"/>
      <c r="Z67" s="270"/>
      <c r="AB67" s="272" t="str">
        <f t="shared" si="2"/>
        <v/>
      </c>
    </row>
    <row r="68" spans="1:28" s="271" customFormat="1" ht="20.25">
      <c r="A68" s="215"/>
      <c r="B68" s="216" t="str">
        <f>IF(LEN(A68)=0,"",INDEX('Smelter Look-up'!$A:$A,MATCH($A68,'Smelter Look-up'!$E:$E,0)))</f>
        <v/>
      </c>
      <c r="C68" s="220" t="str">
        <f>IF(LEN(A68)=0,"",INDEX('Smelter Look-up'!$C:$C,MATCH($A68,'Smelter Look-up'!$E:$E,0)))</f>
        <v/>
      </c>
      <c r="D68" s="216"/>
      <c r="E68" s="216" t="str">
        <f ca="1">IF(ISERROR($V68),"",OFFSET('Smelter Look-up'!$D$4,$V68-4,0)&amp;"")</f>
        <v/>
      </c>
      <c r="F68" s="216" t="str">
        <f ca="1">IF(ISERROR($V68),"",OFFSET('Smelter Look-up'!$E$4,$V68-4,0))</f>
        <v/>
      </c>
      <c r="G68" s="216" t="str">
        <f ca="1">IF(C68=$X$4,"Enter smelter details", IF(ISERROR($V68),"",OFFSET('Smelter Look-up'!$F$4,$V68-4,0)))</f>
        <v/>
      </c>
      <c r="H68" s="217" t="str">
        <f ca="1">IF(ISERROR($V68),"",OFFSET('Smelter Look-up'!$G$4,$V68-4,0))</f>
        <v/>
      </c>
      <c r="I68" s="218" t="str">
        <f ca="1">IF(ISERROR($V68),"",OFFSET('Smelter Look-up'!$H$4,$V68-4,0))</f>
        <v/>
      </c>
      <c r="J68" s="218" t="str">
        <f ca="1">IF(ISERROR($V68),"",OFFSET('Smelter Look-up'!$I$4,$V68-4,0))</f>
        <v/>
      </c>
      <c r="K68" s="267"/>
      <c r="L68" s="267"/>
      <c r="M68" s="267"/>
      <c r="N68" s="267"/>
      <c r="O68" s="267"/>
      <c r="P68" s="219"/>
      <c r="Q68" s="268"/>
      <c r="R68" s="216" t="str">
        <f ca="1">IF(ISERROR($V68),"",OFFSET('Smelter Look-up'!$C$4,$V68-4,0)&amp;"")</f>
        <v/>
      </c>
      <c r="S68" s="224" t="str">
        <f t="shared" ca="1" si="0"/>
        <v/>
      </c>
      <c r="T68" s="224" t="str">
        <f ca="1">IF(B68="","",IF(ISERROR(MATCH($J68,SorP!$B$1:$B$6230,0)),"",INDIRECT("'SorP'!$A$"&amp;MATCH($J68,SorP!$B$1:$B$6230,0))))</f>
        <v/>
      </c>
      <c r="U68" s="239"/>
      <c r="V68" s="269" t="e">
        <f>IF(C68="",NA(),MATCH($B68&amp;$C68,'Smelter Look-up'!$J:$J,0))</f>
        <v>#N/A</v>
      </c>
      <c r="W68" s="270"/>
      <c r="X68" s="270">
        <f t="shared" ca="1" si="1"/>
        <v>0</v>
      </c>
      <c r="Y68" s="270"/>
      <c r="Z68" s="270"/>
      <c r="AB68" s="272" t="str">
        <f t="shared" si="2"/>
        <v/>
      </c>
    </row>
    <row r="69" spans="1:28" s="271" customFormat="1" ht="20.25">
      <c r="A69" s="215"/>
      <c r="B69" s="216" t="str">
        <f>IF(LEN(A69)=0,"",INDEX('Smelter Look-up'!$A:$A,MATCH($A69,'Smelter Look-up'!$E:$E,0)))</f>
        <v/>
      </c>
      <c r="C69" s="220" t="str">
        <f>IF(LEN(A69)=0,"",INDEX('Smelter Look-up'!$C:$C,MATCH($A69,'Smelter Look-up'!$E:$E,0)))</f>
        <v/>
      </c>
      <c r="D69" s="216"/>
      <c r="E69" s="216" t="str">
        <f ca="1">IF(ISERROR($V69),"",OFFSET('Smelter Look-up'!$D$4,$V69-4,0)&amp;"")</f>
        <v/>
      </c>
      <c r="F69" s="216" t="str">
        <f ca="1">IF(ISERROR($V69),"",OFFSET('Smelter Look-up'!$E$4,$V69-4,0))</f>
        <v/>
      </c>
      <c r="G69" s="216" t="str">
        <f ca="1">IF(C69=$X$4,"Enter smelter details", IF(ISERROR($V69),"",OFFSET('Smelter Look-up'!$F$4,$V69-4,0)))</f>
        <v/>
      </c>
      <c r="H69" s="217" t="str">
        <f ca="1">IF(ISERROR($V69),"",OFFSET('Smelter Look-up'!$G$4,$V69-4,0))</f>
        <v/>
      </c>
      <c r="I69" s="218" t="str">
        <f ca="1">IF(ISERROR($V69),"",OFFSET('Smelter Look-up'!$H$4,$V69-4,0))</f>
        <v/>
      </c>
      <c r="J69" s="218" t="str">
        <f ca="1">IF(ISERROR($V69),"",OFFSET('Smelter Look-up'!$I$4,$V69-4,0))</f>
        <v/>
      </c>
      <c r="K69" s="267"/>
      <c r="L69" s="267"/>
      <c r="M69" s="267"/>
      <c r="N69" s="267"/>
      <c r="O69" s="267"/>
      <c r="P69" s="219"/>
      <c r="Q69" s="268"/>
      <c r="R69" s="216" t="str">
        <f ca="1">IF(ISERROR($V69),"",OFFSET('Smelter Look-up'!$C$4,$V69-4,0)&amp;"")</f>
        <v/>
      </c>
      <c r="S69" s="224" t="str">
        <f t="shared" ref="S69:S132" ca="1" si="3">IF(B69="","",IF(ISERROR(MATCH($E69,CL,0)),"Unknown",INDIRECT("'C'!$A$"&amp;MATCH($E69,CL,0)+1)))</f>
        <v/>
      </c>
      <c r="T69" s="224" t="str">
        <f ca="1">IF(B69="","",IF(ISERROR(MATCH($J69,SorP!$B$1:$B$6230,0)),"",INDIRECT("'SorP'!$A$"&amp;MATCH($J69,SorP!$B$1:$B$6230,0))))</f>
        <v/>
      </c>
      <c r="U69" s="239"/>
      <c r="V69" s="269" t="e">
        <f>IF(C69="",NA(),MATCH($B69&amp;$C69,'Smelter Look-up'!$J:$J,0))</f>
        <v>#N/A</v>
      </c>
      <c r="W69" s="270"/>
      <c r="X69" s="270">
        <f t="shared" ref="X69:X132" ca="1" si="4">IF(AND(C69="Smelter not listed",OR(LEN(D69)=0,LEN(E69)=0)),1,0)</f>
        <v>0</v>
      </c>
      <c r="Y69" s="270"/>
      <c r="Z69" s="270"/>
      <c r="AB69" s="272" t="str">
        <f t="shared" ref="AB69:AB132" si="5">B69&amp;C69</f>
        <v/>
      </c>
    </row>
    <row r="70" spans="1:28" s="271" customFormat="1" ht="20.25">
      <c r="A70" s="215"/>
      <c r="B70" s="216" t="str">
        <f>IF(LEN(A70)=0,"",INDEX('Smelter Look-up'!$A:$A,MATCH($A70,'Smelter Look-up'!$E:$E,0)))</f>
        <v/>
      </c>
      <c r="C70" s="220" t="str">
        <f>IF(LEN(A70)=0,"",INDEX('Smelter Look-up'!$C:$C,MATCH($A70,'Smelter Look-up'!$E:$E,0)))</f>
        <v/>
      </c>
      <c r="D70" s="216"/>
      <c r="E70" s="216" t="str">
        <f ca="1">IF(ISERROR($V70),"",OFFSET('Smelter Look-up'!$D$4,$V70-4,0)&amp;"")</f>
        <v/>
      </c>
      <c r="F70" s="216" t="str">
        <f ca="1">IF(ISERROR($V70),"",OFFSET('Smelter Look-up'!$E$4,$V70-4,0))</f>
        <v/>
      </c>
      <c r="G70" s="216" t="str">
        <f ca="1">IF(C70=$X$4,"Enter smelter details", IF(ISERROR($V70),"",OFFSET('Smelter Look-up'!$F$4,$V70-4,0)))</f>
        <v/>
      </c>
      <c r="H70" s="217" t="str">
        <f ca="1">IF(ISERROR($V70),"",OFFSET('Smelter Look-up'!$G$4,$V70-4,0))</f>
        <v/>
      </c>
      <c r="I70" s="218" t="str">
        <f ca="1">IF(ISERROR($V70),"",OFFSET('Smelter Look-up'!$H$4,$V70-4,0))</f>
        <v/>
      </c>
      <c r="J70" s="218" t="str">
        <f ca="1">IF(ISERROR($V70),"",OFFSET('Smelter Look-up'!$I$4,$V70-4,0))</f>
        <v/>
      </c>
      <c r="K70" s="267"/>
      <c r="L70" s="267"/>
      <c r="M70" s="267"/>
      <c r="N70" s="267"/>
      <c r="O70" s="267"/>
      <c r="P70" s="219"/>
      <c r="Q70" s="268"/>
      <c r="R70" s="216" t="str">
        <f ca="1">IF(ISERROR($V70),"",OFFSET('Smelter Look-up'!$C$4,$V70-4,0)&amp;"")</f>
        <v/>
      </c>
      <c r="S70" s="224" t="str">
        <f t="shared" ca="1" si="3"/>
        <v/>
      </c>
      <c r="T70" s="224" t="str">
        <f ca="1">IF(B70="","",IF(ISERROR(MATCH($J70,SorP!$B$1:$B$6230,0)),"",INDIRECT("'SorP'!$A$"&amp;MATCH($J70,SorP!$B$1:$B$6230,0))))</f>
        <v/>
      </c>
      <c r="U70" s="239"/>
      <c r="V70" s="269" t="e">
        <f>IF(C70="",NA(),MATCH($B70&amp;$C70,'Smelter Look-up'!$J:$J,0))</f>
        <v>#N/A</v>
      </c>
      <c r="W70" s="270"/>
      <c r="X70" s="270">
        <f t="shared" ca="1" si="4"/>
        <v>0</v>
      </c>
      <c r="Y70" s="270"/>
      <c r="Z70" s="270"/>
      <c r="AB70" s="272" t="str">
        <f t="shared" si="5"/>
        <v/>
      </c>
    </row>
    <row r="71" spans="1:28" s="271" customFormat="1" ht="20.25">
      <c r="A71" s="215"/>
      <c r="B71" s="216" t="str">
        <f>IF(LEN(A71)=0,"",INDEX('Smelter Look-up'!$A:$A,MATCH($A71,'Smelter Look-up'!$E:$E,0)))</f>
        <v/>
      </c>
      <c r="C71" s="220" t="str">
        <f>IF(LEN(A71)=0,"",INDEX('Smelter Look-up'!$C:$C,MATCH($A71,'Smelter Look-up'!$E:$E,0)))</f>
        <v/>
      </c>
      <c r="D71" s="216"/>
      <c r="E71" s="216" t="str">
        <f ca="1">IF(ISERROR($V71),"",OFFSET('Smelter Look-up'!$D$4,$V71-4,0)&amp;"")</f>
        <v/>
      </c>
      <c r="F71" s="216" t="str">
        <f ca="1">IF(ISERROR($V71),"",OFFSET('Smelter Look-up'!$E$4,$V71-4,0))</f>
        <v/>
      </c>
      <c r="G71" s="216" t="str">
        <f ca="1">IF(C71=$X$4,"Enter smelter details", IF(ISERROR($V71),"",OFFSET('Smelter Look-up'!$F$4,$V71-4,0)))</f>
        <v/>
      </c>
      <c r="H71" s="217" t="str">
        <f ca="1">IF(ISERROR($V71),"",OFFSET('Smelter Look-up'!$G$4,$V71-4,0))</f>
        <v/>
      </c>
      <c r="I71" s="218" t="str">
        <f ca="1">IF(ISERROR($V71),"",OFFSET('Smelter Look-up'!$H$4,$V71-4,0))</f>
        <v/>
      </c>
      <c r="J71" s="218" t="str">
        <f ca="1">IF(ISERROR($V71),"",OFFSET('Smelter Look-up'!$I$4,$V71-4,0))</f>
        <v/>
      </c>
      <c r="K71" s="267"/>
      <c r="L71" s="267"/>
      <c r="M71" s="267"/>
      <c r="N71" s="267"/>
      <c r="O71" s="267"/>
      <c r="P71" s="219"/>
      <c r="Q71" s="268"/>
      <c r="R71" s="216" t="str">
        <f ca="1">IF(ISERROR($V71),"",OFFSET('Smelter Look-up'!$C$4,$V71-4,0)&amp;"")</f>
        <v/>
      </c>
      <c r="S71" s="224" t="str">
        <f t="shared" ca="1" si="3"/>
        <v/>
      </c>
      <c r="T71" s="224" t="str">
        <f ca="1">IF(B71="","",IF(ISERROR(MATCH($J71,SorP!$B$1:$B$6230,0)),"",INDIRECT("'SorP'!$A$"&amp;MATCH($J71,SorP!$B$1:$B$6230,0))))</f>
        <v/>
      </c>
      <c r="U71" s="239"/>
      <c r="V71" s="269" t="e">
        <f>IF(C71="",NA(),MATCH($B71&amp;$C71,'Smelter Look-up'!$J:$J,0))</f>
        <v>#N/A</v>
      </c>
      <c r="W71" s="270"/>
      <c r="X71" s="270">
        <f t="shared" ca="1" si="4"/>
        <v>0</v>
      </c>
      <c r="Y71" s="270"/>
      <c r="Z71" s="270"/>
      <c r="AB71" s="272" t="str">
        <f t="shared" si="5"/>
        <v/>
      </c>
    </row>
    <row r="72" spans="1:28" s="271" customFormat="1" ht="20.25">
      <c r="A72" s="215"/>
      <c r="B72" s="216" t="str">
        <f>IF(LEN(A72)=0,"",INDEX('Smelter Look-up'!$A:$A,MATCH($A72,'Smelter Look-up'!$E:$E,0)))</f>
        <v/>
      </c>
      <c r="C72" s="220" t="str">
        <f>IF(LEN(A72)=0,"",INDEX('Smelter Look-up'!$C:$C,MATCH($A72,'Smelter Look-up'!$E:$E,0)))</f>
        <v/>
      </c>
      <c r="D72" s="216"/>
      <c r="E72" s="216" t="str">
        <f ca="1">IF(ISERROR($V72),"",OFFSET('Smelter Look-up'!$D$4,$V72-4,0)&amp;"")</f>
        <v/>
      </c>
      <c r="F72" s="216" t="str">
        <f ca="1">IF(ISERROR($V72),"",OFFSET('Smelter Look-up'!$E$4,$V72-4,0))</f>
        <v/>
      </c>
      <c r="G72" s="216" t="str">
        <f ca="1">IF(C72=$X$4,"Enter smelter details", IF(ISERROR($V72),"",OFFSET('Smelter Look-up'!$F$4,$V72-4,0)))</f>
        <v/>
      </c>
      <c r="H72" s="217" t="str">
        <f ca="1">IF(ISERROR($V72),"",OFFSET('Smelter Look-up'!$G$4,$V72-4,0))</f>
        <v/>
      </c>
      <c r="I72" s="218" t="str">
        <f ca="1">IF(ISERROR($V72),"",OFFSET('Smelter Look-up'!$H$4,$V72-4,0))</f>
        <v/>
      </c>
      <c r="J72" s="218" t="str">
        <f ca="1">IF(ISERROR($V72),"",OFFSET('Smelter Look-up'!$I$4,$V72-4,0))</f>
        <v/>
      </c>
      <c r="K72" s="267"/>
      <c r="L72" s="267"/>
      <c r="M72" s="267"/>
      <c r="N72" s="267"/>
      <c r="O72" s="267"/>
      <c r="P72" s="219"/>
      <c r="Q72" s="268"/>
      <c r="R72" s="216" t="str">
        <f ca="1">IF(ISERROR($V72),"",OFFSET('Smelter Look-up'!$C$4,$V72-4,0)&amp;"")</f>
        <v/>
      </c>
      <c r="S72" s="224" t="str">
        <f t="shared" ca="1" si="3"/>
        <v/>
      </c>
      <c r="T72" s="224" t="str">
        <f ca="1">IF(B72="","",IF(ISERROR(MATCH($J72,SorP!$B$1:$B$6230,0)),"",INDIRECT("'SorP'!$A$"&amp;MATCH($J72,SorP!$B$1:$B$6230,0))))</f>
        <v/>
      </c>
      <c r="U72" s="239"/>
      <c r="V72" s="269" t="e">
        <f>IF(C72="",NA(),MATCH($B72&amp;$C72,'Smelter Look-up'!$J:$J,0))</f>
        <v>#N/A</v>
      </c>
      <c r="W72" s="270"/>
      <c r="X72" s="270">
        <f t="shared" ca="1" si="4"/>
        <v>0</v>
      </c>
      <c r="Y72" s="270"/>
      <c r="Z72" s="270"/>
      <c r="AB72" s="272" t="str">
        <f t="shared" si="5"/>
        <v/>
      </c>
    </row>
    <row r="73" spans="1:28" s="271" customFormat="1" ht="20.25">
      <c r="A73" s="215"/>
      <c r="B73" s="216" t="str">
        <f>IF(LEN(A73)=0,"",INDEX('Smelter Look-up'!$A:$A,MATCH($A73,'Smelter Look-up'!$E:$E,0)))</f>
        <v/>
      </c>
      <c r="C73" s="220" t="str">
        <f>IF(LEN(A73)=0,"",INDEX('Smelter Look-up'!$C:$C,MATCH($A73,'Smelter Look-up'!$E:$E,0)))</f>
        <v/>
      </c>
      <c r="D73" s="216"/>
      <c r="E73" s="216" t="str">
        <f ca="1">IF(ISERROR($V73),"",OFFSET('Smelter Look-up'!$D$4,$V73-4,0)&amp;"")</f>
        <v/>
      </c>
      <c r="F73" s="216" t="str">
        <f ca="1">IF(ISERROR($V73),"",OFFSET('Smelter Look-up'!$E$4,$V73-4,0))</f>
        <v/>
      </c>
      <c r="G73" s="216" t="str">
        <f ca="1">IF(C73=$X$4,"Enter smelter details", IF(ISERROR($V73),"",OFFSET('Smelter Look-up'!$F$4,$V73-4,0)))</f>
        <v/>
      </c>
      <c r="H73" s="217" t="str">
        <f ca="1">IF(ISERROR($V73),"",OFFSET('Smelter Look-up'!$G$4,$V73-4,0))</f>
        <v/>
      </c>
      <c r="I73" s="218" t="str">
        <f ca="1">IF(ISERROR($V73),"",OFFSET('Smelter Look-up'!$H$4,$V73-4,0))</f>
        <v/>
      </c>
      <c r="J73" s="218" t="str">
        <f ca="1">IF(ISERROR($V73),"",OFFSET('Smelter Look-up'!$I$4,$V73-4,0))</f>
        <v/>
      </c>
      <c r="K73" s="267"/>
      <c r="L73" s="267"/>
      <c r="M73" s="267"/>
      <c r="N73" s="267"/>
      <c r="O73" s="267"/>
      <c r="P73" s="219"/>
      <c r="Q73" s="268"/>
      <c r="R73" s="216" t="str">
        <f ca="1">IF(ISERROR($V73),"",OFFSET('Smelter Look-up'!$C$4,$V73-4,0)&amp;"")</f>
        <v/>
      </c>
      <c r="S73" s="224" t="str">
        <f t="shared" ca="1" si="3"/>
        <v/>
      </c>
      <c r="T73" s="224" t="str">
        <f ca="1">IF(B73="","",IF(ISERROR(MATCH($J73,SorP!$B$1:$B$6230,0)),"",INDIRECT("'SorP'!$A$"&amp;MATCH($J73,SorP!$B$1:$B$6230,0))))</f>
        <v/>
      </c>
      <c r="U73" s="239"/>
      <c r="V73" s="269" t="e">
        <f>IF(C73="",NA(),MATCH($B73&amp;$C73,'Smelter Look-up'!$J:$J,0))</f>
        <v>#N/A</v>
      </c>
      <c r="W73" s="270"/>
      <c r="X73" s="270">
        <f t="shared" ca="1" si="4"/>
        <v>0</v>
      </c>
      <c r="Y73" s="270"/>
      <c r="Z73" s="270"/>
      <c r="AB73" s="272" t="str">
        <f t="shared" si="5"/>
        <v/>
      </c>
    </row>
    <row r="74" spans="1:28" s="271" customFormat="1" ht="20.25">
      <c r="A74" s="215"/>
      <c r="B74" s="216" t="str">
        <f>IF(LEN(A74)=0,"",INDEX('Smelter Look-up'!$A:$A,MATCH($A74,'Smelter Look-up'!$E:$E,0)))</f>
        <v/>
      </c>
      <c r="C74" s="220" t="str">
        <f>IF(LEN(A74)=0,"",INDEX('Smelter Look-up'!$C:$C,MATCH($A74,'Smelter Look-up'!$E:$E,0)))</f>
        <v/>
      </c>
      <c r="D74" s="216"/>
      <c r="E74" s="216" t="str">
        <f ca="1">IF(ISERROR($V74),"",OFFSET('Smelter Look-up'!$D$4,$V74-4,0)&amp;"")</f>
        <v/>
      </c>
      <c r="F74" s="216" t="str">
        <f ca="1">IF(ISERROR($V74),"",OFFSET('Smelter Look-up'!$E$4,$V74-4,0))</f>
        <v/>
      </c>
      <c r="G74" s="216" t="str">
        <f ca="1">IF(C74=$X$4,"Enter smelter details", IF(ISERROR($V74),"",OFFSET('Smelter Look-up'!$F$4,$V74-4,0)))</f>
        <v/>
      </c>
      <c r="H74" s="217" t="str">
        <f ca="1">IF(ISERROR($V74),"",OFFSET('Smelter Look-up'!$G$4,$V74-4,0))</f>
        <v/>
      </c>
      <c r="I74" s="218" t="str">
        <f ca="1">IF(ISERROR($V74),"",OFFSET('Smelter Look-up'!$H$4,$V74-4,0))</f>
        <v/>
      </c>
      <c r="J74" s="218" t="str">
        <f ca="1">IF(ISERROR($V74),"",OFFSET('Smelter Look-up'!$I$4,$V74-4,0))</f>
        <v/>
      </c>
      <c r="K74" s="267"/>
      <c r="L74" s="267"/>
      <c r="M74" s="267"/>
      <c r="N74" s="267"/>
      <c r="O74" s="267"/>
      <c r="P74" s="219"/>
      <c r="Q74" s="268"/>
      <c r="R74" s="216" t="str">
        <f ca="1">IF(ISERROR($V74),"",OFFSET('Smelter Look-up'!$C$4,$V74-4,0)&amp;"")</f>
        <v/>
      </c>
      <c r="S74" s="224" t="str">
        <f t="shared" ca="1" si="3"/>
        <v/>
      </c>
      <c r="T74" s="224" t="str">
        <f ca="1">IF(B74="","",IF(ISERROR(MATCH($J74,SorP!$B$1:$B$6230,0)),"",INDIRECT("'SorP'!$A$"&amp;MATCH($J74,SorP!$B$1:$B$6230,0))))</f>
        <v/>
      </c>
      <c r="U74" s="239"/>
      <c r="V74" s="269" t="e">
        <f>IF(C74="",NA(),MATCH($B74&amp;$C74,'Smelter Look-up'!$J:$J,0))</f>
        <v>#N/A</v>
      </c>
      <c r="W74" s="270"/>
      <c r="X74" s="270">
        <f t="shared" ca="1" si="4"/>
        <v>0</v>
      </c>
      <c r="Y74" s="270"/>
      <c r="Z74" s="270"/>
      <c r="AB74" s="272" t="str">
        <f t="shared" si="5"/>
        <v/>
      </c>
    </row>
    <row r="75" spans="1:28" s="271" customFormat="1" ht="20.25">
      <c r="A75" s="215"/>
      <c r="B75" s="216" t="str">
        <f>IF(LEN(A75)=0,"",INDEX('Smelter Look-up'!$A:$A,MATCH($A75,'Smelter Look-up'!$E:$E,0)))</f>
        <v/>
      </c>
      <c r="C75" s="220" t="str">
        <f>IF(LEN(A75)=0,"",INDEX('Smelter Look-up'!$C:$C,MATCH($A75,'Smelter Look-up'!$E:$E,0)))</f>
        <v/>
      </c>
      <c r="D75" s="216"/>
      <c r="E75" s="216" t="str">
        <f ca="1">IF(ISERROR($V75),"",OFFSET('Smelter Look-up'!$D$4,$V75-4,0)&amp;"")</f>
        <v/>
      </c>
      <c r="F75" s="216" t="str">
        <f ca="1">IF(ISERROR($V75),"",OFFSET('Smelter Look-up'!$E$4,$V75-4,0))</f>
        <v/>
      </c>
      <c r="G75" s="216" t="str">
        <f ca="1">IF(C75=$X$4,"Enter smelter details", IF(ISERROR($V75),"",OFFSET('Smelter Look-up'!$F$4,$V75-4,0)))</f>
        <v/>
      </c>
      <c r="H75" s="217" t="str">
        <f ca="1">IF(ISERROR($V75),"",OFFSET('Smelter Look-up'!$G$4,$V75-4,0))</f>
        <v/>
      </c>
      <c r="I75" s="218" t="str">
        <f ca="1">IF(ISERROR($V75),"",OFFSET('Smelter Look-up'!$H$4,$V75-4,0))</f>
        <v/>
      </c>
      <c r="J75" s="218" t="str">
        <f ca="1">IF(ISERROR($V75),"",OFFSET('Smelter Look-up'!$I$4,$V75-4,0))</f>
        <v/>
      </c>
      <c r="K75" s="267"/>
      <c r="L75" s="267"/>
      <c r="M75" s="267"/>
      <c r="N75" s="267"/>
      <c r="O75" s="267"/>
      <c r="P75" s="219"/>
      <c r="Q75" s="268"/>
      <c r="R75" s="216" t="str">
        <f ca="1">IF(ISERROR($V75),"",OFFSET('Smelter Look-up'!$C$4,$V75-4,0)&amp;"")</f>
        <v/>
      </c>
      <c r="S75" s="224" t="str">
        <f t="shared" ca="1" si="3"/>
        <v/>
      </c>
      <c r="T75" s="224" t="str">
        <f ca="1">IF(B75="","",IF(ISERROR(MATCH($J75,SorP!$B$1:$B$6230,0)),"",INDIRECT("'SorP'!$A$"&amp;MATCH($J75,SorP!$B$1:$B$6230,0))))</f>
        <v/>
      </c>
      <c r="U75" s="239"/>
      <c r="V75" s="269" t="e">
        <f>IF(C75="",NA(),MATCH($B75&amp;$C75,'Smelter Look-up'!$J:$J,0))</f>
        <v>#N/A</v>
      </c>
      <c r="W75" s="270"/>
      <c r="X75" s="270">
        <f t="shared" ca="1" si="4"/>
        <v>0</v>
      </c>
      <c r="Y75" s="270"/>
      <c r="Z75" s="270"/>
      <c r="AB75" s="272" t="str">
        <f t="shared" si="5"/>
        <v/>
      </c>
    </row>
    <row r="76" spans="1:28" s="271" customFormat="1" ht="20.25">
      <c r="A76" s="215"/>
      <c r="B76" s="216" t="str">
        <f>IF(LEN(A76)=0,"",INDEX('Smelter Look-up'!$A:$A,MATCH($A76,'Smelter Look-up'!$E:$E,0)))</f>
        <v/>
      </c>
      <c r="C76" s="220" t="str">
        <f>IF(LEN(A76)=0,"",INDEX('Smelter Look-up'!$C:$C,MATCH($A76,'Smelter Look-up'!$E:$E,0)))</f>
        <v/>
      </c>
      <c r="D76" s="216"/>
      <c r="E76" s="216" t="str">
        <f ca="1">IF(ISERROR($V76),"",OFFSET('Smelter Look-up'!$D$4,$V76-4,0)&amp;"")</f>
        <v/>
      </c>
      <c r="F76" s="216" t="str">
        <f ca="1">IF(ISERROR($V76),"",OFFSET('Smelter Look-up'!$E$4,$V76-4,0))</f>
        <v/>
      </c>
      <c r="G76" s="216" t="str">
        <f ca="1">IF(C76=$X$4,"Enter smelter details", IF(ISERROR($V76),"",OFFSET('Smelter Look-up'!$F$4,$V76-4,0)))</f>
        <v/>
      </c>
      <c r="H76" s="217" t="str">
        <f ca="1">IF(ISERROR($V76),"",OFFSET('Smelter Look-up'!$G$4,$V76-4,0))</f>
        <v/>
      </c>
      <c r="I76" s="218" t="str">
        <f ca="1">IF(ISERROR($V76),"",OFFSET('Smelter Look-up'!$H$4,$V76-4,0))</f>
        <v/>
      </c>
      <c r="J76" s="218" t="str">
        <f ca="1">IF(ISERROR($V76),"",OFFSET('Smelter Look-up'!$I$4,$V76-4,0))</f>
        <v/>
      </c>
      <c r="K76" s="267"/>
      <c r="L76" s="267"/>
      <c r="M76" s="267"/>
      <c r="N76" s="267"/>
      <c r="O76" s="267"/>
      <c r="P76" s="219"/>
      <c r="Q76" s="268"/>
      <c r="R76" s="216" t="str">
        <f ca="1">IF(ISERROR($V76),"",OFFSET('Smelter Look-up'!$C$4,$V76-4,0)&amp;"")</f>
        <v/>
      </c>
      <c r="S76" s="224" t="str">
        <f t="shared" ca="1" si="3"/>
        <v/>
      </c>
      <c r="T76" s="224" t="str">
        <f ca="1">IF(B76="","",IF(ISERROR(MATCH($J76,SorP!$B$1:$B$6230,0)),"",INDIRECT("'SorP'!$A$"&amp;MATCH($J76,SorP!$B$1:$B$6230,0))))</f>
        <v/>
      </c>
      <c r="U76" s="239"/>
      <c r="V76" s="269" t="e">
        <f>IF(C76="",NA(),MATCH($B76&amp;$C76,'Smelter Look-up'!$J:$J,0))</f>
        <v>#N/A</v>
      </c>
      <c r="W76" s="270"/>
      <c r="X76" s="270">
        <f t="shared" ca="1" si="4"/>
        <v>0</v>
      </c>
      <c r="Y76" s="270"/>
      <c r="Z76" s="270"/>
      <c r="AB76" s="272" t="str">
        <f t="shared" si="5"/>
        <v/>
      </c>
    </row>
    <row r="77" spans="1:28" s="271" customFormat="1" ht="20.25">
      <c r="A77" s="215"/>
      <c r="B77" s="216" t="str">
        <f>IF(LEN(A77)=0,"",INDEX('Smelter Look-up'!$A:$A,MATCH($A77,'Smelter Look-up'!$E:$E,0)))</f>
        <v/>
      </c>
      <c r="C77" s="220" t="str">
        <f>IF(LEN(A77)=0,"",INDEX('Smelter Look-up'!$C:$C,MATCH($A77,'Smelter Look-up'!$E:$E,0)))</f>
        <v/>
      </c>
      <c r="D77" s="216"/>
      <c r="E77" s="216" t="str">
        <f ca="1">IF(ISERROR($V77),"",OFFSET('Smelter Look-up'!$D$4,$V77-4,0)&amp;"")</f>
        <v/>
      </c>
      <c r="F77" s="216" t="str">
        <f ca="1">IF(ISERROR($V77),"",OFFSET('Smelter Look-up'!$E$4,$V77-4,0))</f>
        <v/>
      </c>
      <c r="G77" s="216" t="str">
        <f ca="1">IF(C77=$X$4,"Enter smelter details", IF(ISERROR($V77),"",OFFSET('Smelter Look-up'!$F$4,$V77-4,0)))</f>
        <v/>
      </c>
      <c r="H77" s="217" t="str">
        <f ca="1">IF(ISERROR($V77),"",OFFSET('Smelter Look-up'!$G$4,$V77-4,0))</f>
        <v/>
      </c>
      <c r="I77" s="218" t="str">
        <f ca="1">IF(ISERROR($V77),"",OFFSET('Smelter Look-up'!$H$4,$V77-4,0))</f>
        <v/>
      </c>
      <c r="J77" s="218" t="str">
        <f ca="1">IF(ISERROR($V77),"",OFFSET('Smelter Look-up'!$I$4,$V77-4,0))</f>
        <v/>
      </c>
      <c r="K77" s="267"/>
      <c r="L77" s="267"/>
      <c r="M77" s="267"/>
      <c r="N77" s="267"/>
      <c r="O77" s="267"/>
      <c r="P77" s="219"/>
      <c r="Q77" s="268"/>
      <c r="R77" s="216" t="str">
        <f ca="1">IF(ISERROR($V77),"",OFFSET('Smelter Look-up'!$C$4,$V77-4,0)&amp;"")</f>
        <v/>
      </c>
      <c r="S77" s="224" t="str">
        <f t="shared" ca="1" si="3"/>
        <v/>
      </c>
      <c r="T77" s="224" t="str">
        <f ca="1">IF(B77="","",IF(ISERROR(MATCH($J77,SorP!$B$1:$B$6230,0)),"",INDIRECT("'SorP'!$A$"&amp;MATCH($J77,SorP!$B$1:$B$6230,0))))</f>
        <v/>
      </c>
      <c r="U77" s="239"/>
      <c r="V77" s="269" t="e">
        <f>IF(C77="",NA(),MATCH($B77&amp;$C77,'Smelter Look-up'!$J:$J,0))</f>
        <v>#N/A</v>
      </c>
      <c r="W77" s="270"/>
      <c r="X77" s="270">
        <f t="shared" ca="1" si="4"/>
        <v>0</v>
      </c>
      <c r="Y77" s="270"/>
      <c r="Z77" s="270"/>
      <c r="AB77" s="272" t="str">
        <f t="shared" si="5"/>
        <v/>
      </c>
    </row>
    <row r="78" spans="1:28" s="271" customFormat="1" ht="20.25">
      <c r="A78" s="215"/>
      <c r="B78" s="216" t="str">
        <f>IF(LEN(A78)=0,"",INDEX('Smelter Look-up'!$A:$A,MATCH($A78,'Smelter Look-up'!$E:$E,0)))</f>
        <v/>
      </c>
      <c r="C78" s="220" t="str">
        <f>IF(LEN(A78)=0,"",INDEX('Smelter Look-up'!$C:$C,MATCH($A78,'Smelter Look-up'!$E:$E,0)))</f>
        <v/>
      </c>
      <c r="D78" s="216"/>
      <c r="E78" s="216" t="str">
        <f ca="1">IF(ISERROR($V78),"",OFFSET('Smelter Look-up'!$D$4,$V78-4,0)&amp;"")</f>
        <v/>
      </c>
      <c r="F78" s="216" t="str">
        <f ca="1">IF(ISERROR($V78),"",OFFSET('Smelter Look-up'!$E$4,$V78-4,0))</f>
        <v/>
      </c>
      <c r="G78" s="216" t="str">
        <f ca="1">IF(C78=$X$4,"Enter smelter details", IF(ISERROR($V78),"",OFFSET('Smelter Look-up'!$F$4,$V78-4,0)))</f>
        <v/>
      </c>
      <c r="H78" s="217" t="str">
        <f ca="1">IF(ISERROR($V78),"",OFFSET('Smelter Look-up'!$G$4,$V78-4,0))</f>
        <v/>
      </c>
      <c r="I78" s="218" t="str">
        <f ca="1">IF(ISERROR($V78),"",OFFSET('Smelter Look-up'!$H$4,$V78-4,0))</f>
        <v/>
      </c>
      <c r="J78" s="218" t="str">
        <f ca="1">IF(ISERROR($V78),"",OFFSET('Smelter Look-up'!$I$4,$V78-4,0))</f>
        <v/>
      </c>
      <c r="K78" s="267"/>
      <c r="L78" s="267"/>
      <c r="M78" s="267"/>
      <c r="N78" s="267"/>
      <c r="O78" s="267"/>
      <c r="P78" s="219"/>
      <c r="Q78" s="268"/>
      <c r="R78" s="216" t="str">
        <f ca="1">IF(ISERROR($V78),"",OFFSET('Smelter Look-up'!$C$4,$V78-4,0)&amp;"")</f>
        <v/>
      </c>
      <c r="S78" s="224" t="str">
        <f t="shared" ca="1" si="3"/>
        <v/>
      </c>
      <c r="T78" s="224" t="str">
        <f ca="1">IF(B78="","",IF(ISERROR(MATCH($J78,SorP!$B$1:$B$6230,0)),"",INDIRECT("'SorP'!$A$"&amp;MATCH($J78,SorP!$B$1:$B$6230,0))))</f>
        <v/>
      </c>
      <c r="U78" s="239"/>
      <c r="V78" s="269" t="e">
        <f>IF(C78="",NA(),MATCH($B78&amp;$C78,'Smelter Look-up'!$J:$J,0))</f>
        <v>#N/A</v>
      </c>
      <c r="W78" s="270"/>
      <c r="X78" s="270">
        <f t="shared" ca="1" si="4"/>
        <v>0</v>
      </c>
      <c r="Y78" s="270"/>
      <c r="Z78" s="270"/>
      <c r="AB78" s="272" t="str">
        <f t="shared" si="5"/>
        <v/>
      </c>
    </row>
    <row r="79" spans="1:28" s="271" customFormat="1" ht="20.25">
      <c r="A79" s="215"/>
      <c r="B79" s="216" t="str">
        <f>IF(LEN(A79)=0,"",INDEX('Smelter Look-up'!$A:$A,MATCH($A79,'Smelter Look-up'!$E:$E,0)))</f>
        <v/>
      </c>
      <c r="C79" s="220" t="str">
        <f>IF(LEN(A79)=0,"",INDEX('Smelter Look-up'!$C:$C,MATCH($A79,'Smelter Look-up'!$E:$E,0)))</f>
        <v/>
      </c>
      <c r="D79" s="216"/>
      <c r="E79" s="216" t="str">
        <f ca="1">IF(ISERROR($V79),"",OFFSET('Smelter Look-up'!$D$4,$V79-4,0)&amp;"")</f>
        <v/>
      </c>
      <c r="F79" s="216" t="str">
        <f ca="1">IF(ISERROR($V79),"",OFFSET('Smelter Look-up'!$E$4,$V79-4,0))</f>
        <v/>
      </c>
      <c r="G79" s="216" t="str">
        <f ca="1">IF(C79=$X$4,"Enter smelter details", IF(ISERROR($V79),"",OFFSET('Smelter Look-up'!$F$4,$V79-4,0)))</f>
        <v/>
      </c>
      <c r="H79" s="217" t="str">
        <f ca="1">IF(ISERROR($V79),"",OFFSET('Smelter Look-up'!$G$4,$V79-4,0))</f>
        <v/>
      </c>
      <c r="I79" s="218" t="str">
        <f ca="1">IF(ISERROR($V79),"",OFFSET('Smelter Look-up'!$H$4,$V79-4,0))</f>
        <v/>
      </c>
      <c r="J79" s="218" t="str">
        <f ca="1">IF(ISERROR($V79),"",OFFSET('Smelter Look-up'!$I$4,$V79-4,0))</f>
        <v/>
      </c>
      <c r="K79" s="267"/>
      <c r="L79" s="267"/>
      <c r="M79" s="267"/>
      <c r="N79" s="267"/>
      <c r="O79" s="267"/>
      <c r="P79" s="219"/>
      <c r="Q79" s="268"/>
      <c r="R79" s="216" t="str">
        <f ca="1">IF(ISERROR($V79),"",OFFSET('Smelter Look-up'!$C$4,$V79-4,0)&amp;"")</f>
        <v/>
      </c>
      <c r="S79" s="224" t="str">
        <f t="shared" ca="1" si="3"/>
        <v/>
      </c>
      <c r="T79" s="224" t="str">
        <f ca="1">IF(B79="","",IF(ISERROR(MATCH($J79,SorP!$B$1:$B$6230,0)),"",INDIRECT("'SorP'!$A$"&amp;MATCH($J79,SorP!$B$1:$B$6230,0))))</f>
        <v/>
      </c>
      <c r="U79" s="239"/>
      <c r="V79" s="269" t="e">
        <f>IF(C79="",NA(),MATCH($B79&amp;$C79,'Smelter Look-up'!$J:$J,0))</f>
        <v>#N/A</v>
      </c>
      <c r="W79" s="270"/>
      <c r="X79" s="270">
        <f t="shared" ca="1" si="4"/>
        <v>0</v>
      </c>
      <c r="Y79" s="270"/>
      <c r="Z79" s="270"/>
      <c r="AB79" s="272" t="str">
        <f t="shared" si="5"/>
        <v/>
      </c>
    </row>
    <row r="80" spans="1:28" s="271" customFormat="1" ht="20.25">
      <c r="A80" s="215"/>
      <c r="B80" s="216" t="str">
        <f>IF(LEN(A80)=0,"",INDEX('Smelter Look-up'!$A:$A,MATCH($A80,'Smelter Look-up'!$E:$E,0)))</f>
        <v/>
      </c>
      <c r="C80" s="220" t="str">
        <f>IF(LEN(A80)=0,"",INDEX('Smelter Look-up'!$C:$C,MATCH($A80,'Smelter Look-up'!$E:$E,0)))</f>
        <v/>
      </c>
      <c r="D80" s="216"/>
      <c r="E80" s="216" t="str">
        <f ca="1">IF(ISERROR($V80),"",OFFSET('Smelter Look-up'!$D$4,$V80-4,0)&amp;"")</f>
        <v/>
      </c>
      <c r="F80" s="216" t="str">
        <f ca="1">IF(ISERROR($V80),"",OFFSET('Smelter Look-up'!$E$4,$V80-4,0))</f>
        <v/>
      </c>
      <c r="G80" s="216" t="str">
        <f ca="1">IF(C80=$X$4,"Enter smelter details", IF(ISERROR($V80),"",OFFSET('Smelter Look-up'!$F$4,$V80-4,0)))</f>
        <v/>
      </c>
      <c r="H80" s="217" t="str">
        <f ca="1">IF(ISERROR($V80),"",OFFSET('Smelter Look-up'!$G$4,$V80-4,0))</f>
        <v/>
      </c>
      <c r="I80" s="218" t="str">
        <f ca="1">IF(ISERROR($V80),"",OFFSET('Smelter Look-up'!$H$4,$V80-4,0))</f>
        <v/>
      </c>
      <c r="J80" s="218" t="str">
        <f ca="1">IF(ISERROR($V80),"",OFFSET('Smelter Look-up'!$I$4,$V80-4,0))</f>
        <v/>
      </c>
      <c r="K80" s="267"/>
      <c r="L80" s="267"/>
      <c r="M80" s="267"/>
      <c r="N80" s="267"/>
      <c r="O80" s="267"/>
      <c r="P80" s="219"/>
      <c r="Q80" s="268"/>
      <c r="R80" s="216" t="str">
        <f ca="1">IF(ISERROR($V80),"",OFFSET('Smelter Look-up'!$C$4,$V80-4,0)&amp;"")</f>
        <v/>
      </c>
      <c r="S80" s="224" t="str">
        <f t="shared" ca="1" si="3"/>
        <v/>
      </c>
      <c r="T80" s="224" t="str">
        <f ca="1">IF(B80="","",IF(ISERROR(MATCH($J80,SorP!$B$1:$B$6230,0)),"",INDIRECT("'SorP'!$A$"&amp;MATCH($J80,SorP!$B$1:$B$6230,0))))</f>
        <v/>
      </c>
      <c r="U80" s="239"/>
      <c r="V80" s="269" t="e">
        <f>IF(C80="",NA(),MATCH($B80&amp;$C80,'Smelter Look-up'!$J:$J,0))</f>
        <v>#N/A</v>
      </c>
      <c r="W80" s="270"/>
      <c r="X80" s="270">
        <f t="shared" ca="1" si="4"/>
        <v>0</v>
      </c>
      <c r="Y80" s="270"/>
      <c r="Z80" s="270"/>
      <c r="AB80" s="272" t="str">
        <f t="shared" si="5"/>
        <v/>
      </c>
    </row>
    <row r="81" spans="1:28" s="271" customFormat="1" ht="20.25">
      <c r="A81" s="215"/>
      <c r="B81" s="216" t="str">
        <f>IF(LEN(A81)=0,"",INDEX('Smelter Look-up'!$A:$A,MATCH($A81,'Smelter Look-up'!$E:$E,0)))</f>
        <v/>
      </c>
      <c r="C81" s="220" t="str">
        <f>IF(LEN(A81)=0,"",INDEX('Smelter Look-up'!$C:$C,MATCH($A81,'Smelter Look-up'!$E:$E,0)))</f>
        <v/>
      </c>
      <c r="D81" s="216"/>
      <c r="E81" s="216" t="str">
        <f ca="1">IF(ISERROR($V81),"",OFFSET('Smelter Look-up'!$D$4,$V81-4,0)&amp;"")</f>
        <v/>
      </c>
      <c r="F81" s="216" t="str">
        <f ca="1">IF(ISERROR($V81),"",OFFSET('Smelter Look-up'!$E$4,$V81-4,0))</f>
        <v/>
      </c>
      <c r="G81" s="216" t="str">
        <f ca="1">IF(C81=$X$4,"Enter smelter details", IF(ISERROR($V81),"",OFFSET('Smelter Look-up'!$F$4,$V81-4,0)))</f>
        <v/>
      </c>
      <c r="H81" s="217" t="str">
        <f ca="1">IF(ISERROR($V81),"",OFFSET('Smelter Look-up'!$G$4,$V81-4,0))</f>
        <v/>
      </c>
      <c r="I81" s="218" t="str">
        <f ca="1">IF(ISERROR($V81),"",OFFSET('Smelter Look-up'!$H$4,$V81-4,0))</f>
        <v/>
      </c>
      <c r="J81" s="218" t="str">
        <f ca="1">IF(ISERROR($V81),"",OFFSET('Smelter Look-up'!$I$4,$V81-4,0))</f>
        <v/>
      </c>
      <c r="K81" s="267"/>
      <c r="L81" s="267"/>
      <c r="M81" s="267"/>
      <c r="N81" s="267"/>
      <c r="O81" s="267"/>
      <c r="P81" s="219"/>
      <c r="Q81" s="268"/>
      <c r="R81" s="216" t="str">
        <f ca="1">IF(ISERROR($V81),"",OFFSET('Smelter Look-up'!$C$4,$V81-4,0)&amp;"")</f>
        <v/>
      </c>
      <c r="S81" s="224" t="str">
        <f t="shared" ca="1" si="3"/>
        <v/>
      </c>
      <c r="T81" s="224" t="str">
        <f ca="1">IF(B81="","",IF(ISERROR(MATCH($J81,SorP!$B$1:$B$6230,0)),"",INDIRECT("'SorP'!$A$"&amp;MATCH($J81,SorP!$B$1:$B$6230,0))))</f>
        <v/>
      </c>
      <c r="U81" s="239"/>
      <c r="V81" s="269" t="e">
        <f>IF(C81="",NA(),MATCH($B81&amp;$C81,'Smelter Look-up'!$J:$J,0))</f>
        <v>#N/A</v>
      </c>
      <c r="W81" s="270"/>
      <c r="X81" s="270">
        <f t="shared" ca="1" si="4"/>
        <v>0</v>
      </c>
      <c r="Y81" s="270"/>
      <c r="Z81" s="270"/>
      <c r="AB81" s="272" t="str">
        <f t="shared" si="5"/>
        <v/>
      </c>
    </row>
    <row r="82" spans="1:28" s="271" customFormat="1" ht="20.25">
      <c r="A82" s="215"/>
      <c r="B82" s="216" t="str">
        <f>IF(LEN(A82)=0,"",INDEX('Smelter Look-up'!$A:$A,MATCH($A82,'Smelter Look-up'!$E:$E,0)))</f>
        <v/>
      </c>
      <c r="C82" s="220" t="str">
        <f>IF(LEN(A82)=0,"",INDEX('Smelter Look-up'!$C:$C,MATCH($A82,'Smelter Look-up'!$E:$E,0)))</f>
        <v/>
      </c>
      <c r="D82" s="216"/>
      <c r="E82" s="216" t="str">
        <f ca="1">IF(ISERROR($V82),"",OFFSET('Smelter Look-up'!$D$4,$V82-4,0)&amp;"")</f>
        <v/>
      </c>
      <c r="F82" s="216" t="str">
        <f ca="1">IF(ISERROR($V82),"",OFFSET('Smelter Look-up'!$E$4,$V82-4,0))</f>
        <v/>
      </c>
      <c r="G82" s="216" t="str">
        <f ca="1">IF(C82=$X$4,"Enter smelter details", IF(ISERROR($V82),"",OFFSET('Smelter Look-up'!$F$4,$V82-4,0)))</f>
        <v/>
      </c>
      <c r="H82" s="217" t="str">
        <f ca="1">IF(ISERROR($V82),"",OFFSET('Smelter Look-up'!$G$4,$V82-4,0))</f>
        <v/>
      </c>
      <c r="I82" s="218" t="str">
        <f ca="1">IF(ISERROR($V82),"",OFFSET('Smelter Look-up'!$H$4,$V82-4,0))</f>
        <v/>
      </c>
      <c r="J82" s="218" t="str">
        <f ca="1">IF(ISERROR($V82),"",OFFSET('Smelter Look-up'!$I$4,$V82-4,0))</f>
        <v/>
      </c>
      <c r="K82" s="267"/>
      <c r="L82" s="267"/>
      <c r="M82" s="267"/>
      <c r="N82" s="267"/>
      <c r="O82" s="267"/>
      <c r="P82" s="219"/>
      <c r="Q82" s="268"/>
      <c r="R82" s="216" t="str">
        <f ca="1">IF(ISERROR($V82),"",OFFSET('Smelter Look-up'!$C$4,$V82-4,0)&amp;"")</f>
        <v/>
      </c>
      <c r="S82" s="224" t="str">
        <f t="shared" ca="1" si="3"/>
        <v/>
      </c>
      <c r="T82" s="224" t="str">
        <f ca="1">IF(B82="","",IF(ISERROR(MATCH($J82,SorP!$B$1:$B$6230,0)),"",INDIRECT("'SorP'!$A$"&amp;MATCH($J82,SorP!$B$1:$B$6230,0))))</f>
        <v/>
      </c>
      <c r="U82" s="239"/>
      <c r="V82" s="269" t="e">
        <f>IF(C82="",NA(),MATCH($B82&amp;$C82,'Smelter Look-up'!$J:$J,0))</f>
        <v>#N/A</v>
      </c>
      <c r="W82" s="270"/>
      <c r="X82" s="270">
        <f t="shared" ca="1" si="4"/>
        <v>0</v>
      </c>
      <c r="Y82" s="270"/>
      <c r="Z82" s="270"/>
      <c r="AB82" s="272" t="str">
        <f t="shared" si="5"/>
        <v/>
      </c>
    </row>
    <row r="83" spans="1:28" s="271" customFormat="1" ht="20.25">
      <c r="A83" s="215"/>
      <c r="B83" s="216" t="str">
        <f>IF(LEN(A83)=0,"",INDEX('Smelter Look-up'!$A:$A,MATCH($A83,'Smelter Look-up'!$E:$E,0)))</f>
        <v/>
      </c>
      <c r="C83" s="220" t="str">
        <f>IF(LEN(A83)=0,"",INDEX('Smelter Look-up'!$C:$C,MATCH($A83,'Smelter Look-up'!$E:$E,0)))</f>
        <v/>
      </c>
      <c r="D83" s="216"/>
      <c r="E83" s="216" t="str">
        <f ca="1">IF(ISERROR($V83),"",OFFSET('Smelter Look-up'!$D$4,$V83-4,0)&amp;"")</f>
        <v/>
      </c>
      <c r="F83" s="216" t="str">
        <f ca="1">IF(ISERROR($V83),"",OFFSET('Smelter Look-up'!$E$4,$V83-4,0))</f>
        <v/>
      </c>
      <c r="G83" s="216" t="str">
        <f ca="1">IF(C83=$X$4,"Enter smelter details", IF(ISERROR($V83),"",OFFSET('Smelter Look-up'!$F$4,$V83-4,0)))</f>
        <v/>
      </c>
      <c r="H83" s="217" t="str">
        <f ca="1">IF(ISERROR($V83),"",OFFSET('Smelter Look-up'!$G$4,$V83-4,0))</f>
        <v/>
      </c>
      <c r="I83" s="218" t="str">
        <f ca="1">IF(ISERROR($V83),"",OFFSET('Smelter Look-up'!$H$4,$V83-4,0))</f>
        <v/>
      </c>
      <c r="J83" s="218" t="str">
        <f ca="1">IF(ISERROR($V83),"",OFFSET('Smelter Look-up'!$I$4,$V83-4,0))</f>
        <v/>
      </c>
      <c r="K83" s="267"/>
      <c r="L83" s="267"/>
      <c r="M83" s="267"/>
      <c r="N83" s="267"/>
      <c r="O83" s="267"/>
      <c r="P83" s="219"/>
      <c r="Q83" s="268"/>
      <c r="R83" s="216" t="str">
        <f ca="1">IF(ISERROR($V83),"",OFFSET('Smelter Look-up'!$C$4,$V83-4,0)&amp;"")</f>
        <v/>
      </c>
      <c r="S83" s="224" t="str">
        <f t="shared" ca="1" si="3"/>
        <v/>
      </c>
      <c r="T83" s="224" t="str">
        <f ca="1">IF(B83="","",IF(ISERROR(MATCH($J83,SorP!$B$1:$B$6230,0)),"",INDIRECT("'SorP'!$A$"&amp;MATCH($J83,SorP!$B$1:$B$6230,0))))</f>
        <v/>
      </c>
      <c r="U83" s="239"/>
      <c r="V83" s="269" t="e">
        <f>IF(C83="",NA(),MATCH($B83&amp;$C83,'Smelter Look-up'!$J:$J,0))</f>
        <v>#N/A</v>
      </c>
      <c r="W83" s="270"/>
      <c r="X83" s="270">
        <f t="shared" ca="1" si="4"/>
        <v>0</v>
      </c>
      <c r="Y83" s="270"/>
      <c r="Z83" s="270"/>
      <c r="AB83" s="272" t="str">
        <f t="shared" si="5"/>
        <v/>
      </c>
    </row>
    <row r="84" spans="1:28" s="271" customFormat="1" ht="20.25">
      <c r="A84" s="215"/>
      <c r="B84" s="216" t="str">
        <f>IF(LEN(A84)=0,"",INDEX('Smelter Look-up'!$A:$A,MATCH($A84,'Smelter Look-up'!$E:$E,0)))</f>
        <v/>
      </c>
      <c r="C84" s="220" t="str">
        <f>IF(LEN(A84)=0,"",INDEX('Smelter Look-up'!$C:$C,MATCH($A84,'Smelter Look-up'!$E:$E,0)))</f>
        <v/>
      </c>
      <c r="D84" s="216"/>
      <c r="E84" s="216" t="str">
        <f ca="1">IF(ISERROR($V84),"",OFFSET('Smelter Look-up'!$D$4,$V84-4,0)&amp;"")</f>
        <v/>
      </c>
      <c r="F84" s="216" t="str">
        <f ca="1">IF(ISERROR($V84),"",OFFSET('Smelter Look-up'!$E$4,$V84-4,0))</f>
        <v/>
      </c>
      <c r="G84" s="216" t="str">
        <f ca="1">IF(C84=$X$4,"Enter smelter details", IF(ISERROR($V84),"",OFFSET('Smelter Look-up'!$F$4,$V84-4,0)))</f>
        <v/>
      </c>
      <c r="H84" s="217" t="str">
        <f ca="1">IF(ISERROR($V84),"",OFFSET('Smelter Look-up'!$G$4,$V84-4,0))</f>
        <v/>
      </c>
      <c r="I84" s="218" t="str">
        <f ca="1">IF(ISERROR($V84),"",OFFSET('Smelter Look-up'!$H$4,$V84-4,0))</f>
        <v/>
      </c>
      <c r="J84" s="218" t="str">
        <f ca="1">IF(ISERROR($V84),"",OFFSET('Smelter Look-up'!$I$4,$V84-4,0))</f>
        <v/>
      </c>
      <c r="K84" s="267"/>
      <c r="L84" s="267"/>
      <c r="M84" s="267"/>
      <c r="N84" s="267"/>
      <c r="O84" s="267"/>
      <c r="P84" s="219"/>
      <c r="Q84" s="268"/>
      <c r="R84" s="216" t="str">
        <f ca="1">IF(ISERROR($V84),"",OFFSET('Smelter Look-up'!$C$4,$V84-4,0)&amp;"")</f>
        <v/>
      </c>
      <c r="S84" s="224" t="str">
        <f t="shared" ca="1" si="3"/>
        <v/>
      </c>
      <c r="T84" s="224" t="str">
        <f ca="1">IF(B84="","",IF(ISERROR(MATCH($J84,SorP!$B$1:$B$6230,0)),"",INDIRECT("'SorP'!$A$"&amp;MATCH($J84,SorP!$B$1:$B$6230,0))))</f>
        <v/>
      </c>
      <c r="U84" s="239"/>
      <c r="V84" s="269" t="e">
        <f>IF(C84="",NA(),MATCH($B84&amp;$C84,'Smelter Look-up'!$J:$J,0))</f>
        <v>#N/A</v>
      </c>
      <c r="W84" s="270"/>
      <c r="X84" s="270">
        <f t="shared" ca="1" si="4"/>
        <v>0</v>
      </c>
      <c r="Y84" s="270"/>
      <c r="Z84" s="270"/>
      <c r="AB84" s="272" t="str">
        <f t="shared" si="5"/>
        <v/>
      </c>
    </row>
    <row r="85" spans="1:28" s="271" customFormat="1" ht="20.25">
      <c r="A85" s="215"/>
      <c r="B85" s="216" t="str">
        <f>IF(LEN(A85)=0,"",INDEX('Smelter Look-up'!$A:$A,MATCH($A85,'Smelter Look-up'!$E:$E,0)))</f>
        <v/>
      </c>
      <c r="C85" s="220" t="str">
        <f>IF(LEN(A85)=0,"",INDEX('Smelter Look-up'!$C:$C,MATCH($A85,'Smelter Look-up'!$E:$E,0)))</f>
        <v/>
      </c>
      <c r="D85" s="216"/>
      <c r="E85" s="216" t="str">
        <f ca="1">IF(ISERROR($V85),"",OFFSET('Smelter Look-up'!$D$4,$V85-4,0)&amp;"")</f>
        <v/>
      </c>
      <c r="F85" s="216" t="str">
        <f ca="1">IF(ISERROR($V85),"",OFFSET('Smelter Look-up'!$E$4,$V85-4,0))</f>
        <v/>
      </c>
      <c r="G85" s="216" t="str">
        <f ca="1">IF(C85=$X$4,"Enter smelter details", IF(ISERROR($V85),"",OFFSET('Smelter Look-up'!$F$4,$V85-4,0)))</f>
        <v/>
      </c>
      <c r="H85" s="217" t="str">
        <f ca="1">IF(ISERROR($V85),"",OFFSET('Smelter Look-up'!$G$4,$V85-4,0))</f>
        <v/>
      </c>
      <c r="I85" s="218" t="str">
        <f ca="1">IF(ISERROR($V85),"",OFFSET('Smelter Look-up'!$H$4,$V85-4,0))</f>
        <v/>
      </c>
      <c r="J85" s="218" t="str">
        <f ca="1">IF(ISERROR($V85),"",OFFSET('Smelter Look-up'!$I$4,$V85-4,0))</f>
        <v/>
      </c>
      <c r="K85" s="267"/>
      <c r="L85" s="267"/>
      <c r="M85" s="267"/>
      <c r="N85" s="267"/>
      <c r="O85" s="267"/>
      <c r="P85" s="219"/>
      <c r="Q85" s="268"/>
      <c r="R85" s="216" t="str">
        <f ca="1">IF(ISERROR($V85),"",OFFSET('Smelter Look-up'!$C$4,$V85-4,0)&amp;"")</f>
        <v/>
      </c>
      <c r="S85" s="224" t="str">
        <f t="shared" ca="1" si="3"/>
        <v/>
      </c>
      <c r="T85" s="224" t="str">
        <f ca="1">IF(B85="","",IF(ISERROR(MATCH($J85,SorP!$B$1:$B$6230,0)),"",INDIRECT("'SorP'!$A$"&amp;MATCH($J85,SorP!$B$1:$B$6230,0))))</f>
        <v/>
      </c>
      <c r="U85" s="239"/>
      <c r="V85" s="269" t="e">
        <f>IF(C85="",NA(),MATCH($B85&amp;$C85,'Smelter Look-up'!$J:$J,0))</f>
        <v>#N/A</v>
      </c>
      <c r="W85" s="270"/>
      <c r="X85" s="270">
        <f t="shared" ca="1" si="4"/>
        <v>0</v>
      </c>
      <c r="Y85" s="270"/>
      <c r="Z85" s="270"/>
      <c r="AB85" s="272" t="str">
        <f t="shared" si="5"/>
        <v/>
      </c>
    </row>
    <row r="86" spans="1:28" s="271" customFormat="1" ht="20.25">
      <c r="A86" s="215"/>
      <c r="B86" s="216" t="str">
        <f>IF(LEN(A86)=0,"",INDEX('Smelter Look-up'!$A:$A,MATCH($A86,'Smelter Look-up'!$E:$E,0)))</f>
        <v/>
      </c>
      <c r="C86" s="220" t="str">
        <f>IF(LEN(A86)=0,"",INDEX('Smelter Look-up'!$C:$C,MATCH($A86,'Smelter Look-up'!$E:$E,0)))</f>
        <v/>
      </c>
      <c r="D86" s="216"/>
      <c r="E86" s="216" t="str">
        <f ca="1">IF(ISERROR($V86),"",OFFSET('Smelter Look-up'!$D$4,$V86-4,0)&amp;"")</f>
        <v/>
      </c>
      <c r="F86" s="216" t="str">
        <f ca="1">IF(ISERROR($V86),"",OFFSET('Smelter Look-up'!$E$4,$V86-4,0))</f>
        <v/>
      </c>
      <c r="G86" s="216" t="str">
        <f ca="1">IF(C86=$X$4,"Enter smelter details", IF(ISERROR($V86),"",OFFSET('Smelter Look-up'!$F$4,$V86-4,0)))</f>
        <v/>
      </c>
      <c r="H86" s="217" t="str">
        <f ca="1">IF(ISERROR($V86),"",OFFSET('Smelter Look-up'!$G$4,$V86-4,0))</f>
        <v/>
      </c>
      <c r="I86" s="218" t="str">
        <f ca="1">IF(ISERROR($V86),"",OFFSET('Smelter Look-up'!$H$4,$V86-4,0))</f>
        <v/>
      </c>
      <c r="J86" s="218" t="str">
        <f ca="1">IF(ISERROR($V86),"",OFFSET('Smelter Look-up'!$I$4,$V86-4,0))</f>
        <v/>
      </c>
      <c r="K86" s="267"/>
      <c r="L86" s="267"/>
      <c r="M86" s="267"/>
      <c r="N86" s="267"/>
      <c r="O86" s="267"/>
      <c r="P86" s="219"/>
      <c r="Q86" s="268"/>
      <c r="R86" s="216" t="str">
        <f ca="1">IF(ISERROR($V86),"",OFFSET('Smelter Look-up'!$C$4,$V86-4,0)&amp;"")</f>
        <v/>
      </c>
      <c r="S86" s="224" t="str">
        <f t="shared" ca="1" si="3"/>
        <v/>
      </c>
      <c r="T86" s="224" t="str">
        <f ca="1">IF(B86="","",IF(ISERROR(MATCH($J86,SorP!$B$1:$B$6230,0)),"",INDIRECT("'SorP'!$A$"&amp;MATCH($J86,SorP!$B$1:$B$6230,0))))</f>
        <v/>
      </c>
      <c r="U86" s="239"/>
      <c r="V86" s="269" t="e">
        <f>IF(C86="",NA(),MATCH($B86&amp;$C86,'Smelter Look-up'!$J:$J,0))</f>
        <v>#N/A</v>
      </c>
      <c r="W86" s="270"/>
      <c r="X86" s="270">
        <f t="shared" ca="1" si="4"/>
        <v>0</v>
      </c>
      <c r="Y86" s="270"/>
      <c r="Z86" s="270"/>
      <c r="AB86" s="272" t="str">
        <f t="shared" si="5"/>
        <v/>
      </c>
    </row>
    <row r="87" spans="1:28" s="271" customFormat="1" ht="20.25">
      <c r="A87" s="215"/>
      <c r="B87" s="216" t="str">
        <f>IF(LEN(A87)=0,"",INDEX('Smelter Look-up'!$A:$A,MATCH($A87,'Smelter Look-up'!$E:$E,0)))</f>
        <v/>
      </c>
      <c r="C87" s="220" t="str">
        <f>IF(LEN(A87)=0,"",INDEX('Smelter Look-up'!$C:$C,MATCH($A87,'Smelter Look-up'!$E:$E,0)))</f>
        <v/>
      </c>
      <c r="D87" s="216"/>
      <c r="E87" s="216" t="str">
        <f ca="1">IF(ISERROR($V87),"",OFFSET('Smelter Look-up'!$D$4,$V87-4,0)&amp;"")</f>
        <v/>
      </c>
      <c r="F87" s="216" t="str">
        <f ca="1">IF(ISERROR($V87),"",OFFSET('Smelter Look-up'!$E$4,$V87-4,0))</f>
        <v/>
      </c>
      <c r="G87" s="216" t="str">
        <f ca="1">IF(C87=$X$4,"Enter smelter details", IF(ISERROR($V87),"",OFFSET('Smelter Look-up'!$F$4,$V87-4,0)))</f>
        <v/>
      </c>
      <c r="H87" s="217" t="str">
        <f ca="1">IF(ISERROR($V87),"",OFFSET('Smelter Look-up'!$G$4,$V87-4,0))</f>
        <v/>
      </c>
      <c r="I87" s="218" t="str">
        <f ca="1">IF(ISERROR($V87),"",OFFSET('Smelter Look-up'!$H$4,$V87-4,0))</f>
        <v/>
      </c>
      <c r="J87" s="218" t="str">
        <f ca="1">IF(ISERROR($V87),"",OFFSET('Smelter Look-up'!$I$4,$V87-4,0))</f>
        <v/>
      </c>
      <c r="K87" s="267"/>
      <c r="L87" s="267"/>
      <c r="M87" s="267"/>
      <c r="N87" s="267"/>
      <c r="O87" s="267"/>
      <c r="P87" s="219"/>
      <c r="Q87" s="268"/>
      <c r="R87" s="216" t="str">
        <f ca="1">IF(ISERROR($V87),"",OFFSET('Smelter Look-up'!$C$4,$V87-4,0)&amp;"")</f>
        <v/>
      </c>
      <c r="S87" s="224" t="str">
        <f t="shared" ca="1" si="3"/>
        <v/>
      </c>
      <c r="T87" s="224" t="str">
        <f ca="1">IF(B87="","",IF(ISERROR(MATCH($J87,SorP!$B$1:$B$6230,0)),"",INDIRECT("'SorP'!$A$"&amp;MATCH($J87,SorP!$B$1:$B$6230,0))))</f>
        <v/>
      </c>
      <c r="U87" s="239"/>
      <c r="V87" s="269" t="e">
        <f>IF(C87="",NA(),MATCH($B87&amp;$C87,'Smelter Look-up'!$J:$J,0))</f>
        <v>#N/A</v>
      </c>
      <c r="W87" s="270"/>
      <c r="X87" s="270">
        <f t="shared" ca="1" si="4"/>
        <v>0</v>
      </c>
      <c r="Y87" s="270"/>
      <c r="Z87" s="270"/>
      <c r="AB87" s="272" t="str">
        <f t="shared" si="5"/>
        <v/>
      </c>
    </row>
    <row r="88" spans="1:28" s="271" customFormat="1" ht="20.25">
      <c r="A88" s="215"/>
      <c r="B88" s="216" t="str">
        <f>IF(LEN(A88)=0,"",INDEX('Smelter Look-up'!$A:$A,MATCH($A88,'Smelter Look-up'!$E:$E,0)))</f>
        <v/>
      </c>
      <c r="C88" s="220" t="str">
        <f>IF(LEN(A88)=0,"",INDEX('Smelter Look-up'!$C:$C,MATCH($A88,'Smelter Look-up'!$E:$E,0)))</f>
        <v/>
      </c>
      <c r="D88" s="216"/>
      <c r="E88" s="216" t="str">
        <f ca="1">IF(ISERROR($V88),"",OFFSET('Smelter Look-up'!$D$4,$V88-4,0)&amp;"")</f>
        <v/>
      </c>
      <c r="F88" s="216" t="str">
        <f ca="1">IF(ISERROR($V88),"",OFFSET('Smelter Look-up'!$E$4,$V88-4,0))</f>
        <v/>
      </c>
      <c r="G88" s="216" t="str">
        <f ca="1">IF(C88=$X$4,"Enter smelter details", IF(ISERROR($V88),"",OFFSET('Smelter Look-up'!$F$4,$V88-4,0)))</f>
        <v/>
      </c>
      <c r="H88" s="217" t="str">
        <f ca="1">IF(ISERROR($V88),"",OFFSET('Smelter Look-up'!$G$4,$V88-4,0))</f>
        <v/>
      </c>
      <c r="I88" s="218" t="str">
        <f ca="1">IF(ISERROR($V88),"",OFFSET('Smelter Look-up'!$H$4,$V88-4,0))</f>
        <v/>
      </c>
      <c r="J88" s="218" t="str">
        <f ca="1">IF(ISERROR($V88),"",OFFSET('Smelter Look-up'!$I$4,$V88-4,0))</f>
        <v/>
      </c>
      <c r="K88" s="267"/>
      <c r="L88" s="267"/>
      <c r="M88" s="267"/>
      <c r="N88" s="267"/>
      <c r="O88" s="267"/>
      <c r="P88" s="219"/>
      <c r="Q88" s="268"/>
      <c r="R88" s="216" t="str">
        <f ca="1">IF(ISERROR($V88),"",OFFSET('Smelter Look-up'!$C$4,$V88-4,0)&amp;"")</f>
        <v/>
      </c>
      <c r="S88" s="224" t="str">
        <f t="shared" ca="1" si="3"/>
        <v/>
      </c>
      <c r="T88" s="224" t="str">
        <f ca="1">IF(B88="","",IF(ISERROR(MATCH($J88,SorP!$B$1:$B$6230,0)),"",INDIRECT("'SorP'!$A$"&amp;MATCH($J88,SorP!$B$1:$B$6230,0))))</f>
        <v/>
      </c>
      <c r="U88" s="239"/>
      <c r="V88" s="269" t="e">
        <f>IF(C88="",NA(),MATCH($B88&amp;$C88,'Smelter Look-up'!$J:$J,0))</f>
        <v>#N/A</v>
      </c>
      <c r="W88" s="270"/>
      <c r="X88" s="270">
        <f t="shared" ca="1" si="4"/>
        <v>0</v>
      </c>
      <c r="Y88" s="270"/>
      <c r="Z88" s="270"/>
      <c r="AB88" s="272" t="str">
        <f t="shared" si="5"/>
        <v/>
      </c>
    </row>
    <row r="89" spans="1:28" s="271" customFormat="1" ht="20.25">
      <c r="A89" s="215"/>
      <c r="B89" s="216" t="str">
        <f>IF(LEN(A89)=0,"",INDEX('Smelter Look-up'!$A:$A,MATCH($A89,'Smelter Look-up'!$E:$E,0)))</f>
        <v/>
      </c>
      <c r="C89" s="220" t="str">
        <f>IF(LEN(A89)=0,"",INDEX('Smelter Look-up'!$C:$C,MATCH($A89,'Smelter Look-up'!$E:$E,0)))</f>
        <v/>
      </c>
      <c r="D89" s="216"/>
      <c r="E89" s="216" t="str">
        <f ca="1">IF(ISERROR($V89),"",OFFSET('Smelter Look-up'!$D$4,$V89-4,0)&amp;"")</f>
        <v/>
      </c>
      <c r="F89" s="216" t="str">
        <f ca="1">IF(ISERROR($V89),"",OFFSET('Smelter Look-up'!$E$4,$V89-4,0))</f>
        <v/>
      </c>
      <c r="G89" s="216" t="str">
        <f ca="1">IF(C89=$X$4,"Enter smelter details", IF(ISERROR($V89),"",OFFSET('Smelter Look-up'!$F$4,$V89-4,0)))</f>
        <v/>
      </c>
      <c r="H89" s="217" t="str">
        <f ca="1">IF(ISERROR($V89),"",OFFSET('Smelter Look-up'!$G$4,$V89-4,0))</f>
        <v/>
      </c>
      <c r="I89" s="218" t="str">
        <f ca="1">IF(ISERROR($V89),"",OFFSET('Smelter Look-up'!$H$4,$V89-4,0))</f>
        <v/>
      </c>
      <c r="J89" s="218" t="str">
        <f ca="1">IF(ISERROR($V89),"",OFFSET('Smelter Look-up'!$I$4,$V89-4,0))</f>
        <v/>
      </c>
      <c r="K89" s="267"/>
      <c r="L89" s="267"/>
      <c r="M89" s="267"/>
      <c r="N89" s="267"/>
      <c r="O89" s="267"/>
      <c r="P89" s="219"/>
      <c r="Q89" s="268"/>
      <c r="R89" s="216" t="str">
        <f ca="1">IF(ISERROR($V89),"",OFFSET('Smelter Look-up'!$C$4,$V89-4,0)&amp;"")</f>
        <v/>
      </c>
      <c r="S89" s="224" t="str">
        <f t="shared" ca="1" si="3"/>
        <v/>
      </c>
      <c r="T89" s="224" t="str">
        <f ca="1">IF(B89="","",IF(ISERROR(MATCH($J89,SorP!$B$1:$B$6230,0)),"",INDIRECT("'SorP'!$A$"&amp;MATCH($J89,SorP!$B$1:$B$6230,0))))</f>
        <v/>
      </c>
      <c r="U89" s="239"/>
      <c r="V89" s="269" t="e">
        <f>IF(C89="",NA(),MATCH($B89&amp;$C89,'Smelter Look-up'!$J:$J,0))</f>
        <v>#N/A</v>
      </c>
      <c r="W89" s="270"/>
      <c r="X89" s="270">
        <f t="shared" ca="1" si="4"/>
        <v>0</v>
      </c>
      <c r="Y89" s="270"/>
      <c r="Z89" s="270"/>
      <c r="AB89" s="272" t="str">
        <f t="shared" si="5"/>
        <v/>
      </c>
    </row>
    <row r="90" spans="1:28" s="271" customFormat="1" ht="20.25">
      <c r="A90" s="215"/>
      <c r="B90" s="216" t="str">
        <f>IF(LEN(A90)=0,"",INDEX('Smelter Look-up'!$A:$A,MATCH($A90,'Smelter Look-up'!$E:$E,0)))</f>
        <v/>
      </c>
      <c r="C90" s="220" t="str">
        <f>IF(LEN(A90)=0,"",INDEX('Smelter Look-up'!$C:$C,MATCH($A90,'Smelter Look-up'!$E:$E,0)))</f>
        <v/>
      </c>
      <c r="D90" s="216"/>
      <c r="E90" s="216" t="str">
        <f ca="1">IF(ISERROR($V90),"",OFFSET('Smelter Look-up'!$D$4,$V90-4,0)&amp;"")</f>
        <v/>
      </c>
      <c r="F90" s="216" t="str">
        <f ca="1">IF(ISERROR($V90),"",OFFSET('Smelter Look-up'!$E$4,$V90-4,0))</f>
        <v/>
      </c>
      <c r="G90" s="216" t="str">
        <f ca="1">IF(C90=$X$4,"Enter smelter details", IF(ISERROR($V90),"",OFFSET('Smelter Look-up'!$F$4,$V90-4,0)))</f>
        <v/>
      </c>
      <c r="H90" s="217" t="str">
        <f ca="1">IF(ISERROR($V90),"",OFFSET('Smelter Look-up'!$G$4,$V90-4,0))</f>
        <v/>
      </c>
      <c r="I90" s="218" t="str">
        <f ca="1">IF(ISERROR($V90),"",OFFSET('Smelter Look-up'!$H$4,$V90-4,0))</f>
        <v/>
      </c>
      <c r="J90" s="218" t="str">
        <f ca="1">IF(ISERROR($V90),"",OFFSET('Smelter Look-up'!$I$4,$V90-4,0))</f>
        <v/>
      </c>
      <c r="K90" s="267"/>
      <c r="L90" s="267"/>
      <c r="M90" s="267"/>
      <c r="N90" s="267"/>
      <c r="O90" s="267"/>
      <c r="P90" s="219"/>
      <c r="Q90" s="268"/>
      <c r="R90" s="216" t="str">
        <f ca="1">IF(ISERROR($V90),"",OFFSET('Smelter Look-up'!$C$4,$V90-4,0)&amp;"")</f>
        <v/>
      </c>
      <c r="S90" s="224" t="str">
        <f t="shared" ca="1" si="3"/>
        <v/>
      </c>
      <c r="T90" s="224" t="str">
        <f ca="1">IF(B90="","",IF(ISERROR(MATCH($J90,SorP!$B$1:$B$6230,0)),"",INDIRECT("'SorP'!$A$"&amp;MATCH($J90,SorP!$B$1:$B$6230,0))))</f>
        <v/>
      </c>
      <c r="U90" s="239"/>
      <c r="V90" s="269" t="e">
        <f>IF(C90="",NA(),MATCH($B90&amp;$C90,'Smelter Look-up'!$J:$J,0))</f>
        <v>#N/A</v>
      </c>
      <c r="W90" s="270"/>
      <c r="X90" s="270">
        <f t="shared" ca="1" si="4"/>
        <v>0</v>
      </c>
      <c r="Y90" s="270"/>
      <c r="Z90" s="270"/>
      <c r="AB90" s="272" t="str">
        <f t="shared" si="5"/>
        <v/>
      </c>
    </row>
    <row r="91" spans="1:28" s="271" customFormat="1" ht="20.25">
      <c r="A91" s="215"/>
      <c r="B91" s="216" t="str">
        <f>IF(LEN(A91)=0,"",INDEX('Smelter Look-up'!$A:$A,MATCH($A91,'Smelter Look-up'!$E:$E,0)))</f>
        <v/>
      </c>
      <c r="C91" s="220" t="str">
        <f>IF(LEN(A91)=0,"",INDEX('Smelter Look-up'!$C:$C,MATCH($A91,'Smelter Look-up'!$E:$E,0)))</f>
        <v/>
      </c>
      <c r="D91" s="216"/>
      <c r="E91" s="216" t="str">
        <f ca="1">IF(ISERROR($V91),"",OFFSET('Smelter Look-up'!$D$4,$V91-4,0)&amp;"")</f>
        <v/>
      </c>
      <c r="F91" s="216" t="str">
        <f ca="1">IF(ISERROR($V91),"",OFFSET('Smelter Look-up'!$E$4,$V91-4,0))</f>
        <v/>
      </c>
      <c r="G91" s="216" t="str">
        <f ca="1">IF(C91=$X$4,"Enter smelter details", IF(ISERROR($V91),"",OFFSET('Smelter Look-up'!$F$4,$V91-4,0)))</f>
        <v/>
      </c>
      <c r="H91" s="217" t="str">
        <f ca="1">IF(ISERROR($V91),"",OFFSET('Smelter Look-up'!$G$4,$V91-4,0))</f>
        <v/>
      </c>
      <c r="I91" s="218" t="str">
        <f ca="1">IF(ISERROR($V91),"",OFFSET('Smelter Look-up'!$H$4,$V91-4,0))</f>
        <v/>
      </c>
      <c r="J91" s="218" t="str">
        <f ca="1">IF(ISERROR($V91),"",OFFSET('Smelter Look-up'!$I$4,$V91-4,0))</f>
        <v/>
      </c>
      <c r="K91" s="267"/>
      <c r="L91" s="267"/>
      <c r="M91" s="267"/>
      <c r="N91" s="267"/>
      <c r="O91" s="267"/>
      <c r="P91" s="219"/>
      <c r="Q91" s="268"/>
      <c r="R91" s="216" t="str">
        <f ca="1">IF(ISERROR($V91),"",OFFSET('Smelter Look-up'!$C$4,$V91-4,0)&amp;"")</f>
        <v/>
      </c>
      <c r="S91" s="224" t="str">
        <f t="shared" ca="1" si="3"/>
        <v/>
      </c>
      <c r="T91" s="224" t="str">
        <f ca="1">IF(B91="","",IF(ISERROR(MATCH($J91,SorP!$B$1:$B$6230,0)),"",INDIRECT("'SorP'!$A$"&amp;MATCH($J91,SorP!$B$1:$B$6230,0))))</f>
        <v/>
      </c>
      <c r="U91" s="239"/>
      <c r="V91" s="269" t="e">
        <f>IF(C91="",NA(),MATCH($B91&amp;$C91,'Smelter Look-up'!$J:$J,0))</f>
        <v>#N/A</v>
      </c>
      <c r="W91" s="270"/>
      <c r="X91" s="270">
        <f t="shared" ca="1" si="4"/>
        <v>0</v>
      </c>
      <c r="Y91" s="270"/>
      <c r="Z91" s="270"/>
      <c r="AB91" s="272" t="str">
        <f t="shared" si="5"/>
        <v/>
      </c>
    </row>
    <row r="92" spans="1:28" s="271" customFormat="1" ht="20.25">
      <c r="A92" s="215"/>
      <c r="B92" s="216" t="str">
        <f>IF(LEN(A92)=0,"",INDEX('Smelter Look-up'!$A:$A,MATCH($A92,'Smelter Look-up'!$E:$E,0)))</f>
        <v/>
      </c>
      <c r="C92" s="220" t="str">
        <f>IF(LEN(A92)=0,"",INDEX('Smelter Look-up'!$C:$C,MATCH($A92,'Smelter Look-up'!$E:$E,0)))</f>
        <v/>
      </c>
      <c r="D92" s="216"/>
      <c r="E92" s="216" t="str">
        <f ca="1">IF(ISERROR($V92),"",OFFSET('Smelter Look-up'!$D$4,$V92-4,0)&amp;"")</f>
        <v/>
      </c>
      <c r="F92" s="216" t="str">
        <f ca="1">IF(ISERROR($V92),"",OFFSET('Smelter Look-up'!$E$4,$V92-4,0))</f>
        <v/>
      </c>
      <c r="G92" s="216" t="str">
        <f ca="1">IF(C92=$X$4,"Enter smelter details", IF(ISERROR($V92),"",OFFSET('Smelter Look-up'!$F$4,$V92-4,0)))</f>
        <v/>
      </c>
      <c r="H92" s="217" t="str">
        <f ca="1">IF(ISERROR($V92),"",OFFSET('Smelter Look-up'!$G$4,$V92-4,0))</f>
        <v/>
      </c>
      <c r="I92" s="218" t="str">
        <f ca="1">IF(ISERROR($V92),"",OFFSET('Smelter Look-up'!$H$4,$V92-4,0))</f>
        <v/>
      </c>
      <c r="J92" s="218" t="str">
        <f ca="1">IF(ISERROR($V92),"",OFFSET('Smelter Look-up'!$I$4,$V92-4,0))</f>
        <v/>
      </c>
      <c r="K92" s="267"/>
      <c r="L92" s="267"/>
      <c r="M92" s="267"/>
      <c r="N92" s="267"/>
      <c r="O92" s="267"/>
      <c r="P92" s="219"/>
      <c r="Q92" s="268"/>
      <c r="R92" s="216" t="str">
        <f ca="1">IF(ISERROR($V92),"",OFFSET('Smelter Look-up'!$C$4,$V92-4,0)&amp;"")</f>
        <v/>
      </c>
      <c r="S92" s="224" t="str">
        <f t="shared" ca="1" si="3"/>
        <v/>
      </c>
      <c r="T92" s="224" t="str">
        <f ca="1">IF(B92="","",IF(ISERROR(MATCH($J92,SorP!$B$1:$B$6230,0)),"",INDIRECT("'SorP'!$A$"&amp;MATCH($J92,SorP!$B$1:$B$6230,0))))</f>
        <v/>
      </c>
      <c r="U92" s="239"/>
      <c r="V92" s="269" t="e">
        <f>IF(C92="",NA(),MATCH($B92&amp;$C92,'Smelter Look-up'!$J:$J,0))</f>
        <v>#N/A</v>
      </c>
      <c r="W92" s="270"/>
      <c r="X92" s="270">
        <f t="shared" ca="1" si="4"/>
        <v>0</v>
      </c>
      <c r="Y92" s="270"/>
      <c r="Z92" s="270"/>
      <c r="AB92" s="272" t="str">
        <f t="shared" si="5"/>
        <v/>
      </c>
    </row>
    <row r="93" spans="1:28" s="271" customFormat="1" ht="20.25">
      <c r="A93" s="215"/>
      <c r="B93" s="216" t="str">
        <f>IF(LEN(A93)=0,"",INDEX('Smelter Look-up'!$A:$A,MATCH($A93,'Smelter Look-up'!$E:$E,0)))</f>
        <v/>
      </c>
      <c r="C93" s="220" t="str">
        <f>IF(LEN(A93)=0,"",INDEX('Smelter Look-up'!$C:$C,MATCH($A93,'Smelter Look-up'!$E:$E,0)))</f>
        <v/>
      </c>
      <c r="D93" s="216"/>
      <c r="E93" s="216" t="str">
        <f ca="1">IF(ISERROR($V93),"",OFFSET('Smelter Look-up'!$D$4,$V93-4,0)&amp;"")</f>
        <v/>
      </c>
      <c r="F93" s="216" t="str">
        <f ca="1">IF(ISERROR($V93),"",OFFSET('Smelter Look-up'!$E$4,$V93-4,0))</f>
        <v/>
      </c>
      <c r="G93" s="216" t="str">
        <f ca="1">IF(C93=$X$4,"Enter smelter details", IF(ISERROR($V93),"",OFFSET('Smelter Look-up'!$F$4,$V93-4,0)))</f>
        <v/>
      </c>
      <c r="H93" s="217" t="str">
        <f ca="1">IF(ISERROR($V93),"",OFFSET('Smelter Look-up'!$G$4,$V93-4,0))</f>
        <v/>
      </c>
      <c r="I93" s="218" t="str">
        <f ca="1">IF(ISERROR($V93),"",OFFSET('Smelter Look-up'!$H$4,$V93-4,0))</f>
        <v/>
      </c>
      <c r="J93" s="218" t="str">
        <f ca="1">IF(ISERROR($V93),"",OFFSET('Smelter Look-up'!$I$4,$V93-4,0))</f>
        <v/>
      </c>
      <c r="K93" s="267"/>
      <c r="L93" s="267"/>
      <c r="M93" s="267"/>
      <c r="N93" s="267"/>
      <c r="O93" s="267"/>
      <c r="P93" s="219"/>
      <c r="Q93" s="268"/>
      <c r="R93" s="216" t="str">
        <f ca="1">IF(ISERROR($V93),"",OFFSET('Smelter Look-up'!$C$4,$V93-4,0)&amp;"")</f>
        <v/>
      </c>
      <c r="S93" s="224" t="str">
        <f t="shared" ca="1" si="3"/>
        <v/>
      </c>
      <c r="T93" s="224" t="str">
        <f ca="1">IF(B93="","",IF(ISERROR(MATCH($J93,SorP!$B$1:$B$6230,0)),"",INDIRECT("'SorP'!$A$"&amp;MATCH($J93,SorP!$B$1:$B$6230,0))))</f>
        <v/>
      </c>
      <c r="U93" s="239"/>
      <c r="V93" s="269" t="e">
        <f>IF(C93="",NA(),MATCH($B93&amp;$C93,'Smelter Look-up'!$J:$J,0))</f>
        <v>#N/A</v>
      </c>
      <c r="W93" s="270"/>
      <c r="X93" s="270">
        <f t="shared" ca="1" si="4"/>
        <v>0</v>
      </c>
      <c r="Y93" s="270"/>
      <c r="Z93" s="270"/>
      <c r="AB93" s="272" t="str">
        <f t="shared" si="5"/>
        <v/>
      </c>
    </row>
    <row r="94" spans="1:28" s="271" customFormat="1" ht="20.25">
      <c r="A94" s="215"/>
      <c r="B94" s="216" t="str">
        <f>IF(LEN(A94)=0,"",INDEX('Smelter Look-up'!$A:$A,MATCH($A94,'Smelter Look-up'!$E:$E,0)))</f>
        <v/>
      </c>
      <c r="C94" s="220" t="str">
        <f>IF(LEN(A94)=0,"",INDEX('Smelter Look-up'!$C:$C,MATCH($A94,'Smelter Look-up'!$E:$E,0)))</f>
        <v/>
      </c>
      <c r="D94" s="216"/>
      <c r="E94" s="216" t="str">
        <f ca="1">IF(ISERROR($V94),"",OFFSET('Smelter Look-up'!$D$4,$V94-4,0)&amp;"")</f>
        <v/>
      </c>
      <c r="F94" s="216" t="str">
        <f ca="1">IF(ISERROR($V94),"",OFFSET('Smelter Look-up'!$E$4,$V94-4,0))</f>
        <v/>
      </c>
      <c r="G94" s="216" t="str">
        <f ca="1">IF(C94=$X$4,"Enter smelter details", IF(ISERROR($V94),"",OFFSET('Smelter Look-up'!$F$4,$V94-4,0)))</f>
        <v/>
      </c>
      <c r="H94" s="217" t="str">
        <f ca="1">IF(ISERROR($V94),"",OFFSET('Smelter Look-up'!$G$4,$V94-4,0))</f>
        <v/>
      </c>
      <c r="I94" s="218" t="str">
        <f ca="1">IF(ISERROR($V94),"",OFFSET('Smelter Look-up'!$H$4,$V94-4,0))</f>
        <v/>
      </c>
      <c r="J94" s="218" t="str">
        <f ca="1">IF(ISERROR($V94),"",OFFSET('Smelter Look-up'!$I$4,$V94-4,0))</f>
        <v/>
      </c>
      <c r="K94" s="267"/>
      <c r="L94" s="267"/>
      <c r="M94" s="267"/>
      <c r="N94" s="267"/>
      <c r="O94" s="267"/>
      <c r="P94" s="219"/>
      <c r="Q94" s="268"/>
      <c r="R94" s="216" t="str">
        <f ca="1">IF(ISERROR($V94),"",OFFSET('Smelter Look-up'!$C$4,$V94-4,0)&amp;"")</f>
        <v/>
      </c>
      <c r="S94" s="224" t="str">
        <f t="shared" ca="1" si="3"/>
        <v/>
      </c>
      <c r="T94" s="224" t="str">
        <f ca="1">IF(B94="","",IF(ISERROR(MATCH($J94,SorP!$B$1:$B$6230,0)),"",INDIRECT("'SorP'!$A$"&amp;MATCH($J94,SorP!$B$1:$B$6230,0))))</f>
        <v/>
      </c>
      <c r="U94" s="239"/>
      <c r="V94" s="269" t="e">
        <f>IF(C94="",NA(),MATCH($B94&amp;$C94,'Smelter Look-up'!$J:$J,0))</f>
        <v>#N/A</v>
      </c>
      <c r="W94" s="270"/>
      <c r="X94" s="270">
        <f t="shared" ca="1" si="4"/>
        <v>0</v>
      </c>
      <c r="Y94" s="270"/>
      <c r="Z94" s="270"/>
      <c r="AB94" s="272" t="str">
        <f t="shared" si="5"/>
        <v/>
      </c>
    </row>
    <row r="95" spans="1:28" s="271" customFormat="1" ht="20.25">
      <c r="A95" s="215"/>
      <c r="B95" s="216" t="str">
        <f>IF(LEN(A95)=0,"",INDEX('Smelter Look-up'!$A:$A,MATCH($A95,'Smelter Look-up'!$E:$E,0)))</f>
        <v/>
      </c>
      <c r="C95" s="220" t="str">
        <f>IF(LEN(A95)=0,"",INDEX('Smelter Look-up'!$C:$C,MATCH($A95,'Smelter Look-up'!$E:$E,0)))</f>
        <v/>
      </c>
      <c r="D95" s="216"/>
      <c r="E95" s="216" t="str">
        <f ca="1">IF(ISERROR($V95),"",OFFSET('Smelter Look-up'!$D$4,$V95-4,0)&amp;"")</f>
        <v/>
      </c>
      <c r="F95" s="216" t="str">
        <f ca="1">IF(ISERROR($V95),"",OFFSET('Smelter Look-up'!$E$4,$V95-4,0))</f>
        <v/>
      </c>
      <c r="G95" s="216" t="str">
        <f ca="1">IF(C95=$X$4,"Enter smelter details", IF(ISERROR($V95),"",OFFSET('Smelter Look-up'!$F$4,$V95-4,0)))</f>
        <v/>
      </c>
      <c r="H95" s="217" t="str">
        <f ca="1">IF(ISERROR($V95),"",OFFSET('Smelter Look-up'!$G$4,$V95-4,0))</f>
        <v/>
      </c>
      <c r="I95" s="218" t="str">
        <f ca="1">IF(ISERROR($V95),"",OFFSET('Smelter Look-up'!$H$4,$V95-4,0))</f>
        <v/>
      </c>
      <c r="J95" s="218" t="str">
        <f ca="1">IF(ISERROR($V95),"",OFFSET('Smelter Look-up'!$I$4,$V95-4,0))</f>
        <v/>
      </c>
      <c r="K95" s="267"/>
      <c r="L95" s="267"/>
      <c r="M95" s="267"/>
      <c r="N95" s="267"/>
      <c r="O95" s="267"/>
      <c r="P95" s="219"/>
      <c r="Q95" s="268"/>
      <c r="R95" s="216" t="str">
        <f ca="1">IF(ISERROR($V95),"",OFFSET('Smelter Look-up'!$C$4,$V95-4,0)&amp;"")</f>
        <v/>
      </c>
      <c r="S95" s="224" t="str">
        <f t="shared" ca="1" si="3"/>
        <v/>
      </c>
      <c r="T95" s="224" t="str">
        <f ca="1">IF(B95="","",IF(ISERROR(MATCH($J95,SorP!$B$1:$B$6230,0)),"",INDIRECT("'SorP'!$A$"&amp;MATCH($J95,SorP!$B$1:$B$6230,0))))</f>
        <v/>
      </c>
      <c r="U95" s="239"/>
      <c r="V95" s="269" t="e">
        <f>IF(C95="",NA(),MATCH($B95&amp;$C95,'Smelter Look-up'!$J:$J,0))</f>
        <v>#N/A</v>
      </c>
      <c r="W95" s="270"/>
      <c r="X95" s="270">
        <f t="shared" ca="1" si="4"/>
        <v>0</v>
      </c>
      <c r="Y95" s="270"/>
      <c r="Z95" s="270"/>
      <c r="AB95" s="272" t="str">
        <f t="shared" si="5"/>
        <v/>
      </c>
    </row>
    <row r="96" spans="1:28" s="271" customFormat="1" ht="20.25">
      <c r="A96" s="215"/>
      <c r="B96" s="216" t="str">
        <f>IF(LEN(A96)=0,"",INDEX('Smelter Look-up'!$A:$A,MATCH($A96,'Smelter Look-up'!$E:$E,0)))</f>
        <v/>
      </c>
      <c r="C96" s="220" t="str">
        <f>IF(LEN(A96)=0,"",INDEX('Smelter Look-up'!$C:$C,MATCH($A96,'Smelter Look-up'!$E:$E,0)))</f>
        <v/>
      </c>
      <c r="D96" s="216"/>
      <c r="E96" s="216" t="str">
        <f ca="1">IF(ISERROR($V96),"",OFFSET('Smelter Look-up'!$D$4,$V96-4,0)&amp;"")</f>
        <v/>
      </c>
      <c r="F96" s="216" t="str">
        <f ca="1">IF(ISERROR($V96),"",OFFSET('Smelter Look-up'!$E$4,$V96-4,0))</f>
        <v/>
      </c>
      <c r="G96" s="216" t="str">
        <f ca="1">IF(C96=$X$4,"Enter smelter details", IF(ISERROR($V96),"",OFFSET('Smelter Look-up'!$F$4,$V96-4,0)))</f>
        <v/>
      </c>
      <c r="H96" s="217" t="str">
        <f ca="1">IF(ISERROR($V96),"",OFFSET('Smelter Look-up'!$G$4,$V96-4,0))</f>
        <v/>
      </c>
      <c r="I96" s="218" t="str">
        <f ca="1">IF(ISERROR($V96),"",OFFSET('Smelter Look-up'!$H$4,$V96-4,0))</f>
        <v/>
      </c>
      <c r="J96" s="218" t="str">
        <f ca="1">IF(ISERROR($V96),"",OFFSET('Smelter Look-up'!$I$4,$V96-4,0))</f>
        <v/>
      </c>
      <c r="K96" s="267"/>
      <c r="L96" s="267"/>
      <c r="M96" s="267"/>
      <c r="N96" s="267"/>
      <c r="O96" s="267"/>
      <c r="P96" s="219"/>
      <c r="Q96" s="268"/>
      <c r="R96" s="216" t="str">
        <f ca="1">IF(ISERROR($V96),"",OFFSET('Smelter Look-up'!$C$4,$V96-4,0)&amp;"")</f>
        <v/>
      </c>
      <c r="S96" s="224" t="str">
        <f t="shared" ca="1" si="3"/>
        <v/>
      </c>
      <c r="T96" s="224" t="str">
        <f ca="1">IF(B96="","",IF(ISERROR(MATCH($J96,SorP!$B$1:$B$6230,0)),"",INDIRECT("'SorP'!$A$"&amp;MATCH($J96,SorP!$B$1:$B$6230,0))))</f>
        <v/>
      </c>
      <c r="U96" s="239"/>
      <c r="V96" s="269" t="e">
        <f>IF(C96="",NA(),MATCH($B96&amp;$C96,'Smelter Look-up'!$J:$J,0))</f>
        <v>#N/A</v>
      </c>
      <c r="W96" s="270"/>
      <c r="X96" s="270">
        <f t="shared" ca="1" si="4"/>
        <v>0</v>
      </c>
      <c r="Y96" s="270"/>
      <c r="Z96" s="270"/>
      <c r="AB96" s="272" t="str">
        <f t="shared" si="5"/>
        <v/>
      </c>
    </row>
    <row r="97" spans="1:28" s="271" customFormat="1" ht="20.25">
      <c r="A97" s="215"/>
      <c r="B97" s="216" t="str">
        <f>IF(LEN(A97)=0,"",INDEX('Smelter Look-up'!$A:$A,MATCH($A97,'Smelter Look-up'!$E:$E,0)))</f>
        <v/>
      </c>
      <c r="C97" s="220" t="str">
        <f>IF(LEN(A97)=0,"",INDEX('Smelter Look-up'!$C:$C,MATCH($A97,'Smelter Look-up'!$E:$E,0)))</f>
        <v/>
      </c>
      <c r="D97" s="216"/>
      <c r="E97" s="216" t="str">
        <f ca="1">IF(ISERROR($V97),"",OFFSET('Smelter Look-up'!$D$4,$V97-4,0)&amp;"")</f>
        <v/>
      </c>
      <c r="F97" s="216" t="str">
        <f ca="1">IF(ISERROR($V97),"",OFFSET('Smelter Look-up'!$E$4,$V97-4,0))</f>
        <v/>
      </c>
      <c r="G97" s="216" t="str">
        <f ca="1">IF(C97=$X$4,"Enter smelter details", IF(ISERROR($V97),"",OFFSET('Smelter Look-up'!$F$4,$V97-4,0)))</f>
        <v/>
      </c>
      <c r="H97" s="217" t="str">
        <f ca="1">IF(ISERROR($V97),"",OFFSET('Smelter Look-up'!$G$4,$V97-4,0))</f>
        <v/>
      </c>
      <c r="I97" s="218" t="str">
        <f ca="1">IF(ISERROR($V97),"",OFFSET('Smelter Look-up'!$H$4,$V97-4,0))</f>
        <v/>
      </c>
      <c r="J97" s="218" t="str">
        <f ca="1">IF(ISERROR($V97),"",OFFSET('Smelter Look-up'!$I$4,$V97-4,0))</f>
        <v/>
      </c>
      <c r="K97" s="267"/>
      <c r="L97" s="267"/>
      <c r="M97" s="267"/>
      <c r="N97" s="267"/>
      <c r="O97" s="267"/>
      <c r="P97" s="219"/>
      <c r="Q97" s="268"/>
      <c r="R97" s="216" t="str">
        <f ca="1">IF(ISERROR($V97),"",OFFSET('Smelter Look-up'!$C$4,$V97-4,0)&amp;"")</f>
        <v/>
      </c>
      <c r="S97" s="224" t="str">
        <f t="shared" ca="1" si="3"/>
        <v/>
      </c>
      <c r="T97" s="224" t="str">
        <f ca="1">IF(B97="","",IF(ISERROR(MATCH($J97,SorP!$B$1:$B$6230,0)),"",INDIRECT("'SorP'!$A$"&amp;MATCH($J97,SorP!$B$1:$B$6230,0))))</f>
        <v/>
      </c>
      <c r="U97" s="239"/>
      <c r="V97" s="269" t="e">
        <f>IF(C97="",NA(),MATCH($B97&amp;$C97,'Smelter Look-up'!$J:$J,0))</f>
        <v>#N/A</v>
      </c>
      <c r="W97" s="270"/>
      <c r="X97" s="270">
        <f t="shared" ca="1" si="4"/>
        <v>0</v>
      </c>
      <c r="Y97" s="270"/>
      <c r="Z97" s="270"/>
      <c r="AB97" s="272" t="str">
        <f t="shared" si="5"/>
        <v/>
      </c>
    </row>
    <row r="98" spans="1:28" s="271" customFormat="1" ht="20.25">
      <c r="A98" s="215"/>
      <c r="B98" s="216" t="str">
        <f>IF(LEN(A98)=0,"",INDEX('Smelter Look-up'!$A:$A,MATCH($A98,'Smelter Look-up'!$E:$E,0)))</f>
        <v/>
      </c>
      <c r="C98" s="220" t="str">
        <f>IF(LEN(A98)=0,"",INDEX('Smelter Look-up'!$C:$C,MATCH($A98,'Smelter Look-up'!$E:$E,0)))</f>
        <v/>
      </c>
      <c r="D98" s="216"/>
      <c r="E98" s="216" t="str">
        <f ca="1">IF(ISERROR($V98),"",OFFSET('Smelter Look-up'!$D$4,$V98-4,0)&amp;"")</f>
        <v/>
      </c>
      <c r="F98" s="216" t="str">
        <f ca="1">IF(ISERROR($V98),"",OFFSET('Smelter Look-up'!$E$4,$V98-4,0))</f>
        <v/>
      </c>
      <c r="G98" s="216" t="str">
        <f ca="1">IF(C98=$X$4,"Enter smelter details", IF(ISERROR($V98),"",OFFSET('Smelter Look-up'!$F$4,$V98-4,0)))</f>
        <v/>
      </c>
      <c r="H98" s="217" t="str">
        <f ca="1">IF(ISERROR($V98),"",OFFSET('Smelter Look-up'!$G$4,$V98-4,0))</f>
        <v/>
      </c>
      <c r="I98" s="218" t="str">
        <f ca="1">IF(ISERROR($V98),"",OFFSET('Smelter Look-up'!$H$4,$V98-4,0))</f>
        <v/>
      </c>
      <c r="J98" s="218" t="str">
        <f ca="1">IF(ISERROR($V98),"",OFFSET('Smelter Look-up'!$I$4,$V98-4,0))</f>
        <v/>
      </c>
      <c r="K98" s="267"/>
      <c r="L98" s="267"/>
      <c r="M98" s="267"/>
      <c r="N98" s="267"/>
      <c r="O98" s="267"/>
      <c r="P98" s="219"/>
      <c r="Q98" s="268"/>
      <c r="R98" s="216" t="str">
        <f ca="1">IF(ISERROR($V98),"",OFFSET('Smelter Look-up'!$C$4,$V98-4,0)&amp;"")</f>
        <v/>
      </c>
      <c r="S98" s="224" t="str">
        <f t="shared" ca="1" si="3"/>
        <v/>
      </c>
      <c r="T98" s="224" t="str">
        <f ca="1">IF(B98="","",IF(ISERROR(MATCH($J98,SorP!$B$1:$B$6230,0)),"",INDIRECT("'SorP'!$A$"&amp;MATCH($J98,SorP!$B$1:$B$6230,0))))</f>
        <v/>
      </c>
      <c r="U98" s="239"/>
      <c r="V98" s="269" t="e">
        <f>IF(C98="",NA(),MATCH($B98&amp;$C98,'Smelter Look-up'!$J:$J,0))</f>
        <v>#N/A</v>
      </c>
      <c r="W98" s="270"/>
      <c r="X98" s="270">
        <f t="shared" ca="1" si="4"/>
        <v>0</v>
      </c>
      <c r="Y98" s="270"/>
      <c r="Z98" s="270"/>
      <c r="AB98" s="272" t="str">
        <f t="shared" si="5"/>
        <v/>
      </c>
    </row>
    <row r="99" spans="1:28" s="271" customFormat="1" ht="20.25">
      <c r="A99" s="215"/>
      <c r="B99" s="216" t="str">
        <f>IF(LEN(A99)=0,"",INDEX('Smelter Look-up'!$A:$A,MATCH($A99,'Smelter Look-up'!$E:$E,0)))</f>
        <v/>
      </c>
      <c r="C99" s="220" t="str">
        <f>IF(LEN(A99)=0,"",INDEX('Smelter Look-up'!$C:$C,MATCH($A99,'Smelter Look-up'!$E:$E,0)))</f>
        <v/>
      </c>
      <c r="D99" s="216"/>
      <c r="E99" s="216" t="str">
        <f ca="1">IF(ISERROR($V99),"",OFFSET('Smelter Look-up'!$D$4,$V99-4,0)&amp;"")</f>
        <v/>
      </c>
      <c r="F99" s="216" t="str">
        <f ca="1">IF(ISERROR($V99),"",OFFSET('Smelter Look-up'!$E$4,$V99-4,0))</f>
        <v/>
      </c>
      <c r="G99" s="216" t="str">
        <f ca="1">IF(C99=$X$4,"Enter smelter details", IF(ISERROR($V99),"",OFFSET('Smelter Look-up'!$F$4,$V99-4,0)))</f>
        <v/>
      </c>
      <c r="H99" s="217" t="str">
        <f ca="1">IF(ISERROR($V99),"",OFFSET('Smelter Look-up'!$G$4,$V99-4,0))</f>
        <v/>
      </c>
      <c r="I99" s="218" t="str">
        <f ca="1">IF(ISERROR($V99),"",OFFSET('Smelter Look-up'!$H$4,$V99-4,0))</f>
        <v/>
      </c>
      <c r="J99" s="218" t="str">
        <f ca="1">IF(ISERROR($V99),"",OFFSET('Smelter Look-up'!$I$4,$V99-4,0))</f>
        <v/>
      </c>
      <c r="K99" s="267"/>
      <c r="L99" s="267"/>
      <c r="M99" s="267"/>
      <c r="N99" s="267"/>
      <c r="O99" s="267"/>
      <c r="P99" s="219"/>
      <c r="Q99" s="268"/>
      <c r="R99" s="216" t="str">
        <f ca="1">IF(ISERROR($V99),"",OFFSET('Smelter Look-up'!$C$4,$V99-4,0)&amp;"")</f>
        <v/>
      </c>
      <c r="S99" s="224" t="str">
        <f t="shared" ca="1" si="3"/>
        <v/>
      </c>
      <c r="T99" s="224" t="str">
        <f ca="1">IF(B99="","",IF(ISERROR(MATCH($J99,SorP!$B$1:$B$6230,0)),"",INDIRECT("'SorP'!$A$"&amp;MATCH($J99,SorP!$B$1:$B$6230,0))))</f>
        <v/>
      </c>
      <c r="U99" s="239"/>
      <c r="V99" s="269" t="e">
        <f>IF(C99="",NA(),MATCH($B99&amp;$C99,'Smelter Look-up'!$J:$J,0))</f>
        <v>#N/A</v>
      </c>
      <c r="W99" s="270"/>
      <c r="X99" s="270">
        <f t="shared" ca="1" si="4"/>
        <v>0</v>
      </c>
      <c r="Y99" s="270"/>
      <c r="Z99" s="270"/>
      <c r="AB99" s="272" t="str">
        <f t="shared" si="5"/>
        <v/>
      </c>
    </row>
    <row r="100" spans="1:28" s="271" customFormat="1" ht="20.25">
      <c r="A100" s="215"/>
      <c r="B100" s="216" t="str">
        <f>IF(LEN(A100)=0,"",INDEX('Smelter Look-up'!$A:$A,MATCH($A100,'Smelter Look-up'!$E:$E,0)))</f>
        <v/>
      </c>
      <c r="C100" s="220" t="str">
        <f>IF(LEN(A100)=0,"",INDEX('Smelter Look-up'!$C:$C,MATCH($A100,'Smelter Look-up'!$E:$E,0)))</f>
        <v/>
      </c>
      <c r="D100" s="216"/>
      <c r="E100" s="216" t="str">
        <f ca="1">IF(ISERROR($V100),"",OFFSET('Smelter Look-up'!$D$4,$V100-4,0)&amp;"")</f>
        <v/>
      </c>
      <c r="F100" s="216" t="str">
        <f ca="1">IF(ISERROR($V100),"",OFFSET('Smelter Look-up'!$E$4,$V100-4,0))</f>
        <v/>
      </c>
      <c r="G100" s="216" t="str">
        <f ca="1">IF(C100=$X$4,"Enter smelter details", IF(ISERROR($V100),"",OFFSET('Smelter Look-up'!$F$4,$V100-4,0)))</f>
        <v/>
      </c>
      <c r="H100" s="217" t="str">
        <f ca="1">IF(ISERROR($V100),"",OFFSET('Smelter Look-up'!$G$4,$V100-4,0))</f>
        <v/>
      </c>
      <c r="I100" s="218" t="str">
        <f ca="1">IF(ISERROR($V100),"",OFFSET('Smelter Look-up'!$H$4,$V100-4,0))</f>
        <v/>
      </c>
      <c r="J100" s="218" t="str">
        <f ca="1">IF(ISERROR($V100),"",OFFSET('Smelter Look-up'!$I$4,$V100-4,0))</f>
        <v/>
      </c>
      <c r="K100" s="267"/>
      <c r="L100" s="267"/>
      <c r="M100" s="267"/>
      <c r="N100" s="267"/>
      <c r="O100" s="267"/>
      <c r="P100" s="219"/>
      <c r="Q100" s="268"/>
      <c r="R100" s="216" t="str">
        <f ca="1">IF(ISERROR($V100),"",OFFSET('Smelter Look-up'!$C$4,$V100-4,0)&amp;"")</f>
        <v/>
      </c>
      <c r="S100" s="224" t="str">
        <f t="shared" ca="1" si="3"/>
        <v/>
      </c>
      <c r="T100" s="224" t="str">
        <f ca="1">IF(B100="","",IF(ISERROR(MATCH($J100,SorP!$B$1:$B$6230,0)),"",INDIRECT("'SorP'!$A$"&amp;MATCH($J100,SorP!$B$1:$B$6230,0))))</f>
        <v/>
      </c>
      <c r="U100" s="239"/>
      <c r="V100" s="269" t="e">
        <f>IF(C100="",NA(),MATCH($B100&amp;$C100,'Smelter Look-up'!$J:$J,0))</f>
        <v>#N/A</v>
      </c>
      <c r="W100" s="270"/>
      <c r="X100" s="270">
        <f t="shared" ca="1" si="4"/>
        <v>0</v>
      </c>
      <c r="Y100" s="270"/>
      <c r="Z100" s="270"/>
      <c r="AB100" s="272" t="str">
        <f t="shared" si="5"/>
        <v/>
      </c>
    </row>
    <row r="101" spans="1:28" s="271" customFormat="1" ht="20.25">
      <c r="A101" s="215"/>
      <c r="B101" s="216" t="str">
        <f>IF(LEN(A101)=0,"",INDEX('Smelter Look-up'!$A:$A,MATCH($A101,'Smelter Look-up'!$E:$E,0)))</f>
        <v/>
      </c>
      <c r="C101" s="220" t="str">
        <f>IF(LEN(A101)=0,"",INDEX('Smelter Look-up'!$C:$C,MATCH($A101,'Smelter Look-up'!$E:$E,0)))</f>
        <v/>
      </c>
      <c r="D101" s="216"/>
      <c r="E101" s="216" t="str">
        <f ca="1">IF(ISERROR($V101),"",OFFSET('Smelter Look-up'!$D$4,$V101-4,0)&amp;"")</f>
        <v/>
      </c>
      <c r="F101" s="216" t="str">
        <f ca="1">IF(ISERROR($V101),"",OFFSET('Smelter Look-up'!$E$4,$V101-4,0))</f>
        <v/>
      </c>
      <c r="G101" s="216" t="str">
        <f ca="1">IF(C101=$X$4,"Enter smelter details", IF(ISERROR($V101),"",OFFSET('Smelter Look-up'!$F$4,$V101-4,0)))</f>
        <v/>
      </c>
      <c r="H101" s="217" t="str">
        <f ca="1">IF(ISERROR($V101),"",OFFSET('Smelter Look-up'!$G$4,$V101-4,0))</f>
        <v/>
      </c>
      <c r="I101" s="218" t="str">
        <f ca="1">IF(ISERROR($V101),"",OFFSET('Smelter Look-up'!$H$4,$V101-4,0))</f>
        <v/>
      </c>
      <c r="J101" s="218" t="str">
        <f ca="1">IF(ISERROR($V101),"",OFFSET('Smelter Look-up'!$I$4,$V101-4,0))</f>
        <v/>
      </c>
      <c r="K101" s="267"/>
      <c r="L101" s="267"/>
      <c r="M101" s="267"/>
      <c r="N101" s="267"/>
      <c r="O101" s="267"/>
      <c r="P101" s="219"/>
      <c r="Q101" s="268"/>
      <c r="R101" s="216" t="str">
        <f ca="1">IF(ISERROR($V101),"",OFFSET('Smelter Look-up'!$C$4,$V101-4,0)&amp;"")</f>
        <v/>
      </c>
      <c r="S101" s="224" t="str">
        <f t="shared" ca="1" si="3"/>
        <v/>
      </c>
      <c r="T101" s="224" t="str">
        <f ca="1">IF(B101="","",IF(ISERROR(MATCH($J101,SorP!$B$1:$B$6230,0)),"",INDIRECT("'SorP'!$A$"&amp;MATCH($J101,SorP!$B$1:$B$6230,0))))</f>
        <v/>
      </c>
      <c r="U101" s="239"/>
      <c r="V101" s="269" t="e">
        <f>IF(C101="",NA(),MATCH($B101&amp;$C101,'Smelter Look-up'!$J:$J,0))</f>
        <v>#N/A</v>
      </c>
      <c r="W101" s="270"/>
      <c r="X101" s="270">
        <f t="shared" ca="1" si="4"/>
        <v>0</v>
      </c>
      <c r="Y101" s="270"/>
      <c r="Z101" s="270"/>
      <c r="AB101" s="272" t="str">
        <f t="shared" si="5"/>
        <v/>
      </c>
    </row>
    <row r="102" spans="1:28" s="271" customFormat="1" ht="20.25">
      <c r="A102" s="215"/>
      <c r="B102" s="216" t="str">
        <f>IF(LEN(A102)=0,"",INDEX('Smelter Look-up'!$A:$A,MATCH($A102,'Smelter Look-up'!$E:$E,0)))</f>
        <v/>
      </c>
      <c r="C102" s="220" t="str">
        <f>IF(LEN(A102)=0,"",INDEX('Smelter Look-up'!$C:$C,MATCH($A102,'Smelter Look-up'!$E:$E,0)))</f>
        <v/>
      </c>
      <c r="D102" s="216"/>
      <c r="E102" s="216" t="str">
        <f ca="1">IF(ISERROR($V102),"",OFFSET('Smelter Look-up'!$D$4,$V102-4,0)&amp;"")</f>
        <v/>
      </c>
      <c r="F102" s="216" t="str">
        <f ca="1">IF(ISERROR($V102),"",OFFSET('Smelter Look-up'!$E$4,$V102-4,0))</f>
        <v/>
      </c>
      <c r="G102" s="216" t="str">
        <f ca="1">IF(C102=$X$4,"Enter smelter details", IF(ISERROR($V102),"",OFFSET('Smelter Look-up'!$F$4,$V102-4,0)))</f>
        <v/>
      </c>
      <c r="H102" s="217" t="str">
        <f ca="1">IF(ISERROR($V102),"",OFFSET('Smelter Look-up'!$G$4,$V102-4,0))</f>
        <v/>
      </c>
      <c r="I102" s="218" t="str">
        <f ca="1">IF(ISERROR($V102),"",OFFSET('Smelter Look-up'!$H$4,$V102-4,0))</f>
        <v/>
      </c>
      <c r="J102" s="218" t="str">
        <f ca="1">IF(ISERROR($V102),"",OFFSET('Smelter Look-up'!$I$4,$V102-4,0))</f>
        <v/>
      </c>
      <c r="K102" s="267"/>
      <c r="L102" s="267"/>
      <c r="M102" s="267"/>
      <c r="N102" s="267"/>
      <c r="O102" s="267"/>
      <c r="P102" s="219"/>
      <c r="Q102" s="268"/>
      <c r="R102" s="216" t="str">
        <f ca="1">IF(ISERROR($V102),"",OFFSET('Smelter Look-up'!$C$4,$V102-4,0)&amp;"")</f>
        <v/>
      </c>
      <c r="S102" s="224" t="str">
        <f t="shared" ca="1" si="3"/>
        <v/>
      </c>
      <c r="T102" s="224" t="str">
        <f ca="1">IF(B102="","",IF(ISERROR(MATCH($J102,SorP!$B$1:$B$6230,0)),"",INDIRECT("'SorP'!$A$"&amp;MATCH($J102,SorP!$B$1:$B$6230,0))))</f>
        <v/>
      </c>
      <c r="U102" s="239"/>
      <c r="V102" s="269" t="e">
        <f>IF(C102="",NA(),MATCH($B102&amp;$C102,'Smelter Look-up'!$J:$J,0))</f>
        <v>#N/A</v>
      </c>
      <c r="W102" s="270"/>
      <c r="X102" s="270">
        <f t="shared" ca="1" si="4"/>
        <v>0</v>
      </c>
      <c r="Y102" s="270"/>
      <c r="Z102" s="270"/>
      <c r="AB102" s="272" t="str">
        <f t="shared" si="5"/>
        <v/>
      </c>
    </row>
    <row r="103" spans="1:28" s="271" customFormat="1" ht="20.25">
      <c r="A103" s="215"/>
      <c r="B103" s="216" t="str">
        <f>IF(LEN(A103)=0,"",INDEX('Smelter Look-up'!$A:$A,MATCH($A103,'Smelter Look-up'!$E:$E,0)))</f>
        <v/>
      </c>
      <c r="C103" s="220" t="str">
        <f>IF(LEN(A103)=0,"",INDEX('Smelter Look-up'!$C:$C,MATCH($A103,'Smelter Look-up'!$E:$E,0)))</f>
        <v/>
      </c>
      <c r="D103" s="216"/>
      <c r="E103" s="216" t="str">
        <f ca="1">IF(ISERROR($V103),"",OFFSET('Smelter Look-up'!$D$4,$V103-4,0)&amp;"")</f>
        <v/>
      </c>
      <c r="F103" s="216" t="str">
        <f ca="1">IF(ISERROR($V103),"",OFFSET('Smelter Look-up'!$E$4,$V103-4,0))</f>
        <v/>
      </c>
      <c r="G103" s="216" t="str">
        <f ca="1">IF(C103=$X$4,"Enter smelter details", IF(ISERROR($V103),"",OFFSET('Smelter Look-up'!$F$4,$V103-4,0)))</f>
        <v/>
      </c>
      <c r="H103" s="217" t="str">
        <f ca="1">IF(ISERROR($V103),"",OFFSET('Smelter Look-up'!$G$4,$V103-4,0))</f>
        <v/>
      </c>
      <c r="I103" s="218" t="str">
        <f ca="1">IF(ISERROR($V103),"",OFFSET('Smelter Look-up'!$H$4,$V103-4,0))</f>
        <v/>
      </c>
      <c r="J103" s="218" t="str">
        <f ca="1">IF(ISERROR($V103),"",OFFSET('Smelter Look-up'!$I$4,$V103-4,0))</f>
        <v/>
      </c>
      <c r="K103" s="267"/>
      <c r="L103" s="267"/>
      <c r="M103" s="267"/>
      <c r="N103" s="267"/>
      <c r="O103" s="267"/>
      <c r="P103" s="219"/>
      <c r="Q103" s="268"/>
      <c r="R103" s="216" t="str">
        <f ca="1">IF(ISERROR($V103),"",OFFSET('Smelter Look-up'!$C$4,$V103-4,0)&amp;"")</f>
        <v/>
      </c>
      <c r="S103" s="224" t="str">
        <f t="shared" ca="1" si="3"/>
        <v/>
      </c>
      <c r="T103" s="224" t="str">
        <f ca="1">IF(B103="","",IF(ISERROR(MATCH($J103,SorP!$B$1:$B$6230,0)),"",INDIRECT("'SorP'!$A$"&amp;MATCH($J103,SorP!$B$1:$B$6230,0))))</f>
        <v/>
      </c>
      <c r="U103" s="239"/>
      <c r="V103" s="269" t="e">
        <f>IF(C103="",NA(),MATCH($B103&amp;$C103,'Smelter Look-up'!$J:$J,0))</f>
        <v>#N/A</v>
      </c>
      <c r="W103" s="270"/>
      <c r="X103" s="270">
        <f t="shared" ca="1" si="4"/>
        <v>0</v>
      </c>
      <c r="Y103" s="270"/>
      <c r="Z103" s="270"/>
      <c r="AB103" s="272" t="str">
        <f t="shared" si="5"/>
        <v/>
      </c>
    </row>
    <row r="104" spans="1:28" s="271" customFormat="1" ht="20.25">
      <c r="A104" s="215"/>
      <c r="B104" s="216" t="str">
        <f>IF(LEN(A104)=0,"",INDEX('Smelter Look-up'!$A:$A,MATCH($A104,'Smelter Look-up'!$E:$E,0)))</f>
        <v/>
      </c>
      <c r="C104" s="220" t="str">
        <f>IF(LEN(A104)=0,"",INDEX('Smelter Look-up'!$C:$C,MATCH($A104,'Smelter Look-up'!$E:$E,0)))</f>
        <v/>
      </c>
      <c r="D104" s="216"/>
      <c r="E104" s="216" t="str">
        <f ca="1">IF(ISERROR($V104),"",OFFSET('Smelter Look-up'!$D$4,$V104-4,0)&amp;"")</f>
        <v/>
      </c>
      <c r="F104" s="216" t="str">
        <f ca="1">IF(ISERROR($V104),"",OFFSET('Smelter Look-up'!$E$4,$V104-4,0))</f>
        <v/>
      </c>
      <c r="G104" s="216" t="str">
        <f ca="1">IF(C104=$X$4,"Enter smelter details", IF(ISERROR($V104),"",OFFSET('Smelter Look-up'!$F$4,$V104-4,0)))</f>
        <v/>
      </c>
      <c r="H104" s="217" t="str">
        <f ca="1">IF(ISERROR($V104),"",OFFSET('Smelter Look-up'!$G$4,$V104-4,0))</f>
        <v/>
      </c>
      <c r="I104" s="218" t="str">
        <f ca="1">IF(ISERROR($V104),"",OFFSET('Smelter Look-up'!$H$4,$V104-4,0))</f>
        <v/>
      </c>
      <c r="J104" s="218" t="str">
        <f ca="1">IF(ISERROR($V104),"",OFFSET('Smelter Look-up'!$I$4,$V104-4,0))</f>
        <v/>
      </c>
      <c r="K104" s="267"/>
      <c r="L104" s="267"/>
      <c r="M104" s="267"/>
      <c r="N104" s="267"/>
      <c r="O104" s="267"/>
      <c r="P104" s="219"/>
      <c r="Q104" s="268"/>
      <c r="R104" s="216" t="str">
        <f ca="1">IF(ISERROR($V104),"",OFFSET('Smelter Look-up'!$C$4,$V104-4,0)&amp;"")</f>
        <v/>
      </c>
      <c r="S104" s="224" t="str">
        <f t="shared" ca="1" si="3"/>
        <v/>
      </c>
      <c r="T104" s="224" t="str">
        <f ca="1">IF(B104="","",IF(ISERROR(MATCH($J104,SorP!$B$1:$B$6230,0)),"",INDIRECT("'SorP'!$A$"&amp;MATCH($J104,SorP!$B$1:$B$6230,0))))</f>
        <v/>
      </c>
      <c r="U104" s="239"/>
      <c r="V104" s="269" t="e">
        <f>IF(C104="",NA(),MATCH($B104&amp;$C104,'Smelter Look-up'!$J:$J,0))</f>
        <v>#N/A</v>
      </c>
      <c r="W104" s="270"/>
      <c r="X104" s="270">
        <f t="shared" ca="1" si="4"/>
        <v>0</v>
      </c>
      <c r="Y104" s="270"/>
      <c r="Z104" s="270"/>
      <c r="AB104" s="272" t="str">
        <f t="shared" si="5"/>
        <v/>
      </c>
    </row>
    <row r="105" spans="1:28" s="271" customFormat="1" ht="20.25">
      <c r="A105" s="215"/>
      <c r="B105" s="216" t="str">
        <f>IF(LEN(A105)=0,"",INDEX('Smelter Look-up'!$A:$A,MATCH($A105,'Smelter Look-up'!$E:$E,0)))</f>
        <v/>
      </c>
      <c r="C105" s="220" t="str">
        <f>IF(LEN(A105)=0,"",INDEX('Smelter Look-up'!$C:$C,MATCH($A105,'Smelter Look-up'!$E:$E,0)))</f>
        <v/>
      </c>
      <c r="D105" s="216"/>
      <c r="E105" s="216" t="str">
        <f ca="1">IF(ISERROR($V105),"",OFFSET('Smelter Look-up'!$D$4,$V105-4,0)&amp;"")</f>
        <v/>
      </c>
      <c r="F105" s="216" t="str">
        <f ca="1">IF(ISERROR($V105),"",OFFSET('Smelter Look-up'!$E$4,$V105-4,0))</f>
        <v/>
      </c>
      <c r="G105" s="216" t="str">
        <f ca="1">IF(C105=$X$4,"Enter smelter details", IF(ISERROR($V105),"",OFFSET('Smelter Look-up'!$F$4,$V105-4,0)))</f>
        <v/>
      </c>
      <c r="H105" s="217" t="str">
        <f ca="1">IF(ISERROR($V105),"",OFFSET('Smelter Look-up'!$G$4,$V105-4,0))</f>
        <v/>
      </c>
      <c r="I105" s="218" t="str">
        <f ca="1">IF(ISERROR($V105),"",OFFSET('Smelter Look-up'!$H$4,$V105-4,0))</f>
        <v/>
      </c>
      <c r="J105" s="218" t="str">
        <f ca="1">IF(ISERROR($V105),"",OFFSET('Smelter Look-up'!$I$4,$V105-4,0))</f>
        <v/>
      </c>
      <c r="K105" s="267"/>
      <c r="L105" s="267"/>
      <c r="M105" s="267"/>
      <c r="N105" s="267"/>
      <c r="O105" s="267"/>
      <c r="P105" s="219"/>
      <c r="Q105" s="268"/>
      <c r="R105" s="216" t="str">
        <f ca="1">IF(ISERROR($V105),"",OFFSET('Smelter Look-up'!$C$4,$V105-4,0)&amp;"")</f>
        <v/>
      </c>
      <c r="S105" s="224" t="str">
        <f t="shared" ca="1" si="3"/>
        <v/>
      </c>
      <c r="T105" s="224" t="str">
        <f ca="1">IF(B105="","",IF(ISERROR(MATCH($J105,SorP!$B$1:$B$6230,0)),"",INDIRECT("'SorP'!$A$"&amp;MATCH($J105,SorP!$B$1:$B$6230,0))))</f>
        <v/>
      </c>
      <c r="U105" s="239"/>
      <c r="V105" s="269" t="e">
        <f>IF(C105="",NA(),MATCH($B105&amp;$C105,'Smelter Look-up'!$J:$J,0))</f>
        <v>#N/A</v>
      </c>
      <c r="W105" s="270"/>
      <c r="X105" s="270">
        <f t="shared" ca="1" si="4"/>
        <v>0</v>
      </c>
      <c r="Y105" s="270"/>
      <c r="Z105" s="270"/>
      <c r="AB105" s="272" t="str">
        <f t="shared" si="5"/>
        <v/>
      </c>
    </row>
    <row r="106" spans="1:28" s="271" customFormat="1" ht="20.25">
      <c r="A106" s="215"/>
      <c r="B106" s="216" t="str">
        <f>IF(LEN(A106)=0,"",INDEX('Smelter Look-up'!$A:$A,MATCH($A106,'Smelter Look-up'!$E:$E,0)))</f>
        <v/>
      </c>
      <c r="C106" s="220" t="str">
        <f>IF(LEN(A106)=0,"",INDEX('Smelter Look-up'!$C:$C,MATCH($A106,'Smelter Look-up'!$E:$E,0)))</f>
        <v/>
      </c>
      <c r="D106" s="216"/>
      <c r="E106" s="216" t="str">
        <f ca="1">IF(ISERROR($V106),"",OFFSET('Smelter Look-up'!$D$4,$V106-4,0)&amp;"")</f>
        <v/>
      </c>
      <c r="F106" s="216" t="str">
        <f ca="1">IF(ISERROR($V106),"",OFFSET('Smelter Look-up'!$E$4,$V106-4,0))</f>
        <v/>
      </c>
      <c r="G106" s="216" t="str">
        <f ca="1">IF(C106=$X$4,"Enter smelter details", IF(ISERROR($V106),"",OFFSET('Smelter Look-up'!$F$4,$V106-4,0)))</f>
        <v/>
      </c>
      <c r="H106" s="217" t="str">
        <f ca="1">IF(ISERROR($V106),"",OFFSET('Smelter Look-up'!$G$4,$V106-4,0))</f>
        <v/>
      </c>
      <c r="I106" s="218" t="str">
        <f ca="1">IF(ISERROR($V106),"",OFFSET('Smelter Look-up'!$H$4,$V106-4,0))</f>
        <v/>
      </c>
      <c r="J106" s="218" t="str">
        <f ca="1">IF(ISERROR($V106),"",OFFSET('Smelter Look-up'!$I$4,$V106-4,0))</f>
        <v/>
      </c>
      <c r="K106" s="267"/>
      <c r="L106" s="267"/>
      <c r="M106" s="267"/>
      <c r="N106" s="267"/>
      <c r="O106" s="267"/>
      <c r="P106" s="219"/>
      <c r="Q106" s="268"/>
      <c r="R106" s="216" t="str">
        <f ca="1">IF(ISERROR($V106),"",OFFSET('Smelter Look-up'!$C$4,$V106-4,0)&amp;"")</f>
        <v/>
      </c>
      <c r="S106" s="224" t="str">
        <f t="shared" ca="1" si="3"/>
        <v/>
      </c>
      <c r="T106" s="224" t="str">
        <f ca="1">IF(B106="","",IF(ISERROR(MATCH($J106,SorP!$B$1:$B$6230,0)),"",INDIRECT("'SorP'!$A$"&amp;MATCH($J106,SorP!$B$1:$B$6230,0))))</f>
        <v/>
      </c>
      <c r="U106" s="239"/>
      <c r="V106" s="269" t="e">
        <f>IF(C106="",NA(),MATCH($B106&amp;$C106,'Smelter Look-up'!$J:$J,0))</f>
        <v>#N/A</v>
      </c>
      <c r="W106" s="270"/>
      <c r="X106" s="270">
        <f t="shared" ca="1" si="4"/>
        <v>0</v>
      </c>
      <c r="Y106" s="270"/>
      <c r="Z106" s="270"/>
      <c r="AB106" s="272" t="str">
        <f t="shared" si="5"/>
        <v/>
      </c>
    </row>
    <row r="107" spans="1:28" s="271" customFormat="1" ht="20.25">
      <c r="A107" s="215"/>
      <c r="B107" s="216" t="str">
        <f>IF(LEN(A107)=0,"",INDEX('Smelter Look-up'!$A:$A,MATCH($A107,'Smelter Look-up'!$E:$E,0)))</f>
        <v/>
      </c>
      <c r="C107" s="220" t="str">
        <f>IF(LEN(A107)=0,"",INDEX('Smelter Look-up'!$C:$C,MATCH($A107,'Smelter Look-up'!$E:$E,0)))</f>
        <v/>
      </c>
      <c r="D107" s="216"/>
      <c r="E107" s="216" t="str">
        <f ca="1">IF(ISERROR($V107),"",OFFSET('Smelter Look-up'!$D$4,$V107-4,0)&amp;"")</f>
        <v/>
      </c>
      <c r="F107" s="216" t="str">
        <f ca="1">IF(ISERROR($V107),"",OFFSET('Smelter Look-up'!$E$4,$V107-4,0))</f>
        <v/>
      </c>
      <c r="G107" s="216" t="str">
        <f ca="1">IF(C107=$X$4,"Enter smelter details", IF(ISERROR($V107),"",OFFSET('Smelter Look-up'!$F$4,$V107-4,0)))</f>
        <v/>
      </c>
      <c r="H107" s="217" t="str">
        <f ca="1">IF(ISERROR($V107),"",OFFSET('Smelter Look-up'!$G$4,$V107-4,0))</f>
        <v/>
      </c>
      <c r="I107" s="218" t="str">
        <f ca="1">IF(ISERROR($V107),"",OFFSET('Smelter Look-up'!$H$4,$V107-4,0))</f>
        <v/>
      </c>
      <c r="J107" s="218" t="str">
        <f ca="1">IF(ISERROR($V107),"",OFFSET('Smelter Look-up'!$I$4,$V107-4,0))</f>
        <v/>
      </c>
      <c r="K107" s="267"/>
      <c r="L107" s="267"/>
      <c r="M107" s="267"/>
      <c r="N107" s="267"/>
      <c r="O107" s="267"/>
      <c r="P107" s="219"/>
      <c r="Q107" s="268"/>
      <c r="R107" s="216" t="str">
        <f ca="1">IF(ISERROR($V107),"",OFFSET('Smelter Look-up'!$C$4,$V107-4,0)&amp;"")</f>
        <v/>
      </c>
      <c r="S107" s="224" t="str">
        <f t="shared" ca="1" si="3"/>
        <v/>
      </c>
      <c r="T107" s="224" t="str">
        <f ca="1">IF(B107="","",IF(ISERROR(MATCH($J107,SorP!$B$1:$B$6230,0)),"",INDIRECT("'SorP'!$A$"&amp;MATCH($J107,SorP!$B$1:$B$6230,0))))</f>
        <v/>
      </c>
      <c r="U107" s="239"/>
      <c r="V107" s="269" t="e">
        <f>IF(C107="",NA(),MATCH($B107&amp;$C107,'Smelter Look-up'!$J:$J,0))</f>
        <v>#N/A</v>
      </c>
      <c r="W107" s="270"/>
      <c r="X107" s="270">
        <f t="shared" ca="1" si="4"/>
        <v>0</v>
      </c>
      <c r="Y107" s="270"/>
      <c r="Z107" s="270"/>
      <c r="AB107" s="272" t="str">
        <f t="shared" si="5"/>
        <v/>
      </c>
    </row>
    <row r="108" spans="1:28" s="271" customFormat="1" ht="20.25">
      <c r="A108" s="215"/>
      <c r="B108" s="216" t="str">
        <f>IF(LEN(A108)=0,"",INDEX('Smelter Look-up'!$A:$A,MATCH($A108,'Smelter Look-up'!$E:$E,0)))</f>
        <v/>
      </c>
      <c r="C108" s="220" t="str">
        <f>IF(LEN(A108)=0,"",INDEX('Smelter Look-up'!$C:$C,MATCH($A108,'Smelter Look-up'!$E:$E,0)))</f>
        <v/>
      </c>
      <c r="D108" s="216"/>
      <c r="E108" s="216" t="str">
        <f ca="1">IF(ISERROR($V108),"",OFFSET('Smelter Look-up'!$D$4,$V108-4,0)&amp;"")</f>
        <v/>
      </c>
      <c r="F108" s="216" t="str">
        <f ca="1">IF(ISERROR($V108),"",OFFSET('Smelter Look-up'!$E$4,$V108-4,0))</f>
        <v/>
      </c>
      <c r="G108" s="216" t="str">
        <f ca="1">IF(C108=$X$4,"Enter smelter details", IF(ISERROR($V108),"",OFFSET('Smelter Look-up'!$F$4,$V108-4,0)))</f>
        <v/>
      </c>
      <c r="H108" s="217" t="str">
        <f ca="1">IF(ISERROR($V108),"",OFFSET('Smelter Look-up'!$G$4,$V108-4,0))</f>
        <v/>
      </c>
      <c r="I108" s="218" t="str">
        <f ca="1">IF(ISERROR($V108),"",OFFSET('Smelter Look-up'!$H$4,$V108-4,0))</f>
        <v/>
      </c>
      <c r="J108" s="218" t="str">
        <f ca="1">IF(ISERROR($V108),"",OFFSET('Smelter Look-up'!$I$4,$V108-4,0))</f>
        <v/>
      </c>
      <c r="K108" s="267"/>
      <c r="L108" s="267"/>
      <c r="M108" s="267"/>
      <c r="N108" s="267"/>
      <c r="O108" s="267"/>
      <c r="P108" s="219"/>
      <c r="Q108" s="268"/>
      <c r="R108" s="216" t="str">
        <f ca="1">IF(ISERROR($V108),"",OFFSET('Smelter Look-up'!$C$4,$V108-4,0)&amp;"")</f>
        <v/>
      </c>
      <c r="S108" s="224" t="str">
        <f t="shared" ca="1" si="3"/>
        <v/>
      </c>
      <c r="T108" s="224" t="str">
        <f ca="1">IF(B108="","",IF(ISERROR(MATCH($J108,SorP!$B$1:$B$6230,0)),"",INDIRECT("'SorP'!$A$"&amp;MATCH($J108,SorP!$B$1:$B$6230,0))))</f>
        <v/>
      </c>
      <c r="U108" s="239"/>
      <c r="V108" s="269" t="e">
        <f>IF(C108="",NA(),MATCH($B108&amp;$C108,'Smelter Look-up'!$J:$J,0))</f>
        <v>#N/A</v>
      </c>
      <c r="W108" s="270"/>
      <c r="X108" s="270">
        <f t="shared" ca="1" si="4"/>
        <v>0</v>
      </c>
      <c r="Y108" s="270"/>
      <c r="Z108" s="270"/>
      <c r="AB108" s="272" t="str">
        <f t="shared" si="5"/>
        <v/>
      </c>
    </row>
    <row r="109" spans="1:28" s="271" customFormat="1" ht="20.25">
      <c r="A109" s="215"/>
      <c r="B109" s="216" t="str">
        <f>IF(LEN(A109)=0,"",INDEX('Smelter Look-up'!$A:$A,MATCH($A109,'Smelter Look-up'!$E:$E,0)))</f>
        <v/>
      </c>
      <c r="C109" s="220" t="str">
        <f>IF(LEN(A109)=0,"",INDEX('Smelter Look-up'!$C:$C,MATCH($A109,'Smelter Look-up'!$E:$E,0)))</f>
        <v/>
      </c>
      <c r="D109" s="216"/>
      <c r="E109" s="216" t="str">
        <f ca="1">IF(ISERROR($V109),"",OFFSET('Smelter Look-up'!$D$4,$V109-4,0)&amp;"")</f>
        <v/>
      </c>
      <c r="F109" s="216" t="str">
        <f ca="1">IF(ISERROR($V109),"",OFFSET('Smelter Look-up'!$E$4,$V109-4,0))</f>
        <v/>
      </c>
      <c r="G109" s="216" t="str">
        <f ca="1">IF(C109=$X$4,"Enter smelter details", IF(ISERROR($V109),"",OFFSET('Smelter Look-up'!$F$4,$V109-4,0)))</f>
        <v/>
      </c>
      <c r="H109" s="217" t="str">
        <f ca="1">IF(ISERROR($V109),"",OFFSET('Smelter Look-up'!$G$4,$V109-4,0))</f>
        <v/>
      </c>
      <c r="I109" s="218" t="str">
        <f ca="1">IF(ISERROR($V109),"",OFFSET('Smelter Look-up'!$H$4,$V109-4,0))</f>
        <v/>
      </c>
      <c r="J109" s="218" t="str">
        <f ca="1">IF(ISERROR($V109),"",OFFSET('Smelter Look-up'!$I$4,$V109-4,0))</f>
        <v/>
      </c>
      <c r="K109" s="267"/>
      <c r="L109" s="267"/>
      <c r="M109" s="267"/>
      <c r="N109" s="267"/>
      <c r="O109" s="267"/>
      <c r="P109" s="219"/>
      <c r="Q109" s="268"/>
      <c r="R109" s="216" t="str">
        <f ca="1">IF(ISERROR($V109),"",OFFSET('Smelter Look-up'!$C$4,$V109-4,0)&amp;"")</f>
        <v/>
      </c>
      <c r="S109" s="224" t="str">
        <f t="shared" ca="1" si="3"/>
        <v/>
      </c>
      <c r="T109" s="224" t="str">
        <f ca="1">IF(B109="","",IF(ISERROR(MATCH($J109,SorP!$B$1:$B$6230,0)),"",INDIRECT("'SorP'!$A$"&amp;MATCH($J109,SorP!$B$1:$B$6230,0))))</f>
        <v/>
      </c>
      <c r="U109" s="239"/>
      <c r="V109" s="269" t="e">
        <f>IF(C109="",NA(),MATCH($B109&amp;$C109,'Smelter Look-up'!$J:$J,0))</f>
        <v>#N/A</v>
      </c>
      <c r="W109" s="270"/>
      <c r="X109" s="270">
        <f t="shared" ca="1" si="4"/>
        <v>0</v>
      </c>
      <c r="Y109" s="270"/>
      <c r="Z109" s="270"/>
      <c r="AB109" s="272" t="str">
        <f t="shared" si="5"/>
        <v/>
      </c>
    </row>
    <row r="110" spans="1:28" s="271" customFormat="1" ht="20.25">
      <c r="A110" s="215"/>
      <c r="B110" s="216" t="str">
        <f>IF(LEN(A110)=0,"",INDEX('Smelter Look-up'!$A:$A,MATCH($A110,'Smelter Look-up'!$E:$E,0)))</f>
        <v/>
      </c>
      <c r="C110" s="220" t="str">
        <f>IF(LEN(A110)=0,"",INDEX('Smelter Look-up'!$C:$C,MATCH($A110,'Smelter Look-up'!$E:$E,0)))</f>
        <v/>
      </c>
      <c r="D110" s="216"/>
      <c r="E110" s="216" t="str">
        <f ca="1">IF(ISERROR($V110),"",OFFSET('Smelter Look-up'!$D$4,$V110-4,0)&amp;"")</f>
        <v/>
      </c>
      <c r="F110" s="216" t="str">
        <f ca="1">IF(ISERROR($V110),"",OFFSET('Smelter Look-up'!$E$4,$V110-4,0))</f>
        <v/>
      </c>
      <c r="G110" s="216" t="str">
        <f ca="1">IF(C110=$X$4,"Enter smelter details", IF(ISERROR($V110),"",OFFSET('Smelter Look-up'!$F$4,$V110-4,0)))</f>
        <v/>
      </c>
      <c r="H110" s="217" t="str">
        <f ca="1">IF(ISERROR($V110),"",OFFSET('Smelter Look-up'!$G$4,$V110-4,0))</f>
        <v/>
      </c>
      <c r="I110" s="218" t="str">
        <f ca="1">IF(ISERROR($V110),"",OFFSET('Smelter Look-up'!$H$4,$V110-4,0))</f>
        <v/>
      </c>
      <c r="J110" s="218" t="str">
        <f ca="1">IF(ISERROR($V110),"",OFFSET('Smelter Look-up'!$I$4,$V110-4,0))</f>
        <v/>
      </c>
      <c r="K110" s="267"/>
      <c r="L110" s="267"/>
      <c r="M110" s="267"/>
      <c r="N110" s="267"/>
      <c r="O110" s="267"/>
      <c r="P110" s="219"/>
      <c r="Q110" s="268"/>
      <c r="R110" s="216" t="str">
        <f ca="1">IF(ISERROR($V110),"",OFFSET('Smelter Look-up'!$C$4,$V110-4,0)&amp;"")</f>
        <v/>
      </c>
      <c r="S110" s="224" t="str">
        <f t="shared" ca="1" si="3"/>
        <v/>
      </c>
      <c r="T110" s="224" t="str">
        <f ca="1">IF(B110="","",IF(ISERROR(MATCH($J110,SorP!$B$1:$B$6230,0)),"",INDIRECT("'SorP'!$A$"&amp;MATCH($J110,SorP!$B$1:$B$6230,0))))</f>
        <v/>
      </c>
      <c r="U110" s="239"/>
      <c r="V110" s="269" t="e">
        <f>IF(C110="",NA(),MATCH($B110&amp;$C110,'Smelter Look-up'!$J:$J,0))</f>
        <v>#N/A</v>
      </c>
      <c r="W110" s="270"/>
      <c r="X110" s="270">
        <f t="shared" ca="1" si="4"/>
        <v>0</v>
      </c>
      <c r="Y110" s="270"/>
      <c r="Z110" s="270"/>
      <c r="AB110" s="272" t="str">
        <f t="shared" si="5"/>
        <v/>
      </c>
    </row>
    <row r="111" spans="1:28" s="271" customFormat="1" ht="20.25">
      <c r="A111" s="215"/>
      <c r="B111" s="216" t="str">
        <f>IF(LEN(A111)=0,"",INDEX('Smelter Look-up'!$A:$A,MATCH($A111,'Smelter Look-up'!$E:$E,0)))</f>
        <v/>
      </c>
      <c r="C111" s="220" t="str">
        <f>IF(LEN(A111)=0,"",INDEX('Smelter Look-up'!$C:$C,MATCH($A111,'Smelter Look-up'!$E:$E,0)))</f>
        <v/>
      </c>
      <c r="D111" s="216"/>
      <c r="E111" s="216" t="str">
        <f ca="1">IF(ISERROR($V111),"",OFFSET('Smelter Look-up'!$D$4,$V111-4,0)&amp;"")</f>
        <v/>
      </c>
      <c r="F111" s="216" t="str">
        <f ca="1">IF(ISERROR($V111),"",OFFSET('Smelter Look-up'!$E$4,$V111-4,0))</f>
        <v/>
      </c>
      <c r="G111" s="216" t="str">
        <f ca="1">IF(C111=$X$4,"Enter smelter details", IF(ISERROR($V111),"",OFFSET('Smelter Look-up'!$F$4,$V111-4,0)))</f>
        <v/>
      </c>
      <c r="H111" s="217" t="str">
        <f ca="1">IF(ISERROR($V111),"",OFFSET('Smelter Look-up'!$G$4,$V111-4,0))</f>
        <v/>
      </c>
      <c r="I111" s="218" t="str">
        <f ca="1">IF(ISERROR($V111),"",OFFSET('Smelter Look-up'!$H$4,$V111-4,0))</f>
        <v/>
      </c>
      <c r="J111" s="218" t="str">
        <f ca="1">IF(ISERROR($V111),"",OFFSET('Smelter Look-up'!$I$4,$V111-4,0))</f>
        <v/>
      </c>
      <c r="K111" s="267"/>
      <c r="L111" s="267"/>
      <c r="M111" s="267"/>
      <c r="N111" s="267"/>
      <c r="O111" s="267"/>
      <c r="P111" s="219"/>
      <c r="Q111" s="268"/>
      <c r="R111" s="216" t="str">
        <f ca="1">IF(ISERROR($V111),"",OFFSET('Smelter Look-up'!$C$4,$V111-4,0)&amp;"")</f>
        <v/>
      </c>
      <c r="S111" s="224" t="str">
        <f t="shared" ca="1" si="3"/>
        <v/>
      </c>
      <c r="T111" s="224" t="str">
        <f ca="1">IF(B111="","",IF(ISERROR(MATCH($J111,SorP!$B$1:$B$6230,0)),"",INDIRECT("'SorP'!$A$"&amp;MATCH($J111,SorP!$B$1:$B$6230,0))))</f>
        <v/>
      </c>
      <c r="U111" s="239"/>
      <c r="V111" s="269" t="e">
        <f>IF(C111="",NA(),MATCH($B111&amp;$C111,'Smelter Look-up'!$J:$J,0))</f>
        <v>#N/A</v>
      </c>
      <c r="W111" s="270"/>
      <c r="X111" s="270">
        <f t="shared" ca="1" si="4"/>
        <v>0</v>
      </c>
      <c r="Y111" s="270"/>
      <c r="Z111" s="270"/>
      <c r="AB111" s="272" t="str">
        <f t="shared" si="5"/>
        <v/>
      </c>
    </row>
    <row r="112" spans="1:28" s="271" customFormat="1" ht="20.25">
      <c r="A112" s="215"/>
      <c r="B112" s="216" t="str">
        <f>IF(LEN(A112)=0,"",INDEX('Smelter Look-up'!$A:$A,MATCH($A112,'Smelter Look-up'!$E:$E,0)))</f>
        <v/>
      </c>
      <c r="C112" s="220" t="str">
        <f>IF(LEN(A112)=0,"",INDEX('Smelter Look-up'!$C:$C,MATCH($A112,'Smelter Look-up'!$E:$E,0)))</f>
        <v/>
      </c>
      <c r="D112" s="216"/>
      <c r="E112" s="216" t="str">
        <f ca="1">IF(ISERROR($V112),"",OFFSET('Smelter Look-up'!$D$4,$V112-4,0)&amp;"")</f>
        <v/>
      </c>
      <c r="F112" s="216" t="str">
        <f ca="1">IF(ISERROR($V112),"",OFFSET('Smelter Look-up'!$E$4,$V112-4,0))</f>
        <v/>
      </c>
      <c r="G112" s="216" t="str">
        <f ca="1">IF(C112=$X$4,"Enter smelter details", IF(ISERROR($V112),"",OFFSET('Smelter Look-up'!$F$4,$V112-4,0)))</f>
        <v/>
      </c>
      <c r="H112" s="217" t="str">
        <f ca="1">IF(ISERROR($V112),"",OFFSET('Smelter Look-up'!$G$4,$V112-4,0))</f>
        <v/>
      </c>
      <c r="I112" s="218" t="str">
        <f ca="1">IF(ISERROR($V112),"",OFFSET('Smelter Look-up'!$H$4,$V112-4,0))</f>
        <v/>
      </c>
      <c r="J112" s="218" t="str">
        <f ca="1">IF(ISERROR($V112),"",OFFSET('Smelter Look-up'!$I$4,$V112-4,0))</f>
        <v/>
      </c>
      <c r="K112" s="267"/>
      <c r="L112" s="267"/>
      <c r="M112" s="267"/>
      <c r="N112" s="267"/>
      <c r="O112" s="267"/>
      <c r="P112" s="219"/>
      <c r="Q112" s="268"/>
      <c r="R112" s="216" t="str">
        <f ca="1">IF(ISERROR($V112),"",OFFSET('Smelter Look-up'!$C$4,$V112-4,0)&amp;"")</f>
        <v/>
      </c>
      <c r="S112" s="224" t="str">
        <f t="shared" ca="1" si="3"/>
        <v/>
      </c>
      <c r="T112" s="224" t="str">
        <f ca="1">IF(B112="","",IF(ISERROR(MATCH($J112,SorP!$B$1:$B$6230,0)),"",INDIRECT("'SorP'!$A$"&amp;MATCH($J112,SorP!$B$1:$B$6230,0))))</f>
        <v/>
      </c>
      <c r="U112" s="239"/>
      <c r="V112" s="269" t="e">
        <f>IF(C112="",NA(),MATCH($B112&amp;$C112,'Smelter Look-up'!$J:$J,0))</f>
        <v>#N/A</v>
      </c>
      <c r="W112" s="270"/>
      <c r="X112" s="270">
        <f t="shared" ca="1" si="4"/>
        <v>0</v>
      </c>
      <c r="Y112" s="270"/>
      <c r="Z112" s="270"/>
      <c r="AB112" s="272" t="str">
        <f t="shared" si="5"/>
        <v/>
      </c>
    </row>
    <row r="113" spans="1:28" s="271" customFormat="1" ht="20.25">
      <c r="A113" s="215"/>
      <c r="B113" s="216" t="str">
        <f>IF(LEN(A113)=0,"",INDEX('Smelter Look-up'!$A:$A,MATCH($A113,'Smelter Look-up'!$E:$E,0)))</f>
        <v/>
      </c>
      <c r="C113" s="220" t="str">
        <f>IF(LEN(A113)=0,"",INDEX('Smelter Look-up'!$C:$C,MATCH($A113,'Smelter Look-up'!$E:$E,0)))</f>
        <v/>
      </c>
      <c r="D113" s="216"/>
      <c r="E113" s="216" t="str">
        <f ca="1">IF(ISERROR($V113),"",OFFSET('Smelter Look-up'!$D$4,$V113-4,0)&amp;"")</f>
        <v/>
      </c>
      <c r="F113" s="216" t="str">
        <f ca="1">IF(ISERROR($V113),"",OFFSET('Smelter Look-up'!$E$4,$V113-4,0))</f>
        <v/>
      </c>
      <c r="G113" s="216" t="str">
        <f ca="1">IF(C113=$X$4,"Enter smelter details", IF(ISERROR($V113),"",OFFSET('Smelter Look-up'!$F$4,$V113-4,0)))</f>
        <v/>
      </c>
      <c r="H113" s="217" t="str">
        <f ca="1">IF(ISERROR($V113),"",OFFSET('Smelter Look-up'!$G$4,$V113-4,0))</f>
        <v/>
      </c>
      <c r="I113" s="218" t="str">
        <f ca="1">IF(ISERROR($V113),"",OFFSET('Smelter Look-up'!$H$4,$V113-4,0))</f>
        <v/>
      </c>
      <c r="J113" s="218" t="str">
        <f ca="1">IF(ISERROR($V113),"",OFFSET('Smelter Look-up'!$I$4,$V113-4,0))</f>
        <v/>
      </c>
      <c r="K113" s="267"/>
      <c r="L113" s="267"/>
      <c r="M113" s="267"/>
      <c r="N113" s="267"/>
      <c r="O113" s="267"/>
      <c r="P113" s="219"/>
      <c r="Q113" s="268"/>
      <c r="R113" s="216" t="str">
        <f ca="1">IF(ISERROR($V113),"",OFFSET('Smelter Look-up'!$C$4,$V113-4,0)&amp;"")</f>
        <v/>
      </c>
      <c r="S113" s="224" t="str">
        <f t="shared" ca="1" si="3"/>
        <v/>
      </c>
      <c r="T113" s="224" t="str">
        <f ca="1">IF(B113="","",IF(ISERROR(MATCH($J113,SorP!$B$1:$B$6230,0)),"",INDIRECT("'SorP'!$A$"&amp;MATCH($J113,SorP!$B$1:$B$6230,0))))</f>
        <v/>
      </c>
      <c r="U113" s="239"/>
      <c r="V113" s="269" t="e">
        <f>IF(C113="",NA(),MATCH($B113&amp;$C113,'Smelter Look-up'!$J:$J,0))</f>
        <v>#N/A</v>
      </c>
      <c r="W113" s="270"/>
      <c r="X113" s="270">
        <f t="shared" ca="1" si="4"/>
        <v>0</v>
      </c>
      <c r="Y113" s="270"/>
      <c r="Z113" s="270"/>
      <c r="AB113" s="272" t="str">
        <f t="shared" si="5"/>
        <v/>
      </c>
    </row>
    <row r="114" spans="1:28" s="271" customFormat="1" ht="20.25">
      <c r="A114" s="215"/>
      <c r="B114" s="216" t="str">
        <f>IF(LEN(A114)=0,"",INDEX('Smelter Look-up'!$A:$A,MATCH($A114,'Smelter Look-up'!$E:$E,0)))</f>
        <v/>
      </c>
      <c r="C114" s="220" t="str">
        <f>IF(LEN(A114)=0,"",INDEX('Smelter Look-up'!$C:$C,MATCH($A114,'Smelter Look-up'!$E:$E,0)))</f>
        <v/>
      </c>
      <c r="D114" s="216"/>
      <c r="E114" s="216" t="str">
        <f ca="1">IF(ISERROR($V114),"",OFFSET('Smelter Look-up'!$D$4,$V114-4,0)&amp;"")</f>
        <v/>
      </c>
      <c r="F114" s="216" t="str">
        <f ca="1">IF(ISERROR($V114),"",OFFSET('Smelter Look-up'!$E$4,$V114-4,0))</f>
        <v/>
      </c>
      <c r="G114" s="216" t="str">
        <f ca="1">IF(C114=$X$4,"Enter smelter details", IF(ISERROR($V114),"",OFFSET('Smelter Look-up'!$F$4,$V114-4,0)))</f>
        <v/>
      </c>
      <c r="H114" s="217" t="str">
        <f ca="1">IF(ISERROR($V114),"",OFFSET('Smelter Look-up'!$G$4,$V114-4,0))</f>
        <v/>
      </c>
      <c r="I114" s="218" t="str">
        <f ca="1">IF(ISERROR($V114),"",OFFSET('Smelter Look-up'!$H$4,$V114-4,0))</f>
        <v/>
      </c>
      <c r="J114" s="218" t="str">
        <f ca="1">IF(ISERROR($V114),"",OFFSET('Smelter Look-up'!$I$4,$V114-4,0))</f>
        <v/>
      </c>
      <c r="K114" s="267"/>
      <c r="L114" s="267"/>
      <c r="M114" s="267"/>
      <c r="N114" s="267"/>
      <c r="O114" s="267"/>
      <c r="P114" s="219"/>
      <c r="Q114" s="268"/>
      <c r="R114" s="216" t="str">
        <f ca="1">IF(ISERROR($V114),"",OFFSET('Smelter Look-up'!$C$4,$V114-4,0)&amp;"")</f>
        <v/>
      </c>
      <c r="S114" s="224" t="str">
        <f t="shared" ca="1" si="3"/>
        <v/>
      </c>
      <c r="T114" s="224" t="str">
        <f ca="1">IF(B114="","",IF(ISERROR(MATCH($J114,SorP!$B$1:$B$6230,0)),"",INDIRECT("'SorP'!$A$"&amp;MATCH($J114,SorP!$B$1:$B$6230,0))))</f>
        <v/>
      </c>
      <c r="U114" s="239"/>
      <c r="V114" s="269" t="e">
        <f>IF(C114="",NA(),MATCH($B114&amp;$C114,'Smelter Look-up'!$J:$J,0))</f>
        <v>#N/A</v>
      </c>
      <c r="W114" s="270"/>
      <c r="X114" s="270">
        <f t="shared" ca="1" si="4"/>
        <v>0</v>
      </c>
      <c r="Y114" s="270"/>
      <c r="Z114" s="270"/>
      <c r="AB114" s="272" t="str">
        <f t="shared" si="5"/>
        <v/>
      </c>
    </row>
    <row r="115" spans="1:28" s="271" customFormat="1" ht="20.25">
      <c r="A115" s="215"/>
      <c r="B115" s="216" t="str">
        <f>IF(LEN(A115)=0,"",INDEX('Smelter Look-up'!$A:$A,MATCH($A115,'Smelter Look-up'!$E:$E,0)))</f>
        <v/>
      </c>
      <c r="C115" s="220" t="str">
        <f>IF(LEN(A115)=0,"",INDEX('Smelter Look-up'!$C:$C,MATCH($A115,'Smelter Look-up'!$E:$E,0)))</f>
        <v/>
      </c>
      <c r="D115" s="216"/>
      <c r="E115" s="216" t="str">
        <f ca="1">IF(ISERROR($V115),"",OFFSET('Smelter Look-up'!$D$4,$V115-4,0)&amp;"")</f>
        <v/>
      </c>
      <c r="F115" s="216" t="str">
        <f ca="1">IF(ISERROR($V115),"",OFFSET('Smelter Look-up'!$E$4,$V115-4,0))</f>
        <v/>
      </c>
      <c r="G115" s="216" t="str">
        <f ca="1">IF(C115=$X$4,"Enter smelter details", IF(ISERROR($V115),"",OFFSET('Smelter Look-up'!$F$4,$V115-4,0)))</f>
        <v/>
      </c>
      <c r="H115" s="217" t="str">
        <f ca="1">IF(ISERROR($V115),"",OFFSET('Smelter Look-up'!$G$4,$V115-4,0))</f>
        <v/>
      </c>
      <c r="I115" s="218" t="str">
        <f ca="1">IF(ISERROR($V115),"",OFFSET('Smelter Look-up'!$H$4,$V115-4,0))</f>
        <v/>
      </c>
      <c r="J115" s="218" t="str">
        <f ca="1">IF(ISERROR($V115),"",OFFSET('Smelter Look-up'!$I$4,$V115-4,0))</f>
        <v/>
      </c>
      <c r="K115" s="267"/>
      <c r="L115" s="267"/>
      <c r="M115" s="267"/>
      <c r="N115" s="267"/>
      <c r="O115" s="267"/>
      <c r="P115" s="219"/>
      <c r="Q115" s="268"/>
      <c r="R115" s="216" t="str">
        <f ca="1">IF(ISERROR($V115),"",OFFSET('Smelter Look-up'!$C$4,$V115-4,0)&amp;"")</f>
        <v/>
      </c>
      <c r="S115" s="224" t="str">
        <f t="shared" ca="1" si="3"/>
        <v/>
      </c>
      <c r="T115" s="224" t="str">
        <f ca="1">IF(B115="","",IF(ISERROR(MATCH($J115,SorP!$B$1:$B$6230,0)),"",INDIRECT("'SorP'!$A$"&amp;MATCH($J115,SorP!$B$1:$B$6230,0))))</f>
        <v/>
      </c>
      <c r="U115" s="239"/>
      <c r="V115" s="269" t="e">
        <f>IF(C115="",NA(),MATCH($B115&amp;$C115,'Smelter Look-up'!$J:$J,0))</f>
        <v>#N/A</v>
      </c>
      <c r="W115" s="270"/>
      <c r="X115" s="270">
        <f t="shared" ca="1" si="4"/>
        <v>0</v>
      </c>
      <c r="Y115" s="270"/>
      <c r="Z115" s="270"/>
      <c r="AB115" s="272" t="str">
        <f t="shared" si="5"/>
        <v/>
      </c>
    </row>
    <row r="116" spans="1:28" s="271" customFormat="1" ht="20.25">
      <c r="A116" s="215"/>
      <c r="B116" s="216" t="str">
        <f>IF(LEN(A116)=0,"",INDEX('Smelter Look-up'!$A:$A,MATCH($A116,'Smelter Look-up'!$E:$E,0)))</f>
        <v/>
      </c>
      <c r="C116" s="220" t="str">
        <f>IF(LEN(A116)=0,"",INDEX('Smelter Look-up'!$C:$C,MATCH($A116,'Smelter Look-up'!$E:$E,0)))</f>
        <v/>
      </c>
      <c r="D116" s="216"/>
      <c r="E116" s="216" t="str">
        <f ca="1">IF(ISERROR($V116),"",OFFSET('Smelter Look-up'!$D$4,$V116-4,0)&amp;"")</f>
        <v/>
      </c>
      <c r="F116" s="216" t="str">
        <f ca="1">IF(ISERROR($V116),"",OFFSET('Smelter Look-up'!$E$4,$V116-4,0))</f>
        <v/>
      </c>
      <c r="G116" s="216" t="str">
        <f ca="1">IF(C116=$X$4,"Enter smelter details", IF(ISERROR($V116),"",OFFSET('Smelter Look-up'!$F$4,$V116-4,0)))</f>
        <v/>
      </c>
      <c r="H116" s="217" t="str">
        <f ca="1">IF(ISERROR($V116),"",OFFSET('Smelter Look-up'!$G$4,$V116-4,0))</f>
        <v/>
      </c>
      <c r="I116" s="218" t="str">
        <f ca="1">IF(ISERROR($V116),"",OFFSET('Smelter Look-up'!$H$4,$V116-4,0))</f>
        <v/>
      </c>
      <c r="J116" s="218" t="str">
        <f ca="1">IF(ISERROR($V116),"",OFFSET('Smelter Look-up'!$I$4,$V116-4,0))</f>
        <v/>
      </c>
      <c r="K116" s="267"/>
      <c r="L116" s="267"/>
      <c r="M116" s="267"/>
      <c r="N116" s="267"/>
      <c r="O116" s="267"/>
      <c r="P116" s="219"/>
      <c r="Q116" s="268"/>
      <c r="R116" s="216" t="str">
        <f ca="1">IF(ISERROR($V116),"",OFFSET('Smelter Look-up'!$C$4,$V116-4,0)&amp;"")</f>
        <v/>
      </c>
      <c r="S116" s="224" t="str">
        <f t="shared" ca="1" si="3"/>
        <v/>
      </c>
      <c r="T116" s="224" t="str">
        <f ca="1">IF(B116="","",IF(ISERROR(MATCH($J116,SorP!$B$1:$B$6230,0)),"",INDIRECT("'SorP'!$A$"&amp;MATCH($J116,SorP!$B$1:$B$6230,0))))</f>
        <v/>
      </c>
      <c r="U116" s="239"/>
      <c r="V116" s="269" t="e">
        <f>IF(C116="",NA(),MATCH($B116&amp;$C116,'Smelter Look-up'!$J:$J,0))</f>
        <v>#N/A</v>
      </c>
      <c r="W116" s="270"/>
      <c r="X116" s="270">
        <f t="shared" ca="1" si="4"/>
        <v>0</v>
      </c>
      <c r="Y116" s="270"/>
      <c r="Z116" s="270"/>
      <c r="AB116" s="272" t="str">
        <f t="shared" si="5"/>
        <v/>
      </c>
    </row>
    <row r="117" spans="1:28" s="271" customFormat="1" ht="20.25">
      <c r="A117" s="215"/>
      <c r="B117" s="216" t="str">
        <f>IF(LEN(A117)=0,"",INDEX('Smelter Look-up'!$A:$A,MATCH($A117,'Smelter Look-up'!$E:$E,0)))</f>
        <v/>
      </c>
      <c r="C117" s="220" t="str">
        <f>IF(LEN(A117)=0,"",INDEX('Smelter Look-up'!$C:$C,MATCH($A117,'Smelter Look-up'!$E:$E,0)))</f>
        <v/>
      </c>
      <c r="D117" s="216"/>
      <c r="E117" s="216" t="str">
        <f ca="1">IF(ISERROR($V117),"",OFFSET('Smelter Look-up'!$D$4,$V117-4,0)&amp;"")</f>
        <v/>
      </c>
      <c r="F117" s="216" t="str">
        <f ca="1">IF(ISERROR($V117),"",OFFSET('Smelter Look-up'!$E$4,$V117-4,0))</f>
        <v/>
      </c>
      <c r="G117" s="216" t="str">
        <f ca="1">IF(C117=$X$4,"Enter smelter details", IF(ISERROR($V117),"",OFFSET('Smelter Look-up'!$F$4,$V117-4,0)))</f>
        <v/>
      </c>
      <c r="H117" s="217" t="str">
        <f ca="1">IF(ISERROR($V117),"",OFFSET('Smelter Look-up'!$G$4,$V117-4,0))</f>
        <v/>
      </c>
      <c r="I117" s="218" t="str">
        <f ca="1">IF(ISERROR($V117),"",OFFSET('Smelter Look-up'!$H$4,$V117-4,0))</f>
        <v/>
      </c>
      <c r="J117" s="218" t="str">
        <f ca="1">IF(ISERROR($V117),"",OFFSET('Smelter Look-up'!$I$4,$V117-4,0))</f>
        <v/>
      </c>
      <c r="K117" s="267"/>
      <c r="L117" s="267"/>
      <c r="M117" s="267"/>
      <c r="N117" s="267"/>
      <c r="O117" s="267"/>
      <c r="P117" s="219"/>
      <c r="Q117" s="268"/>
      <c r="R117" s="216" t="str">
        <f ca="1">IF(ISERROR($V117),"",OFFSET('Smelter Look-up'!$C$4,$V117-4,0)&amp;"")</f>
        <v/>
      </c>
      <c r="S117" s="224" t="str">
        <f t="shared" ca="1" si="3"/>
        <v/>
      </c>
      <c r="T117" s="224" t="str">
        <f ca="1">IF(B117="","",IF(ISERROR(MATCH($J117,SorP!$B$1:$B$6230,0)),"",INDIRECT("'SorP'!$A$"&amp;MATCH($J117,SorP!$B$1:$B$6230,0))))</f>
        <v/>
      </c>
      <c r="U117" s="239"/>
      <c r="V117" s="269" t="e">
        <f>IF(C117="",NA(),MATCH($B117&amp;$C117,'Smelter Look-up'!$J:$J,0))</f>
        <v>#N/A</v>
      </c>
      <c r="W117" s="270"/>
      <c r="X117" s="270">
        <f t="shared" ca="1" si="4"/>
        <v>0</v>
      </c>
      <c r="Y117" s="270"/>
      <c r="Z117" s="270"/>
      <c r="AB117" s="272" t="str">
        <f t="shared" si="5"/>
        <v/>
      </c>
    </row>
    <row r="118" spans="1:28" s="271" customFormat="1" ht="20.25">
      <c r="A118" s="215"/>
      <c r="B118" s="216" t="str">
        <f>IF(LEN(A118)=0,"",INDEX('Smelter Look-up'!$A:$A,MATCH($A118,'Smelter Look-up'!$E:$E,0)))</f>
        <v/>
      </c>
      <c r="C118" s="220" t="str">
        <f>IF(LEN(A118)=0,"",INDEX('Smelter Look-up'!$C:$C,MATCH($A118,'Smelter Look-up'!$E:$E,0)))</f>
        <v/>
      </c>
      <c r="D118" s="216"/>
      <c r="E118" s="216" t="str">
        <f ca="1">IF(ISERROR($V118),"",OFFSET('Smelter Look-up'!$D$4,$V118-4,0)&amp;"")</f>
        <v/>
      </c>
      <c r="F118" s="216" t="str">
        <f ca="1">IF(ISERROR($V118),"",OFFSET('Smelter Look-up'!$E$4,$V118-4,0))</f>
        <v/>
      </c>
      <c r="G118" s="216" t="str">
        <f ca="1">IF(C118=$X$4,"Enter smelter details", IF(ISERROR($V118),"",OFFSET('Smelter Look-up'!$F$4,$V118-4,0)))</f>
        <v/>
      </c>
      <c r="H118" s="217" t="str">
        <f ca="1">IF(ISERROR($V118),"",OFFSET('Smelter Look-up'!$G$4,$V118-4,0))</f>
        <v/>
      </c>
      <c r="I118" s="218" t="str">
        <f ca="1">IF(ISERROR($V118),"",OFFSET('Smelter Look-up'!$H$4,$V118-4,0))</f>
        <v/>
      </c>
      <c r="J118" s="218" t="str">
        <f ca="1">IF(ISERROR($V118),"",OFFSET('Smelter Look-up'!$I$4,$V118-4,0))</f>
        <v/>
      </c>
      <c r="K118" s="267"/>
      <c r="L118" s="267"/>
      <c r="M118" s="267"/>
      <c r="N118" s="267"/>
      <c r="O118" s="267"/>
      <c r="P118" s="219"/>
      <c r="Q118" s="268"/>
      <c r="R118" s="216" t="str">
        <f ca="1">IF(ISERROR($V118),"",OFFSET('Smelter Look-up'!$C$4,$V118-4,0)&amp;"")</f>
        <v/>
      </c>
      <c r="S118" s="224" t="str">
        <f t="shared" ca="1" si="3"/>
        <v/>
      </c>
      <c r="T118" s="224" t="str">
        <f ca="1">IF(B118="","",IF(ISERROR(MATCH($J118,SorP!$B$1:$B$6230,0)),"",INDIRECT("'SorP'!$A$"&amp;MATCH($J118,SorP!$B$1:$B$6230,0))))</f>
        <v/>
      </c>
      <c r="U118" s="239"/>
      <c r="V118" s="269" t="e">
        <f>IF(C118="",NA(),MATCH($B118&amp;$C118,'Smelter Look-up'!$J:$J,0))</f>
        <v>#N/A</v>
      </c>
      <c r="W118" s="270"/>
      <c r="X118" s="270">
        <f t="shared" ca="1" si="4"/>
        <v>0</v>
      </c>
      <c r="Y118" s="270"/>
      <c r="Z118" s="270"/>
      <c r="AB118" s="272" t="str">
        <f t="shared" si="5"/>
        <v/>
      </c>
    </row>
    <row r="119" spans="1:28" s="271" customFormat="1" ht="20.25">
      <c r="A119" s="215"/>
      <c r="B119" s="216" t="str">
        <f>IF(LEN(A119)=0,"",INDEX('Smelter Look-up'!$A:$A,MATCH($A119,'Smelter Look-up'!$E:$E,0)))</f>
        <v/>
      </c>
      <c r="C119" s="220" t="str">
        <f>IF(LEN(A119)=0,"",INDEX('Smelter Look-up'!$C:$C,MATCH($A119,'Smelter Look-up'!$E:$E,0)))</f>
        <v/>
      </c>
      <c r="D119" s="216"/>
      <c r="E119" s="216" t="str">
        <f ca="1">IF(ISERROR($V119),"",OFFSET('Smelter Look-up'!$D$4,$V119-4,0)&amp;"")</f>
        <v/>
      </c>
      <c r="F119" s="216" t="str">
        <f ca="1">IF(ISERROR($V119),"",OFFSET('Smelter Look-up'!$E$4,$V119-4,0))</f>
        <v/>
      </c>
      <c r="G119" s="216" t="str">
        <f ca="1">IF(C119=$X$4,"Enter smelter details", IF(ISERROR($V119),"",OFFSET('Smelter Look-up'!$F$4,$V119-4,0)))</f>
        <v/>
      </c>
      <c r="H119" s="217" t="str">
        <f ca="1">IF(ISERROR($V119),"",OFFSET('Smelter Look-up'!$G$4,$V119-4,0))</f>
        <v/>
      </c>
      <c r="I119" s="218" t="str">
        <f ca="1">IF(ISERROR($V119),"",OFFSET('Smelter Look-up'!$H$4,$V119-4,0))</f>
        <v/>
      </c>
      <c r="J119" s="218" t="str">
        <f ca="1">IF(ISERROR($V119),"",OFFSET('Smelter Look-up'!$I$4,$V119-4,0))</f>
        <v/>
      </c>
      <c r="K119" s="267"/>
      <c r="L119" s="267"/>
      <c r="M119" s="267"/>
      <c r="N119" s="267"/>
      <c r="O119" s="267"/>
      <c r="P119" s="219"/>
      <c r="Q119" s="268"/>
      <c r="R119" s="216" t="str">
        <f ca="1">IF(ISERROR($V119),"",OFFSET('Smelter Look-up'!$C$4,$V119-4,0)&amp;"")</f>
        <v/>
      </c>
      <c r="S119" s="224" t="str">
        <f t="shared" ca="1" si="3"/>
        <v/>
      </c>
      <c r="T119" s="224" t="str">
        <f ca="1">IF(B119="","",IF(ISERROR(MATCH($J119,SorP!$B$1:$B$6230,0)),"",INDIRECT("'SorP'!$A$"&amp;MATCH($J119,SorP!$B$1:$B$6230,0))))</f>
        <v/>
      </c>
      <c r="U119" s="239"/>
      <c r="V119" s="269" t="e">
        <f>IF(C119="",NA(),MATCH($B119&amp;$C119,'Smelter Look-up'!$J:$J,0))</f>
        <v>#N/A</v>
      </c>
      <c r="W119" s="270"/>
      <c r="X119" s="270">
        <f t="shared" ca="1" si="4"/>
        <v>0</v>
      </c>
      <c r="Y119" s="270"/>
      <c r="Z119" s="270"/>
      <c r="AB119" s="272" t="str">
        <f t="shared" si="5"/>
        <v/>
      </c>
    </row>
    <row r="120" spans="1:28" s="271" customFormat="1" ht="20.25">
      <c r="A120" s="215"/>
      <c r="B120" s="216" t="str">
        <f>IF(LEN(A120)=0,"",INDEX('Smelter Look-up'!$A:$A,MATCH($A120,'Smelter Look-up'!$E:$E,0)))</f>
        <v/>
      </c>
      <c r="C120" s="220" t="str">
        <f>IF(LEN(A120)=0,"",INDEX('Smelter Look-up'!$C:$C,MATCH($A120,'Smelter Look-up'!$E:$E,0)))</f>
        <v/>
      </c>
      <c r="D120" s="216"/>
      <c r="E120" s="216" t="str">
        <f ca="1">IF(ISERROR($V120),"",OFFSET('Smelter Look-up'!$D$4,$V120-4,0)&amp;"")</f>
        <v/>
      </c>
      <c r="F120" s="216" t="str">
        <f ca="1">IF(ISERROR($V120),"",OFFSET('Smelter Look-up'!$E$4,$V120-4,0))</f>
        <v/>
      </c>
      <c r="G120" s="216" t="str">
        <f ca="1">IF(C120=$X$4,"Enter smelter details", IF(ISERROR($V120),"",OFFSET('Smelter Look-up'!$F$4,$V120-4,0)))</f>
        <v/>
      </c>
      <c r="H120" s="217" t="str">
        <f ca="1">IF(ISERROR($V120),"",OFFSET('Smelter Look-up'!$G$4,$V120-4,0))</f>
        <v/>
      </c>
      <c r="I120" s="218" t="str">
        <f ca="1">IF(ISERROR($V120),"",OFFSET('Smelter Look-up'!$H$4,$V120-4,0))</f>
        <v/>
      </c>
      <c r="J120" s="218" t="str">
        <f ca="1">IF(ISERROR($V120),"",OFFSET('Smelter Look-up'!$I$4,$V120-4,0))</f>
        <v/>
      </c>
      <c r="K120" s="267"/>
      <c r="L120" s="267"/>
      <c r="M120" s="267"/>
      <c r="N120" s="267"/>
      <c r="O120" s="267"/>
      <c r="P120" s="219"/>
      <c r="Q120" s="268"/>
      <c r="R120" s="216" t="str">
        <f ca="1">IF(ISERROR($V120),"",OFFSET('Smelter Look-up'!$C$4,$V120-4,0)&amp;"")</f>
        <v/>
      </c>
      <c r="S120" s="224" t="str">
        <f t="shared" ca="1" si="3"/>
        <v/>
      </c>
      <c r="T120" s="224" t="str">
        <f ca="1">IF(B120="","",IF(ISERROR(MATCH($J120,SorP!$B$1:$B$6230,0)),"",INDIRECT("'SorP'!$A$"&amp;MATCH($J120,SorP!$B$1:$B$6230,0))))</f>
        <v/>
      </c>
      <c r="U120" s="239"/>
      <c r="V120" s="269" t="e">
        <f>IF(C120="",NA(),MATCH($B120&amp;$C120,'Smelter Look-up'!$J:$J,0))</f>
        <v>#N/A</v>
      </c>
      <c r="W120" s="270"/>
      <c r="X120" s="270">
        <f t="shared" ca="1" si="4"/>
        <v>0</v>
      </c>
      <c r="Y120" s="270"/>
      <c r="Z120" s="270"/>
      <c r="AB120" s="272" t="str">
        <f t="shared" si="5"/>
        <v/>
      </c>
    </row>
    <row r="121" spans="1:28" s="271" customFormat="1" ht="20.25">
      <c r="A121" s="215"/>
      <c r="B121" s="216" t="str">
        <f>IF(LEN(A121)=0,"",INDEX('Smelter Look-up'!$A:$A,MATCH($A121,'Smelter Look-up'!$E:$E,0)))</f>
        <v/>
      </c>
      <c r="C121" s="220" t="str">
        <f>IF(LEN(A121)=0,"",INDEX('Smelter Look-up'!$C:$C,MATCH($A121,'Smelter Look-up'!$E:$E,0)))</f>
        <v/>
      </c>
      <c r="D121" s="216"/>
      <c r="E121" s="216" t="str">
        <f ca="1">IF(ISERROR($V121),"",OFFSET('Smelter Look-up'!$D$4,$V121-4,0)&amp;"")</f>
        <v/>
      </c>
      <c r="F121" s="216" t="str">
        <f ca="1">IF(ISERROR($V121),"",OFFSET('Smelter Look-up'!$E$4,$V121-4,0))</f>
        <v/>
      </c>
      <c r="G121" s="216" t="str">
        <f ca="1">IF(C121=$X$4,"Enter smelter details", IF(ISERROR($V121),"",OFFSET('Smelter Look-up'!$F$4,$V121-4,0)))</f>
        <v/>
      </c>
      <c r="H121" s="217" t="str">
        <f ca="1">IF(ISERROR($V121),"",OFFSET('Smelter Look-up'!$G$4,$V121-4,0))</f>
        <v/>
      </c>
      <c r="I121" s="218" t="str">
        <f ca="1">IF(ISERROR($V121),"",OFFSET('Smelter Look-up'!$H$4,$V121-4,0))</f>
        <v/>
      </c>
      <c r="J121" s="218" t="str">
        <f ca="1">IF(ISERROR($V121),"",OFFSET('Smelter Look-up'!$I$4,$V121-4,0))</f>
        <v/>
      </c>
      <c r="K121" s="267"/>
      <c r="L121" s="267"/>
      <c r="M121" s="267"/>
      <c r="N121" s="267"/>
      <c r="O121" s="267"/>
      <c r="P121" s="219"/>
      <c r="Q121" s="268"/>
      <c r="R121" s="216" t="str">
        <f ca="1">IF(ISERROR($V121),"",OFFSET('Smelter Look-up'!$C$4,$V121-4,0)&amp;"")</f>
        <v/>
      </c>
      <c r="S121" s="224" t="str">
        <f t="shared" ca="1" si="3"/>
        <v/>
      </c>
      <c r="T121" s="224" t="str">
        <f ca="1">IF(B121="","",IF(ISERROR(MATCH($J121,SorP!$B$1:$B$6230,0)),"",INDIRECT("'SorP'!$A$"&amp;MATCH($J121,SorP!$B$1:$B$6230,0))))</f>
        <v/>
      </c>
      <c r="U121" s="239"/>
      <c r="V121" s="269" t="e">
        <f>IF(C121="",NA(),MATCH($B121&amp;$C121,'Smelter Look-up'!$J:$J,0))</f>
        <v>#N/A</v>
      </c>
      <c r="W121" s="270"/>
      <c r="X121" s="270">
        <f t="shared" ca="1" si="4"/>
        <v>0</v>
      </c>
      <c r="Y121" s="270"/>
      <c r="Z121" s="270"/>
      <c r="AB121" s="272" t="str">
        <f t="shared" si="5"/>
        <v/>
      </c>
    </row>
    <row r="122" spans="1:28" s="271" customFormat="1" ht="20.25">
      <c r="A122" s="215"/>
      <c r="B122" s="216" t="str">
        <f>IF(LEN(A122)=0,"",INDEX('Smelter Look-up'!$A:$A,MATCH($A122,'Smelter Look-up'!$E:$E,0)))</f>
        <v/>
      </c>
      <c r="C122" s="220" t="str">
        <f>IF(LEN(A122)=0,"",INDEX('Smelter Look-up'!$C:$C,MATCH($A122,'Smelter Look-up'!$E:$E,0)))</f>
        <v/>
      </c>
      <c r="D122" s="216"/>
      <c r="E122" s="216" t="str">
        <f ca="1">IF(ISERROR($V122),"",OFFSET('Smelter Look-up'!$D$4,$V122-4,0)&amp;"")</f>
        <v/>
      </c>
      <c r="F122" s="216" t="str">
        <f ca="1">IF(ISERROR($V122),"",OFFSET('Smelter Look-up'!$E$4,$V122-4,0))</f>
        <v/>
      </c>
      <c r="G122" s="216" t="str">
        <f ca="1">IF(C122=$X$4,"Enter smelter details", IF(ISERROR($V122),"",OFFSET('Smelter Look-up'!$F$4,$V122-4,0)))</f>
        <v/>
      </c>
      <c r="H122" s="217" t="str">
        <f ca="1">IF(ISERROR($V122),"",OFFSET('Smelter Look-up'!$G$4,$V122-4,0))</f>
        <v/>
      </c>
      <c r="I122" s="218" t="str">
        <f ca="1">IF(ISERROR($V122),"",OFFSET('Smelter Look-up'!$H$4,$V122-4,0))</f>
        <v/>
      </c>
      <c r="J122" s="218" t="str">
        <f ca="1">IF(ISERROR($V122),"",OFFSET('Smelter Look-up'!$I$4,$V122-4,0))</f>
        <v/>
      </c>
      <c r="K122" s="267"/>
      <c r="L122" s="267"/>
      <c r="M122" s="267"/>
      <c r="N122" s="267"/>
      <c r="O122" s="267"/>
      <c r="P122" s="219"/>
      <c r="Q122" s="268"/>
      <c r="R122" s="216" t="str">
        <f ca="1">IF(ISERROR($V122),"",OFFSET('Smelter Look-up'!$C$4,$V122-4,0)&amp;"")</f>
        <v/>
      </c>
      <c r="S122" s="224" t="str">
        <f t="shared" ca="1" si="3"/>
        <v/>
      </c>
      <c r="T122" s="224" t="str">
        <f ca="1">IF(B122="","",IF(ISERROR(MATCH($J122,SorP!$B$1:$B$6230,0)),"",INDIRECT("'SorP'!$A$"&amp;MATCH($J122,SorP!$B$1:$B$6230,0))))</f>
        <v/>
      </c>
      <c r="U122" s="239"/>
      <c r="V122" s="269" t="e">
        <f>IF(C122="",NA(),MATCH($B122&amp;$C122,'Smelter Look-up'!$J:$J,0))</f>
        <v>#N/A</v>
      </c>
      <c r="W122" s="270"/>
      <c r="X122" s="270">
        <f t="shared" ca="1" si="4"/>
        <v>0</v>
      </c>
      <c r="Y122" s="270"/>
      <c r="Z122" s="270"/>
      <c r="AB122" s="272" t="str">
        <f t="shared" si="5"/>
        <v/>
      </c>
    </row>
    <row r="123" spans="1:28" s="271" customFormat="1" ht="20.25">
      <c r="A123" s="215"/>
      <c r="B123" s="216" t="str">
        <f>IF(LEN(A123)=0,"",INDEX('Smelter Look-up'!$A:$A,MATCH($A123,'Smelter Look-up'!$E:$E,0)))</f>
        <v/>
      </c>
      <c r="C123" s="220" t="str">
        <f>IF(LEN(A123)=0,"",INDEX('Smelter Look-up'!$C:$C,MATCH($A123,'Smelter Look-up'!$E:$E,0)))</f>
        <v/>
      </c>
      <c r="D123" s="216"/>
      <c r="E123" s="216" t="str">
        <f ca="1">IF(ISERROR($V123),"",OFFSET('Smelter Look-up'!$D$4,$V123-4,0)&amp;"")</f>
        <v/>
      </c>
      <c r="F123" s="216" t="str">
        <f ca="1">IF(ISERROR($V123),"",OFFSET('Smelter Look-up'!$E$4,$V123-4,0))</f>
        <v/>
      </c>
      <c r="G123" s="216" t="str">
        <f ca="1">IF(C123=$X$4,"Enter smelter details", IF(ISERROR($V123),"",OFFSET('Smelter Look-up'!$F$4,$V123-4,0)))</f>
        <v/>
      </c>
      <c r="H123" s="217" t="str">
        <f ca="1">IF(ISERROR($V123),"",OFFSET('Smelter Look-up'!$G$4,$V123-4,0))</f>
        <v/>
      </c>
      <c r="I123" s="218" t="str">
        <f ca="1">IF(ISERROR($V123),"",OFFSET('Smelter Look-up'!$H$4,$V123-4,0))</f>
        <v/>
      </c>
      <c r="J123" s="218" t="str">
        <f ca="1">IF(ISERROR($V123),"",OFFSET('Smelter Look-up'!$I$4,$V123-4,0))</f>
        <v/>
      </c>
      <c r="K123" s="267"/>
      <c r="L123" s="267"/>
      <c r="M123" s="267"/>
      <c r="N123" s="267"/>
      <c r="O123" s="267"/>
      <c r="P123" s="219"/>
      <c r="Q123" s="268"/>
      <c r="R123" s="216" t="str">
        <f ca="1">IF(ISERROR($V123),"",OFFSET('Smelter Look-up'!$C$4,$V123-4,0)&amp;"")</f>
        <v/>
      </c>
      <c r="S123" s="224" t="str">
        <f t="shared" ca="1" si="3"/>
        <v/>
      </c>
      <c r="T123" s="224" t="str">
        <f ca="1">IF(B123="","",IF(ISERROR(MATCH($J123,SorP!$B$1:$B$6230,0)),"",INDIRECT("'SorP'!$A$"&amp;MATCH($J123,SorP!$B$1:$B$6230,0))))</f>
        <v/>
      </c>
      <c r="U123" s="239"/>
      <c r="V123" s="269" t="e">
        <f>IF(C123="",NA(),MATCH($B123&amp;$C123,'Smelter Look-up'!$J:$J,0))</f>
        <v>#N/A</v>
      </c>
      <c r="W123" s="270"/>
      <c r="X123" s="270">
        <f t="shared" ca="1" si="4"/>
        <v>0</v>
      </c>
      <c r="Y123" s="270"/>
      <c r="Z123" s="270"/>
      <c r="AB123" s="272" t="str">
        <f t="shared" si="5"/>
        <v/>
      </c>
    </row>
    <row r="124" spans="1:28" s="271" customFormat="1" ht="20.25">
      <c r="A124" s="215"/>
      <c r="B124" s="216" t="str">
        <f>IF(LEN(A124)=0,"",INDEX('Smelter Look-up'!$A:$A,MATCH($A124,'Smelter Look-up'!$E:$E,0)))</f>
        <v/>
      </c>
      <c r="C124" s="220" t="str">
        <f>IF(LEN(A124)=0,"",INDEX('Smelter Look-up'!$C:$C,MATCH($A124,'Smelter Look-up'!$E:$E,0)))</f>
        <v/>
      </c>
      <c r="D124" s="216"/>
      <c r="E124" s="216" t="str">
        <f ca="1">IF(ISERROR($V124),"",OFFSET('Smelter Look-up'!$D$4,$V124-4,0)&amp;"")</f>
        <v/>
      </c>
      <c r="F124" s="216" t="str">
        <f ca="1">IF(ISERROR($V124),"",OFFSET('Smelter Look-up'!$E$4,$V124-4,0))</f>
        <v/>
      </c>
      <c r="G124" s="216" t="str">
        <f ca="1">IF(C124=$X$4,"Enter smelter details", IF(ISERROR($V124),"",OFFSET('Smelter Look-up'!$F$4,$V124-4,0)))</f>
        <v/>
      </c>
      <c r="H124" s="217" t="str">
        <f ca="1">IF(ISERROR($V124),"",OFFSET('Smelter Look-up'!$G$4,$V124-4,0))</f>
        <v/>
      </c>
      <c r="I124" s="218" t="str">
        <f ca="1">IF(ISERROR($V124),"",OFFSET('Smelter Look-up'!$H$4,$V124-4,0))</f>
        <v/>
      </c>
      <c r="J124" s="218" t="str">
        <f ca="1">IF(ISERROR($V124),"",OFFSET('Smelter Look-up'!$I$4,$V124-4,0))</f>
        <v/>
      </c>
      <c r="K124" s="267"/>
      <c r="L124" s="267"/>
      <c r="M124" s="267"/>
      <c r="N124" s="267"/>
      <c r="O124" s="267"/>
      <c r="P124" s="219"/>
      <c r="Q124" s="268"/>
      <c r="R124" s="216" t="str">
        <f ca="1">IF(ISERROR($V124),"",OFFSET('Smelter Look-up'!$C$4,$V124-4,0)&amp;"")</f>
        <v/>
      </c>
      <c r="S124" s="224" t="str">
        <f t="shared" ca="1" si="3"/>
        <v/>
      </c>
      <c r="T124" s="224" t="str">
        <f ca="1">IF(B124="","",IF(ISERROR(MATCH($J124,SorP!$B$1:$B$6230,0)),"",INDIRECT("'SorP'!$A$"&amp;MATCH($J124,SorP!$B$1:$B$6230,0))))</f>
        <v/>
      </c>
      <c r="U124" s="239"/>
      <c r="V124" s="269" t="e">
        <f>IF(C124="",NA(),MATCH($B124&amp;$C124,'Smelter Look-up'!$J:$J,0))</f>
        <v>#N/A</v>
      </c>
      <c r="W124" s="270"/>
      <c r="X124" s="270">
        <f t="shared" ca="1" si="4"/>
        <v>0</v>
      </c>
      <c r="Y124" s="270"/>
      <c r="Z124" s="270"/>
      <c r="AB124" s="272" t="str">
        <f t="shared" si="5"/>
        <v/>
      </c>
    </row>
    <row r="125" spans="1:28" s="271" customFormat="1" ht="20.25">
      <c r="A125" s="215"/>
      <c r="B125" s="216" t="str">
        <f>IF(LEN(A125)=0,"",INDEX('Smelter Look-up'!$A:$A,MATCH($A125,'Smelter Look-up'!$E:$E,0)))</f>
        <v/>
      </c>
      <c r="C125" s="220" t="str">
        <f>IF(LEN(A125)=0,"",INDEX('Smelter Look-up'!$C:$C,MATCH($A125,'Smelter Look-up'!$E:$E,0)))</f>
        <v/>
      </c>
      <c r="D125" s="216"/>
      <c r="E125" s="216" t="str">
        <f ca="1">IF(ISERROR($V125),"",OFFSET('Smelter Look-up'!$D$4,$V125-4,0)&amp;"")</f>
        <v/>
      </c>
      <c r="F125" s="216" t="str">
        <f ca="1">IF(ISERROR($V125),"",OFFSET('Smelter Look-up'!$E$4,$V125-4,0))</f>
        <v/>
      </c>
      <c r="G125" s="216" t="str">
        <f ca="1">IF(C125=$X$4,"Enter smelter details", IF(ISERROR($V125),"",OFFSET('Smelter Look-up'!$F$4,$V125-4,0)))</f>
        <v/>
      </c>
      <c r="H125" s="217" t="str">
        <f ca="1">IF(ISERROR($V125),"",OFFSET('Smelter Look-up'!$G$4,$V125-4,0))</f>
        <v/>
      </c>
      <c r="I125" s="218" t="str">
        <f ca="1">IF(ISERROR($V125),"",OFFSET('Smelter Look-up'!$H$4,$V125-4,0))</f>
        <v/>
      </c>
      <c r="J125" s="218" t="str">
        <f ca="1">IF(ISERROR($V125),"",OFFSET('Smelter Look-up'!$I$4,$V125-4,0))</f>
        <v/>
      </c>
      <c r="K125" s="267"/>
      <c r="L125" s="267"/>
      <c r="M125" s="267"/>
      <c r="N125" s="267"/>
      <c r="O125" s="267"/>
      <c r="P125" s="219"/>
      <c r="Q125" s="268"/>
      <c r="R125" s="216" t="str">
        <f ca="1">IF(ISERROR($V125),"",OFFSET('Smelter Look-up'!$C$4,$V125-4,0)&amp;"")</f>
        <v/>
      </c>
      <c r="S125" s="224" t="str">
        <f t="shared" ca="1" si="3"/>
        <v/>
      </c>
      <c r="T125" s="224" t="str">
        <f ca="1">IF(B125="","",IF(ISERROR(MATCH($J125,SorP!$B$1:$B$6230,0)),"",INDIRECT("'SorP'!$A$"&amp;MATCH($J125,SorP!$B$1:$B$6230,0))))</f>
        <v/>
      </c>
      <c r="U125" s="239"/>
      <c r="V125" s="269" t="e">
        <f>IF(C125="",NA(),MATCH($B125&amp;$C125,'Smelter Look-up'!$J:$J,0))</f>
        <v>#N/A</v>
      </c>
      <c r="W125" s="270"/>
      <c r="X125" s="270">
        <f t="shared" ca="1" si="4"/>
        <v>0</v>
      </c>
      <c r="Y125" s="270"/>
      <c r="Z125" s="270"/>
      <c r="AB125" s="272" t="str">
        <f t="shared" si="5"/>
        <v/>
      </c>
    </row>
    <row r="126" spans="1:28" s="271" customFormat="1" ht="20.25">
      <c r="A126" s="215"/>
      <c r="B126" s="216" t="str">
        <f>IF(LEN(A126)=0,"",INDEX('Smelter Look-up'!$A:$A,MATCH($A126,'Smelter Look-up'!$E:$E,0)))</f>
        <v/>
      </c>
      <c r="C126" s="220" t="str">
        <f>IF(LEN(A126)=0,"",INDEX('Smelter Look-up'!$C:$C,MATCH($A126,'Smelter Look-up'!$E:$E,0)))</f>
        <v/>
      </c>
      <c r="D126" s="216"/>
      <c r="E126" s="216" t="str">
        <f ca="1">IF(ISERROR($V126),"",OFFSET('Smelter Look-up'!$D$4,$V126-4,0)&amp;"")</f>
        <v/>
      </c>
      <c r="F126" s="216" t="str">
        <f ca="1">IF(ISERROR($V126),"",OFFSET('Smelter Look-up'!$E$4,$V126-4,0))</f>
        <v/>
      </c>
      <c r="G126" s="216" t="str">
        <f ca="1">IF(C126=$X$4,"Enter smelter details", IF(ISERROR($V126),"",OFFSET('Smelter Look-up'!$F$4,$V126-4,0)))</f>
        <v/>
      </c>
      <c r="H126" s="217" t="str">
        <f ca="1">IF(ISERROR($V126),"",OFFSET('Smelter Look-up'!$G$4,$V126-4,0))</f>
        <v/>
      </c>
      <c r="I126" s="218" t="str">
        <f ca="1">IF(ISERROR($V126),"",OFFSET('Smelter Look-up'!$H$4,$V126-4,0))</f>
        <v/>
      </c>
      <c r="J126" s="218" t="str">
        <f ca="1">IF(ISERROR($V126),"",OFFSET('Smelter Look-up'!$I$4,$V126-4,0))</f>
        <v/>
      </c>
      <c r="K126" s="267"/>
      <c r="L126" s="267"/>
      <c r="M126" s="267"/>
      <c r="N126" s="267"/>
      <c r="O126" s="267"/>
      <c r="P126" s="219"/>
      <c r="Q126" s="268"/>
      <c r="R126" s="216" t="str">
        <f ca="1">IF(ISERROR($V126),"",OFFSET('Smelter Look-up'!$C$4,$V126-4,0)&amp;"")</f>
        <v/>
      </c>
      <c r="S126" s="224" t="str">
        <f t="shared" ca="1" si="3"/>
        <v/>
      </c>
      <c r="T126" s="224" t="str">
        <f ca="1">IF(B126="","",IF(ISERROR(MATCH($J126,SorP!$B$1:$B$6230,0)),"",INDIRECT("'SorP'!$A$"&amp;MATCH($J126,SorP!$B$1:$B$6230,0))))</f>
        <v/>
      </c>
      <c r="U126" s="239"/>
      <c r="V126" s="269" t="e">
        <f>IF(C126="",NA(),MATCH($B126&amp;$C126,'Smelter Look-up'!$J:$J,0))</f>
        <v>#N/A</v>
      </c>
      <c r="W126" s="270"/>
      <c r="X126" s="270">
        <f t="shared" ca="1" si="4"/>
        <v>0</v>
      </c>
      <c r="Y126" s="270"/>
      <c r="Z126" s="270"/>
      <c r="AB126" s="272" t="str">
        <f t="shared" si="5"/>
        <v/>
      </c>
    </row>
    <row r="127" spans="1:28" s="271" customFormat="1" ht="20.25">
      <c r="A127" s="215"/>
      <c r="B127" s="216" t="str">
        <f>IF(LEN(A127)=0,"",INDEX('Smelter Look-up'!$A:$A,MATCH($A127,'Smelter Look-up'!$E:$E,0)))</f>
        <v/>
      </c>
      <c r="C127" s="220" t="str">
        <f>IF(LEN(A127)=0,"",INDEX('Smelter Look-up'!$C:$C,MATCH($A127,'Smelter Look-up'!$E:$E,0)))</f>
        <v/>
      </c>
      <c r="D127" s="216"/>
      <c r="E127" s="216" t="str">
        <f ca="1">IF(ISERROR($V127),"",OFFSET('Smelter Look-up'!$D$4,$V127-4,0)&amp;"")</f>
        <v/>
      </c>
      <c r="F127" s="216" t="str">
        <f ca="1">IF(ISERROR($V127),"",OFFSET('Smelter Look-up'!$E$4,$V127-4,0))</f>
        <v/>
      </c>
      <c r="G127" s="216" t="str">
        <f ca="1">IF(C127=$X$4,"Enter smelter details", IF(ISERROR($V127),"",OFFSET('Smelter Look-up'!$F$4,$V127-4,0)))</f>
        <v/>
      </c>
      <c r="H127" s="217" t="str">
        <f ca="1">IF(ISERROR($V127),"",OFFSET('Smelter Look-up'!$G$4,$V127-4,0))</f>
        <v/>
      </c>
      <c r="I127" s="218" t="str">
        <f ca="1">IF(ISERROR($V127),"",OFFSET('Smelter Look-up'!$H$4,$V127-4,0))</f>
        <v/>
      </c>
      <c r="J127" s="218" t="str">
        <f ca="1">IF(ISERROR($V127),"",OFFSET('Smelter Look-up'!$I$4,$V127-4,0))</f>
        <v/>
      </c>
      <c r="K127" s="267"/>
      <c r="L127" s="267"/>
      <c r="M127" s="267"/>
      <c r="N127" s="267"/>
      <c r="O127" s="267"/>
      <c r="P127" s="219"/>
      <c r="Q127" s="268"/>
      <c r="R127" s="216" t="str">
        <f ca="1">IF(ISERROR($V127),"",OFFSET('Smelter Look-up'!$C$4,$V127-4,0)&amp;"")</f>
        <v/>
      </c>
      <c r="S127" s="224" t="str">
        <f t="shared" ca="1" si="3"/>
        <v/>
      </c>
      <c r="T127" s="224" t="str">
        <f ca="1">IF(B127="","",IF(ISERROR(MATCH($J127,SorP!$B$1:$B$6230,0)),"",INDIRECT("'SorP'!$A$"&amp;MATCH($J127,SorP!$B$1:$B$6230,0))))</f>
        <v/>
      </c>
      <c r="U127" s="239"/>
      <c r="V127" s="269" t="e">
        <f>IF(C127="",NA(),MATCH($B127&amp;$C127,'Smelter Look-up'!$J:$J,0))</f>
        <v>#N/A</v>
      </c>
      <c r="W127" s="270"/>
      <c r="X127" s="270">
        <f t="shared" ca="1" si="4"/>
        <v>0</v>
      </c>
      <c r="Y127" s="270"/>
      <c r="Z127" s="270"/>
      <c r="AB127" s="272" t="str">
        <f t="shared" si="5"/>
        <v/>
      </c>
    </row>
    <row r="128" spans="1:28" s="271" customFormat="1" ht="20.25">
      <c r="A128" s="215"/>
      <c r="B128" s="216" t="str">
        <f>IF(LEN(A128)=0,"",INDEX('Smelter Look-up'!$A:$A,MATCH($A128,'Smelter Look-up'!$E:$E,0)))</f>
        <v/>
      </c>
      <c r="C128" s="220" t="str">
        <f>IF(LEN(A128)=0,"",INDEX('Smelter Look-up'!$C:$C,MATCH($A128,'Smelter Look-up'!$E:$E,0)))</f>
        <v/>
      </c>
      <c r="D128" s="216"/>
      <c r="E128" s="216" t="str">
        <f ca="1">IF(ISERROR($V128),"",OFFSET('Smelter Look-up'!$D$4,$V128-4,0)&amp;"")</f>
        <v/>
      </c>
      <c r="F128" s="216" t="str">
        <f ca="1">IF(ISERROR($V128),"",OFFSET('Smelter Look-up'!$E$4,$V128-4,0))</f>
        <v/>
      </c>
      <c r="G128" s="216" t="str">
        <f ca="1">IF(C128=$X$4,"Enter smelter details", IF(ISERROR($V128),"",OFFSET('Smelter Look-up'!$F$4,$V128-4,0)))</f>
        <v/>
      </c>
      <c r="H128" s="217" t="str">
        <f ca="1">IF(ISERROR($V128),"",OFFSET('Smelter Look-up'!$G$4,$V128-4,0))</f>
        <v/>
      </c>
      <c r="I128" s="218" t="str">
        <f ca="1">IF(ISERROR($V128),"",OFFSET('Smelter Look-up'!$H$4,$V128-4,0))</f>
        <v/>
      </c>
      <c r="J128" s="218" t="str">
        <f ca="1">IF(ISERROR($V128),"",OFFSET('Smelter Look-up'!$I$4,$V128-4,0))</f>
        <v/>
      </c>
      <c r="K128" s="267"/>
      <c r="L128" s="267"/>
      <c r="M128" s="267"/>
      <c r="N128" s="267"/>
      <c r="O128" s="267"/>
      <c r="P128" s="219"/>
      <c r="Q128" s="268"/>
      <c r="R128" s="216" t="str">
        <f ca="1">IF(ISERROR($V128),"",OFFSET('Smelter Look-up'!$C$4,$V128-4,0)&amp;"")</f>
        <v/>
      </c>
      <c r="S128" s="224" t="str">
        <f t="shared" ca="1" si="3"/>
        <v/>
      </c>
      <c r="T128" s="224" t="str">
        <f ca="1">IF(B128="","",IF(ISERROR(MATCH($J128,SorP!$B$1:$B$6230,0)),"",INDIRECT("'SorP'!$A$"&amp;MATCH($J128,SorP!$B$1:$B$6230,0))))</f>
        <v/>
      </c>
      <c r="U128" s="239"/>
      <c r="V128" s="269" t="e">
        <f>IF(C128="",NA(),MATCH($B128&amp;$C128,'Smelter Look-up'!$J:$J,0))</f>
        <v>#N/A</v>
      </c>
      <c r="W128" s="270"/>
      <c r="X128" s="270">
        <f t="shared" ca="1" si="4"/>
        <v>0</v>
      </c>
      <c r="Y128" s="270"/>
      <c r="Z128" s="270"/>
      <c r="AB128" s="272" t="str">
        <f t="shared" si="5"/>
        <v/>
      </c>
    </row>
    <row r="129" spans="1:28" s="271" customFormat="1" ht="20.25">
      <c r="A129" s="215"/>
      <c r="B129" s="216" t="str">
        <f>IF(LEN(A129)=0,"",INDEX('Smelter Look-up'!$A:$A,MATCH($A129,'Smelter Look-up'!$E:$E,0)))</f>
        <v/>
      </c>
      <c r="C129" s="220" t="str">
        <f>IF(LEN(A129)=0,"",INDEX('Smelter Look-up'!$C:$C,MATCH($A129,'Smelter Look-up'!$E:$E,0)))</f>
        <v/>
      </c>
      <c r="D129" s="216"/>
      <c r="E129" s="216" t="str">
        <f ca="1">IF(ISERROR($V129),"",OFFSET('Smelter Look-up'!$D$4,$V129-4,0)&amp;"")</f>
        <v/>
      </c>
      <c r="F129" s="216" t="str">
        <f ca="1">IF(ISERROR($V129),"",OFFSET('Smelter Look-up'!$E$4,$V129-4,0))</f>
        <v/>
      </c>
      <c r="G129" s="216" t="str">
        <f ca="1">IF(C129=$X$4,"Enter smelter details", IF(ISERROR($V129),"",OFFSET('Smelter Look-up'!$F$4,$V129-4,0)))</f>
        <v/>
      </c>
      <c r="H129" s="217" t="str">
        <f ca="1">IF(ISERROR($V129),"",OFFSET('Smelter Look-up'!$G$4,$V129-4,0))</f>
        <v/>
      </c>
      <c r="I129" s="218" t="str">
        <f ca="1">IF(ISERROR($V129),"",OFFSET('Smelter Look-up'!$H$4,$V129-4,0))</f>
        <v/>
      </c>
      <c r="J129" s="218" t="str">
        <f ca="1">IF(ISERROR($V129),"",OFFSET('Smelter Look-up'!$I$4,$V129-4,0))</f>
        <v/>
      </c>
      <c r="K129" s="267"/>
      <c r="L129" s="267"/>
      <c r="M129" s="267"/>
      <c r="N129" s="267"/>
      <c r="O129" s="267"/>
      <c r="P129" s="219"/>
      <c r="Q129" s="268"/>
      <c r="R129" s="216" t="str">
        <f ca="1">IF(ISERROR($V129),"",OFFSET('Smelter Look-up'!$C$4,$V129-4,0)&amp;"")</f>
        <v/>
      </c>
      <c r="S129" s="224" t="str">
        <f t="shared" ca="1" si="3"/>
        <v/>
      </c>
      <c r="T129" s="224" t="str">
        <f ca="1">IF(B129="","",IF(ISERROR(MATCH($J129,SorP!$B$1:$B$6230,0)),"",INDIRECT("'SorP'!$A$"&amp;MATCH($J129,SorP!$B$1:$B$6230,0))))</f>
        <v/>
      </c>
      <c r="U129" s="239"/>
      <c r="V129" s="269" t="e">
        <f>IF(C129="",NA(),MATCH($B129&amp;$C129,'Smelter Look-up'!$J:$J,0))</f>
        <v>#N/A</v>
      </c>
      <c r="W129" s="270"/>
      <c r="X129" s="270">
        <f t="shared" ca="1" si="4"/>
        <v>0</v>
      </c>
      <c r="Y129" s="270"/>
      <c r="Z129" s="270"/>
      <c r="AB129" s="272" t="str">
        <f t="shared" si="5"/>
        <v/>
      </c>
    </row>
    <row r="130" spans="1:28" s="271" customFormat="1" ht="20.25">
      <c r="A130" s="215"/>
      <c r="B130" s="216" t="str">
        <f>IF(LEN(A130)=0,"",INDEX('Smelter Look-up'!$A:$A,MATCH($A130,'Smelter Look-up'!$E:$E,0)))</f>
        <v/>
      </c>
      <c r="C130" s="220" t="str">
        <f>IF(LEN(A130)=0,"",INDEX('Smelter Look-up'!$C:$C,MATCH($A130,'Smelter Look-up'!$E:$E,0)))</f>
        <v/>
      </c>
      <c r="D130" s="216"/>
      <c r="E130" s="216" t="str">
        <f ca="1">IF(ISERROR($V130),"",OFFSET('Smelter Look-up'!$D$4,$V130-4,0)&amp;"")</f>
        <v/>
      </c>
      <c r="F130" s="216" t="str">
        <f ca="1">IF(ISERROR($V130),"",OFFSET('Smelter Look-up'!$E$4,$V130-4,0))</f>
        <v/>
      </c>
      <c r="G130" s="216" t="str">
        <f ca="1">IF(C130=$X$4,"Enter smelter details", IF(ISERROR($V130),"",OFFSET('Smelter Look-up'!$F$4,$V130-4,0)))</f>
        <v/>
      </c>
      <c r="H130" s="217" t="str">
        <f ca="1">IF(ISERROR($V130),"",OFFSET('Smelter Look-up'!$G$4,$V130-4,0))</f>
        <v/>
      </c>
      <c r="I130" s="218" t="str">
        <f ca="1">IF(ISERROR($V130),"",OFFSET('Smelter Look-up'!$H$4,$V130-4,0))</f>
        <v/>
      </c>
      <c r="J130" s="218" t="str">
        <f ca="1">IF(ISERROR($V130),"",OFFSET('Smelter Look-up'!$I$4,$V130-4,0))</f>
        <v/>
      </c>
      <c r="K130" s="267"/>
      <c r="L130" s="267"/>
      <c r="M130" s="267"/>
      <c r="N130" s="267"/>
      <c r="O130" s="267"/>
      <c r="P130" s="219"/>
      <c r="Q130" s="268"/>
      <c r="R130" s="216" t="str">
        <f ca="1">IF(ISERROR($V130),"",OFFSET('Smelter Look-up'!$C$4,$V130-4,0)&amp;"")</f>
        <v/>
      </c>
      <c r="S130" s="224" t="str">
        <f t="shared" ca="1" si="3"/>
        <v/>
      </c>
      <c r="T130" s="224" t="str">
        <f ca="1">IF(B130="","",IF(ISERROR(MATCH($J130,SorP!$B$1:$B$6230,0)),"",INDIRECT("'SorP'!$A$"&amp;MATCH($J130,SorP!$B$1:$B$6230,0))))</f>
        <v/>
      </c>
      <c r="U130" s="239"/>
      <c r="V130" s="269" t="e">
        <f>IF(C130="",NA(),MATCH($B130&amp;$C130,'Smelter Look-up'!$J:$J,0))</f>
        <v>#N/A</v>
      </c>
      <c r="W130" s="270"/>
      <c r="X130" s="270">
        <f t="shared" ca="1" si="4"/>
        <v>0</v>
      </c>
      <c r="Y130" s="270"/>
      <c r="Z130" s="270"/>
      <c r="AB130" s="272" t="str">
        <f t="shared" si="5"/>
        <v/>
      </c>
    </row>
    <row r="131" spans="1:28" s="271" customFormat="1" ht="20.25">
      <c r="A131" s="215"/>
      <c r="B131" s="216" t="str">
        <f>IF(LEN(A131)=0,"",INDEX('Smelter Look-up'!$A:$A,MATCH($A131,'Smelter Look-up'!$E:$E,0)))</f>
        <v/>
      </c>
      <c r="C131" s="220" t="str">
        <f>IF(LEN(A131)=0,"",INDEX('Smelter Look-up'!$C:$C,MATCH($A131,'Smelter Look-up'!$E:$E,0)))</f>
        <v/>
      </c>
      <c r="D131" s="216"/>
      <c r="E131" s="216" t="str">
        <f ca="1">IF(ISERROR($V131),"",OFFSET('Smelter Look-up'!$D$4,$V131-4,0)&amp;"")</f>
        <v/>
      </c>
      <c r="F131" s="216" t="str">
        <f ca="1">IF(ISERROR($V131),"",OFFSET('Smelter Look-up'!$E$4,$V131-4,0))</f>
        <v/>
      </c>
      <c r="G131" s="216" t="str">
        <f ca="1">IF(C131=$X$4,"Enter smelter details", IF(ISERROR($V131),"",OFFSET('Smelter Look-up'!$F$4,$V131-4,0)))</f>
        <v/>
      </c>
      <c r="H131" s="217" t="str">
        <f ca="1">IF(ISERROR($V131),"",OFFSET('Smelter Look-up'!$G$4,$V131-4,0))</f>
        <v/>
      </c>
      <c r="I131" s="218" t="str">
        <f ca="1">IF(ISERROR($V131),"",OFFSET('Smelter Look-up'!$H$4,$V131-4,0))</f>
        <v/>
      </c>
      <c r="J131" s="218" t="str">
        <f ca="1">IF(ISERROR($V131),"",OFFSET('Smelter Look-up'!$I$4,$V131-4,0))</f>
        <v/>
      </c>
      <c r="K131" s="267"/>
      <c r="L131" s="267"/>
      <c r="M131" s="267"/>
      <c r="N131" s="267"/>
      <c r="O131" s="267"/>
      <c r="P131" s="219"/>
      <c r="Q131" s="268"/>
      <c r="R131" s="216" t="str">
        <f ca="1">IF(ISERROR($V131),"",OFFSET('Smelter Look-up'!$C$4,$V131-4,0)&amp;"")</f>
        <v/>
      </c>
      <c r="S131" s="224" t="str">
        <f t="shared" ca="1" si="3"/>
        <v/>
      </c>
      <c r="T131" s="224" t="str">
        <f ca="1">IF(B131="","",IF(ISERROR(MATCH($J131,SorP!$B$1:$B$6230,0)),"",INDIRECT("'SorP'!$A$"&amp;MATCH($J131,SorP!$B$1:$B$6230,0))))</f>
        <v/>
      </c>
      <c r="U131" s="239"/>
      <c r="V131" s="269" t="e">
        <f>IF(C131="",NA(),MATCH($B131&amp;$C131,'Smelter Look-up'!$J:$J,0))</f>
        <v>#N/A</v>
      </c>
      <c r="W131" s="270"/>
      <c r="X131" s="270">
        <f t="shared" ca="1" si="4"/>
        <v>0</v>
      </c>
      <c r="Y131" s="270"/>
      <c r="Z131" s="270"/>
      <c r="AB131" s="272" t="str">
        <f t="shared" si="5"/>
        <v/>
      </c>
    </row>
    <row r="132" spans="1:28" s="271" customFormat="1" ht="20.25">
      <c r="A132" s="215"/>
      <c r="B132" s="216" t="str">
        <f>IF(LEN(A132)=0,"",INDEX('Smelter Look-up'!$A:$A,MATCH($A132,'Smelter Look-up'!$E:$E,0)))</f>
        <v/>
      </c>
      <c r="C132" s="220" t="str">
        <f>IF(LEN(A132)=0,"",INDEX('Smelter Look-up'!$C:$C,MATCH($A132,'Smelter Look-up'!$E:$E,0)))</f>
        <v/>
      </c>
      <c r="D132" s="216"/>
      <c r="E132" s="216" t="str">
        <f ca="1">IF(ISERROR($V132),"",OFFSET('Smelter Look-up'!$D$4,$V132-4,0)&amp;"")</f>
        <v/>
      </c>
      <c r="F132" s="216" t="str">
        <f ca="1">IF(ISERROR($V132),"",OFFSET('Smelter Look-up'!$E$4,$V132-4,0))</f>
        <v/>
      </c>
      <c r="G132" s="216" t="str">
        <f ca="1">IF(C132=$X$4,"Enter smelter details", IF(ISERROR($V132),"",OFFSET('Smelter Look-up'!$F$4,$V132-4,0)))</f>
        <v/>
      </c>
      <c r="H132" s="217" t="str">
        <f ca="1">IF(ISERROR($V132),"",OFFSET('Smelter Look-up'!$G$4,$V132-4,0))</f>
        <v/>
      </c>
      <c r="I132" s="218" t="str">
        <f ca="1">IF(ISERROR($V132),"",OFFSET('Smelter Look-up'!$H$4,$V132-4,0))</f>
        <v/>
      </c>
      <c r="J132" s="218" t="str">
        <f ca="1">IF(ISERROR($V132),"",OFFSET('Smelter Look-up'!$I$4,$V132-4,0))</f>
        <v/>
      </c>
      <c r="K132" s="267"/>
      <c r="L132" s="267"/>
      <c r="M132" s="267"/>
      <c r="N132" s="267"/>
      <c r="O132" s="267"/>
      <c r="P132" s="219"/>
      <c r="Q132" s="268"/>
      <c r="R132" s="216" t="str">
        <f ca="1">IF(ISERROR($V132),"",OFFSET('Smelter Look-up'!$C$4,$V132-4,0)&amp;"")</f>
        <v/>
      </c>
      <c r="S132" s="224" t="str">
        <f t="shared" ca="1" si="3"/>
        <v/>
      </c>
      <c r="T132" s="224" t="str">
        <f ca="1">IF(B132="","",IF(ISERROR(MATCH($J132,SorP!$B$1:$B$6230,0)),"",INDIRECT("'SorP'!$A$"&amp;MATCH($J132,SorP!$B$1:$B$6230,0))))</f>
        <v/>
      </c>
      <c r="U132" s="239"/>
      <c r="V132" s="269" t="e">
        <f>IF(C132="",NA(),MATCH($B132&amp;$C132,'Smelter Look-up'!$J:$J,0))</f>
        <v>#N/A</v>
      </c>
      <c r="W132" s="270"/>
      <c r="X132" s="270">
        <f t="shared" ca="1" si="4"/>
        <v>0</v>
      </c>
      <c r="Y132" s="270"/>
      <c r="Z132" s="270"/>
      <c r="AB132" s="272" t="str">
        <f t="shared" si="5"/>
        <v/>
      </c>
    </row>
    <row r="133" spans="1:28" s="271" customFormat="1" ht="20.25">
      <c r="A133" s="215"/>
      <c r="B133" s="216" t="str">
        <f>IF(LEN(A133)=0,"",INDEX('Smelter Look-up'!$A:$A,MATCH($A133,'Smelter Look-up'!$E:$E,0)))</f>
        <v/>
      </c>
      <c r="C133" s="220" t="str">
        <f>IF(LEN(A133)=0,"",INDEX('Smelter Look-up'!$C:$C,MATCH($A133,'Smelter Look-up'!$E:$E,0)))</f>
        <v/>
      </c>
      <c r="D133" s="216"/>
      <c r="E133" s="216" t="str">
        <f ca="1">IF(ISERROR($V133),"",OFFSET('Smelter Look-up'!$D$4,$V133-4,0)&amp;"")</f>
        <v/>
      </c>
      <c r="F133" s="216" t="str">
        <f ca="1">IF(ISERROR($V133),"",OFFSET('Smelter Look-up'!$E$4,$V133-4,0))</f>
        <v/>
      </c>
      <c r="G133" s="216" t="str">
        <f ca="1">IF(C133=$X$4,"Enter smelter details", IF(ISERROR($V133),"",OFFSET('Smelter Look-up'!$F$4,$V133-4,0)))</f>
        <v/>
      </c>
      <c r="H133" s="217" t="str">
        <f ca="1">IF(ISERROR($V133),"",OFFSET('Smelter Look-up'!$G$4,$V133-4,0))</f>
        <v/>
      </c>
      <c r="I133" s="218" t="str">
        <f ca="1">IF(ISERROR($V133),"",OFFSET('Smelter Look-up'!$H$4,$V133-4,0))</f>
        <v/>
      </c>
      <c r="J133" s="218" t="str">
        <f ca="1">IF(ISERROR($V133),"",OFFSET('Smelter Look-up'!$I$4,$V133-4,0))</f>
        <v/>
      </c>
      <c r="K133" s="267"/>
      <c r="L133" s="267"/>
      <c r="M133" s="267"/>
      <c r="N133" s="267"/>
      <c r="O133" s="267"/>
      <c r="P133" s="219"/>
      <c r="Q133" s="268"/>
      <c r="R133" s="216" t="str">
        <f ca="1">IF(ISERROR($V133),"",OFFSET('Smelter Look-up'!$C$4,$V133-4,0)&amp;"")</f>
        <v/>
      </c>
      <c r="S133" s="224" t="str">
        <f t="shared" ref="S133:S196" ca="1" si="6">IF(B133="","",IF(ISERROR(MATCH($E133,CL,0)),"Unknown",INDIRECT("'C'!$A$"&amp;MATCH($E133,CL,0)+1)))</f>
        <v/>
      </c>
      <c r="T133" s="224" t="str">
        <f ca="1">IF(B133="","",IF(ISERROR(MATCH($J133,SorP!$B$1:$B$6230,0)),"",INDIRECT("'SorP'!$A$"&amp;MATCH($J133,SorP!$B$1:$B$6230,0))))</f>
        <v/>
      </c>
      <c r="U133" s="239"/>
      <c r="V133" s="269" t="e">
        <f>IF(C133="",NA(),MATCH($B133&amp;$C133,'Smelter Look-up'!$J:$J,0))</f>
        <v>#N/A</v>
      </c>
      <c r="W133" s="270"/>
      <c r="X133" s="270">
        <f t="shared" ref="X133:X196" ca="1" si="7">IF(AND(C133="Smelter not listed",OR(LEN(D133)=0,LEN(E133)=0)),1,0)</f>
        <v>0</v>
      </c>
      <c r="Y133" s="270"/>
      <c r="Z133" s="270"/>
      <c r="AB133" s="272" t="str">
        <f t="shared" ref="AB133:AB196" si="8">B133&amp;C133</f>
        <v/>
      </c>
    </row>
    <row r="134" spans="1:28" s="271" customFormat="1" ht="20.25">
      <c r="A134" s="215"/>
      <c r="B134" s="216" t="str">
        <f>IF(LEN(A134)=0,"",INDEX('Smelter Look-up'!$A:$A,MATCH($A134,'Smelter Look-up'!$E:$E,0)))</f>
        <v/>
      </c>
      <c r="C134" s="220" t="str">
        <f>IF(LEN(A134)=0,"",INDEX('Smelter Look-up'!$C:$C,MATCH($A134,'Smelter Look-up'!$E:$E,0)))</f>
        <v/>
      </c>
      <c r="D134" s="216"/>
      <c r="E134" s="216" t="str">
        <f ca="1">IF(ISERROR($V134),"",OFFSET('Smelter Look-up'!$D$4,$V134-4,0)&amp;"")</f>
        <v/>
      </c>
      <c r="F134" s="216" t="str">
        <f ca="1">IF(ISERROR($V134),"",OFFSET('Smelter Look-up'!$E$4,$V134-4,0))</f>
        <v/>
      </c>
      <c r="G134" s="216" t="str">
        <f ca="1">IF(C134=$X$4,"Enter smelter details", IF(ISERROR($V134),"",OFFSET('Smelter Look-up'!$F$4,$V134-4,0)))</f>
        <v/>
      </c>
      <c r="H134" s="217" t="str">
        <f ca="1">IF(ISERROR($V134),"",OFFSET('Smelter Look-up'!$G$4,$V134-4,0))</f>
        <v/>
      </c>
      <c r="I134" s="218" t="str">
        <f ca="1">IF(ISERROR($V134),"",OFFSET('Smelter Look-up'!$H$4,$V134-4,0))</f>
        <v/>
      </c>
      <c r="J134" s="218" t="str">
        <f ca="1">IF(ISERROR($V134),"",OFFSET('Smelter Look-up'!$I$4,$V134-4,0))</f>
        <v/>
      </c>
      <c r="K134" s="267"/>
      <c r="L134" s="267"/>
      <c r="M134" s="267"/>
      <c r="N134" s="267"/>
      <c r="O134" s="267"/>
      <c r="P134" s="219"/>
      <c r="Q134" s="268"/>
      <c r="R134" s="216" t="str">
        <f ca="1">IF(ISERROR($V134),"",OFFSET('Smelter Look-up'!$C$4,$V134-4,0)&amp;"")</f>
        <v/>
      </c>
      <c r="S134" s="224" t="str">
        <f t="shared" ca="1" si="6"/>
        <v/>
      </c>
      <c r="T134" s="224" t="str">
        <f ca="1">IF(B134="","",IF(ISERROR(MATCH($J134,SorP!$B$1:$B$6230,0)),"",INDIRECT("'SorP'!$A$"&amp;MATCH($J134,SorP!$B$1:$B$6230,0))))</f>
        <v/>
      </c>
      <c r="U134" s="239"/>
      <c r="V134" s="269" t="e">
        <f>IF(C134="",NA(),MATCH($B134&amp;$C134,'Smelter Look-up'!$J:$J,0))</f>
        <v>#N/A</v>
      </c>
      <c r="W134" s="270"/>
      <c r="X134" s="270">
        <f t="shared" ca="1" si="7"/>
        <v>0</v>
      </c>
      <c r="Y134" s="270"/>
      <c r="Z134" s="270"/>
      <c r="AB134" s="272" t="str">
        <f t="shared" si="8"/>
        <v/>
      </c>
    </row>
    <row r="135" spans="1:28" s="271" customFormat="1" ht="20.25">
      <c r="A135" s="215"/>
      <c r="B135" s="216" t="str">
        <f>IF(LEN(A135)=0,"",INDEX('Smelter Look-up'!$A:$A,MATCH($A135,'Smelter Look-up'!$E:$E,0)))</f>
        <v/>
      </c>
      <c r="C135" s="220" t="str">
        <f>IF(LEN(A135)=0,"",INDEX('Smelter Look-up'!$C:$C,MATCH($A135,'Smelter Look-up'!$E:$E,0)))</f>
        <v/>
      </c>
      <c r="D135" s="216"/>
      <c r="E135" s="216" t="str">
        <f ca="1">IF(ISERROR($V135),"",OFFSET('Smelter Look-up'!$D$4,$V135-4,0)&amp;"")</f>
        <v/>
      </c>
      <c r="F135" s="216" t="str">
        <f ca="1">IF(ISERROR($V135),"",OFFSET('Smelter Look-up'!$E$4,$V135-4,0))</f>
        <v/>
      </c>
      <c r="G135" s="216" t="str">
        <f ca="1">IF(C135=$X$4,"Enter smelter details", IF(ISERROR($V135),"",OFFSET('Smelter Look-up'!$F$4,$V135-4,0)))</f>
        <v/>
      </c>
      <c r="H135" s="217" t="str">
        <f ca="1">IF(ISERROR($V135),"",OFFSET('Smelter Look-up'!$G$4,$V135-4,0))</f>
        <v/>
      </c>
      <c r="I135" s="218" t="str">
        <f ca="1">IF(ISERROR($V135),"",OFFSET('Smelter Look-up'!$H$4,$V135-4,0))</f>
        <v/>
      </c>
      <c r="J135" s="218" t="str">
        <f ca="1">IF(ISERROR($V135),"",OFFSET('Smelter Look-up'!$I$4,$V135-4,0))</f>
        <v/>
      </c>
      <c r="K135" s="267"/>
      <c r="L135" s="267"/>
      <c r="M135" s="267"/>
      <c r="N135" s="267"/>
      <c r="O135" s="267"/>
      <c r="P135" s="219"/>
      <c r="Q135" s="268"/>
      <c r="R135" s="216" t="str">
        <f ca="1">IF(ISERROR($V135),"",OFFSET('Smelter Look-up'!$C$4,$V135-4,0)&amp;"")</f>
        <v/>
      </c>
      <c r="S135" s="224" t="str">
        <f t="shared" ca="1" si="6"/>
        <v/>
      </c>
      <c r="T135" s="224" t="str">
        <f ca="1">IF(B135="","",IF(ISERROR(MATCH($J135,SorP!$B$1:$B$6230,0)),"",INDIRECT("'SorP'!$A$"&amp;MATCH($J135,SorP!$B$1:$B$6230,0))))</f>
        <v/>
      </c>
      <c r="U135" s="239"/>
      <c r="V135" s="269" t="e">
        <f>IF(C135="",NA(),MATCH($B135&amp;$C135,'Smelter Look-up'!$J:$J,0))</f>
        <v>#N/A</v>
      </c>
      <c r="W135" s="270"/>
      <c r="X135" s="270">
        <f t="shared" ca="1" si="7"/>
        <v>0</v>
      </c>
      <c r="Y135" s="270"/>
      <c r="Z135" s="270"/>
      <c r="AB135" s="272" t="str">
        <f t="shared" si="8"/>
        <v/>
      </c>
    </row>
    <row r="136" spans="1:28" s="271" customFormat="1" ht="20.25">
      <c r="A136" s="215"/>
      <c r="B136" s="216" t="str">
        <f>IF(LEN(A136)=0,"",INDEX('Smelter Look-up'!$A:$A,MATCH($A136,'Smelter Look-up'!$E:$E,0)))</f>
        <v/>
      </c>
      <c r="C136" s="220" t="str">
        <f>IF(LEN(A136)=0,"",INDEX('Smelter Look-up'!$C:$C,MATCH($A136,'Smelter Look-up'!$E:$E,0)))</f>
        <v/>
      </c>
      <c r="D136" s="216"/>
      <c r="E136" s="216" t="str">
        <f ca="1">IF(ISERROR($V136),"",OFFSET('Smelter Look-up'!$D$4,$V136-4,0)&amp;"")</f>
        <v/>
      </c>
      <c r="F136" s="216" t="str">
        <f ca="1">IF(ISERROR($V136),"",OFFSET('Smelter Look-up'!$E$4,$V136-4,0))</f>
        <v/>
      </c>
      <c r="G136" s="216" t="str">
        <f ca="1">IF(C136=$X$4,"Enter smelter details", IF(ISERROR($V136),"",OFFSET('Smelter Look-up'!$F$4,$V136-4,0)))</f>
        <v/>
      </c>
      <c r="H136" s="217" t="str">
        <f ca="1">IF(ISERROR($V136),"",OFFSET('Smelter Look-up'!$G$4,$V136-4,0))</f>
        <v/>
      </c>
      <c r="I136" s="218" t="str">
        <f ca="1">IF(ISERROR($V136),"",OFFSET('Smelter Look-up'!$H$4,$V136-4,0))</f>
        <v/>
      </c>
      <c r="J136" s="218" t="str">
        <f ca="1">IF(ISERROR($V136),"",OFFSET('Smelter Look-up'!$I$4,$V136-4,0))</f>
        <v/>
      </c>
      <c r="K136" s="267"/>
      <c r="L136" s="267"/>
      <c r="M136" s="267"/>
      <c r="N136" s="267"/>
      <c r="O136" s="267"/>
      <c r="P136" s="219"/>
      <c r="Q136" s="268"/>
      <c r="R136" s="216" t="str">
        <f ca="1">IF(ISERROR($V136),"",OFFSET('Smelter Look-up'!$C$4,$V136-4,0)&amp;"")</f>
        <v/>
      </c>
      <c r="S136" s="224" t="str">
        <f t="shared" ca="1" si="6"/>
        <v/>
      </c>
      <c r="T136" s="224" t="str">
        <f ca="1">IF(B136="","",IF(ISERROR(MATCH($J136,SorP!$B$1:$B$6230,0)),"",INDIRECT("'SorP'!$A$"&amp;MATCH($J136,SorP!$B$1:$B$6230,0))))</f>
        <v/>
      </c>
      <c r="U136" s="239"/>
      <c r="V136" s="269" t="e">
        <f>IF(C136="",NA(),MATCH($B136&amp;$C136,'Smelter Look-up'!$J:$J,0))</f>
        <v>#N/A</v>
      </c>
      <c r="W136" s="270"/>
      <c r="X136" s="270">
        <f t="shared" ca="1" si="7"/>
        <v>0</v>
      </c>
      <c r="Y136" s="270"/>
      <c r="Z136" s="270"/>
      <c r="AB136" s="272" t="str">
        <f t="shared" si="8"/>
        <v/>
      </c>
    </row>
    <row r="137" spans="1:28" s="271" customFormat="1" ht="20.25">
      <c r="A137" s="215"/>
      <c r="B137" s="216" t="str">
        <f>IF(LEN(A137)=0,"",INDEX('Smelter Look-up'!$A:$A,MATCH($A137,'Smelter Look-up'!$E:$E,0)))</f>
        <v/>
      </c>
      <c r="C137" s="220" t="str">
        <f>IF(LEN(A137)=0,"",INDEX('Smelter Look-up'!$C:$C,MATCH($A137,'Smelter Look-up'!$E:$E,0)))</f>
        <v/>
      </c>
      <c r="D137" s="216"/>
      <c r="E137" s="216" t="str">
        <f ca="1">IF(ISERROR($V137),"",OFFSET('Smelter Look-up'!$D$4,$V137-4,0)&amp;"")</f>
        <v/>
      </c>
      <c r="F137" s="216" t="str">
        <f ca="1">IF(ISERROR($V137),"",OFFSET('Smelter Look-up'!$E$4,$V137-4,0))</f>
        <v/>
      </c>
      <c r="G137" s="216" t="str">
        <f ca="1">IF(C137=$X$4,"Enter smelter details", IF(ISERROR($V137),"",OFFSET('Smelter Look-up'!$F$4,$V137-4,0)))</f>
        <v/>
      </c>
      <c r="H137" s="217" t="str">
        <f ca="1">IF(ISERROR($V137),"",OFFSET('Smelter Look-up'!$G$4,$V137-4,0))</f>
        <v/>
      </c>
      <c r="I137" s="218" t="str">
        <f ca="1">IF(ISERROR($V137),"",OFFSET('Smelter Look-up'!$H$4,$V137-4,0))</f>
        <v/>
      </c>
      <c r="J137" s="218" t="str">
        <f ca="1">IF(ISERROR($V137),"",OFFSET('Smelter Look-up'!$I$4,$V137-4,0))</f>
        <v/>
      </c>
      <c r="K137" s="267"/>
      <c r="L137" s="267"/>
      <c r="M137" s="267"/>
      <c r="N137" s="267"/>
      <c r="O137" s="267"/>
      <c r="P137" s="219"/>
      <c r="Q137" s="268"/>
      <c r="R137" s="216" t="str">
        <f ca="1">IF(ISERROR($V137),"",OFFSET('Smelter Look-up'!$C$4,$V137-4,0)&amp;"")</f>
        <v/>
      </c>
      <c r="S137" s="224" t="str">
        <f t="shared" ca="1" si="6"/>
        <v/>
      </c>
      <c r="T137" s="224" t="str">
        <f ca="1">IF(B137="","",IF(ISERROR(MATCH($J137,SorP!$B$1:$B$6230,0)),"",INDIRECT("'SorP'!$A$"&amp;MATCH($J137,SorP!$B$1:$B$6230,0))))</f>
        <v/>
      </c>
      <c r="U137" s="239"/>
      <c r="V137" s="269" t="e">
        <f>IF(C137="",NA(),MATCH($B137&amp;$C137,'Smelter Look-up'!$J:$J,0))</f>
        <v>#N/A</v>
      </c>
      <c r="W137" s="270"/>
      <c r="X137" s="270">
        <f t="shared" ca="1" si="7"/>
        <v>0</v>
      </c>
      <c r="Y137" s="270"/>
      <c r="Z137" s="270"/>
      <c r="AB137" s="272" t="str">
        <f t="shared" si="8"/>
        <v/>
      </c>
    </row>
    <row r="138" spans="1:28" s="271" customFormat="1" ht="20.25">
      <c r="A138" s="215"/>
      <c r="B138" s="216" t="str">
        <f>IF(LEN(A138)=0,"",INDEX('Smelter Look-up'!$A:$A,MATCH($A138,'Smelter Look-up'!$E:$E,0)))</f>
        <v/>
      </c>
      <c r="C138" s="220" t="str">
        <f>IF(LEN(A138)=0,"",INDEX('Smelter Look-up'!$C:$C,MATCH($A138,'Smelter Look-up'!$E:$E,0)))</f>
        <v/>
      </c>
      <c r="D138" s="216"/>
      <c r="E138" s="216" t="str">
        <f ca="1">IF(ISERROR($V138),"",OFFSET('Smelter Look-up'!$D$4,$V138-4,0)&amp;"")</f>
        <v/>
      </c>
      <c r="F138" s="216" t="str">
        <f ca="1">IF(ISERROR($V138),"",OFFSET('Smelter Look-up'!$E$4,$V138-4,0))</f>
        <v/>
      </c>
      <c r="G138" s="216" t="str">
        <f ca="1">IF(C138=$X$4,"Enter smelter details", IF(ISERROR($V138),"",OFFSET('Smelter Look-up'!$F$4,$V138-4,0)))</f>
        <v/>
      </c>
      <c r="H138" s="217" t="str">
        <f ca="1">IF(ISERROR($V138),"",OFFSET('Smelter Look-up'!$G$4,$V138-4,0))</f>
        <v/>
      </c>
      <c r="I138" s="218" t="str">
        <f ca="1">IF(ISERROR($V138),"",OFFSET('Smelter Look-up'!$H$4,$V138-4,0))</f>
        <v/>
      </c>
      <c r="J138" s="218" t="str">
        <f ca="1">IF(ISERROR($V138),"",OFFSET('Smelter Look-up'!$I$4,$V138-4,0))</f>
        <v/>
      </c>
      <c r="K138" s="267"/>
      <c r="L138" s="267"/>
      <c r="M138" s="267"/>
      <c r="N138" s="267"/>
      <c r="O138" s="267"/>
      <c r="P138" s="219"/>
      <c r="Q138" s="268"/>
      <c r="R138" s="216" t="str">
        <f ca="1">IF(ISERROR($V138),"",OFFSET('Smelter Look-up'!$C$4,$V138-4,0)&amp;"")</f>
        <v/>
      </c>
      <c r="S138" s="224" t="str">
        <f t="shared" ca="1" si="6"/>
        <v/>
      </c>
      <c r="T138" s="224" t="str">
        <f ca="1">IF(B138="","",IF(ISERROR(MATCH($J138,SorP!$B$1:$B$6230,0)),"",INDIRECT("'SorP'!$A$"&amp;MATCH($J138,SorP!$B$1:$B$6230,0))))</f>
        <v/>
      </c>
      <c r="U138" s="239"/>
      <c r="V138" s="269" t="e">
        <f>IF(C138="",NA(),MATCH($B138&amp;$C138,'Smelter Look-up'!$J:$J,0))</f>
        <v>#N/A</v>
      </c>
      <c r="W138" s="270"/>
      <c r="X138" s="270">
        <f t="shared" ca="1" si="7"/>
        <v>0</v>
      </c>
      <c r="Y138" s="270"/>
      <c r="Z138" s="270"/>
      <c r="AB138" s="272" t="str">
        <f t="shared" si="8"/>
        <v/>
      </c>
    </row>
    <row r="139" spans="1:28" s="271" customFormat="1" ht="20.25">
      <c r="A139" s="215"/>
      <c r="B139" s="216" t="str">
        <f>IF(LEN(A139)=0,"",INDEX('Smelter Look-up'!$A:$A,MATCH($A139,'Smelter Look-up'!$E:$E,0)))</f>
        <v/>
      </c>
      <c r="C139" s="220" t="str">
        <f>IF(LEN(A139)=0,"",INDEX('Smelter Look-up'!$C:$C,MATCH($A139,'Smelter Look-up'!$E:$E,0)))</f>
        <v/>
      </c>
      <c r="D139" s="216"/>
      <c r="E139" s="216" t="str">
        <f ca="1">IF(ISERROR($V139),"",OFFSET('Smelter Look-up'!$D$4,$V139-4,0)&amp;"")</f>
        <v/>
      </c>
      <c r="F139" s="216" t="str">
        <f ca="1">IF(ISERROR($V139),"",OFFSET('Smelter Look-up'!$E$4,$V139-4,0))</f>
        <v/>
      </c>
      <c r="G139" s="216" t="str">
        <f ca="1">IF(C139=$X$4,"Enter smelter details", IF(ISERROR($V139),"",OFFSET('Smelter Look-up'!$F$4,$V139-4,0)))</f>
        <v/>
      </c>
      <c r="H139" s="217" t="str">
        <f ca="1">IF(ISERROR($V139),"",OFFSET('Smelter Look-up'!$G$4,$V139-4,0))</f>
        <v/>
      </c>
      <c r="I139" s="218" t="str">
        <f ca="1">IF(ISERROR($V139),"",OFFSET('Smelter Look-up'!$H$4,$V139-4,0))</f>
        <v/>
      </c>
      <c r="J139" s="218" t="str">
        <f ca="1">IF(ISERROR($V139),"",OFFSET('Smelter Look-up'!$I$4,$V139-4,0))</f>
        <v/>
      </c>
      <c r="K139" s="267"/>
      <c r="L139" s="267"/>
      <c r="M139" s="267"/>
      <c r="N139" s="267"/>
      <c r="O139" s="267"/>
      <c r="P139" s="219"/>
      <c r="Q139" s="268"/>
      <c r="R139" s="216" t="str">
        <f ca="1">IF(ISERROR($V139),"",OFFSET('Smelter Look-up'!$C$4,$V139-4,0)&amp;"")</f>
        <v/>
      </c>
      <c r="S139" s="224" t="str">
        <f t="shared" ca="1" si="6"/>
        <v/>
      </c>
      <c r="T139" s="224" t="str">
        <f ca="1">IF(B139="","",IF(ISERROR(MATCH($J139,SorP!$B$1:$B$6230,0)),"",INDIRECT("'SorP'!$A$"&amp;MATCH($J139,SorP!$B$1:$B$6230,0))))</f>
        <v/>
      </c>
      <c r="U139" s="239"/>
      <c r="V139" s="269" t="e">
        <f>IF(C139="",NA(),MATCH($B139&amp;$C139,'Smelter Look-up'!$J:$J,0))</f>
        <v>#N/A</v>
      </c>
      <c r="W139" s="270"/>
      <c r="X139" s="270">
        <f t="shared" ca="1" si="7"/>
        <v>0</v>
      </c>
      <c r="Y139" s="270"/>
      <c r="Z139" s="270"/>
      <c r="AB139" s="272" t="str">
        <f t="shared" si="8"/>
        <v/>
      </c>
    </row>
    <row r="140" spans="1:28" s="271" customFormat="1" ht="20.25">
      <c r="A140" s="215"/>
      <c r="B140" s="216" t="str">
        <f>IF(LEN(A140)=0,"",INDEX('Smelter Look-up'!$A:$A,MATCH($A140,'Smelter Look-up'!$E:$E,0)))</f>
        <v/>
      </c>
      <c r="C140" s="220" t="str">
        <f>IF(LEN(A140)=0,"",INDEX('Smelter Look-up'!$C:$C,MATCH($A140,'Smelter Look-up'!$E:$E,0)))</f>
        <v/>
      </c>
      <c r="D140" s="216"/>
      <c r="E140" s="216" t="str">
        <f ca="1">IF(ISERROR($V140),"",OFFSET('Smelter Look-up'!$D$4,$V140-4,0)&amp;"")</f>
        <v/>
      </c>
      <c r="F140" s="216" t="str">
        <f ca="1">IF(ISERROR($V140),"",OFFSET('Smelter Look-up'!$E$4,$V140-4,0))</f>
        <v/>
      </c>
      <c r="G140" s="216" t="str">
        <f ca="1">IF(C140=$X$4,"Enter smelter details", IF(ISERROR($V140),"",OFFSET('Smelter Look-up'!$F$4,$V140-4,0)))</f>
        <v/>
      </c>
      <c r="H140" s="217" t="str">
        <f ca="1">IF(ISERROR($V140),"",OFFSET('Smelter Look-up'!$G$4,$V140-4,0))</f>
        <v/>
      </c>
      <c r="I140" s="218" t="str">
        <f ca="1">IF(ISERROR($V140),"",OFFSET('Smelter Look-up'!$H$4,$V140-4,0))</f>
        <v/>
      </c>
      <c r="J140" s="218" t="str">
        <f ca="1">IF(ISERROR($V140),"",OFFSET('Smelter Look-up'!$I$4,$V140-4,0))</f>
        <v/>
      </c>
      <c r="K140" s="267"/>
      <c r="L140" s="267"/>
      <c r="M140" s="267"/>
      <c r="N140" s="267"/>
      <c r="O140" s="267"/>
      <c r="P140" s="219"/>
      <c r="Q140" s="268"/>
      <c r="R140" s="216" t="str">
        <f ca="1">IF(ISERROR($V140),"",OFFSET('Smelter Look-up'!$C$4,$V140-4,0)&amp;"")</f>
        <v/>
      </c>
      <c r="S140" s="224" t="str">
        <f t="shared" ca="1" si="6"/>
        <v/>
      </c>
      <c r="T140" s="224" t="str">
        <f ca="1">IF(B140="","",IF(ISERROR(MATCH($J140,SorP!$B$1:$B$6230,0)),"",INDIRECT("'SorP'!$A$"&amp;MATCH($J140,SorP!$B$1:$B$6230,0))))</f>
        <v/>
      </c>
      <c r="U140" s="239"/>
      <c r="V140" s="269" t="e">
        <f>IF(C140="",NA(),MATCH($B140&amp;$C140,'Smelter Look-up'!$J:$J,0))</f>
        <v>#N/A</v>
      </c>
      <c r="W140" s="270"/>
      <c r="X140" s="270">
        <f t="shared" ca="1" si="7"/>
        <v>0</v>
      </c>
      <c r="Y140" s="270"/>
      <c r="Z140" s="270"/>
      <c r="AB140" s="272" t="str">
        <f t="shared" si="8"/>
        <v/>
      </c>
    </row>
    <row r="141" spans="1:28" s="271" customFormat="1" ht="20.25">
      <c r="A141" s="215"/>
      <c r="B141" s="216" t="str">
        <f>IF(LEN(A141)=0,"",INDEX('Smelter Look-up'!$A:$A,MATCH($A141,'Smelter Look-up'!$E:$E,0)))</f>
        <v/>
      </c>
      <c r="C141" s="220" t="str">
        <f>IF(LEN(A141)=0,"",INDEX('Smelter Look-up'!$C:$C,MATCH($A141,'Smelter Look-up'!$E:$E,0)))</f>
        <v/>
      </c>
      <c r="D141" s="216"/>
      <c r="E141" s="216" t="str">
        <f ca="1">IF(ISERROR($V141),"",OFFSET('Smelter Look-up'!$D$4,$V141-4,0)&amp;"")</f>
        <v/>
      </c>
      <c r="F141" s="216" t="str">
        <f ca="1">IF(ISERROR($V141),"",OFFSET('Smelter Look-up'!$E$4,$V141-4,0))</f>
        <v/>
      </c>
      <c r="G141" s="216" t="str">
        <f ca="1">IF(C141=$X$4,"Enter smelter details", IF(ISERROR($V141),"",OFFSET('Smelter Look-up'!$F$4,$V141-4,0)))</f>
        <v/>
      </c>
      <c r="H141" s="217" t="str">
        <f ca="1">IF(ISERROR($V141),"",OFFSET('Smelter Look-up'!$G$4,$V141-4,0))</f>
        <v/>
      </c>
      <c r="I141" s="218" t="str">
        <f ca="1">IF(ISERROR($V141),"",OFFSET('Smelter Look-up'!$H$4,$V141-4,0))</f>
        <v/>
      </c>
      <c r="J141" s="218" t="str">
        <f ca="1">IF(ISERROR($V141),"",OFFSET('Smelter Look-up'!$I$4,$V141-4,0))</f>
        <v/>
      </c>
      <c r="K141" s="267"/>
      <c r="L141" s="267"/>
      <c r="M141" s="267"/>
      <c r="N141" s="267"/>
      <c r="O141" s="267"/>
      <c r="P141" s="219"/>
      <c r="Q141" s="268"/>
      <c r="R141" s="216" t="str">
        <f ca="1">IF(ISERROR($V141),"",OFFSET('Smelter Look-up'!$C$4,$V141-4,0)&amp;"")</f>
        <v/>
      </c>
      <c r="S141" s="224" t="str">
        <f t="shared" ca="1" si="6"/>
        <v/>
      </c>
      <c r="T141" s="224" t="str">
        <f ca="1">IF(B141="","",IF(ISERROR(MATCH($J141,SorP!$B$1:$B$6230,0)),"",INDIRECT("'SorP'!$A$"&amp;MATCH($J141,SorP!$B$1:$B$6230,0))))</f>
        <v/>
      </c>
      <c r="U141" s="239"/>
      <c r="V141" s="269" t="e">
        <f>IF(C141="",NA(),MATCH($B141&amp;$C141,'Smelter Look-up'!$J:$J,0))</f>
        <v>#N/A</v>
      </c>
      <c r="W141" s="270"/>
      <c r="X141" s="270">
        <f t="shared" ca="1" si="7"/>
        <v>0</v>
      </c>
      <c r="Y141" s="270"/>
      <c r="Z141" s="270"/>
      <c r="AB141" s="272" t="str">
        <f t="shared" si="8"/>
        <v/>
      </c>
    </row>
    <row r="142" spans="1:28" s="271" customFormat="1" ht="20.25">
      <c r="A142" s="215"/>
      <c r="B142" s="216" t="str">
        <f>IF(LEN(A142)=0,"",INDEX('Smelter Look-up'!$A:$A,MATCH($A142,'Smelter Look-up'!$E:$E,0)))</f>
        <v/>
      </c>
      <c r="C142" s="220" t="str">
        <f>IF(LEN(A142)=0,"",INDEX('Smelter Look-up'!$C:$C,MATCH($A142,'Smelter Look-up'!$E:$E,0)))</f>
        <v/>
      </c>
      <c r="D142" s="216"/>
      <c r="E142" s="216" t="str">
        <f ca="1">IF(ISERROR($V142),"",OFFSET('Smelter Look-up'!$D$4,$V142-4,0)&amp;"")</f>
        <v/>
      </c>
      <c r="F142" s="216" t="str">
        <f ca="1">IF(ISERROR($V142),"",OFFSET('Smelter Look-up'!$E$4,$V142-4,0))</f>
        <v/>
      </c>
      <c r="G142" s="216" t="str">
        <f ca="1">IF(C142=$X$4,"Enter smelter details", IF(ISERROR($V142),"",OFFSET('Smelter Look-up'!$F$4,$V142-4,0)))</f>
        <v/>
      </c>
      <c r="H142" s="217" t="str">
        <f ca="1">IF(ISERROR($V142),"",OFFSET('Smelter Look-up'!$G$4,$V142-4,0))</f>
        <v/>
      </c>
      <c r="I142" s="218" t="str">
        <f ca="1">IF(ISERROR($V142),"",OFFSET('Smelter Look-up'!$H$4,$V142-4,0))</f>
        <v/>
      </c>
      <c r="J142" s="218" t="str">
        <f ca="1">IF(ISERROR($V142),"",OFFSET('Smelter Look-up'!$I$4,$V142-4,0))</f>
        <v/>
      </c>
      <c r="K142" s="267"/>
      <c r="L142" s="267"/>
      <c r="M142" s="267"/>
      <c r="N142" s="267"/>
      <c r="O142" s="267"/>
      <c r="P142" s="219"/>
      <c r="Q142" s="268"/>
      <c r="R142" s="216" t="str">
        <f ca="1">IF(ISERROR($V142),"",OFFSET('Smelter Look-up'!$C$4,$V142-4,0)&amp;"")</f>
        <v/>
      </c>
      <c r="S142" s="224" t="str">
        <f t="shared" ca="1" si="6"/>
        <v/>
      </c>
      <c r="T142" s="224" t="str">
        <f ca="1">IF(B142="","",IF(ISERROR(MATCH($J142,SorP!$B$1:$B$6230,0)),"",INDIRECT("'SorP'!$A$"&amp;MATCH($J142,SorP!$B$1:$B$6230,0))))</f>
        <v/>
      </c>
      <c r="U142" s="239"/>
      <c r="V142" s="269" t="e">
        <f>IF(C142="",NA(),MATCH($B142&amp;$C142,'Smelter Look-up'!$J:$J,0))</f>
        <v>#N/A</v>
      </c>
      <c r="W142" s="270"/>
      <c r="X142" s="270">
        <f t="shared" ca="1" si="7"/>
        <v>0</v>
      </c>
      <c r="Y142" s="270"/>
      <c r="Z142" s="270"/>
      <c r="AB142" s="272" t="str">
        <f t="shared" si="8"/>
        <v/>
      </c>
    </row>
    <row r="143" spans="1:28" s="271" customFormat="1" ht="20.25">
      <c r="A143" s="215"/>
      <c r="B143" s="216" t="str">
        <f>IF(LEN(A143)=0,"",INDEX('Smelter Look-up'!$A:$A,MATCH($A143,'Smelter Look-up'!$E:$E,0)))</f>
        <v/>
      </c>
      <c r="C143" s="220" t="str">
        <f>IF(LEN(A143)=0,"",INDEX('Smelter Look-up'!$C:$C,MATCH($A143,'Smelter Look-up'!$E:$E,0)))</f>
        <v/>
      </c>
      <c r="D143" s="216"/>
      <c r="E143" s="216" t="str">
        <f ca="1">IF(ISERROR($V143),"",OFFSET('Smelter Look-up'!$D$4,$V143-4,0)&amp;"")</f>
        <v/>
      </c>
      <c r="F143" s="216" t="str">
        <f ca="1">IF(ISERROR($V143),"",OFFSET('Smelter Look-up'!$E$4,$V143-4,0))</f>
        <v/>
      </c>
      <c r="G143" s="216" t="str">
        <f ca="1">IF(C143=$X$4,"Enter smelter details", IF(ISERROR($V143),"",OFFSET('Smelter Look-up'!$F$4,$V143-4,0)))</f>
        <v/>
      </c>
      <c r="H143" s="217" t="str">
        <f ca="1">IF(ISERROR($V143),"",OFFSET('Smelter Look-up'!$G$4,$V143-4,0))</f>
        <v/>
      </c>
      <c r="I143" s="218" t="str">
        <f ca="1">IF(ISERROR($V143),"",OFFSET('Smelter Look-up'!$H$4,$V143-4,0))</f>
        <v/>
      </c>
      <c r="J143" s="218" t="str">
        <f ca="1">IF(ISERROR($V143),"",OFFSET('Smelter Look-up'!$I$4,$V143-4,0))</f>
        <v/>
      </c>
      <c r="K143" s="267"/>
      <c r="L143" s="267"/>
      <c r="M143" s="267"/>
      <c r="N143" s="267"/>
      <c r="O143" s="267"/>
      <c r="P143" s="219"/>
      <c r="Q143" s="268"/>
      <c r="R143" s="216" t="str">
        <f ca="1">IF(ISERROR($V143),"",OFFSET('Smelter Look-up'!$C$4,$V143-4,0)&amp;"")</f>
        <v/>
      </c>
      <c r="S143" s="224" t="str">
        <f t="shared" ca="1" si="6"/>
        <v/>
      </c>
      <c r="T143" s="224" t="str">
        <f ca="1">IF(B143="","",IF(ISERROR(MATCH($J143,SorP!$B$1:$B$6230,0)),"",INDIRECT("'SorP'!$A$"&amp;MATCH($J143,SorP!$B$1:$B$6230,0))))</f>
        <v/>
      </c>
      <c r="U143" s="239"/>
      <c r="V143" s="269" t="e">
        <f>IF(C143="",NA(),MATCH($B143&amp;$C143,'Smelter Look-up'!$J:$J,0))</f>
        <v>#N/A</v>
      </c>
      <c r="W143" s="270"/>
      <c r="X143" s="270">
        <f t="shared" ca="1" si="7"/>
        <v>0</v>
      </c>
      <c r="Y143" s="270"/>
      <c r="Z143" s="270"/>
      <c r="AB143" s="272" t="str">
        <f t="shared" si="8"/>
        <v/>
      </c>
    </row>
    <row r="144" spans="1:28" s="271" customFormat="1" ht="20.25">
      <c r="A144" s="215"/>
      <c r="B144" s="216" t="str">
        <f>IF(LEN(A144)=0,"",INDEX('Smelter Look-up'!$A:$A,MATCH($A144,'Smelter Look-up'!$E:$E,0)))</f>
        <v/>
      </c>
      <c r="C144" s="220" t="str">
        <f>IF(LEN(A144)=0,"",INDEX('Smelter Look-up'!$C:$C,MATCH($A144,'Smelter Look-up'!$E:$E,0)))</f>
        <v/>
      </c>
      <c r="D144" s="216"/>
      <c r="E144" s="216" t="str">
        <f ca="1">IF(ISERROR($V144),"",OFFSET('Smelter Look-up'!$D$4,$V144-4,0)&amp;"")</f>
        <v/>
      </c>
      <c r="F144" s="216" t="str">
        <f ca="1">IF(ISERROR($V144),"",OFFSET('Smelter Look-up'!$E$4,$V144-4,0))</f>
        <v/>
      </c>
      <c r="G144" s="216" t="str">
        <f ca="1">IF(C144=$X$4,"Enter smelter details", IF(ISERROR($V144),"",OFFSET('Smelter Look-up'!$F$4,$V144-4,0)))</f>
        <v/>
      </c>
      <c r="H144" s="217" t="str">
        <f ca="1">IF(ISERROR($V144),"",OFFSET('Smelter Look-up'!$G$4,$V144-4,0))</f>
        <v/>
      </c>
      <c r="I144" s="218" t="str">
        <f ca="1">IF(ISERROR($V144),"",OFFSET('Smelter Look-up'!$H$4,$V144-4,0))</f>
        <v/>
      </c>
      <c r="J144" s="218" t="str">
        <f ca="1">IF(ISERROR($V144),"",OFFSET('Smelter Look-up'!$I$4,$V144-4,0))</f>
        <v/>
      </c>
      <c r="K144" s="267"/>
      <c r="L144" s="267"/>
      <c r="M144" s="267"/>
      <c r="N144" s="267"/>
      <c r="O144" s="267"/>
      <c r="P144" s="219"/>
      <c r="Q144" s="268"/>
      <c r="R144" s="216" t="str">
        <f ca="1">IF(ISERROR($V144),"",OFFSET('Smelter Look-up'!$C$4,$V144-4,0)&amp;"")</f>
        <v/>
      </c>
      <c r="S144" s="224" t="str">
        <f t="shared" ca="1" si="6"/>
        <v/>
      </c>
      <c r="T144" s="224" t="str">
        <f ca="1">IF(B144="","",IF(ISERROR(MATCH($J144,SorP!$B$1:$B$6230,0)),"",INDIRECT("'SorP'!$A$"&amp;MATCH($J144,SorP!$B$1:$B$6230,0))))</f>
        <v/>
      </c>
      <c r="U144" s="239"/>
      <c r="V144" s="269" t="e">
        <f>IF(C144="",NA(),MATCH($B144&amp;$C144,'Smelter Look-up'!$J:$J,0))</f>
        <v>#N/A</v>
      </c>
      <c r="W144" s="270"/>
      <c r="X144" s="270">
        <f t="shared" ca="1" si="7"/>
        <v>0</v>
      </c>
      <c r="Y144" s="270"/>
      <c r="Z144" s="270"/>
      <c r="AB144" s="272" t="str">
        <f t="shared" si="8"/>
        <v/>
      </c>
    </row>
    <row r="145" spans="1:28" s="271" customFormat="1" ht="20.25">
      <c r="A145" s="215"/>
      <c r="B145" s="216" t="str">
        <f>IF(LEN(A145)=0,"",INDEX('Smelter Look-up'!$A:$A,MATCH($A145,'Smelter Look-up'!$E:$E,0)))</f>
        <v/>
      </c>
      <c r="C145" s="220" t="str">
        <f>IF(LEN(A145)=0,"",INDEX('Smelter Look-up'!$C:$C,MATCH($A145,'Smelter Look-up'!$E:$E,0)))</f>
        <v/>
      </c>
      <c r="D145" s="216"/>
      <c r="E145" s="216" t="str">
        <f ca="1">IF(ISERROR($V145),"",OFFSET('Smelter Look-up'!$D$4,$V145-4,0)&amp;"")</f>
        <v/>
      </c>
      <c r="F145" s="216" t="str">
        <f ca="1">IF(ISERROR($V145),"",OFFSET('Smelter Look-up'!$E$4,$V145-4,0))</f>
        <v/>
      </c>
      <c r="G145" s="216" t="str">
        <f ca="1">IF(C145=$X$4,"Enter smelter details", IF(ISERROR($V145),"",OFFSET('Smelter Look-up'!$F$4,$V145-4,0)))</f>
        <v/>
      </c>
      <c r="H145" s="217" t="str">
        <f ca="1">IF(ISERROR($V145),"",OFFSET('Smelter Look-up'!$G$4,$V145-4,0))</f>
        <v/>
      </c>
      <c r="I145" s="218" t="str">
        <f ca="1">IF(ISERROR($V145),"",OFFSET('Smelter Look-up'!$H$4,$V145-4,0))</f>
        <v/>
      </c>
      <c r="J145" s="218" t="str">
        <f ca="1">IF(ISERROR($V145),"",OFFSET('Smelter Look-up'!$I$4,$V145-4,0))</f>
        <v/>
      </c>
      <c r="K145" s="267"/>
      <c r="L145" s="267"/>
      <c r="M145" s="267"/>
      <c r="N145" s="267"/>
      <c r="O145" s="267"/>
      <c r="P145" s="219"/>
      <c r="Q145" s="268"/>
      <c r="R145" s="216" t="str">
        <f ca="1">IF(ISERROR($V145),"",OFFSET('Smelter Look-up'!$C$4,$V145-4,0)&amp;"")</f>
        <v/>
      </c>
      <c r="S145" s="224" t="str">
        <f t="shared" ca="1" si="6"/>
        <v/>
      </c>
      <c r="T145" s="224" t="str">
        <f ca="1">IF(B145="","",IF(ISERROR(MATCH($J145,SorP!$B$1:$B$6230,0)),"",INDIRECT("'SorP'!$A$"&amp;MATCH($J145,SorP!$B$1:$B$6230,0))))</f>
        <v/>
      </c>
      <c r="U145" s="239"/>
      <c r="V145" s="269" t="e">
        <f>IF(C145="",NA(),MATCH($B145&amp;$C145,'Smelter Look-up'!$J:$J,0))</f>
        <v>#N/A</v>
      </c>
      <c r="W145" s="270"/>
      <c r="X145" s="270">
        <f t="shared" ca="1" si="7"/>
        <v>0</v>
      </c>
      <c r="Y145" s="270"/>
      <c r="Z145" s="270"/>
      <c r="AB145" s="272" t="str">
        <f t="shared" si="8"/>
        <v/>
      </c>
    </row>
    <row r="146" spans="1:28" s="271" customFormat="1" ht="20.25">
      <c r="A146" s="215"/>
      <c r="B146" s="216" t="str">
        <f>IF(LEN(A146)=0,"",INDEX('Smelter Look-up'!$A:$A,MATCH($A146,'Smelter Look-up'!$E:$E,0)))</f>
        <v/>
      </c>
      <c r="C146" s="220" t="str">
        <f>IF(LEN(A146)=0,"",INDEX('Smelter Look-up'!$C:$C,MATCH($A146,'Smelter Look-up'!$E:$E,0)))</f>
        <v/>
      </c>
      <c r="D146" s="216"/>
      <c r="E146" s="216" t="str">
        <f ca="1">IF(ISERROR($V146),"",OFFSET('Smelter Look-up'!$D$4,$V146-4,0)&amp;"")</f>
        <v/>
      </c>
      <c r="F146" s="216" t="str">
        <f ca="1">IF(ISERROR($V146),"",OFFSET('Smelter Look-up'!$E$4,$V146-4,0))</f>
        <v/>
      </c>
      <c r="G146" s="216" t="str">
        <f ca="1">IF(C146=$X$4,"Enter smelter details", IF(ISERROR($V146),"",OFFSET('Smelter Look-up'!$F$4,$V146-4,0)))</f>
        <v/>
      </c>
      <c r="H146" s="217" t="str">
        <f ca="1">IF(ISERROR($V146),"",OFFSET('Smelter Look-up'!$G$4,$V146-4,0))</f>
        <v/>
      </c>
      <c r="I146" s="218" t="str">
        <f ca="1">IF(ISERROR($V146),"",OFFSET('Smelter Look-up'!$H$4,$V146-4,0))</f>
        <v/>
      </c>
      <c r="J146" s="218" t="str">
        <f ca="1">IF(ISERROR($V146),"",OFFSET('Smelter Look-up'!$I$4,$V146-4,0))</f>
        <v/>
      </c>
      <c r="K146" s="267"/>
      <c r="L146" s="267"/>
      <c r="M146" s="267"/>
      <c r="N146" s="267"/>
      <c r="O146" s="267"/>
      <c r="P146" s="219"/>
      <c r="Q146" s="268"/>
      <c r="R146" s="216" t="str">
        <f ca="1">IF(ISERROR($V146),"",OFFSET('Smelter Look-up'!$C$4,$V146-4,0)&amp;"")</f>
        <v/>
      </c>
      <c r="S146" s="224" t="str">
        <f t="shared" ca="1" si="6"/>
        <v/>
      </c>
      <c r="T146" s="224" t="str">
        <f ca="1">IF(B146="","",IF(ISERROR(MATCH($J146,SorP!$B$1:$B$6230,0)),"",INDIRECT("'SorP'!$A$"&amp;MATCH($J146,SorP!$B$1:$B$6230,0))))</f>
        <v/>
      </c>
      <c r="U146" s="239"/>
      <c r="V146" s="269" t="e">
        <f>IF(C146="",NA(),MATCH($B146&amp;$C146,'Smelter Look-up'!$J:$J,0))</f>
        <v>#N/A</v>
      </c>
      <c r="W146" s="270"/>
      <c r="X146" s="270">
        <f t="shared" ca="1" si="7"/>
        <v>0</v>
      </c>
      <c r="Y146" s="270"/>
      <c r="Z146" s="270"/>
      <c r="AB146" s="272" t="str">
        <f t="shared" si="8"/>
        <v/>
      </c>
    </row>
    <row r="147" spans="1:28" s="271" customFormat="1" ht="20.25">
      <c r="A147" s="215"/>
      <c r="B147" s="216" t="str">
        <f>IF(LEN(A147)=0,"",INDEX('Smelter Look-up'!$A:$A,MATCH($A147,'Smelter Look-up'!$E:$E,0)))</f>
        <v/>
      </c>
      <c r="C147" s="220" t="str">
        <f>IF(LEN(A147)=0,"",INDEX('Smelter Look-up'!$C:$C,MATCH($A147,'Smelter Look-up'!$E:$E,0)))</f>
        <v/>
      </c>
      <c r="D147" s="216"/>
      <c r="E147" s="216" t="str">
        <f ca="1">IF(ISERROR($V147),"",OFFSET('Smelter Look-up'!$D$4,$V147-4,0)&amp;"")</f>
        <v/>
      </c>
      <c r="F147" s="216" t="str">
        <f ca="1">IF(ISERROR($V147),"",OFFSET('Smelter Look-up'!$E$4,$V147-4,0))</f>
        <v/>
      </c>
      <c r="G147" s="216" t="str">
        <f ca="1">IF(C147=$X$4,"Enter smelter details", IF(ISERROR($V147),"",OFFSET('Smelter Look-up'!$F$4,$V147-4,0)))</f>
        <v/>
      </c>
      <c r="H147" s="217" t="str">
        <f ca="1">IF(ISERROR($V147),"",OFFSET('Smelter Look-up'!$G$4,$V147-4,0))</f>
        <v/>
      </c>
      <c r="I147" s="218" t="str">
        <f ca="1">IF(ISERROR($V147),"",OFFSET('Smelter Look-up'!$H$4,$V147-4,0))</f>
        <v/>
      </c>
      <c r="J147" s="218" t="str">
        <f ca="1">IF(ISERROR($V147),"",OFFSET('Smelter Look-up'!$I$4,$V147-4,0))</f>
        <v/>
      </c>
      <c r="K147" s="267"/>
      <c r="L147" s="267"/>
      <c r="M147" s="267"/>
      <c r="N147" s="267"/>
      <c r="O147" s="267"/>
      <c r="P147" s="219"/>
      <c r="Q147" s="268"/>
      <c r="R147" s="216" t="str">
        <f ca="1">IF(ISERROR($V147),"",OFFSET('Smelter Look-up'!$C$4,$V147-4,0)&amp;"")</f>
        <v/>
      </c>
      <c r="S147" s="224" t="str">
        <f t="shared" ca="1" si="6"/>
        <v/>
      </c>
      <c r="T147" s="224" t="str">
        <f ca="1">IF(B147="","",IF(ISERROR(MATCH($J147,SorP!$B$1:$B$6230,0)),"",INDIRECT("'SorP'!$A$"&amp;MATCH($J147,SorP!$B$1:$B$6230,0))))</f>
        <v/>
      </c>
      <c r="U147" s="239"/>
      <c r="V147" s="269" t="e">
        <f>IF(C147="",NA(),MATCH($B147&amp;$C147,'Smelter Look-up'!$J:$J,0))</f>
        <v>#N/A</v>
      </c>
      <c r="W147" s="270"/>
      <c r="X147" s="270">
        <f t="shared" ca="1" si="7"/>
        <v>0</v>
      </c>
      <c r="Y147" s="270"/>
      <c r="Z147" s="270"/>
      <c r="AB147" s="272" t="str">
        <f t="shared" si="8"/>
        <v/>
      </c>
    </row>
    <row r="148" spans="1:28" s="271" customFormat="1" ht="20.25">
      <c r="A148" s="215"/>
      <c r="B148" s="216" t="str">
        <f>IF(LEN(A148)=0,"",INDEX('Smelter Look-up'!$A:$A,MATCH($A148,'Smelter Look-up'!$E:$E,0)))</f>
        <v/>
      </c>
      <c r="C148" s="220" t="str">
        <f>IF(LEN(A148)=0,"",INDEX('Smelter Look-up'!$C:$C,MATCH($A148,'Smelter Look-up'!$E:$E,0)))</f>
        <v/>
      </c>
      <c r="D148" s="216"/>
      <c r="E148" s="216" t="str">
        <f ca="1">IF(ISERROR($V148),"",OFFSET('Smelter Look-up'!$D$4,$V148-4,0)&amp;"")</f>
        <v/>
      </c>
      <c r="F148" s="216" t="str">
        <f ca="1">IF(ISERROR($V148),"",OFFSET('Smelter Look-up'!$E$4,$V148-4,0))</f>
        <v/>
      </c>
      <c r="G148" s="216" t="str">
        <f ca="1">IF(C148=$X$4,"Enter smelter details", IF(ISERROR($V148),"",OFFSET('Smelter Look-up'!$F$4,$V148-4,0)))</f>
        <v/>
      </c>
      <c r="H148" s="217" t="str">
        <f ca="1">IF(ISERROR($V148),"",OFFSET('Smelter Look-up'!$G$4,$V148-4,0))</f>
        <v/>
      </c>
      <c r="I148" s="218" t="str">
        <f ca="1">IF(ISERROR($V148),"",OFFSET('Smelter Look-up'!$H$4,$V148-4,0))</f>
        <v/>
      </c>
      <c r="J148" s="218" t="str">
        <f ca="1">IF(ISERROR($V148),"",OFFSET('Smelter Look-up'!$I$4,$V148-4,0))</f>
        <v/>
      </c>
      <c r="K148" s="267"/>
      <c r="L148" s="267"/>
      <c r="M148" s="267"/>
      <c r="N148" s="267"/>
      <c r="O148" s="267"/>
      <c r="P148" s="219"/>
      <c r="Q148" s="268"/>
      <c r="R148" s="216" t="str">
        <f ca="1">IF(ISERROR($V148),"",OFFSET('Smelter Look-up'!$C$4,$V148-4,0)&amp;"")</f>
        <v/>
      </c>
      <c r="S148" s="224" t="str">
        <f t="shared" ca="1" si="6"/>
        <v/>
      </c>
      <c r="T148" s="224" t="str">
        <f ca="1">IF(B148="","",IF(ISERROR(MATCH($J148,SorP!$B$1:$B$6230,0)),"",INDIRECT("'SorP'!$A$"&amp;MATCH($J148,SorP!$B$1:$B$6230,0))))</f>
        <v/>
      </c>
      <c r="U148" s="239"/>
      <c r="V148" s="269" t="e">
        <f>IF(C148="",NA(),MATCH($B148&amp;$C148,'Smelter Look-up'!$J:$J,0))</f>
        <v>#N/A</v>
      </c>
      <c r="W148" s="270"/>
      <c r="X148" s="270">
        <f t="shared" ca="1" si="7"/>
        <v>0</v>
      </c>
      <c r="Y148" s="270"/>
      <c r="Z148" s="270"/>
      <c r="AB148" s="272" t="str">
        <f t="shared" si="8"/>
        <v/>
      </c>
    </row>
    <row r="149" spans="1:28" s="271" customFormat="1" ht="20.25">
      <c r="A149" s="215"/>
      <c r="B149" s="216" t="str">
        <f>IF(LEN(A149)=0,"",INDEX('Smelter Look-up'!$A:$A,MATCH($A149,'Smelter Look-up'!$E:$E,0)))</f>
        <v/>
      </c>
      <c r="C149" s="220" t="str">
        <f>IF(LEN(A149)=0,"",INDEX('Smelter Look-up'!$C:$C,MATCH($A149,'Smelter Look-up'!$E:$E,0)))</f>
        <v/>
      </c>
      <c r="D149" s="216"/>
      <c r="E149" s="216" t="str">
        <f ca="1">IF(ISERROR($V149),"",OFFSET('Smelter Look-up'!$D$4,$V149-4,0)&amp;"")</f>
        <v/>
      </c>
      <c r="F149" s="216" t="str">
        <f ca="1">IF(ISERROR($V149),"",OFFSET('Smelter Look-up'!$E$4,$V149-4,0))</f>
        <v/>
      </c>
      <c r="G149" s="216" t="str">
        <f ca="1">IF(C149=$X$4,"Enter smelter details", IF(ISERROR($V149),"",OFFSET('Smelter Look-up'!$F$4,$V149-4,0)))</f>
        <v/>
      </c>
      <c r="H149" s="217" t="str">
        <f ca="1">IF(ISERROR($V149),"",OFFSET('Smelter Look-up'!$G$4,$V149-4,0))</f>
        <v/>
      </c>
      <c r="I149" s="218" t="str">
        <f ca="1">IF(ISERROR($V149),"",OFFSET('Smelter Look-up'!$H$4,$V149-4,0))</f>
        <v/>
      </c>
      <c r="J149" s="218" t="str">
        <f ca="1">IF(ISERROR($V149),"",OFFSET('Smelter Look-up'!$I$4,$V149-4,0))</f>
        <v/>
      </c>
      <c r="K149" s="267"/>
      <c r="L149" s="267"/>
      <c r="M149" s="267"/>
      <c r="N149" s="267"/>
      <c r="O149" s="267"/>
      <c r="P149" s="219"/>
      <c r="Q149" s="268"/>
      <c r="R149" s="216" t="str">
        <f ca="1">IF(ISERROR($V149),"",OFFSET('Smelter Look-up'!$C$4,$V149-4,0)&amp;"")</f>
        <v/>
      </c>
      <c r="S149" s="224" t="str">
        <f t="shared" ca="1" si="6"/>
        <v/>
      </c>
      <c r="T149" s="224" t="str">
        <f ca="1">IF(B149="","",IF(ISERROR(MATCH($J149,SorP!$B$1:$B$6230,0)),"",INDIRECT("'SorP'!$A$"&amp;MATCH($J149,SorP!$B$1:$B$6230,0))))</f>
        <v/>
      </c>
      <c r="U149" s="239"/>
      <c r="V149" s="269" t="e">
        <f>IF(C149="",NA(),MATCH($B149&amp;$C149,'Smelter Look-up'!$J:$J,0))</f>
        <v>#N/A</v>
      </c>
      <c r="W149" s="270"/>
      <c r="X149" s="270">
        <f t="shared" ca="1" si="7"/>
        <v>0</v>
      </c>
      <c r="Y149" s="270"/>
      <c r="Z149" s="270"/>
      <c r="AB149" s="272" t="str">
        <f t="shared" si="8"/>
        <v/>
      </c>
    </row>
    <row r="150" spans="1:28" s="271" customFormat="1" ht="20.25">
      <c r="A150" s="215"/>
      <c r="B150" s="216" t="str">
        <f>IF(LEN(A150)=0,"",INDEX('Smelter Look-up'!$A:$A,MATCH($A150,'Smelter Look-up'!$E:$E,0)))</f>
        <v/>
      </c>
      <c r="C150" s="220" t="str">
        <f>IF(LEN(A150)=0,"",INDEX('Smelter Look-up'!$C:$C,MATCH($A150,'Smelter Look-up'!$E:$E,0)))</f>
        <v/>
      </c>
      <c r="D150" s="216"/>
      <c r="E150" s="216" t="str">
        <f ca="1">IF(ISERROR($V150),"",OFFSET('Smelter Look-up'!$D$4,$V150-4,0)&amp;"")</f>
        <v/>
      </c>
      <c r="F150" s="216" t="str">
        <f ca="1">IF(ISERROR($V150),"",OFFSET('Smelter Look-up'!$E$4,$V150-4,0))</f>
        <v/>
      </c>
      <c r="G150" s="216" t="str">
        <f ca="1">IF(C150=$X$4,"Enter smelter details", IF(ISERROR($V150),"",OFFSET('Smelter Look-up'!$F$4,$V150-4,0)))</f>
        <v/>
      </c>
      <c r="H150" s="217" t="str">
        <f ca="1">IF(ISERROR($V150),"",OFFSET('Smelter Look-up'!$G$4,$V150-4,0))</f>
        <v/>
      </c>
      <c r="I150" s="218" t="str">
        <f ca="1">IF(ISERROR($V150),"",OFFSET('Smelter Look-up'!$H$4,$V150-4,0))</f>
        <v/>
      </c>
      <c r="J150" s="218" t="str">
        <f ca="1">IF(ISERROR($V150),"",OFFSET('Smelter Look-up'!$I$4,$V150-4,0))</f>
        <v/>
      </c>
      <c r="K150" s="267"/>
      <c r="L150" s="267"/>
      <c r="M150" s="267"/>
      <c r="N150" s="267"/>
      <c r="O150" s="267"/>
      <c r="P150" s="219"/>
      <c r="Q150" s="268"/>
      <c r="R150" s="216" t="str">
        <f ca="1">IF(ISERROR($V150),"",OFFSET('Smelter Look-up'!$C$4,$V150-4,0)&amp;"")</f>
        <v/>
      </c>
      <c r="S150" s="224" t="str">
        <f t="shared" ca="1" si="6"/>
        <v/>
      </c>
      <c r="T150" s="224" t="str">
        <f ca="1">IF(B150="","",IF(ISERROR(MATCH($J150,SorP!$B$1:$B$6230,0)),"",INDIRECT("'SorP'!$A$"&amp;MATCH($J150,SorP!$B$1:$B$6230,0))))</f>
        <v/>
      </c>
      <c r="U150" s="239"/>
      <c r="V150" s="269" t="e">
        <f>IF(C150="",NA(),MATCH($B150&amp;$C150,'Smelter Look-up'!$J:$J,0))</f>
        <v>#N/A</v>
      </c>
      <c r="W150" s="270"/>
      <c r="X150" s="270">
        <f t="shared" ca="1" si="7"/>
        <v>0</v>
      </c>
      <c r="Y150" s="270"/>
      <c r="Z150" s="270"/>
      <c r="AB150" s="272" t="str">
        <f t="shared" si="8"/>
        <v/>
      </c>
    </row>
    <row r="151" spans="1:28" s="271" customFormat="1" ht="20.25">
      <c r="A151" s="215"/>
      <c r="B151" s="216" t="str">
        <f>IF(LEN(A151)=0,"",INDEX('Smelter Look-up'!$A:$A,MATCH($A151,'Smelter Look-up'!$E:$E,0)))</f>
        <v/>
      </c>
      <c r="C151" s="220" t="str">
        <f>IF(LEN(A151)=0,"",INDEX('Smelter Look-up'!$C:$C,MATCH($A151,'Smelter Look-up'!$E:$E,0)))</f>
        <v/>
      </c>
      <c r="D151" s="216"/>
      <c r="E151" s="216" t="str">
        <f ca="1">IF(ISERROR($V151),"",OFFSET('Smelter Look-up'!$D$4,$V151-4,0)&amp;"")</f>
        <v/>
      </c>
      <c r="F151" s="216" t="str">
        <f ca="1">IF(ISERROR($V151),"",OFFSET('Smelter Look-up'!$E$4,$V151-4,0))</f>
        <v/>
      </c>
      <c r="G151" s="216" t="str">
        <f ca="1">IF(C151=$X$4,"Enter smelter details", IF(ISERROR($V151),"",OFFSET('Smelter Look-up'!$F$4,$V151-4,0)))</f>
        <v/>
      </c>
      <c r="H151" s="217" t="str">
        <f ca="1">IF(ISERROR($V151),"",OFFSET('Smelter Look-up'!$G$4,$V151-4,0))</f>
        <v/>
      </c>
      <c r="I151" s="218" t="str">
        <f ca="1">IF(ISERROR($V151),"",OFFSET('Smelter Look-up'!$H$4,$V151-4,0))</f>
        <v/>
      </c>
      <c r="J151" s="218" t="str">
        <f ca="1">IF(ISERROR($V151),"",OFFSET('Smelter Look-up'!$I$4,$V151-4,0))</f>
        <v/>
      </c>
      <c r="K151" s="267"/>
      <c r="L151" s="267"/>
      <c r="M151" s="267"/>
      <c r="N151" s="267"/>
      <c r="O151" s="267"/>
      <c r="P151" s="219"/>
      <c r="Q151" s="268"/>
      <c r="R151" s="216" t="str">
        <f ca="1">IF(ISERROR($V151),"",OFFSET('Smelter Look-up'!$C$4,$V151-4,0)&amp;"")</f>
        <v/>
      </c>
      <c r="S151" s="224" t="str">
        <f t="shared" ca="1" si="6"/>
        <v/>
      </c>
      <c r="T151" s="224" t="str">
        <f ca="1">IF(B151="","",IF(ISERROR(MATCH($J151,SorP!$B$1:$B$6230,0)),"",INDIRECT("'SorP'!$A$"&amp;MATCH($J151,SorP!$B$1:$B$6230,0))))</f>
        <v/>
      </c>
      <c r="U151" s="239"/>
      <c r="V151" s="269" t="e">
        <f>IF(C151="",NA(),MATCH($B151&amp;$C151,'Smelter Look-up'!$J:$J,0))</f>
        <v>#N/A</v>
      </c>
      <c r="W151" s="270"/>
      <c r="X151" s="270">
        <f t="shared" ca="1" si="7"/>
        <v>0</v>
      </c>
      <c r="Y151" s="270"/>
      <c r="Z151" s="270"/>
      <c r="AB151" s="272" t="str">
        <f t="shared" si="8"/>
        <v/>
      </c>
    </row>
    <row r="152" spans="1:28" s="271" customFormat="1" ht="20.25">
      <c r="A152" s="215"/>
      <c r="B152" s="216" t="str">
        <f>IF(LEN(A152)=0,"",INDEX('Smelter Look-up'!$A:$A,MATCH($A152,'Smelter Look-up'!$E:$E,0)))</f>
        <v/>
      </c>
      <c r="C152" s="220" t="str">
        <f>IF(LEN(A152)=0,"",INDEX('Smelter Look-up'!$C:$C,MATCH($A152,'Smelter Look-up'!$E:$E,0)))</f>
        <v/>
      </c>
      <c r="D152" s="216"/>
      <c r="E152" s="216" t="str">
        <f ca="1">IF(ISERROR($V152),"",OFFSET('Smelter Look-up'!$D$4,$V152-4,0)&amp;"")</f>
        <v/>
      </c>
      <c r="F152" s="216" t="str">
        <f ca="1">IF(ISERROR($V152),"",OFFSET('Smelter Look-up'!$E$4,$V152-4,0))</f>
        <v/>
      </c>
      <c r="G152" s="216" t="str">
        <f ca="1">IF(C152=$X$4,"Enter smelter details", IF(ISERROR($V152),"",OFFSET('Smelter Look-up'!$F$4,$V152-4,0)))</f>
        <v/>
      </c>
      <c r="H152" s="217" t="str">
        <f ca="1">IF(ISERROR($V152),"",OFFSET('Smelter Look-up'!$G$4,$V152-4,0))</f>
        <v/>
      </c>
      <c r="I152" s="218" t="str">
        <f ca="1">IF(ISERROR($V152),"",OFFSET('Smelter Look-up'!$H$4,$V152-4,0))</f>
        <v/>
      </c>
      <c r="J152" s="218" t="str">
        <f ca="1">IF(ISERROR($V152),"",OFFSET('Smelter Look-up'!$I$4,$V152-4,0))</f>
        <v/>
      </c>
      <c r="K152" s="267"/>
      <c r="L152" s="267"/>
      <c r="M152" s="267"/>
      <c r="N152" s="267"/>
      <c r="O152" s="267"/>
      <c r="P152" s="219"/>
      <c r="Q152" s="268"/>
      <c r="R152" s="216" t="str">
        <f ca="1">IF(ISERROR($V152),"",OFFSET('Smelter Look-up'!$C$4,$V152-4,0)&amp;"")</f>
        <v/>
      </c>
      <c r="S152" s="224" t="str">
        <f t="shared" ca="1" si="6"/>
        <v/>
      </c>
      <c r="T152" s="224" t="str">
        <f ca="1">IF(B152="","",IF(ISERROR(MATCH($J152,SorP!$B$1:$B$6230,0)),"",INDIRECT("'SorP'!$A$"&amp;MATCH($J152,SorP!$B$1:$B$6230,0))))</f>
        <v/>
      </c>
      <c r="U152" s="239"/>
      <c r="V152" s="269" t="e">
        <f>IF(C152="",NA(),MATCH($B152&amp;$C152,'Smelter Look-up'!$J:$J,0))</f>
        <v>#N/A</v>
      </c>
      <c r="W152" s="270"/>
      <c r="X152" s="270">
        <f t="shared" ca="1" si="7"/>
        <v>0</v>
      </c>
      <c r="Y152" s="270"/>
      <c r="Z152" s="270"/>
      <c r="AB152" s="272" t="str">
        <f t="shared" si="8"/>
        <v/>
      </c>
    </row>
    <row r="153" spans="1:28" s="271" customFormat="1" ht="20.25">
      <c r="A153" s="215"/>
      <c r="B153" s="216" t="str">
        <f>IF(LEN(A153)=0,"",INDEX('Smelter Look-up'!$A:$A,MATCH($A153,'Smelter Look-up'!$E:$E,0)))</f>
        <v/>
      </c>
      <c r="C153" s="220" t="str">
        <f>IF(LEN(A153)=0,"",INDEX('Smelter Look-up'!$C:$C,MATCH($A153,'Smelter Look-up'!$E:$E,0)))</f>
        <v/>
      </c>
      <c r="D153" s="216"/>
      <c r="E153" s="216" t="str">
        <f ca="1">IF(ISERROR($V153),"",OFFSET('Smelter Look-up'!$D$4,$V153-4,0)&amp;"")</f>
        <v/>
      </c>
      <c r="F153" s="216" t="str">
        <f ca="1">IF(ISERROR($V153),"",OFFSET('Smelter Look-up'!$E$4,$V153-4,0))</f>
        <v/>
      </c>
      <c r="G153" s="216" t="str">
        <f ca="1">IF(C153=$X$4,"Enter smelter details", IF(ISERROR($V153),"",OFFSET('Smelter Look-up'!$F$4,$V153-4,0)))</f>
        <v/>
      </c>
      <c r="H153" s="217" t="str">
        <f ca="1">IF(ISERROR($V153),"",OFFSET('Smelter Look-up'!$G$4,$V153-4,0))</f>
        <v/>
      </c>
      <c r="I153" s="218" t="str">
        <f ca="1">IF(ISERROR($V153),"",OFFSET('Smelter Look-up'!$H$4,$V153-4,0))</f>
        <v/>
      </c>
      <c r="J153" s="218" t="str">
        <f ca="1">IF(ISERROR($V153),"",OFFSET('Smelter Look-up'!$I$4,$V153-4,0))</f>
        <v/>
      </c>
      <c r="K153" s="267"/>
      <c r="L153" s="267"/>
      <c r="M153" s="267"/>
      <c r="N153" s="267"/>
      <c r="O153" s="267"/>
      <c r="P153" s="219"/>
      <c r="Q153" s="268"/>
      <c r="R153" s="216" t="str">
        <f ca="1">IF(ISERROR($V153),"",OFFSET('Smelter Look-up'!$C$4,$V153-4,0)&amp;"")</f>
        <v/>
      </c>
      <c r="S153" s="224" t="str">
        <f t="shared" ca="1" si="6"/>
        <v/>
      </c>
      <c r="T153" s="224" t="str">
        <f ca="1">IF(B153="","",IF(ISERROR(MATCH($J153,SorP!$B$1:$B$6230,0)),"",INDIRECT("'SorP'!$A$"&amp;MATCH($J153,SorP!$B$1:$B$6230,0))))</f>
        <v/>
      </c>
      <c r="U153" s="239"/>
      <c r="V153" s="269" t="e">
        <f>IF(C153="",NA(),MATCH($B153&amp;$C153,'Smelter Look-up'!$J:$J,0))</f>
        <v>#N/A</v>
      </c>
      <c r="W153" s="270"/>
      <c r="X153" s="270">
        <f t="shared" ca="1" si="7"/>
        <v>0</v>
      </c>
      <c r="Y153" s="270"/>
      <c r="Z153" s="270"/>
      <c r="AB153" s="272" t="str">
        <f t="shared" si="8"/>
        <v/>
      </c>
    </row>
    <row r="154" spans="1:28" s="271" customFormat="1" ht="20.25">
      <c r="A154" s="215"/>
      <c r="B154" s="216" t="str">
        <f>IF(LEN(A154)=0,"",INDEX('Smelter Look-up'!$A:$A,MATCH($A154,'Smelter Look-up'!$E:$E,0)))</f>
        <v/>
      </c>
      <c r="C154" s="220" t="str">
        <f>IF(LEN(A154)=0,"",INDEX('Smelter Look-up'!$C:$C,MATCH($A154,'Smelter Look-up'!$E:$E,0)))</f>
        <v/>
      </c>
      <c r="D154" s="216"/>
      <c r="E154" s="216" t="str">
        <f ca="1">IF(ISERROR($V154),"",OFFSET('Smelter Look-up'!$D$4,$V154-4,0)&amp;"")</f>
        <v/>
      </c>
      <c r="F154" s="216" t="str">
        <f ca="1">IF(ISERROR($V154),"",OFFSET('Smelter Look-up'!$E$4,$V154-4,0))</f>
        <v/>
      </c>
      <c r="G154" s="216" t="str">
        <f ca="1">IF(C154=$X$4,"Enter smelter details", IF(ISERROR($V154),"",OFFSET('Smelter Look-up'!$F$4,$V154-4,0)))</f>
        <v/>
      </c>
      <c r="H154" s="217" t="str">
        <f ca="1">IF(ISERROR($V154),"",OFFSET('Smelter Look-up'!$G$4,$V154-4,0))</f>
        <v/>
      </c>
      <c r="I154" s="218" t="str">
        <f ca="1">IF(ISERROR($V154),"",OFFSET('Smelter Look-up'!$H$4,$V154-4,0))</f>
        <v/>
      </c>
      <c r="J154" s="218" t="str">
        <f ca="1">IF(ISERROR($V154),"",OFFSET('Smelter Look-up'!$I$4,$V154-4,0))</f>
        <v/>
      </c>
      <c r="K154" s="267"/>
      <c r="L154" s="267"/>
      <c r="M154" s="267"/>
      <c r="N154" s="267"/>
      <c r="O154" s="267"/>
      <c r="P154" s="219"/>
      <c r="Q154" s="268"/>
      <c r="R154" s="216" t="str">
        <f ca="1">IF(ISERROR($V154),"",OFFSET('Smelter Look-up'!$C$4,$V154-4,0)&amp;"")</f>
        <v/>
      </c>
      <c r="S154" s="224" t="str">
        <f t="shared" ca="1" si="6"/>
        <v/>
      </c>
      <c r="T154" s="224" t="str">
        <f ca="1">IF(B154="","",IF(ISERROR(MATCH($J154,SorP!$B$1:$B$6230,0)),"",INDIRECT("'SorP'!$A$"&amp;MATCH($J154,SorP!$B$1:$B$6230,0))))</f>
        <v/>
      </c>
      <c r="U154" s="239"/>
      <c r="V154" s="269" t="e">
        <f>IF(C154="",NA(),MATCH($B154&amp;$C154,'Smelter Look-up'!$J:$J,0))</f>
        <v>#N/A</v>
      </c>
      <c r="W154" s="270"/>
      <c r="X154" s="270">
        <f t="shared" ca="1" si="7"/>
        <v>0</v>
      </c>
      <c r="Y154" s="270"/>
      <c r="Z154" s="270"/>
      <c r="AB154" s="272" t="str">
        <f t="shared" si="8"/>
        <v/>
      </c>
    </row>
    <row r="155" spans="1:28" s="271" customFormat="1" ht="20.25">
      <c r="A155" s="215"/>
      <c r="B155" s="216" t="str">
        <f>IF(LEN(A155)=0,"",INDEX('Smelter Look-up'!$A:$A,MATCH($A155,'Smelter Look-up'!$E:$E,0)))</f>
        <v/>
      </c>
      <c r="C155" s="220" t="str">
        <f>IF(LEN(A155)=0,"",INDEX('Smelter Look-up'!$C:$C,MATCH($A155,'Smelter Look-up'!$E:$E,0)))</f>
        <v/>
      </c>
      <c r="D155" s="216"/>
      <c r="E155" s="216" t="str">
        <f ca="1">IF(ISERROR($V155),"",OFFSET('Smelter Look-up'!$D$4,$V155-4,0)&amp;"")</f>
        <v/>
      </c>
      <c r="F155" s="216" t="str">
        <f ca="1">IF(ISERROR($V155),"",OFFSET('Smelter Look-up'!$E$4,$V155-4,0))</f>
        <v/>
      </c>
      <c r="G155" s="216" t="str">
        <f ca="1">IF(C155=$X$4,"Enter smelter details", IF(ISERROR($V155),"",OFFSET('Smelter Look-up'!$F$4,$V155-4,0)))</f>
        <v/>
      </c>
      <c r="H155" s="217" t="str">
        <f ca="1">IF(ISERROR($V155),"",OFFSET('Smelter Look-up'!$G$4,$V155-4,0))</f>
        <v/>
      </c>
      <c r="I155" s="218" t="str">
        <f ca="1">IF(ISERROR($V155),"",OFFSET('Smelter Look-up'!$H$4,$V155-4,0))</f>
        <v/>
      </c>
      <c r="J155" s="218" t="str">
        <f ca="1">IF(ISERROR($V155),"",OFFSET('Smelter Look-up'!$I$4,$V155-4,0))</f>
        <v/>
      </c>
      <c r="K155" s="267"/>
      <c r="L155" s="267"/>
      <c r="M155" s="267"/>
      <c r="N155" s="267"/>
      <c r="O155" s="267"/>
      <c r="P155" s="219"/>
      <c r="Q155" s="268"/>
      <c r="R155" s="216" t="str">
        <f ca="1">IF(ISERROR($V155),"",OFFSET('Smelter Look-up'!$C$4,$V155-4,0)&amp;"")</f>
        <v/>
      </c>
      <c r="S155" s="224" t="str">
        <f t="shared" ca="1" si="6"/>
        <v/>
      </c>
      <c r="T155" s="224" t="str">
        <f ca="1">IF(B155="","",IF(ISERROR(MATCH($J155,SorP!$B$1:$B$6230,0)),"",INDIRECT("'SorP'!$A$"&amp;MATCH($J155,SorP!$B$1:$B$6230,0))))</f>
        <v/>
      </c>
      <c r="U155" s="239"/>
      <c r="V155" s="269" t="e">
        <f>IF(C155="",NA(),MATCH($B155&amp;$C155,'Smelter Look-up'!$J:$J,0))</f>
        <v>#N/A</v>
      </c>
      <c r="W155" s="270"/>
      <c r="X155" s="270">
        <f t="shared" ca="1" si="7"/>
        <v>0</v>
      </c>
      <c r="Y155" s="270"/>
      <c r="Z155" s="270"/>
      <c r="AB155" s="272" t="str">
        <f t="shared" si="8"/>
        <v/>
      </c>
    </row>
    <row r="156" spans="1:28" s="271" customFormat="1" ht="20.25">
      <c r="A156" s="215"/>
      <c r="B156" s="216" t="str">
        <f>IF(LEN(A156)=0,"",INDEX('Smelter Look-up'!$A:$A,MATCH($A156,'Smelter Look-up'!$E:$E,0)))</f>
        <v/>
      </c>
      <c r="C156" s="220" t="str">
        <f>IF(LEN(A156)=0,"",INDEX('Smelter Look-up'!$C:$C,MATCH($A156,'Smelter Look-up'!$E:$E,0)))</f>
        <v/>
      </c>
      <c r="D156" s="216"/>
      <c r="E156" s="216" t="str">
        <f ca="1">IF(ISERROR($V156),"",OFFSET('Smelter Look-up'!$D$4,$V156-4,0)&amp;"")</f>
        <v/>
      </c>
      <c r="F156" s="216" t="str">
        <f ca="1">IF(ISERROR($V156),"",OFFSET('Smelter Look-up'!$E$4,$V156-4,0))</f>
        <v/>
      </c>
      <c r="G156" s="216" t="str">
        <f ca="1">IF(C156=$X$4,"Enter smelter details", IF(ISERROR($V156),"",OFFSET('Smelter Look-up'!$F$4,$V156-4,0)))</f>
        <v/>
      </c>
      <c r="H156" s="217" t="str">
        <f ca="1">IF(ISERROR($V156),"",OFFSET('Smelter Look-up'!$G$4,$V156-4,0))</f>
        <v/>
      </c>
      <c r="I156" s="218" t="str">
        <f ca="1">IF(ISERROR($V156),"",OFFSET('Smelter Look-up'!$H$4,$V156-4,0))</f>
        <v/>
      </c>
      <c r="J156" s="218" t="str">
        <f ca="1">IF(ISERROR($V156),"",OFFSET('Smelter Look-up'!$I$4,$V156-4,0))</f>
        <v/>
      </c>
      <c r="K156" s="267"/>
      <c r="L156" s="267"/>
      <c r="M156" s="267"/>
      <c r="N156" s="267"/>
      <c r="O156" s="267"/>
      <c r="P156" s="219"/>
      <c r="Q156" s="268"/>
      <c r="R156" s="216" t="str">
        <f ca="1">IF(ISERROR($V156),"",OFFSET('Smelter Look-up'!$C$4,$V156-4,0)&amp;"")</f>
        <v/>
      </c>
      <c r="S156" s="224" t="str">
        <f t="shared" ca="1" si="6"/>
        <v/>
      </c>
      <c r="T156" s="224" t="str">
        <f ca="1">IF(B156="","",IF(ISERROR(MATCH($J156,SorP!$B$1:$B$6230,0)),"",INDIRECT("'SorP'!$A$"&amp;MATCH($J156,SorP!$B$1:$B$6230,0))))</f>
        <v/>
      </c>
      <c r="U156" s="239"/>
      <c r="V156" s="269" t="e">
        <f>IF(C156="",NA(),MATCH($B156&amp;$C156,'Smelter Look-up'!$J:$J,0))</f>
        <v>#N/A</v>
      </c>
      <c r="W156" s="270"/>
      <c r="X156" s="270">
        <f t="shared" ca="1" si="7"/>
        <v>0</v>
      </c>
      <c r="Y156" s="270"/>
      <c r="Z156" s="270"/>
      <c r="AB156" s="272" t="str">
        <f t="shared" si="8"/>
        <v/>
      </c>
    </row>
    <row r="157" spans="1:28" s="271" customFormat="1" ht="20.25">
      <c r="A157" s="215"/>
      <c r="B157" s="216" t="str">
        <f>IF(LEN(A157)=0,"",INDEX('Smelter Look-up'!$A:$A,MATCH($A157,'Smelter Look-up'!$E:$E,0)))</f>
        <v/>
      </c>
      <c r="C157" s="220" t="str">
        <f>IF(LEN(A157)=0,"",INDEX('Smelter Look-up'!$C:$C,MATCH($A157,'Smelter Look-up'!$E:$E,0)))</f>
        <v/>
      </c>
      <c r="D157" s="216"/>
      <c r="E157" s="216" t="str">
        <f ca="1">IF(ISERROR($V157),"",OFFSET('Smelter Look-up'!$D$4,$V157-4,0)&amp;"")</f>
        <v/>
      </c>
      <c r="F157" s="216" t="str">
        <f ca="1">IF(ISERROR($V157),"",OFFSET('Smelter Look-up'!$E$4,$V157-4,0))</f>
        <v/>
      </c>
      <c r="G157" s="216" t="str">
        <f ca="1">IF(C157=$X$4,"Enter smelter details", IF(ISERROR($V157),"",OFFSET('Smelter Look-up'!$F$4,$V157-4,0)))</f>
        <v/>
      </c>
      <c r="H157" s="217" t="str">
        <f ca="1">IF(ISERROR($V157),"",OFFSET('Smelter Look-up'!$G$4,$V157-4,0))</f>
        <v/>
      </c>
      <c r="I157" s="218" t="str">
        <f ca="1">IF(ISERROR($V157),"",OFFSET('Smelter Look-up'!$H$4,$V157-4,0))</f>
        <v/>
      </c>
      <c r="J157" s="218" t="str">
        <f ca="1">IF(ISERROR($V157),"",OFFSET('Smelter Look-up'!$I$4,$V157-4,0))</f>
        <v/>
      </c>
      <c r="K157" s="267"/>
      <c r="L157" s="267"/>
      <c r="M157" s="267"/>
      <c r="N157" s="267"/>
      <c r="O157" s="267"/>
      <c r="P157" s="219"/>
      <c r="Q157" s="268"/>
      <c r="R157" s="216" t="str">
        <f ca="1">IF(ISERROR($V157),"",OFFSET('Smelter Look-up'!$C$4,$V157-4,0)&amp;"")</f>
        <v/>
      </c>
      <c r="S157" s="224" t="str">
        <f t="shared" ca="1" si="6"/>
        <v/>
      </c>
      <c r="T157" s="224" t="str">
        <f ca="1">IF(B157="","",IF(ISERROR(MATCH($J157,SorP!$B$1:$B$6230,0)),"",INDIRECT("'SorP'!$A$"&amp;MATCH($J157,SorP!$B$1:$B$6230,0))))</f>
        <v/>
      </c>
      <c r="U157" s="239"/>
      <c r="V157" s="269" t="e">
        <f>IF(C157="",NA(),MATCH($B157&amp;$C157,'Smelter Look-up'!$J:$J,0))</f>
        <v>#N/A</v>
      </c>
      <c r="W157" s="270"/>
      <c r="X157" s="270">
        <f t="shared" ca="1" si="7"/>
        <v>0</v>
      </c>
      <c r="Y157" s="270"/>
      <c r="Z157" s="270"/>
      <c r="AB157" s="272" t="str">
        <f t="shared" si="8"/>
        <v/>
      </c>
    </row>
    <row r="158" spans="1:28" s="271" customFormat="1" ht="20.25">
      <c r="A158" s="215"/>
      <c r="B158" s="216" t="str">
        <f>IF(LEN(A158)=0,"",INDEX('Smelter Look-up'!$A:$A,MATCH($A158,'Smelter Look-up'!$E:$E,0)))</f>
        <v/>
      </c>
      <c r="C158" s="220" t="str">
        <f>IF(LEN(A158)=0,"",INDEX('Smelter Look-up'!$C:$C,MATCH($A158,'Smelter Look-up'!$E:$E,0)))</f>
        <v/>
      </c>
      <c r="D158" s="216"/>
      <c r="E158" s="216" t="str">
        <f ca="1">IF(ISERROR($V158),"",OFFSET('Smelter Look-up'!$D$4,$V158-4,0)&amp;"")</f>
        <v/>
      </c>
      <c r="F158" s="216" t="str">
        <f ca="1">IF(ISERROR($V158),"",OFFSET('Smelter Look-up'!$E$4,$V158-4,0))</f>
        <v/>
      </c>
      <c r="G158" s="216" t="str">
        <f ca="1">IF(C158=$X$4,"Enter smelter details", IF(ISERROR($V158),"",OFFSET('Smelter Look-up'!$F$4,$V158-4,0)))</f>
        <v/>
      </c>
      <c r="H158" s="217" t="str">
        <f ca="1">IF(ISERROR($V158),"",OFFSET('Smelter Look-up'!$G$4,$V158-4,0))</f>
        <v/>
      </c>
      <c r="I158" s="218" t="str">
        <f ca="1">IF(ISERROR($V158),"",OFFSET('Smelter Look-up'!$H$4,$V158-4,0))</f>
        <v/>
      </c>
      <c r="J158" s="218" t="str">
        <f ca="1">IF(ISERROR($V158),"",OFFSET('Smelter Look-up'!$I$4,$V158-4,0))</f>
        <v/>
      </c>
      <c r="K158" s="267"/>
      <c r="L158" s="267"/>
      <c r="M158" s="267"/>
      <c r="N158" s="267"/>
      <c r="O158" s="267"/>
      <c r="P158" s="219"/>
      <c r="Q158" s="268"/>
      <c r="R158" s="216" t="str">
        <f ca="1">IF(ISERROR($V158),"",OFFSET('Smelter Look-up'!$C$4,$V158-4,0)&amp;"")</f>
        <v/>
      </c>
      <c r="S158" s="224" t="str">
        <f t="shared" ca="1" si="6"/>
        <v/>
      </c>
      <c r="T158" s="224" t="str">
        <f ca="1">IF(B158="","",IF(ISERROR(MATCH($J158,SorP!$B$1:$B$6230,0)),"",INDIRECT("'SorP'!$A$"&amp;MATCH($J158,SorP!$B$1:$B$6230,0))))</f>
        <v/>
      </c>
      <c r="U158" s="239"/>
      <c r="V158" s="269" t="e">
        <f>IF(C158="",NA(),MATCH($B158&amp;$C158,'Smelter Look-up'!$J:$J,0))</f>
        <v>#N/A</v>
      </c>
      <c r="W158" s="270"/>
      <c r="X158" s="270">
        <f t="shared" ca="1" si="7"/>
        <v>0</v>
      </c>
      <c r="Y158" s="270"/>
      <c r="Z158" s="270"/>
      <c r="AB158" s="272" t="str">
        <f t="shared" si="8"/>
        <v/>
      </c>
    </row>
    <row r="159" spans="1:28" s="271" customFormat="1" ht="20.25">
      <c r="A159" s="215"/>
      <c r="B159" s="216" t="str">
        <f>IF(LEN(A159)=0,"",INDEX('Smelter Look-up'!$A:$A,MATCH($A159,'Smelter Look-up'!$E:$E,0)))</f>
        <v/>
      </c>
      <c r="C159" s="220" t="str">
        <f>IF(LEN(A159)=0,"",INDEX('Smelter Look-up'!$C:$C,MATCH($A159,'Smelter Look-up'!$E:$E,0)))</f>
        <v/>
      </c>
      <c r="D159" s="216"/>
      <c r="E159" s="216" t="str">
        <f ca="1">IF(ISERROR($V159),"",OFFSET('Smelter Look-up'!$D$4,$V159-4,0)&amp;"")</f>
        <v/>
      </c>
      <c r="F159" s="216" t="str">
        <f ca="1">IF(ISERROR($V159),"",OFFSET('Smelter Look-up'!$E$4,$V159-4,0))</f>
        <v/>
      </c>
      <c r="G159" s="216" t="str">
        <f ca="1">IF(C159=$X$4,"Enter smelter details", IF(ISERROR($V159),"",OFFSET('Smelter Look-up'!$F$4,$V159-4,0)))</f>
        <v/>
      </c>
      <c r="H159" s="217" t="str">
        <f ca="1">IF(ISERROR($V159),"",OFFSET('Smelter Look-up'!$G$4,$V159-4,0))</f>
        <v/>
      </c>
      <c r="I159" s="218" t="str">
        <f ca="1">IF(ISERROR($V159),"",OFFSET('Smelter Look-up'!$H$4,$V159-4,0))</f>
        <v/>
      </c>
      <c r="J159" s="218" t="str">
        <f ca="1">IF(ISERROR($V159),"",OFFSET('Smelter Look-up'!$I$4,$V159-4,0))</f>
        <v/>
      </c>
      <c r="K159" s="267"/>
      <c r="L159" s="267"/>
      <c r="M159" s="267"/>
      <c r="N159" s="267"/>
      <c r="O159" s="267"/>
      <c r="P159" s="219"/>
      <c r="Q159" s="268"/>
      <c r="R159" s="216" t="str">
        <f ca="1">IF(ISERROR($V159),"",OFFSET('Smelter Look-up'!$C$4,$V159-4,0)&amp;"")</f>
        <v/>
      </c>
      <c r="S159" s="224" t="str">
        <f t="shared" ca="1" si="6"/>
        <v/>
      </c>
      <c r="T159" s="224" t="str">
        <f ca="1">IF(B159="","",IF(ISERROR(MATCH($J159,SorP!$B$1:$B$6230,0)),"",INDIRECT("'SorP'!$A$"&amp;MATCH($J159,SorP!$B$1:$B$6230,0))))</f>
        <v/>
      </c>
      <c r="U159" s="239"/>
      <c r="V159" s="269" t="e">
        <f>IF(C159="",NA(),MATCH($B159&amp;$C159,'Smelter Look-up'!$J:$J,0))</f>
        <v>#N/A</v>
      </c>
      <c r="W159" s="270"/>
      <c r="X159" s="270">
        <f t="shared" ca="1" si="7"/>
        <v>0</v>
      </c>
      <c r="Y159" s="270"/>
      <c r="Z159" s="270"/>
      <c r="AB159" s="272" t="str">
        <f t="shared" si="8"/>
        <v/>
      </c>
    </row>
    <row r="160" spans="1:28" s="271" customFormat="1" ht="20.25">
      <c r="A160" s="215"/>
      <c r="B160" s="216" t="str">
        <f>IF(LEN(A160)=0,"",INDEX('Smelter Look-up'!$A:$A,MATCH($A160,'Smelter Look-up'!$E:$E,0)))</f>
        <v/>
      </c>
      <c r="C160" s="220" t="str">
        <f>IF(LEN(A160)=0,"",INDEX('Smelter Look-up'!$C:$C,MATCH($A160,'Smelter Look-up'!$E:$E,0)))</f>
        <v/>
      </c>
      <c r="D160" s="216"/>
      <c r="E160" s="216" t="str">
        <f ca="1">IF(ISERROR($V160),"",OFFSET('Smelter Look-up'!$D$4,$V160-4,0)&amp;"")</f>
        <v/>
      </c>
      <c r="F160" s="216" t="str">
        <f ca="1">IF(ISERROR($V160),"",OFFSET('Smelter Look-up'!$E$4,$V160-4,0))</f>
        <v/>
      </c>
      <c r="G160" s="216" t="str">
        <f ca="1">IF(C160=$X$4,"Enter smelter details", IF(ISERROR($V160),"",OFFSET('Smelter Look-up'!$F$4,$V160-4,0)))</f>
        <v/>
      </c>
      <c r="H160" s="217" t="str">
        <f ca="1">IF(ISERROR($V160),"",OFFSET('Smelter Look-up'!$G$4,$V160-4,0))</f>
        <v/>
      </c>
      <c r="I160" s="218" t="str">
        <f ca="1">IF(ISERROR($V160),"",OFFSET('Smelter Look-up'!$H$4,$V160-4,0))</f>
        <v/>
      </c>
      <c r="J160" s="218" t="str">
        <f ca="1">IF(ISERROR($V160),"",OFFSET('Smelter Look-up'!$I$4,$V160-4,0))</f>
        <v/>
      </c>
      <c r="K160" s="267"/>
      <c r="L160" s="267"/>
      <c r="M160" s="267"/>
      <c r="N160" s="267"/>
      <c r="O160" s="267"/>
      <c r="P160" s="219"/>
      <c r="Q160" s="268"/>
      <c r="R160" s="216" t="str">
        <f ca="1">IF(ISERROR($V160),"",OFFSET('Smelter Look-up'!$C$4,$V160-4,0)&amp;"")</f>
        <v/>
      </c>
      <c r="S160" s="224" t="str">
        <f t="shared" ca="1" si="6"/>
        <v/>
      </c>
      <c r="T160" s="224" t="str">
        <f ca="1">IF(B160="","",IF(ISERROR(MATCH($J160,SorP!$B$1:$B$6230,0)),"",INDIRECT("'SorP'!$A$"&amp;MATCH($J160,SorP!$B$1:$B$6230,0))))</f>
        <v/>
      </c>
      <c r="U160" s="239"/>
      <c r="V160" s="269" t="e">
        <f>IF(C160="",NA(),MATCH($B160&amp;$C160,'Smelter Look-up'!$J:$J,0))</f>
        <v>#N/A</v>
      </c>
      <c r="W160" s="270"/>
      <c r="X160" s="270">
        <f t="shared" ca="1" si="7"/>
        <v>0</v>
      </c>
      <c r="Y160" s="270"/>
      <c r="Z160" s="270"/>
      <c r="AB160" s="272" t="str">
        <f t="shared" si="8"/>
        <v/>
      </c>
    </row>
    <row r="161" spans="1:28" s="271" customFormat="1" ht="20.25">
      <c r="A161" s="215"/>
      <c r="B161" s="216" t="str">
        <f>IF(LEN(A161)=0,"",INDEX('Smelter Look-up'!$A:$A,MATCH($A161,'Smelter Look-up'!$E:$E,0)))</f>
        <v/>
      </c>
      <c r="C161" s="220" t="str">
        <f>IF(LEN(A161)=0,"",INDEX('Smelter Look-up'!$C:$C,MATCH($A161,'Smelter Look-up'!$E:$E,0)))</f>
        <v/>
      </c>
      <c r="D161" s="216"/>
      <c r="E161" s="216" t="str">
        <f ca="1">IF(ISERROR($V161),"",OFFSET('Smelter Look-up'!$D$4,$V161-4,0)&amp;"")</f>
        <v/>
      </c>
      <c r="F161" s="216" t="str">
        <f ca="1">IF(ISERROR($V161),"",OFFSET('Smelter Look-up'!$E$4,$V161-4,0))</f>
        <v/>
      </c>
      <c r="G161" s="216" t="str">
        <f ca="1">IF(C161=$X$4,"Enter smelter details", IF(ISERROR($V161),"",OFFSET('Smelter Look-up'!$F$4,$V161-4,0)))</f>
        <v/>
      </c>
      <c r="H161" s="217" t="str">
        <f ca="1">IF(ISERROR($V161),"",OFFSET('Smelter Look-up'!$G$4,$V161-4,0))</f>
        <v/>
      </c>
      <c r="I161" s="218" t="str">
        <f ca="1">IF(ISERROR($V161),"",OFFSET('Smelter Look-up'!$H$4,$V161-4,0))</f>
        <v/>
      </c>
      <c r="J161" s="218" t="str">
        <f ca="1">IF(ISERROR($V161),"",OFFSET('Smelter Look-up'!$I$4,$V161-4,0))</f>
        <v/>
      </c>
      <c r="K161" s="267"/>
      <c r="L161" s="267"/>
      <c r="M161" s="267"/>
      <c r="N161" s="267"/>
      <c r="O161" s="267"/>
      <c r="P161" s="219"/>
      <c r="Q161" s="268"/>
      <c r="R161" s="216" t="str">
        <f ca="1">IF(ISERROR($V161),"",OFFSET('Smelter Look-up'!$C$4,$V161-4,0)&amp;"")</f>
        <v/>
      </c>
      <c r="S161" s="224" t="str">
        <f t="shared" ca="1" si="6"/>
        <v/>
      </c>
      <c r="T161" s="224" t="str">
        <f ca="1">IF(B161="","",IF(ISERROR(MATCH($J161,SorP!$B$1:$B$6230,0)),"",INDIRECT("'SorP'!$A$"&amp;MATCH($J161,SorP!$B$1:$B$6230,0))))</f>
        <v/>
      </c>
      <c r="U161" s="239"/>
      <c r="V161" s="269" t="e">
        <f>IF(C161="",NA(),MATCH($B161&amp;$C161,'Smelter Look-up'!$J:$J,0))</f>
        <v>#N/A</v>
      </c>
      <c r="W161" s="270"/>
      <c r="X161" s="270">
        <f t="shared" ca="1" si="7"/>
        <v>0</v>
      </c>
      <c r="Y161" s="270"/>
      <c r="Z161" s="270"/>
      <c r="AB161" s="272" t="str">
        <f t="shared" si="8"/>
        <v/>
      </c>
    </row>
    <row r="162" spans="1:28" s="271" customFormat="1" ht="20.25">
      <c r="A162" s="215"/>
      <c r="B162" s="216" t="str">
        <f>IF(LEN(A162)=0,"",INDEX('Smelter Look-up'!$A:$A,MATCH($A162,'Smelter Look-up'!$E:$E,0)))</f>
        <v/>
      </c>
      <c r="C162" s="220" t="str">
        <f>IF(LEN(A162)=0,"",INDEX('Smelter Look-up'!$C:$C,MATCH($A162,'Smelter Look-up'!$E:$E,0)))</f>
        <v/>
      </c>
      <c r="D162" s="216"/>
      <c r="E162" s="216" t="str">
        <f ca="1">IF(ISERROR($V162),"",OFFSET('Smelter Look-up'!$D$4,$V162-4,0)&amp;"")</f>
        <v/>
      </c>
      <c r="F162" s="216" t="str">
        <f ca="1">IF(ISERROR($V162),"",OFFSET('Smelter Look-up'!$E$4,$V162-4,0))</f>
        <v/>
      </c>
      <c r="G162" s="216" t="str">
        <f ca="1">IF(C162=$X$4,"Enter smelter details", IF(ISERROR($V162),"",OFFSET('Smelter Look-up'!$F$4,$V162-4,0)))</f>
        <v/>
      </c>
      <c r="H162" s="217" t="str">
        <f ca="1">IF(ISERROR($V162),"",OFFSET('Smelter Look-up'!$G$4,$V162-4,0))</f>
        <v/>
      </c>
      <c r="I162" s="218" t="str">
        <f ca="1">IF(ISERROR($V162),"",OFFSET('Smelter Look-up'!$H$4,$V162-4,0))</f>
        <v/>
      </c>
      <c r="J162" s="218" t="str">
        <f ca="1">IF(ISERROR($V162),"",OFFSET('Smelter Look-up'!$I$4,$V162-4,0))</f>
        <v/>
      </c>
      <c r="K162" s="267"/>
      <c r="L162" s="267"/>
      <c r="M162" s="267"/>
      <c r="N162" s="267"/>
      <c r="O162" s="267"/>
      <c r="P162" s="219"/>
      <c r="Q162" s="268"/>
      <c r="R162" s="216" t="str">
        <f ca="1">IF(ISERROR($V162),"",OFFSET('Smelter Look-up'!$C$4,$V162-4,0)&amp;"")</f>
        <v/>
      </c>
      <c r="S162" s="224" t="str">
        <f t="shared" ca="1" si="6"/>
        <v/>
      </c>
      <c r="T162" s="224" t="str">
        <f ca="1">IF(B162="","",IF(ISERROR(MATCH($J162,SorP!$B$1:$B$6230,0)),"",INDIRECT("'SorP'!$A$"&amp;MATCH($J162,SorP!$B$1:$B$6230,0))))</f>
        <v/>
      </c>
      <c r="U162" s="239"/>
      <c r="V162" s="269" t="e">
        <f>IF(C162="",NA(),MATCH($B162&amp;$C162,'Smelter Look-up'!$J:$J,0))</f>
        <v>#N/A</v>
      </c>
      <c r="W162" s="270"/>
      <c r="X162" s="270">
        <f t="shared" ca="1" si="7"/>
        <v>0</v>
      </c>
      <c r="Y162" s="270"/>
      <c r="Z162" s="270"/>
      <c r="AB162" s="272" t="str">
        <f t="shared" si="8"/>
        <v/>
      </c>
    </row>
    <row r="163" spans="1:28" s="271" customFormat="1" ht="20.25">
      <c r="A163" s="215"/>
      <c r="B163" s="216" t="str">
        <f>IF(LEN(A163)=0,"",INDEX('Smelter Look-up'!$A:$A,MATCH($A163,'Smelter Look-up'!$E:$E,0)))</f>
        <v/>
      </c>
      <c r="C163" s="220" t="str">
        <f>IF(LEN(A163)=0,"",INDEX('Smelter Look-up'!$C:$C,MATCH($A163,'Smelter Look-up'!$E:$E,0)))</f>
        <v/>
      </c>
      <c r="D163" s="216"/>
      <c r="E163" s="216" t="str">
        <f ca="1">IF(ISERROR($V163),"",OFFSET('Smelter Look-up'!$D$4,$V163-4,0)&amp;"")</f>
        <v/>
      </c>
      <c r="F163" s="216" t="str">
        <f ca="1">IF(ISERROR($V163),"",OFFSET('Smelter Look-up'!$E$4,$V163-4,0))</f>
        <v/>
      </c>
      <c r="G163" s="216" t="str">
        <f ca="1">IF(C163=$X$4,"Enter smelter details", IF(ISERROR($V163),"",OFFSET('Smelter Look-up'!$F$4,$V163-4,0)))</f>
        <v/>
      </c>
      <c r="H163" s="217" t="str">
        <f ca="1">IF(ISERROR($V163),"",OFFSET('Smelter Look-up'!$G$4,$V163-4,0))</f>
        <v/>
      </c>
      <c r="I163" s="218" t="str">
        <f ca="1">IF(ISERROR($V163),"",OFFSET('Smelter Look-up'!$H$4,$V163-4,0))</f>
        <v/>
      </c>
      <c r="J163" s="218" t="str">
        <f ca="1">IF(ISERROR($V163),"",OFFSET('Smelter Look-up'!$I$4,$V163-4,0))</f>
        <v/>
      </c>
      <c r="K163" s="267"/>
      <c r="L163" s="267"/>
      <c r="M163" s="267"/>
      <c r="N163" s="267"/>
      <c r="O163" s="267"/>
      <c r="P163" s="219"/>
      <c r="Q163" s="268"/>
      <c r="R163" s="216" t="str">
        <f ca="1">IF(ISERROR($V163),"",OFFSET('Smelter Look-up'!$C$4,$V163-4,0)&amp;"")</f>
        <v/>
      </c>
      <c r="S163" s="224" t="str">
        <f t="shared" ca="1" si="6"/>
        <v/>
      </c>
      <c r="T163" s="224" t="str">
        <f ca="1">IF(B163="","",IF(ISERROR(MATCH($J163,SorP!$B$1:$B$6230,0)),"",INDIRECT("'SorP'!$A$"&amp;MATCH($J163,SorP!$B$1:$B$6230,0))))</f>
        <v/>
      </c>
      <c r="U163" s="239"/>
      <c r="V163" s="269" t="e">
        <f>IF(C163="",NA(),MATCH($B163&amp;$C163,'Smelter Look-up'!$J:$J,0))</f>
        <v>#N/A</v>
      </c>
      <c r="W163" s="270"/>
      <c r="X163" s="270">
        <f t="shared" ca="1" si="7"/>
        <v>0</v>
      </c>
      <c r="Y163" s="270"/>
      <c r="Z163" s="270"/>
      <c r="AB163" s="272" t="str">
        <f t="shared" si="8"/>
        <v/>
      </c>
    </row>
    <row r="164" spans="1:28" s="271" customFormat="1" ht="20.25">
      <c r="A164" s="215"/>
      <c r="B164" s="216" t="str">
        <f>IF(LEN(A164)=0,"",INDEX('Smelter Look-up'!$A:$A,MATCH($A164,'Smelter Look-up'!$E:$E,0)))</f>
        <v/>
      </c>
      <c r="C164" s="220" t="str">
        <f>IF(LEN(A164)=0,"",INDEX('Smelter Look-up'!$C:$C,MATCH($A164,'Smelter Look-up'!$E:$E,0)))</f>
        <v/>
      </c>
      <c r="D164" s="216"/>
      <c r="E164" s="216" t="str">
        <f ca="1">IF(ISERROR($V164),"",OFFSET('Smelter Look-up'!$D$4,$V164-4,0)&amp;"")</f>
        <v/>
      </c>
      <c r="F164" s="216" t="str">
        <f ca="1">IF(ISERROR($V164),"",OFFSET('Smelter Look-up'!$E$4,$V164-4,0))</f>
        <v/>
      </c>
      <c r="G164" s="216" t="str">
        <f ca="1">IF(C164=$X$4,"Enter smelter details", IF(ISERROR($V164),"",OFFSET('Smelter Look-up'!$F$4,$V164-4,0)))</f>
        <v/>
      </c>
      <c r="H164" s="217" t="str">
        <f ca="1">IF(ISERROR($V164),"",OFFSET('Smelter Look-up'!$G$4,$V164-4,0))</f>
        <v/>
      </c>
      <c r="I164" s="218" t="str">
        <f ca="1">IF(ISERROR($V164),"",OFFSET('Smelter Look-up'!$H$4,$V164-4,0))</f>
        <v/>
      </c>
      <c r="J164" s="218" t="str">
        <f ca="1">IF(ISERROR($V164),"",OFFSET('Smelter Look-up'!$I$4,$V164-4,0))</f>
        <v/>
      </c>
      <c r="K164" s="267"/>
      <c r="L164" s="267"/>
      <c r="M164" s="267"/>
      <c r="N164" s="267"/>
      <c r="O164" s="267"/>
      <c r="P164" s="219"/>
      <c r="Q164" s="268"/>
      <c r="R164" s="216" t="str">
        <f ca="1">IF(ISERROR($V164),"",OFFSET('Smelter Look-up'!$C$4,$V164-4,0)&amp;"")</f>
        <v/>
      </c>
      <c r="S164" s="224" t="str">
        <f t="shared" ca="1" si="6"/>
        <v/>
      </c>
      <c r="T164" s="224" t="str">
        <f ca="1">IF(B164="","",IF(ISERROR(MATCH($J164,SorP!$B$1:$B$6230,0)),"",INDIRECT("'SorP'!$A$"&amp;MATCH($J164,SorP!$B$1:$B$6230,0))))</f>
        <v/>
      </c>
      <c r="U164" s="239"/>
      <c r="V164" s="269" t="e">
        <f>IF(C164="",NA(),MATCH($B164&amp;$C164,'Smelter Look-up'!$J:$J,0))</f>
        <v>#N/A</v>
      </c>
      <c r="W164" s="270"/>
      <c r="X164" s="270">
        <f t="shared" ca="1" si="7"/>
        <v>0</v>
      </c>
      <c r="Y164" s="270"/>
      <c r="Z164" s="270"/>
      <c r="AB164" s="272" t="str">
        <f t="shared" si="8"/>
        <v/>
      </c>
    </row>
    <row r="165" spans="1:28" s="271" customFormat="1" ht="20.25">
      <c r="A165" s="215"/>
      <c r="B165" s="216" t="str">
        <f>IF(LEN(A165)=0,"",INDEX('Smelter Look-up'!$A:$A,MATCH($A165,'Smelter Look-up'!$E:$E,0)))</f>
        <v/>
      </c>
      <c r="C165" s="220" t="str">
        <f>IF(LEN(A165)=0,"",INDEX('Smelter Look-up'!$C:$C,MATCH($A165,'Smelter Look-up'!$E:$E,0)))</f>
        <v/>
      </c>
      <c r="D165" s="216"/>
      <c r="E165" s="216" t="str">
        <f ca="1">IF(ISERROR($V165),"",OFFSET('Smelter Look-up'!$D$4,$V165-4,0)&amp;"")</f>
        <v/>
      </c>
      <c r="F165" s="216" t="str">
        <f ca="1">IF(ISERROR($V165),"",OFFSET('Smelter Look-up'!$E$4,$V165-4,0))</f>
        <v/>
      </c>
      <c r="G165" s="216" t="str">
        <f ca="1">IF(C165=$X$4,"Enter smelter details", IF(ISERROR($V165),"",OFFSET('Smelter Look-up'!$F$4,$V165-4,0)))</f>
        <v/>
      </c>
      <c r="H165" s="217" t="str">
        <f ca="1">IF(ISERROR($V165),"",OFFSET('Smelter Look-up'!$G$4,$V165-4,0))</f>
        <v/>
      </c>
      <c r="I165" s="218" t="str">
        <f ca="1">IF(ISERROR($V165),"",OFFSET('Smelter Look-up'!$H$4,$V165-4,0))</f>
        <v/>
      </c>
      <c r="J165" s="218" t="str">
        <f ca="1">IF(ISERROR($V165),"",OFFSET('Smelter Look-up'!$I$4,$V165-4,0))</f>
        <v/>
      </c>
      <c r="K165" s="267"/>
      <c r="L165" s="267"/>
      <c r="M165" s="267"/>
      <c r="N165" s="267"/>
      <c r="O165" s="267"/>
      <c r="P165" s="219"/>
      <c r="Q165" s="268"/>
      <c r="R165" s="216" t="str">
        <f ca="1">IF(ISERROR($V165),"",OFFSET('Smelter Look-up'!$C$4,$V165-4,0)&amp;"")</f>
        <v/>
      </c>
      <c r="S165" s="224" t="str">
        <f t="shared" ca="1" si="6"/>
        <v/>
      </c>
      <c r="T165" s="224" t="str">
        <f ca="1">IF(B165="","",IF(ISERROR(MATCH($J165,SorP!$B$1:$B$6230,0)),"",INDIRECT("'SorP'!$A$"&amp;MATCH($J165,SorP!$B$1:$B$6230,0))))</f>
        <v/>
      </c>
      <c r="U165" s="239"/>
      <c r="V165" s="269" t="e">
        <f>IF(C165="",NA(),MATCH($B165&amp;$C165,'Smelter Look-up'!$J:$J,0))</f>
        <v>#N/A</v>
      </c>
      <c r="W165" s="270"/>
      <c r="X165" s="270">
        <f t="shared" ca="1" si="7"/>
        <v>0</v>
      </c>
      <c r="Y165" s="270"/>
      <c r="Z165" s="270"/>
      <c r="AB165" s="272" t="str">
        <f t="shared" si="8"/>
        <v/>
      </c>
    </row>
    <row r="166" spans="1:28" s="271" customFormat="1" ht="20.25">
      <c r="A166" s="215"/>
      <c r="B166" s="216" t="str">
        <f>IF(LEN(A166)=0,"",INDEX('Smelter Look-up'!$A:$A,MATCH($A166,'Smelter Look-up'!$E:$E,0)))</f>
        <v/>
      </c>
      <c r="C166" s="220" t="str">
        <f>IF(LEN(A166)=0,"",INDEX('Smelter Look-up'!$C:$C,MATCH($A166,'Smelter Look-up'!$E:$E,0)))</f>
        <v/>
      </c>
      <c r="D166" s="216"/>
      <c r="E166" s="216" t="str">
        <f ca="1">IF(ISERROR($V166),"",OFFSET('Smelter Look-up'!$D$4,$V166-4,0)&amp;"")</f>
        <v/>
      </c>
      <c r="F166" s="216" t="str">
        <f ca="1">IF(ISERROR($V166),"",OFFSET('Smelter Look-up'!$E$4,$V166-4,0))</f>
        <v/>
      </c>
      <c r="G166" s="216" t="str">
        <f ca="1">IF(C166=$X$4,"Enter smelter details", IF(ISERROR($V166),"",OFFSET('Smelter Look-up'!$F$4,$V166-4,0)))</f>
        <v/>
      </c>
      <c r="H166" s="217" t="str">
        <f ca="1">IF(ISERROR($V166),"",OFFSET('Smelter Look-up'!$G$4,$V166-4,0))</f>
        <v/>
      </c>
      <c r="I166" s="218" t="str">
        <f ca="1">IF(ISERROR($V166),"",OFFSET('Smelter Look-up'!$H$4,$V166-4,0))</f>
        <v/>
      </c>
      <c r="J166" s="218" t="str">
        <f ca="1">IF(ISERROR($V166),"",OFFSET('Smelter Look-up'!$I$4,$V166-4,0))</f>
        <v/>
      </c>
      <c r="K166" s="267"/>
      <c r="L166" s="267"/>
      <c r="M166" s="267"/>
      <c r="N166" s="267"/>
      <c r="O166" s="267"/>
      <c r="P166" s="219"/>
      <c r="Q166" s="268"/>
      <c r="R166" s="216" t="str">
        <f ca="1">IF(ISERROR($V166),"",OFFSET('Smelter Look-up'!$C$4,$V166-4,0)&amp;"")</f>
        <v/>
      </c>
      <c r="S166" s="224" t="str">
        <f t="shared" ca="1" si="6"/>
        <v/>
      </c>
      <c r="T166" s="224" t="str">
        <f ca="1">IF(B166="","",IF(ISERROR(MATCH($J166,SorP!$B$1:$B$6230,0)),"",INDIRECT("'SorP'!$A$"&amp;MATCH($J166,SorP!$B$1:$B$6230,0))))</f>
        <v/>
      </c>
      <c r="U166" s="239"/>
      <c r="V166" s="269" t="e">
        <f>IF(C166="",NA(),MATCH($B166&amp;$C166,'Smelter Look-up'!$J:$J,0))</f>
        <v>#N/A</v>
      </c>
      <c r="W166" s="270"/>
      <c r="X166" s="270">
        <f t="shared" ca="1" si="7"/>
        <v>0</v>
      </c>
      <c r="Y166" s="270"/>
      <c r="Z166" s="270"/>
      <c r="AB166" s="272" t="str">
        <f t="shared" si="8"/>
        <v/>
      </c>
    </row>
    <row r="167" spans="1:28" s="271" customFormat="1" ht="20.25">
      <c r="A167" s="215"/>
      <c r="B167" s="216" t="str">
        <f>IF(LEN(A167)=0,"",INDEX('Smelter Look-up'!$A:$A,MATCH($A167,'Smelter Look-up'!$E:$E,0)))</f>
        <v/>
      </c>
      <c r="C167" s="220" t="str">
        <f>IF(LEN(A167)=0,"",INDEX('Smelter Look-up'!$C:$C,MATCH($A167,'Smelter Look-up'!$E:$E,0)))</f>
        <v/>
      </c>
      <c r="D167" s="216"/>
      <c r="E167" s="216" t="str">
        <f ca="1">IF(ISERROR($V167),"",OFFSET('Smelter Look-up'!$D$4,$V167-4,0)&amp;"")</f>
        <v/>
      </c>
      <c r="F167" s="216" t="str">
        <f ca="1">IF(ISERROR($V167),"",OFFSET('Smelter Look-up'!$E$4,$V167-4,0))</f>
        <v/>
      </c>
      <c r="G167" s="216" t="str">
        <f ca="1">IF(C167=$X$4,"Enter smelter details", IF(ISERROR($V167),"",OFFSET('Smelter Look-up'!$F$4,$V167-4,0)))</f>
        <v/>
      </c>
      <c r="H167" s="217" t="str">
        <f ca="1">IF(ISERROR($V167),"",OFFSET('Smelter Look-up'!$G$4,$V167-4,0))</f>
        <v/>
      </c>
      <c r="I167" s="218" t="str">
        <f ca="1">IF(ISERROR($V167),"",OFFSET('Smelter Look-up'!$H$4,$V167-4,0))</f>
        <v/>
      </c>
      <c r="J167" s="218" t="str">
        <f ca="1">IF(ISERROR($V167),"",OFFSET('Smelter Look-up'!$I$4,$V167-4,0))</f>
        <v/>
      </c>
      <c r="K167" s="267"/>
      <c r="L167" s="267"/>
      <c r="M167" s="267"/>
      <c r="N167" s="267"/>
      <c r="O167" s="267"/>
      <c r="P167" s="219"/>
      <c r="Q167" s="268"/>
      <c r="R167" s="216" t="str">
        <f ca="1">IF(ISERROR($V167),"",OFFSET('Smelter Look-up'!$C$4,$V167-4,0)&amp;"")</f>
        <v/>
      </c>
      <c r="S167" s="224" t="str">
        <f t="shared" ca="1" si="6"/>
        <v/>
      </c>
      <c r="T167" s="224" t="str">
        <f ca="1">IF(B167="","",IF(ISERROR(MATCH($J167,SorP!$B$1:$B$6230,0)),"",INDIRECT("'SorP'!$A$"&amp;MATCH($J167,SorP!$B$1:$B$6230,0))))</f>
        <v/>
      </c>
      <c r="U167" s="239"/>
      <c r="V167" s="269" t="e">
        <f>IF(C167="",NA(),MATCH($B167&amp;$C167,'Smelter Look-up'!$J:$J,0))</f>
        <v>#N/A</v>
      </c>
      <c r="W167" s="270"/>
      <c r="X167" s="270">
        <f t="shared" ca="1" si="7"/>
        <v>0</v>
      </c>
      <c r="Y167" s="270"/>
      <c r="Z167" s="270"/>
      <c r="AB167" s="272" t="str">
        <f t="shared" si="8"/>
        <v/>
      </c>
    </row>
    <row r="168" spans="1:28" s="271" customFormat="1" ht="20.25">
      <c r="A168" s="215"/>
      <c r="B168" s="216" t="str">
        <f>IF(LEN(A168)=0,"",INDEX('Smelter Look-up'!$A:$A,MATCH($A168,'Smelter Look-up'!$E:$E,0)))</f>
        <v/>
      </c>
      <c r="C168" s="220" t="str">
        <f>IF(LEN(A168)=0,"",INDEX('Smelter Look-up'!$C:$C,MATCH($A168,'Smelter Look-up'!$E:$E,0)))</f>
        <v/>
      </c>
      <c r="D168" s="216"/>
      <c r="E168" s="216" t="str">
        <f ca="1">IF(ISERROR($V168),"",OFFSET('Smelter Look-up'!$D$4,$V168-4,0)&amp;"")</f>
        <v/>
      </c>
      <c r="F168" s="216" t="str">
        <f ca="1">IF(ISERROR($V168),"",OFFSET('Smelter Look-up'!$E$4,$V168-4,0))</f>
        <v/>
      </c>
      <c r="G168" s="216" t="str">
        <f ca="1">IF(C168=$X$4,"Enter smelter details", IF(ISERROR($V168),"",OFFSET('Smelter Look-up'!$F$4,$V168-4,0)))</f>
        <v/>
      </c>
      <c r="H168" s="217" t="str">
        <f ca="1">IF(ISERROR($V168),"",OFFSET('Smelter Look-up'!$G$4,$V168-4,0))</f>
        <v/>
      </c>
      <c r="I168" s="218" t="str">
        <f ca="1">IF(ISERROR($V168),"",OFFSET('Smelter Look-up'!$H$4,$V168-4,0))</f>
        <v/>
      </c>
      <c r="J168" s="218" t="str">
        <f ca="1">IF(ISERROR($V168),"",OFFSET('Smelter Look-up'!$I$4,$V168-4,0))</f>
        <v/>
      </c>
      <c r="K168" s="267"/>
      <c r="L168" s="267"/>
      <c r="M168" s="267"/>
      <c r="N168" s="267"/>
      <c r="O168" s="267"/>
      <c r="P168" s="219"/>
      <c r="Q168" s="268"/>
      <c r="R168" s="216" t="str">
        <f ca="1">IF(ISERROR($V168),"",OFFSET('Smelter Look-up'!$C$4,$V168-4,0)&amp;"")</f>
        <v/>
      </c>
      <c r="S168" s="224" t="str">
        <f t="shared" ca="1" si="6"/>
        <v/>
      </c>
      <c r="T168" s="224" t="str">
        <f ca="1">IF(B168="","",IF(ISERROR(MATCH($J168,SorP!$B$1:$B$6230,0)),"",INDIRECT("'SorP'!$A$"&amp;MATCH($J168,SorP!$B$1:$B$6230,0))))</f>
        <v/>
      </c>
      <c r="U168" s="239"/>
      <c r="V168" s="269" t="e">
        <f>IF(C168="",NA(),MATCH($B168&amp;$C168,'Smelter Look-up'!$J:$J,0))</f>
        <v>#N/A</v>
      </c>
      <c r="W168" s="270"/>
      <c r="X168" s="270">
        <f t="shared" ca="1" si="7"/>
        <v>0</v>
      </c>
      <c r="Y168" s="270"/>
      <c r="Z168" s="270"/>
      <c r="AB168" s="272" t="str">
        <f t="shared" si="8"/>
        <v/>
      </c>
    </row>
    <row r="169" spans="1:28" s="271" customFormat="1" ht="20.25">
      <c r="A169" s="215"/>
      <c r="B169" s="216" t="str">
        <f>IF(LEN(A169)=0,"",INDEX('Smelter Look-up'!$A:$A,MATCH($A169,'Smelter Look-up'!$E:$E,0)))</f>
        <v/>
      </c>
      <c r="C169" s="220" t="str">
        <f>IF(LEN(A169)=0,"",INDEX('Smelter Look-up'!$C:$C,MATCH($A169,'Smelter Look-up'!$E:$E,0)))</f>
        <v/>
      </c>
      <c r="D169" s="216"/>
      <c r="E169" s="216" t="str">
        <f ca="1">IF(ISERROR($V169),"",OFFSET('Smelter Look-up'!$D$4,$V169-4,0)&amp;"")</f>
        <v/>
      </c>
      <c r="F169" s="216" t="str">
        <f ca="1">IF(ISERROR($V169),"",OFFSET('Smelter Look-up'!$E$4,$V169-4,0))</f>
        <v/>
      </c>
      <c r="G169" s="216" t="str">
        <f ca="1">IF(C169=$X$4,"Enter smelter details", IF(ISERROR($V169),"",OFFSET('Smelter Look-up'!$F$4,$V169-4,0)))</f>
        <v/>
      </c>
      <c r="H169" s="217" t="str">
        <f ca="1">IF(ISERROR($V169),"",OFFSET('Smelter Look-up'!$G$4,$V169-4,0))</f>
        <v/>
      </c>
      <c r="I169" s="218" t="str">
        <f ca="1">IF(ISERROR($V169),"",OFFSET('Smelter Look-up'!$H$4,$V169-4,0))</f>
        <v/>
      </c>
      <c r="J169" s="218" t="str">
        <f ca="1">IF(ISERROR($V169),"",OFFSET('Smelter Look-up'!$I$4,$V169-4,0))</f>
        <v/>
      </c>
      <c r="K169" s="267"/>
      <c r="L169" s="267"/>
      <c r="M169" s="267"/>
      <c r="N169" s="267"/>
      <c r="O169" s="267"/>
      <c r="P169" s="219"/>
      <c r="Q169" s="268"/>
      <c r="R169" s="216" t="str">
        <f ca="1">IF(ISERROR($V169),"",OFFSET('Smelter Look-up'!$C$4,$V169-4,0)&amp;"")</f>
        <v/>
      </c>
      <c r="S169" s="224" t="str">
        <f t="shared" ca="1" si="6"/>
        <v/>
      </c>
      <c r="T169" s="224" t="str">
        <f ca="1">IF(B169="","",IF(ISERROR(MATCH($J169,SorP!$B$1:$B$6230,0)),"",INDIRECT("'SorP'!$A$"&amp;MATCH($J169,SorP!$B$1:$B$6230,0))))</f>
        <v/>
      </c>
      <c r="U169" s="239"/>
      <c r="V169" s="269" t="e">
        <f>IF(C169="",NA(),MATCH($B169&amp;$C169,'Smelter Look-up'!$J:$J,0))</f>
        <v>#N/A</v>
      </c>
      <c r="W169" s="270"/>
      <c r="X169" s="270">
        <f t="shared" ca="1" si="7"/>
        <v>0</v>
      </c>
      <c r="Y169" s="270"/>
      <c r="Z169" s="270"/>
      <c r="AB169" s="272" t="str">
        <f t="shared" si="8"/>
        <v/>
      </c>
    </row>
    <row r="170" spans="1:28" s="271" customFormat="1" ht="20.25">
      <c r="A170" s="215"/>
      <c r="B170" s="216" t="str">
        <f>IF(LEN(A170)=0,"",INDEX('Smelter Look-up'!$A:$A,MATCH($A170,'Smelter Look-up'!$E:$E,0)))</f>
        <v/>
      </c>
      <c r="C170" s="220" t="str">
        <f>IF(LEN(A170)=0,"",INDEX('Smelter Look-up'!$C:$C,MATCH($A170,'Smelter Look-up'!$E:$E,0)))</f>
        <v/>
      </c>
      <c r="D170" s="216"/>
      <c r="E170" s="216" t="str">
        <f ca="1">IF(ISERROR($V170),"",OFFSET('Smelter Look-up'!$D$4,$V170-4,0)&amp;"")</f>
        <v/>
      </c>
      <c r="F170" s="216" t="str">
        <f ca="1">IF(ISERROR($V170),"",OFFSET('Smelter Look-up'!$E$4,$V170-4,0))</f>
        <v/>
      </c>
      <c r="G170" s="216" t="str">
        <f ca="1">IF(C170=$X$4,"Enter smelter details", IF(ISERROR($V170),"",OFFSET('Smelter Look-up'!$F$4,$V170-4,0)))</f>
        <v/>
      </c>
      <c r="H170" s="217" t="str">
        <f ca="1">IF(ISERROR($V170),"",OFFSET('Smelter Look-up'!$G$4,$V170-4,0))</f>
        <v/>
      </c>
      <c r="I170" s="218" t="str">
        <f ca="1">IF(ISERROR($V170),"",OFFSET('Smelter Look-up'!$H$4,$V170-4,0))</f>
        <v/>
      </c>
      <c r="J170" s="218" t="str">
        <f ca="1">IF(ISERROR($V170),"",OFFSET('Smelter Look-up'!$I$4,$V170-4,0))</f>
        <v/>
      </c>
      <c r="K170" s="267"/>
      <c r="L170" s="267"/>
      <c r="M170" s="267"/>
      <c r="N170" s="267"/>
      <c r="O170" s="267"/>
      <c r="P170" s="219"/>
      <c r="Q170" s="268"/>
      <c r="R170" s="216" t="str">
        <f ca="1">IF(ISERROR($V170),"",OFFSET('Smelter Look-up'!$C$4,$V170-4,0)&amp;"")</f>
        <v/>
      </c>
      <c r="S170" s="224" t="str">
        <f t="shared" ca="1" si="6"/>
        <v/>
      </c>
      <c r="T170" s="224" t="str">
        <f ca="1">IF(B170="","",IF(ISERROR(MATCH($J170,SorP!$B$1:$B$6230,0)),"",INDIRECT("'SorP'!$A$"&amp;MATCH($J170,SorP!$B$1:$B$6230,0))))</f>
        <v/>
      </c>
      <c r="U170" s="239"/>
      <c r="V170" s="269" t="e">
        <f>IF(C170="",NA(),MATCH($B170&amp;$C170,'Smelter Look-up'!$J:$J,0))</f>
        <v>#N/A</v>
      </c>
      <c r="W170" s="270"/>
      <c r="X170" s="270">
        <f t="shared" ca="1" si="7"/>
        <v>0</v>
      </c>
      <c r="Y170" s="270"/>
      <c r="Z170" s="270"/>
      <c r="AB170" s="272" t="str">
        <f t="shared" si="8"/>
        <v/>
      </c>
    </row>
    <row r="171" spans="1:28" s="271" customFormat="1" ht="20.25">
      <c r="A171" s="215"/>
      <c r="B171" s="216" t="str">
        <f>IF(LEN(A171)=0,"",INDEX('Smelter Look-up'!$A:$A,MATCH($A171,'Smelter Look-up'!$E:$E,0)))</f>
        <v/>
      </c>
      <c r="C171" s="220" t="str">
        <f>IF(LEN(A171)=0,"",INDEX('Smelter Look-up'!$C:$C,MATCH($A171,'Smelter Look-up'!$E:$E,0)))</f>
        <v/>
      </c>
      <c r="D171" s="216"/>
      <c r="E171" s="216" t="str">
        <f ca="1">IF(ISERROR($V171),"",OFFSET('Smelter Look-up'!$D$4,$V171-4,0)&amp;"")</f>
        <v/>
      </c>
      <c r="F171" s="216" t="str">
        <f ca="1">IF(ISERROR($V171),"",OFFSET('Smelter Look-up'!$E$4,$V171-4,0))</f>
        <v/>
      </c>
      <c r="G171" s="216" t="str">
        <f ca="1">IF(C171=$X$4,"Enter smelter details", IF(ISERROR($V171),"",OFFSET('Smelter Look-up'!$F$4,$V171-4,0)))</f>
        <v/>
      </c>
      <c r="H171" s="217" t="str">
        <f ca="1">IF(ISERROR($V171),"",OFFSET('Smelter Look-up'!$G$4,$V171-4,0))</f>
        <v/>
      </c>
      <c r="I171" s="218" t="str">
        <f ca="1">IF(ISERROR($V171),"",OFFSET('Smelter Look-up'!$H$4,$V171-4,0))</f>
        <v/>
      </c>
      <c r="J171" s="218" t="str">
        <f ca="1">IF(ISERROR($V171),"",OFFSET('Smelter Look-up'!$I$4,$V171-4,0))</f>
        <v/>
      </c>
      <c r="K171" s="267"/>
      <c r="L171" s="267"/>
      <c r="M171" s="267"/>
      <c r="N171" s="267"/>
      <c r="O171" s="267"/>
      <c r="P171" s="219"/>
      <c r="Q171" s="268"/>
      <c r="R171" s="216" t="str">
        <f ca="1">IF(ISERROR($V171),"",OFFSET('Smelter Look-up'!$C$4,$V171-4,0)&amp;"")</f>
        <v/>
      </c>
      <c r="S171" s="224" t="str">
        <f t="shared" ca="1" si="6"/>
        <v/>
      </c>
      <c r="T171" s="224" t="str">
        <f ca="1">IF(B171="","",IF(ISERROR(MATCH($J171,SorP!$B$1:$B$6230,0)),"",INDIRECT("'SorP'!$A$"&amp;MATCH($J171,SorP!$B$1:$B$6230,0))))</f>
        <v/>
      </c>
      <c r="U171" s="239"/>
      <c r="V171" s="269" t="e">
        <f>IF(C171="",NA(),MATCH($B171&amp;$C171,'Smelter Look-up'!$J:$J,0))</f>
        <v>#N/A</v>
      </c>
      <c r="W171" s="270"/>
      <c r="X171" s="270">
        <f t="shared" ca="1" si="7"/>
        <v>0</v>
      </c>
      <c r="Y171" s="270"/>
      <c r="Z171" s="270"/>
      <c r="AB171" s="272" t="str">
        <f t="shared" si="8"/>
        <v/>
      </c>
    </row>
    <row r="172" spans="1:28" s="271" customFormat="1" ht="20.25">
      <c r="A172" s="215"/>
      <c r="B172" s="216" t="str">
        <f>IF(LEN(A172)=0,"",INDEX('Smelter Look-up'!$A:$A,MATCH($A172,'Smelter Look-up'!$E:$E,0)))</f>
        <v/>
      </c>
      <c r="C172" s="220" t="str">
        <f>IF(LEN(A172)=0,"",INDEX('Smelter Look-up'!$C:$C,MATCH($A172,'Smelter Look-up'!$E:$E,0)))</f>
        <v/>
      </c>
      <c r="D172" s="216"/>
      <c r="E172" s="216" t="str">
        <f ca="1">IF(ISERROR($V172),"",OFFSET('Smelter Look-up'!$D$4,$V172-4,0)&amp;"")</f>
        <v/>
      </c>
      <c r="F172" s="216" t="str">
        <f ca="1">IF(ISERROR($V172),"",OFFSET('Smelter Look-up'!$E$4,$V172-4,0))</f>
        <v/>
      </c>
      <c r="G172" s="216" t="str">
        <f ca="1">IF(C172=$X$4,"Enter smelter details", IF(ISERROR($V172),"",OFFSET('Smelter Look-up'!$F$4,$V172-4,0)))</f>
        <v/>
      </c>
      <c r="H172" s="217" t="str">
        <f ca="1">IF(ISERROR($V172),"",OFFSET('Smelter Look-up'!$G$4,$V172-4,0))</f>
        <v/>
      </c>
      <c r="I172" s="218" t="str">
        <f ca="1">IF(ISERROR($V172),"",OFFSET('Smelter Look-up'!$H$4,$V172-4,0))</f>
        <v/>
      </c>
      <c r="J172" s="218" t="str">
        <f ca="1">IF(ISERROR($V172),"",OFFSET('Smelter Look-up'!$I$4,$V172-4,0))</f>
        <v/>
      </c>
      <c r="K172" s="267"/>
      <c r="L172" s="267"/>
      <c r="M172" s="267"/>
      <c r="N172" s="267"/>
      <c r="O172" s="267"/>
      <c r="P172" s="219"/>
      <c r="Q172" s="268"/>
      <c r="R172" s="216" t="str">
        <f ca="1">IF(ISERROR($V172),"",OFFSET('Smelter Look-up'!$C$4,$V172-4,0)&amp;"")</f>
        <v/>
      </c>
      <c r="S172" s="224" t="str">
        <f t="shared" ca="1" si="6"/>
        <v/>
      </c>
      <c r="T172" s="224" t="str">
        <f ca="1">IF(B172="","",IF(ISERROR(MATCH($J172,SorP!$B$1:$B$6230,0)),"",INDIRECT("'SorP'!$A$"&amp;MATCH($J172,SorP!$B$1:$B$6230,0))))</f>
        <v/>
      </c>
      <c r="U172" s="239"/>
      <c r="V172" s="269" t="e">
        <f>IF(C172="",NA(),MATCH($B172&amp;$C172,'Smelter Look-up'!$J:$J,0))</f>
        <v>#N/A</v>
      </c>
      <c r="W172" s="270"/>
      <c r="X172" s="270">
        <f t="shared" ca="1" si="7"/>
        <v>0</v>
      </c>
      <c r="Y172" s="270"/>
      <c r="Z172" s="270"/>
      <c r="AB172" s="272" t="str">
        <f t="shared" si="8"/>
        <v/>
      </c>
    </row>
    <row r="173" spans="1:28" s="271" customFormat="1" ht="20.25">
      <c r="A173" s="215"/>
      <c r="B173" s="216" t="str">
        <f>IF(LEN(A173)=0,"",INDEX('Smelter Look-up'!$A:$A,MATCH($A173,'Smelter Look-up'!$E:$E,0)))</f>
        <v/>
      </c>
      <c r="C173" s="220" t="str">
        <f>IF(LEN(A173)=0,"",INDEX('Smelter Look-up'!$C:$C,MATCH($A173,'Smelter Look-up'!$E:$E,0)))</f>
        <v/>
      </c>
      <c r="D173" s="216"/>
      <c r="E173" s="216" t="str">
        <f ca="1">IF(ISERROR($V173),"",OFFSET('Smelter Look-up'!$D$4,$V173-4,0)&amp;"")</f>
        <v/>
      </c>
      <c r="F173" s="216" t="str">
        <f ca="1">IF(ISERROR($V173),"",OFFSET('Smelter Look-up'!$E$4,$V173-4,0))</f>
        <v/>
      </c>
      <c r="G173" s="216" t="str">
        <f ca="1">IF(C173=$X$4,"Enter smelter details", IF(ISERROR($V173),"",OFFSET('Smelter Look-up'!$F$4,$V173-4,0)))</f>
        <v/>
      </c>
      <c r="H173" s="217" t="str">
        <f ca="1">IF(ISERROR($V173),"",OFFSET('Smelter Look-up'!$G$4,$V173-4,0))</f>
        <v/>
      </c>
      <c r="I173" s="218" t="str">
        <f ca="1">IF(ISERROR($V173),"",OFFSET('Smelter Look-up'!$H$4,$V173-4,0))</f>
        <v/>
      </c>
      <c r="J173" s="218" t="str">
        <f ca="1">IF(ISERROR($V173),"",OFFSET('Smelter Look-up'!$I$4,$V173-4,0))</f>
        <v/>
      </c>
      <c r="K173" s="267"/>
      <c r="L173" s="267"/>
      <c r="M173" s="267"/>
      <c r="N173" s="267"/>
      <c r="O173" s="267"/>
      <c r="P173" s="219"/>
      <c r="Q173" s="268"/>
      <c r="R173" s="216" t="str">
        <f ca="1">IF(ISERROR($V173),"",OFFSET('Smelter Look-up'!$C$4,$V173-4,0)&amp;"")</f>
        <v/>
      </c>
      <c r="S173" s="224" t="str">
        <f t="shared" ca="1" si="6"/>
        <v/>
      </c>
      <c r="T173" s="224" t="str">
        <f ca="1">IF(B173="","",IF(ISERROR(MATCH($J173,SorP!$B$1:$B$6230,0)),"",INDIRECT("'SorP'!$A$"&amp;MATCH($J173,SorP!$B$1:$B$6230,0))))</f>
        <v/>
      </c>
      <c r="U173" s="239"/>
      <c r="V173" s="269" t="e">
        <f>IF(C173="",NA(),MATCH($B173&amp;$C173,'Smelter Look-up'!$J:$J,0))</f>
        <v>#N/A</v>
      </c>
      <c r="W173" s="270"/>
      <c r="X173" s="270">
        <f t="shared" ca="1" si="7"/>
        <v>0</v>
      </c>
      <c r="Y173" s="270"/>
      <c r="Z173" s="270"/>
      <c r="AB173" s="272" t="str">
        <f t="shared" si="8"/>
        <v/>
      </c>
    </row>
    <row r="174" spans="1:28" s="271" customFormat="1" ht="20.25">
      <c r="A174" s="215"/>
      <c r="B174" s="216" t="str">
        <f>IF(LEN(A174)=0,"",INDEX('Smelter Look-up'!$A:$A,MATCH($A174,'Smelter Look-up'!$E:$E,0)))</f>
        <v/>
      </c>
      <c r="C174" s="220" t="str">
        <f>IF(LEN(A174)=0,"",INDEX('Smelter Look-up'!$C:$C,MATCH($A174,'Smelter Look-up'!$E:$E,0)))</f>
        <v/>
      </c>
      <c r="D174" s="216"/>
      <c r="E174" s="216" t="str">
        <f ca="1">IF(ISERROR($V174),"",OFFSET('Smelter Look-up'!$D$4,$V174-4,0)&amp;"")</f>
        <v/>
      </c>
      <c r="F174" s="216" t="str">
        <f ca="1">IF(ISERROR($V174),"",OFFSET('Smelter Look-up'!$E$4,$V174-4,0))</f>
        <v/>
      </c>
      <c r="G174" s="216" t="str">
        <f ca="1">IF(C174=$X$4,"Enter smelter details", IF(ISERROR($V174),"",OFFSET('Smelter Look-up'!$F$4,$V174-4,0)))</f>
        <v/>
      </c>
      <c r="H174" s="217" t="str">
        <f ca="1">IF(ISERROR($V174),"",OFFSET('Smelter Look-up'!$G$4,$V174-4,0))</f>
        <v/>
      </c>
      <c r="I174" s="218" t="str">
        <f ca="1">IF(ISERROR($V174),"",OFFSET('Smelter Look-up'!$H$4,$V174-4,0))</f>
        <v/>
      </c>
      <c r="J174" s="218" t="str">
        <f ca="1">IF(ISERROR($V174),"",OFFSET('Smelter Look-up'!$I$4,$V174-4,0))</f>
        <v/>
      </c>
      <c r="K174" s="267"/>
      <c r="L174" s="267"/>
      <c r="M174" s="267"/>
      <c r="N174" s="267"/>
      <c r="O174" s="267"/>
      <c r="P174" s="219"/>
      <c r="Q174" s="268"/>
      <c r="R174" s="216" t="str">
        <f ca="1">IF(ISERROR($V174),"",OFFSET('Smelter Look-up'!$C$4,$V174-4,0)&amp;"")</f>
        <v/>
      </c>
      <c r="S174" s="224" t="str">
        <f t="shared" ca="1" si="6"/>
        <v/>
      </c>
      <c r="T174" s="224" t="str">
        <f ca="1">IF(B174="","",IF(ISERROR(MATCH($J174,SorP!$B$1:$B$6230,0)),"",INDIRECT("'SorP'!$A$"&amp;MATCH($J174,SorP!$B$1:$B$6230,0))))</f>
        <v/>
      </c>
      <c r="U174" s="239"/>
      <c r="V174" s="269" t="e">
        <f>IF(C174="",NA(),MATCH($B174&amp;$C174,'Smelter Look-up'!$J:$J,0))</f>
        <v>#N/A</v>
      </c>
      <c r="W174" s="270"/>
      <c r="X174" s="270">
        <f t="shared" ca="1" si="7"/>
        <v>0</v>
      </c>
      <c r="Y174" s="270"/>
      <c r="Z174" s="270"/>
      <c r="AB174" s="272" t="str">
        <f t="shared" si="8"/>
        <v/>
      </c>
    </row>
    <row r="175" spans="1:28" s="271" customFormat="1" ht="20.25">
      <c r="A175" s="215"/>
      <c r="B175" s="216" t="str">
        <f>IF(LEN(A175)=0,"",INDEX('Smelter Look-up'!$A:$A,MATCH($A175,'Smelter Look-up'!$E:$E,0)))</f>
        <v/>
      </c>
      <c r="C175" s="220" t="str">
        <f>IF(LEN(A175)=0,"",INDEX('Smelter Look-up'!$C:$C,MATCH($A175,'Smelter Look-up'!$E:$E,0)))</f>
        <v/>
      </c>
      <c r="D175" s="216"/>
      <c r="E175" s="216" t="str">
        <f ca="1">IF(ISERROR($V175),"",OFFSET('Smelter Look-up'!$D$4,$V175-4,0)&amp;"")</f>
        <v/>
      </c>
      <c r="F175" s="216" t="str">
        <f ca="1">IF(ISERROR($V175),"",OFFSET('Smelter Look-up'!$E$4,$V175-4,0))</f>
        <v/>
      </c>
      <c r="G175" s="216" t="str">
        <f ca="1">IF(C175=$X$4,"Enter smelter details", IF(ISERROR($V175),"",OFFSET('Smelter Look-up'!$F$4,$V175-4,0)))</f>
        <v/>
      </c>
      <c r="H175" s="217" t="str">
        <f ca="1">IF(ISERROR($V175),"",OFFSET('Smelter Look-up'!$G$4,$V175-4,0))</f>
        <v/>
      </c>
      <c r="I175" s="218" t="str">
        <f ca="1">IF(ISERROR($V175),"",OFFSET('Smelter Look-up'!$H$4,$V175-4,0))</f>
        <v/>
      </c>
      <c r="J175" s="218" t="str">
        <f ca="1">IF(ISERROR($V175),"",OFFSET('Smelter Look-up'!$I$4,$V175-4,0))</f>
        <v/>
      </c>
      <c r="K175" s="267"/>
      <c r="L175" s="267"/>
      <c r="M175" s="267"/>
      <c r="N175" s="267"/>
      <c r="O175" s="267"/>
      <c r="P175" s="219"/>
      <c r="Q175" s="268"/>
      <c r="R175" s="216" t="str">
        <f ca="1">IF(ISERROR($V175),"",OFFSET('Smelter Look-up'!$C$4,$V175-4,0)&amp;"")</f>
        <v/>
      </c>
      <c r="S175" s="224" t="str">
        <f t="shared" ca="1" si="6"/>
        <v/>
      </c>
      <c r="T175" s="224" t="str">
        <f ca="1">IF(B175="","",IF(ISERROR(MATCH($J175,SorP!$B$1:$B$6230,0)),"",INDIRECT("'SorP'!$A$"&amp;MATCH($J175,SorP!$B$1:$B$6230,0))))</f>
        <v/>
      </c>
      <c r="U175" s="239"/>
      <c r="V175" s="269" t="e">
        <f>IF(C175="",NA(),MATCH($B175&amp;$C175,'Smelter Look-up'!$J:$J,0))</f>
        <v>#N/A</v>
      </c>
      <c r="W175" s="270"/>
      <c r="X175" s="270">
        <f t="shared" ca="1" si="7"/>
        <v>0</v>
      </c>
      <c r="Y175" s="270"/>
      <c r="Z175" s="270"/>
      <c r="AB175" s="272" t="str">
        <f t="shared" si="8"/>
        <v/>
      </c>
    </row>
    <row r="176" spans="1:28" s="271" customFormat="1" ht="20.25">
      <c r="A176" s="215"/>
      <c r="B176" s="216" t="str">
        <f>IF(LEN(A176)=0,"",INDEX('Smelter Look-up'!$A:$A,MATCH($A176,'Smelter Look-up'!$E:$E,0)))</f>
        <v/>
      </c>
      <c r="C176" s="220" t="str">
        <f>IF(LEN(A176)=0,"",INDEX('Smelter Look-up'!$C:$C,MATCH($A176,'Smelter Look-up'!$E:$E,0)))</f>
        <v/>
      </c>
      <c r="D176" s="216"/>
      <c r="E176" s="216" t="str">
        <f ca="1">IF(ISERROR($V176),"",OFFSET('Smelter Look-up'!$D$4,$V176-4,0)&amp;"")</f>
        <v/>
      </c>
      <c r="F176" s="216" t="str">
        <f ca="1">IF(ISERROR($V176),"",OFFSET('Smelter Look-up'!$E$4,$V176-4,0))</f>
        <v/>
      </c>
      <c r="G176" s="216" t="str">
        <f ca="1">IF(C176=$X$4,"Enter smelter details", IF(ISERROR($V176),"",OFFSET('Smelter Look-up'!$F$4,$V176-4,0)))</f>
        <v/>
      </c>
      <c r="H176" s="217" t="str">
        <f ca="1">IF(ISERROR($V176),"",OFFSET('Smelter Look-up'!$G$4,$V176-4,0))</f>
        <v/>
      </c>
      <c r="I176" s="218" t="str">
        <f ca="1">IF(ISERROR($V176),"",OFFSET('Smelter Look-up'!$H$4,$V176-4,0))</f>
        <v/>
      </c>
      <c r="J176" s="218" t="str">
        <f ca="1">IF(ISERROR($V176),"",OFFSET('Smelter Look-up'!$I$4,$V176-4,0))</f>
        <v/>
      </c>
      <c r="K176" s="267"/>
      <c r="L176" s="267"/>
      <c r="M176" s="267"/>
      <c r="N176" s="267"/>
      <c r="O176" s="267"/>
      <c r="P176" s="219"/>
      <c r="Q176" s="268"/>
      <c r="R176" s="216" t="str">
        <f ca="1">IF(ISERROR($V176),"",OFFSET('Smelter Look-up'!$C$4,$V176-4,0)&amp;"")</f>
        <v/>
      </c>
      <c r="S176" s="224" t="str">
        <f t="shared" ca="1" si="6"/>
        <v/>
      </c>
      <c r="T176" s="224" t="str">
        <f ca="1">IF(B176="","",IF(ISERROR(MATCH($J176,SorP!$B$1:$B$6230,0)),"",INDIRECT("'SorP'!$A$"&amp;MATCH($J176,SorP!$B$1:$B$6230,0))))</f>
        <v/>
      </c>
      <c r="U176" s="239"/>
      <c r="V176" s="269" t="e">
        <f>IF(C176="",NA(),MATCH($B176&amp;$C176,'Smelter Look-up'!$J:$J,0))</f>
        <v>#N/A</v>
      </c>
      <c r="W176" s="270"/>
      <c r="X176" s="270">
        <f t="shared" ca="1" si="7"/>
        <v>0</v>
      </c>
      <c r="Y176" s="270"/>
      <c r="Z176" s="270"/>
      <c r="AB176" s="272" t="str">
        <f t="shared" si="8"/>
        <v/>
      </c>
    </row>
    <row r="177" spans="1:28" s="271" customFormat="1" ht="20.25">
      <c r="A177" s="215"/>
      <c r="B177" s="216" t="str">
        <f>IF(LEN(A177)=0,"",INDEX('Smelter Look-up'!$A:$A,MATCH($A177,'Smelter Look-up'!$E:$E,0)))</f>
        <v/>
      </c>
      <c r="C177" s="220" t="str">
        <f>IF(LEN(A177)=0,"",INDEX('Smelter Look-up'!$C:$C,MATCH($A177,'Smelter Look-up'!$E:$E,0)))</f>
        <v/>
      </c>
      <c r="D177" s="216"/>
      <c r="E177" s="216" t="str">
        <f ca="1">IF(ISERROR($V177),"",OFFSET('Smelter Look-up'!$D$4,$V177-4,0)&amp;"")</f>
        <v/>
      </c>
      <c r="F177" s="216" t="str">
        <f ca="1">IF(ISERROR($V177),"",OFFSET('Smelter Look-up'!$E$4,$V177-4,0))</f>
        <v/>
      </c>
      <c r="G177" s="216" t="str">
        <f ca="1">IF(C177=$X$4,"Enter smelter details", IF(ISERROR($V177),"",OFFSET('Smelter Look-up'!$F$4,$V177-4,0)))</f>
        <v/>
      </c>
      <c r="H177" s="217" t="str">
        <f ca="1">IF(ISERROR($V177),"",OFFSET('Smelter Look-up'!$G$4,$V177-4,0))</f>
        <v/>
      </c>
      <c r="I177" s="218" t="str">
        <f ca="1">IF(ISERROR($V177),"",OFFSET('Smelter Look-up'!$H$4,$V177-4,0))</f>
        <v/>
      </c>
      <c r="J177" s="218" t="str">
        <f ca="1">IF(ISERROR($V177),"",OFFSET('Smelter Look-up'!$I$4,$V177-4,0))</f>
        <v/>
      </c>
      <c r="K177" s="267"/>
      <c r="L177" s="267"/>
      <c r="M177" s="267"/>
      <c r="N177" s="267"/>
      <c r="O177" s="267"/>
      <c r="P177" s="219"/>
      <c r="Q177" s="268"/>
      <c r="R177" s="216" t="str">
        <f ca="1">IF(ISERROR($V177),"",OFFSET('Smelter Look-up'!$C$4,$V177-4,0)&amp;"")</f>
        <v/>
      </c>
      <c r="S177" s="224" t="str">
        <f t="shared" ca="1" si="6"/>
        <v/>
      </c>
      <c r="T177" s="224" t="str">
        <f ca="1">IF(B177="","",IF(ISERROR(MATCH($J177,SorP!$B$1:$B$6230,0)),"",INDIRECT("'SorP'!$A$"&amp;MATCH($J177,SorP!$B$1:$B$6230,0))))</f>
        <v/>
      </c>
      <c r="U177" s="239"/>
      <c r="V177" s="269" t="e">
        <f>IF(C177="",NA(),MATCH($B177&amp;$C177,'Smelter Look-up'!$J:$J,0))</f>
        <v>#N/A</v>
      </c>
      <c r="W177" s="270"/>
      <c r="X177" s="270">
        <f t="shared" ca="1" si="7"/>
        <v>0</v>
      </c>
      <c r="Y177" s="270"/>
      <c r="Z177" s="270"/>
      <c r="AB177" s="272" t="str">
        <f t="shared" si="8"/>
        <v/>
      </c>
    </row>
    <row r="178" spans="1:28" s="271" customFormat="1" ht="20.25">
      <c r="A178" s="215"/>
      <c r="B178" s="216" t="str">
        <f>IF(LEN(A178)=0,"",INDEX('Smelter Look-up'!$A:$A,MATCH($A178,'Smelter Look-up'!$E:$E,0)))</f>
        <v/>
      </c>
      <c r="C178" s="220" t="str">
        <f>IF(LEN(A178)=0,"",INDEX('Smelter Look-up'!$C:$C,MATCH($A178,'Smelter Look-up'!$E:$E,0)))</f>
        <v/>
      </c>
      <c r="D178" s="216"/>
      <c r="E178" s="216" t="str">
        <f ca="1">IF(ISERROR($V178),"",OFFSET('Smelter Look-up'!$D$4,$V178-4,0)&amp;"")</f>
        <v/>
      </c>
      <c r="F178" s="216" t="str">
        <f ca="1">IF(ISERROR($V178),"",OFFSET('Smelter Look-up'!$E$4,$V178-4,0))</f>
        <v/>
      </c>
      <c r="G178" s="216" t="str">
        <f ca="1">IF(C178=$X$4,"Enter smelter details", IF(ISERROR($V178),"",OFFSET('Smelter Look-up'!$F$4,$V178-4,0)))</f>
        <v/>
      </c>
      <c r="H178" s="217" t="str">
        <f ca="1">IF(ISERROR($V178),"",OFFSET('Smelter Look-up'!$G$4,$V178-4,0))</f>
        <v/>
      </c>
      <c r="I178" s="218" t="str">
        <f ca="1">IF(ISERROR($V178),"",OFFSET('Smelter Look-up'!$H$4,$V178-4,0))</f>
        <v/>
      </c>
      <c r="J178" s="218" t="str">
        <f ca="1">IF(ISERROR($V178),"",OFFSET('Smelter Look-up'!$I$4,$V178-4,0))</f>
        <v/>
      </c>
      <c r="K178" s="267"/>
      <c r="L178" s="267"/>
      <c r="M178" s="267"/>
      <c r="N178" s="267"/>
      <c r="O178" s="267"/>
      <c r="P178" s="219"/>
      <c r="Q178" s="268"/>
      <c r="R178" s="216" t="str">
        <f ca="1">IF(ISERROR($V178),"",OFFSET('Smelter Look-up'!$C$4,$V178-4,0)&amp;"")</f>
        <v/>
      </c>
      <c r="S178" s="224" t="str">
        <f t="shared" ca="1" si="6"/>
        <v/>
      </c>
      <c r="T178" s="224" t="str">
        <f ca="1">IF(B178="","",IF(ISERROR(MATCH($J178,SorP!$B$1:$B$6230,0)),"",INDIRECT("'SorP'!$A$"&amp;MATCH($J178,SorP!$B$1:$B$6230,0))))</f>
        <v/>
      </c>
      <c r="U178" s="239"/>
      <c r="V178" s="269" t="e">
        <f>IF(C178="",NA(),MATCH($B178&amp;$C178,'Smelter Look-up'!$J:$J,0))</f>
        <v>#N/A</v>
      </c>
      <c r="W178" s="270"/>
      <c r="X178" s="270">
        <f t="shared" ca="1" si="7"/>
        <v>0</v>
      </c>
      <c r="Y178" s="270"/>
      <c r="Z178" s="270"/>
      <c r="AB178" s="272" t="str">
        <f t="shared" si="8"/>
        <v/>
      </c>
    </row>
    <row r="179" spans="1:28" s="271" customFormat="1" ht="20.25">
      <c r="A179" s="215"/>
      <c r="B179" s="216" t="str">
        <f>IF(LEN(A179)=0,"",INDEX('Smelter Look-up'!$A:$A,MATCH($A179,'Smelter Look-up'!$E:$E,0)))</f>
        <v/>
      </c>
      <c r="C179" s="220" t="str">
        <f>IF(LEN(A179)=0,"",INDEX('Smelter Look-up'!$C:$C,MATCH($A179,'Smelter Look-up'!$E:$E,0)))</f>
        <v/>
      </c>
      <c r="D179" s="216"/>
      <c r="E179" s="216" t="str">
        <f ca="1">IF(ISERROR($V179),"",OFFSET('Smelter Look-up'!$D$4,$V179-4,0)&amp;"")</f>
        <v/>
      </c>
      <c r="F179" s="216" t="str">
        <f ca="1">IF(ISERROR($V179),"",OFFSET('Smelter Look-up'!$E$4,$V179-4,0))</f>
        <v/>
      </c>
      <c r="G179" s="216" t="str">
        <f ca="1">IF(C179=$X$4,"Enter smelter details", IF(ISERROR($V179),"",OFFSET('Smelter Look-up'!$F$4,$V179-4,0)))</f>
        <v/>
      </c>
      <c r="H179" s="217" t="str">
        <f ca="1">IF(ISERROR($V179),"",OFFSET('Smelter Look-up'!$G$4,$V179-4,0))</f>
        <v/>
      </c>
      <c r="I179" s="218" t="str">
        <f ca="1">IF(ISERROR($V179),"",OFFSET('Smelter Look-up'!$H$4,$V179-4,0))</f>
        <v/>
      </c>
      <c r="J179" s="218" t="str">
        <f ca="1">IF(ISERROR($V179),"",OFFSET('Smelter Look-up'!$I$4,$V179-4,0))</f>
        <v/>
      </c>
      <c r="K179" s="267"/>
      <c r="L179" s="267"/>
      <c r="M179" s="267"/>
      <c r="N179" s="267"/>
      <c r="O179" s="267"/>
      <c r="P179" s="219"/>
      <c r="Q179" s="268"/>
      <c r="R179" s="216" t="str">
        <f ca="1">IF(ISERROR($V179),"",OFFSET('Smelter Look-up'!$C$4,$V179-4,0)&amp;"")</f>
        <v/>
      </c>
      <c r="S179" s="224" t="str">
        <f t="shared" ca="1" si="6"/>
        <v/>
      </c>
      <c r="T179" s="224" t="str">
        <f ca="1">IF(B179="","",IF(ISERROR(MATCH($J179,SorP!$B$1:$B$6230,0)),"",INDIRECT("'SorP'!$A$"&amp;MATCH($J179,SorP!$B$1:$B$6230,0))))</f>
        <v/>
      </c>
      <c r="U179" s="239"/>
      <c r="V179" s="269" t="e">
        <f>IF(C179="",NA(),MATCH($B179&amp;$C179,'Smelter Look-up'!$J:$J,0))</f>
        <v>#N/A</v>
      </c>
      <c r="W179" s="270"/>
      <c r="X179" s="270">
        <f t="shared" ca="1" si="7"/>
        <v>0</v>
      </c>
      <c r="Y179" s="270"/>
      <c r="Z179" s="270"/>
      <c r="AB179" s="272" t="str">
        <f t="shared" si="8"/>
        <v/>
      </c>
    </row>
    <row r="180" spans="1:28" s="271" customFormat="1" ht="20.25">
      <c r="A180" s="215"/>
      <c r="B180" s="216" t="str">
        <f>IF(LEN(A180)=0,"",INDEX('Smelter Look-up'!$A:$A,MATCH($A180,'Smelter Look-up'!$E:$E,0)))</f>
        <v/>
      </c>
      <c r="C180" s="220" t="str">
        <f>IF(LEN(A180)=0,"",INDEX('Smelter Look-up'!$C:$C,MATCH($A180,'Smelter Look-up'!$E:$E,0)))</f>
        <v/>
      </c>
      <c r="D180" s="216"/>
      <c r="E180" s="216" t="str">
        <f ca="1">IF(ISERROR($V180),"",OFFSET('Smelter Look-up'!$D$4,$V180-4,0)&amp;"")</f>
        <v/>
      </c>
      <c r="F180" s="216" t="str">
        <f ca="1">IF(ISERROR($V180),"",OFFSET('Smelter Look-up'!$E$4,$V180-4,0))</f>
        <v/>
      </c>
      <c r="G180" s="216" t="str">
        <f ca="1">IF(C180=$X$4,"Enter smelter details", IF(ISERROR($V180),"",OFFSET('Smelter Look-up'!$F$4,$V180-4,0)))</f>
        <v/>
      </c>
      <c r="H180" s="217" t="str">
        <f ca="1">IF(ISERROR($V180),"",OFFSET('Smelter Look-up'!$G$4,$V180-4,0))</f>
        <v/>
      </c>
      <c r="I180" s="218" t="str">
        <f ca="1">IF(ISERROR($V180),"",OFFSET('Smelter Look-up'!$H$4,$V180-4,0))</f>
        <v/>
      </c>
      <c r="J180" s="218" t="str">
        <f ca="1">IF(ISERROR($V180),"",OFFSET('Smelter Look-up'!$I$4,$V180-4,0))</f>
        <v/>
      </c>
      <c r="K180" s="267"/>
      <c r="L180" s="267"/>
      <c r="M180" s="267"/>
      <c r="N180" s="267"/>
      <c r="O180" s="267"/>
      <c r="P180" s="219"/>
      <c r="Q180" s="268"/>
      <c r="R180" s="216" t="str">
        <f ca="1">IF(ISERROR($V180),"",OFFSET('Smelter Look-up'!$C$4,$V180-4,0)&amp;"")</f>
        <v/>
      </c>
      <c r="S180" s="224" t="str">
        <f t="shared" ca="1" si="6"/>
        <v/>
      </c>
      <c r="T180" s="224" t="str">
        <f ca="1">IF(B180="","",IF(ISERROR(MATCH($J180,SorP!$B$1:$B$6230,0)),"",INDIRECT("'SorP'!$A$"&amp;MATCH($J180,SorP!$B$1:$B$6230,0))))</f>
        <v/>
      </c>
      <c r="U180" s="239"/>
      <c r="V180" s="269" t="e">
        <f>IF(C180="",NA(),MATCH($B180&amp;$C180,'Smelter Look-up'!$J:$J,0))</f>
        <v>#N/A</v>
      </c>
      <c r="W180" s="270"/>
      <c r="X180" s="270">
        <f t="shared" ca="1" si="7"/>
        <v>0</v>
      </c>
      <c r="Y180" s="270"/>
      <c r="Z180" s="270"/>
      <c r="AB180" s="272" t="str">
        <f t="shared" si="8"/>
        <v/>
      </c>
    </row>
    <row r="181" spans="1:28" s="271" customFormat="1" ht="20.25">
      <c r="A181" s="215"/>
      <c r="B181" s="216" t="str">
        <f>IF(LEN(A181)=0,"",INDEX('Smelter Look-up'!$A:$A,MATCH($A181,'Smelter Look-up'!$E:$E,0)))</f>
        <v/>
      </c>
      <c r="C181" s="220" t="str">
        <f>IF(LEN(A181)=0,"",INDEX('Smelter Look-up'!$C:$C,MATCH($A181,'Smelter Look-up'!$E:$E,0)))</f>
        <v/>
      </c>
      <c r="D181" s="216"/>
      <c r="E181" s="216" t="str">
        <f ca="1">IF(ISERROR($V181),"",OFFSET('Smelter Look-up'!$D$4,$V181-4,0)&amp;"")</f>
        <v/>
      </c>
      <c r="F181" s="216" t="str">
        <f ca="1">IF(ISERROR($V181),"",OFFSET('Smelter Look-up'!$E$4,$V181-4,0))</f>
        <v/>
      </c>
      <c r="G181" s="216" t="str">
        <f ca="1">IF(C181=$X$4,"Enter smelter details", IF(ISERROR($V181),"",OFFSET('Smelter Look-up'!$F$4,$V181-4,0)))</f>
        <v/>
      </c>
      <c r="H181" s="217" t="str">
        <f ca="1">IF(ISERROR($V181),"",OFFSET('Smelter Look-up'!$G$4,$V181-4,0))</f>
        <v/>
      </c>
      <c r="I181" s="218" t="str">
        <f ca="1">IF(ISERROR($V181),"",OFFSET('Smelter Look-up'!$H$4,$V181-4,0))</f>
        <v/>
      </c>
      <c r="J181" s="218" t="str">
        <f ca="1">IF(ISERROR($V181),"",OFFSET('Smelter Look-up'!$I$4,$V181-4,0))</f>
        <v/>
      </c>
      <c r="K181" s="267"/>
      <c r="L181" s="267"/>
      <c r="M181" s="267"/>
      <c r="N181" s="267"/>
      <c r="O181" s="267"/>
      <c r="P181" s="219"/>
      <c r="Q181" s="268"/>
      <c r="R181" s="216" t="str">
        <f ca="1">IF(ISERROR($V181),"",OFFSET('Smelter Look-up'!$C$4,$V181-4,0)&amp;"")</f>
        <v/>
      </c>
      <c r="S181" s="224" t="str">
        <f t="shared" ca="1" si="6"/>
        <v/>
      </c>
      <c r="T181" s="224" t="str">
        <f ca="1">IF(B181="","",IF(ISERROR(MATCH($J181,SorP!$B$1:$B$6230,0)),"",INDIRECT("'SorP'!$A$"&amp;MATCH($J181,SorP!$B$1:$B$6230,0))))</f>
        <v/>
      </c>
      <c r="U181" s="239"/>
      <c r="V181" s="269" t="e">
        <f>IF(C181="",NA(),MATCH($B181&amp;$C181,'Smelter Look-up'!$J:$J,0))</f>
        <v>#N/A</v>
      </c>
      <c r="W181" s="270"/>
      <c r="X181" s="270">
        <f t="shared" ca="1" si="7"/>
        <v>0</v>
      </c>
      <c r="Y181" s="270"/>
      <c r="Z181" s="270"/>
      <c r="AB181" s="272" t="str">
        <f t="shared" si="8"/>
        <v/>
      </c>
    </row>
    <row r="182" spans="1:28" s="271" customFormat="1" ht="20.25">
      <c r="A182" s="215"/>
      <c r="B182" s="216" t="str">
        <f>IF(LEN(A182)=0,"",INDEX('Smelter Look-up'!$A:$A,MATCH($A182,'Smelter Look-up'!$E:$E,0)))</f>
        <v/>
      </c>
      <c r="C182" s="220" t="str">
        <f>IF(LEN(A182)=0,"",INDEX('Smelter Look-up'!$C:$C,MATCH($A182,'Smelter Look-up'!$E:$E,0)))</f>
        <v/>
      </c>
      <c r="D182" s="216"/>
      <c r="E182" s="216" t="str">
        <f ca="1">IF(ISERROR($V182),"",OFFSET('Smelter Look-up'!$D$4,$V182-4,0)&amp;"")</f>
        <v/>
      </c>
      <c r="F182" s="216" t="str">
        <f ca="1">IF(ISERROR($V182),"",OFFSET('Smelter Look-up'!$E$4,$V182-4,0))</f>
        <v/>
      </c>
      <c r="G182" s="216" t="str">
        <f ca="1">IF(C182=$X$4,"Enter smelter details", IF(ISERROR($V182),"",OFFSET('Smelter Look-up'!$F$4,$V182-4,0)))</f>
        <v/>
      </c>
      <c r="H182" s="217" t="str">
        <f ca="1">IF(ISERROR($V182),"",OFFSET('Smelter Look-up'!$G$4,$V182-4,0))</f>
        <v/>
      </c>
      <c r="I182" s="218" t="str">
        <f ca="1">IF(ISERROR($V182),"",OFFSET('Smelter Look-up'!$H$4,$V182-4,0))</f>
        <v/>
      </c>
      <c r="J182" s="218" t="str">
        <f ca="1">IF(ISERROR($V182),"",OFFSET('Smelter Look-up'!$I$4,$V182-4,0))</f>
        <v/>
      </c>
      <c r="K182" s="267"/>
      <c r="L182" s="267"/>
      <c r="M182" s="267"/>
      <c r="N182" s="267"/>
      <c r="O182" s="267"/>
      <c r="P182" s="219"/>
      <c r="Q182" s="268"/>
      <c r="R182" s="216" t="str">
        <f ca="1">IF(ISERROR($V182),"",OFFSET('Smelter Look-up'!$C$4,$V182-4,0)&amp;"")</f>
        <v/>
      </c>
      <c r="S182" s="224" t="str">
        <f t="shared" ca="1" si="6"/>
        <v/>
      </c>
      <c r="T182" s="224" t="str">
        <f ca="1">IF(B182="","",IF(ISERROR(MATCH($J182,SorP!$B$1:$B$6230,0)),"",INDIRECT("'SorP'!$A$"&amp;MATCH($J182,SorP!$B$1:$B$6230,0))))</f>
        <v/>
      </c>
      <c r="U182" s="239"/>
      <c r="V182" s="269" t="e">
        <f>IF(C182="",NA(),MATCH($B182&amp;$C182,'Smelter Look-up'!$J:$J,0))</f>
        <v>#N/A</v>
      </c>
      <c r="W182" s="270"/>
      <c r="X182" s="270">
        <f t="shared" ca="1" si="7"/>
        <v>0</v>
      </c>
      <c r="Y182" s="270"/>
      <c r="Z182" s="270"/>
      <c r="AB182" s="272" t="str">
        <f t="shared" si="8"/>
        <v/>
      </c>
    </row>
    <row r="183" spans="1:28" s="271" customFormat="1" ht="20.25">
      <c r="A183" s="215"/>
      <c r="B183" s="216" t="str">
        <f>IF(LEN(A183)=0,"",INDEX('Smelter Look-up'!$A:$A,MATCH($A183,'Smelter Look-up'!$E:$E,0)))</f>
        <v/>
      </c>
      <c r="C183" s="220" t="str">
        <f>IF(LEN(A183)=0,"",INDEX('Smelter Look-up'!$C:$C,MATCH($A183,'Smelter Look-up'!$E:$E,0)))</f>
        <v/>
      </c>
      <c r="D183" s="216"/>
      <c r="E183" s="216" t="str">
        <f ca="1">IF(ISERROR($V183),"",OFFSET('Smelter Look-up'!$D$4,$V183-4,0)&amp;"")</f>
        <v/>
      </c>
      <c r="F183" s="216" t="str">
        <f ca="1">IF(ISERROR($V183),"",OFFSET('Smelter Look-up'!$E$4,$V183-4,0))</f>
        <v/>
      </c>
      <c r="G183" s="216" t="str">
        <f ca="1">IF(C183=$X$4,"Enter smelter details", IF(ISERROR($V183),"",OFFSET('Smelter Look-up'!$F$4,$V183-4,0)))</f>
        <v/>
      </c>
      <c r="H183" s="217" t="str">
        <f ca="1">IF(ISERROR($V183),"",OFFSET('Smelter Look-up'!$G$4,$V183-4,0))</f>
        <v/>
      </c>
      <c r="I183" s="218" t="str">
        <f ca="1">IF(ISERROR($V183),"",OFFSET('Smelter Look-up'!$H$4,$V183-4,0))</f>
        <v/>
      </c>
      <c r="J183" s="218" t="str">
        <f ca="1">IF(ISERROR($V183),"",OFFSET('Smelter Look-up'!$I$4,$V183-4,0))</f>
        <v/>
      </c>
      <c r="K183" s="267"/>
      <c r="L183" s="267"/>
      <c r="M183" s="267"/>
      <c r="N183" s="267"/>
      <c r="O183" s="267"/>
      <c r="P183" s="219"/>
      <c r="Q183" s="268"/>
      <c r="R183" s="216" t="str">
        <f ca="1">IF(ISERROR($V183),"",OFFSET('Smelter Look-up'!$C$4,$V183-4,0)&amp;"")</f>
        <v/>
      </c>
      <c r="S183" s="224" t="str">
        <f t="shared" ca="1" si="6"/>
        <v/>
      </c>
      <c r="T183" s="224" t="str">
        <f ca="1">IF(B183="","",IF(ISERROR(MATCH($J183,SorP!$B$1:$B$6230,0)),"",INDIRECT("'SorP'!$A$"&amp;MATCH($J183,SorP!$B$1:$B$6230,0))))</f>
        <v/>
      </c>
      <c r="U183" s="239"/>
      <c r="V183" s="269" t="e">
        <f>IF(C183="",NA(),MATCH($B183&amp;$C183,'Smelter Look-up'!$J:$J,0))</f>
        <v>#N/A</v>
      </c>
      <c r="W183" s="270"/>
      <c r="X183" s="270">
        <f t="shared" ca="1" si="7"/>
        <v>0</v>
      </c>
      <c r="Y183" s="270"/>
      <c r="Z183" s="270"/>
      <c r="AB183" s="272" t="str">
        <f t="shared" si="8"/>
        <v/>
      </c>
    </row>
    <row r="184" spans="1:28" s="271" customFormat="1" ht="20.25">
      <c r="A184" s="215"/>
      <c r="B184" s="216" t="str">
        <f>IF(LEN(A184)=0,"",INDEX('Smelter Look-up'!$A:$A,MATCH($A184,'Smelter Look-up'!$E:$E,0)))</f>
        <v/>
      </c>
      <c r="C184" s="220" t="str">
        <f>IF(LEN(A184)=0,"",INDEX('Smelter Look-up'!$C:$C,MATCH($A184,'Smelter Look-up'!$E:$E,0)))</f>
        <v/>
      </c>
      <c r="D184" s="216"/>
      <c r="E184" s="216" t="str">
        <f ca="1">IF(ISERROR($V184),"",OFFSET('Smelter Look-up'!$D$4,$V184-4,0)&amp;"")</f>
        <v/>
      </c>
      <c r="F184" s="216" t="str">
        <f ca="1">IF(ISERROR($V184),"",OFFSET('Smelter Look-up'!$E$4,$V184-4,0))</f>
        <v/>
      </c>
      <c r="G184" s="216" t="str">
        <f ca="1">IF(C184=$X$4,"Enter smelter details", IF(ISERROR($V184),"",OFFSET('Smelter Look-up'!$F$4,$V184-4,0)))</f>
        <v/>
      </c>
      <c r="H184" s="217" t="str">
        <f ca="1">IF(ISERROR($V184),"",OFFSET('Smelter Look-up'!$G$4,$V184-4,0))</f>
        <v/>
      </c>
      <c r="I184" s="218" t="str">
        <f ca="1">IF(ISERROR($V184),"",OFFSET('Smelter Look-up'!$H$4,$V184-4,0))</f>
        <v/>
      </c>
      <c r="J184" s="218" t="str">
        <f ca="1">IF(ISERROR($V184),"",OFFSET('Smelter Look-up'!$I$4,$V184-4,0))</f>
        <v/>
      </c>
      <c r="K184" s="267"/>
      <c r="L184" s="267"/>
      <c r="M184" s="267"/>
      <c r="N184" s="267"/>
      <c r="O184" s="267"/>
      <c r="P184" s="219"/>
      <c r="Q184" s="268"/>
      <c r="R184" s="216" t="str">
        <f ca="1">IF(ISERROR($V184),"",OFFSET('Smelter Look-up'!$C$4,$V184-4,0)&amp;"")</f>
        <v/>
      </c>
      <c r="S184" s="224" t="str">
        <f t="shared" ca="1" si="6"/>
        <v/>
      </c>
      <c r="T184" s="224" t="str">
        <f ca="1">IF(B184="","",IF(ISERROR(MATCH($J184,SorP!$B$1:$B$6230,0)),"",INDIRECT("'SorP'!$A$"&amp;MATCH($J184,SorP!$B$1:$B$6230,0))))</f>
        <v/>
      </c>
      <c r="U184" s="239"/>
      <c r="V184" s="269" t="e">
        <f>IF(C184="",NA(),MATCH($B184&amp;$C184,'Smelter Look-up'!$J:$J,0))</f>
        <v>#N/A</v>
      </c>
      <c r="W184" s="270"/>
      <c r="X184" s="270">
        <f t="shared" ca="1" si="7"/>
        <v>0</v>
      </c>
      <c r="Y184" s="270"/>
      <c r="Z184" s="270"/>
      <c r="AB184" s="272" t="str">
        <f t="shared" si="8"/>
        <v/>
      </c>
    </row>
    <row r="185" spans="1:28" s="271" customFormat="1" ht="20.25">
      <c r="A185" s="215"/>
      <c r="B185" s="216" t="str">
        <f>IF(LEN(A185)=0,"",INDEX('Smelter Look-up'!$A:$A,MATCH($A185,'Smelter Look-up'!$E:$E,0)))</f>
        <v/>
      </c>
      <c r="C185" s="220" t="str">
        <f>IF(LEN(A185)=0,"",INDEX('Smelter Look-up'!$C:$C,MATCH($A185,'Smelter Look-up'!$E:$E,0)))</f>
        <v/>
      </c>
      <c r="D185" s="216"/>
      <c r="E185" s="216" t="str">
        <f ca="1">IF(ISERROR($V185),"",OFFSET('Smelter Look-up'!$D$4,$V185-4,0)&amp;"")</f>
        <v/>
      </c>
      <c r="F185" s="216" t="str">
        <f ca="1">IF(ISERROR($V185),"",OFFSET('Smelter Look-up'!$E$4,$V185-4,0))</f>
        <v/>
      </c>
      <c r="G185" s="216" t="str">
        <f ca="1">IF(C185=$X$4,"Enter smelter details", IF(ISERROR($V185),"",OFFSET('Smelter Look-up'!$F$4,$V185-4,0)))</f>
        <v/>
      </c>
      <c r="H185" s="217" t="str">
        <f ca="1">IF(ISERROR($V185),"",OFFSET('Smelter Look-up'!$G$4,$V185-4,0))</f>
        <v/>
      </c>
      <c r="I185" s="218" t="str">
        <f ca="1">IF(ISERROR($V185),"",OFFSET('Smelter Look-up'!$H$4,$V185-4,0))</f>
        <v/>
      </c>
      <c r="J185" s="218" t="str">
        <f ca="1">IF(ISERROR($V185),"",OFFSET('Smelter Look-up'!$I$4,$V185-4,0))</f>
        <v/>
      </c>
      <c r="K185" s="267"/>
      <c r="L185" s="267"/>
      <c r="M185" s="267"/>
      <c r="N185" s="267"/>
      <c r="O185" s="267"/>
      <c r="P185" s="219"/>
      <c r="Q185" s="268"/>
      <c r="R185" s="216" t="str">
        <f ca="1">IF(ISERROR($V185),"",OFFSET('Smelter Look-up'!$C$4,$V185-4,0)&amp;"")</f>
        <v/>
      </c>
      <c r="S185" s="224" t="str">
        <f t="shared" ca="1" si="6"/>
        <v/>
      </c>
      <c r="T185" s="224" t="str">
        <f ca="1">IF(B185="","",IF(ISERROR(MATCH($J185,SorP!$B$1:$B$6230,0)),"",INDIRECT("'SorP'!$A$"&amp;MATCH($J185,SorP!$B$1:$B$6230,0))))</f>
        <v/>
      </c>
      <c r="U185" s="239"/>
      <c r="V185" s="269" t="e">
        <f>IF(C185="",NA(),MATCH($B185&amp;$C185,'Smelter Look-up'!$J:$J,0))</f>
        <v>#N/A</v>
      </c>
      <c r="W185" s="270"/>
      <c r="X185" s="270">
        <f t="shared" ca="1" si="7"/>
        <v>0</v>
      </c>
      <c r="Y185" s="270"/>
      <c r="Z185" s="270"/>
      <c r="AB185" s="272" t="str">
        <f t="shared" si="8"/>
        <v/>
      </c>
    </row>
    <row r="186" spans="1:28" s="271" customFormat="1" ht="20.25">
      <c r="A186" s="215"/>
      <c r="B186" s="216" t="str">
        <f>IF(LEN(A186)=0,"",INDEX('Smelter Look-up'!$A:$A,MATCH($A186,'Smelter Look-up'!$E:$E,0)))</f>
        <v/>
      </c>
      <c r="C186" s="220" t="str">
        <f>IF(LEN(A186)=0,"",INDEX('Smelter Look-up'!$C:$C,MATCH($A186,'Smelter Look-up'!$E:$E,0)))</f>
        <v/>
      </c>
      <c r="D186" s="216"/>
      <c r="E186" s="216" t="str">
        <f ca="1">IF(ISERROR($V186),"",OFFSET('Smelter Look-up'!$D$4,$V186-4,0)&amp;"")</f>
        <v/>
      </c>
      <c r="F186" s="216" t="str">
        <f ca="1">IF(ISERROR($V186),"",OFFSET('Smelter Look-up'!$E$4,$V186-4,0))</f>
        <v/>
      </c>
      <c r="G186" s="216" t="str">
        <f ca="1">IF(C186=$X$4,"Enter smelter details", IF(ISERROR($V186),"",OFFSET('Smelter Look-up'!$F$4,$V186-4,0)))</f>
        <v/>
      </c>
      <c r="H186" s="217" t="str">
        <f ca="1">IF(ISERROR($V186),"",OFFSET('Smelter Look-up'!$G$4,$V186-4,0))</f>
        <v/>
      </c>
      <c r="I186" s="218" t="str">
        <f ca="1">IF(ISERROR($V186),"",OFFSET('Smelter Look-up'!$H$4,$V186-4,0))</f>
        <v/>
      </c>
      <c r="J186" s="218" t="str">
        <f ca="1">IF(ISERROR($V186),"",OFFSET('Smelter Look-up'!$I$4,$V186-4,0))</f>
        <v/>
      </c>
      <c r="K186" s="267"/>
      <c r="L186" s="267"/>
      <c r="M186" s="267"/>
      <c r="N186" s="267"/>
      <c r="O186" s="267"/>
      <c r="P186" s="219"/>
      <c r="Q186" s="268"/>
      <c r="R186" s="216" t="str">
        <f ca="1">IF(ISERROR($V186),"",OFFSET('Smelter Look-up'!$C$4,$V186-4,0)&amp;"")</f>
        <v/>
      </c>
      <c r="S186" s="224" t="str">
        <f t="shared" ca="1" si="6"/>
        <v/>
      </c>
      <c r="T186" s="224" t="str">
        <f ca="1">IF(B186="","",IF(ISERROR(MATCH($J186,SorP!$B$1:$B$6230,0)),"",INDIRECT("'SorP'!$A$"&amp;MATCH($J186,SorP!$B$1:$B$6230,0))))</f>
        <v/>
      </c>
      <c r="U186" s="239"/>
      <c r="V186" s="269" t="e">
        <f>IF(C186="",NA(),MATCH($B186&amp;$C186,'Smelter Look-up'!$J:$J,0))</f>
        <v>#N/A</v>
      </c>
      <c r="W186" s="270"/>
      <c r="X186" s="270">
        <f t="shared" ca="1" si="7"/>
        <v>0</v>
      </c>
      <c r="Y186" s="270"/>
      <c r="Z186" s="270"/>
      <c r="AB186" s="272" t="str">
        <f t="shared" si="8"/>
        <v/>
      </c>
    </row>
    <row r="187" spans="1:28" s="271" customFormat="1" ht="20.25">
      <c r="A187" s="215"/>
      <c r="B187" s="216" t="str">
        <f>IF(LEN(A187)=0,"",INDEX('Smelter Look-up'!$A:$A,MATCH($A187,'Smelter Look-up'!$E:$E,0)))</f>
        <v/>
      </c>
      <c r="C187" s="220" t="str">
        <f>IF(LEN(A187)=0,"",INDEX('Smelter Look-up'!$C:$C,MATCH($A187,'Smelter Look-up'!$E:$E,0)))</f>
        <v/>
      </c>
      <c r="D187" s="216"/>
      <c r="E187" s="216" t="str">
        <f ca="1">IF(ISERROR($V187),"",OFFSET('Smelter Look-up'!$D$4,$V187-4,0)&amp;"")</f>
        <v/>
      </c>
      <c r="F187" s="216" t="str">
        <f ca="1">IF(ISERROR($V187),"",OFFSET('Smelter Look-up'!$E$4,$V187-4,0))</f>
        <v/>
      </c>
      <c r="G187" s="216" t="str">
        <f ca="1">IF(C187=$X$4,"Enter smelter details", IF(ISERROR($V187),"",OFFSET('Smelter Look-up'!$F$4,$V187-4,0)))</f>
        <v/>
      </c>
      <c r="H187" s="217" t="str">
        <f ca="1">IF(ISERROR($V187),"",OFFSET('Smelter Look-up'!$G$4,$V187-4,0))</f>
        <v/>
      </c>
      <c r="I187" s="218" t="str">
        <f ca="1">IF(ISERROR($V187),"",OFFSET('Smelter Look-up'!$H$4,$V187-4,0))</f>
        <v/>
      </c>
      <c r="J187" s="218" t="str">
        <f ca="1">IF(ISERROR($V187),"",OFFSET('Smelter Look-up'!$I$4,$V187-4,0))</f>
        <v/>
      </c>
      <c r="K187" s="267"/>
      <c r="L187" s="267"/>
      <c r="M187" s="267"/>
      <c r="N187" s="267"/>
      <c r="O187" s="267"/>
      <c r="P187" s="219"/>
      <c r="Q187" s="268"/>
      <c r="R187" s="216" t="str">
        <f ca="1">IF(ISERROR($V187),"",OFFSET('Smelter Look-up'!$C$4,$V187-4,0)&amp;"")</f>
        <v/>
      </c>
      <c r="S187" s="224" t="str">
        <f t="shared" ca="1" si="6"/>
        <v/>
      </c>
      <c r="T187" s="224" t="str">
        <f ca="1">IF(B187="","",IF(ISERROR(MATCH($J187,SorP!$B$1:$B$6230,0)),"",INDIRECT("'SorP'!$A$"&amp;MATCH($J187,SorP!$B$1:$B$6230,0))))</f>
        <v/>
      </c>
      <c r="U187" s="239"/>
      <c r="V187" s="269" t="e">
        <f>IF(C187="",NA(),MATCH($B187&amp;$C187,'Smelter Look-up'!$J:$J,0))</f>
        <v>#N/A</v>
      </c>
      <c r="W187" s="270"/>
      <c r="X187" s="270">
        <f t="shared" ca="1" si="7"/>
        <v>0</v>
      </c>
      <c r="Y187" s="270"/>
      <c r="Z187" s="270"/>
      <c r="AB187" s="272" t="str">
        <f t="shared" si="8"/>
        <v/>
      </c>
    </row>
    <row r="188" spans="1:28" s="271" customFormat="1" ht="20.25">
      <c r="A188" s="215"/>
      <c r="B188" s="216" t="str">
        <f>IF(LEN(A188)=0,"",INDEX('Smelter Look-up'!$A:$A,MATCH($A188,'Smelter Look-up'!$E:$E,0)))</f>
        <v/>
      </c>
      <c r="C188" s="220" t="str">
        <f>IF(LEN(A188)=0,"",INDEX('Smelter Look-up'!$C:$C,MATCH($A188,'Smelter Look-up'!$E:$E,0)))</f>
        <v/>
      </c>
      <c r="D188" s="216"/>
      <c r="E188" s="216" t="str">
        <f ca="1">IF(ISERROR($V188),"",OFFSET('Smelter Look-up'!$D$4,$V188-4,0)&amp;"")</f>
        <v/>
      </c>
      <c r="F188" s="216" t="str">
        <f ca="1">IF(ISERROR($V188),"",OFFSET('Smelter Look-up'!$E$4,$V188-4,0))</f>
        <v/>
      </c>
      <c r="G188" s="216" t="str">
        <f ca="1">IF(C188=$X$4,"Enter smelter details", IF(ISERROR($V188),"",OFFSET('Smelter Look-up'!$F$4,$V188-4,0)))</f>
        <v/>
      </c>
      <c r="H188" s="217" t="str">
        <f ca="1">IF(ISERROR($V188),"",OFFSET('Smelter Look-up'!$G$4,$V188-4,0))</f>
        <v/>
      </c>
      <c r="I188" s="218" t="str">
        <f ca="1">IF(ISERROR($V188),"",OFFSET('Smelter Look-up'!$H$4,$V188-4,0))</f>
        <v/>
      </c>
      <c r="J188" s="218" t="str">
        <f ca="1">IF(ISERROR($V188),"",OFFSET('Smelter Look-up'!$I$4,$V188-4,0))</f>
        <v/>
      </c>
      <c r="K188" s="267"/>
      <c r="L188" s="267"/>
      <c r="M188" s="267"/>
      <c r="N188" s="267"/>
      <c r="O188" s="267"/>
      <c r="P188" s="219"/>
      <c r="Q188" s="268"/>
      <c r="R188" s="216" t="str">
        <f ca="1">IF(ISERROR($V188),"",OFFSET('Smelter Look-up'!$C$4,$V188-4,0)&amp;"")</f>
        <v/>
      </c>
      <c r="S188" s="224" t="str">
        <f t="shared" ca="1" si="6"/>
        <v/>
      </c>
      <c r="T188" s="224" t="str">
        <f ca="1">IF(B188="","",IF(ISERROR(MATCH($J188,SorP!$B$1:$B$6230,0)),"",INDIRECT("'SorP'!$A$"&amp;MATCH($J188,SorP!$B$1:$B$6230,0))))</f>
        <v/>
      </c>
      <c r="U188" s="239"/>
      <c r="V188" s="269" t="e">
        <f>IF(C188="",NA(),MATCH($B188&amp;$C188,'Smelter Look-up'!$J:$J,0))</f>
        <v>#N/A</v>
      </c>
      <c r="W188" s="270"/>
      <c r="X188" s="270">
        <f t="shared" ca="1" si="7"/>
        <v>0</v>
      </c>
      <c r="Y188" s="270"/>
      <c r="Z188" s="270"/>
      <c r="AB188" s="272" t="str">
        <f t="shared" si="8"/>
        <v/>
      </c>
    </row>
    <row r="189" spans="1:28" s="271" customFormat="1" ht="20.25">
      <c r="A189" s="215"/>
      <c r="B189" s="216" t="str">
        <f>IF(LEN(A189)=0,"",INDEX('Smelter Look-up'!$A:$A,MATCH($A189,'Smelter Look-up'!$E:$E,0)))</f>
        <v/>
      </c>
      <c r="C189" s="220" t="str">
        <f>IF(LEN(A189)=0,"",INDEX('Smelter Look-up'!$C:$C,MATCH($A189,'Smelter Look-up'!$E:$E,0)))</f>
        <v/>
      </c>
      <c r="D189" s="216"/>
      <c r="E189" s="216" t="str">
        <f ca="1">IF(ISERROR($V189),"",OFFSET('Smelter Look-up'!$D$4,$V189-4,0)&amp;"")</f>
        <v/>
      </c>
      <c r="F189" s="216" t="str">
        <f ca="1">IF(ISERROR($V189),"",OFFSET('Smelter Look-up'!$E$4,$V189-4,0))</f>
        <v/>
      </c>
      <c r="G189" s="216" t="str">
        <f ca="1">IF(C189=$X$4,"Enter smelter details", IF(ISERROR($V189),"",OFFSET('Smelter Look-up'!$F$4,$V189-4,0)))</f>
        <v/>
      </c>
      <c r="H189" s="217" t="str">
        <f ca="1">IF(ISERROR($V189),"",OFFSET('Smelter Look-up'!$G$4,$V189-4,0))</f>
        <v/>
      </c>
      <c r="I189" s="218" t="str">
        <f ca="1">IF(ISERROR($V189),"",OFFSET('Smelter Look-up'!$H$4,$V189-4,0))</f>
        <v/>
      </c>
      <c r="J189" s="218" t="str">
        <f ca="1">IF(ISERROR($V189),"",OFFSET('Smelter Look-up'!$I$4,$V189-4,0))</f>
        <v/>
      </c>
      <c r="K189" s="267"/>
      <c r="L189" s="267"/>
      <c r="M189" s="267"/>
      <c r="N189" s="267"/>
      <c r="O189" s="267"/>
      <c r="P189" s="219"/>
      <c r="Q189" s="268"/>
      <c r="R189" s="216" t="str">
        <f ca="1">IF(ISERROR($V189),"",OFFSET('Smelter Look-up'!$C$4,$V189-4,0)&amp;"")</f>
        <v/>
      </c>
      <c r="S189" s="224" t="str">
        <f t="shared" ca="1" si="6"/>
        <v/>
      </c>
      <c r="T189" s="224" t="str">
        <f ca="1">IF(B189="","",IF(ISERROR(MATCH($J189,SorP!$B$1:$B$6230,0)),"",INDIRECT("'SorP'!$A$"&amp;MATCH($J189,SorP!$B$1:$B$6230,0))))</f>
        <v/>
      </c>
      <c r="U189" s="239"/>
      <c r="V189" s="269" t="e">
        <f>IF(C189="",NA(),MATCH($B189&amp;$C189,'Smelter Look-up'!$J:$J,0))</f>
        <v>#N/A</v>
      </c>
      <c r="W189" s="270"/>
      <c r="X189" s="270">
        <f t="shared" ca="1" si="7"/>
        <v>0</v>
      </c>
      <c r="Y189" s="270"/>
      <c r="Z189" s="270"/>
      <c r="AB189" s="272" t="str">
        <f t="shared" si="8"/>
        <v/>
      </c>
    </row>
    <row r="190" spans="1:28" s="271" customFormat="1" ht="20.25">
      <c r="A190" s="215"/>
      <c r="B190" s="216" t="str">
        <f>IF(LEN(A190)=0,"",INDEX('Smelter Look-up'!$A:$A,MATCH($A190,'Smelter Look-up'!$E:$E,0)))</f>
        <v/>
      </c>
      <c r="C190" s="220" t="str">
        <f>IF(LEN(A190)=0,"",INDEX('Smelter Look-up'!$C:$C,MATCH($A190,'Smelter Look-up'!$E:$E,0)))</f>
        <v/>
      </c>
      <c r="D190" s="216"/>
      <c r="E190" s="216" t="str">
        <f ca="1">IF(ISERROR($V190),"",OFFSET('Smelter Look-up'!$D$4,$V190-4,0)&amp;"")</f>
        <v/>
      </c>
      <c r="F190" s="216" t="str">
        <f ca="1">IF(ISERROR($V190),"",OFFSET('Smelter Look-up'!$E$4,$V190-4,0))</f>
        <v/>
      </c>
      <c r="G190" s="216" t="str">
        <f ca="1">IF(C190=$X$4,"Enter smelter details", IF(ISERROR($V190),"",OFFSET('Smelter Look-up'!$F$4,$V190-4,0)))</f>
        <v/>
      </c>
      <c r="H190" s="217" t="str">
        <f ca="1">IF(ISERROR($V190),"",OFFSET('Smelter Look-up'!$G$4,$V190-4,0))</f>
        <v/>
      </c>
      <c r="I190" s="218" t="str">
        <f ca="1">IF(ISERROR($V190),"",OFFSET('Smelter Look-up'!$H$4,$V190-4,0))</f>
        <v/>
      </c>
      <c r="J190" s="218" t="str">
        <f ca="1">IF(ISERROR($V190),"",OFFSET('Smelter Look-up'!$I$4,$V190-4,0))</f>
        <v/>
      </c>
      <c r="K190" s="267"/>
      <c r="L190" s="267"/>
      <c r="M190" s="267"/>
      <c r="N190" s="267"/>
      <c r="O190" s="267"/>
      <c r="P190" s="219"/>
      <c r="Q190" s="268"/>
      <c r="R190" s="216" t="str">
        <f ca="1">IF(ISERROR($V190),"",OFFSET('Smelter Look-up'!$C$4,$V190-4,0)&amp;"")</f>
        <v/>
      </c>
      <c r="S190" s="224" t="str">
        <f t="shared" ca="1" si="6"/>
        <v/>
      </c>
      <c r="T190" s="224" t="str">
        <f ca="1">IF(B190="","",IF(ISERROR(MATCH($J190,SorP!$B$1:$B$6230,0)),"",INDIRECT("'SorP'!$A$"&amp;MATCH($J190,SorP!$B$1:$B$6230,0))))</f>
        <v/>
      </c>
      <c r="U190" s="239"/>
      <c r="V190" s="269" t="e">
        <f>IF(C190="",NA(),MATCH($B190&amp;$C190,'Smelter Look-up'!$J:$J,0))</f>
        <v>#N/A</v>
      </c>
      <c r="W190" s="270"/>
      <c r="X190" s="270">
        <f t="shared" ca="1" si="7"/>
        <v>0</v>
      </c>
      <c r="Y190" s="270"/>
      <c r="Z190" s="270"/>
      <c r="AB190" s="272" t="str">
        <f t="shared" si="8"/>
        <v/>
      </c>
    </row>
    <row r="191" spans="1:28" s="271" customFormat="1" ht="20.25">
      <c r="A191" s="215"/>
      <c r="B191" s="216" t="str">
        <f>IF(LEN(A191)=0,"",INDEX('Smelter Look-up'!$A:$A,MATCH($A191,'Smelter Look-up'!$E:$E,0)))</f>
        <v/>
      </c>
      <c r="C191" s="220" t="str">
        <f>IF(LEN(A191)=0,"",INDEX('Smelter Look-up'!$C:$C,MATCH($A191,'Smelter Look-up'!$E:$E,0)))</f>
        <v/>
      </c>
      <c r="D191" s="216"/>
      <c r="E191" s="216" t="str">
        <f ca="1">IF(ISERROR($V191),"",OFFSET('Smelter Look-up'!$D$4,$V191-4,0)&amp;"")</f>
        <v/>
      </c>
      <c r="F191" s="216" t="str">
        <f ca="1">IF(ISERROR($V191),"",OFFSET('Smelter Look-up'!$E$4,$V191-4,0))</f>
        <v/>
      </c>
      <c r="G191" s="216" t="str">
        <f ca="1">IF(C191=$X$4,"Enter smelter details", IF(ISERROR($V191),"",OFFSET('Smelter Look-up'!$F$4,$V191-4,0)))</f>
        <v/>
      </c>
      <c r="H191" s="217" t="str">
        <f ca="1">IF(ISERROR($V191),"",OFFSET('Smelter Look-up'!$G$4,$V191-4,0))</f>
        <v/>
      </c>
      <c r="I191" s="218" t="str">
        <f ca="1">IF(ISERROR($V191),"",OFFSET('Smelter Look-up'!$H$4,$V191-4,0))</f>
        <v/>
      </c>
      <c r="J191" s="218" t="str">
        <f ca="1">IF(ISERROR($V191),"",OFFSET('Smelter Look-up'!$I$4,$V191-4,0))</f>
        <v/>
      </c>
      <c r="K191" s="267"/>
      <c r="L191" s="267"/>
      <c r="M191" s="267"/>
      <c r="N191" s="267"/>
      <c r="O191" s="267"/>
      <c r="P191" s="219"/>
      <c r="Q191" s="268"/>
      <c r="R191" s="216" t="str">
        <f ca="1">IF(ISERROR($V191),"",OFFSET('Smelter Look-up'!$C$4,$V191-4,0)&amp;"")</f>
        <v/>
      </c>
      <c r="S191" s="224" t="str">
        <f t="shared" ca="1" si="6"/>
        <v/>
      </c>
      <c r="T191" s="224" t="str">
        <f ca="1">IF(B191="","",IF(ISERROR(MATCH($J191,SorP!$B$1:$B$6230,0)),"",INDIRECT("'SorP'!$A$"&amp;MATCH($J191,SorP!$B$1:$B$6230,0))))</f>
        <v/>
      </c>
      <c r="U191" s="239"/>
      <c r="V191" s="269" t="e">
        <f>IF(C191="",NA(),MATCH($B191&amp;$C191,'Smelter Look-up'!$J:$J,0))</f>
        <v>#N/A</v>
      </c>
      <c r="W191" s="270"/>
      <c r="X191" s="270">
        <f t="shared" ca="1" si="7"/>
        <v>0</v>
      </c>
      <c r="Y191" s="270"/>
      <c r="Z191" s="270"/>
      <c r="AB191" s="272" t="str">
        <f t="shared" si="8"/>
        <v/>
      </c>
    </row>
    <row r="192" spans="1:28" s="271" customFormat="1" ht="20.25">
      <c r="A192" s="215"/>
      <c r="B192" s="216" t="str">
        <f>IF(LEN(A192)=0,"",INDEX('Smelter Look-up'!$A:$A,MATCH($A192,'Smelter Look-up'!$E:$E,0)))</f>
        <v/>
      </c>
      <c r="C192" s="220" t="str">
        <f>IF(LEN(A192)=0,"",INDEX('Smelter Look-up'!$C:$C,MATCH($A192,'Smelter Look-up'!$E:$E,0)))</f>
        <v/>
      </c>
      <c r="D192" s="216"/>
      <c r="E192" s="216" t="str">
        <f ca="1">IF(ISERROR($V192),"",OFFSET('Smelter Look-up'!$D$4,$V192-4,0)&amp;"")</f>
        <v/>
      </c>
      <c r="F192" s="216" t="str">
        <f ca="1">IF(ISERROR($V192),"",OFFSET('Smelter Look-up'!$E$4,$V192-4,0))</f>
        <v/>
      </c>
      <c r="G192" s="216" t="str">
        <f ca="1">IF(C192=$X$4,"Enter smelter details", IF(ISERROR($V192),"",OFFSET('Smelter Look-up'!$F$4,$V192-4,0)))</f>
        <v/>
      </c>
      <c r="H192" s="217" t="str">
        <f ca="1">IF(ISERROR($V192),"",OFFSET('Smelter Look-up'!$G$4,$V192-4,0))</f>
        <v/>
      </c>
      <c r="I192" s="218" t="str">
        <f ca="1">IF(ISERROR($V192),"",OFFSET('Smelter Look-up'!$H$4,$V192-4,0))</f>
        <v/>
      </c>
      <c r="J192" s="218" t="str">
        <f ca="1">IF(ISERROR($V192),"",OFFSET('Smelter Look-up'!$I$4,$V192-4,0))</f>
        <v/>
      </c>
      <c r="K192" s="267"/>
      <c r="L192" s="267"/>
      <c r="M192" s="267"/>
      <c r="N192" s="267"/>
      <c r="O192" s="267"/>
      <c r="P192" s="219"/>
      <c r="Q192" s="268"/>
      <c r="R192" s="216" t="str">
        <f ca="1">IF(ISERROR($V192),"",OFFSET('Smelter Look-up'!$C$4,$V192-4,0)&amp;"")</f>
        <v/>
      </c>
      <c r="S192" s="224" t="str">
        <f t="shared" ca="1" si="6"/>
        <v/>
      </c>
      <c r="T192" s="224" t="str">
        <f ca="1">IF(B192="","",IF(ISERROR(MATCH($J192,SorP!$B$1:$B$6230,0)),"",INDIRECT("'SorP'!$A$"&amp;MATCH($J192,SorP!$B$1:$B$6230,0))))</f>
        <v/>
      </c>
      <c r="U192" s="239"/>
      <c r="V192" s="269" t="e">
        <f>IF(C192="",NA(),MATCH($B192&amp;$C192,'Smelter Look-up'!$J:$J,0))</f>
        <v>#N/A</v>
      </c>
      <c r="W192" s="270"/>
      <c r="X192" s="270">
        <f t="shared" ca="1" si="7"/>
        <v>0</v>
      </c>
      <c r="Y192" s="270"/>
      <c r="Z192" s="270"/>
      <c r="AB192" s="272" t="str">
        <f t="shared" si="8"/>
        <v/>
      </c>
    </row>
    <row r="193" spans="1:28" s="271" customFormat="1" ht="20.25">
      <c r="A193" s="215"/>
      <c r="B193" s="216" t="str">
        <f>IF(LEN(A193)=0,"",INDEX('Smelter Look-up'!$A:$A,MATCH($A193,'Smelter Look-up'!$E:$E,0)))</f>
        <v/>
      </c>
      <c r="C193" s="220" t="str">
        <f>IF(LEN(A193)=0,"",INDEX('Smelter Look-up'!$C:$C,MATCH($A193,'Smelter Look-up'!$E:$E,0)))</f>
        <v/>
      </c>
      <c r="D193" s="216"/>
      <c r="E193" s="216" t="str">
        <f ca="1">IF(ISERROR($V193),"",OFFSET('Smelter Look-up'!$D$4,$V193-4,0)&amp;"")</f>
        <v/>
      </c>
      <c r="F193" s="216" t="str">
        <f ca="1">IF(ISERROR($V193),"",OFFSET('Smelter Look-up'!$E$4,$V193-4,0))</f>
        <v/>
      </c>
      <c r="G193" s="216" t="str">
        <f ca="1">IF(C193=$X$4,"Enter smelter details", IF(ISERROR($V193),"",OFFSET('Smelter Look-up'!$F$4,$V193-4,0)))</f>
        <v/>
      </c>
      <c r="H193" s="217" t="str">
        <f ca="1">IF(ISERROR($V193),"",OFFSET('Smelter Look-up'!$G$4,$V193-4,0))</f>
        <v/>
      </c>
      <c r="I193" s="218" t="str">
        <f ca="1">IF(ISERROR($V193),"",OFFSET('Smelter Look-up'!$H$4,$V193-4,0))</f>
        <v/>
      </c>
      <c r="J193" s="218" t="str">
        <f ca="1">IF(ISERROR($V193),"",OFFSET('Smelter Look-up'!$I$4,$V193-4,0))</f>
        <v/>
      </c>
      <c r="K193" s="267"/>
      <c r="L193" s="267"/>
      <c r="M193" s="267"/>
      <c r="N193" s="267"/>
      <c r="O193" s="267"/>
      <c r="P193" s="219"/>
      <c r="Q193" s="268"/>
      <c r="R193" s="216" t="str">
        <f ca="1">IF(ISERROR($V193),"",OFFSET('Smelter Look-up'!$C$4,$V193-4,0)&amp;"")</f>
        <v/>
      </c>
      <c r="S193" s="224" t="str">
        <f t="shared" ca="1" si="6"/>
        <v/>
      </c>
      <c r="T193" s="224" t="str">
        <f ca="1">IF(B193="","",IF(ISERROR(MATCH($J193,SorP!$B$1:$B$6230,0)),"",INDIRECT("'SorP'!$A$"&amp;MATCH($J193,SorP!$B$1:$B$6230,0))))</f>
        <v/>
      </c>
      <c r="U193" s="239"/>
      <c r="V193" s="269" t="e">
        <f>IF(C193="",NA(),MATCH($B193&amp;$C193,'Smelter Look-up'!$J:$J,0))</f>
        <v>#N/A</v>
      </c>
      <c r="W193" s="270"/>
      <c r="X193" s="270">
        <f t="shared" ca="1" si="7"/>
        <v>0</v>
      </c>
      <c r="Y193" s="270"/>
      <c r="Z193" s="270"/>
      <c r="AB193" s="272" t="str">
        <f t="shared" si="8"/>
        <v/>
      </c>
    </row>
    <row r="194" spans="1:28" s="271" customFormat="1" ht="20.25">
      <c r="A194" s="215"/>
      <c r="B194" s="216" t="str">
        <f>IF(LEN(A194)=0,"",INDEX('Smelter Look-up'!$A:$A,MATCH($A194,'Smelter Look-up'!$E:$E,0)))</f>
        <v/>
      </c>
      <c r="C194" s="220" t="str">
        <f>IF(LEN(A194)=0,"",INDEX('Smelter Look-up'!$C:$C,MATCH($A194,'Smelter Look-up'!$E:$E,0)))</f>
        <v/>
      </c>
      <c r="D194" s="216"/>
      <c r="E194" s="216" t="str">
        <f ca="1">IF(ISERROR($V194),"",OFFSET('Smelter Look-up'!$D$4,$V194-4,0)&amp;"")</f>
        <v/>
      </c>
      <c r="F194" s="216" t="str">
        <f ca="1">IF(ISERROR($V194),"",OFFSET('Smelter Look-up'!$E$4,$V194-4,0))</f>
        <v/>
      </c>
      <c r="G194" s="216" t="str">
        <f ca="1">IF(C194=$X$4,"Enter smelter details", IF(ISERROR($V194),"",OFFSET('Smelter Look-up'!$F$4,$V194-4,0)))</f>
        <v/>
      </c>
      <c r="H194" s="217" t="str">
        <f ca="1">IF(ISERROR($V194),"",OFFSET('Smelter Look-up'!$G$4,$V194-4,0))</f>
        <v/>
      </c>
      <c r="I194" s="218" t="str">
        <f ca="1">IF(ISERROR($V194),"",OFFSET('Smelter Look-up'!$H$4,$V194-4,0))</f>
        <v/>
      </c>
      <c r="J194" s="218" t="str">
        <f ca="1">IF(ISERROR($V194),"",OFFSET('Smelter Look-up'!$I$4,$V194-4,0))</f>
        <v/>
      </c>
      <c r="K194" s="267"/>
      <c r="L194" s="267"/>
      <c r="M194" s="267"/>
      <c r="N194" s="267"/>
      <c r="O194" s="267"/>
      <c r="P194" s="219"/>
      <c r="Q194" s="268"/>
      <c r="R194" s="216" t="str">
        <f ca="1">IF(ISERROR($V194),"",OFFSET('Smelter Look-up'!$C$4,$V194-4,0)&amp;"")</f>
        <v/>
      </c>
      <c r="S194" s="224" t="str">
        <f t="shared" ca="1" si="6"/>
        <v/>
      </c>
      <c r="T194" s="224" t="str">
        <f ca="1">IF(B194="","",IF(ISERROR(MATCH($J194,SorP!$B$1:$B$6230,0)),"",INDIRECT("'SorP'!$A$"&amp;MATCH($J194,SorP!$B$1:$B$6230,0))))</f>
        <v/>
      </c>
      <c r="U194" s="239"/>
      <c r="V194" s="269" t="e">
        <f>IF(C194="",NA(),MATCH($B194&amp;$C194,'Smelter Look-up'!$J:$J,0))</f>
        <v>#N/A</v>
      </c>
      <c r="W194" s="270"/>
      <c r="X194" s="270">
        <f t="shared" ca="1" si="7"/>
        <v>0</v>
      </c>
      <c r="Y194" s="270"/>
      <c r="Z194" s="270"/>
      <c r="AB194" s="272" t="str">
        <f t="shared" si="8"/>
        <v/>
      </c>
    </row>
    <row r="195" spans="1:28" s="271" customFormat="1" ht="20.25">
      <c r="A195" s="215"/>
      <c r="B195" s="216" t="str">
        <f>IF(LEN(A195)=0,"",INDEX('Smelter Look-up'!$A:$A,MATCH($A195,'Smelter Look-up'!$E:$E,0)))</f>
        <v/>
      </c>
      <c r="C195" s="220" t="str">
        <f>IF(LEN(A195)=0,"",INDEX('Smelter Look-up'!$C:$C,MATCH($A195,'Smelter Look-up'!$E:$E,0)))</f>
        <v/>
      </c>
      <c r="D195" s="216"/>
      <c r="E195" s="216" t="str">
        <f ca="1">IF(ISERROR($V195),"",OFFSET('Smelter Look-up'!$D$4,$V195-4,0)&amp;"")</f>
        <v/>
      </c>
      <c r="F195" s="216" t="str">
        <f ca="1">IF(ISERROR($V195),"",OFFSET('Smelter Look-up'!$E$4,$V195-4,0))</f>
        <v/>
      </c>
      <c r="G195" s="216" t="str">
        <f ca="1">IF(C195=$X$4,"Enter smelter details", IF(ISERROR($V195),"",OFFSET('Smelter Look-up'!$F$4,$V195-4,0)))</f>
        <v/>
      </c>
      <c r="H195" s="217" t="str">
        <f ca="1">IF(ISERROR($V195),"",OFFSET('Smelter Look-up'!$G$4,$V195-4,0))</f>
        <v/>
      </c>
      <c r="I195" s="218" t="str">
        <f ca="1">IF(ISERROR($V195),"",OFFSET('Smelter Look-up'!$H$4,$V195-4,0))</f>
        <v/>
      </c>
      <c r="J195" s="218" t="str">
        <f ca="1">IF(ISERROR($V195),"",OFFSET('Smelter Look-up'!$I$4,$V195-4,0))</f>
        <v/>
      </c>
      <c r="K195" s="267"/>
      <c r="L195" s="267"/>
      <c r="M195" s="267"/>
      <c r="N195" s="267"/>
      <c r="O195" s="267"/>
      <c r="P195" s="219"/>
      <c r="Q195" s="268"/>
      <c r="R195" s="216" t="str">
        <f ca="1">IF(ISERROR($V195),"",OFFSET('Smelter Look-up'!$C$4,$V195-4,0)&amp;"")</f>
        <v/>
      </c>
      <c r="S195" s="224" t="str">
        <f t="shared" ca="1" si="6"/>
        <v/>
      </c>
      <c r="T195" s="224" t="str">
        <f ca="1">IF(B195="","",IF(ISERROR(MATCH($J195,SorP!$B$1:$B$6230,0)),"",INDIRECT("'SorP'!$A$"&amp;MATCH($J195,SorP!$B$1:$B$6230,0))))</f>
        <v/>
      </c>
      <c r="U195" s="239"/>
      <c r="V195" s="269" t="e">
        <f>IF(C195="",NA(),MATCH($B195&amp;$C195,'Smelter Look-up'!$J:$J,0))</f>
        <v>#N/A</v>
      </c>
      <c r="W195" s="270"/>
      <c r="X195" s="270">
        <f t="shared" ca="1" si="7"/>
        <v>0</v>
      </c>
      <c r="Y195" s="270"/>
      <c r="Z195" s="270"/>
      <c r="AB195" s="272" t="str">
        <f t="shared" si="8"/>
        <v/>
      </c>
    </row>
    <row r="196" spans="1:28" s="271" customFormat="1" ht="20.25">
      <c r="A196" s="215"/>
      <c r="B196" s="216" t="str">
        <f>IF(LEN(A196)=0,"",INDEX('Smelter Look-up'!$A:$A,MATCH($A196,'Smelter Look-up'!$E:$E,0)))</f>
        <v/>
      </c>
      <c r="C196" s="220" t="str">
        <f>IF(LEN(A196)=0,"",INDEX('Smelter Look-up'!$C:$C,MATCH($A196,'Smelter Look-up'!$E:$E,0)))</f>
        <v/>
      </c>
      <c r="D196" s="216"/>
      <c r="E196" s="216" t="str">
        <f ca="1">IF(ISERROR($V196),"",OFFSET('Smelter Look-up'!$D$4,$V196-4,0)&amp;"")</f>
        <v/>
      </c>
      <c r="F196" s="216" t="str">
        <f ca="1">IF(ISERROR($V196),"",OFFSET('Smelter Look-up'!$E$4,$V196-4,0))</f>
        <v/>
      </c>
      <c r="G196" s="216" t="str">
        <f ca="1">IF(C196=$X$4,"Enter smelter details", IF(ISERROR($V196),"",OFFSET('Smelter Look-up'!$F$4,$V196-4,0)))</f>
        <v/>
      </c>
      <c r="H196" s="217" t="str">
        <f ca="1">IF(ISERROR($V196),"",OFFSET('Smelter Look-up'!$G$4,$V196-4,0))</f>
        <v/>
      </c>
      <c r="I196" s="218" t="str">
        <f ca="1">IF(ISERROR($V196),"",OFFSET('Smelter Look-up'!$H$4,$V196-4,0))</f>
        <v/>
      </c>
      <c r="J196" s="218" t="str">
        <f ca="1">IF(ISERROR($V196),"",OFFSET('Smelter Look-up'!$I$4,$V196-4,0))</f>
        <v/>
      </c>
      <c r="K196" s="267"/>
      <c r="L196" s="267"/>
      <c r="M196" s="267"/>
      <c r="N196" s="267"/>
      <c r="O196" s="267"/>
      <c r="P196" s="219"/>
      <c r="Q196" s="268"/>
      <c r="R196" s="216" t="str">
        <f ca="1">IF(ISERROR($V196),"",OFFSET('Smelter Look-up'!$C$4,$V196-4,0)&amp;"")</f>
        <v/>
      </c>
      <c r="S196" s="224" t="str">
        <f t="shared" ca="1" si="6"/>
        <v/>
      </c>
      <c r="T196" s="224" t="str">
        <f ca="1">IF(B196="","",IF(ISERROR(MATCH($J196,SorP!$B$1:$B$6230,0)),"",INDIRECT("'SorP'!$A$"&amp;MATCH($J196,SorP!$B$1:$B$6230,0))))</f>
        <v/>
      </c>
      <c r="U196" s="239"/>
      <c r="V196" s="269" t="e">
        <f>IF(C196="",NA(),MATCH($B196&amp;$C196,'Smelter Look-up'!$J:$J,0))</f>
        <v>#N/A</v>
      </c>
      <c r="W196" s="270"/>
      <c r="X196" s="270">
        <f t="shared" ca="1" si="7"/>
        <v>0</v>
      </c>
      <c r="Y196" s="270"/>
      <c r="Z196" s="270"/>
      <c r="AB196" s="272" t="str">
        <f t="shared" si="8"/>
        <v/>
      </c>
    </row>
    <row r="197" spans="1:28" s="271" customFormat="1" ht="20.25">
      <c r="A197" s="215"/>
      <c r="B197" s="216" t="str">
        <f>IF(LEN(A197)=0,"",INDEX('Smelter Look-up'!$A:$A,MATCH($A197,'Smelter Look-up'!$E:$E,0)))</f>
        <v/>
      </c>
      <c r="C197" s="220" t="str">
        <f>IF(LEN(A197)=0,"",INDEX('Smelter Look-up'!$C:$C,MATCH($A197,'Smelter Look-up'!$E:$E,0)))</f>
        <v/>
      </c>
      <c r="D197" s="216"/>
      <c r="E197" s="216" t="str">
        <f ca="1">IF(ISERROR($V197),"",OFFSET('Smelter Look-up'!$D$4,$V197-4,0)&amp;"")</f>
        <v/>
      </c>
      <c r="F197" s="216" t="str">
        <f ca="1">IF(ISERROR($V197),"",OFFSET('Smelter Look-up'!$E$4,$V197-4,0))</f>
        <v/>
      </c>
      <c r="G197" s="216" t="str">
        <f ca="1">IF(C197=$X$4,"Enter smelter details", IF(ISERROR($V197),"",OFFSET('Smelter Look-up'!$F$4,$V197-4,0)))</f>
        <v/>
      </c>
      <c r="H197" s="217" t="str">
        <f ca="1">IF(ISERROR($V197),"",OFFSET('Smelter Look-up'!$G$4,$V197-4,0))</f>
        <v/>
      </c>
      <c r="I197" s="218" t="str">
        <f ca="1">IF(ISERROR($V197),"",OFFSET('Smelter Look-up'!$H$4,$V197-4,0))</f>
        <v/>
      </c>
      <c r="J197" s="218" t="str">
        <f ca="1">IF(ISERROR($V197),"",OFFSET('Smelter Look-up'!$I$4,$V197-4,0))</f>
        <v/>
      </c>
      <c r="K197" s="267"/>
      <c r="L197" s="267"/>
      <c r="M197" s="267"/>
      <c r="N197" s="267"/>
      <c r="O197" s="267"/>
      <c r="P197" s="219"/>
      <c r="Q197" s="268"/>
      <c r="R197" s="216" t="str">
        <f ca="1">IF(ISERROR($V197),"",OFFSET('Smelter Look-up'!$C$4,$V197-4,0)&amp;"")</f>
        <v/>
      </c>
      <c r="S197" s="224" t="str">
        <f t="shared" ref="S197:S260" ca="1" si="9">IF(B197="","",IF(ISERROR(MATCH($E197,CL,0)),"Unknown",INDIRECT("'C'!$A$"&amp;MATCH($E197,CL,0)+1)))</f>
        <v/>
      </c>
      <c r="T197" s="224" t="str">
        <f ca="1">IF(B197="","",IF(ISERROR(MATCH($J197,SorP!$B$1:$B$6230,0)),"",INDIRECT("'SorP'!$A$"&amp;MATCH($J197,SorP!$B$1:$B$6230,0))))</f>
        <v/>
      </c>
      <c r="U197" s="239"/>
      <c r="V197" s="269" t="e">
        <f>IF(C197="",NA(),MATCH($B197&amp;$C197,'Smelter Look-up'!$J:$J,0))</f>
        <v>#N/A</v>
      </c>
      <c r="W197" s="270"/>
      <c r="X197" s="270">
        <f t="shared" ref="X197:X260" ca="1" si="10">IF(AND(C197="Smelter not listed",OR(LEN(D197)=0,LEN(E197)=0)),1,0)</f>
        <v>0</v>
      </c>
      <c r="Y197" s="270"/>
      <c r="Z197" s="270"/>
      <c r="AB197" s="272" t="str">
        <f t="shared" ref="AB197:AB260" si="11">B197&amp;C197</f>
        <v/>
      </c>
    </row>
    <row r="198" spans="1:28" s="271" customFormat="1" ht="20.25">
      <c r="A198" s="215"/>
      <c r="B198" s="216" t="str">
        <f>IF(LEN(A198)=0,"",INDEX('Smelter Look-up'!$A:$A,MATCH($A198,'Smelter Look-up'!$E:$E,0)))</f>
        <v/>
      </c>
      <c r="C198" s="220" t="str">
        <f>IF(LEN(A198)=0,"",INDEX('Smelter Look-up'!$C:$C,MATCH($A198,'Smelter Look-up'!$E:$E,0)))</f>
        <v/>
      </c>
      <c r="D198" s="216"/>
      <c r="E198" s="216" t="str">
        <f ca="1">IF(ISERROR($V198),"",OFFSET('Smelter Look-up'!$D$4,$V198-4,0)&amp;"")</f>
        <v/>
      </c>
      <c r="F198" s="216" t="str">
        <f ca="1">IF(ISERROR($V198),"",OFFSET('Smelter Look-up'!$E$4,$V198-4,0))</f>
        <v/>
      </c>
      <c r="G198" s="216" t="str">
        <f ca="1">IF(C198=$X$4,"Enter smelter details", IF(ISERROR($V198),"",OFFSET('Smelter Look-up'!$F$4,$V198-4,0)))</f>
        <v/>
      </c>
      <c r="H198" s="217" t="str">
        <f ca="1">IF(ISERROR($V198),"",OFFSET('Smelter Look-up'!$G$4,$V198-4,0))</f>
        <v/>
      </c>
      <c r="I198" s="218" t="str">
        <f ca="1">IF(ISERROR($V198),"",OFFSET('Smelter Look-up'!$H$4,$V198-4,0))</f>
        <v/>
      </c>
      <c r="J198" s="218" t="str">
        <f ca="1">IF(ISERROR($V198),"",OFFSET('Smelter Look-up'!$I$4,$V198-4,0))</f>
        <v/>
      </c>
      <c r="K198" s="267"/>
      <c r="L198" s="267"/>
      <c r="M198" s="267"/>
      <c r="N198" s="267"/>
      <c r="O198" s="267"/>
      <c r="P198" s="219"/>
      <c r="Q198" s="268"/>
      <c r="R198" s="216" t="str">
        <f ca="1">IF(ISERROR($V198),"",OFFSET('Smelter Look-up'!$C$4,$V198-4,0)&amp;"")</f>
        <v/>
      </c>
      <c r="S198" s="224" t="str">
        <f t="shared" ca="1" si="9"/>
        <v/>
      </c>
      <c r="T198" s="224" t="str">
        <f ca="1">IF(B198="","",IF(ISERROR(MATCH($J198,SorP!$B$1:$B$6230,0)),"",INDIRECT("'SorP'!$A$"&amp;MATCH($J198,SorP!$B$1:$B$6230,0))))</f>
        <v/>
      </c>
      <c r="U198" s="239"/>
      <c r="V198" s="269" t="e">
        <f>IF(C198="",NA(),MATCH($B198&amp;$C198,'Smelter Look-up'!$J:$J,0))</f>
        <v>#N/A</v>
      </c>
      <c r="W198" s="270"/>
      <c r="X198" s="270">
        <f t="shared" ca="1" si="10"/>
        <v>0</v>
      </c>
      <c r="Y198" s="270"/>
      <c r="Z198" s="270"/>
      <c r="AB198" s="272" t="str">
        <f t="shared" si="11"/>
        <v/>
      </c>
    </row>
    <row r="199" spans="1:28" s="271" customFormat="1" ht="20.25">
      <c r="A199" s="215"/>
      <c r="B199" s="216" t="str">
        <f>IF(LEN(A199)=0,"",INDEX('Smelter Look-up'!$A:$A,MATCH($A199,'Smelter Look-up'!$E:$E,0)))</f>
        <v/>
      </c>
      <c r="C199" s="220" t="str">
        <f>IF(LEN(A199)=0,"",INDEX('Smelter Look-up'!$C:$C,MATCH($A199,'Smelter Look-up'!$E:$E,0)))</f>
        <v/>
      </c>
      <c r="D199" s="216"/>
      <c r="E199" s="216" t="str">
        <f ca="1">IF(ISERROR($V199),"",OFFSET('Smelter Look-up'!$D$4,$V199-4,0)&amp;"")</f>
        <v/>
      </c>
      <c r="F199" s="216" t="str">
        <f ca="1">IF(ISERROR($V199),"",OFFSET('Smelter Look-up'!$E$4,$V199-4,0))</f>
        <v/>
      </c>
      <c r="G199" s="216" t="str">
        <f ca="1">IF(C199=$X$4,"Enter smelter details", IF(ISERROR($V199),"",OFFSET('Smelter Look-up'!$F$4,$V199-4,0)))</f>
        <v/>
      </c>
      <c r="H199" s="217" t="str">
        <f ca="1">IF(ISERROR($V199),"",OFFSET('Smelter Look-up'!$G$4,$V199-4,0))</f>
        <v/>
      </c>
      <c r="I199" s="218" t="str">
        <f ca="1">IF(ISERROR($V199),"",OFFSET('Smelter Look-up'!$H$4,$V199-4,0))</f>
        <v/>
      </c>
      <c r="J199" s="218" t="str">
        <f ca="1">IF(ISERROR($V199),"",OFFSET('Smelter Look-up'!$I$4,$V199-4,0))</f>
        <v/>
      </c>
      <c r="K199" s="267"/>
      <c r="L199" s="267"/>
      <c r="M199" s="267"/>
      <c r="N199" s="267"/>
      <c r="O199" s="267"/>
      <c r="P199" s="219"/>
      <c r="Q199" s="268"/>
      <c r="R199" s="216" t="str">
        <f ca="1">IF(ISERROR($V199),"",OFFSET('Smelter Look-up'!$C$4,$V199-4,0)&amp;"")</f>
        <v/>
      </c>
      <c r="S199" s="224" t="str">
        <f t="shared" ca="1" si="9"/>
        <v/>
      </c>
      <c r="T199" s="224" t="str">
        <f ca="1">IF(B199="","",IF(ISERROR(MATCH($J199,SorP!$B$1:$B$6230,0)),"",INDIRECT("'SorP'!$A$"&amp;MATCH($J199,SorP!$B$1:$B$6230,0))))</f>
        <v/>
      </c>
      <c r="U199" s="239"/>
      <c r="V199" s="269" t="e">
        <f>IF(C199="",NA(),MATCH($B199&amp;$C199,'Smelter Look-up'!$J:$J,0))</f>
        <v>#N/A</v>
      </c>
      <c r="W199" s="270"/>
      <c r="X199" s="270">
        <f t="shared" ca="1" si="10"/>
        <v>0</v>
      </c>
      <c r="Y199" s="270"/>
      <c r="Z199" s="270"/>
      <c r="AB199" s="272" t="str">
        <f t="shared" si="11"/>
        <v/>
      </c>
    </row>
    <row r="200" spans="1:28" s="271" customFormat="1" ht="20.25">
      <c r="A200" s="215"/>
      <c r="B200" s="216" t="str">
        <f>IF(LEN(A200)=0,"",INDEX('Smelter Look-up'!$A:$A,MATCH($A200,'Smelter Look-up'!$E:$E,0)))</f>
        <v/>
      </c>
      <c r="C200" s="220" t="str">
        <f>IF(LEN(A200)=0,"",INDEX('Smelter Look-up'!$C:$C,MATCH($A200,'Smelter Look-up'!$E:$E,0)))</f>
        <v/>
      </c>
      <c r="D200" s="216"/>
      <c r="E200" s="216" t="str">
        <f ca="1">IF(ISERROR($V200),"",OFFSET('Smelter Look-up'!$D$4,$V200-4,0)&amp;"")</f>
        <v/>
      </c>
      <c r="F200" s="216" t="str">
        <f ca="1">IF(ISERROR($V200),"",OFFSET('Smelter Look-up'!$E$4,$V200-4,0))</f>
        <v/>
      </c>
      <c r="G200" s="216" t="str">
        <f ca="1">IF(C200=$X$4,"Enter smelter details", IF(ISERROR($V200),"",OFFSET('Smelter Look-up'!$F$4,$V200-4,0)))</f>
        <v/>
      </c>
      <c r="H200" s="217" t="str">
        <f ca="1">IF(ISERROR($V200),"",OFFSET('Smelter Look-up'!$G$4,$V200-4,0))</f>
        <v/>
      </c>
      <c r="I200" s="218" t="str">
        <f ca="1">IF(ISERROR($V200),"",OFFSET('Smelter Look-up'!$H$4,$V200-4,0))</f>
        <v/>
      </c>
      <c r="J200" s="218" t="str">
        <f ca="1">IF(ISERROR($V200),"",OFFSET('Smelter Look-up'!$I$4,$V200-4,0))</f>
        <v/>
      </c>
      <c r="K200" s="267"/>
      <c r="L200" s="267"/>
      <c r="M200" s="267"/>
      <c r="N200" s="267"/>
      <c r="O200" s="267"/>
      <c r="P200" s="219"/>
      <c r="Q200" s="268"/>
      <c r="R200" s="216" t="str">
        <f ca="1">IF(ISERROR($V200),"",OFFSET('Smelter Look-up'!$C$4,$V200-4,0)&amp;"")</f>
        <v/>
      </c>
      <c r="S200" s="224" t="str">
        <f t="shared" ca="1" si="9"/>
        <v/>
      </c>
      <c r="T200" s="224" t="str">
        <f ca="1">IF(B200="","",IF(ISERROR(MATCH($J200,SorP!$B$1:$B$6230,0)),"",INDIRECT("'SorP'!$A$"&amp;MATCH($J200,SorP!$B$1:$B$6230,0))))</f>
        <v/>
      </c>
      <c r="U200" s="239"/>
      <c r="V200" s="269" t="e">
        <f>IF(C200="",NA(),MATCH($B200&amp;$C200,'Smelter Look-up'!$J:$J,0))</f>
        <v>#N/A</v>
      </c>
      <c r="W200" s="270"/>
      <c r="X200" s="270">
        <f t="shared" ca="1" si="10"/>
        <v>0</v>
      </c>
      <c r="Y200" s="270"/>
      <c r="Z200" s="270"/>
      <c r="AB200" s="272" t="str">
        <f t="shared" si="11"/>
        <v/>
      </c>
    </row>
    <row r="201" spans="1:28" s="271" customFormat="1" ht="20.25">
      <c r="A201" s="215"/>
      <c r="B201" s="216" t="str">
        <f>IF(LEN(A201)=0,"",INDEX('Smelter Look-up'!$A:$A,MATCH($A201,'Smelter Look-up'!$E:$E,0)))</f>
        <v/>
      </c>
      <c r="C201" s="220" t="str">
        <f>IF(LEN(A201)=0,"",INDEX('Smelter Look-up'!$C:$C,MATCH($A201,'Smelter Look-up'!$E:$E,0)))</f>
        <v/>
      </c>
      <c r="D201" s="216"/>
      <c r="E201" s="216" t="str">
        <f ca="1">IF(ISERROR($V201),"",OFFSET('Smelter Look-up'!$D$4,$V201-4,0)&amp;"")</f>
        <v/>
      </c>
      <c r="F201" s="216" t="str">
        <f ca="1">IF(ISERROR($V201),"",OFFSET('Smelter Look-up'!$E$4,$V201-4,0))</f>
        <v/>
      </c>
      <c r="G201" s="216" t="str">
        <f ca="1">IF(C201=$X$4,"Enter smelter details", IF(ISERROR($V201),"",OFFSET('Smelter Look-up'!$F$4,$V201-4,0)))</f>
        <v/>
      </c>
      <c r="H201" s="217" t="str">
        <f ca="1">IF(ISERROR($V201),"",OFFSET('Smelter Look-up'!$G$4,$V201-4,0))</f>
        <v/>
      </c>
      <c r="I201" s="218" t="str">
        <f ca="1">IF(ISERROR($V201),"",OFFSET('Smelter Look-up'!$H$4,$V201-4,0))</f>
        <v/>
      </c>
      <c r="J201" s="218" t="str">
        <f ca="1">IF(ISERROR($V201),"",OFFSET('Smelter Look-up'!$I$4,$V201-4,0))</f>
        <v/>
      </c>
      <c r="K201" s="267"/>
      <c r="L201" s="267"/>
      <c r="M201" s="267"/>
      <c r="N201" s="267"/>
      <c r="O201" s="267"/>
      <c r="P201" s="219"/>
      <c r="Q201" s="268"/>
      <c r="R201" s="216" t="str">
        <f ca="1">IF(ISERROR($V201),"",OFFSET('Smelter Look-up'!$C$4,$V201-4,0)&amp;"")</f>
        <v/>
      </c>
      <c r="S201" s="224" t="str">
        <f t="shared" ca="1" si="9"/>
        <v/>
      </c>
      <c r="T201" s="224" t="str">
        <f ca="1">IF(B201="","",IF(ISERROR(MATCH($J201,SorP!$B$1:$B$6230,0)),"",INDIRECT("'SorP'!$A$"&amp;MATCH($J201,SorP!$B$1:$B$6230,0))))</f>
        <v/>
      </c>
      <c r="U201" s="239"/>
      <c r="V201" s="269" t="e">
        <f>IF(C201="",NA(),MATCH($B201&amp;$C201,'Smelter Look-up'!$J:$J,0))</f>
        <v>#N/A</v>
      </c>
      <c r="W201" s="270"/>
      <c r="X201" s="270">
        <f t="shared" ca="1" si="10"/>
        <v>0</v>
      </c>
      <c r="Y201" s="270"/>
      <c r="Z201" s="270"/>
      <c r="AB201" s="272" t="str">
        <f t="shared" si="11"/>
        <v/>
      </c>
    </row>
    <row r="202" spans="1:28" s="271" customFormat="1" ht="20.25">
      <c r="A202" s="215"/>
      <c r="B202" s="216" t="str">
        <f>IF(LEN(A202)=0,"",INDEX('Smelter Look-up'!$A:$A,MATCH($A202,'Smelter Look-up'!$E:$E,0)))</f>
        <v/>
      </c>
      <c r="C202" s="220" t="str">
        <f>IF(LEN(A202)=0,"",INDEX('Smelter Look-up'!$C:$C,MATCH($A202,'Smelter Look-up'!$E:$E,0)))</f>
        <v/>
      </c>
      <c r="D202" s="216"/>
      <c r="E202" s="216" t="str">
        <f ca="1">IF(ISERROR($V202),"",OFFSET('Smelter Look-up'!$D$4,$V202-4,0)&amp;"")</f>
        <v/>
      </c>
      <c r="F202" s="216" t="str">
        <f ca="1">IF(ISERROR($V202),"",OFFSET('Smelter Look-up'!$E$4,$V202-4,0))</f>
        <v/>
      </c>
      <c r="G202" s="216" t="str">
        <f ca="1">IF(C202=$X$4,"Enter smelter details", IF(ISERROR($V202),"",OFFSET('Smelter Look-up'!$F$4,$V202-4,0)))</f>
        <v/>
      </c>
      <c r="H202" s="217" t="str">
        <f ca="1">IF(ISERROR($V202),"",OFFSET('Smelter Look-up'!$G$4,$V202-4,0))</f>
        <v/>
      </c>
      <c r="I202" s="218" t="str">
        <f ca="1">IF(ISERROR($V202),"",OFFSET('Smelter Look-up'!$H$4,$V202-4,0))</f>
        <v/>
      </c>
      <c r="J202" s="218" t="str">
        <f ca="1">IF(ISERROR($V202),"",OFFSET('Smelter Look-up'!$I$4,$V202-4,0))</f>
        <v/>
      </c>
      <c r="K202" s="267"/>
      <c r="L202" s="267"/>
      <c r="M202" s="267"/>
      <c r="N202" s="267"/>
      <c r="O202" s="267"/>
      <c r="P202" s="219"/>
      <c r="Q202" s="268"/>
      <c r="R202" s="216" t="str">
        <f ca="1">IF(ISERROR($V202),"",OFFSET('Smelter Look-up'!$C$4,$V202-4,0)&amp;"")</f>
        <v/>
      </c>
      <c r="S202" s="224" t="str">
        <f t="shared" ca="1" si="9"/>
        <v/>
      </c>
      <c r="T202" s="224" t="str">
        <f ca="1">IF(B202="","",IF(ISERROR(MATCH($J202,SorP!$B$1:$B$6230,0)),"",INDIRECT("'SorP'!$A$"&amp;MATCH($J202,SorP!$B$1:$B$6230,0))))</f>
        <v/>
      </c>
      <c r="U202" s="239"/>
      <c r="V202" s="269" t="e">
        <f>IF(C202="",NA(),MATCH($B202&amp;$C202,'Smelter Look-up'!$J:$J,0))</f>
        <v>#N/A</v>
      </c>
      <c r="W202" s="270"/>
      <c r="X202" s="270">
        <f t="shared" ca="1" si="10"/>
        <v>0</v>
      </c>
      <c r="Y202" s="270"/>
      <c r="Z202" s="270"/>
      <c r="AB202" s="272" t="str">
        <f t="shared" si="11"/>
        <v/>
      </c>
    </row>
    <row r="203" spans="1:28" s="271" customFormat="1" ht="20.25">
      <c r="A203" s="215"/>
      <c r="B203" s="216" t="str">
        <f>IF(LEN(A203)=0,"",INDEX('Smelter Look-up'!$A:$A,MATCH($A203,'Smelter Look-up'!$E:$E,0)))</f>
        <v/>
      </c>
      <c r="C203" s="220" t="str">
        <f>IF(LEN(A203)=0,"",INDEX('Smelter Look-up'!$C:$C,MATCH($A203,'Smelter Look-up'!$E:$E,0)))</f>
        <v/>
      </c>
      <c r="D203" s="216"/>
      <c r="E203" s="216" t="str">
        <f ca="1">IF(ISERROR($V203),"",OFFSET('Smelter Look-up'!$D$4,$V203-4,0)&amp;"")</f>
        <v/>
      </c>
      <c r="F203" s="216" t="str">
        <f ca="1">IF(ISERROR($V203),"",OFFSET('Smelter Look-up'!$E$4,$V203-4,0))</f>
        <v/>
      </c>
      <c r="G203" s="216" t="str">
        <f ca="1">IF(C203=$X$4,"Enter smelter details", IF(ISERROR($V203),"",OFFSET('Smelter Look-up'!$F$4,$V203-4,0)))</f>
        <v/>
      </c>
      <c r="H203" s="217" t="str">
        <f ca="1">IF(ISERROR($V203),"",OFFSET('Smelter Look-up'!$G$4,$V203-4,0))</f>
        <v/>
      </c>
      <c r="I203" s="218" t="str">
        <f ca="1">IF(ISERROR($V203),"",OFFSET('Smelter Look-up'!$H$4,$V203-4,0))</f>
        <v/>
      </c>
      <c r="J203" s="218" t="str">
        <f ca="1">IF(ISERROR($V203),"",OFFSET('Smelter Look-up'!$I$4,$V203-4,0))</f>
        <v/>
      </c>
      <c r="K203" s="267"/>
      <c r="L203" s="267"/>
      <c r="M203" s="267"/>
      <c r="N203" s="267"/>
      <c r="O203" s="267"/>
      <c r="P203" s="219"/>
      <c r="Q203" s="268"/>
      <c r="R203" s="216" t="str">
        <f ca="1">IF(ISERROR($V203),"",OFFSET('Smelter Look-up'!$C$4,$V203-4,0)&amp;"")</f>
        <v/>
      </c>
      <c r="S203" s="224" t="str">
        <f t="shared" ca="1" si="9"/>
        <v/>
      </c>
      <c r="T203" s="224" t="str">
        <f ca="1">IF(B203="","",IF(ISERROR(MATCH($J203,SorP!$B$1:$B$6230,0)),"",INDIRECT("'SorP'!$A$"&amp;MATCH($J203,SorP!$B$1:$B$6230,0))))</f>
        <v/>
      </c>
      <c r="U203" s="239"/>
      <c r="V203" s="269" t="e">
        <f>IF(C203="",NA(),MATCH($B203&amp;$C203,'Smelter Look-up'!$J:$J,0))</f>
        <v>#N/A</v>
      </c>
      <c r="W203" s="270"/>
      <c r="X203" s="270">
        <f t="shared" ca="1" si="10"/>
        <v>0</v>
      </c>
      <c r="Y203" s="270"/>
      <c r="Z203" s="270"/>
      <c r="AB203" s="272" t="str">
        <f t="shared" si="11"/>
        <v/>
      </c>
    </row>
    <row r="204" spans="1:28" s="271" customFormat="1" ht="20.25">
      <c r="A204" s="215"/>
      <c r="B204" s="216" t="str">
        <f>IF(LEN(A204)=0,"",INDEX('Smelter Look-up'!$A:$A,MATCH($A204,'Smelter Look-up'!$E:$E,0)))</f>
        <v/>
      </c>
      <c r="C204" s="220" t="str">
        <f>IF(LEN(A204)=0,"",INDEX('Smelter Look-up'!$C:$C,MATCH($A204,'Smelter Look-up'!$E:$E,0)))</f>
        <v/>
      </c>
      <c r="D204" s="216"/>
      <c r="E204" s="216" t="str">
        <f ca="1">IF(ISERROR($V204),"",OFFSET('Smelter Look-up'!$D$4,$V204-4,0)&amp;"")</f>
        <v/>
      </c>
      <c r="F204" s="216" t="str">
        <f ca="1">IF(ISERROR($V204),"",OFFSET('Smelter Look-up'!$E$4,$V204-4,0))</f>
        <v/>
      </c>
      <c r="G204" s="216" t="str">
        <f ca="1">IF(C204=$X$4,"Enter smelter details", IF(ISERROR($V204),"",OFFSET('Smelter Look-up'!$F$4,$V204-4,0)))</f>
        <v/>
      </c>
      <c r="H204" s="217" t="str">
        <f ca="1">IF(ISERROR($V204),"",OFFSET('Smelter Look-up'!$G$4,$V204-4,0))</f>
        <v/>
      </c>
      <c r="I204" s="218" t="str">
        <f ca="1">IF(ISERROR($V204),"",OFFSET('Smelter Look-up'!$H$4,$V204-4,0))</f>
        <v/>
      </c>
      <c r="J204" s="218" t="str">
        <f ca="1">IF(ISERROR($V204),"",OFFSET('Smelter Look-up'!$I$4,$V204-4,0))</f>
        <v/>
      </c>
      <c r="K204" s="267"/>
      <c r="L204" s="267"/>
      <c r="M204" s="267"/>
      <c r="N204" s="267"/>
      <c r="O204" s="267"/>
      <c r="P204" s="219"/>
      <c r="Q204" s="268"/>
      <c r="R204" s="216" t="str">
        <f ca="1">IF(ISERROR($V204),"",OFFSET('Smelter Look-up'!$C$4,$V204-4,0)&amp;"")</f>
        <v/>
      </c>
      <c r="S204" s="224" t="str">
        <f t="shared" ca="1" si="9"/>
        <v/>
      </c>
      <c r="T204" s="224" t="str">
        <f ca="1">IF(B204="","",IF(ISERROR(MATCH($J204,SorP!$B$1:$B$6230,0)),"",INDIRECT("'SorP'!$A$"&amp;MATCH($J204,SorP!$B$1:$B$6230,0))))</f>
        <v/>
      </c>
      <c r="U204" s="239"/>
      <c r="V204" s="269" t="e">
        <f>IF(C204="",NA(),MATCH($B204&amp;$C204,'Smelter Look-up'!$J:$J,0))</f>
        <v>#N/A</v>
      </c>
      <c r="W204" s="270"/>
      <c r="X204" s="270">
        <f t="shared" ca="1" si="10"/>
        <v>0</v>
      </c>
      <c r="Y204" s="270"/>
      <c r="Z204" s="270"/>
      <c r="AB204" s="272" t="str">
        <f t="shared" si="11"/>
        <v/>
      </c>
    </row>
    <row r="205" spans="1:28" s="271" customFormat="1" ht="20.25">
      <c r="A205" s="215"/>
      <c r="B205" s="216" t="str">
        <f>IF(LEN(A205)=0,"",INDEX('Smelter Look-up'!$A:$A,MATCH($A205,'Smelter Look-up'!$E:$E,0)))</f>
        <v/>
      </c>
      <c r="C205" s="220" t="str">
        <f>IF(LEN(A205)=0,"",INDEX('Smelter Look-up'!$C:$C,MATCH($A205,'Smelter Look-up'!$E:$E,0)))</f>
        <v/>
      </c>
      <c r="D205" s="216"/>
      <c r="E205" s="216" t="str">
        <f ca="1">IF(ISERROR($V205),"",OFFSET('Smelter Look-up'!$D$4,$V205-4,0)&amp;"")</f>
        <v/>
      </c>
      <c r="F205" s="216" t="str">
        <f ca="1">IF(ISERROR($V205),"",OFFSET('Smelter Look-up'!$E$4,$V205-4,0))</f>
        <v/>
      </c>
      <c r="G205" s="216" t="str">
        <f ca="1">IF(C205=$X$4,"Enter smelter details", IF(ISERROR($V205),"",OFFSET('Smelter Look-up'!$F$4,$V205-4,0)))</f>
        <v/>
      </c>
      <c r="H205" s="217" t="str">
        <f ca="1">IF(ISERROR($V205),"",OFFSET('Smelter Look-up'!$G$4,$V205-4,0))</f>
        <v/>
      </c>
      <c r="I205" s="218" t="str">
        <f ca="1">IF(ISERROR($V205),"",OFFSET('Smelter Look-up'!$H$4,$V205-4,0))</f>
        <v/>
      </c>
      <c r="J205" s="218" t="str">
        <f ca="1">IF(ISERROR($V205),"",OFFSET('Smelter Look-up'!$I$4,$V205-4,0))</f>
        <v/>
      </c>
      <c r="K205" s="267"/>
      <c r="L205" s="267"/>
      <c r="M205" s="267"/>
      <c r="N205" s="267"/>
      <c r="O205" s="267"/>
      <c r="P205" s="219"/>
      <c r="Q205" s="268"/>
      <c r="R205" s="216" t="str">
        <f ca="1">IF(ISERROR($V205),"",OFFSET('Smelter Look-up'!$C$4,$V205-4,0)&amp;"")</f>
        <v/>
      </c>
      <c r="S205" s="224" t="str">
        <f t="shared" ca="1" si="9"/>
        <v/>
      </c>
      <c r="T205" s="224" t="str">
        <f ca="1">IF(B205="","",IF(ISERROR(MATCH($J205,SorP!$B$1:$B$6230,0)),"",INDIRECT("'SorP'!$A$"&amp;MATCH($J205,SorP!$B$1:$B$6230,0))))</f>
        <v/>
      </c>
      <c r="U205" s="239"/>
      <c r="V205" s="269" t="e">
        <f>IF(C205="",NA(),MATCH($B205&amp;$C205,'Smelter Look-up'!$J:$J,0))</f>
        <v>#N/A</v>
      </c>
      <c r="W205" s="270"/>
      <c r="X205" s="270">
        <f t="shared" ca="1" si="10"/>
        <v>0</v>
      </c>
      <c r="Y205" s="270"/>
      <c r="Z205" s="270"/>
      <c r="AB205" s="272" t="str">
        <f t="shared" si="11"/>
        <v/>
      </c>
    </row>
    <row r="206" spans="1:28" s="271" customFormat="1" ht="20.25">
      <c r="A206" s="215"/>
      <c r="B206" s="216" t="str">
        <f>IF(LEN(A206)=0,"",INDEX('Smelter Look-up'!$A:$A,MATCH($A206,'Smelter Look-up'!$E:$E,0)))</f>
        <v/>
      </c>
      <c r="C206" s="220" t="str">
        <f>IF(LEN(A206)=0,"",INDEX('Smelter Look-up'!$C:$C,MATCH($A206,'Smelter Look-up'!$E:$E,0)))</f>
        <v/>
      </c>
      <c r="D206" s="216"/>
      <c r="E206" s="216" t="str">
        <f ca="1">IF(ISERROR($V206),"",OFFSET('Smelter Look-up'!$D$4,$V206-4,0)&amp;"")</f>
        <v/>
      </c>
      <c r="F206" s="216" t="str">
        <f ca="1">IF(ISERROR($V206),"",OFFSET('Smelter Look-up'!$E$4,$V206-4,0))</f>
        <v/>
      </c>
      <c r="G206" s="216" t="str">
        <f ca="1">IF(C206=$X$4,"Enter smelter details", IF(ISERROR($V206),"",OFFSET('Smelter Look-up'!$F$4,$V206-4,0)))</f>
        <v/>
      </c>
      <c r="H206" s="217" t="str">
        <f ca="1">IF(ISERROR($V206),"",OFFSET('Smelter Look-up'!$G$4,$V206-4,0))</f>
        <v/>
      </c>
      <c r="I206" s="218" t="str">
        <f ca="1">IF(ISERROR($V206),"",OFFSET('Smelter Look-up'!$H$4,$V206-4,0))</f>
        <v/>
      </c>
      <c r="J206" s="218" t="str">
        <f ca="1">IF(ISERROR($V206),"",OFFSET('Smelter Look-up'!$I$4,$V206-4,0))</f>
        <v/>
      </c>
      <c r="K206" s="267"/>
      <c r="L206" s="267"/>
      <c r="M206" s="267"/>
      <c r="N206" s="267"/>
      <c r="O206" s="267"/>
      <c r="P206" s="219"/>
      <c r="Q206" s="268"/>
      <c r="R206" s="216" t="str">
        <f ca="1">IF(ISERROR($V206),"",OFFSET('Smelter Look-up'!$C$4,$V206-4,0)&amp;"")</f>
        <v/>
      </c>
      <c r="S206" s="224" t="str">
        <f t="shared" ca="1" si="9"/>
        <v/>
      </c>
      <c r="T206" s="224" t="str">
        <f ca="1">IF(B206="","",IF(ISERROR(MATCH($J206,SorP!$B$1:$B$6230,0)),"",INDIRECT("'SorP'!$A$"&amp;MATCH($J206,SorP!$B$1:$B$6230,0))))</f>
        <v/>
      </c>
      <c r="U206" s="239"/>
      <c r="V206" s="269" t="e">
        <f>IF(C206="",NA(),MATCH($B206&amp;$C206,'Smelter Look-up'!$J:$J,0))</f>
        <v>#N/A</v>
      </c>
      <c r="W206" s="270"/>
      <c r="X206" s="270">
        <f t="shared" ca="1" si="10"/>
        <v>0</v>
      </c>
      <c r="Y206" s="270"/>
      <c r="Z206" s="270"/>
      <c r="AB206" s="272" t="str">
        <f t="shared" si="11"/>
        <v/>
      </c>
    </row>
    <row r="207" spans="1:28" s="271" customFormat="1" ht="20.25">
      <c r="A207" s="215"/>
      <c r="B207" s="216" t="str">
        <f>IF(LEN(A207)=0,"",INDEX('Smelter Look-up'!$A:$A,MATCH($A207,'Smelter Look-up'!$E:$E,0)))</f>
        <v/>
      </c>
      <c r="C207" s="220" t="str">
        <f>IF(LEN(A207)=0,"",INDEX('Smelter Look-up'!$C:$C,MATCH($A207,'Smelter Look-up'!$E:$E,0)))</f>
        <v/>
      </c>
      <c r="D207" s="216"/>
      <c r="E207" s="216" t="str">
        <f ca="1">IF(ISERROR($V207),"",OFFSET('Smelter Look-up'!$D$4,$V207-4,0)&amp;"")</f>
        <v/>
      </c>
      <c r="F207" s="216" t="str">
        <f ca="1">IF(ISERROR($V207),"",OFFSET('Smelter Look-up'!$E$4,$V207-4,0))</f>
        <v/>
      </c>
      <c r="G207" s="216" t="str">
        <f ca="1">IF(C207=$X$4,"Enter smelter details", IF(ISERROR($V207),"",OFFSET('Smelter Look-up'!$F$4,$V207-4,0)))</f>
        <v/>
      </c>
      <c r="H207" s="217" t="str">
        <f ca="1">IF(ISERROR($V207),"",OFFSET('Smelter Look-up'!$G$4,$V207-4,0))</f>
        <v/>
      </c>
      <c r="I207" s="218" t="str">
        <f ca="1">IF(ISERROR($V207),"",OFFSET('Smelter Look-up'!$H$4,$V207-4,0))</f>
        <v/>
      </c>
      <c r="J207" s="218" t="str">
        <f ca="1">IF(ISERROR($V207),"",OFFSET('Smelter Look-up'!$I$4,$V207-4,0))</f>
        <v/>
      </c>
      <c r="K207" s="267"/>
      <c r="L207" s="267"/>
      <c r="M207" s="267"/>
      <c r="N207" s="267"/>
      <c r="O207" s="267"/>
      <c r="P207" s="219"/>
      <c r="Q207" s="268"/>
      <c r="R207" s="216" t="str">
        <f ca="1">IF(ISERROR($V207),"",OFFSET('Smelter Look-up'!$C$4,$V207-4,0)&amp;"")</f>
        <v/>
      </c>
      <c r="S207" s="224" t="str">
        <f t="shared" ca="1" si="9"/>
        <v/>
      </c>
      <c r="T207" s="224" t="str">
        <f ca="1">IF(B207="","",IF(ISERROR(MATCH($J207,SorP!$B$1:$B$6230,0)),"",INDIRECT("'SorP'!$A$"&amp;MATCH($J207,SorP!$B$1:$B$6230,0))))</f>
        <v/>
      </c>
      <c r="U207" s="239"/>
      <c r="V207" s="269" t="e">
        <f>IF(C207="",NA(),MATCH($B207&amp;$C207,'Smelter Look-up'!$J:$J,0))</f>
        <v>#N/A</v>
      </c>
      <c r="W207" s="270"/>
      <c r="X207" s="270">
        <f t="shared" ca="1" si="10"/>
        <v>0</v>
      </c>
      <c r="Y207" s="270"/>
      <c r="Z207" s="270"/>
      <c r="AB207" s="272" t="str">
        <f t="shared" si="11"/>
        <v/>
      </c>
    </row>
    <row r="208" spans="1:28" s="271" customFormat="1" ht="20.25">
      <c r="A208" s="215"/>
      <c r="B208" s="216" t="str">
        <f>IF(LEN(A208)=0,"",INDEX('Smelter Look-up'!$A:$A,MATCH($A208,'Smelter Look-up'!$E:$E,0)))</f>
        <v/>
      </c>
      <c r="C208" s="220" t="str">
        <f>IF(LEN(A208)=0,"",INDEX('Smelter Look-up'!$C:$C,MATCH($A208,'Smelter Look-up'!$E:$E,0)))</f>
        <v/>
      </c>
      <c r="D208" s="216"/>
      <c r="E208" s="216" t="str">
        <f ca="1">IF(ISERROR($V208),"",OFFSET('Smelter Look-up'!$D$4,$V208-4,0)&amp;"")</f>
        <v/>
      </c>
      <c r="F208" s="216" t="str">
        <f ca="1">IF(ISERROR($V208),"",OFFSET('Smelter Look-up'!$E$4,$V208-4,0))</f>
        <v/>
      </c>
      <c r="G208" s="216" t="str">
        <f ca="1">IF(C208=$X$4,"Enter smelter details", IF(ISERROR($V208),"",OFFSET('Smelter Look-up'!$F$4,$V208-4,0)))</f>
        <v/>
      </c>
      <c r="H208" s="217" t="str">
        <f ca="1">IF(ISERROR($V208),"",OFFSET('Smelter Look-up'!$G$4,$V208-4,0))</f>
        <v/>
      </c>
      <c r="I208" s="218" t="str">
        <f ca="1">IF(ISERROR($V208),"",OFFSET('Smelter Look-up'!$H$4,$V208-4,0))</f>
        <v/>
      </c>
      <c r="J208" s="218" t="str">
        <f ca="1">IF(ISERROR($V208),"",OFFSET('Smelter Look-up'!$I$4,$V208-4,0))</f>
        <v/>
      </c>
      <c r="K208" s="267"/>
      <c r="L208" s="267"/>
      <c r="M208" s="267"/>
      <c r="N208" s="267"/>
      <c r="O208" s="267"/>
      <c r="P208" s="219"/>
      <c r="Q208" s="268"/>
      <c r="R208" s="216" t="str">
        <f ca="1">IF(ISERROR($V208),"",OFFSET('Smelter Look-up'!$C$4,$V208-4,0)&amp;"")</f>
        <v/>
      </c>
      <c r="S208" s="224" t="str">
        <f t="shared" ca="1" si="9"/>
        <v/>
      </c>
      <c r="T208" s="224" t="str">
        <f ca="1">IF(B208="","",IF(ISERROR(MATCH($J208,SorP!$B$1:$B$6230,0)),"",INDIRECT("'SorP'!$A$"&amp;MATCH($J208,SorP!$B$1:$B$6230,0))))</f>
        <v/>
      </c>
      <c r="U208" s="239"/>
      <c r="V208" s="269" t="e">
        <f>IF(C208="",NA(),MATCH($B208&amp;$C208,'Smelter Look-up'!$J:$J,0))</f>
        <v>#N/A</v>
      </c>
      <c r="W208" s="270"/>
      <c r="X208" s="270">
        <f t="shared" ca="1" si="10"/>
        <v>0</v>
      </c>
      <c r="Y208" s="270"/>
      <c r="Z208" s="270"/>
      <c r="AB208" s="272" t="str">
        <f t="shared" si="11"/>
        <v/>
      </c>
    </row>
    <row r="209" spans="1:28" s="271" customFormat="1" ht="20.25">
      <c r="A209" s="215"/>
      <c r="B209" s="216" t="str">
        <f>IF(LEN(A209)=0,"",INDEX('Smelter Look-up'!$A:$A,MATCH($A209,'Smelter Look-up'!$E:$E,0)))</f>
        <v/>
      </c>
      <c r="C209" s="220" t="str">
        <f>IF(LEN(A209)=0,"",INDEX('Smelter Look-up'!$C:$C,MATCH($A209,'Smelter Look-up'!$E:$E,0)))</f>
        <v/>
      </c>
      <c r="D209" s="216"/>
      <c r="E209" s="216" t="str">
        <f ca="1">IF(ISERROR($V209),"",OFFSET('Smelter Look-up'!$D$4,$V209-4,0)&amp;"")</f>
        <v/>
      </c>
      <c r="F209" s="216" t="str">
        <f ca="1">IF(ISERROR($V209),"",OFFSET('Smelter Look-up'!$E$4,$V209-4,0))</f>
        <v/>
      </c>
      <c r="G209" s="216" t="str">
        <f ca="1">IF(C209=$X$4,"Enter smelter details", IF(ISERROR($V209),"",OFFSET('Smelter Look-up'!$F$4,$V209-4,0)))</f>
        <v/>
      </c>
      <c r="H209" s="217" t="str">
        <f ca="1">IF(ISERROR($V209),"",OFFSET('Smelter Look-up'!$G$4,$V209-4,0))</f>
        <v/>
      </c>
      <c r="I209" s="218" t="str">
        <f ca="1">IF(ISERROR($V209),"",OFFSET('Smelter Look-up'!$H$4,$V209-4,0))</f>
        <v/>
      </c>
      <c r="J209" s="218" t="str">
        <f ca="1">IF(ISERROR($V209),"",OFFSET('Smelter Look-up'!$I$4,$V209-4,0))</f>
        <v/>
      </c>
      <c r="K209" s="267"/>
      <c r="L209" s="267"/>
      <c r="M209" s="267"/>
      <c r="N209" s="267"/>
      <c r="O209" s="267"/>
      <c r="P209" s="219"/>
      <c r="Q209" s="268"/>
      <c r="R209" s="216" t="str">
        <f ca="1">IF(ISERROR($V209),"",OFFSET('Smelter Look-up'!$C$4,$V209-4,0)&amp;"")</f>
        <v/>
      </c>
      <c r="S209" s="224" t="str">
        <f t="shared" ca="1" si="9"/>
        <v/>
      </c>
      <c r="T209" s="224" t="str">
        <f ca="1">IF(B209="","",IF(ISERROR(MATCH($J209,SorP!$B$1:$B$6230,0)),"",INDIRECT("'SorP'!$A$"&amp;MATCH($J209,SorP!$B$1:$B$6230,0))))</f>
        <v/>
      </c>
      <c r="U209" s="239"/>
      <c r="V209" s="269" t="e">
        <f>IF(C209="",NA(),MATCH($B209&amp;$C209,'Smelter Look-up'!$J:$J,0))</f>
        <v>#N/A</v>
      </c>
      <c r="W209" s="270"/>
      <c r="X209" s="270">
        <f t="shared" ca="1" si="10"/>
        <v>0</v>
      </c>
      <c r="Y209" s="270"/>
      <c r="Z209" s="270"/>
      <c r="AB209" s="272" t="str">
        <f t="shared" si="11"/>
        <v/>
      </c>
    </row>
    <row r="210" spans="1:28" s="271" customFormat="1" ht="20.25">
      <c r="A210" s="215"/>
      <c r="B210" s="216" t="str">
        <f>IF(LEN(A210)=0,"",INDEX('Smelter Look-up'!$A:$A,MATCH($A210,'Smelter Look-up'!$E:$E,0)))</f>
        <v/>
      </c>
      <c r="C210" s="220" t="str">
        <f>IF(LEN(A210)=0,"",INDEX('Smelter Look-up'!$C:$C,MATCH($A210,'Smelter Look-up'!$E:$E,0)))</f>
        <v/>
      </c>
      <c r="D210" s="216"/>
      <c r="E210" s="216" t="str">
        <f ca="1">IF(ISERROR($V210),"",OFFSET('Smelter Look-up'!$D$4,$V210-4,0)&amp;"")</f>
        <v/>
      </c>
      <c r="F210" s="216" t="str">
        <f ca="1">IF(ISERROR($V210),"",OFFSET('Smelter Look-up'!$E$4,$V210-4,0))</f>
        <v/>
      </c>
      <c r="G210" s="216" t="str">
        <f ca="1">IF(C210=$X$4,"Enter smelter details", IF(ISERROR($V210),"",OFFSET('Smelter Look-up'!$F$4,$V210-4,0)))</f>
        <v/>
      </c>
      <c r="H210" s="217" t="str">
        <f ca="1">IF(ISERROR($V210),"",OFFSET('Smelter Look-up'!$G$4,$V210-4,0))</f>
        <v/>
      </c>
      <c r="I210" s="218" t="str">
        <f ca="1">IF(ISERROR($V210),"",OFFSET('Smelter Look-up'!$H$4,$V210-4,0))</f>
        <v/>
      </c>
      <c r="J210" s="218" t="str">
        <f ca="1">IF(ISERROR($V210),"",OFFSET('Smelter Look-up'!$I$4,$V210-4,0))</f>
        <v/>
      </c>
      <c r="K210" s="267"/>
      <c r="L210" s="267"/>
      <c r="M210" s="267"/>
      <c r="N210" s="267"/>
      <c r="O210" s="267"/>
      <c r="P210" s="219"/>
      <c r="Q210" s="268"/>
      <c r="R210" s="216" t="str">
        <f ca="1">IF(ISERROR($V210),"",OFFSET('Smelter Look-up'!$C$4,$V210-4,0)&amp;"")</f>
        <v/>
      </c>
      <c r="S210" s="224" t="str">
        <f t="shared" ca="1" si="9"/>
        <v/>
      </c>
      <c r="T210" s="224" t="str">
        <f ca="1">IF(B210="","",IF(ISERROR(MATCH($J210,SorP!$B$1:$B$6230,0)),"",INDIRECT("'SorP'!$A$"&amp;MATCH($J210,SorP!$B$1:$B$6230,0))))</f>
        <v/>
      </c>
      <c r="U210" s="239"/>
      <c r="V210" s="269" t="e">
        <f>IF(C210="",NA(),MATCH($B210&amp;$C210,'Smelter Look-up'!$J:$J,0))</f>
        <v>#N/A</v>
      </c>
      <c r="W210" s="270"/>
      <c r="X210" s="270">
        <f t="shared" ca="1" si="10"/>
        <v>0</v>
      </c>
      <c r="Y210" s="270"/>
      <c r="Z210" s="270"/>
      <c r="AB210" s="272" t="str">
        <f t="shared" si="11"/>
        <v/>
      </c>
    </row>
    <row r="211" spans="1:28" s="271" customFormat="1" ht="20.25">
      <c r="A211" s="215"/>
      <c r="B211" s="216" t="str">
        <f>IF(LEN(A211)=0,"",INDEX('Smelter Look-up'!$A:$A,MATCH($A211,'Smelter Look-up'!$E:$E,0)))</f>
        <v/>
      </c>
      <c r="C211" s="220" t="str">
        <f>IF(LEN(A211)=0,"",INDEX('Smelter Look-up'!$C:$C,MATCH($A211,'Smelter Look-up'!$E:$E,0)))</f>
        <v/>
      </c>
      <c r="D211" s="216"/>
      <c r="E211" s="216" t="str">
        <f ca="1">IF(ISERROR($V211),"",OFFSET('Smelter Look-up'!$D$4,$V211-4,0)&amp;"")</f>
        <v/>
      </c>
      <c r="F211" s="216" t="str">
        <f ca="1">IF(ISERROR($V211),"",OFFSET('Smelter Look-up'!$E$4,$V211-4,0))</f>
        <v/>
      </c>
      <c r="G211" s="216" t="str">
        <f ca="1">IF(C211=$X$4,"Enter smelter details", IF(ISERROR($V211),"",OFFSET('Smelter Look-up'!$F$4,$V211-4,0)))</f>
        <v/>
      </c>
      <c r="H211" s="217" t="str">
        <f ca="1">IF(ISERROR($V211),"",OFFSET('Smelter Look-up'!$G$4,$V211-4,0))</f>
        <v/>
      </c>
      <c r="I211" s="218" t="str">
        <f ca="1">IF(ISERROR($V211),"",OFFSET('Smelter Look-up'!$H$4,$V211-4,0))</f>
        <v/>
      </c>
      <c r="J211" s="218" t="str">
        <f ca="1">IF(ISERROR($V211),"",OFFSET('Smelter Look-up'!$I$4,$V211-4,0))</f>
        <v/>
      </c>
      <c r="K211" s="267"/>
      <c r="L211" s="267"/>
      <c r="M211" s="267"/>
      <c r="N211" s="267"/>
      <c r="O211" s="267"/>
      <c r="P211" s="219"/>
      <c r="Q211" s="268"/>
      <c r="R211" s="216" t="str">
        <f ca="1">IF(ISERROR($V211),"",OFFSET('Smelter Look-up'!$C$4,$V211-4,0)&amp;"")</f>
        <v/>
      </c>
      <c r="S211" s="224" t="str">
        <f t="shared" ca="1" si="9"/>
        <v/>
      </c>
      <c r="T211" s="224" t="str">
        <f ca="1">IF(B211="","",IF(ISERROR(MATCH($J211,SorP!$B$1:$B$6230,0)),"",INDIRECT("'SorP'!$A$"&amp;MATCH($J211,SorP!$B$1:$B$6230,0))))</f>
        <v/>
      </c>
      <c r="U211" s="239"/>
      <c r="V211" s="269" t="e">
        <f>IF(C211="",NA(),MATCH($B211&amp;$C211,'Smelter Look-up'!$J:$J,0))</f>
        <v>#N/A</v>
      </c>
      <c r="W211" s="270"/>
      <c r="X211" s="270">
        <f t="shared" ca="1" si="10"/>
        <v>0</v>
      </c>
      <c r="Y211" s="270"/>
      <c r="Z211" s="270"/>
      <c r="AB211" s="272" t="str">
        <f t="shared" si="11"/>
        <v/>
      </c>
    </row>
    <row r="212" spans="1:28" s="271" customFormat="1" ht="20.25">
      <c r="A212" s="215"/>
      <c r="B212" s="216" t="str">
        <f>IF(LEN(A212)=0,"",INDEX('Smelter Look-up'!$A:$A,MATCH($A212,'Smelter Look-up'!$E:$E,0)))</f>
        <v/>
      </c>
      <c r="C212" s="220" t="str">
        <f>IF(LEN(A212)=0,"",INDEX('Smelter Look-up'!$C:$C,MATCH($A212,'Smelter Look-up'!$E:$E,0)))</f>
        <v/>
      </c>
      <c r="D212" s="216"/>
      <c r="E212" s="216" t="str">
        <f ca="1">IF(ISERROR($V212),"",OFFSET('Smelter Look-up'!$D$4,$V212-4,0)&amp;"")</f>
        <v/>
      </c>
      <c r="F212" s="216" t="str">
        <f ca="1">IF(ISERROR($V212),"",OFFSET('Smelter Look-up'!$E$4,$V212-4,0))</f>
        <v/>
      </c>
      <c r="G212" s="216" t="str">
        <f ca="1">IF(C212=$X$4,"Enter smelter details", IF(ISERROR($V212),"",OFFSET('Smelter Look-up'!$F$4,$V212-4,0)))</f>
        <v/>
      </c>
      <c r="H212" s="217" t="str">
        <f ca="1">IF(ISERROR($V212),"",OFFSET('Smelter Look-up'!$G$4,$V212-4,0))</f>
        <v/>
      </c>
      <c r="I212" s="218" t="str">
        <f ca="1">IF(ISERROR($V212),"",OFFSET('Smelter Look-up'!$H$4,$V212-4,0))</f>
        <v/>
      </c>
      <c r="J212" s="218" t="str">
        <f ca="1">IF(ISERROR($V212),"",OFFSET('Smelter Look-up'!$I$4,$V212-4,0))</f>
        <v/>
      </c>
      <c r="K212" s="267"/>
      <c r="L212" s="267"/>
      <c r="M212" s="267"/>
      <c r="N212" s="267"/>
      <c r="O212" s="267"/>
      <c r="P212" s="219"/>
      <c r="Q212" s="268"/>
      <c r="R212" s="216" t="str">
        <f ca="1">IF(ISERROR($V212),"",OFFSET('Smelter Look-up'!$C$4,$V212-4,0)&amp;"")</f>
        <v/>
      </c>
      <c r="S212" s="224" t="str">
        <f t="shared" ca="1" si="9"/>
        <v/>
      </c>
      <c r="T212" s="224" t="str">
        <f ca="1">IF(B212="","",IF(ISERROR(MATCH($J212,SorP!$B$1:$B$6230,0)),"",INDIRECT("'SorP'!$A$"&amp;MATCH($J212,SorP!$B$1:$B$6230,0))))</f>
        <v/>
      </c>
      <c r="U212" s="239"/>
      <c r="V212" s="269" t="e">
        <f>IF(C212="",NA(),MATCH($B212&amp;$C212,'Smelter Look-up'!$J:$J,0))</f>
        <v>#N/A</v>
      </c>
      <c r="W212" s="270"/>
      <c r="X212" s="270">
        <f t="shared" ca="1" si="10"/>
        <v>0</v>
      </c>
      <c r="Y212" s="270"/>
      <c r="Z212" s="270"/>
      <c r="AB212" s="272" t="str">
        <f t="shared" si="11"/>
        <v/>
      </c>
    </row>
    <row r="213" spans="1:28" s="271" customFormat="1" ht="20.25">
      <c r="A213" s="215"/>
      <c r="B213" s="216" t="str">
        <f>IF(LEN(A213)=0,"",INDEX('Smelter Look-up'!$A:$A,MATCH($A213,'Smelter Look-up'!$E:$E,0)))</f>
        <v/>
      </c>
      <c r="C213" s="220" t="str">
        <f>IF(LEN(A213)=0,"",INDEX('Smelter Look-up'!$C:$C,MATCH($A213,'Smelter Look-up'!$E:$E,0)))</f>
        <v/>
      </c>
      <c r="D213" s="216"/>
      <c r="E213" s="216" t="str">
        <f ca="1">IF(ISERROR($V213),"",OFFSET('Smelter Look-up'!$D$4,$V213-4,0)&amp;"")</f>
        <v/>
      </c>
      <c r="F213" s="216" t="str">
        <f ca="1">IF(ISERROR($V213),"",OFFSET('Smelter Look-up'!$E$4,$V213-4,0))</f>
        <v/>
      </c>
      <c r="G213" s="216" t="str">
        <f ca="1">IF(C213=$X$4,"Enter smelter details", IF(ISERROR($V213),"",OFFSET('Smelter Look-up'!$F$4,$V213-4,0)))</f>
        <v/>
      </c>
      <c r="H213" s="217" t="str">
        <f ca="1">IF(ISERROR($V213),"",OFFSET('Smelter Look-up'!$G$4,$V213-4,0))</f>
        <v/>
      </c>
      <c r="I213" s="218" t="str">
        <f ca="1">IF(ISERROR($V213),"",OFFSET('Smelter Look-up'!$H$4,$V213-4,0))</f>
        <v/>
      </c>
      <c r="J213" s="218" t="str">
        <f ca="1">IF(ISERROR($V213),"",OFFSET('Smelter Look-up'!$I$4,$V213-4,0))</f>
        <v/>
      </c>
      <c r="K213" s="267"/>
      <c r="L213" s="267"/>
      <c r="M213" s="267"/>
      <c r="N213" s="267"/>
      <c r="O213" s="267"/>
      <c r="P213" s="219"/>
      <c r="Q213" s="268"/>
      <c r="R213" s="216" t="str">
        <f ca="1">IF(ISERROR($V213),"",OFFSET('Smelter Look-up'!$C$4,$V213-4,0)&amp;"")</f>
        <v/>
      </c>
      <c r="S213" s="224" t="str">
        <f t="shared" ca="1" si="9"/>
        <v/>
      </c>
      <c r="T213" s="224" t="str">
        <f ca="1">IF(B213="","",IF(ISERROR(MATCH($J213,SorP!$B$1:$B$6230,0)),"",INDIRECT("'SorP'!$A$"&amp;MATCH($J213,SorP!$B$1:$B$6230,0))))</f>
        <v/>
      </c>
      <c r="U213" s="239"/>
      <c r="V213" s="269" t="e">
        <f>IF(C213="",NA(),MATCH($B213&amp;$C213,'Smelter Look-up'!$J:$J,0))</f>
        <v>#N/A</v>
      </c>
      <c r="W213" s="270"/>
      <c r="X213" s="270">
        <f t="shared" ca="1" si="10"/>
        <v>0</v>
      </c>
      <c r="Y213" s="270"/>
      <c r="Z213" s="270"/>
      <c r="AB213" s="272" t="str">
        <f t="shared" si="11"/>
        <v/>
      </c>
    </row>
    <row r="214" spans="1:28" s="271" customFormat="1" ht="20.25">
      <c r="A214" s="215"/>
      <c r="B214" s="216" t="str">
        <f>IF(LEN(A214)=0,"",INDEX('Smelter Look-up'!$A:$A,MATCH($A214,'Smelter Look-up'!$E:$E,0)))</f>
        <v/>
      </c>
      <c r="C214" s="220" t="str">
        <f>IF(LEN(A214)=0,"",INDEX('Smelter Look-up'!$C:$C,MATCH($A214,'Smelter Look-up'!$E:$E,0)))</f>
        <v/>
      </c>
      <c r="D214" s="216"/>
      <c r="E214" s="216" t="str">
        <f ca="1">IF(ISERROR($V214),"",OFFSET('Smelter Look-up'!$D$4,$V214-4,0)&amp;"")</f>
        <v/>
      </c>
      <c r="F214" s="216" t="str">
        <f ca="1">IF(ISERROR($V214),"",OFFSET('Smelter Look-up'!$E$4,$V214-4,0))</f>
        <v/>
      </c>
      <c r="G214" s="216" t="str">
        <f ca="1">IF(C214=$X$4,"Enter smelter details", IF(ISERROR($V214),"",OFFSET('Smelter Look-up'!$F$4,$V214-4,0)))</f>
        <v/>
      </c>
      <c r="H214" s="217" t="str">
        <f ca="1">IF(ISERROR($V214),"",OFFSET('Smelter Look-up'!$G$4,$V214-4,0))</f>
        <v/>
      </c>
      <c r="I214" s="218" t="str">
        <f ca="1">IF(ISERROR($V214),"",OFFSET('Smelter Look-up'!$H$4,$V214-4,0))</f>
        <v/>
      </c>
      <c r="J214" s="218" t="str">
        <f ca="1">IF(ISERROR($V214),"",OFFSET('Smelter Look-up'!$I$4,$V214-4,0))</f>
        <v/>
      </c>
      <c r="K214" s="267"/>
      <c r="L214" s="267"/>
      <c r="M214" s="267"/>
      <c r="N214" s="267"/>
      <c r="O214" s="267"/>
      <c r="P214" s="219"/>
      <c r="Q214" s="268"/>
      <c r="R214" s="216" t="str">
        <f ca="1">IF(ISERROR($V214),"",OFFSET('Smelter Look-up'!$C$4,$V214-4,0)&amp;"")</f>
        <v/>
      </c>
      <c r="S214" s="224" t="str">
        <f t="shared" ca="1" si="9"/>
        <v/>
      </c>
      <c r="T214" s="224" t="str">
        <f ca="1">IF(B214="","",IF(ISERROR(MATCH($J214,SorP!$B$1:$B$6230,0)),"",INDIRECT("'SorP'!$A$"&amp;MATCH($J214,SorP!$B$1:$B$6230,0))))</f>
        <v/>
      </c>
      <c r="U214" s="239"/>
      <c r="V214" s="269" t="e">
        <f>IF(C214="",NA(),MATCH($B214&amp;$C214,'Smelter Look-up'!$J:$J,0))</f>
        <v>#N/A</v>
      </c>
      <c r="W214" s="270"/>
      <c r="X214" s="270">
        <f t="shared" ca="1" si="10"/>
        <v>0</v>
      </c>
      <c r="Y214" s="270"/>
      <c r="Z214" s="270"/>
      <c r="AB214" s="272" t="str">
        <f t="shared" si="11"/>
        <v/>
      </c>
    </row>
    <row r="215" spans="1:28" s="271" customFormat="1" ht="20.25">
      <c r="A215" s="215"/>
      <c r="B215" s="216" t="str">
        <f>IF(LEN(A215)=0,"",INDEX('Smelter Look-up'!$A:$A,MATCH($A215,'Smelter Look-up'!$E:$E,0)))</f>
        <v/>
      </c>
      <c r="C215" s="220" t="str">
        <f>IF(LEN(A215)=0,"",INDEX('Smelter Look-up'!$C:$C,MATCH($A215,'Smelter Look-up'!$E:$E,0)))</f>
        <v/>
      </c>
      <c r="D215" s="216"/>
      <c r="E215" s="216" t="str">
        <f ca="1">IF(ISERROR($V215),"",OFFSET('Smelter Look-up'!$D$4,$V215-4,0)&amp;"")</f>
        <v/>
      </c>
      <c r="F215" s="216" t="str">
        <f ca="1">IF(ISERROR($V215),"",OFFSET('Smelter Look-up'!$E$4,$V215-4,0))</f>
        <v/>
      </c>
      <c r="G215" s="216" t="str">
        <f ca="1">IF(C215=$X$4,"Enter smelter details", IF(ISERROR($V215),"",OFFSET('Smelter Look-up'!$F$4,$V215-4,0)))</f>
        <v/>
      </c>
      <c r="H215" s="217" t="str">
        <f ca="1">IF(ISERROR($V215),"",OFFSET('Smelter Look-up'!$G$4,$V215-4,0))</f>
        <v/>
      </c>
      <c r="I215" s="218" t="str">
        <f ca="1">IF(ISERROR($V215),"",OFFSET('Smelter Look-up'!$H$4,$V215-4,0))</f>
        <v/>
      </c>
      <c r="J215" s="218" t="str">
        <f ca="1">IF(ISERROR($V215),"",OFFSET('Smelter Look-up'!$I$4,$V215-4,0))</f>
        <v/>
      </c>
      <c r="K215" s="267"/>
      <c r="L215" s="267"/>
      <c r="M215" s="267"/>
      <c r="N215" s="267"/>
      <c r="O215" s="267"/>
      <c r="P215" s="219"/>
      <c r="Q215" s="268"/>
      <c r="R215" s="216" t="str">
        <f ca="1">IF(ISERROR($V215),"",OFFSET('Smelter Look-up'!$C$4,$V215-4,0)&amp;"")</f>
        <v/>
      </c>
      <c r="S215" s="224" t="str">
        <f t="shared" ca="1" si="9"/>
        <v/>
      </c>
      <c r="T215" s="224" t="str">
        <f ca="1">IF(B215="","",IF(ISERROR(MATCH($J215,SorP!$B$1:$B$6230,0)),"",INDIRECT("'SorP'!$A$"&amp;MATCH($J215,SorP!$B$1:$B$6230,0))))</f>
        <v/>
      </c>
      <c r="U215" s="239"/>
      <c r="V215" s="269" t="e">
        <f>IF(C215="",NA(),MATCH($B215&amp;$C215,'Smelter Look-up'!$J:$J,0))</f>
        <v>#N/A</v>
      </c>
      <c r="W215" s="270"/>
      <c r="X215" s="270">
        <f t="shared" ca="1" si="10"/>
        <v>0</v>
      </c>
      <c r="Y215" s="270"/>
      <c r="Z215" s="270"/>
      <c r="AB215" s="272" t="str">
        <f t="shared" si="11"/>
        <v/>
      </c>
    </row>
    <row r="216" spans="1:28" s="271" customFormat="1" ht="20.25">
      <c r="A216" s="215"/>
      <c r="B216" s="216" t="str">
        <f>IF(LEN(A216)=0,"",INDEX('Smelter Look-up'!$A:$A,MATCH($A216,'Smelter Look-up'!$E:$E,0)))</f>
        <v/>
      </c>
      <c r="C216" s="220" t="str">
        <f>IF(LEN(A216)=0,"",INDEX('Smelter Look-up'!$C:$C,MATCH($A216,'Smelter Look-up'!$E:$E,0)))</f>
        <v/>
      </c>
      <c r="D216" s="216"/>
      <c r="E216" s="216" t="str">
        <f ca="1">IF(ISERROR($V216),"",OFFSET('Smelter Look-up'!$D$4,$V216-4,0)&amp;"")</f>
        <v/>
      </c>
      <c r="F216" s="216" t="str">
        <f ca="1">IF(ISERROR($V216),"",OFFSET('Smelter Look-up'!$E$4,$V216-4,0))</f>
        <v/>
      </c>
      <c r="G216" s="216" t="str">
        <f ca="1">IF(C216=$X$4,"Enter smelter details", IF(ISERROR($V216),"",OFFSET('Smelter Look-up'!$F$4,$V216-4,0)))</f>
        <v/>
      </c>
      <c r="H216" s="217" t="str">
        <f ca="1">IF(ISERROR($V216),"",OFFSET('Smelter Look-up'!$G$4,$V216-4,0))</f>
        <v/>
      </c>
      <c r="I216" s="218" t="str">
        <f ca="1">IF(ISERROR($V216),"",OFFSET('Smelter Look-up'!$H$4,$V216-4,0))</f>
        <v/>
      </c>
      <c r="J216" s="218" t="str">
        <f ca="1">IF(ISERROR($V216),"",OFFSET('Smelter Look-up'!$I$4,$V216-4,0))</f>
        <v/>
      </c>
      <c r="K216" s="267"/>
      <c r="L216" s="267"/>
      <c r="M216" s="267"/>
      <c r="N216" s="267"/>
      <c r="O216" s="267"/>
      <c r="P216" s="219"/>
      <c r="Q216" s="268"/>
      <c r="R216" s="216" t="str">
        <f ca="1">IF(ISERROR($V216),"",OFFSET('Smelter Look-up'!$C$4,$V216-4,0)&amp;"")</f>
        <v/>
      </c>
      <c r="S216" s="224" t="str">
        <f t="shared" ca="1" si="9"/>
        <v/>
      </c>
      <c r="T216" s="224" t="str">
        <f ca="1">IF(B216="","",IF(ISERROR(MATCH($J216,SorP!$B$1:$B$6230,0)),"",INDIRECT("'SorP'!$A$"&amp;MATCH($J216,SorP!$B$1:$B$6230,0))))</f>
        <v/>
      </c>
      <c r="U216" s="239"/>
      <c r="V216" s="269" t="e">
        <f>IF(C216="",NA(),MATCH($B216&amp;$C216,'Smelter Look-up'!$J:$J,0))</f>
        <v>#N/A</v>
      </c>
      <c r="W216" s="270"/>
      <c r="X216" s="270">
        <f t="shared" ca="1" si="10"/>
        <v>0</v>
      </c>
      <c r="Y216" s="270"/>
      <c r="Z216" s="270"/>
      <c r="AB216" s="272" t="str">
        <f t="shared" si="11"/>
        <v/>
      </c>
    </row>
    <row r="217" spans="1:28" s="271" customFormat="1" ht="20.25">
      <c r="A217" s="215"/>
      <c r="B217" s="216" t="str">
        <f>IF(LEN(A217)=0,"",INDEX('Smelter Look-up'!$A:$A,MATCH($A217,'Smelter Look-up'!$E:$E,0)))</f>
        <v/>
      </c>
      <c r="C217" s="220" t="str">
        <f>IF(LEN(A217)=0,"",INDEX('Smelter Look-up'!$C:$C,MATCH($A217,'Smelter Look-up'!$E:$E,0)))</f>
        <v/>
      </c>
      <c r="D217" s="216"/>
      <c r="E217" s="216" t="str">
        <f ca="1">IF(ISERROR($V217),"",OFFSET('Smelter Look-up'!$D$4,$V217-4,0)&amp;"")</f>
        <v/>
      </c>
      <c r="F217" s="216" t="str">
        <f ca="1">IF(ISERROR($V217),"",OFFSET('Smelter Look-up'!$E$4,$V217-4,0))</f>
        <v/>
      </c>
      <c r="G217" s="216" t="str">
        <f ca="1">IF(C217=$X$4,"Enter smelter details", IF(ISERROR($V217),"",OFFSET('Smelter Look-up'!$F$4,$V217-4,0)))</f>
        <v/>
      </c>
      <c r="H217" s="217" t="str">
        <f ca="1">IF(ISERROR($V217),"",OFFSET('Smelter Look-up'!$G$4,$V217-4,0))</f>
        <v/>
      </c>
      <c r="I217" s="218" t="str">
        <f ca="1">IF(ISERROR($V217),"",OFFSET('Smelter Look-up'!$H$4,$V217-4,0))</f>
        <v/>
      </c>
      <c r="J217" s="218" t="str">
        <f ca="1">IF(ISERROR($V217),"",OFFSET('Smelter Look-up'!$I$4,$V217-4,0))</f>
        <v/>
      </c>
      <c r="K217" s="267"/>
      <c r="L217" s="267"/>
      <c r="M217" s="267"/>
      <c r="N217" s="267"/>
      <c r="O217" s="267"/>
      <c r="P217" s="219"/>
      <c r="Q217" s="268"/>
      <c r="R217" s="216" t="str">
        <f ca="1">IF(ISERROR($V217),"",OFFSET('Smelter Look-up'!$C$4,$V217-4,0)&amp;"")</f>
        <v/>
      </c>
      <c r="S217" s="224" t="str">
        <f t="shared" ca="1" si="9"/>
        <v/>
      </c>
      <c r="T217" s="224" t="str">
        <f ca="1">IF(B217="","",IF(ISERROR(MATCH($J217,SorP!$B$1:$B$6230,0)),"",INDIRECT("'SorP'!$A$"&amp;MATCH($J217,SorP!$B$1:$B$6230,0))))</f>
        <v/>
      </c>
      <c r="U217" s="239"/>
      <c r="V217" s="269" t="e">
        <f>IF(C217="",NA(),MATCH($B217&amp;$C217,'Smelter Look-up'!$J:$J,0))</f>
        <v>#N/A</v>
      </c>
      <c r="W217" s="270"/>
      <c r="X217" s="270">
        <f t="shared" ca="1" si="10"/>
        <v>0</v>
      </c>
      <c r="Y217" s="270"/>
      <c r="Z217" s="270"/>
      <c r="AB217" s="272" t="str">
        <f t="shared" si="11"/>
        <v/>
      </c>
    </row>
    <row r="218" spans="1:28" s="271" customFormat="1" ht="20.25">
      <c r="A218" s="215"/>
      <c r="B218" s="216" t="str">
        <f>IF(LEN(A218)=0,"",INDEX('Smelter Look-up'!$A:$A,MATCH($A218,'Smelter Look-up'!$E:$E,0)))</f>
        <v/>
      </c>
      <c r="C218" s="220" t="str">
        <f>IF(LEN(A218)=0,"",INDEX('Smelter Look-up'!$C:$C,MATCH($A218,'Smelter Look-up'!$E:$E,0)))</f>
        <v/>
      </c>
      <c r="D218" s="216"/>
      <c r="E218" s="216" t="str">
        <f ca="1">IF(ISERROR($V218),"",OFFSET('Smelter Look-up'!$D$4,$V218-4,0)&amp;"")</f>
        <v/>
      </c>
      <c r="F218" s="216" t="str">
        <f ca="1">IF(ISERROR($V218),"",OFFSET('Smelter Look-up'!$E$4,$V218-4,0))</f>
        <v/>
      </c>
      <c r="G218" s="216" t="str">
        <f ca="1">IF(C218=$X$4,"Enter smelter details", IF(ISERROR($V218),"",OFFSET('Smelter Look-up'!$F$4,$V218-4,0)))</f>
        <v/>
      </c>
      <c r="H218" s="217" t="str">
        <f ca="1">IF(ISERROR($V218),"",OFFSET('Smelter Look-up'!$G$4,$V218-4,0))</f>
        <v/>
      </c>
      <c r="I218" s="218" t="str">
        <f ca="1">IF(ISERROR($V218),"",OFFSET('Smelter Look-up'!$H$4,$V218-4,0))</f>
        <v/>
      </c>
      <c r="J218" s="218" t="str">
        <f ca="1">IF(ISERROR($V218),"",OFFSET('Smelter Look-up'!$I$4,$V218-4,0))</f>
        <v/>
      </c>
      <c r="K218" s="267"/>
      <c r="L218" s="267"/>
      <c r="M218" s="267"/>
      <c r="N218" s="267"/>
      <c r="O218" s="267"/>
      <c r="P218" s="219"/>
      <c r="Q218" s="268"/>
      <c r="R218" s="216" t="str">
        <f ca="1">IF(ISERROR($V218),"",OFFSET('Smelter Look-up'!$C$4,$V218-4,0)&amp;"")</f>
        <v/>
      </c>
      <c r="S218" s="224" t="str">
        <f t="shared" ca="1" si="9"/>
        <v/>
      </c>
      <c r="T218" s="224" t="str">
        <f ca="1">IF(B218="","",IF(ISERROR(MATCH($J218,SorP!$B$1:$B$6230,0)),"",INDIRECT("'SorP'!$A$"&amp;MATCH($J218,SorP!$B$1:$B$6230,0))))</f>
        <v/>
      </c>
      <c r="U218" s="239"/>
      <c r="V218" s="269" t="e">
        <f>IF(C218="",NA(),MATCH($B218&amp;$C218,'Smelter Look-up'!$J:$J,0))</f>
        <v>#N/A</v>
      </c>
      <c r="W218" s="270"/>
      <c r="X218" s="270">
        <f t="shared" ca="1" si="10"/>
        <v>0</v>
      </c>
      <c r="Y218" s="270"/>
      <c r="Z218" s="270"/>
      <c r="AB218" s="272" t="str">
        <f t="shared" si="11"/>
        <v/>
      </c>
    </row>
    <row r="219" spans="1:28" s="271" customFormat="1" ht="20.25">
      <c r="A219" s="215"/>
      <c r="B219" s="216" t="str">
        <f>IF(LEN(A219)=0,"",INDEX('Smelter Look-up'!$A:$A,MATCH($A219,'Smelter Look-up'!$E:$E,0)))</f>
        <v/>
      </c>
      <c r="C219" s="220" t="str">
        <f>IF(LEN(A219)=0,"",INDEX('Smelter Look-up'!$C:$C,MATCH($A219,'Smelter Look-up'!$E:$E,0)))</f>
        <v/>
      </c>
      <c r="D219" s="216"/>
      <c r="E219" s="216" t="str">
        <f ca="1">IF(ISERROR($V219),"",OFFSET('Smelter Look-up'!$D$4,$V219-4,0)&amp;"")</f>
        <v/>
      </c>
      <c r="F219" s="216" t="str">
        <f ca="1">IF(ISERROR($V219),"",OFFSET('Smelter Look-up'!$E$4,$V219-4,0))</f>
        <v/>
      </c>
      <c r="G219" s="216" t="str">
        <f ca="1">IF(C219=$X$4,"Enter smelter details", IF(ISERROR($V219),"",OFFSET('Smelter Look-up'!$F$4,$V219-4,0)))</f>
        <v/>
      </c>
      <c r="H219" s="217" t="str">
        <f ca="1">IF(ISERROR($V219),"",OFFSET('Smelter Look-up'!$G$4,$V219-4,0))</f>
        <v/>
      </c>
      <c r="I219" s="218" t="str">
        <f ca="1">IF(ISERROR($V219),"",OFFSET('Smelter Look-up'!$H$4,$V219-4,0))</f>
        <v/>
      </c>
      <c r="J219" s="218" t="str">
        <f ca="1">IF(ISERROR($V219),"",OFFSET('Smelter Look-up'!$I$4,$V219-4,0))</f>
        <v/>
      </c>
      <c r="K219" s="267"/>
      <c r="L219" s="267"/>
      <c r="M219" s="267"/>
      <c r="N219" s="267"/>
      <c r="O219" s="267"/>
      <c r="P219" s="219"/>
      <c r="Q219" s="268"/>
      <c r="R219" s="216" t="str">
        <f ca="1">IF(ISERROR($V219),"",OFFSET('Smelter Look-up'!$C$4,$V219-4,0)&amp;"")</f>
        <v/>
      </c>
      <c r="S219" s="224" t="str">
        <f t="shared" ca="1" si="9"/>
        <v/>
      </c>
      <c r="T219" s="224" t="str">
        <f ca="1">IF(B219="","",IF(ISERROR(MATCH($J219,SorP!$B$1:$B$6230,0)),"",INDIRECT("'SorP'!$A$"&amp;MATCH($J219,SorP!$B$1:$B$6230,0))))</f>
        <v/>
      </c>
      <c r="U219" s="239"/>
      <c r="V219" s="269" t="e">
        <f>IF(C219="",NA(),MATCH($B219&amp;$C219,'Smelter Look-up'!$J:$J,0))</f>
        <v>#N/A</v>
      </c>
      <c r="W219" s="270"/>
      <c r="X219" s="270">
        <f t="shared" ca="1" si="10"/>
        <v>0</v>
      </c>
      <c r="Y219" s="270"/>
      <c r="Z219" s="270"/>
      <c r="AB219" s="272" t="str">
        <f t="shared" si="11"/>
        <v/>
      </c>
    </row>
    <row r="220" spans="1:28" s="271" customFormat="1" ht="20.25">
      <c r="A220" s="215"/>
      <c r="B220" s="216" t="str">
        <f>IF(LEN(A220)=0,"",INDEX('Smelter Look-up'!$A:$A,MATCH($A220,'Smelter Look-up'!$E:$E,0)))</f>
        <v/>
      </c>
      <c r="C220" s="220" t="str">
        <f>IF(LEN(A220)=0,"",INDEX('Smelter Look-up'!$C:$C,MATCH($A220,'Smelter Look-up'!$E:$E,0)))</f>
        <v/>
      </c>
      <c r="D220" s="216"/>
      <c r="E220" s="216" t="str">
        <f ca="1">IF(ISERROR($V220),"",OFFSET('Smelter Look-up'!$D$4,$V220-4,0)&amp;"")</f>
        <v/>
      </c>
      <c r="F220" s="216" t="str">
        <f ca="1">IF(ISERROR($V220),"",OFFSET('Smelter Look-up'!$E$4,$V220-4,0))</f>
        <v/>
      </c>
      <c r="G220" s="216" t="str">
        <f ca="1">IF(C220=$X$4,"Enter smelter details", IF(ISERROR($V220),"",OFFSET('Smelter Look-up'!$F$4,$V220-4,0)))</f>
        <v/>
      </c>
      <c r="H220" s="217" t="str">
        <f ca="1">IF(ISERROR($V220),"",OFFSET('Smelter Look-up'!$G$4,$V220-4,0))</f>
        <v/>
      </c>
      <c r="I220" s="218" t="str">
        <f ca="1">IF(ISERROR($V220),"",OFFSET('Smelter Look-up'!$H$4,$V220-4,0))</f>
        <v/>
      </c>
      <c r="J220" s="218" t="str">
        <f ca="1">IF(ISERROR($V220),"",OFFSET('Smelter Look-up'!$I$4,$V220-4,0))</f>
        <v/>
      </c>
      <c r="K220" s="267"/>
      <c r="L220" s="267"/>
      <c r="M220" s="267"/>
      <c r="N220" s="267"/>
      <c r="O220" s="267"/>
      <c r="P220" s="219"/>
      <c r="Q220" s="268"/>
      <c r="R220" s="216" t="str">
        <f ca="1">IF(ISERROR($V220),"",OFFSET('Smelter Look-up'!$C$4,$V220-4,0)&amp;"")</f>
        <v/>
      </c>
      <c r="S220" s="224" t="str">
        <f t="shared" ca="1" si="9"/>
        <v/>
      </c>
      <c r="T220" s="224" t="str">
        <f ca="1">IF(B220="","",IF(ISERROR(MATCH($J220,SorP!$B$1:$B$6230,0)),"",INDIRECT("'SorP'!$A$"&amp;MATCH($J220,SorP!$B$1:$B$6230,0))))</f>
        <v/>
      </c>
      <c r="U220" s="239"/>
      <c r="V220" s="269" t="e">
        <f>IF(C220="",NA(),MATCH($B220&amp;$C220,'Smelter Look-up'!$J:$J,0))</f>
        <v>#N/A</v>
      </c>
      <c r="W220" s="270"/>
      <c r="X220" s="270">
        <f t="shared" ca="1" si="10"/>
        <v>0</v>
      </c>
      <c r="Y220" s="270"/>
      <c r="Z220" s="270"/>
      <c r="AB220" s="272" t="str">
        <f t="shared" si="11"/>
        <v/>
      </c>
    </row>
    <row r="221" spans="1:28" s="271" customFormat="1" ht="20.25">
      <c r="A221" s="215"/>
      <c r="B221" s="216" t="str">
        <f>IF(LEN(A221)=0,"",INDEX('Smelter Look-up'!$A:$A,MATCH($A221,'Smelter Look-up'!$E:$E,0)))</f>
        <v/>
      </c>
      <c r="C221" s="220" t="str">
        <f>IF(LEN(A221)=0,"",INDEX('Smelter Look-up'!$C:$C,MATCH($A221,'Smelter Look-up'!$E:$E,0)))</f>
        <v/>
      </c>
      <c r="D221" s="216"/>
      <c r="E221" s="216" t="str">
        <f ca="1">IF(ISERROR($V221),"",OFFSET('Smelter Look-up'!$D$4,$V221-4,0)&amp;"")</f>
        <v/>
      </c>
      <c r="F221" s="216" t="str">
        <f ca="1">IF(ISERROR($V221),"",OFFSET('Smelter Look-up'!$E$4,$V221-4,0))</f>
        <v/>
      </c>
      <c r="G221" s="216" t="str">
        <f ca="1">IF(C221=$X$4,"Enter smelter details", IF(ISERROR($V221),"",OFFSET('Smelter Look-up'!$F$4,$V221-4,0)))</f>
        <v/>
      </c>
      <c r="H221" s="217" t="str">
        <f ca="1">IF(ISERROR($V221),"",OFFSET('Smelter Look-up'!$G$4,$V221-4,0))</f>
        <v/>
      </c>
      <c r="I221" s="218" t="str">
        <f ca="1">IF(ISERROR($V221),"",OFFSET('Smelter Look-up'!$H$4,$V221-4,0))</f>
        <v/>
      </c>
      <c r="J221" s="218" t="str">
        <f ca="1">IF(ISERROR($V221),"",OFFSET('Smelter Look-up'!$I$4,$V221-4,0))</f>
        <v/>
      </c>
      <c r="K221" s="267"/>
      <c r="L221" s="267"/>
      <c r="M221" s="267"/>
      <c r="N221" s="267"/>
      <c r="O221" s="267"/>
      <c r="P221" s="219"/>
      <c r="Q221" s="268"/>
      <c r="R221" s="216" t="str">
        <f ca="1">IF(ISERROR($V221),"",OFFSET('Smelter Look-up'!$C$4,$V221-4,0)&amp;"")</f>
        <v/>
      </c>
      <c r="S221" s="224" t="str">
        <f t="shared" ca="1" si="9"/>
        <v/>
      </c>
      <c r="T221" s="224" t="str">
        <f ca="1">IF(B221="","",IF(ISERROR(MATCH($J221,SorP!$B$1:$B$6230,0)),"",INDIRECT("'SorP'!$A$"&amp;MATCH($J221,SorP!$B$1:$B$6230,0))))</f>
        <v/>
      </c>
      <c r="U221" s="239"/>
      <c r="V221" s="269" t="e">
        <f>IF(C221="",NA(),MATCH($B221&amp;$C221,'Smelter Look-up'!$J:$J,0))</f>
        <v>#N/A</v>
      </c>
      <c r="W221" s="270"/>
      <c r="X221" s="270">
        <f t="shared" ca="1" si="10"/>
        <v>0</v>
      </c>
      <c r="Y221" s="270"/>
      <c r="Z221" s="270"/>
      <c r="AB221" s="272" t="str">
        <f t="shared" si="11"/>
        <v/>
      </c>
    </row>
    <row r="222" spans="1:28" s="271" customFormat="1" ht="20.25">
      <c r="A222" s="215"/>
      <c r="B222" s="216" t="str">
        <f>IF(LEN(A222)=0,"",INDEX('Smelter Look-up'!$A:$A,MATCH($A222,'Smelter Look-up'!$E:$E,0)))</f>
        <v/>
      </c>
      <c r="C222" s="220" t="str">
        <f>IF(LEN(A222)=0,"",INDEX('Smelter Look-up'!$C:$C,MATCH($A222,'Smelter Look-up'!$E:$E,0)))</f>
        <v/>
      </c>
      <c r="D222" s="216"/>
      <c r="E222" s="216" t="str">
        <f ca="1">IF(ISERROR($V222),"",OFFSET('Smelter Look-up'!$D$4,$V222-4,0)&amp;"")</f>
        <v/>
      </c>
      <c r="F222" s="216" t="str">
        <f ca="1">IF(ISERROR($V222),"",OFFSET('Smelter Look-up'!$E$4,$V222-4,0))</f>
        <v/>
      </c>
      <c r="G222" s="216" t="str">
        <f ca="1">IF(C222=$X$4,"Enter smelter details", IF(ISERROR($V222),"",OFFSET('Smelter Look-up'!$F$4,$V222-4,0)))</f>
        <v/>
      </c>
      <c r="H222" s="217" t="str">
        <f ca="1">IF(ISERROR($V222),"",OFFSET('Smelter Look-up'!$G$4,$V222-4,0))</f>
        <v/>
      </c>
      <c r="I222" s="218" t="str">
        <f ca="1">IF(ISERROR($V222),"",OFFSET('Smelter Look-up'!$H$4,$V222-4,0))</f>
        <v/>
      </c>
      <c r="J222" s="218" t="str">
        <f ca="1">IF(ISERROR($V222),"",OFFSET('Smelter Look-up'!$I$4,$V222-4,0))</f>
        <v/>
      </c>
      <c r="K222" s="267"/>
      <c r="L222" s="267"/>
      <c r="M222" s="267"/>
      <c r="N222" s="267"/>
      <c r="O222" s="267"/>
      <c r="P222" s="219"/>
      <c r="Q222" s="268"/>
      <c r="R222" s="216" t="str">
        <f ca="1">IF(ISERROR($V222),"",OFFSET('Smelter Look-up'!$C$4,$V222-4,0)&amp;"")</f>
        <v/>
      </c>
      <c r="S222" s="224" t="str">
        <f t="shared" ca="1" si="9"/>
        <v/>
      </c>
      <c r="T222" s="224" t="str">
        <f ca="1">IF(B222="","",IF(ISERROR(MATCH($J222,SorP!$B$1:$B$6230,0)),"",INDIRECT("'SorP'!$A$"&amp;MATCH($J222,SorP!$B$1:$B$6230,0))))</f>
        <v/>
      </c>
      <c r="U222" s="239"/>
      <c r="V222" s="269" t="e">
        <f>IF(C222="",NA(),MATCH($B222&amp;$C222,'Smelter Look-up'!$J:$J,0))</f>
        <v>#N/A</v>
      </c>
      <c r="W222" s="270"/>
      <c r="X222" s="270">
        <f t="shared" ca="1" si="10"/>
        <v>0</v>
      </c>
      <c r="Y222" s="270"/>
      <c r="Z222" s="270"/>
      <c r="AB222" s="272" t="str">
        <f t="shared" si="11"/>
        <v/>
      </c>
    </row>
    <row r="223" spans="1:28" s="271" customFormat="1" ht="20.25">
      <c r="A223" s="215"/>
      <c r="B223" s="216" t="str">
        <f>IF(LEN(A223)=0,"",INDEX('Smelter Look-up'!$A:$A,MATCH($A223,'Smelter Look-up'!$E:$E,0)))</f>
        <v/>
      </c>
      <c r="C223" s="220" t="str">
        <f>IF(LEN(A223)=0,"",INDEX('Smelter Look-up'!$C:$C,MATCH($A223,'Smelter Look-up'!$E:$E,0)))</f>
        <v/>
      </c>
      <c r="D223" s="216"/>
      <c r="E223" s="216" t="str">
        <f ca="1">IF(ISERROR($V223),"",OFFSET('Smelter Look-up'!$D$4,$V223-4,0)&amp;"")</f>
        <v/>
      </c>
      <c r="F223" s="216" t="str">
        <f ca="1">IF(ISERROR($V223),"",OFFSET('Smelter Look-up'!$E$4,$V223-4,0))</f>
        <v/>
      </c>
      <c r="G223" s="216" t="str">
        <f ca="1">IF(C223=$X$4,"Enter smelter details", IF(ISERROR($V223),"",OFFSET('Smelter Look-up'!$F$4,$V223-4,0)))</f>
        <v/>
      </c>
      <c r="H223" s="217" t="str">
        <f ca="1">IF(ISERROR($V223),"",OFFSET('Smelter Look-up'!$G$4,$V223-4,0))</f>
        <v/>
      </c>
      <c r="I223" s="218" t="str">
        <f ca="1">IF(ISERROR($V223),"",OFFSET('Smelter Look-up'!$H$4,$V223-4,0))</f>
        <v/>
      </c>
      <c r="J223" s="218" t="str">
        <f ca="1">IF(ISERROR($V223),"",OFFSET('Smelter Look-up'!$I$4,$V223-4,0))</f>
        <v/>
      </c>
      <c r="K223" s="267"/>
      <c r="L223" s="267"/>
      <c r="M223" s="267"/>
      <c r="N223" s="267"/>
      <c r="O223" s="267"/>
      <c r="P223" s="219"/>
      <c r="Q223" s="268"/>
      <c r="R223" s="216" t="str">
        <f ca="1">IF(ISERROR($V223),"",OFFSET('Smelter Look-up'!$C$4,$V223-4,0)&amp;"")</f>
        <v/>
      </c>
      <c r="S223" s="224" t="str">
        <f t="shared" ca="1" si="9"/>
        <v/>
      </c>
      <c r="T223" s="224" t="str">
        <f ca="1">IF(B223="","",IF(ISERROR(MATCH($J223,SorP!$B$1:$B$6230,0)),"",INDIRECT("'SorP'!$A$"&amp;MATCH($J223,SorP!$B$1:$B$6230,0))))</f>
        <v/>
      </c>
      <c r="U223" s="239"/>
      <c r="V223" s="269" t="e">
        <f>IF(C223="",NA(),MATCH($B223&amp;$C223,'Smelter Look-up'!$J:$J,0))</f>
        <v>#N/A</v>
      </c>
      <c r="W223" s="270"/>
      <c r="X223" s="270">
        <f t="shared" ca="1" si="10"/>
        <v>0</v>
      </c>
      <c r="Y223" s="270"/>
      <c r="Z223" s="270"/>
      <c r="AB223" s="272" t="str">
        <f t="shared" si="11"/>
        <v/>
      </c>
    </row>
    <row r="224" spans="1:28" s="271" customFormat="1" ht="20.25">
      <c r="A224" s="215"/>
      <c r="B224" s="216" t="str">
        <f>IF(LEN(A224)=0,"",INDEX('Smelter Look-up'!$A:$A,MATCH($A224,'Smelter Look-up'!$E:$E,0)))</f>
        <v/>
      </c>
      <c r="C224" s="220" t="str">
        <f>IF(LEN(A224)=0,"",INDEX('Smelter Look-up'!$C:$C,MATCH($A224,'Smelter Look-up'!$E:$E,0)))</f>
        <v/>
      </c>
      <c r="D224" s="216"/>
      <c r="E224" s="216" t="str">
        <f ca="1">IF(ISERROR($V224),"",OFFSET('Smelter Look-up'!$D$4,$V224-4,0)&amp;"")</f>
        <v/>
      </c>
      <c r="F224" s="216" t="str">
        <f ca="1">IF(ISERROR($V224),"",OFFSET('Smelter Look-up'!$E$4,$V224-4,0))</f>
        <v/>
      </c>
      <c r="G224" s="216" t="str">
        <f ca="1">IF(C224=$X$4,"Enter smelter details", IF(ISERROR($V224),"",OFFSET('Smelter Look-up'!$F$4,$V224-4,0)))</f>
        <v/>
      </c>
      <c r="H224" s="217" t="str">
        <f ca="1">IF(ISERROR($V224),"",OFFSET('Smelter Look-up'!$G$4,$V224-4,0))</f>
        <v/>
      </c>
      <c r="I224" s="218" t="str">
        <f ca="1">IF(ISERROR($V224),"",OFFSET('Smelter Look-up'!$H$4,$V224-4,0))</f>
        <v/>
      </c>
      <c r="J224" s="218" t="str">
        <f ca="1">IF(ISERROR($V224),"",OFFSET('Smelter Look-up'!$I$4,$V224-4,0))</f>
        <v/>
      </c>
      <c r="K224" s="267"/>
      <c r="L224" s="267"/>
      <c r="M224" s="267"/>
      <c r="N224" s="267"/>
      <c r="O224" s="267"/>
      <c r="P224" s="219"/>
      <c r="Q224" s="268"/>
      <c r="R224" s="216" t="str">
        <f ca="1">IF(ISERROR($V224),"",OFFSET('Smelter Look-up'!$C$4,$V224-4,0)&amp;"")</f>
        <v/>
      </c>
      <c r="S224" s="224" t="str">
        <f t="shared" ca="1" si="9"/>
        <v/>
      </c>
      <c r="T224" s="224" t="str">
        <f ca="1">IF(B224="","",IF(ISERROR(MATCH($J224,SorP!$B$1:$B$6230,0)),"",INDIRECT("'SorP'!$A$"&amp;MATCH($J224,SorP!$B$1:$B$6230,0))))</f>
        <v/>
      </c>
      <c r="U224" s="239"/>
      <c r="V224" s="269" t="e">
        <f>IF(C224="",NA(),MATCH($B224&amp;$C224,'Smelter Look-up'!$J:$J,0))</f>
        <v>#N/A</v>
      </c>
      <c r="W224" s="270"/>
      <c r="X224" s="270">
        <f t="shared" ca="1" si="10"/>
        <v>0</v>
      </c>
      <c r="Y224" s="270"/>
      <c r="Z224" s="270"/>
      <c r="AB224" s="272" t="str">
        <f t="shared" si="11"/>
        <v/>
      </c>
    </row>
    <row r="225" spans="1:28" s="271" customFormat="1" ht="20.25">
      <c r="A225" s="215"/>
      <c r="B225" s="216" t="str">
        <f>IF(LEN(A225)=0,"",INDEX('Smelter Look-up'!$A:$A,MATCH($A225,'Smelter Look-up'!$E:$E,0)))</f>
        <v/>
      </c>
      <c r="C225" s="220" t="str">
        <f>IF(LEN(A225)=0,"",INDEX('Smelter Look-up'!$C:$C,MATCH($A225,'Smelter Look-up'!$E:$E,0)))</f>
        <v/>
      </c>
      <c r="D225" s="216"/>
      <c r="E225" s="216" t="str">
        <f ca="1">IF(ISERROR($V225),"",OFFSET('Smelter Look-up'!$D$4,$V225-4,0)&amp;"")</f>
        <v/>
      </c>
      <c r="F225" s="216" t="str">
        <f ca="1">IF(ISERROR($V225),"",OFFSET('Smelter Look-up'!$E$4,$V225-4,0))</f>
        <v/>
      </c>
      <c r="G225" s="216" t="str">
        <f ca="1">IF(C225=$X$4,"Enter smelter details", IF(ISERROR($V225),"",OFFSET('Smelter Look-up'!$F$4,$V225-4,0)))</f>
        <v/>
      </c>
      <c r="H225" s="217" t="str">
        <f ca="1">IF(ISERROR($V225),"",OFFSET('Smelter Look-up'!$G$4,$V225-4,0))</f>
        <v/>
      </c>
      <c r="I225" s="218" t="str">
        <f ca="1">IF(ISERROR($V225),"",OFFSET('Smelter Look-up'!$H$4,$V225-4,0))</f>
        <v/>
      </c>
      <c r="J225" s="218" t="str">
        <f ca="1">IF(ISERROR($V225),"",OFFSET('Smelter Look-up'!$I$4,$V225-4,0))</f>
        <v/>
      </c>
      <c r="K225" s="267"/>
      <c r="L225" s="267"/>
      <c r="M225" s="267"/>
      <c r="N225" s="267"/>
      <c r="O225" s="267"/>
      <c r="P225" s="219"/>
      <c r="Q225" s="268"/>
      <c r="R225" s="216" t="str">
        <f ca="1">IF(ISERROR($V225),"",OFFSET('Smelter Look-up'!$C$4,$V225-4,0)&amp;"")</f>
        <v/>
      </c>
      <c r="S225" s="224" t="str">
        <f t="shared" ca="1" si="9"/>
        <v/>
      </c>
      <c r="T225" s="224" t="str">
        <f ca="1">IF(B225="","",IF(ISERROR(MATCH($J225,SorP!$B$1:$B$6230,0)),"",INDIRECT("'SorP'!$A$"&amp;MATCH($J225,SorP!$B$1:$B$6230,0))))</f>
        <v/>
      </c>
      <c r="U225" s="239"/>
      <c r="V225" s="269" t="e">
        <f>IF(C225="",NA(),MATCH($B225&amp;$C225,'Smelter Look-up'!$J:$J,0))</f>
        <v>#N/A</v>
      </c>
      <c r="W225" s="270"/>
      <c r="X225" s="270">
        <f t="shared" ca="1" si="10"/>
        <v>0</v>
      </c>
      <c r="Y225" s="270"/>
      <c r="Z225" s="270"/>
      <c r="AB225" s="272" t="str">
        <f t="shared" si="11"/>
        <v/>
      </c>
    </row>
    <row r="226" spans="1:28" s="271" customFormat="1" ht="20.25">
      <c r="A226" s="215"/>
      <c r="B226" s="216" t="str">
        <f>IF(LEN(A226)=0,"",INDEX('Smelter Look-up'!$A:$A,MATCH($A226,'Smelter Look-up'!$E:$E,0)))</f>
        <v/>
      </c>
      <c r="C226" s="220" t="str">
        <f>IF(LEN(A226)=0,"",INDEX('Smelter Look-up'!$C:$C,MATCH($A226,'Smelter Look-up'!$E:$E,0)))</f>
        <v/>
      </c>
      <c r="D226" s="216"/>
      <c r="E226" s="216" t="str">
        <f ca="1">IF(ISERROR($V226),"",OFFSET('Smelter Look-up'!$D$4,$V226-4,0)&amp;"")</f>
        <v/>
      </c>
      <c r="F226" s="216" t="str">
        <f ca="1">IF(ISERROR($V226),"",OFFSET('Smelter Look-up'!$E$4,$V226-4,0))</f>
        <v/>
      </c>
      <c r="G226" s="216" t="str">
        <f ca="1">IF(C226=$X$4,"Enter smelter details", IF(ISERROR($V226),"",OFFSET('Smelter Look-up'!$F$4,$V226-4,0)))</f>
        <v/>
      </c>
      <c r="H226" s="217" t="str">
        <f ca="1">IF(ISERROR($V226),"",OFFSET('Smelter Look-up'!$G$4,$V226-4,0))</f>
        <v/>
      </c>
      <c r="I226" s="218" t="str">
        <f ca="1">IF(ISERROR($V226),"",OFFSET('Smelter Look-up'!$H$4,$V226-4,0))</f>
        <v/>
      </c>
      <c r="J226" s="218" t="str">
        <f ca="1">IF(ISERROR($V226),"",OFFSET('Smelter Look-up'!$I$4,$V226-4,0))</f>
        <v/>
      </c>
      <c r="K226" s="267"/>
      <c r="L226" s="267"/>
      <c r="M226" s="267"/>
      <c r="N226" s="267"/>
      <c r="O226" s="267"/>
      <c r="P226" s="219"/>
      <c r="Q226" s="268"/>
      <c r="R226" s="216" t="str">
        <f ca="1">IF(ISERROR($V226),"",OFFSET('Smelter Look-up'!$C$4,$V226-4,0)&amp;"")</f>
        <v/>
      </c>
      <c r="S226" s="224" t="str">
        <f t="shared" ca="1" si="9"/>
        <v/>
      </c>
      <c r="T226" s="224" t="str">
        <f ca="1">IF(B226="","",IF(ISERROR(MATCH($J226,SorP!$B$1:$B$6230,0)),"",INDIRECT("'SorP'!$A$"&amp;MATCH($J226,SorP!$B$1:$B$6230,0))))</f>
        <v/>
      </c>
      <c r="U226" s="239"/>
      <c r="V226" s="269" t="e">
        <f>IF(C226="",NA(),MATCH($B226&amp;$C226,'Smelter Look-up'!$J:$J,0))</f>
        <v>#N/A</v>
      </c>
      <c r="W226" s="270"/>
      <c r="X226" s="270">
        <f t="shared" ca="1" si="10"/>
        <v>0</v>
      </c>
      <c r="Y226" s="270"/>
      <c r="Z226" s="270"/>
      <c r="AB226" s="272" t="str">
        <f t="shared" si="11"/>
        <v/>
      </c>
    </row>
    <row r="227" spans="1:28" s="271" customFormat="1" ht="20.25">
      <c r="A227" s="215"/>
      <c r="B227" s="216" t="str">
        <f>IF(LEN(A227)=0,"",INDEX('Smelter Look-up'!$A:$A,MATCH($A227,'Smelter Look-up'!$E:$E,0)))</f>
        <v/>
      </c>
      <c r="C227" s="220" t="str">
        <f>IF(LEN(A227)=0,"",INDEX('Smelter Look-up'!$C:$C,MATCH($A227,'Smelter Look-up'!$E:$E,0)))</f>
        <v/>
      </c>
      <c r="D227" s="216"/>
      <c r="E227" s="216" t="str">
        <f ca="1">IF(ISERROR($V227),"",OFFSET('Smelter Look-up'!$D$4,$V227-4,0)&amp;"")</f>
        <v/>
      </c>
      <c r="F227" s="216" t="str">
        <f ca="1">IF(ISERROR($V227),"",OFFSET('Smelter Look-up'!$E$4,$V227-4,0))</f>
        <v/>
      </c>
      <c r="G227" s="216" t="str">
        <f ca="1">IF(C227=$X$4,"Enter smelter details", IF(ISERROR($V227),"",OFFSET('Smelter Look-up'!$F$4,$V227-4,0)))</f>
        <v/>
      </c>
      <c r="H227" s="217" t="str">
        <f ca="1">IF(ISERROR($V227),"",OFFSET('Smelter Look-up'!$G$4,$V227-4,0))</f>
        <v/>
      </c>
      <c r="I227" s="218" t="str">
        <f ca="1">IF(ISERROR($V227),"",OFFSET('Smelter Look-up'!$H$4,$V227-4,0))</f>
        <v/>
      </c>
      <c r="J227" s="218" t="str">
        <f ca="1">IF(ISERROR($V227),"",OFFSET('Smelter Look-up'!$I$4,$V227-4,0))</f>
        <v/>
      </c>
      <c r="K227" s="267"/>
      <c r="L227" s="267"/>
      <c r="M227" s="267"/>
      <c r="N227" s="267"/>
      <c r="O227" s="267"/>
      <c r="P227" s="219"/>
      <c r="Q227" s="268"/>
      <c r="R227" s="216" t="str">
        <f ca="1">IF(ISERROR($V227),"",OFFSET('Smelter Look-up'!$C$4,$V227-4,0)&amp;"")</f>
        <v/>
      </c>
      <c r="S227" s="224" t="str">
        <f t="shared" ca="1" si="9"/>
        <v/>
      </c>
      <c r="T227" s="224" t="str">
        <f ca="1">IF(B227="","",IF(ISERROR(MATCH($J227,SorP!$B$1:$B$6230,0)),"",INDIRECT("'SorP'!$A$"&amp;MATCH($J227,SorP!$B$1:$B$6230,0))))</f>
        <v/>
      </c>
      <c r="U227" s="239"/>
      <c r="V227" s="269" t="e">
        <f>IF(C227="",NA(),MATCH($B227&amp;$C227,'Smelter Look-up'!$J:$J,0))</f>
        <v>#N/A</v>
      </c>
      <c r="W227" s="270"/>
      <c r="X227" s="270">
        <f t="shared" ca="1" si="10"/>
        <v>0</v>
      </c>
      <c r="Y227" s="270"/>
      <c r="Z227" s="270"/>
      <c r="AB227" s="272" t="str">
        <f t="shared" si="11"/>
        <v/>
      </c>
    </row>
    <row r="228" spans="1:28" s="271" customFormat="1" ht="20.25">
      <c r="A228" s="215"/>
      <c r="B228" s="216" t="str">
        <f>IF(LEN(A228)=0,"",INDEX('Smelter Look-up'!$A:$A,MATCH($A228,'Smelter Look-up'!$E:$E,0)))</f>
        <v/>
      </c>
      <c r="C228" s="220" t="str">
        <f>IF(LEN(A228)=0,"",INDEX('Smelter Look-up'!$C:$C,MATCH($A228,'Smelter Look-up'!$E:$E,0)))</f>
        <v/>
      </c>
      <c r="D228" s="216"/>
      <c r="E228" s="216" t="str">
        <f ca="1">IF(ISERROR($V228),"",OFFSET('Smelter Look-up'!$D$4,$V228-4,0)&amp;"")</f>
        <v/>
      </c>
      <c r="F228" s="216" t="str">
        <f ca="1">IF(ISERROR($V228),"",OFFSET('Smelter Look-up'!$E$4,$V228-4,0))</f>
        <v/>
      </c>
      <c r="G228" s="216" t="str">
        <f ca="1">IF(C228=$X$4,"Enter smelter details", IF(ISERROR($V228),"",OFFSET('Smelter Look-up'!$F$4,$V228-4,0)))</f>
        <v/>
      </c>
      <c r="H228" s="217" t="str">
        <f ca="1">IF(ISERROR($V228),"",OFFSET('Smelter Look-up'!$G$4,$V228-4,0))</f>
        <v/>
      </c>
      <c r="I228" s="218" t="str">
        <f ca="1">IF(ISERROR($V228),"",OFFSET('Smelter Look-up'!$H$4,$V228-4,0))</f>
        <v/>
      </c>
      <c r="J228" s="218" t="str">
        <f ca="1">IF(ISERROR($V228),"",OFFSET('Smelter Look-up'!$I$4,$V228-4,0))</f>
        <v/>
      </c>
      <c r="K228" s="267"/>
      <c r="L228" s="267"/>
      <c r="M228" s="267"/>
      <c r="N228" s="267"/>
      <c r="O228" s="267"/>
      <c r="P228" s="219"/>
      <c r="Q228" s="268"/>
      <c r="R228" s="216" t="str">
        <f ca="1">IF(ISERROR($V228),"",OFFSET('Smelter Look-up'!$C$4,$V228-4,0)&amp;"")</f>
        <v/>
      </c>
      <c r="S228" s="224" t="str">
        <f t="shared" ca="1" si="9"/>
        <v/>
      </c>
      <c r="T228" s="224" t="str">
        <f ca="1">IF(B228="","",IF(ISERROR(MATCH($J228,SorP!$B$1:$B$6230,0)),"",INDIRECT("'SorP'!$A$"&amp;MATCH($J228,SorP!$B$1:$B$6230,0))))</f>
        <v/>
      </c>
      <c r="U228" s="239"/>
      <c r="V228" s="269" t="e">
        <f>IF(C228="",NA(),MATCH($B228&amp;$C228,'Smelter Look-up'!$J:$J,0))</f>
        <v>#N/A</v>
      </c>
      <c r="W228" s="270"/>
      <c r="X228" s="270">
        <f t="shared" ca="1" si="10"/>
        <v>0</v>
      </c>
      <c r="Y228" s="270"/>
      <c r="Z228" s="270"/>
      <c r="AB228" s="272" t="str">
        <f t="shared" si="11"/>
        <v/>
      </c>
    </row>
    <row r="229" spans="1:28" s="271" customFormat="1" ht="20.25">
      <c r="A229" s="215"/>
      <c r="B229" s="216" t="str">
        <f>IF(LEN(A229)=0,"",INDEX('Smelter Look-up'!$A:$A,MATCH($A229,'Smelter Look-up'!$E:$E,0)))</f>
        <v/>
      </c>
      <c r="C229" s="220" t="str">
        <f>IF(LEN(A229)=0,"",INDEX('Smelter Look-up'!$C:$C,MATCH($A229,'Smelter Look-up'!$E:$E,0)))</f>
        <v/>
      </c>
      <c r="D229" s="216"/>
      <c r="E229" s="216" t="str">
        <f ca="1">IF(ISERROR($V229),"",OFFSET('Smelter Look-up'!$D$4,$V229-4,0)&amp;"")</f>
        <v/>
      </c>
      <c r="F229" s="216" t="str">
        <f ca="1">IF(ISERROR($V229),"",OFFSET('Smelter Look-up'!$E$4,$V229-4,0))</f>
        <v/>
      </c>
      <c r="G229" s="216" t="str">
        <f ca="1">IF(C229=$X$4,"Enter smelter details", IF(ISERROR($V229),"",OFFSET('Smelter Look-up'!$F$4,$V229-4,0)))</f>
        <v/>
      </c>
      <c r="H229" s="217" t="str">
        <f ca="1">IF(ISERROR($V229),"",OFFSET('Smelter Look-up'!$G$4,$V229-4,0))</f>
        <v/>
      </c>
      <c r="I229" s="218" t="str">
        <f ca="1">IF(ISERROR($V229),"",OFFSET('Smelter Look-up'!$H$4,$V229-4,0))</f>
        <v/>
      </c>
      <c r="J229" s="218" t="str">
        <f ca="1">IF(ISERROR($V229),"",OFFSET('Smelter Look-up'!$I$4,$V229-4,0))</f>
        <v/>
      </c>
      <c r="K229" s="267"/>
      <c r="L229" s="267"/>
      <c r="M229" s="267"/>
      <c r="N229" s="267"/>
      <c r="O229" s="267"/>
      <c r="P229" s="219"/>
      <c r="Q229" s="268"/>
      <c r="R229" s="216" t="str">
        <f ca="1">IF(ISERROR($V229),"",OFFSET('Smelter Look-up'!$C$4,$V229-4,0)&amp;"")</f>
        <v/>
      </c>
      <c r="S229" s="224" t="str">
        <f t="shared" ca="1" si="9"/>
        <v/>
      </c>
      <c r="T229" s="224" t="str">
        <f ca="1">IF(B229="","",IF(ISERROR(MATCH($J229,SorP!$B$1:$B$6230,0)),"",INDIRECT("'SorP'!$A$"&amp;MATCH($J229,SorP!$B$1:$B$6230,0))))</f>
        <v/>
      </c>
      <c r="U229" s="239"/>
      <c r="V229" s="269" t="e">
        <f>IF(C229="",NA(),MATCH($B229&amp;$C229,'Smelter Look-up'!$J:$J,0))</f>
        <v>#N/A</v>
      </c>
      <c r="W229" s="270"/>
      <c r="X229" s="270">
        <f t="shared" ca="1" si="10"/>
        <v>0</v>
      </c>
      <c r="Y229" s="270"/>
      <c r="Z229" s="270"/>
      <c r="AB229" s="272" t="str">
        <f t="shared" si="11"/>
        <v/>
      </c>
    </row>
    <row r="230" spans="1:28" s="271" customFormat="1" ht="20.25">
      <c r="A230" s="215"/>
      <c r="B230" s="216" t="str">
        <f>IF(LEN(A230)=0,"",INDEX('Smelter Look-up'!$A:$A,MATCH($A230,'Smelter Look-up'!$E:$E,0)))</f>
        <v/>
      </c>
      <c r="C230" s="220" t="str">
        <f>IF(LEN(A230)=0,"",INDEX('Smelter Look-up'!$C:$C,MATCH($A230,'Smelter Look-up'!$E:$E,0)))</f>
        <v/>
      </c>
      <c r="D230" s="216"/>
      <c r="E230" s="216" t="str">
        <f ca="1">IF(ISERROR($V230),"",OFFSET('Smelter Look-up'!$D$4,$V230-4,0)&amp;"")</f>
        <v/>
      </c>
      <c r="F230" s="216" t="str">
        <f ca="1">IF(ISERROR($V230),"",OFFSET('Smelter Look-up'!$E$4,$V230-4,0))</f>
        <v/>
      </c>
      <c r="G230" s="216" t="str">
        <f ca="1">IF(C230=$X$4,"Enter smelter details", IF(ISERROR($V230),"",OFFSET('Smelter Look-up'!$F$4,$V230-4,0)))</f>
        <v/>
      </c>
      <c r="H230" s="217" t="str">
        <f ca="1">IF(ISERROR($V230),"",OFFSET('Smelter Look-up'!$G$4,$V230-4,0))</f>
        <v/>
      </c>
      <c r="I230" s="218" t="str">
        <f ca="1">IF(ISERROR($V230),"",OFFSET('Smelter Look-up'!$H$4,$V230-4,0))</f>
        <v/>
      </c>
      <c r="J230" s="218" t="str">
        <f ca="1">IF(ISERROR($V230),"",OFFSET('Smelter Look-up'!$I$4,$V230-4,0))</f>
        <v/>
      </c>
      <c r="K230" s="267"/>
      <c r="L230" s="267"/>
      <c r="M230" s="267"/>
      <c r="N230" s="267"/>
      <c r="O230" s="267"/>
      <c r="P230" s="219"/>
      <c r="Q230" s="268"/>
      <c r="R230" s="216" t="str">
        <f ca="1">IF(ISERROR($V230),"",OFFSET('Smelter Look-up'!$C$4,$V230-4,0)&amp;"")</f>
        <v/>
      </c>
      <c r="S230" s="224" t="str">
        <f t="shared" ca="1" si="9"/>
        <v/>
      </c>
      <c r="T230" s="224" t="str">
        <f ca="1">IF(B230="","",IF(ISERROR(MATCH($J230,SorP!$B$1:$B$6230,0)),"",INDIRECT("'SorP'!$A$"&amp;MATCH($J230,SorP!$B$1:$B$6230,0))))</f>
        <v/>
      </c>
      <c r="U230" s="239"/>
      <c r="V230" s="269" t="e">
        <f>IF(C230="",NA(),MATCH($B230&amp;$C230,'Smelter Look-up'!$J:$J,0))</f>
        <v>#N/A</v>
      </c>
      <c r="W230" s="270"/>
      <c r="X230" s="270">
        <f t="shared" ca="1" si="10"/>
        <v>0</v>
      </c>
      <c r="Y230" s="270"/>
      <c r="Z230" s="270"/>
      <c r="AB230" s="272" t="str">
        <f t="shared" si="11"/>
        <v/>
      </c>
    </row>
    <row r="231" spans="1:28" s="271" customFormat="1" ht="20.25">
      <c r="A231" s="215"/>
      <c r="B231" s="216" t="str">
        <f>IF(LEN(A231)=0,"",INDEX('Smelter Look-up'!$A:$A,MATCH($A231,'Smelter Look-up'!$E:$E,0)))</f>
        <v/>
      </c>
      <c r="C231" s="220" t="str">
        <f>IF(LEN(A231)=0,"",INDEX('Smelter Look-up'!$C:$C,MATCH($A231,'Smelter Look-up'!$E:$E,0)))</f>
        <v/>
      </c>
      <c r="D231" s="216"/>
      <c r="E231" s="216" t="str">
        <f ca="1">IF(ISERROR($V231),"",OFFSET('Smelter Look-up'!$D$4,$V231-4,0)&amp;"")</f>
        <v/>
      </c>
      <c r="F231" s="216" t="str">
        <f ca="1">IF(ISERROR($V231),"",OFFSET('Smelter Look-up'!$E$4,$V231-4,0))</f>
        <v/>
      </c>
      <c r="G231" s="216" t="str">
        <f ca="1">IF(C231=$X$4,"Enter smelter details", IF(ISERROR($V231),"",OFFSET('Smelter Look-up'!$F$4,$V231-4,0)))</f>
        <v/>
      </c>
      <c r="H231" s="217" t="str">
        <f ca="1">IF(ISERROR($V231),"",OFFSET('Smelter Look-up'!$G$4,$V231-4,0))</f>
        <v/>
      </c>
      <c r="I231" s="218" t="str">
        <f ca="1">IF(ISERROR($V231),"",OFFSET('Smelter Look-up'!$H$4,$V231-4,0))</f>
        <v/>
      </c>
      <c r="J231" s="218" t="str">
        <f ca="1">IF(ISERROR($V231),"",OFFSET('Smelter Look-up'!$I$4,$V231-4,0))</f>
        <v/>
      </c>
      <c r="K231" s="267"/>
      <c r="L231" s="267"/>
      <c r="M231" s="267"/>
      <c r="N231" s="267"/>
      <c r="O231" s="267"/>
      <c r="P231" s="219"/>
      <c r="Q231" s="268"/>
      <c r="R231" s="216" t="str">
        <f ca="1">IF(ISERROR($V231),"",OFFSET('Smelter Look-up'!$C$4,$V231-4,0)&amp;"")</f>
        <v/>
      </c>
      <c r="S231" s="224" t="str">
        <f t="shared" ca="1" si="9"/>
        <v/>
      </c>
      <c r="T231" s="224" t="str">
        <f ca="1">IF(B231="","",IF(ISERROR(MATCH($J231,SorP!$B$1:$B$6230,0)),"",INDIRECT("'SorP'!$A$"&amp;MATCH($J231,SorP!$B$1:$B$6230,0))))</f>
        <v/>
      </c>
      <c r="U231" s="239"/>
      <c r="V231" s="269" t="e">
        <f>IF(C231="",NA(),MATCH($B231&amp;$C231,'Smelter Look-up'!$J:$J,0))</f>
        <v>#N/A</v>
      </c>
      <c r="W231" s="270"/>
      <c r="X231" s="270">
        <f t="shared" ca="1" si="10"/>
        <v>0</v>
      </c>
      <c r="Y231" s="270"/>
      <c r="Z231" s="270"/>
      <c r="AB231" s="272" t="str">
        <f t="shared" si="11"/>
        <v/>
      </c>
    </row>
    <row r="232" spans="1:28" s="271" customFormat="1" ht="20.25">
      <c r="A232" s="215"/>
      <c r="B232" s="216" t="str">
        <f>IF(LEN(A232)=0,"",INDEX('Smelter Look-up'!$A:$A,MATCH($A232,'Smelter Look-up'!$E:$E,0)))</f>
        <v/>
      </c>
      <c r="C232" s="220" t="str">
        <f>IF(LEN(A232)=0,"",INDEX('Smelter Look-up'!$C:$C,MATCH($A232,'Smelter Look-up'!$E:$E,0)))</f>
        <v/>
      </c>
      <c r="D232" s="216"/>
      <c r="E232" s="216" t="str">
        <f ca="1">IF(ISERROR($V232),"",OFFSET('Smelter Look-up'!$D$4,$V232-4,0)&amp;"")</f>
        <v/>
      </c>
      <c r="F232" s="216" t="str">
        <f ca="1">IF(ISERROR($V232),"",OFFSET('Smelter Look-up'!$E$4,$V232-4,0))</f>
        <v/>
      </c>
      <c r="G232" s="216" t="str">
        <f ca="1">IF(C232=$X$4,"Enter smelter details", IF(ISERROR($V232),"",OFFSET('Smelter Look-up'!$F$4,$V232-4,0)))</f>
        <v/>
      </c>
      <c r="H232" s="217" t="str">
        <f ca="1">IF(ISERROR($V232),"",OFFSET('Smelter Look-up'!$G$4,$V232-4,0))</f>
        <v/>
      </c>
      <c r="I232" s="218" t="str">
        <f ca="1">IF(ISERROR($V232),"",OFFSET('Smelter Look-up'!$H$4,$V232-4,0))</f>
        <v/>
      </c>
      <c r="J232" s="218" t="str">
        <f ca="1">IF(ISERROR($V232),"",OFFSET('Smelter Look-up'!$I$4,$V232-4,0))</f>
        <v/>
      </c>
      <c r="K232" s="267"/>
      <c r="L232" s="267"/>
      <c r="M232" s="267"/>
      <c r="N232" s="267"/>
      <c r="O232" s="267"/>
      <c r="P232" s="219"/>
      <c r="Q232" s="268"/>
      <c r="R232" s="216" t="str">
        <f ca="1">IF(ISERROR($V232),"",OFFSET('Smelter Look-up'!$C$4,$V232-4,0)&amp;"")</f>
        <v/>
      </c>
      <c r="S232" s="224" t="str">
        <f t="shared" ca="1" si="9"/>
        <v/>
      </c>
      <c r="T232" s="224" t="str">
        <f ca="1">IF(B232="","",IF(ISERROR(MATCH($J232,SorP!$B$1:$B$6230,0)),"",INDIRECT("'SorP'!$A$"&amp;MATCH($J232,SorP!$B$1:$B$6230,0))))</f>
        <v/>
      </c>
      <c r="U232" s="239"/>
      <c r="V232" s="269" t="e">
        <f>IF(C232="",NA(),MATCH($B232&amp;$C232,'Smelter Look-up'!$J:$J,0))</f>
        <v>#N/A</v>
      </c>
      <c r="W232" s="270"/>
      <c r="X232" s="270">
        <f t="shared" ca="1" si="10"/>
        <v>0</v>
      </c>
      <c r="Y232" s="270"/>
      <c r="Z232" s="270"/>
      <c r="AB232" s="272" t="str">
        <f t="shared" si="11"/>
        <v/>
      </c>
    </row>
    <row r="233" spans="1:28" s="271" customFormat="1" ht="20.25">
      <c r="A233" s="215"/>
      <c r="B233" s="216" t="str">
        <f>IF(LEN(A233)=0,"",INDEX('Smelter Look-up'!$A:$A,MATCH($A233,'Smelter Look-up'!$E:$E,0)))</f>
        <v/>
      </c>
      <c r="C233" s="220" t="str">
        <f>IF(LEN(A233)=0,"",INDEX('Smelter Look-up'!$C:$C,MATCH($A233,'Smelter Look-up'!$E:$E,0)))</f>
        <v/>
      </c>
      <c r="D233" s="216"/>
      <c r="E233" s="216" t="str">
        <f ca="1">IF(ISERROR($V233),"",OFFSET('Smelter Look-up'!$D$4,$V233-4,0)&amp;"")</f>
        <v/>
      </c>
      <c r="F233" s="216" t="str">
        <f ca="1">IF(ISERROR($V233),"",OFFSET('Smelter Look-up'!$E$4,$V233-4,0))</f>
        <v/>
      </c>
      <c r="G233" s="216" t="str">
        <f ca="1">IF(C233=$X$4,"Enter smelter details", IF(ISERROR($V233),"",OFFSET('Smelter Look-up'!$F$4,$V233-4,0)))</f>
        <v/>
      </c>
      <c r="H233" s="217" t="str">
        <f ca="1">IF(ISERROR($V233),"",OFFSET('Smelter Look-up'!$G$4,$V233-4,0))</f>
        <v/>
      </c>
      <c r="I233" s="218" t="str">
        <f ca="1">IF(ISERROR($V233),"",OFFSET('Smelter Look-up'!$H$4,$V233-4,0))</f>
        <v/>
      </c>
      <c r="J233" s="218" t="str">
        <f ca="1">IF(ISERROR($V233),"",OFFSET('Smelter Look-up'!$I$4,$V233-4,0))</f>
        <v/>
      </c>
      <c r="K233" s="267"/>
      <c r="L233" s="267"/>
      <c r="M233" s="267"/>
      <c r="N233" s="267"/>
      <c r="O233" s="267"/>
      <c r="P233" s="219"/>
      <c r="Q233" s="268"/>
      <c r="R233" s="216" t="str">
        <f ca="1">IF(ISERROR($V233),"",OFFSET('Smelter Look-up'!$C$4,$V233-4,0)&amp;"")</f>
        <v/>
      </c>
      <c r="S233" s="224" t="str">
        <f t="shared" ca="1" si="9"/>
        <v/>
      </c>
      <c r="T233" s="224" t="str">
        <f ca="1">IF(B233="","",IF(ISERROR(MATCH($J233,SorP!$B$1:$B$6230,0)),"",INDIRECT("'SorP'!$A$"&amp;MATCH($J233,SorP!$B$1:$B$6230,0))))</f>
        <v/>
      </c>
      <c r="U233" s="239"/>
      <c r="V233" s="269" t="e">
        <f>IF(C233="",NA(),MATCH($B233&amp;$C233,'Smelter Look-up'!$J:$J,0))</f>
        <v>#N/A</v>
      </c>
      <c r="W233" s="270"/>
      <c r="X233" s="270">
        <f t="shared" ca="1" si="10"/>
        <v>0</v>
      </c>
      <c r="Y233" s="270"/>
      <c r="Z233" s="270"/>
      <c r="AB233" s="272" t="str">
        <f t="shared" si="11"/>
        <v/>
      </c>
    </row>
    <row r="234" spans="1:28" s="271" customFormat="1" ht="20.25">
      <c r="A234" s="215"/>
      <c r="B234" s="216" t="str">
        <f>IF(LEN(A234)=0,"",INDEX('Smelter Look-up'!$A:$A,MATCH($A234,'Smelter Look-up'!$E:$E,0)))</f>
        <v/>
      </c>
      <c r="C234" s="220" t="str">
        <f>IF(LEN(A234)=0,"",INDEX('Smelter Look-up'!$C:$C,MATCH($A234,'Smelter Look-up'!$E:$E,0)))</f>
        <v/>
      </c>
      <c r="D234" s="216"/>
      <c r="E234" s="216" t="str">
        <f ca="1">IF(ISERROR($V234),"",OFFSET('Smelter Look-up'!$D$4,$V234-4,0)&amp;"")</f>
        <v/>
      </c>
      <c r="F234" s="216" t="str">
        <f ca="1">IF(ISERROR($V234),"",OFFSET('Smelter Look-up'!$E$4,$V234-4,0))</f>
        <v/>
      </c>
      <c r="G234" s="216" t="str">
        <f ca="1">IF(C234=$X$4,"Enter smelter details", IF(ISERROR($V234),"",OFFSET('Smelter Look-up'!$F$4,$V234-4,0)))</f>
        <v/>
      </c>
      <c r="H234" s="217" t="str">
        <f ca="1">IF(ISERROR($V234),"",OFFSET('Smelter Look-up'!$G$4,$V234-4,0))</f>
        <v/>
      </c>
      <c r="I234" s="218" t="str">
        <f ca="1">IF(ISERROR($V234),"",OFFSET('Smelter Look-up'!$H$4,$V234-4,0))</f>
        <v/>
      </c>
      <c r="J234" s="218" t="str">
        <f ca="1">IF(ISERROR($V234),"",OFFSET('Smelter Look-up'!$I$4,$V234-4,0))</f>
        <v/>
      </c>
      <c r="K234" s="267"/>
      <c r="L234" s="267"/>
      <c r="M234" s="267"/>
      <c r="N234" s="267"/>
      <c r="O234" s="267"/>
      <c r="P234" s="219"/>
      <c r="Q234" s="268"/>
      <c r="R234" s="216" t="str">
        <f ca="1">IF(ISERROR($V234),"",OFFSET('Smelter Look-up'!$C$4,$V234-4,0)&amp;"")</f>
        <v/>
      </c>
      <c r="S234" s="224" t="str">
        <f t="shared" ca="1" si="9"/>
        <v/>
      </c>
      <c r="T234" s="224" t="str">
        <f ca="1">IF(B234="","",IF(ISERROR(MATCH($J234,SorP!$B$1:$B$6230,0)),"",INDIRECT("'SorP'!$A$"&amp;MATCH($J234,SorP!$B$1:$B$6230,0))))</f>
        <v/>
      </c>
      <c r="U234" s="239"/>
      <c r="V234" s="269" t="e">
        <f>IF(C234="",NA(),MATCH($B234&amp;$C234,'Smelter Look-up'!$J:$J,0))</f>
        <v>#N/A</v>
      </c>
      <c r="W234" s="270"/>
      <c r="X234" s="270">
        <f t="shared" ca="1" si="10"/>
        <v>0</v>
      </c>
      <c r="Y234" s="270"/>
      <c r="Z234" s="270"/>
      <c r="AB234" s="272" t="str">
        <f t="shared" si="11"/>
        <v/>
      </c>
    </row>
    <row r="235" spans="1:28" s="271" customFormat="1" ht="20.25">
      <c r="A235" s="215"/>
      <c r="B235" s="216" t="str">
        <f>IF(LEN(A235)=0,"",INDEX('Smelter Look-up'!$A:$A,MATCH($A235,'Smelter Look-up'!$E:$E,0)))</f>
        <v/>
      </c>
      <c r="C235" s="220" t="str">
        <f>IF(LEN(A235)=0,"",INDEX('Smelter Look-up'!$C:$C,MATCH($A235,'Smelter Look-up'!$E:$E,0)))</f>
        <v/>
      </c>
      <c r="D235" s="216"/>
      <c r="E235" s="216" t="str">
        <f ca="1">IF(ISERROR($V235),"",OFFSET('Smelter Look-up'!$D$4,$V235-4,0)&amp;"")</f>
        <v/>
      </c>
      <c r="F235" s="216" t="str">
        <f ca="1">IF(ISERROR($V235),"",OFFSET('Smelter Look-up'!$E$4,$V235-4,0))</f>
        <v/>
      </c>
      <c r="G235" s="216" t="str">
        <f ca="1">IF(C235=$X$4,"Enter smelter details", IF(ISERROR($V235),"",OFFSET('Smelter Look-up'!$F$4,$V235-4,0)))</f>
        <v/>
      </c>
      <c r="H235" s="217" t="str">
        <f ca="1">IF(ISERROR($V235),"",OFFSET('Smelter Look-up'!$G$4,$V235-4,0))</f>
        <v/>
      </c>
      <c r="I235" s="218" t="str">
        <f ca="1">IF(ISERROR($V235),"",OFFSET('Smelter Look-up'!$H$4,$V235-4,0))</f>
        <v/>
      </c>
      <c r="J235" s="218" t="str">
        <f ca="1">IF(ISERROR($V235),"",OFFSET('Smelter Look-up'!$I$4,$V235-4,0))</f>
        <v/>
      </c>
      <c r="K235" s="267"/>
      <c r="L235" s="267"/>
      <c r="M235" s="267"/>
      <c r="N235" s="267"/>
      <c r="O235" s="267"/>
      <c r="P235" s="219"/>
      <c r="Q235" s="268"/>
      <c r="R235" s="216" t="str">
        <f ca="1">IF(ISERROR($V235),"",OFFSET('Smelter Look-up'!$C$4,$V235-4,0)&amp;"")</f>
        <v/>
      </c>
      <c r="S235" s="224" t="str">
        <f t="shared" ca="1" si="9"/>
        <v/>
      </c>
      <c r="T235" s="224" t="str">
        <f ca="1">IF(B235="","",IF(ISERROR(MATCH($J235,SorP!$B$1:$B$6230,0)),"",INDIRECT("'SorP'!$A$"&amp;MATCH($J235,SorP!$B$1:$B$6230,0))))</f>
        <v/>
      </c>
      <c r="U235" s="239"/>
      <c r="V235" s="269" t="e">
        <f>IF(C235="",NA(),MATCH($B235&amp;$C235,'Smelter Look-up'!$J:$J,0))</f>
        <v>#N/A</v>
      </c>
      <c r="W235" s="270"/>
      <c r="X235" s="270">
        <f t="shared" ca="1" si="10"/>
        <v>0</v>
      </c>
      <c r="Y235" s="270"/>
      <c r="Z235" s="270"/>
      <c r="AB235" s="272" t="str">
        <f t="shared" si="11"/>
        <v/>
      </c>
    </row>
    <row r="236" spans="1:28" s="271" customFormat="1" ht="20.25">
      <c r="A236" s="215"/>
      <c r="B236" s="216" t="str">
        <f>IF(LEN(A236)=0,"",INDEX('Smelter Look-up'!$A:$A,MATCH($A236,'Smelter Look-up'!$E:$E,0)))</f>
        <v/>
      </c>
      <c r="C236" s="220" t="str">
        <f>IF(LEN(A236)=0,"",INDEX('Smelter Look-up'!$C:$C,MATCH($A236,'Smelter Look-up'!$E:$E,0)))</f>
        <v/>
      </c>
      <c r="D236" s="216"/>
      <c r="E236" s="216" t="str">
        <f ca="1">IF(ISERROR($V236),"",OFFSET('Smelter Look-up'!$D$4,$V236-4,0)&amp;"")</f>
        <v/>
      </c>
      <c r="F236" s="216" t="str">
        <f ca="1">IF(ISERROR($V236),"",OFFSET('Smelter Look-up'!$E$4,$V236-4,0))</f>
        <v/>
      </c>
      <c r="G236" s="216" t="str">
        <f ca="1">IF(C236=$X$4,"Enter smelter details", IF(ISERROR($V236),"",OFFSET('Smelter Look-up'!$F$4,$V236-4,0)))</f>
        <v/>
      </c>
      <c r="H236" s="217" t="str">
        <f ca="1">IF(ISERROR($V236),"",OFFSET('Smelter Look-up'!$G$4,$V236-4,0))</f>
        <v/>
      </c>
      <c r="I236" s="218" t="str">
        <f ca="1">IF(ISERROR($V236),"",OFFSET('Smelter Look-up'!$H$4,$V236-4,0))</f>
        <v/>
      </c>
      <c r="J236" s="218" t="str">
        <f ca="1">IF(ISERROR($V236),"",OFFSET('Smelter Look-up'!$I$4,$V236-4,0))</f>
        <v/>
      </c>
      <c r="K236" s="267"/>
      <c r="L236" s="267"/>
      <c r="M236" s="267"/>
      <c r="N236" s="267"/>
      <c r="O236" s="267"/>
      <c r="P236" s="219"/>
      <c r="Q236" s="268"/>
      <c r="R236" s="216" t="str">
        <f ca="1">IF(ISERROR($V236),"",OFFSET('Smelter Look-up'!$C$4,$V236-4,0)&amp;"")</f>
        <v/>
      </c>
      <c r="S236" s="224" t="str">
        <f t="shared" ca="1" si="9"/>
        <v/>
      </c>
      <c r="T236" s="224" t="str">
        <f ca="1">IF(B236="","",IF(ISERROR(MATCH($J236,SorP!$B$1:$B$6230,0)),"",INDIRECT("'SorP'!$A$"&amp;MATCH($J236,SorP!$B$1:$B$6230,0))))</f>
        <v/>
      </c>
      <c r="U236" s="239"/>
      <c r="V236" s="269" t="e">
        <f>IF(C236="",NA(),MATCH($B236&amp;$C236,'Smelter Look-up'!$J:$J,0))</f>
        <v>#N/A</v>
      </c>
      <c r="W236" s="270"/>
      <c r="X236" s="270">
        <f t="shared" ca="1" si="10"/>
        <v>0</v>
      </c>
      <c r="Y236" s="270"/>
      <c r="Z236" s="270"/>
      <c r="AB236" s="272" t="str">
        <f t="shared" si="11"/>
        <v/>
      </c>
    </row>
    <row r="237" spans="1:28" s="271" customFormat="1" ht="20.25">
      <c r="A237" s="215"/>
      <c r="B237" s="216" t="str">
        <f>IF(LEN(A237)=0,"",INDEX('Smelter Look-up'!$A:$A,MATCH($A237,'Smelter Look-up'!$E:$E,0)))</f>
        <v/>
      </c>
      <c r="C237" s="220" t="str">
        <f>IF(LEN(A237)=0,"",INDEX('Smelter Look-up'!$C:$C,MATCH($A237,'Smelter Look-up'!$E:$E,0)))</f>
        <v/>
      </c>
      <c r="D237" s="216"/>
      <c r="E237" s="216" t="str">
        <f ca="1">IF(ISERROR($V237),"",OFFSET('Smelter Look-up'!$D$4,$V237-4,0)&amp;"")</f>
        <v/>
      </c>
      <c r="F237" s="216" t="str">
        <f ca="1">IF(ISERROR($V237),"",OFFSET('Smelter Look-up'!$E$4,$V237-4,0))</f>
        <v/>
      </c>
      <c r="G237" s="216" t="str">
        <f ca="1">IF(C237=$X$4,"Enter smelter details", IF(ISERROR($V237),"",OFFSET('Smelter Look-up'!$F$4,$V237-4,0)))</f>
        <v/>
      </c>
      <c r="H237" s="217" t="str">
        <f ca="1">IF(ISERROR($V237),"",OFFSET('Smelter Look-up'!$G$4,$V237-4,0))</f>
        <v/>
      </c>
      <c r="I237" s="218" t="str">
        <f ca="1">IF(ISERROR($V237),"",OFFSET('Smelter Look-up'!$H$4,$V237-4,0))</f>
        <v/>
      </c>
      <c r="J237" s="218" t="str">
        <f ca="1">IF(ISERROR($V237),"",OFFSET('Smelter Look-up'!$I$4,$V237-4,0))</f>
        <v/>
      </c>
      <c r="K237" s="267"/>
      <c r="L237" s="267"/>
      <c r="M237" s="267"/>
      <c r="N237" s="267"/>
      <c r="O237" s="267"/>
      <c r="P237" s="219"/>
      <c r="Q237" s="268"/>
      <c r="R237" s="216" t="str">
        <f ca="1">IF(ISERROR($V237),"",OFFSET('Smelter Look-up'!$C$4,$V237-4,0)&amp;"")</f>
        <v/>
      </c>
      <c r="S237" s="224" t="str">
        <f t="shared" ca="1" si="9"/>
        <v/>
      </c>
      <c r="T237" s="224" t="str">
        <f ca="1">IF(B237="","",IF(ISERROR(MATCH($J237,SorP!$B$1:$B$6230,0)),"",INDIRECT("'SorP'!$A$"&amp;MATCH($J237,SorP!$B$1:$B$6230,0))))</f>
        <v/>
      </c>
      <c r="U237" s="239"/>
      <c r="V237" s="269" t="e">
        <f>IF(C237="",NA(),MATCH($B237&amp;$C237,'Smelter Look-up'!$J:$J,0))</f>
        <v>#N/A</v>
      </c>
      <c r="W237" s="270"/>
      <c r="X237" s="270">
        <f t="shared" ca="1" si="10"/>
        <v>0</v>
      </c>
      <c r="Y237" s="270"/>
      <c r="Z237" s="270"/>
      <c r="AB237" s="272" t="str">
        <f t="shared" si="11"/>
        <v/>
      </c>
    </row>
    <row r="238" spans="1:28" s="271" customFormat="1" ht="20.25">
      <c r="A238" s="215"/>
      <c r="B238" s="216" t="str">
        <f>IF(LEN(A238)=0,"",INDEX('Smelter Look-up'!$A:$A,MATCH($A238,'Smelter Look-up'!$E:$E,0)))</f>
        <v/>
      </c>
      <c r="C238" s="220" t="str">
        <f>IF(LEN(A238)=0,"",INDEX('Smelter Look-up'!$C:$C,MATCH($A238,'Smelter Look-up'!$E:$E,0)))</f>
        <v/>
      </c>
      <c r="D238" s="216"/>
      <c r="E238" s="216" t="str">
        <f ca="1">IF(ISERROR($V238),"",OFFSET('Smelter Look-up'!$D$4,$V238-4,0)&amp;"")</f>
        <v/>
      </c>
      <c r="F238" s="216" t="str">
        <f ca="1">IF(ISERROR($V238),"",OFFSET('Smelter Look-up'!$E$4,$V238-4,0))</f>
        <v/>
      </c>
      <c r="G238" s="216" t="str">
        <f ca="1">IF(C238=$X$4,"Enter smelter details", IF(ISERROR($V238),"",OFFSET('Smelter Look-up'!$F$4,$V238-4,0)))</f>
        <v/>
      </c>
      <c r="H238" s="217" t="str">
        <f ca="1">IF(ISERROR($V238),"",OFFSET('Smelter Look-up'!$G$4,$V238-4,0))</f>
        <v/>
      </c>
      <c r="I238" s="218" t="str">
        <f ca="1">IF(ISERROR($V238),"",OFFSET('Smelter Look-up'!$H$4,$V238-4,0))</f>
        <v/>
      </c>
      <c r="J238" s="218" t="str">
        <f ca="1">IF(ISERROR($V238),"",OFFSET('Smelter Look-up'!$I$4,$V238-4,0))</f>
        <v/>
      </c>
      <c r="K238" s="267"/>
      <c r="L238" s="267"/>
      <c r="M238" s="267"/>
      <c r="N238" s="267"/>
      <c r="O238" s="267"/>
      <c r="P238" s="219"/>
      <c r="Q238" s="268"/>
      <c r="R238" s="216" t="str">
        <f ca="1">IF(ISERROR($V238),"",OFFSET('Smelter Look-up'!$C$4,$V238-4,0)&amp;"")</f>
        <v/>
      </c>
      <c r="S238" s="224" t="str">
        <f t="shared" ca="1" si="9"/>
        <v/>
      </c>
      <c r="T238" s="224" t="str">
        <f ca="1">IF(B238="","",IF(ISERROR(MATCH($J238,SorP!$B$1:$B$6230,0)),"",INDIRECT("'SorP'!$A$"&amp;MATCH($J238,SorP!$B$1:$B$6230,0))))</f>
        <v/>
      </c>
      <c r="U238" s="239"/>
      <c r="V238" s="269" t="e">
        <f>IF(C238="",NA(),MATCH($B238&amp;$C238,'Smelter Look-up'!$J:$J,0))</f>
        <v>#N/A</v>
      </c>
      <c r="W238" s="270"/>
      <c r="X238" s="270">
        <f t="shared" ca="1" si="10"/>
        <v>0</v>
      </c>
      <c r="Y238" s="270"/>
      <c r="Z238" s="270"/>
      <c r="AB238" s="272" t="str">
        <f t="shared" si="11"/>
        <v/>
      </c>
    </row>
    <row r="239" spans="1:28" s="271" customFormat="1" ht="20.25">
      <c r="A239" s="215"/>
      <c r="B239" s="216" t="str">
        <f>IF(LEN(A239)=0,"",INDEX('Smelter Look-up'!$A:$A,MATCH($A239,'Smelter Look-up'!$E:$E,0)))</f>
        <v/>
      </c>
      <c r="C239" s="220" t="str">
        <f>IF(LEN(A239)=0,"",INDEX('Smelter Look-up'!$C:$C,MATCH($A239,'Smelter Look-up'!$E:$E,0)))</f>
        <v/>
      </c>
      <c r="D239" s="216"/>
      <c r="E239" s="216" t="str">
        <f ca="1">IF(ISERROR($V239),"",OFFSET('Smelter Look-up'!$D$4,$V239-4,0)&amp;"")</f>
        <v/>
      </c>
      <c r="F239" s="216" t="str">
        <f ca="1">IF(ISERROR($V239),"",OFFSET('Smelter Look-up'!$E$4,$V239-4,0))</f>
        <v/>
      </c>
      <c r="G239" s="216" t="str">
        <f ca="1">IF(C239=$X$4,"Enter smelter details", IF(ISERROR($V239),"",OFFSET('Smelter Look-up'!$F$4,$V239-4,0)))</f>
        <v/>
      </c>
      <c r="H239" s="217" t="str">
        <f ca="1">IF(ISERROR($V239),"",OFFSET('Smelter Look-up'!$G$4,$V239-4,0))</f>
        <v/>
      </c>
      <c r="I239" s="218" t="str">
        <f ca="1">IF(ISERROR($V239),"",OFFSET('Smelter Look-up'!$H$4,$V239-4,0))</f>
        <v/>
      </c>
      <c r="J239" s="218" t="str">
        <f ca="1">IF(ISERROR($V239),"",OFFSET('Smelter Look-up'!$I$4,$V239-4,0))</f>
        <v/>
      </c>
      <c r="K239" s="267"/>
      <c r="L239" s="267"/>
      <c r="M239" s="267"/>
      <c r="N239" s="267"/>
      <c r="O239" s="267"/>
      <c r="P239" s="219"/>
      <c r="Q239" s="268"/>
      <c r="R239" s="216" t="str">
        <f ca="1">IF(ISERROR($V239),"",OFFSET('Smelter Look-up'!$C$4,$V239-4,0)&amp;"")</f>
        <v/>
      </c>
      <c r="S239" s="224" t="str">
        <f t="shared" ca="1" si="9"/>
        <v/>
      </c>
      <c r="T239" s="224" t="str">
        <f ca="1">IF(B239="","",IF(ISERROR(MATCH($J239,SorP!$B$1:$B$6230,0)),"",INDIRECT("'SorP'!$A$"&amp;MATCH($J239,SorP!$B$1:$B$6230,0))))</f>
        <v/>
      </c>
      <c r="U239" s="239"/>
      <c r="V239" s="269" t="e">
        <f>IF(C239="",NA(),MATCH($B239&amp;$C239,'Smelter Look-up'!$J:$J,0))</f>
        <v>#N/A</v>
      </c>
      <c r="W239" s="270"/>
      <c r="X239" s="270">
        <f t="shared" ca="1" si="10"/>
        <v>0</v>
      </c>
      <c r="Y239" s="270"/>
      <c r="Z239" s="270"/>
      <c r="AB239" s="272" t="str">
        <f t="shared" si="11"/>
        <v/>
      </c>
    </row>
    <row r="240" spans="1:28" s="271" customFormat="1" ht="20.25">
      <c r="A240" s="215"/>
      <c r="B240" s="216" t="str">
        <f>IF(LEN(A240)=0,"",INDEX('Smelter Look-up'!$A:$A,MATCH($A240,'Smelter Look-up'!$E:$E,0)))</f>
        <v/>
      </c>
      <c r="C240" s="220" t="str">
        <f>IF(LEN(A240)=0,"",INDEX('Smelter Look-up'!$C:$C,MATCH($A240,'Smelter Look-up'!$E:$E,0)))</f>
        <v/>
      </c>
      <c r="D240" s="216"/>
      <c r="E240" s="216" t="str">
        <f ca="1">IF(ISERROR($V240),"",OFFSET('Smelter Look-up'!$D$4,$V240-4,0)&amp;"")</f>
        <v/>
      </c>
      <c r="F240" s="216" t="str">
        <f ca="1">IF(ISERROR($V240),"",OFFSET('Smelter Look-up'!$E$4,$V240-4,0))</f>
        <v/>
      </c>
      <c r="G240" s="216" t="str">
        <f ca="1">IF(C240=$X$4,"Enter smelter details", IF(ISERROR($V240),"",OFFSET('Smelter Look-up'!$F$4,$V240-4,0)))</f>
        <v/>
      </c>
      <c r="H240" s="217" t="str">
        <f ca="1">IF(ISERROR($V240),"",OFFSET('Smelter Look-up'!$G$4,$V240-4,0))</f>
        <v/>
      </c>
      <c r="I240" s="218" t="str">
        <f ca="1">IF(ISERROR($V240),"",OFFSET('Smelter Look-up'!$H$4,$V240-4,0))</f>
        <v/>
      </c>
      <c r="J240" s="218" t="str">
        <f ca="1">IF(ISERROR($V240),"",OFFSET('Smelter Look-up'!$I$4,$V240-4,0))</f>
        <v/>
      </c>
      <c r="K240" s="267"/>
      <c r="L240" s="267"/>
      <c r="M240" s="267"/>
      <c r="N240" s="267"/>
      <c r="O240" s="267"/>
      <c r="P240" s="219"/>
      <c r="Q240" s="268"/>
      <c r="R240" s="216" t="str">
        <f ca="1">IF(ISERROR($V240),"",OFFSET('Smelter Look-up'!$C$4,$V240-4,0)&amp;"")</f>
        <v/>
      </c>
      <c r="S240" s="224" t="str">
        <f t="shared" ca="1" si="9"/>
        <v/>
      </c>
      <c r="T240" s="224" t="str">
        <f ca="1">IF(B240="","",IF(ISERROR(MATCH($J240,SorP!$B$1:$B$6230,0)),"",INDIRECT("'SorP'!$A$"&amp;MATCH($J240,SorP!$B$1:$B$6230,0))))</f>
        <v/>
      </c>
      <c r="U240" s="239"/>
      <c r="V240" s="269" t="e">
        <f>IF(C240="",NA(),MATCH($B240&amp;$C240,'Smelter Look-up'!$J:$J,0))</f>
        <v>#N/A</v>
      </c>
      <c r="W240" s="270"/>
      <c r="X240" s="270">
        <f t="shared" ca="1" si="10"/>
        <v>0</v>
      </c>
      <c r="Y240" s="270"/>
      <c r="Z240" s="270"/>
      <c r="AB240" s="272" t="str">
        <f t="shared" si="11"/>
        <v/>
      </c>
    </row>
    <row r="241" spans="1:28" s="271" customFormat="1" ht="20.25">
      <c r="A241" s="215"/>
      <c r="B241" s="216" t="str">
        <f>IF(LEN(A241)=0,"",INDEX('Smelter Look-up'!$A:$A,MATCH($A241,'Smelter Look-up'!$E:$E,0)))</f>
        <v/>
      </c>
      <c r="C241" s="220" t="str">
        <f>IF(LEN(A241)=0,"",INDEX('Smelter Look-up'!$C:$C,MATCH($A241,'Smelter Look-up'!$E:$E,0)))</f>
        <v/>
      </c>
      <c r="D241" s="216"/>
      <c r="E241" s="216" t="str">
        <f ca="1">IF(ISERROR($V241),"",OFFSET('Smelter Look-up'!$D$4,$V241-4,0)&amp;"")</f>
        <v/>
      </c>
      <c r="F241" s="216" t="str">
        <f ca="1">IF(ISERROR($V241),"",OFFSET('Smelter Look-up'!$E$4,$V241-4,0))</f>
        <v/>
      </c>
      <c r="G241" s="216" t="str">
        <f ca="1">IF(C241=$X$4,"Enter smelter details", IF(ISERROR($V241),"",OFFSET('Smelter Look-up'!$F$4,$V241-4,0)))</f>
        <v/>
      </c>
      <c r="H241" s="217" t="str">
        <f ca="1">IF(ISERROR($V241),"",OFFSET('Smelter Look-up'!$G$4,$V241-4,0))</f>
        <v/>
      </c>
      <c r="I241" s="218" t="str">
        <f ca="1">IF(ISERROR($V241),"",OFFSET('Smelter Look-up'!$H$4,$V241-4,0))</f>
        <v/>
      </c>
      <c r="J241" s="218" t="str">
        <f ca="1">IF(ISERROR($V241),"",OFFSET('Smelter Look-up'!$I$4,$V241-4,0))</f>
        <v/>
      </c>
      <c r="K241" s="267"/>
      <c r="L241" s="267"/>
      <c r="M241" s="267"/>
      <c r="N241" s="267"/>
      <c r="O241" s="267"/>
      <c r="P241" s="219"/>
      <c r="Q241" s="268"/>
      <c r="R241" s="216" t="str">
        <f ca="1">IF(ISERROR($V241),"",OFFSET('Smelter Look-up'!$C$4,$V241-4,0)&amp;"")</f>
        <v/>
      </c>
      <c r="S241" s="224" t="str">
        <f t="shared" ca="1" si="9"/>
        <v/>
      </c>
      <c r="T241" s="224" t="str">
        <f ca="1">IF(B241="","",IF(ISERROR(MATCH($J241,SorP!$B$1:$B$6230,0)),"",INDIRECT("'SorP'!$A$"&amp;MATCH($J241,SorP!$B$1:$B$6230,0))))</f>
        <v/>
      </c>
      <c r="U241" s="239"/>
      <c r="V241" s="269" t="e">
        <f>IF(C241="",NA(),MATCH($B241&amp;$C241,'Smelter Look-up'!$J:$J,0))</f>
        <v>#N/A</v>
      </c>
      <c r="W241" s="270"/>
      <c r="X241" s="270">
        <f t="shared" ca="1" si="10"/>
        <v>0</v>
      </c>
      <c r="Y241" s="270"/>
      <c r="Z241" s="270"/>
      <c r="AB241" s="272" t="str">
        <f t="shared" si="11"/>
        <v/>
      </c>
    </row>
    <row r="242" spans="1:28" s="271" customFormat="1" ht="20.25">
      <c r="A242" s="215"/>
      <c r="B242" s="216" t="str">
        <f>IF(LEN(A242)=0,"",INDEX('Smelter Look-up'!$A:$A,MATCH($A242,'Smelter Look-up'!$E:$E,0)))</f>
        <v/>
      </c>
      <c r="C242" s="220" t="str">
        <f>IF(LEN(A242)=0,"",INDEX('Smelter Look-up'!$C:$C,MATCH($A242,'Smelter Look-up'!$E:$E,0)))</f>
        <v/>
      </c>
      <c r="D242" s="216"/>
      <c r="E242" s="216" t="str">
        <f ca="1">IF(ISERROR($V242),"",OFFSET('Smelter Look-up'!$D$4,$V242-4,0)&amp;"")</f>
        <v/>
      </c>
      <c r="F242" s="216" t="str">
        <f ca="1">IF(ISERROR($V242),"",OFFSET('Smelter Look-up'!$E$4,$V242-4,0))</f>
        <v/>
      </c>
      <c r="G242" s="216" t="str">
        <f ca="1">IF(C242=$X$4,"Enter smelter details", IF(ISERROR($V242),"",OFFSET('Smelter Look-up'!$F$4,$V242-4,0)))</f>
        <v/>
      </c>
      <c r="H242" s="217" t="str">
        <f ca="1">IF(ISERROR($V242),"",OFFSET('Smelter Look-up'!$G$4,$V242-4,0))</f>
        <v/>
      </c>
      <c r="I242" s="218" t="str">
        <f ca="1">IF(ISERROR($V242),"",OFFSET('Smelter Look-up'!$H$4,$V242-4,0))</f>
        <v/>
      </c>
      <c r="J242" s="218" t="str">
        <f ca="1">IF(ISERROR($V242),"",OFFSET('Smelter Look-up'!$I$4,$V242-4,0))</f>
        <v/>
      </c>
      <c r="K242" s="267"/>
      <c r="L242" s="267"/>
      <c r="M242" s="267"/>
      <c r="N242" s="267"/>
      <c r="O242" s="267"/>
      <c r="P242" s="219"/>
      <c r="Q242" s="268"/>
      <c r="R242" s="216" t="str">
        <f ca="1">IF(ISERROR($V242),"",OFFSET('Smelter Look-up'!$C$4,$V242-4,0)&amp;"")</f>
        <v/>
      </c>
      <c r="S242" s="224" t="str">
        <f t="shared" ca="1" si="9"/>
        <v/>
      </c>
      <c r="T242" s="224" t="str">
        <f ca="1">IF(B242="","",IF(ISERROR(MATCH($J242,SorP!$B$1:$B$6230,0)),"",INDIRECT("'SorP'!$A$"&amp;MATCH($J242,SorP!$B$1:$B$6230,0))))</f>
        <v/>
      </c>
      <c r="U242" s="239"/>
      <c r="V242" s="269" t="e">
        <f>IF(C242="",NA(),MATCH($B242&amp;$C242,'Smelter Look-up'!$J:$J,0))</f>
        <v>#N/A</v>
      </c>
      <c r="W242" s="270"/>
      <c r="X242" s="270">
        <f t="shared" ca="1" si="10"/>
        <v>0</v>
      </c>
      <c r="Y242" s="270"/>
      <c r="Z242" s="270"/>
      <c r="AB242" s="272" t="str">
        <f t="shared" si="11"/>
        <v/>
      </c>
    </row>
    <row r="243" spans="1:28" s="271" customFormat="1" ht="20.25">
      <c r="A243" s="215"/>
      <c r="B243" s="216" t="str">
        <f>IF(LEN(A243)=0,"",INDEX('Smelter Look-up'!$A:$A,MATCH($A243,'Smelter Look-up'!$E:$E,0)))</f>
        <v/>
      </c>
      <c r="C243" s="220" t="str">
        <f>IF(LEN(A243)=0,"",INDEX('Smelter Look-up'!$C:$C,MATCH($A243,'Smelter Look-up'!$E:$E,0)))</f>
        <v/>
      </c>
      <c r="D243" s="216"/>
      <c r="E243" s="216" t="str">
        <f ca="1">IF(ISERROR($V243),"",OFFSET('Smelter Look-up'!$D$4,$V243-4,0)&amp;"")</f>
        <v/>
      </c>
      <c r="F243" s="216" t="str">
        <f ca="1">IF(ISERROR($V243),"",OFFSET('Smelter Look-up'!$E$4,$V243-4,0))</f>
        <v/>
      </c>
      <c r="G243" s="216" t="str">
        <f ca="1">IF(C243=$X$4,"Enter smelter details", IF(ISERROR($V243),"",OFFSET('Smelter Look-up'!$F$4,$V243-4,0)))</f>
        <v/>
      </c>
      <c r="H243" s="217" t="str">
        <f ca="1">IF(ISERROR($V243),"",OFFSET('Smelter Look-up'!$G$4,$V243-4,0))</f>
        <v/>
      </c>
      <c r="I243" s="218" t="str">
        <f ca="1">IF(ISERROR($V243),"",OFFSET('Smelter Look-up'!$H$4,$V243-4,0))</f>
        <v/>
      </c>
      <c r="J243" s="218" t="str">
        <f ca="1">IF(ISERROR($V243),"",OFFSET('Smelter Look-up'!$I$4,$V243-4,0))</f>
        <v/>
      </c>
      <c r="K243" s="267"/>
      <c r="L243" s="267"/>
      <c r="M243" s="267"/>
      <c r="N243" s="267"/>
      <c r="O243" s="267"/>
      <c r="P243" s="219"/>
      <c r="Q243" s="268"/>
      <c r="R243" s="216" t="str">
        <f ca="1">IF(ISERROR($V243),"",OFFSET('Smelter Look-up'!$C$4,$V243-4,0)&amp;"")</f>
        <v/>
      </c>
      <c r="S243" s="224" t="str">
        <f t="shared" ca="1" si="9"/>
        <v/>
      </c>
      <c r="T243" s="224" t="str">
        <f ca="1">IF(B243="","",IF(ISERROR(MATCH($J243,SorP!$B$1:$B$6230,0)),"",INDIRECT("'SorP'!$A$"&amp;MATCH($J243,SorP!$B$1:$B$6230,0))))</f>
        <v/>
      </c>
      <c r="U243" s="239"/>
      <c r="V243" s="269" t="e">
        <f>IF(C243="",NA(),MATCH($B243&amp;$C243,'Smelter Look-up'!$J:$J,0))</f>
        <v>#N/A</v>
      </c>
      <c r="W243" s="270"/>
      <c r="X243" s="270">
        <f t="shared" ca="1" si="10"/>
        <v>0</v>
      </c>
      <c r="Y243" s="270"/>
      <c r="Z243" s="270"/>
      <c r="AB243" s="272" t="str">
        <f t="shared" si="11"/>
        <v/>
      </c>
    </row>
    <row r="244" spans="1:28" s="271" customFormat="1" ht="20.25">
      <c r="A244" s="215"/>
      <c r="B244" s="216" t="str">
        <f>IF(LEN(A244)=0,"",INDEX('Smelter Look-up'!$A:$A,MATCH($A244,'Smelter Look-up'!$E:$E,0)))</f>
        <v/>
      </c>
      <c r="C244" s="220" t="str">
        <f>IF(LEN(A244)=0,"",INDEX('Smelter Look-up'!$C:$C,MATCH($A244,'Smelter Look-up'!$E:$E,0)))</f>
        <v/>
      </c>
      <c r="D244" s="216"/>
      <c r="E244" s="216" t="str">
        <f ca="1">IF(ISERROR($V244),"",OFFSET('Smelter Look-up'!$D$4,$V244-4,0)&amp;"")</f>
        <v/>
      </c>
      <c r="F244" s="216" t="str">
        <f ca="1">IF(ISERROR($V244),"",OFFSET('Smelter Look-up'!$E$4,$V244-4,0))</f>
        <v/>
      </c>
      <c r="G244" s="216" t="str">
        <f ca="1">IF(C244=$X$4,"Enter smelter details", IF(ISERROR($V244),"",OFFSET('Smelter Look-up'!$F$4,$V244-4,0)))</f>
        <v/>
      </c>
      <c r="H244" s="217" t="str">
        <f ca="1">IF(ISERROR($V244),"",OFFSET('Smelter Look-up'!$G$4,$V244-4,0))</f>
        <v/>
      </c>
      <c r="I244" s="218" t="str">
        <f ca="1">IF(ISERROR($V244),"",OFFSET('Smelter Look-up'!$H$4,$V244-4,0))</f>
        <v/>
      </c>
      <c r="J244" s="218" t="str">
        <f ca="1">IF(ISERROR($V244),"",OFFSET('Smelter Look-up'!$I$4,$V244-4,0))</f>
        <v/>
      </c>
      <c r="K244" s="267"/>
      <c r="L244" s="267"/>
      <c r="M244" s="267"/>
      <c r="N244" s="267"/>
      <c r="O244" s="267"/>
      <c r="P244" s="219"/>
      <c r="Q244" s="268"/>
      <c r="R244" s="216" t="str">
        <f ca="1">IF(ISERROR($V244),"",OFFSET('Smelter Look-up'!$C$4,$V244-4,0)&amp;"")</f>
        <v/>
      </c>
      <c r="S244" s="224" t="str">
        <f t="shared" ca="1" si="9"/>
        <v/>
      </c>
      <c r="T244" s="224" t="str">
        <f ca="1">IF(B244="","",IF(ISERROR(MATCH($J244,SorP!$B$1:$B$6230,0)),"",INDIRECT("'SorP'!$A$"&amp;MATCH($J244,SorP!$B$1:$B$6230,0))))</f>
        <v/>
      </c>
      <c r="U244" s="239"/>
      <c r="V244" s="269" t="e">
        <f>IF(C244="",NA(),MATCH($B244&amp;$C244,'Smelter Look-up'!$J:$J,0))</f>
        <v>#N/A</v>
      </c>
      <c r="W244" s="270"/>
      <c r="X244" s="270">
        <f t="shared" ca="1" si="10"/>
        <v>0</v>
      </c>
      <c r="Y244" s="270"/>
      <c r="Z244" s="270"/>
      <c r="AB244" s="272" t="str">
        <f t="shared" si="11"/>
        <v/>
      </c>
    </row>
    <row r="245" spans="1:28" s="271" customFormat="1" ht="20.25">
      <c r="A245" s="215"/>
      <c r="B245" s="216" t="str">
        <f>IF(LEN(A245)=0,"",INDEX('Smelter Look-up'!$A:$A,MATCH($A245,'Smelter Look-up'!$E:$E,0)))</f>
        <v/>
      </c>
      <c r="C245" s="220" t="str">
        <f>IF(LEN(A245)=0,"",INDEX('Smelter Look-up'!$C:$C,MATCH($A245,'Smelter Look-up'!$E:$E,0)))</f>
        <v/>
      </c>
      <c r="D245" s="216"/>
      <c r="E245" s="216" t="str">
        <f ca="1">IF(ISERROR($V245),"",OFFSET('Smelter Look-up'!$D$4,$V245-4,0)&amp;"")</f>
        <v/>
      </c>
      <c r="F245" s="216" t="str">
        <f ca="1">IF(ISERROR($V245),"",OFFSET('Smelter Look-up'!$E$4,$V245-4,0))</f>
        <v/>
      </c>
      <c r="G245" s="216" t="str">
        <f ca="1">IF(C245=$X$4,"Enter smelter details", IF(ISERROR($V245),"",OFFSET('Smelter Look-up'!$F$4,$V245-4,0)))</f>
        <v/>
      </c>
      <c r="H245" s="217" t="str">
        <f ca="1">IF(ISERROR($V245),"",OFFSET('Smelter Look-up'!$G$4,$V245-4,0))</f>
        <v/>
      </c>
      <c r="I245" s="218" t="str">
        <f ca="1">IF(ISERROR($V245),"",OFFSET('Smelter Look-up'!$H$4,$V245-4,0))</f>
        <v/>
      </c>
      <c r="J245" s="218" t="str">
        <f ca="1">IF(ISERROR($V245),"",OFFSET('Smelter Look-up'!$I$4,$V245-4,0))</f>
        <v/>
      </c>
      <c r="K245" s="267"/>
      <c r="L245" s="267"/>
      <c r="M245" s="267"/>
      <c r="N245" s="267"/>
      <c r="O245" s="267"/>
      <c r="P245" s="219"/>
      <c r="Q245" s="268"/>
      <c r="R245" s="216" t="str">
        <f ca="1">IF(ISERROR($V245),"",OFFSET('Smelter Look-up'!$C$4,$V245-4,0)&amp;"")</f>
        <v/>
      </c>
      <c r="S245" s="224" t="str">
        <f t="shared" ca="1" si="9"/>
        <v/>
      </c>
      <c r="T245" s="224" t="str">
        <f ca="1">IF(B245="","",IF(ISERROR(MATCH($J245,SorP!$B$1:$B$6230,0)),"",INDIRECT("'SorP'!$A$"&amp;MATCH($J245,SorP!$B$1:$B$6230,0))))</f>
        <v/>
      </c>
      <c r="U245" s="239"/>
      <c r="V245" s="269" t="e">
        <f>IF(C245="",NA(),MATCH($B245&amp;$C245,'Smelter Look-up'!$J:$J,0))</f>
        <v>#N/A</v>
      </c>
      <c r="W245" s="270"/>
      <c r="X245" s="270">
        <f t="shared" ca="1" si="10"/>
        <v>0</v>
      </c>
      <c r="Y245" s="270"/>
      <c r="Z245" s="270"/>
      <c r="AB245" s="272" t="str">
        <f t="shared" si="11"/>
        <v/>
      </c>
    </row>
    <row r="246" spans="1:28" s="271" customFormat="1" ht="20.25">
      <c r="A246" s="215"/>
      <c r="B246" s="216" t="str">
        <f>IF(LEN(A246)=0,"",INDEX('Smelter Look-up'!$A:$A,MATCH($A246,'Smelter Look-up'!$E:$E,0)))</f>
        <v/>
      </c>
      <c r="C246" s="220" t="str">
        <f>IF(LEN(A246)=0,"",INDEX('Smelter Look-up'!$C:$C,MATCH($A246,'Smelter Look-up'!$E:$E,0)))</f>
        <v/>
      </c>
      <c r="D246" s="216"/>
      <c r="E246" s="216" t="str">
        <f ca="1">IF(ISERROR($V246),"",OFFSET('Smelter Look-up'!$D$4,$V246-4,0)&amp;"")</f>
        <v/>
      </c>
      <c r="F246" s="216" t="str">
        <f ca="1">IF(ISERROR($V246),"",OFFSET('Smelter Look-up'!$E$4,$V246-4,0))</f>
        <v/>
      </c>
      <c r="G246" s="216" t="str">
        <f ca="1">IF(C246=$X$4,"Enter smelter details", IF(ISERROR($V246),"",OFFSET('Smelter Look-up'!$F$4,$V246-4,0)))</f>
        <v/>
      </c>
      <c r="H246" s="217" t="str">
        <f ca="1">IF(ISERROR($V246),"",OFFSET('Smelter Look-up'!$G$4,$V246-4,0))</f>
        <v/>
      </c>
      <c r="I246" s="218" t="str">
        <f ca="1">IF(ISERROR($V246),"",OFFSET('Smelter Look-up'!$H$4,$V246-4,0))</f>
        <v/>
      </c>
      <c r="J246" s="218" t="str">
        <f ca="1">IF(ISERROR($V246),"",OFFSET('Smelter Look-up'!$I$4,$V246-4,0))</f>
        <v/>
      </c>
      <c r="K246" s="267"/>
      <c r="L246" s="267"/>
      <c r="M246" s="267"/>
      <c r="N246" s="267"/>
      <c r="O246" s="267"/>
      <c r="P246" s="219"/>
      <c r="Q246" s="268"/>
      <c r="R246" s="216" t="str">
        <f ca="1">IF(ISERROR($V246),"",OFFSET('Smelter Look-up'!$C$4,$V246-4,0)&amp;"")</f>
        <v/>
      </c>
      <c r="S246" s="224" t="str">
        <f t="shared" ca="1" si="9"/>
        <v/>
      </c>
      <c r="T246" s="224" t="str">
        <f ca="1">IF(B246="","",IF(ISERROR(MATCH($J246,SorP!$B$1:$B$6230,0)),"",INDIRECT("'SorP'!$A$"&amp;MATCH($J246,SorP!$B$1:$B$6230,0))))</f>
        <v/>
      </c>
      <c r="U246" s="239"/>
      <c r="V246" s="269" t="e">
        <f>IF(C246="",NA(),MATCH($B246&amp;$C246,'Smelter Look-up'!$J:$J,0))</f>
        <v>#N/A</v>
      </c>
      <c r="W246" s="270"/>
      <c r="X246" s="270">
        <f t="shared" ca="1" si="10"/>
        <v>0</v>
      </c>
      <c r="Y246" s="270"/>
      <c r="Z246" s="270"/>
      <c r="AB246" s="272" t="str">
        <f t="shared" si="11"/>
        <v/>
      </c>
    </row>
    <row r="247" spans="1:28" s="271" customFormat="1" ht="20.25">
      <c r="A247" s="215"/>
      <c r="B247" s="216" t="str">
        <f>IF(LEN(A247)=0,"",INDEX('Smelter Look-up'!$A:$A,MATCH($A247,'Smelter Look-up'!$E:$E,0)))</f>
        <v/>
      </c>
      <c r="C247" s="220" t="str">
        <f>IF(LEN(A247)=0,"",INDEX('Smelter Look-up'!$C:$C,MATCH($A247,'Smelter Look-up'!$E:$E,0)))</f>
        <v/>
      </c>
      <c r="D247" s="216"/>
      <c r="E247" s="216" t="str">
        <f ca="1">IF(ISERROR($V247),"",OFFSET('Smelter Look-up'!$D$4,$V247-4,0)&amp;"")</f>
        <v/>
      </c>
      <c r="F247" s="216" t="str">
        <f ca="1">IF(ISERROR($V247),"",OFFSET('Smelter Look-up'!$E$4,$V247-4,0))</f>
        <v/>
      </c>
      <c r="G247" s="216" t="str">
        <f ca="1">IF(C247=$X$4,"Enter smelter details", IF(ISERROR($V247),"",OFFSET('Smelter Look-up'!$F$4,$V247-4,0)))</f>
        <v/>
      </c>
      <c r="H247" s="217" t="str">
        <f ca="1">IF(ISERROR($V247),"",OFFSET('Smelter Look-up'!$G$4,$V247-4,0))</f>
        <v/>
      </c>
      <c r="I247" s="218" t="str">
        <f ca="1">IF(ISERROR($V247),"",OFFSET('Smelter Look-up'!$H$4,$V247-4,0))</f>
        <v/>
      </c>
      <c r="J247" s="218" t="str">
        <f ca="1">IF(ISERROR($V247),"",OFFSET('Smelter Look-up'!$I$4,$V247-4,0))</f>
        <v/>
      </c>
      <c r="K247" s="267"/>
      <c r="L247" s="267"/>
      <c r="M247" s="267"/>
      <c r="N247" s="267"/>
      <c r="O247" s="267"/>
      <c r="P247" s="219"/>
      <c r="Q247" s="268"/>
      <c r="R247" s="216" t="str">
        <f ca="1">IF(ISERROR($V247),"",OFFSET('Smelter Look-up'!$C$4,$V247-4,0)&amp;"")</f>
        <v/>
      </c>
      <c r="S247" s="224" t="str">
        <f t="shared" ca="1" si="9"/>
        <v/>
      </c>
      <c r="T247" s="224" t="str">
        <f ca="1">IF(B247="","",IF(ISERROR(MATCH($J247,SorP!$B$1:$B$6230,0)),"",INDIRECT("'SorP'!$A$"&amp;MATCH($J247,SorP!$B$1:$B$6230,0))))</f>
        <v/>
      </c>
      <c r="U247" s="239"/>
      <c r="V247" s="269" t="e">
        <f>IF(C247="",NA(),MATCH($B247&amp;$C247,'Smelter Look-up'!$J:$J,0))</f>
        <v>#N/A</v>
      </c>
      <c r="W247" s="270"/>
      <c r="X247" s="270">
        <f t="shared" ca="1" si="10"/>
        <v>0</v>
      </c>
      <c r="Y247" s="270"/>
      <c r="Z247" s="270"/>
      <c r="AB247" s="272" t="str">
        <f t="shared" si="11"/>
        <v/>
      </c>
    </row>
    <row r="248" spans="1:28" s="271" customFormat="1" ht="20.25">
      <c r="A248" s="215"/>
      <c r="B248" s="216" t="str">
        <f>IF(LEN(A248)=0,"",INDEX('Smelter Look-up'!$A:$A,MATCH($A248,'Smelter Look-up'!$E:$E,0)))</f>
        <v/>
      </c>
      <c r="C248" s="220" t="str">
        <f>IF(LEN(A248)=0,"",INDEX('Smelter Look-up'!$C:$C,MATCH($A248,'Smelter Look-up'!$E:$E,0)))</f>
        <v/>
      </c>
      <c r="D248" s="216"/>
      <c r="E248" s="216" t="str">
        <f ca="1">IF(ISERROR($V248),"",OFFSET('Smelter Look-up'!$D$4,$V248-4,0)&amp;"")</f>
        <v/>
      </c>
      <c r="F248" s="216" t="str">
        <f ca="1">IF(ISERROR($V248),"",OFFSET('Smelter Look-up'!$E$4,$V248-4,0))</f>
        <v/>
      </c>
      <c r="G248" s="216" t="str">
        <f ca="1">IF(C248=$X$4,"Enter smelter details", IF(ISERROR($V248),"",OFFSET('Smelter Look-up'!$F$4,$V248-4,0)))</f>
        <v/>
      </c>
      <c r="H248" s="217" t="str">
        <f ca="1">IF(ISERROR($V248),"",OFFSET('Smelter Look-up'!$G$4,$V248-4,0))</f>
        <v/>
      </c>
      <c r="I248" s="218" t="str">
        <f ca="1">IF(ISERROR($V248),"",OFFSET('Smelter Look-up'!$H$4,$V248-4,0))</f>
        <v/>
      </c>
      <c r="J248" s="218" t="str">
        <f ca="1">IF(ISERROR($V248),"",OFFSET('Smelter Look-up'!$I$4,$V248-4,0))</f>
        <v/>
      </c>
      <c r="K248" s="267"/>
      <c r="L248" s="267"/>
      <c r="M248" s="267"/>
      <c r="N248" s="267"/>
      <c r="O248" s="267"/>
      <c r="P248" s="219"/>
      <c r="Q248" s="268"/>
      <c r="R248" s="216" t="str">
        <f ca="1">IF(ISERROR($V248),"",OFFSET('Smelter Look-up'!$C$4,$V248-4,0)&amp;"")</f>
        <v/>
      </c>
      <c r="S248" s="224" t="str">
        <f t="shared" ca="1" si="9"/>
        <v/>
      </c>
      <c r="T248" s="224" t="str">
        <f ca="1">IF(B248="","",IF(ISERROR(MATCH($J248,SorP!$B$1:$B$6230,0)),"",INDIRECT("'SorP'!$A$"&amp;MATCH($J248,SorP!$B$1:$B$6230,0))))</f>
        <v/>
      </c>
      <c r="U248" s="239"/>
      <c r="V248" s="269" t="e">
        <f>IF(C248="",NA(),MATCH($B248&amp;$C248,'Smelter Look-up'!$J:$J,0))</f>
        <v>#N/A</v>
      </c>
      <c r="W248" s="270"/>
      <c r="X248" s="270">
        <f t="shared" ca="1" si="10"/>
        <v>0</v>
      </c>
      <c r="Y248" s="270"/>
      <c r="Z248" s="270"/>
      <c r="AB248" s="272" t="str">
        <f t="shared" si="11"/>
        <v/>
      </c>
    </row>
    <row r="249" spans="1:28" s="271" customFormat="1" ht="20.25">
      <c r="A249" s="215"/>
      <c r="B249" s="216" t="str">
        <f>IF(LEN(A249)=0,"",INDEX('Smelter Look-up'!$A:$A,MATCH($A249,'Smelter Look-up'!$E:$E,0)))</f>
        <v/>
      </c>
      <c r="C249" s="220" t="str">
        <f>IF(LEN(A249)=0,"",INDEX('Smelter Look-up'!$C:$C,MATCH($A249,'Smelter Look-up'!$E:$E,0)))</f>
        <v/>
      </c>
      <c r="D249" s="216"/>
      <c r="E249" s="216" t="str">
        <f ca="1">IF(ISERROR($V249),"",OFFSET('Smelter Look-up'!$D$4,$V249-4,0)&amp;"")</f>
        <v/>
      </c>
      <c r="F249" s="216" t="str">
        <f ca="1">IF(ISERROR($V249),"",OFFSET('Smelter Look-up'!$E$4,$V249-4,0))</f>
        <v/>
      </c>
      <c r="G249" s="216" t="str">
        <f ca="1">IF(C249=$X$4,"Enter smelter details", IF(ISERROR($V249),"",OFFSET('Smelter Look-up'!$F$4,$V249-4,0)))</f>
        <v/>
      </c>
      <c r="H249" s="217" t="str">
        <f ca="1">IF(ISERROR($V249),"",OFFSET('Smelter Look-up'!$G$4,$V249-4,0))</f>
        <v/>
      </c>
      <c r="I249" s="218" t="str">
        <f ca="1">IF(ISERROR($V249),"",OFFSET('Smelter Look-up'!$H$4,$V249-4,0))</f>
        <v/>
      </c>
      <c r="J249" s="218" t="str">
        <f ca="1">IF(ISERROR($V249),"",OFFSET('Smelter Look-up'!$I$4,$V249-4,0))</f>
        <v/>
      </c>
      <c r="K249" s="267"/>
      <c r="L249" s="267"/>
      <c r="M249" s="267"/>
      <c r="N249" s="267"/>
      <c r="O249" s="267"/>
      <c r="P249" s="219"/>
      <c r="Q249" s="268"/>
      <c r="R249" s="216" t="str">
        <f ca="1">IF(ISERROR($V249),"",OFFSET('Smelter Look-up'!$C$4,$V249-4,0)&amp;"")</f>
        <v/>
      </c>
      <c r="S249" s="224" t="str">
        <f t="shared" ca="1" si="9"/>
        <v/>
      </c>
      <c r="T249" s="224" t="str">
        <f ca="1">IF(B249="","",IF(ISERROR(MATCH($J249,SorP!$B$1:$B$6230,0)),"",INDIRECT("'SorP'!$A$"&amp;MATCH($J249,SorP!$B$1:$B$6230,0))))</f>
        <v/>
      </c>
      <c r="U249" s="239"/>
      <c r="V249" s="269" t="e">
        <f>IF(C249="",NA(),MATCH($B249&amp;$C249,'Smelter Look-up'!$J:$J,0))</f>
        <v>#N/A</v>
      </c>
      <c r="W249" s="270"/>
      <c r="X249" s="270">
        <f t="shared" ca="1" si="10"/>
        <v>0</v>
      </c>
      <c r="Y249" s="270"/>
      <c r="Z249" s="270"/>
      <c r="AB249" s="272" t="str">
        <f t="shared" si="11"/>
        <v/>
      </c>
    </row>
    <row r="250" spans="1:28" s="271" customFormat="1" ht="20.25">
      <c r="A250" s="215"/>
      <c r="B250" s="216" t="str">
        <f>IF(LEN(A250)=0,"",INDEX('Smelter Look-up'!$A:$A,MATCH($A250,'Smelter Look-up'!$E:$E,0)))</f>
        <v/>
      </c>
      <c r="C250" s="220" t="str">
        <f>IF(LEN(A250)=0,"",INDEX('Smelter Look-up'!$C:$C,MATCH($A250,'Smelter Look-up'!$E:$E,0)))</f>
        <v/>
      </c>
      <c r="D250" s="216"/>
      <c r="E250" s="216" t="str">
        <f ca="1">IF(ISERROR($V250),"",OFFSET('Smelter Look-up'!$D$4,$V250-4,0)&amp;"")</f>
        <v/>
      </c>
      <c r="F250" s="216" t="str">
        <f ca="1">IF(ISERROR($V250),"",OFFSET('Smelter Look-up'!$E$4,$V250-4,0))</f>
        <v/>
      </c>
      <c r="G250" s="216" t="str">
        <f ca="1">IF(C250=$X$4,"Enter smelter details", IF(ISERROR($V250),"",OFFSET('Smelter Look-up'!$F$4,$V250-4,0)))</f>
        <v/>
      </c>
      <c r="H250" s="217" t="str">
        <f ca="1">IF(ISERROR($V250),"",OFFSET('Smelter Look-up'!$G$4,$V250-4,0))</f>
        <v/>
      </c>
      <c r="I250" s="218" t="str">
        <f ca="1">IF(ISERROR($V250),"",OFFSET('Smelter Look-up'!$H$4,$V250-4,0))</f>
        <v/>
      </c>
      <c r="J250" s="218" t="str">
        <f ca="1">IF(ISERROR($V250),"",OFFSET('Smelter Look-up'!$I$4,$V250-4,0))</f>
        <v/>
      </c>
      <c r="K250" s="267"/>
      <c r="L250" s="267"/>
      <c r="M250" s="267"/>
      <c r="N250" s="267"/>
      <c r="O250" s="267"/>
      <c r="P250" s="219"/>
      <c r="Q250" s="268"/>
      <c r="R250" s="216" t="str">
        <f ca="1">IF(ISERROR($V250),"",OFFSET('Smelter Look-up'!$C$4,$V250-4,0)&amp;"")</f>
        <v/>
      </c>
      <c r="S250" s="224" t="str">
        <f t="shared" ca="1" si="9"/>
        <v/>
      </c>
      <c r="T250" s="224" t="str">
        <f ca="1">IF(B250="","",IF(ISERROR(MATCH($J250,SorP!$B$1:$B$6230,0)),"",INDIRECT("'SorP'!$A$"&amp;MATCH($J250,SorP!$B$1:$B$6230,0))))</f>
        <v/>
      </c>
      <c r="U250" s="239"/>
      <c r="V250" s="269" t="e">
        <f>IF(C250="",NA(),MATCH($B250&amp;$C250,'Smelter Look-up'!$J:$J,0))</f>
        <v>#N/A</v>
      </c>
      <c r="W250" s="270"/>
      <c r="X250" s="270">
        <f t="shared" ca="1" si="10"/>
        <v>0</v>
      </c>
      <c r="Y250" s="270"/>
      <c r="Z250" s="270"/>
      <c r="AB250" s="272" t="str">
        <f t="shared" si="11"/>
        <v/>
      </c>
    </row>
    <row r="251" spans="1:28" s="271" customFormat="1" ht="20.25">
      <c r="A251" s="215"/>
      <c r="B251" s="216" t="str">
        <f>IF(LEN(A251)=0,"",INDEX('Smelter Look-up'!$A:$A,MATCH($A251,'Smelter Look-up'!$E:$E,0)))</f>
        <v/>
      </c>
      <c r="C251" s="220" t="str">
        <f>IF(LEN(A251)=0,"",INDEX('Smelter Look-up'!$C:$C,MATCH($A251,'Smelter Look-up'!$E:$E,0)))</f>
        <v/>
      </c>
      <c r="D251" s="216"/>
      <c r="E251" s="216" t="str">
        <f ca="1">IF(ISERROR($V251),"",OFFSET('Smelter Look-up'!$D$4,$V251-4,0)&amp;"")</f>
        <v/>
      </c>
      <c r="F251" s="216" t="str">
        <f ca="1">IF(ISERROR($V251),"",OFFSET('Smelter Look-up'!$E$4,$V251-4,0))</f>
        <v/>
      </c>
      <c r="G251" s="216" t="str">
        <f ca="1">IF(C251=$X$4,"Enter smelter details", IF(ISERROR($V251),"",OFFSET('Smelter Look-up'!$F$4,$V251-4,0)))</f>
        <v/>
      </c>
      <c r="H251" s="217" t="str">
        <f ca="1">IF(ISERROR($V251),"",OFFSET('Smelter Look-up'!$G$4,$V251-4,0))</f>
        <v/>
      </c>
      <c r="I251" s="218" t="str">
        <f ca="1">IF(ISERROR($V251),"",OFFSET('Smelter Look-up'!$H$4,$V251-4,0))</f>
        <v/>
      </c>
      <c r="J251" s="218" t="str">
        <f ca="1">IF(ISERROR($V251),"",OFFSET('Smelter Look-up'!$I$4,$V251-4,0))</f>
        <v/>
      </c>
      <c r="K251" s="267"/>
      <c r="L251" s="267"/>
      <c r="M251" s="267"/>
      <c r="N251" s="267"/>
      <c r="O251" s="267"/>
      <c r="P251" s="219"/>
      <c r="Q251" s="268"/>
      <c r="R251" s="216" t="str">
        <f ca="1">IF(ISERROR($V251),"",OFFSET('Smelter Look-up'!$C$4,$V251-4,0)&amp;"")</f>
        <v/>
      </c>
      <c r="S251" s="224" t="str">
        <f t="shared" ca="1" si="9"/>
        <v/>
      </c>
      <c r="T251" s="224" t="str">
        <f ca="1">IF(B251="","",IF(ISERROR(MATCH($J251,SorP!$B$1:$B$6230,0)),"",INDIRECT("'SorP'!$A$"&amp;MATCH($J251,SorP!$B$1:$B$6230,0))))</f>
        <v/>
      </c>
      <c r="U251" s="239"/>
      <c r="V251" s="269" t="e">
        <f>IF(C251="",NA(),MATCH($B251&amp;$C251,'Smelter Look-up'!$J:$J,0))</f>
        <v>#N/A</v>
      </c>
      <c r="W251" s="270"/>
      <c r="X251" s="270">
        <f t="shared" ca="1" si="10"/>
        <v>0</v>
      </c>
      <c r="Y251" s="270"/>
      <c r="Z251" s="270"/>
      <c r="AB251" s="272" t="str">
        <f t="shared" si="11"/>
        <v/>
      </c>
    </row>
    <row r="252" spans="1:28" s="271" customFormat="1" ht="20.25">
      <c r="A252" s="215"/>
      <c r="B252" s="216" t="str">
        <f>IF(LEN(A252)=0,"",INDEX('Smelter Look-up'!$A:$A,MATCH($A252,'Smelter Look-up'!$E:$E,0)))</f>
        <v/>
      </c>
      <c r="C252" s="220" t="str">
        <f>IF(LEN(A252)=0,"",INDEX('Smelter Look-up'!$C:$C,MATCH($A252,'Smelter Look-up'!$E:$E,0)))</f>
        <v/>
      </c>
      <c r="D252" s="216"/>
      <c r="E252" s="216" t="str">
        <f ca="1">IF(ISERROR($V252),"",OFFSET('Smelter Look-up'!$D$4,$V252-4,0)&amp;"")</f>
        <v/>
      </c>
      <c r="F252" s="216" t="str">
        <f ca="1">IF(ISERROR($V252),"",OFFSET('Smelter Look-up'!$E$4,$V252-4,0))</f>
        <v/>
      </c>
      <c r="G252" s="216" t="str">
        <f ca="1">IF(C252=$X$4,"Enter smelter details", IF(ISERROR($V252),"",OFFSET('Smelter Look-up'!$F$4,$V252-4,0)))</f>
        <v/>
      </c>
      <c r="H252" s="217" t="str">
        <f ca="1">IF(ISERROR($V252),"",OFFSET('Smelter Look-up'!$G$4,$V252-4,0))</f>
        <v/>
      </c>
      <c r="I252" s="218" t="str">
        <f ca="1">IF(ISERROR($V252),"",OFFSET('Smelter Look-up'!$H$4,$V252-4,0))</f>
        <v/>
      </c>
      <c r="J252" s="218" t="str">
        <f ca="1">IF(ISERROR($V252),"",OFFSET('Smelter Look-up'!$I$4,$V252-4,0))</f>
        <v/>
      </c>
      <c r="K252" s="267"/>
      <c r="L252" s="267"/>
      <c r="M252" s="267"/>
      <c r="N252" s="267"/>
      <c r="O252" s="267"/>
      <c r="P252" s="219"/>
      <c r="Q252" s="268"/>
      <c r="R252" s="216" t="str">
        <f ca="1">IF(ISERROR($V252),"",OFFSET('Smelter Look-up'!$C$4,$V252-4,0)&amp;"")</f>
        <v/>
      </c>
      <c r="S252" s="224" t="str">
        <f t="shared" ca="1" si="9"/>
        <v/>
      </c>
      <c r="T252" s="224" t="str">
        <f ca="1">IF(B252="","",IF(ISERROR(MATCH($J252,SorP!$B$1:$B$6230,0)),"",INDIRECT("'SorP'!$A$"&amp;MATCH($J252,SorP!$B$1:$B$6230,0))))</f>
        <v/>
      </c>
      <c r="U252" s="239"/>
      <c r="V252" s="269" t="e">
        <f>IF(C252="",NA(),MATCH($B252&amp;$C252,'Smelter Look-up'!$J:$J,0))</f>
        <v>#N/A</v>
      </c>
      <c r="W252" s="270"/>
      <c r="X252" s="270">
        <f t="shared" ca="1" si="10"/>
        <v>0</v>
      </c>
      <c r="Y252" s="270"/>
      <c r="Z252" s="270"/>
      <c r="AB252" s="272" t="str">
        <f t="shared" si="11"/>
        <v/>
      </c>
    </row>
    <row r="253" spans="1:28" s="271" customFormat="1" ht="20.25">
      <c r="A253" s="215"/>
      <c r="B253" s="216" t="str">
        <f>IF(LEN(A253)=0,"",INDEX('Smelter Look-up'!$A:$A,MATCH($A253,'Smelter Look-up'!$E:$E,0)))</f>
        <v/>
      </c>
      <c r="C253" s="220" t="str">
        <f>IF(LEN(A253)=0,"",INDEX('Smelter Look-up'!$C:$C,MATCH($A253,'Smelter Look-up'!$E:$E,0)))</f>
        <v/>
      </c>
      <c r="D253" s="216"/>
      <c r="E253" s="216" t="str">
        <f ca="1">IF(ISERROR($V253),"",OFFSET('Smelter Look-up'!$D$4,$V253-4,0)&amp;"")</f>
        <v/>
      </c>
      <c r="F253" s="216" t="str">
        <f ca="1">IF(ISERROR($V253),"",OFFSET('Smelter Look-up'!$E$4,$V253-4,0))</f>
        <v/>
      </c>
      <c r="G253" s="216" t="str">
        <f ca="1">IF(C253=$X$4,"Enter smelter details", IF(ISERROR($V253),"",OFFSET('Smelter Look-up'!$F$4,$V253-4,0)))</f>
        <v/>
      </c>
      <c r="H253" s="217" t="str">
        <f ca="1">IF(ISERROR($V253),"",OFFSET('Smelter Look-up'!$G$4,$V253-4,0))</f>
        <v/>
      </c>
      <c r="I253" s="218" t="str">
        <f ca="1">IF(ISERROR($V253),"",OFFSET('Smelter Look-up'!$H$4,$V253-4,0))</f>
        <v/>
      </c>
      <c r="J253" s="218" t="str">
        <f ca="1">IF(ISERROR($V253),"",OFFSET('Smelter Look-up'!$I$4,$V253-4,0))</f>
        <v/>
      </c>
      <c r="K253" s="267"/>
      <c r="L253" s="267"/>
      <c r="M253" s="267"/>
      <c r="N253" s="267"/>
      <c r="O253" s="267"/>
      <c r="P253" s="219"/>
      <c r="Q253" s="268"/>
      <c r="R253" s="216" t="str">
        <f ca="1">IF(ISERROR($V253),"",OFFSET('Smelter Look-up'!$C$4,$V253-4,0)&amp;"")</f>
        <v/>
      </c>
      <c r="S253" s="224" t="str">
        <f t="shared" ca="1" si="9"/>
        <v/>
      </c>
      <c r="T253" s="224" t="str">
        <f ca="1">IF(B253="","",IF(ISERROR(MATCH($J253,SorP!$B$1:$B$6230,0)),"",INDIRECT("'SorP'!$A$"&amp;MATCH($J253,SorP!$B$1:$B$6230,0))))</f>
        <v/>
      </c>
      <c r="U253" s="239"/>
      <c r="V253" s="269" t="e">
        <f>IF(C253="",NA(),MATCH($B253&amp;$C253,'Smelter Look-up'!$J:$J,0))</f>
        <v>#N/A</v>
      </c>
      <c r="W253" s="270"/>
      <c r="X253" s="270">
        <f t="shared" ca="1" si="10"/>
        <v>0</v>
      </c>
      <c r="Y253" s="270"/>
      <c r="Z253" s="270"/>
      <c r="AB253" s="272" t="str">
        <f t="shared" si="11"/>
        <v/>
      </c>
    </row>
    <row r="254" spans="1:28" s="271" customFormat="1" ht="20.25">
      <c r="A254" s="215"/>
      <c r="B254" s="216" t="str">
        <f>IF(LEN(A254)=0,"",INDEX('Smelter Look-up'!$A:$A,MATCH($A254,'Smelter Look-up'!$E:$E,0)))</f>
        <v/>
      </c>
      <c r="C254" s="220" t="str">
        <f>IF(LEN(A254)=0,"",INDEX('Smelter Look-up'!$C:$C,MATCH($A254,'Smelter Look-up'!$E:$E,0)))</f>
        <v/>
      </c>
      <c r="D254" s="216"/>
      <c r="E254" s="216" t="str">
        <f ca="1">IF(ISERROR($V254),"",OFFSET('Smelter Look-up'!$D$4,$V254-4,0)&amp;"")</f>
        <v/>
      </c>
      <c r="F254" s="216" t="str">
        <f ca="1">IF(ISERROR($V254),"",OFFSET('Smelter Look-up'!$E$4,$V254-4,0))</f>
        <v/>
      </c>
      <c r="G254" s="216" t="str">
        <f ca="1">IF(C254=$X$4,"Enter smelter details", IF(ISERROR($V254),"",OFFSET('Smelter Look-up'!$F$4,$V254-4,0)))</f>
        <v/>
      </c>
      <c r="H254" s="217" t="str">
        <f ca="1">IF(ISERROR($V254),"",OFFSET('Smelter Look-up'!$G$4,$V254-4,0))</f>
        <v/>
      </c>
      <c r="I254" s="218" t="str">
        <f ca="1">IF(ISERROR($V254),"",OFFSET('Smelter Look-up'!$H$4,$V254-4,0))</f>
        <v/>
      </c>
      <c r="J254" s="218" t="str">
        <f ca="1">IF(ISERROR($V254),"",OFFSET('Smelter Look-up'!$I$4,$V254-4,0))</f>
        <v/>
      </c>
      <c r="K254" s="267"/>
      <c r="L254" s="267"/>
      <c r="M254" s="267"/>
      <c r="N254" s="267"/>
      <c r="O254" s="267"/>
      <c r="P254" s="219"/>
      <c r="Q254" s="268"/>
      <c r="R254" s="216" t="str">
        <f ca="1">IF(ISERROR($V254),"",OFFSET('Smelter Look-up'!$C$4,$V254-4,0)&amp;"")</f>
        <v/>
      </c>
      <c r="S254" s="224" t="str">
        <f t="shared" ca="1" si="9"/>
        <v/>
      </c>
      <c r="T254" s="224" t="str">
        <f ca="1">IF(B254="","",IF(ISERROR(MATCH($J254,SorP!$B$1:$B$6230,0)),"",INDIRECT("'SorP'!$A$"&amp;MATCH($J254,SorP!$B$1:$B$6230,0))))</f>
        <v/>
      </c>
      <c r="U254" s="239"/>
      <c r="V254" s="269" t="e">
        <f>IF(C254="",NA(),MATCH($B254&amp;$C254,'Smelter Look-up'!$J:$J,0))</f>
        <v>#N/A</v>
      </c>
      <c r="W254" s="270"/>
      <c r="X254" s="270">
        <f t="shared" ca="1" si="10"/>
        <v>0</v>
      </c>
      <c r="Y254" s="270"/>
      <c r="Z254" s="270"/>
      <c r="AB254" s="272" t="str">
        <f t="shared" si="11"/>
        <v/>
      </c>
    </row>
    <row r="255" spans="1:28" s="271" customFormat="1" ht="20.25">
      <c r="A255" s="215"/>
      <c r="B255" s="216" t="str">
        <f>IF(LEN(A255)=0,"",INDEX('Smelter Look-up'!$A:$A,MATCH($A255,'Smelter Look-up'!$E:$E,0)))</f>
        <v/>
      </c>
      <c r="C255" s="220" t="str">
        <f>IF(LEN(A255)=0,"",INDEX('Smelter Look-up'!$C:$C,MATCH($A255,'Smelter Look-up'!$E:$E,0)))</f>
        <v/>
      </c>
      <c r="D255" s="216"/>
      <c r="E255" s="216" t="str">
        <f ca="1">IF(ISERROR($V255),"",OFFSET('Smelter Look-up'!$D$4,$V255-4,0)&amp;"")</f>
        <v/>
      </c>
      <c r="F255" s="216" t="str">
        <f ca="1">IF(ISERROR($V255),"",OFFSET('Smelter Look-up'!$E$4,$V255-4,0))</f>
        <v/>
      </c>
      <c r="G255" s="216" t="str">
        <f ca="1">IF(C255=$X$4,"Enter smelter details", IF(ISERROR($V255),"",OFFSET('Smelter Look-up'!$F$4,$V255-4,0)))</f>
        <v/>
      </c>
      <c r="H255" s="217" t="str">
        <f ca="1">IF(ISERROR($V255),"",OFFSET('Smelter Look-up'!$G$4,$V255-4,0))</f>
        <v/>
      </c>
      <c r="I255" s="218" t="str">
        <f ca="1">IF(ISERROR($V255),"",OFFSET('Smelter Look-up'!$H$4,$V255-4,0))</f>
        <v/>
      </c>
      <c r="J255" s="218" t="str">
        <f ca="1">IF(ISERROR($V255),"",OFFSET('Smelter Look-up'!$I$4,$V255-4,0))</f>
        <v/>
      </c>
      <c r="K255" s="267"/>
      <c r="L255" s="267"/>
      <c r="M255" s="267"/>
      <c r="N255" s="267"/>
      <c r="O255" s="267"/>
      <c r="P255" s="219"/>
      <c r="Q255" s="268"/>
      <c r="R255" s="216" t="str">
        <f ca="1">IF(ISERROR($V255),"",OFFSET('Smelter Look-up'!$C$4,$V255-4,0)&amp;"")</f>
        <v/>
      </c>
      <c r="S255" s="224" t="str">
        <f t="shared" ca="1" si="9"/>
        <v/>
      </c>
      <c r="T255" s="224" t="str">
        <f ca="1">IF(B255="","",IF(ISERROR(MATCH($J255,SorP!$B$1:$B$6230,0)),"",INDIRECT("'SorP'!$A$"&amp;MATCH($J255,SorP!$B$1:$B$6230,0))))</f>
        <v/>
      </c>
      <c r="U255" s="239"/>
      <c r="V255" s="269" t="e">
        <f>IF(C255="",NA(),MATCH($B255&amp;$C255,'Smelter Look-up'!$J:$J,0))</f>
        <v>#N/A</v>
      </c>
      <c r="W255" s="270"/>
      <c r="X255" s="270">
        <f t="shared" ca="1" si="10"/>
        <v>0</v>
      </c>
      <c r="Y255" s="270"/>
      <c r="Z255" s="270"/>
      <c r="AB255" s="272" t="str">
        <f t="shared" si="11"/>
        <v/>
      </c>
    </row>
    <row r="256" spans="1:28" s="271" customFormat="1" ht="20.25">
      <c r="A256" s="215"/>
      <c r="B256" s="216" t="str">
        <f>IF(LEN(A256)=0,"",INDEX('Smelter Look-up'!$A:$A,MATCH($A256,'Smelter Look-up'!$E:$E,0)))</f>
        <v/>
      </c>
      <c r="C256" s="220" t="str">
        <f>IF(LEN(A256)=0,"",INDEX('Smelter Look-up'!$C:$C,MATCH($A256,'Smelter Look-up'!$E:$E,0)))</f>
        <v/>
      </c>
      <c r="D256" s="216"/>
      <c r="E256" s="216" t="str">
        <f ca="1">IF(ISERROR($V256),"",OFFSET('Smelter Look-up'!$D$4,$V256-4,0)&amp;"")</f>
        <v/>
      </c>
      <c r="F256" s="216" t="str">
        <f ca="1">IF(ISERROR($V256),"",OFFSET('Smelter Look-up'!$E$4,$V256-4,0))</f>
        <v/>
      </c>
      <c r="G256" s="216" t="str">
        <f ca="1">IF(C256=$X$4,"Enter smelter details", IF(ISERROR($V256),"",OFFSET('Smelter Look-up'!$F$4,$V256-4,0)))</f>
        <v/>
      </c>
      <c r="H256" s="217" t="str">
        <f ca="1">IF(ISERROR($V256),"",OFFSET('Smelter Look-up'!$G$4,$V256-4,0))</f>
        <v/>
      </c>
      <c r="I256" s="218" t="str">
        <f ca="1">IF(ISERROR($V256),"",OFFSET('Smelter Look-up'!$H$4,$V256-4,0))</f>
        <v/>
      </c>
      <c r="J256" s="218" t="str">
        <f ca="1">IF(ISERROR($V256),"",OFFSET('Smelter Look-up'!$I$4,$V256-4,0))</f>
        <v/>
      </c>
      <c r="K256" s="267"/>
      <c r="L256" s="267"/>
      <c r="M256" s="267"/>
      <c r="N256" s="267"/>
      <c r="O256" s="267"/>
      <c r="P256" s="219"/>
      <c r="Q256" s="268"/>
      <c r="R256" s="216" t="str">
        <f ca="1">IF(ISERROR($V256),"",OFFSET('Smelter Look-up'!$C$4,$V256-4,0)&amp;"")</f>
        <v/>
      </c>
      <c r="S256" s="224" t="str">
        <f t="shared" ca="1" si="9"/>
        <v/>
      </c>
      <c r="T256" s="224" t="str">
        <f ca="1">IF(B256="","",IF(ISERROR(MATCH($J256,SorP!$B$1:$B$6230,0)),"",INDIRECT("'SorP'!$A$"&amp;MATCH($J256,SorP!$B$1:$B$6230,0))))</f>
        <v/>
      </c>
      <c r="U256" s="239"/>
      <c r="V256" s="269" t="e">
        <f>IF(C256="",NA(),MATCH($B256&amp;$C256,'Smelter Look-up'!$J:$J,0))</f>
        <v>#N/A</v>
      </c>
      <c r="W256" s="270"/>
      <c r="X256" s="270">
        <f t="shared" ca="1" si="10"/>
        <v>0</v>
      </c>
      <c r="Y256" s="270"/>
      <c r="Z256" s="270"/>
      <c r="AB256" s="272" t="str">
        <f t="shared" si="11"/>
        <v/>
      </c>
    </row>
    <row r="257" spans="1:28" s="271" customFormat="1" ht="20.25">
      <c r="A257" s="215"/>
      <c r="B257" s="216" t="str">
        <f>IF(LEN(A257)=0,"",INDEX('Smelter Look-up'!$A:$A,MATCH($A257,'Smelter Look-up'!$E:$E,0)))</f>
        <v/>
      </c>
      <c r="C257" s="220" t="str">
        <f>IF(LEN(A257)=0,"",INDEX('Smelter Look-up'!$C:$C,MATCH($A257,'Smelter Look-up'!$E:$E,0)))</f>
        <v/>
      </c>
      <c r="D257" s="216"/>
      <c r="E257" s="216" t="str">
        <f ca="1">IF(ISERROR($V257),"",OFFSET('Smelter Look-up'!$D$4,$V257-4,0)&amp;"")</f>
        <v/>
      </c>
      <c r="F257" s="216" t="str">
        <f ca="1">IF(ISERROR($V257),"",OFFSET('Smelter Look-up'!$E$4,$V257-4,0))</f>
        <v/>
      </c>
      <c r="G257" s="216" t="str">
        <f ca="1">IF(C257=$X$4,"Enter smelter details", IF(ISERROR($V257),"",OFFSET('Smelter Look-up'!$F$4,$V257-4,0)))</f>
        <v/>
      </c>
      <c r="H257" s="217" t="str">
        <f ca="1">IF(ISERROR($V257),"",OFFSET('Smelter Look-up'!$G$4,$V257-4,0))</f>
        <v/>
      </c>
      <c r="I257" s="218" t="str">
        <f ca="1">IF(ISERROR($V257),"",OFFSET('Smelter Look-up'!$H$4,$V257-4,0))</f>
        <v/>
      </c>
      <c r="J257" s="218" t="str">
        <f ca="1">IF(ISERROR($V257),"",OFFSET('Smelter Look-up'!$I$4,$V257-4,0))</f>
        <v/>
      </c>
      <c r="K257" s="267"/>
      <c r="L257" s="267"/>
      <c r="M257" s="267"/>
      <c r="N257" s="267"/>
      <c r="O257" s="267"/>
      <c r="P257" s="219"/>
      <c r="Q257" s="268"/>
      <c r="R257" s="216" t="str">
        <f ca="1">IF(ISERROR($V257),"",OFFSET('Smelter Look-up'!$C$4,$V257-4,0)&amp;"")</f>
        <v/>
      </c>
      <c r="S257" s="224" t="str">
        <f t="shared" ca="1" si="9"/>
        <v/>
      </c>
      <c r="T257" s="224" t="str">
        <f ca="1">IF(B257="","",IF(ISERROR(MATCH($J257,SorP!$B$1:$B$6230,0)),"",INDIRECT("'SorP'!$A$"&amp;MATCH($J257,SorP!$B$1:$B$6230,0))))</f>
        <v/>
      </c>
      <c r="U257" s="239"/>
      <c r="V257" s="269" t="e">
        <f>IF(C257="",NA(),MATCH($B257&amp;$C257,'Smelter Look-up'!$J:$J,0))</f>
        <v>#N/A</v>
      </c>
      <c r="W257" s="270"/>
      <c r="X257" s="270">
        <f t="shared" ca="1" si="10"/>
        <v>0</v>
      </c>
      <c r="Y257" s="270"/>
      <c r="Z257" s="270"/>
      <c r="AB257" s="272" t="str">
        <f t="shared" si="11"/>
        <v/>
      </c>
    </row>
    <row r="258" spans="1:28" s="271" customFormat="1" ht="20.25">
      <c r="A258" s="215"/>
      <c r="B258" s="216" t="str">
        <f>IF(LEN(A258)=0,"",INDEX('Smelter Look-up'!$A:$A,MATCH($A258,'Smelter Look-up'!$E:$E,0)))</f>
        <v/>
      </c>
      <c r="C258" s="220" t="str">
        <f>IF(LEN(A258)=0,"",INDEX('Smelter Look-up'!$C:$C,MATCH($A258,'Smelter Look-up'!$E:$E,0)))</f>
        <v/>
      </c>
      <c r="D258" s="216"/>
      <c r="E258" s="216" t="str">
        <f ca="1">IF(ISERROR($V258),"",OFFSET('Smelter Look-up'!$D$4,$V258-4,0)&amp;"")</f>
        <v/>
      </c>
      <c r="F258" s="216" t="str">
        <f ca="1">IF(ISERROR($V258),"",OFFSET('Smelter Look-up'!$E$4,$V258-4,0))</f>
        <v/>
      </c>
      <c r="G258" s="216" t="str">
        <f ca="1">IF(C258=$X$4,"Enter smelter details", IF(ISERROR($V258),"",OFFSET('Smelter Look-up'!$F$4,$V258-4,0)))</f>
        <v/>
      </c>
      <c r="H258" s="217" t="str">
        <f ca="1">IF(ISERROR($V258),"",OFFSET('Smelter Look-up'!$G$4,$V258-4,0))</f>
        <v/>
      </c>
      <c r="I258" s="218" t="str">
        <f ca="1">IF(ISERROR($V258),"",OFFSET('Smelter Look-up'!$H$4,$V258-4,0))</f>
        <v/>
      </c>
      <c r="J258" s="218" t="str">
        <f ca="1">IF(ISERROR($V258),"",OFFSET('Smelter Look-up'!$I$4,$V258-4,0))</f>
        <v/>
      </c>
      <c r="K258" s="267"/>
      <c r="L258" s="267"/>
      <c r="M258" s="267"/>
      <c r="N258" s="267"/>
      <c r="O258" s="267"/>
      <c r="P258" s="219"/>
      <c r="Q258" s="268"/>
      <c r="R258" s="216" t="str">
        <f ca="1">IF(ISERROR($V258),"",OFFSET('Smelter Look-up'!$C$4,$V258-4,0)&amp;"")</f>
        <v/>
      </c>
      <c r="S258" s="224" t="str">
        <f t="shared" ca="1" si="9"/>
        <v/>
      </c>
      <c r="T258" s="224" t="str">
        <f ca="1">IF(B258="","",IF(ISERROR(MATCH($J258,SorP!$B$1:$B$6230,0)),"",INDIRECT("'SorP'!$A$"&amp;MATCH($J258,SorP!$B$1:$B$6230,0))))</f>
        <v/>
      </c>
      <c r="U258" s="239"/>
      <c r="V258" s="269" t="e">
        <f>IF(C258="",NA(),MATCH($B258&amp;$C258,'Smelter Look-up'!$J:$J,0))</f>
        <v>#N/A</v>
      </c>
      <c r="W258" s="270"/>
      <c r="X258" s="270">
        <f t="shared" ca="1" si="10"/>
        <v>0</v>
      </c>
      <c r="Y258" s="270"/>
      <c r="Z258" s="270"/>
      <c r="AB258" s="272" t="str">
        <f t="shared" si="11"/>
        <v/>
      </c>
    </row>
    <row r="259" spans="1:28" s="271" customFormat="1" ht="20.25">
      <c r="A259" s="215"/>
      <c r="B259" s="216" t="str">
        <f>IF(LEN(A259)=0,"",INDEX('Smelter Look-up'!$A:$A,MATCH($A259,'Smelter Look-up'!$E:$E,0)))</f>
        <v/>
      </c>
      <c r="C259" s="220" t="str">
        <f>IF(LEN(A259)=0,"",INDEX('Smelter Look-up'!$C:$C,MATCH($A259,'Smelter Look-up'!$E:$E,0)))</f>
        <v/>
      </c>
      <c r="D259" s="216"/>
      <c r="E259" s="216" t="str">
        <f ca="1">IF(ISERROR($V259),"",OFFSET('Smelter Look-up'!$D$4,$V259-4,0)&amp;"")</f>
        <v/>
      </c>
      <c r="F259" s="216" t="str">
        <f ca="1">IF(ISERROR($V259),"",OFFSET('Smelter Look-up'!$E$4,$V259-4,0))</f>
        <v/>
      </c>
      <c r="G259" s="216" t="str">
        <f ca="1">IF(C259=$X$4,"Enter smelter details", IF(ISERROR($V259),"",OFFSET('Smelter Look-up'!$F$4,$V259-4,0)))</f>
        <v/>
      </c>
      <c r="H259" s="217" t="str">
        <f ca="1">IF(ISERROR($V259),"",OFFSET('Smelter Look-up'!$G$4,$V259-4,0))</f>
        <v/>
      </c>
      <c r="I259" s="218" t="str">
        <f ca="1">IF(ISERROR($V259),"",OFFSET('Smelter Look-up'!$H$4,$V259-4,0))</f>
        <v/>
      </c>
      <c r="J259" s="218" t="str">
        <f ca="1">IF(ISERROR($V259),"",OFFSET('Smelter Look-up'!$I$4,$V259-4,0))</f>
        <v/>
      </c>
      <c r="K259" s="267"/>
      <c r="L259" s="267"/>
      <c r="M259" s="267"/>
      <c r="N259" s="267"/>
      <c r="O259" s="267"/>
      <c r="P259" s="219"/>
      <c r="Q259" s="268"/>
      <c r="R259" s="216" t="str">
        <f ca="1">IF(ISERROR($V259),"",OFFSET('Smelter Look-up'!$C$4,$V259-4,0)&amp;"")</f>
        <v/>
      </c>
      <c r="S259" s="224" t="str">
        <f t="shared" ca="1" si="9"/>
        <v/>
      </c>
      <c r="T259" s="224" t="str">
        <f ca="1">IF(B259="","",IF(ISERROR(MATCH($J259,SorP!$B$1:$B$6230,0)),"",INDIRECT("'SorP'!$A$"&amp;MATCH($J259,SorP!$B$1:$B$6230,0))))</f>
        <v/>
      </c>
      <c r="U259" s="239"/>
      <c r="V259" s="269" t="e">
        <f>IF(C259="",NA(),MATCH($B259&amp;$C259,'Smelter Look-up'!$J:$J,0))</f>
        <v>#N/A</v>
      </c>
      <c r="W259" s="270"/>
      <c r="X259" s="270">
        <f t="shared" ca="1" si="10"/>
        <v>0</v>
      </c>
      <c r="Y259" s="270"/>
      <c r="Z259" s="270"/>
      <c r="AB259" s="272" t="str">
        <f t="shared" si="11"/>
        <v/>
      </c>
    </row>
    <row r="260" spans="1:28" s="271" customFormat="1" ht="20.25">
      <c r="A260" s="215"/>
      <c r="B260" s="216" t="str">
        <f>IF(LEN(A260)=0,"",INDEX('Smelter Look-up'!$A:$A,MATCH($A260,'Smelter Look-up'!$E:$E,0)))</f>
        <v/>
      </c>
      <c r="C260" s="220" t="str">
        <f>IF(LEN(A260)=0,"",INDEX('Smelter Look-up'!$C:$C,MATCH($A260,'Smelter Look-up'!$E:$E,0)))</f>
        <v/>
      </c>
      <c r="D260" s="216"/>
      <c r="E260" s="216" t="str">
        <f ca="1">IF(ISERROR($V260),"",OFFSET('Smelter Look-up'!$D$4,$V260-4,0)&amp;"")</f>
        <v/>
      </c>
      <c r="F260" s="216" t="str">
        <f ca="1">IF(ISERROR($V260),"",OFFSET('Smelter Look-up'!$E$4,$V260-4,0))</f>
        <v/>
      </c>
      <c r="G260" s="216" t="str">
        <f ca="1">IF(C260=$X$4,"Enter smelter details", IF(ISERROR($V260),"",OFFSET('Smelter Look-up'!$F$4,$V260-4,0)))</f>
        <v/>
      </c>
      <c r="H260" s="217" t="str">
        <f ca="1">IF(ISERROR($V260),"",OFFSET('Smelter Look-up'!$G$4,$V260-4,0))</f>
        <v/>
      </c>
      <c r="I260" s="218" t="str">
        <f ca="1">IF(ISERROR($V260),"",OFFSET('Smelter Look-up'!$H$4,$V260-4,0))</f>
        <v/>
      </c>
      <c r="J260" s="218" t="str">
        <f ca="1">IF(ISERROR($V260),"",OFFSET('Smelter Look-up'!$I$4,$V260-4,0))</f>
        <v/>
      </c>
      <c r="K260" s="267"/>
      <c r="L260" s="267"/>
      <c r="M260" s="267"/>
      <c r="N260" s="267"/>
      <c r="O260" s="267"/>
      <c r="P260" s="219"/>
      <c r="Q260" s="268"/>
      <c r="R260" s="216" t="str">
        <f ca="1">IF(ISERROR($V260),"",OFFSET('Smelter Look-up'!$C$4,$V260-4,0)&amp;"")</f>
        <v/>
      </c>
      <c r="S260" s="224" t="str">
        <f t="shared" ca="1" si="9"/>
        <v/>
      </c>
      <c r="T260" s="224" t="str">
        <f ca="1">IF(B260="","",IF(ISERROR(MATCH($J260,SorP!$B$1:$B$6230,0)),"",INDIRECT("'SorP'!$A$"&amp;MATCH($J260,SorP!$B$1:$B$6230,0))))</f>
        <v/>
      </c>
      <c r="U260" s="239"/>
      <c r="V260" s="269" t="e">
        <f>IF(C260="",NA(),MATCH($B260&amp;$C260,'Smelter Look-up'!$J:$J,0))</f>
        <v>#N/A</v>
      </c>
      <c r="W260" s="270"/>
      <c r="X260" s="270">
        <f t="shared" ca="1" si="10"/>
        <v>0</v>
      </c>
      <c r="Y260" s="270"/>
      <c r="Z260" s="270"/>
      <c r="AB260" s="272" t="str">
        <f t="shared" si="11"/>
        <v/>
      </c>
    </row>
    <row r="261" spans="1:28" s="271" customFormat="1" ht="20.25">
      <c r="A261" s="215"/>
      <c r="B261" s="216" t="str">
        <f>IF(LEN(A261)=0,"",INDEX('Smelter Look-up'!$A:$A,MATCH($A261,'Smelter Look-up'!$E:$E,0)))</f>
        <v/>
      </c>
      <c r="C261" s="220" t="str">
        <f>IF(LEN(A261)=0,"",INDEX('Smelter Look-up'!$C:$C,MATCH($A261,'Smelter Look-up'!$E:$E,0)))</f>
        <v/>
      </c>
      <c r="D261" s="216"/>
      <c r="E261" s="216" t="str">
        <f ca="1">IF(ISERROR($V261),"",OFFSET('Smelter Look-up'!$D$4,$V261-4,0)&amp;"")</f>
        <v/>
      </c>
      <c r="F261" s="216" t="str">
        <f ca="1">IF(ISERROR($V261),"",OFFSET('Smelter Look-up'!$E$4,$V261-4,0))</f>
        <v/>
      </c>
      <c r="G261" s="216" t="str">
        <f ca="1">IF(C261=$X$4,"Enter smelter details", IF(ISERROR($V261),"",OFFSET('Smelter Look-up'!$F$4,$V261-4,0)))</f>
        <v/>
      </c>
      <c r="H261" s="217" t="str">
        <f ca="1">IF(ISERROR($V261),"",OFFSET('Smelter Look-up'!$G$4,$V261-4,0))</f>
        <v/>
      </c>
      <c r="I261" s="218" t="str">
        <f ca="1">IF(ISERROR($V261),"",OFFSET('Smelter Look-up'!$H$4,$V261-4,0))</f>
        <v/>
      </c>
      <c r="J261" s="218" t="str">
        <f ca="1">IF(ISERROR($V261),"",OFFSET('Smelter Look-up'!$I$4,$V261-4,0))</f>
        <v/>
      </c>
      <c r="K261" s="267"/>
      <c r="L261" s="267"/>
      <c r="M261" s="267"/>
      <c r="N261" s="267"/>
      <c r="O261" s="267"/>
      <c r="P261" s="219"/>
      <c r="Q261" s="268"/>
      <c r="R261" s="216" t="str">
        <f ca="1">IF(ISERROR($V261),"",OFFSET('Smelter Look-up'!$C$4,$V261-4,0)&amp;"")</f>
        <v/>
      </c>
      <c r="S261" s="224" t="str">
        <f t="shared" ref="S261:S324" ca="1" si="12">IF(B261="","",IF(ISERROR(MATCH($E261,CL,0)),"Unknown",INDIRECT("'C'!$A$"&amp;MATCH($E261,CL,0)+1)))</f>
        <v/>
      </c>
      <c r="T261" s="224" t="str">
        <f ca="1">IF(B261="","",IF(ISERROR(MATCH($J261,SorP!$B$1:$B$6230,0)),"",INDIRECT("'SorP'!$A$"&amp;MATCH($J261,SorP!$B$1:$B$6230,0))))</f>
        <v/>
      </c>
      <c r="U261" s="239"/>
      <c r="V261" s="269" t="e">
        <f>IF(C261="",NA(),MATCH($B261&amp;$C261,'Smelter Look-up'!$J:$J,0))</f>
        <v>#N/A</v>
      </c>
      <c r="W261" s="270"/>
      <c r="X261" s="270">
        <f t="shared" ref="X261:X324" ca="1" si="13">IF(AND(C261="Smelter not listed",OR(LEN(D261)=0,LEN(E261)=0)),1,0)</f>
        <v>0</v>
      </c>
      <c r="Y261" s="270"/>
      <c r="Z261" s="270"/>
      <c r="AB261" s="272" t="str">
        <f t="shared" ref="AB261:AB324" si="14">B261&amp;C261</f>
        <v/>
      </c>
    </row>
    <row r="262" spans="1:28" s="271" customFormat="1" ht="20.25">
      <c r="A262" s="215"/>
      <c r="B262" s="216" t="str">
        <f>IF(LEN(A262)=0,"",INDEX('Smelter Look-up'!$A:$A,MATCH($A262,'Smelter Look-up'!$E:$E,0)))</f>
        <v/>
      </c>
      <c r="C262" s="220" t="str">
        <f>IF(LEN(A262)=0,"",INDEX('Smelter Look-up'!$C:$C,MATCH($A262,'Smelter Look-up'!$E:$E,0)))</f>
        <v/>
      </c>
      <c r="D262" s="216"/>
      <c r="E262" s="216" t="str">
        <f ca="1">IF(ISERROR($V262),"",OFFSET('Smelter Look-up'!$D$4,$V262-4,0)&amp;"")</f>
        <v/>
      </c>
      <c r="F262" s="216" t="str">
        <f ca="1">IF(ISERROR($V262),"",OFFSET('Smelter Look-up'!$E$4,$V262-4,0))</f>
        <v/>
      </c>
      <c r="G262" s="216" t="str">
        <f ca="1">IF(C262=$X$4,"Enter smelter details", IF(ISERROR($V262),"",OFFSET('Smelter Look-up'!$F$4,$V262-4,0)))</f>
        <v/>
      </c>
      <c r="H262" s="217" t="str">
        <f ca="1">IF(ISERROR($V262),"",OFFSET('Smelter Look-up'!$G$4,$V262-4,0))</f>
        <v/>
      </c>
      <c r="I262" s="218" t="str">
        <f ca="1">IF(ISERROR($V262),"",OFFSET('Smelter Look-up'!$H$4,$V262-4,0))</f>
        <v/>
      </c>
      <c r="J262" s="218" t="str">
        <f ca="1">IF(ISERROR($V262),"",OFFSET('Smelter Look-up'!$I$4,$V262-4,0))</f>
        <v/>
      </c>
      <c r="K262" s="267"/>
      <c r="L262" s="267"/>
      <c r="M262" s="267"/>
      <c r="N262" s="267"/>
      <c r="O262" s="267"/>
      <c r="P262" s="219"/>
      <c r="Q262" s="268"/>
      <c r="R262" s="216" t="str">
        <f ca="1">IF(ISERROR($V262),"",OFFSET('Smelter Look-up'!$C$4,$V262-4,0)&amp;"")</f>
        <v/>
      </c>
      <c r="S262" s="224" t="str">
        <f t="shared" ca="1" si="12"/>
        <v/>
      </c>
      <c r="T262" s="224" t="str">
        <f ca="1">IF(B262="","",IF(ISERROR(MATCH($J262,SorP!$B$1:$B$6230,0)),"",INDIRECT("'SorP'!$A$"&amp;MATCH($J262,SorP!$B$1:$B$6230,0))))</f>
        <v/>
      </c>
      <c r="U262" s="239"/>
      <c r="V262" s="269" t="e">
        <f>IF(C262="",NA(),MATCH($B262&amp;$C262,'Smelter Look-up'!$J:$J,0))</f>
        <v>#N/A</v>
      </c>
      <c r="W262" s="270"/>
      <c r="X262" s="270">
        <f t="shared" ca="1" si="13"/>
        <v>0</v>
      </c>
      <c r="Y262" s="270"/>
      <c r="Z262" s="270"/>
      <c r="AB262" s="272" t="str">
        <f t="shared" si="14"/>
        <v/>
      </c>
    </row>
    <row r="263" spans="1:28" s="271" customFormat="1" ht="20.25">
      <c r="A263" s="215"/>
      <c r="B263" s="216" t="str">
        <f>IF(LEN(A263)=0,"",INDEX('Smelter Look-up'!$A:$A,MATCH($A263,'Smelter Look-up'!$E:$E,0)))</f>
        <v/>
      </c>
      <c r="C263" s="220" t="str">
        <f>IF(LEN(A263)=0,"",INDEX('Smelter Look-up'!$C:$C,MATCH($A263,'Smelter Look-up'!$E:$E,0)))</f>
        <v/>
      </c>
      <c r="D263" s="216"/>
      <c r="E263" s="216" t="str">
        <f ca="1">IF(ISERROR($V263),"",OFFSET('Smelter Look-up'!$D$4,$V263-4,0)&amp;"")</f>
        <v/>
      </c>
      <c r="F263" s="216" t="str">
        <f ca="1">IF(ISERROR($V263),"",OFFSET('Smelter Look-up'!$E$4,$V263-4,0))</f>
        <v/>
      </c>
      <c r="G263" s="216" t="str">
        <f ca="1">IF(C263=$X$4,"Enter smelter details", IF(ISERROR($V263),"",OFFSET('Smelter Look-up'!$F$4,$V263-4,0)))</f>
        <v/>
      </c>
      <c r="H263" s="217" t="str">
        <f ca="1">IF(ISERROR($V263),"",OFFSET('Smelter Look-up'!$G$4,$V263-4,0))</f>
        <v/>
      </c>
      <c r="I263" s="218" t="str">
        <f ca="1">IF(ISERROR($V263),"",OFFSET('Smelter Look-up'!$H$4,$V263-4,0))</f>
        <v/>
      </c>
      <c r="J263" s="218" t="str">
        <f ca="1">IF(ISERROR($V263),"",OFFSET('Smelter Look-up'!$I$4,$V263-4,0))</f>
        <v/>
      </c>
      <c r="K263" s="267"/>
      <c r="L263" s="267"/>
      <c r="M263" s="267"/>
      <c r="N263" s="267"/>
      <c r="O263" s="267"/>
      <c r="P263" s="219"/>
      <c r="Q263" s="268"/>
      <c r="R263" s="216" t="str">
        <f ca="1">IF(ISERROR($V263),"",OFFSET('Smelter Look-up'!$C$4,$V263-4,0)&amp;"")</f>
        <v/>
      </c>
      <c r="S263" s="224" t="str">
        <f t="shared" ca="1" si="12"/>
        <v/>
      </c>
      <c r="T263" s="224" t="str">
        <f ca="1">IF(B263="","",IF(ISERROR(MATCH($J263,SorP!$B$1:$B$6230,0)),"",INDIRECT("'SorP'!$A$"&amp;MATCH($J263,SorP!$B$1:$B$6230,0))))</f>
        <v/>
      </c>
      <c r="U263" s="239"/>
      <c r="V263" s="269" t="e">
        <f>IF(C263="",NA(),MATCH($B263&amp;$C263,'Smelter Look-up'!$J:$J,0))</f>
        <v>#N/A</v>
      </c>
      <c r="W263" s="270"/>
      <c r="X263" s="270">
        <f t="shared" ca="1" si="13"/>
        <v>0</v>
      </c>
      <c r="Y263" s="270"/>
      <c r="Z263" s="270"/>
      <c r="AB263" s="272" t="str">
        <f t="shared" si="14"/>
        <v/>
      </c>
    </row>
    <row r="264" spans="1:28" s="271" customFormat="1" ht="20.25">
      <c r="A264" s="215"/>
      <c r="B264" s="216" t="str">
        <f>IF(LEN(A264)=0,"",INDEX('Smelter Look-up'!$A:$A,MATCH($A264,'Smelter Look-up'!$E:$E,0)))</f>
        <v/>
      </c>
      <c r="C264" s="220" t="str">
        <f>IF(LEN(A264)=0,"",INDEX('Smelter Look-up'!$C:$C,MATCH($A264,'Smelter Look-up'!$E:$E,0)))</f>
        <v/>
      </c>
      <c r="D264" s="216"/>
      <c r="E264" s="216" t="str">
        <f ca="1">IF(ISERROR($V264),"",OFFSET('Smelter Look-up'!$D$4,$V264-4,0)&amp;"")</f>
        <v/>
      </c>
      <c r="F264" s="216" t="str">
        <f ca="1">IF(ISERROR($V264),"",OFFSET('Smelter Look-up'!$E$4,$V264-4,0))</f>
        <v/>
      </c>
      <c r="G264" s="216" t="str">
        <f ca="1">IF(C264=$X$4,"Enter smelter details", IF(ISERROR($V264),"",OFFSET('Smelter Look-up'!$F$4,$V264-4,0)))</f>
        <v/>
      </c>
      <c r="H264" s="217" t="str">
        <f ca="1">IF(ISERROR($V264),"",OFFSET('Smelter Look-up'!$G$4,$V264-4,0))</f>
        <v/>
      </c>
      <c r="I264" s="218" t="str">
        <f ca="1">IF(ISERROR($V264),"",OFFSET('Smelter Look-up'!$H$4,$V264-4,0))</f>
        <v/>
      </c>
      <c r="J264" s="218" t="str">
        <f ca="1">IF(ISERROR($V264),"",OFFSET('Smelter Look-up'!$I$4,$V264-4,0))</f>
        <v/>
      </c>
      <c r="K264" s="267"/>
      <c r="L264" s="267"/>
      <c r="M264" s="267"/>
      <c r="N264" s="267"/>
      <c r="O264" s="267"/>
      <c r="P264" s="219"/>
      <c r="Q264" s="268"/>
      <c r="R264" s="216" t="str">
        <f ca="1">IF(ISERROR($V264),"",OFFSET('Smelter Look-up'!$C$4,$V264-4,0)&amp;"")</f>
        <v/>
      </c>
      <c r="S264" s="224" t="str">
        <f t="shared" ca="1" si="12"/>
        <v/>
      </c>
      <c r="T264" s="224" t="str">
        <f ca="1">IF(B264="","",IF(ISERROR(MATCH($J264,SorP!$B$1:$B$6230,0)),"",INDIRECT("'SorP'!$A$"&amp;MATCH($J264,SorP!$B$1:$B$6230,0))))</f>
        <v/>
      </c>
      <c r="U264" s="239"/>
      <c r="V264" s="269" t="e">
        <f>IF(C264="",NA(),MATCH($B264&amp;$C264,'Smelter Look-up'!$J:$J,0))</f>
        <v>#N/A</v>
      </c>
      <c r="W264" s="270"/>
      <c r="X264" s="270">
        <f t="shared" ca="1" si="13"/>
        <v>0</v>
      </c>
      <c r="Y264" s="270"/>
      <c r="Z264" s="270"/>
      <c r="AB264" s="272" t="str">
        <f t="shared" si="14"/>
        <v/>
      </c>
    </row>
    <row r="265" spans="1:28" s="271" customFormat="1" ht="20.25">
      <c r="A265" s="215"/>
      <c r="B265" s="216" t="str">
        <f>IF(LEN(A265)=0,"",INDEX('Smelter Look-up'!$A:$A,MATCH($A265,'Smelter Look-up'!$E:$E,0)))</f>
        <v/>
      </c>
      <c r="C265" s="220" t="str">
        <f>IF(LEN(A265)=0,"",INDEX('Smelter Look-up'!$C:$C,MATCH($A265,'Smelter Look-up'!$E:$E,0)))</f>
        <v/>
      </c>
      <c r="D265" s="216"/>
      <c r="E265" s="216" t="str">
        <f ca="1">IF(ISERROR($V265),"",OFFSET('Smelter Look-up'!$D$4,$V265-4,0)&amp;"")</f>
        <v/>
      </c>
      <c r="F265" s="216" t="str">
        <f ca="1">IF(ISERROR($V265),"",OFFSET('Smelter Look-up'!$E$4,$V265-4,0))</f>
        <v/>
      </c>
      <c r="G265" s="216" t="str">
        <f ca="1">IF(C265=$X$4,"Enter smelter details", IF(ISERROR($V265),"",OFFSET('Smelter Look-up'!$F$4,$V265-4,0)))</f>
        <v/>
      </c>
      <c r="H265" s="217" t="str">
        <f ca="1">IF(ISERROR($V265),"",OFFSET('Smelter Look-up'!$G$4,$V265-4,0))</f>
        <v/>
      </c>
      <c r="I265" s="218" t="str">
        <f ca="1">IF(ISERROR($V265),"",OFFSET('Smelter Look-up'!$H$4,$V265-4,0))</f>
        <v/>
      </c>
      <c r="J265" s="218" t="str">
        <f ca="1">IF(ISERROR($V265),"",OFFSET('Smelter Look-up'!$I$4,$V265-4,0))</f>
        <v/>
      </c>
      <c r="K265" s="267"/>
      <c r="L265" s="267"/>
      <c r="M265" s="267"/>
      <c r="N265" s="267"/>
      <c r="O265" s="267"/>
      <c r="P265" s="219"/>
      <c r="Q265" s="268"/>
      <c r="R265" s="216" t="str">
        <f ca="1">IF(ISERROR($V265),"",OFFSET('Smelter Look-up'!$C$4,$V265-4,0)&amp;"")</f>
        <v/>
      </c>
      <c r="S265" s="224" t="str">
        <f t="shared" ca="1" si="12"/>
        <v/>
      </c>
      <c r="T265" s="224" t="str">
        <f ca="1">IF(B265="","",IF(ISERROR(MATCH($J265,SorP!$B$1:$B$6230,0)),"",INDIRECT("'SorP'!$A$"&amp;MATCH($J265,SorP!$B$1:$B$6230,0))))</f>
        <v/>
      </c>
      <c r="U265" s="239"/>
      <c r="V265" s="269" t="e">
        <f>IF(C265="",NA(),MATCH($B265&amp;$C265,'Smelter Look-up'!$J:$J,0))</f>
        <v>#N/A</v>
      </c>
      <c r="W265" s="270"/>
      <c r="X265" s="270">
        <f t="shared" ca="1" si="13"/>
        <v>0</v>
      </c>
      <c r="Y265" s="270"/>
      <c r="Z265" s="270"/>
      <c r="AB265" s="272" t="str">
        <f t="shared" si="14"/>
        <v/>
      </c>
    </row>
    <row r="266" spans="1:28" s="271" customFormat="1" ht="20.25">
      <c r="A266" s="215"/>
      <c r="B266" s="216" t="str">
        <f>IF(LEN(A266)=0,"",INDEX('Smelter Look-up'!$A:$A,MATCH($A266,'Smelter Look-up'!$E:$E,0)))</f>
        <v/>
      </c>
      <c r="C266" s="220" t="str">
        <f>IF(LEN(A266)=0,"",INDEX('Smelter Look-up'!$C:$C,MATCH($A266,'Smelter Look-up'!$E:$E,0)))</f>
        <v/>
      </c>
      <c r="D266" s="216"/>
      <c r="E266" s="216" t="str">
        <f ca="1">IF(ISERROR($V266),"",OFFSET('Smelter Look-up'!$D$4,$V266-4,0)&amp;"")</f>
        <v/>
      </c>
      <c r="F266" s="216" t="str">
        <f ca="1">IF(ISERROR($V266),"",OFFSET('Smelter Look-up'!$E$4,$V266-4,0))</f>
        <v/>
      </c>
      <c r="G266" s="216" t="str">
        <f ca="1">IF(C266=$X$4,"Enter smelter details", IF(ISERROR($V266),"",OFFSET('Smelter Look-up'!$F$4,$V266-4,0)))</f>
        <v/>
      </c>
      <c r="H266" s="217" t="str">
        <f ca="1">IF(ISERROR($V266),"",OFFSET('Smelter Look-up'!$G$4,$V266-4,0))</f>
        <v/>
      </c>
      <c r="I266" s="218" t="str">
        <f ca="1">IF(ISERROR($V266),"",OFFSET('Smelter Look-up'!$H$4,$V266-4,0))</f>
        <v/>
      </c>
      <c r="J266" s="218" t="str">
        <f ca="1">IF(ISERROR($V266),"",OFFSET('Smelter Look-up'!$I$4,$V266-4,0))</f>
        <v/>
      </c>
      <c r="K266" s="267"/>
      <c r="L266" s="267"/>
      <c r="M266" s="267"/>
      <c r="N266" s="267"/>
      <c r="O266" s="267"/>
      <c r="P266" s="219"/>
      <c r="Q266" s="268"/>
      <c r="R266" s="216" t="str">
        <f ca="1">IF(ISERROR($V266),"",OFFSET('Smelter Look-up'!$C$4,$V266-4,0)&amp;"")</f>
        <v/>
      </c>
      <c r="S266" s="224" t="str">
        <f t="shared" ca="1" si="12"/>
        <v/>
      </c>
      <c r="T266" s="224" t="str">
        <f ca="1">IF(B266="","",IF(ISERROR(MATCH($J266,SorP!$B$1:$B$6230,0)),"",INDIRECT("'SorP'!$A$"&amp;MATCH($J266,SorP!$B$1:$B$6230,0))))</f>
        <v/>
      </c>
      <c r="U266" s="239"/>
      <c r="V266" s="269" t="e">
        <f>IF(C266="",NA(),MATCH($B266&amp;$C266,'Smelter Look-up'!$J:$J,0))</f>
        <v>#N/A</v>
      </c>
      <c r="W266" s="270"/>
      <c r="X266" s="270">
        <f t="shared" ca="1" si="13"/>
        <v>0</v>
      </c>
      <c r="Y266" s="270"/>
      <c r="Z266" s="270"/>
      <c r="AB266" s="272" t="str">
        <f t="shared" si="14"/>
        <v/>
      </c>
    </row>
    <row r="267" spans="1:28" s="271" customFormat="1" ht="20.25">
      <c r="A267" s="215"/>
      <c r="B267" s="216" t="str">
        <f>IF(LEN(A267)=0,"",INDEX('Smelter Look-up'!$A:$A,MATCH($A267,'Smelter Look-up'!$E:$E,0)))</f>
        <v/>
      </c>
      <c r="C267" s="220" t="str">
        <f>IF(LEN(A267)=0,"",INDEX('Smelter Look-up'!$C:$C,MATCH($A267,'Smelter Look-up'!$E:$E,0)))</f>
        <v/>
      </c>
      <c r="D267" s="216"/>
      <c r="E267" s="216" t="str">
        <f ca="1">IF(ISERROR($V267),"",OFFSET('Smelter Look-up'!$D$4,$V267-4,0)&amp;"")</f>
        <v/>
      </c>
      <c r="F267" s="216" t="str">
        <f ca="1">IF(ISERROR($V267),"",OFFSET('Smelter Look-up'!$E$4,$V267-4,0))</f>
        <v/>
      </c>
      <c r="G267" s="216" t="str">
        <f ca="1">IF(C267=$X$4,"Enter smelter details", IF(ISERROR($V267),"",OFFSET('Smelter Look-up'!$F$4,$V267-4,0)))</f>
        <v/>
      </c>
      <c r="H267" s="217" t="str">
        <f ca="1">IF(ISERROR($V267),"",OFFSET('Smelter Look-up'!$G$4,$V267-4,0))</f>
        <v/>
      </c>
      <c r="I267" s="218" t="str">
        <f ca="1">IF(ISERROR($V267),"",OFFSET('Smelter Look-up'!$H$4,$V267-4,0))</f>
        <v/>
      </c>
      <c r="J267" s="218" t="str">
        <f ca="1">IF(ISERROR($V267),"",OFFSET('Smelter Look-up'!$I$4,$V267-4,0))</f>
        <v/>
      </c>
      <c r="K267" s="267"/>
      <c r="L267" s="267"/>
      <c r="M267" s="267"/>
      <c r="N267" s="267"/>
      <c r="O267" s="267"/>
      <c r="P267" s="219"/>
      <c r="Q267" s="268"/>
      <c r="R267" s="216" t="str">
        <f ca="1">IF(ISERROR($V267),"",OFFSET('Smelter Look-up'!$C$4,$V267-4,0)&amp;"")</f>
        <v/>
      </c>
      <c r="S267" s="224" t="str">
        <f t="shared" ca="1" si="12"/>
        <v/>
      </c>
      <c r="T267" s="224" t="str">
        <f ca="1">IF(B267="","",IF(ISERROR(MATCH($J267,SorP!$B$1:$B$6230,0)),"",INDIRECT("'SorP'!$A$"&amp;MATCH($J267,SorP!$B$1:$B$6230,0))))</f>
        <v/>
      </c>
      <c r="U267" s="239"/>
      <c r="V267" s="269" t="e">
        <f>IF(C267="",NA(),MATCH($B267&amp;$C267,'Smelter Look-up'!$J:$J,0))</f>
        <v>#N/A</v>
      </c>
      <c r="W267" s="270"/>
      <c r="X267" s="270">
        <f t="shared" ca="1" si="13"/>
        <v>0</v>
      </c>
      <c r="Y267" s="270"/>
      <c r="Z267" s="270"/>
      <c r="AB267" s="272" t="str">
        <f t="shared" si="14"/>
        <v/>
      </c>
    </row>
    <row r="268" spans="1:28" s="271" customFormat="1" ht="20.25">
      <c r="A268" s="215"/>
      <c r="B268" s="216" t="str">
        <f>IF(LEN(A268)=0,"",INDEX('Smelter Look-up'!$A:$A,MATCH($A268,'Smelter Look-up'!$E:$E,0)))</f>
        <v/>
      </c>
      <c r="C268" s="220" t="str">
        <f>IF(LEN(A268)=0,"",INDEX('Smelter Look-up'!$C:$C,MATCH($A268,'Smelter Look-up'!$E:$E,0)))</f>
        <v/>
      </c>
      <c r="D268" s="216"/>
      <c r="E268" s="216" t="str">
        <f ca="1">IF(ISERROR($V268),"",OFFSET('Smelter Look-up'!$D$4,$V268-4,0)&amp;"")</f>
        <v/>
      </c>
      <c r="F268" s="216" t="str">
        <f ca="1">IF(ISERROR($V268),"",OFFSET('Smelter Look-up'!$E$4,$V268-4,0))</f>
        <v/>
      </c>
      <c r="G268" s="216" t="str">
        <f ca="1">IF(C268=$X$4,"Enter smelter details", IF(ISERROR($V268),"",OFFSET('Smelter Look-up'!$F$4,$V268-4,0)))</f>
        <v/>
      </c>
      <c r="H268" s="217" t="str">
        <f ca="1">IF(ISERROR($V268),"",OFFSET('Smelter Look-up'!$G$4,$V268-4,0))</f>
        <v/>
      </c>
      <c r="I268" s="218" t="str">
        <f ca="1">IF(ISERROR($V268),"",OFFSET('Smelter Look-up'!$H$4,$V268-4,0))</f>
        <v/>
      </c>
      <c r="J268" s="218" t="str">
        <f ca="1">IF(ISERROR($V268),"",OFFSET('Smelter Look-up'!$I$4,$V268-4,0))</f>
        <v/>
      </c>
      <c r="K268" s="267"/>
      <c r="L268" s="267"/>
      <c r="M268" s="267"/>
      <c r="N268" s="267"/>
      <c r="O268" s="267"/>
      <c r="P268" s="219"/>
      <c r="Q268" s="268"/>
      <c r="R268" s="216" t="str">
        <f ca="1">IF(ISERROR($V268),"",OFFSET('Smelter Look-up'!$C$4,$V268-4,0)&amp;"")</f>
        <v/>
      </c>
      <c r="S268" s="224" t="str">
        <f t="shared" ca="1" si="12"/>
        <v/>
      </c>
      <c r="T268" s="224" t="str">
        <f ca="1">IF(B268="","",IF(ISERROR(MATCH($J268,SorP!$B$1:$B$6230,0)),"",INDIRECT("'SorP'!$A$"&amp;MATCH($J268,SorP!$B$1:$B$6230,0))))</f>
        <v/>
      </c>
      <c r="U268" s="239"/>
      <c r="V268" s="269" t="e">
        <f>IF(C268="",NA(),MATCH($B268&amp;$C268,'Smelter Look-up'!$J:$J,0))</f>
        <v>#N/A</v>
      </c>
      <c r="W268" s="270"/>
      <c r="X268" s="270">
        <f t="shared" ca="1" si="13"/>
        <v>0</v>
      </c>
      <c r="Y268" s="270"/>
      <c r="Z268" s="270"/>
      <c r="AB268" s="272" t="str">
        <f t="shared" si="14"/>
        <v/>
      </c>
    </row>
    <row r="269" spans="1:28" s="271" customFormat="1" ht="20.25">
      <c r="A269" s="215"/>
      <c r="B269" s="216" t="str">
        <f>IF(LEN(A269)=0,"",INDEX('Smelter Look-up'!$A:$A,MATCH($A269,'Smelter Look-up'!$E:$E,0)))</f>
        <v/>
      </c>
      <c r="C269" s="220" t="str">
        <f>IF(LEN(A269)=0,"",INDEX('Smelter Look-up'!$C:$C,MATCH($A269,'Smelter Look-up'!$E:$E,0)))</f>
        <v/>
      </c>
      <c r="D269" s="216"/>
      <c r="E269" s="216" t="str">
        <f ca="1">IF(ISERROR($V269),"",OFFSET('Smelter Look-up'!$D$4,$V269-4,0)&amp;"")</f>
        <v/>
      </c>
      <c r="F269" s="216" t="str">
        <f ca="1">IF(ISERROR($V269),"",OFFSET('Smelter Look-up'!$E$4,$V269-4,0))</f>
        <v/>
      </c>
      <c r="G269" s="216" t="str">
        <f ca="1">IF(C269=$X$4,"Enter smelter details", IF(ISERROR($V269),"",OFFSET('Smelter Look-up'!$F$4,$V269-4,0)))</f>
        <v/>
      </c>
      <c r="H269" s="217" t="str">
        <f ca="1">IF(ISERROR($V269),"",OFFSET('Smelter Look-up'!$G$4,$V269-4,0))</f>
        <v/>
      </c>
      <c r="I269" s="218" t="str">
        <f ca="1">IF(ISERROR($V269),"",OFFSET('Smelter Look-up'!$H$4,$V269-4,0))</f>
        <v/>
      </c>
      <c r="J269" s="218" t="str">
        <f ca="1">IF(ISERROR($V269),"",OFFSET('Smelter Look-up'!$I$4,$V269-4,0))</f>
        <v/>
      </c>
      <c r="K269" s="267"/>
      <c r="L269" s="267"/>
      <c r="M269" s="267"/>
      <c r="N269" s="267"/>
      <c r="O269" s="267"/>
      <c r="P269" s="219"/>
      <c r="Q269" s="268"/>
      <c r="R269" s="216" t="str">
        <f ca="1">IF(ISERROR($V269),"",OFFSET('Smelter Look-up'!$C$4,$V269-4,0)&amp;"")</f>
        <v/>
      </c>
      <c r="S269" s="224" t="str">
        <f t="shared" ca="1" si="12"/>
        <v/>
      </c>
      <c r="T269" s="224" t="str">
        <f ca="1">IF(B269="","",IF(ISERROR(MATCH($J269,SorP!$B$1:$B$6230,0)),"",INDIRECT("'SorP'!$A$"&amp;MATCH($J269,SorP!$B$1:$B$6230,0))))</f>
        <v/>
      </c>
      <c r="U269" s="239"/>
      <c r="V269" s="269" t="e">
        <f>IF(C269="",NA(),MATCH($B269&amp;$C269,'Smelter Look-up'!$J:$J,0))</f>
        <v>#N/A</v>
      </c>
      <c r="W269" s="270"/>
      <c r="X269" s="270">
        <f t="shared" ca="1" si="13"/>
        <v>0</v>
      </c>
      <c r="Y269" s="270"/>
      <c r="Z269" s="270"/>
      <c r="AB269" s="272" t="str">
        <f t="shared" si="14"/>
        <v/>
      </c>
    </row>
    <row r="270" spans="1:28" s="271" customFormat="1" ht="20.25">
      <c r="A270" s="215"/>
      <c r="B270" s="216" t="str">
        <f>IF(LEN(A270)=0,"",INDEX('Smelter Look-up'!$A:$A,MATCH($A270,'Smelter Look-up'!$E:$E,0)))</f>
        <v/>
      </c>
      <c r="C270" s="220" t="str">
        <f>IF(LEN(A270)=0,"",INDEX('Smelter Look-up'!$C:$C,MATCH($A270,'Smelter Look-up'!$E:$E,0)))</f>
        <v/>
      </c>
      <c r="D270" s="216"/>
      <c r="E270" s="216" t="str">
        <f ca="1">IF(ISERROR($V270),"",OFFSET('Smelter Look-up'!$D$4,$V270-4,0)&amp;"")</f>
        <v/>
      </c>
      <c r="F270" s="216" t="str">
        <f ca="1">IF(ISERROR($V270),"",OFFSET('Smelter Look-up'!$E$4,$V270-4,0))</f>
        <v/>
      </c>
      <c r="G270" s="216" t="str">
        <f ca="1">IF(C270=$X$4,"Enter smelter details", IF(ISERROR($V270),"",OFFSET('Smelter Look-up'!$F$4,$V270-4,0)))</f>
        <v/>
      </c>
      <c r="H270" s="217" t="str">
        <f ca="1">IF(ISERROR($V270),"",OFFSET('Smelter Look-up'!$G$4,$V270-4,0))</f>
        <v/>
      </c>
      <c r="I270" s="218" t="str">
        <f ca="1">IF(ISERROR($V270),"",OFFSET('Smelter Look-up'!$H$4,$V270-4,0))</f>
        <v/>
      </c>
      <c r="J270" s="218" t="str">
        <f ca="1">IF(ISERROR($V270),"",OFFSET('Smelter Look-up'!$I$4,$V270-4,0))</f>
        <v/>
      </c>
      <c r="K270" s="267"/>
      <c r="L270" s="267"/>
      <c r="M270" s="267"/>
      <c r="N270" s="267"/>
      <c r="O270" s="267"/>
      <c r="P270" s="219"/>
      <c r="Q270" s="268"/>
      <c r="R270" s="216" t="str">
        <f ca="1">IF(ISERROR($V270),"",OFFSET('Smelter Look-up'!$C$4,$V270-4,0)&amp;"")</f>
        <v/>
      </c>
      <c r="S270" s="224" t="str">
        <f t="shared" ca="1" si="12"/>
        <v/>
      </c>
      <c r="T270" s="224" t="str">
        <f ca="1">IF(B270="","",IF(ISERROR(MATCH($J270,SorP!$B$1:$B$6230,0)),"",INDIRECT("'SorP'!$A$"&amp;MATCH($J270,SorP!$B$1:$B$6230,0))))</f>
        <v/>
      </c>
      <c r="U270" s="239"/>
      <c r="V270" s="269" t="e">
        <f>IF(C270="",NA(),MATCH($B270&amp;$C270,'Smelter Look-up'!$J:$J,0))</f>
        <v>#N/A</v>
      </c>
      <c r="W270" s="270"/>
      <c r="X270" s="270">
        <f t="shared" ca="1" si="13"/>
        <v>0</v>
      </c>
      <c r="Y270" s="270"/>
      <c r="Z270" s="270"/>
      <c r="AB270" s="272" t="str">
        <f t="shared" si="14"/>
        <v/>
      </c>
    </row>
    <row r="271" spans="1:28" s="271" customFormat="1" ht="20.25">
      <c r="A271" s="215"/>
      <c r="B271" s="216" t="str">
        <f>IF(LEN(A271)=0,"",INDEX('Smelter Look-up'!$A:$A,MATCH($A271,'Smelter Look-up'!$E:$E,0)))</f>
        <v/>
      </c>
      <c r="C271" s="220" t="str">
        <f>IF(LEN(A271)=0,"",INDEX('Smelter Look-up'!$C:$C,MATCH($A271,'Smelter Look-up'!$E:$E,0)))</f>
        <v/>
      </c>
      <c r="D271" s="216"/>
      <c r="E271" s="216" t="str">
        <f ca="1">IF(ISERROR($V271),"",OFFSET('Smelter Look-up'!$D$4,$V271-4,0)&amp;"")</f>
        <v/>
      </c>
      <c r="F271" s="216" t="str">
        <f ca="1">IF(ISERROR($V271),"",OFFSET('Smelter Look-up'!$E$4,$V271-4,0))</f>
        <v/>
      </c>
      <c r="G271" s="216" t="str">
        <f ca="1">IF(C271=$X$4,"Enter smelter details", IF(ISERROR($V271),"",OFFSET('Smelter Look-up'!$F$4,$V271-4,0)))</f>
        <v/>
      </c>
      <c r="H271" s="217" t="str">
        <f ca="1">IF(ISERROR($V271),"",OFFSET('Smelter Look-up'!$G$4,$V271-4,0))</f>
        <v/>
      </c>
      <c r="I271" s="218" t="str">
        <f ca="1">IF(ISERROR($V271),"",OFFSET('Smelter Look-up'!$H$4,$V271-4,0))</f>
        <v/>
      </c>
      <c r="J271" s="218" t="str">
        <f ca="1">IF(ISERROR($V271),"",OFFSET('Smelter Look-up'!$I$4,$V271-4,0))</f>
        <v/>
      </c>
      <c r="K271" s="267"/>
      <c r="L271" s="267"/>
      <c r="M271" s="267"/>
      <c r="N271" s="267"/>
      <c r="O271" s="267"/>
      <c r="P271" s="219"/>
      <c r="Q271" s="268"/>
      <c r="R271" s="216" t="str">
        <f ca="1">IF(ISERROR($V271),"",OFFSET('Smelter Look-up'!$C$4,$V271-4,0)&amp;"")</f>
        <v/>
      </c>
      <c r="S271" s="224" t="str">
        <f t="shared" ca="1" si="12"/>
        <v/>
      </c>
      <c r="T271" s="224" t="str">
        <f ca="1">IF(B271="","",IF(ISERROR(MATCH($J271,SorP!$B$1:$B$6230,0)),"",INDIRECT("'SorP'!$A$"&amp;MATCH($J271,SorP!$B$1:$B$6230,0))))</f>
        <v/>
      </c>
      <c r="U271" s="239"/>
      <c r="V271" s="269" t="e">
        <f>IF(C271="",NA(),MATCH($B271&amp;$C271,'Smelter Look-up'!$J:$J,0))</f>
        <v>#N/A</v>
      </c>
      <c r="W271" s="270"/>
      <c r="X271" s="270">
        <f t="shared" ca="1" si="13"/>
        <v>0</v>
      </c>
      <c r="Y271" s="270"/>
      <c r="Z271" s="270"/>
      <c r="AB271" s="272" t="str">
        <f t="shared" si="14"/>
        <v/>
      </c>
    </row>
    <row r="272" spans="1:28" s="271" customFormat="1" ht="20.25">
      <c r="A272" s="215"/>
      <c r="B272" s="216" t="str">
        <f>IF(LEN(A272)=0,"",INDEX('Smelter Look-up'!$A:$A,MATCH($A272,'Smelter Look-up'!$E:$E,0)))</f>
        <v/>
      </c>
      <c r="C272" s="220" t="str">
        <f>IF(LEN(A272)=0,"",INDEX('Smelter Look-up'!$C:$C,MATCH($A272,'Smelter Look-up'!$E:$E,0)))</f>
        <v/>
      </c>
      <c r="D272" s="216"/>
      <c r="E272" s="216" t="str">
        <f ca="1">IF(ISERROR($V272),"",OFFSET('Smelter Look-up'!$D$4,$V272-4,0)&amp;"")</f>
        <v/>
      </c>
      <c r="F272" s="216" t="str">
        <f ca="1">IF(ISERROR($V272),"",OFFSET('Smelter Look-up'!$E$4,$V272-4,0))</f>
        <v/>
      </c>
      <c r="G272" s="216" t="str">
        <f ca="1">IF(C272=$X$4,"Enter smelter details", IF(ISERROR($V272),"",OFFSET('Smelter Look-up'!$F$4,$V272-4,0)))</f>
        <v/>
      </c>
      <c r="H272" s="217" t="str">
        <f ca="1">IF(ISERROR($V272),"",OFFSET('Smelter Look-up'!$G$4,$V272-4,0))</f>
        <v/>
      </c>
      <c r="I272" s="218" t="str">
        <f ca="1">IF(ISERROR($V272),"",OFFSET('Smelter Look-up'!$H$4,$V272-4,0))</f>
        <v/>
      </c>
      <c r="J272" s="218" t="str">
        <f ca="1">IF(ISERROR($V272),"",OFFSET('Smelter Look-up'!$I$4,$V272-4,0))</f>
        <v/>
      </c>
      <c r="K272" s="267"/>
      <c r="L272" s="267"/>
      <c r="M272" s="267"/>
      <c r="N272" s="267"/>
      <c r="O272" s="267"/>
      <c r="P272" s="219"/>
      <c r="Q272" s="268"/>
      <c r="R272" s="216" t="str">
        <f ca="1">IF(ISERROR($V272),"",OFFSET('Smelter Look-up'!$C$4,$V272-4,0)&amp;"")</f>
        <v/>
      </c>
      <c r="S272" s="224" t="str">
        <f t="shared" ca="1" si="12"/>
        <v/>
      </c>
      <c r="T272" s="224" t="str">
        <f ca="1">IF(B272="","",IF(ISERROR(MATCH($J272,SorP!$B$1:$B$6230,0)),"",INDIRECT("'SorP'!$A$"&amp;MATCH($J272,SorP!$B$1:$B$6230,0))))</f>
        <v/>
      </c>
      <c r="U272" s="239"/>
      <c r="V272" s="269" t="e">
        <f>IF(C272="",NA(),MATCH($B272&amp;$C272,'Smelter Look-up'!$J:$J,0))</f>
        <v>#N/A</v>
      </c>
      <c r="W272" s="270"/>
      <c r="X272" s="270">
        <f t="shared" ca="1" si="13"/>
        <v>0</v>
      </c>
      <c r="Y272" s="270"/>
      <c r="Z272" s="270"/>
      <c r="AB272" s="272" t="str">
        <f t="shared" si="14"/>
        <v/>
      </c>
    </row>
    <row r="273" spans="1:28" s="271" customFormat="1" ht="20.25">
      <c r="A273" s="215"/>
      <c r="B273" s="216" t="str">
        <f>IF(LEN(A273)=0,"",INDEX('Smelter Look-up'!$A:$A,MATCH($A273,'Smelter Look-up'!$E:$E,0)))</f>
        <v/>
      </c>
      <c r="C273" s="220" t="str">
        <f>IF(LEN(A273)=0,"",INDEX('Smelter Look-up'!$C:$C,MATCH($A273,'Smelter Look-up'!$E:$E,0)))</f>
        <v/>
      </c>
      <c r="D273" s="216"/>
      <c r="E273" s="216" t="str">
        <f ca="1">IF(ISERROR($V273),"",OFFSET('Smelter Look-up'!$D$4,$V273-4,0)&amp;"")</f>
        <v/>
      </c>
      <c r="F273" s="216" t="str">
        <f ca="1">IF(ISERROR($V273),"",OFFSET('Smelter Look-up'!$E$4,$V273-4,0))</f>
        <v/>
      </c>
      <c r="G273" s="216" t="str">
        <f ca="1">IF(C273=$X$4,"Enter smelter details", IF(ISERROR($V273),"",OFFSET('Smelter Look-up'!$F$4,$V273-4,0)))</f>
        <v/>
      </c>
      <c r="H273" s="217" t="str">
        <f ca="1">IF(ISERROR($V273),"",OFFSET('Smelter Look-up'!$G$4,$V273-4,0))</f>
        <v/>
      </c>
      <c r="I273" s="218" t="str">
        <f ca="1">IF(ISERROR($V273),"",OFFSET('Smelter Look-up'!$H$4,$V273-4,0))</f>
        <v/>
      </c>
      <c r="J273" s="218" t="str">
        <f ca="1">IF(ISERROR($V273),"",OFFSET('Smelter Look-up'!$I$4,$V273-4,0))</f>
        <v/>
      </c>
      <c r="K273" s="267"/>
      <c r="L273" s="267"/>
      <c r="M273" s="267"/>
      <c r="N273" s="267"/>
      <c r="O273" s="267"/>
      <c r="P273" s="219"/>
      <c r="Q273" s="268"/>
      <c r="R273" s="216" t="str">
        <f ca="1">IF(ISERROR($V273),"",OFFSET('Smelter Look-up'!$C$4,$V273-4,0)&amp;"")</f>
        <v/>
      </c>
      <c r="S273" s="224" t="str">
        <f t="shared" ca="1" si="12"/>
        <v/>
      </c>
      <c r="T273" s="224" t="str">
        <f ca="1">IF(B273="","",IF(ISERROR(MATCH($J273,SorP!$B$1:$B$6230,0)),"",INDIRECT("'SorP'!$A$"&amp;MATCH($J273,SorP!$B$1:$B$6230,0))))</f>
        <v/>
      </c>
      <c r="U273" s="239"/>
      <c r="V273" s="269" t="e">
        <f>IF(C273="",NA(),MATCH($B273&amp;$C273,'Smelter Look-up'!$J:$J,0))</f>
        <v>#N/A</v>
      </c>
      <c r="W273" s="270"/>
      <c r="X273" s="270">
        <f t="shared" ca="1" si="13"/>
        <v>0</v>
      </c>
      <c r="Y273" s="270"/>
      <c r="Z273" s="270"/>
      <c r="AB273" s="272" t="str">
        <f t="shared" si="14"/>
        <v/>
      </c>
    </row>
    <row r="274" spans="1:28" s="271" customFormat="1" ht="20.25">
      <c r="A274" s="215"/>
      <c r="B274" s="216" t="str">
        <f>IF(LEN(A274)=0,"",INDEX('Smelter Look-up'!$A:$A,MATCH($A274,'Smelter Look-up'!$E:$E,0)))</f>
        <v/>
      </c>
      <c r="C274" s="220" t="str">
        <f>IF(LEN(A274)=0,"",INDEX('Smelter Look-up'!$C:$C,MATCH($A274,'Smelter Look-up'!$E:$E,0)))</f>
        <v/>
      </c>
      <c r="D274" s="216"/>
      <c r="E274" s="216" t="str">
        <f ca="1">IF(ISERROR($V274),"",OFFSET('Smelter Look-up'!$D$4,$V274-4,0)&amp;"")</f>
        <v/>
      </c>
      <c r="F274" s="216" t="str">
        <f ca="1">IF(ISERROR($V274),"",OFFSET('Smelter Look-up'!$E$4,$V274-4,0))</f>
        <v/>
      </c>
      <c r="G274" s="216" t="str">
        <f ca="1">IF(C274=$X$4,"Enter smelter details", IF(ISERROR($V274),"",OFFSET('Smelter Look-up'!$F$4,$V274-4,0)))</f>
        <v/>
      </c>
      <c r="H274" s="217" t="str">
        <f ca="1">IF(ISERROR($V274),"",OFFSET('Smelter Look-up'!$G$4,$V274-4,0))</f>
        <v/>
      </c>
      <c r="I274" s="218" t="str">
        <f ca="1">IF(ISERROR($V274),"",OFFSET('Smelter Look-up'!$H$4,$V274-4,0))</f>
        <v/>
      </c>
      <c r="J274" s="218" t="str">
        <f ca="1">IF(ISERROR($V274),"",OFFSET('Smelter Look-up'!$I$4,$V274-4,0))</f>
        <v/>
      </c>
      <c r="K274" s="267"/>
      <c r="L274" s="267"/>
      <c r="M274" s="267"/>
      <c r="N274" s="267"/>
      <c r="O274" s="267"/>
      <c r="P274" s="219"/>
      <c r="Q274" s="268"/>
      <c r="R274" s="216" t="str">
        <f ca="1">IF(ISERROR($V274),"",OFFSET('Smelter Look-up'!$C$4,$V274-4,0)&amp;"")</f>
        <v/>
      </c>
      <c r="S274" s="224" t="str">
        <f t="shared" ca="1" si="12"/>
        <v/>
      </c>
      <c r="T274" s="224" t="str">
        <f ca="1">IF(B274="","",IF(ISERROR(MATCH($J274,SorP!$B$1:$B$6230,0)),"",INDIRECT("'SorP'!$A$"&amp;MATCH($J274,SorP!$B$1:$B$6230,0))))</f>
        <v/>
      </c>
      <c r="U274" s="239"/>
      <c r="V274" s="269" t="e">
        <f>IF(C274="",NA(),MATCH($B274&amp;$C274,'Smelter Look-up'!$J:$J,0))</f>
        <v>#N/A</v>
      </c>
      <c r="W274" s="270"/>
      <c r="X274" s="270">
        <f t="shared" ca="1" si="13"/>
        <v>0</v>
      </c>
      <c r="Y274" s="270"/>
      <c r="Z274" s="270"/>
      <c r="AB274" s="272" t="str">
        <f t="shared" si="14"/>
        <v/>
      </c>
    </row>
    <row r="275" spans="1:28" s="271" customFormat="1" ht="20.25">
      <c r="A275" s="215"/>
      <c r="B275" s="216" t="str">
        <f>IF(LEN(A275)=0,"",INDEX('Smelter Look-up'!$A:$A,MATCH($A275,'Smelter Look-up'!$E:$E,0)))</f>
        <v/>
      </c>
      <c r="C275" s="220" t="str">
        <f>IF(LEN(A275)=0,"",INDEX('Smelter Look-up'!$C:$C,MATCH($A275,'Smelter Look-up'!$E:$E,0)))</f>
        <v/>
      </c>
      <c r="D275" s="216"/>
      <c r="E275" s="216" t="str">
        <f ca="1">IF(ISERROR($V275),"",OFFSET('Smelter Look-up'!$D$4,$V275-4,0)&amp;"")</f>
        <v/>
      </c>
      <c r="F275" s="216" t="str">
        <f ca="1">IF(ISERROR($V275),"",OFFSET('Smelter Look-up'!$E$4,$V275-4,0))</f>
        <v/>
      </c>
      <c r="G275" s="216" t="str">
        <f ca="1">IF(C275=$X$4,"Enter smelter details", IF(ISERROR($V275),"",OFFSET('Smelter Look-up'!$F$4,$V275-4,0)))</f>
        <v/>
      </c>
      <c r="H275" s="217" t="str">
        <f ca="1">IF(ISERROR($V275),"",OFFSET('Smelter Look-up'!$G$4,$V275-4,0))</f>
        <v/>
      </c>
      <c r="I275" s="218" t="str">
        <f ca="1">IF(ISERROR($V275),"",OFFSET('Smelter Look-up'!$H$4,$V275-4,0))</f>
        <v/>
      </c>
      <c r="J275" s="218" t="str">
        <f ca="1">IF(ISERROR($V275),"",OFFSET('Smelter Look-up'!$I$4,$V275-4,0))</f>
        <v/>
      </c>
      <c r="K275" s="267"/>
      <c r="L275" s="267"/>
      <c r="M275" s="267"/>
      <c r="N275" s="267"/>
      <c r="O275" s="267"/>
      <c r="P275" s="219"/>
      <c r="Q275" s="268"/>
      <c r="R275" s="216" t="str">
        <f ca="1">IF(ISERROR($V275),"",OFFSET('Smelter Look-up'!$C$4,$V275-4,0)&amp;"")</f>
        <v/>
      </c>
      <c r="S275" s="224" t="str">
        <f t="shared" ca="1" si="12"/>
        <v/>
      </c>
      <c r="T275" s="224" t="str">
        <f ca="1">IF(B275="","",IF(ISERROR(MATCH($J275,SorP!$B$1:$B$6230,0)),"",INDIRECT("'SorP'!$A$"&amp;MATCH($J275,SorP!$B$1:$B$6230,0))))</f>
        <v/>
      </c>
      <c r="U275" s="239"/>
      <c r="V275" s="269" t="e">
        <f>IF(C275="",NA(),MATCH($B275&amp;$C275,'Smelter Look-up'!$J:$J,0))</f>
        <v>#N/A</v>
      </c>
      <c r="W275" s="270"/>
      <c r="X275" s="270">
        <f t="shared" ca="1" si="13"/>
        <v>0</v>
      </c>
      <c r="Y275" s="270"/>
      <c r="Z275" s="270"/>
      <c r="AB275" s="272" t="str">
        <f t="shared" si="14"/>
        <v/>
      </c>
    </row>
    <row r="276" spans="1:28" s="271" customFormat="1" ht="20.25">
      <c r="A276" s="215"/>
      <c r="B276" s="216" t="str">
        <f>IF(LEN(A276)=0,"",INDEX('Smelter Look-up'!$A:$A,MATCH($A276,'Smelter Look-up'!$E:$E,0)))</f>
        <v/>
      </c>
      <c r="C276" s="220" t="str">
        <f>IF(LEN(A276)=0,"",INDEX('Smelter Look-up'!$C:$C,MATCH($A276,'Smelter Look-up'!$E:$E,0)))</f>
        <v/>
      </c>
      <c r="D276" s="216"/>
      <c r="E276" s="216" t="str">
        <f ca="1">IF(ISERROR($V276),"",OFFSET('Smelter Look-up'!$D$4,$V276-4,0)&amp;"")</f>
        <v/>
      </c>
      <c r="F276" s="216" t="str">
        <f ca="1">IF(ISERROR($V276),"",OFFSET('Smelter Look-up'!$E$4,$V276-4,0))</f>
        <v/>
      </c>
      <c r="G276" s="216" t="str">
        <f ca="1">IF(C276=$X$4,"Enter smelter details", IF(ISERROR($V276),"",OFFSET('Smelter Look-up'!$F$4,$V276-4,0)))</f>
        <v/>
      </c>
      <c r="H276" s="217" t="str">
        <f ca="1">IF(ISERROR($V276),"",OFFSET('Smelter Look-up'!$G$4,$V276-4,0))</f>
        <v/>
      </c>
      <c r="I276" s="218" t="str">
        <f ca="1">IF(ISERROR($V276),"",OFFSET('Smelter Look-up'!$H$4,$V276-4,0))</f>
        <v/>
      </c>
      <c r="J276" s="218" t="str">
        <f ca="1">IF(ISERROR($V276),"",OFFSET('Smelter Look-up'!$I$4,$V276-4,0))</f>
        <v/>
      </c>
      <c r="K276" s="267"/>
      <c r="L276" s="267"/>
      <c r="M276" s="267"/>
      <c r="N276" s="267"/>
      <c r="O276" s="267"/>
      <c r="P276" s="219"/>
      <c r="Q276" s="268"/>
      <c r="R276" s="216" t="str">
        <f ca="1">IF(ISERROR($V276),"",OFFSET('Smelter Look-up'!$C$4,$V276-4,0)&amp;"")</f>
        <v/>
      </c>
      <c r="S276" s="224" t="str">
        <f t="shared" ca="1" si="12"/>
        <v/>
      </c>
      <c r="T276" s="224" t="str">
        <f ca="1">IF(B276="","",IF(ISERROR(MATCH($J276,SorP!$B$1:$B$6230,0)),"",INDIRECT("'SorP'!$A$"&amp;MATCH($J276,SorP!$B$1:$B$6230,0))))</f>
        <v/>
      </c>
      <c r="U276" s="239"/>
      <c r="V276" s="269" t="e">
        <f>IF(C276="",NA(),MATCH($B276&amp;$C276,'Smelter Look-up'!$J:$J,0))</f>
        <v>#N/A</v>
      </c>
      <c r="W276" s="270"/>
      <c r="X276" s="270">
        <f t="shared" ca="1" si="13"/>
        <v>0</v>
      </c>
      <c r="Y276" s="270"/>
      <c r="Z276" s="270"/>
      <c r="AB276" s="272" t="str">
        <f t="shared" si="14"/>
        <v/>
      </c>
    </row>
    <row r="277" spans="1:28" s="271" customFormat="1" ht="20.25">
      <c r="A277" s="215"/>
      <c r="B277" s="216" t="str">
        <f>IF(LEN(A277)=0,"",INDEX('Smelter Look-up'!$A:$A,MATCH($A277,'Smelter Look-up'!$E:$E,0)))</f>
        <v/>
      </c>
      <c r="C277" s="220" t="str">
        <f>IF(LEN(A277)=0,"",INDEX('Smelter Look-up'!$C:$C,MATCH($A277,'Smelter Look-up'!$E:$E,0)))</f>
        <v/>
      </c>
      <c r="D277" s="216"/>
      <c r="E277" s="216" t="str">
        <f ca="1">IF(ISERROR($V277),"",OFFSET('Smelter Look-up'!$D$4,$V277-4,0)&amp;"")</f>
        <v/>
      </c>
      <c r="F277" s="216" t="str">
        <f ca="1">IF(ISERROR($V277),"",OFFSET('Smelter Look-up'!$E$4,$V277-4,0))</f>
        <v/>
      </c>
      <c r="G277" s="216" t="str">
        <f ca="1">IF(C277=$X$4,"Enter smelter details", IF(ISERROR($V277),"",OFFSET('Smelter Look-up'!$F$4,$V277-4,0)))</f>
        <v/>
      </c>
      <c r="H277" s="217" t="str">
        <f ca="1">IF(ISERROR($V277),"",OFFSET('Smelter Look-up'!$G$4,$V277-4,0))</f>
        <v/>
      </c>
      <c r="I277" s="218" t="str">
        <f ca="1">IF(ISERROR($V277),"",OFFSET('Smelter Look-up'!$H$4,$V277-4,0))</f>
        <v/>
      </c>
      <c r="J277" s="218" t="str">
        <f ca="1">IF(ISERROR($V277),"",OFFSET('Smelter Look-up'!$I$4,$V277-4,0))</f>
        <v/>
      </c>
      <c r="K277" s="267"/>
      <c r="L277" s="267"/>
      <c r="M277" s="267"/>
      <c r="N277" s="267"/>
      <c r="O277" s="267"/>
      <c r="P277" s="219"/>
      <c r="Q277" s="268"/>
      <c r="R277" s="216" t="str">
        <f ca="1">IF(ISERROR($V277),"",OFFSET('Smelter Look-up'!$C$4,$V277-4,0)&amp;"")</f>
        <v/>
      </c>
      <c r="S277" s="224" t="str">
        <f t="shared" ca="1" si="12"/>
        <v/>
      </c>
      <c r="T277" s="224" t="str">
        <f ca="1">IF(B277="","",IF(ISERROR(MATCH($J277,SorP!$B$1:$B$6230,0)),"",INDIRECT("'SorP'!$A$"&amp;MATCH($J277,SorP!$B$1:$B$6230,0))))</f>
        <v/>
      </c>
      <c r="U277" s="239"/>
      <c r="V277" s="269" t="e">
        <f>IF(C277="",NA(),MATCH($B277&amp;$C277,'Smelter Look-up'!$J:$J,0))</f>
        <v>#N/A</v>
      </c>
      <c r="W277" s="270"/>
      <c r="X277" s="270">
        <f t="shared" ca="1" si="13"/>
        <v>0</v>
      </c>
      <c r="Y277" s="270"/>
      <c r="Z277" s="270"/>
      <c r="AB277" s="272" t="str">
        <f t="shared" si="14"/>
        <v/>
      </c>
    </row>
    <row r="278" spans="1:28" s="271" customFormat="1" ht="20.25">
      <c r="A278" s="215"/>
      <c r="B278" s="216" t="str">
        <f>IF(LEN(A278)=0,"",INDEX('Smelter Look-up'!$A:$A,MATCH($A278,'Smelter Look-up'!$E:$E,0)))</f>
        <v/>
      </c>
      <c r="C278" s="220" t="str">
        <f>IF(LEN(A278)=0,"",INDEX('Smelter Look-up'!$C:$C,MATCH($A278,'Smelter Look-up'!$E:$E,0)))</f>
        <v/>
      </c>
      <c r="D278" s="216"/>
      <c r="E278" s="216" t="str">
        <f ca="1">IF(ISERROR($V278),"",OFFSET('Smelter Look-up'!$D$4,$V278-4,0)&amp;"")</f>
        <v/>
      </c>
      <c r="F278" s="216" t="str">
        <f ca="1">IF(ISERROR($V278),"",OFFSET('Smelter Look-up'!$E$4,$V278-4,0))</f>
        <v/>
      </c>
      <c r="G278" s="216" t="str">
        <f ca="1">IF(C278=$X$4,"Enter smelter details", IF(ISERROR($V278),"",OFFSET('Smelter Look-up'!$F$4,$V278-4,0)))</f>
        <v/>
      </c>
      <c r="H278" s="217" t="str">
        <f ca="1">IF(ISERROR($V278),"",OFFSET('Smelter Look-up'!$G$4,$V278-4,0))</f>
        <v/>
      </c>
      <c r="I278" s="218" t="str">
        <f ca="1">IF(ISERROR($V278),"",OFFSET('Smelter Look-up'!$H$4,$V278-4,0))</f>
        <v/>
      </c>
      <c r="J278" s="218" t="str">
        <f ca="1">IF(ISERROR($V278),"",OFFSET('Smelter Look-up'!$I$4,$V278-4,0))</f>
        <v/>
      </c>
      <c r="K278" s="267"/>
      <c r="L278" s="267"/>
      <c r="M278" s="267"/>
      <c r="N278" s="267"/>
      <c r="O278" s="267"/>
      <c r="P278" s="219"/>
      <c r="Q278" s="268"/>
      <c r="R278" s="216" t="str">
        <f ca="1">IF(ISERROR($V278),"",OFFSET('Smelter Look-up'!$C$4,$V278-4,0)&amp;"")</f>
        <v/>
      </c>
      <c r="S278" s="224" t="str">
        <f t="shared" ca="1" si="12"/>
        <v/>
      </c>
      <c r="T278" s="224" t="str">
        <f ca="1">IF(B278="","",IF(ISERROR(MATCH($J278,SorP!$B$1:$B$6230,0)),"",INDIRECT("'SorP'!$A$"&amp;MATCH($J278,SorP!$B$1:$B$6230,0))))</f>
        <v/>
      </c>
      <c r="U278" s="239"/>
      <c r="V278" s="269" t="e">
        <f>IF(C278="",NA(),MATCH($B278&amp;$C278,'Smelter Look-up'!$J:$J,0))</f>
        <v>#N/A</v>
      </c>
      <c r="W278" s="270"/>
      <c r="X278" s="270">
        <f t="shared" ca="1" si="13"/>
        <v>0</v>
      </c>
      <c r="Y278" s="270"/>
      <c r="Z278" s="270"/>
      <c r="AB278" s="272" t="str">
        <f t="shared" si="14"/>
        <v/>
      </c>
    </row>
    <row r="279" spans="1:28" s="271" customFormat="1" ht="20.25">
      <c r="A279" s="215"/>
      <c r="B279" s="216" t="str">
        <f>IF(LEN(A279)=0,"",INDEX('Smelter Look-up'!$A:$A,MATCH($A279,'Smelter Look-up'!$E:$E,0)))</f>
        <v/>
      </c>
      <c r="C279" s="220" t="str">
        <f>IF(LEN(A279)=0,"",INDEX('Smelter Look-up'!$C:$C,MATCH($A279,'Smelter Look-up'!$E:$E,0)))</f>
        <v/>
      </c>
      <c r="D279" s="216"/>
      <c r="E279" s="216" t="str">
        <f ca="1">IF(ISERROR($V279),"",OFFSET('Smelter Look-up'!$D$4,$V279-4,0)&amp;"")</f>
        <v/>
      </c>
      <c r="F279" s="216" t="str">
        <f ca="1">IF(ISERROR($V279),"",OFFSET('Smelter Look-up'!$E$4,$V279-4,0))</f>
        <v/>
      </c>
      <c r="G279" s="216" t="str">
        <f ca="1">IF(C279=$X$4,"Enter smelter details", IF(ISERROR($V279),"",OFFSET('Smelter Look-up'!$F$4,$V279-4,0)))</f>
        <v/>
      </c>
      <c r="H279" s="217" t="str">
        <f ca="1">IF(ISERROR($V279),"",OFFSET('Smelter Look-up'!$G$4,$V279-4,0))</f>
        <v/>
      </c>
      <c r="I279" s="218" t="str">
        <f ca="1">IF(ISERROR($V279),"",OFFSET('Smelter Look-up'!$H$4,$V279-4,0))</f>
        <v/>
      </c>
      <c r="J279" s="218" t="str">
        <f ca="1">IF(ISERROR($V279),"",OFFSET('Smelter Look-up'!$I$4,$V279-4,0))</f>
        <v/>
      </c>
      <c r="K279" s="267"/>
      <c r="L279" s="267"/>
      <c r="M279" s="267"/>
      <c r="N279" s="267"/>
      <c r="O279" s="267"/>
      <c r="P279" s="219"/>
      <c r="Q279" s="268"/>
      <c r="R279" s="216" t="str">
        <f ca="1">IF(ISERROR($V279),"",OFFSET('Smelter Look-up'!$C$4,$V279-4,0)&amp;"")</f>
        <v/>
      </c>
      <c r="S279" s="224" t="str">
        <f t="shared" ca="1" si="12"/>
        <v/>
      </c>
      <c r="T279" s="224" t="str">
        <f ca="1">IF(B279="","",IF(ISERROR(MATCH($J279,SorP!$B$1:$B$6230,0)),"",INDIRECT("'SorP'!$A$"&amp;MATCH($J279,SorP!$B$1:$B$6230,0))))</f>
        <v/>
      </c>
      <c r="U279" s="239"/>
      <c r="V279" s="269" t="e">
        <f>IF(C279="",NA(),MATCH($B279&amp;$C279,'Smelter Look-up'!$J:$J,0))</f>
        <v>#N/A</v>
      </c>
      <c r="W279" s="270"/>
      <c r="X279" s="270">
        <f t="shared" ca="1" si="13"/>
        <v>0</v>
      </c>
      <c r="Y279" s="270"/>
      <c r="Z279" s="270"/>
      <c r="AB279" s="272" t="str">
        <f t="shared" si="14"/>
        <v/>
      </c>
    </row>
    <row r="280" spans="1:28" s="271" customFormat="1" ht="20.25">
      <c r="A280" s="215"/>
      <c r="B280" s="216" t="str">
        <f>IF(LEN(A280)=0,"",INDEX('Smelter Look-up'!$A:$A,MATCH($A280,'Smelter Look-up'!$E:$E,0)))</f>
        <v/>
      </c>
      <c r="C280" s="220" t="str">
        <f>IF(LEN(A280)=0,"",INDEX('Smelter Look-up'!$C:$C,MATCH($A280,'Smelter Look-up'!$E:$E,0)))</f>
        <v/>
      </c>
      <c r="D280" s="216"/>
      <c r="E280" s="216" t="str">
        <f ca="1">IF(ISERROR($V280),"",OFFSET('Smelter Look-up'!$D$4,$V280-4,0)&amp;"")</f>
        <v/>
      </c>
      <c r="F280" s="216" t="str">
        <f ca="1">IF(ISERROR($V280),"",OFFSET('Smelter Look-up'!$E$4,$V280-4,0))</f>
        <v/>
      </c>
      <c r="G280" s="216" t="str">
        <f ca="1">IF(C280=$X$4,"Enter smelter details", IF(ISERROR($V280),"",OFFSET('Smelter Look-up'!$F$4,$V280-4,0)))</f>
        <v/>
      </c>
      <c r="H280" s="217" t="str">
        <f ca="1">IF(ISERROR($V280),"",OFFSET('Smelter Look-up'!$G$4,$V280-4,0))</f>
        <v/>
      </c>
      <c r="I280" s="218" t="str">
        <f ca="1">IF(ISERROR($V280),"",OFFSET('Smelter Look-up'!$H$4,$V280-4,0))</f>
        <v/>
      </c>
      <c r="J280" s="218" t="str">
        <f ca="1">IF(ISERROR($V280),"",OFFSET('Smelter Look-up'!$I$4,$V280-4,0))</f>
        <v/>
      </c>
      <c r="K280" s="267"/>
      <c r="L280" s="267"/>
      <c r="M280" s="267"/>
      <c r="N280" s="267"/>
      <c r="O280" s="267"/>
      <c r="P280" s="219"/>
      <c r="Q280" s="268"/>
      <c r="R280" s="216" t="str">
        <f ca="1">IF(ISERROR($V280),"",OFFSET('Smelter Look-up'!$C$4,$V280-4,0)&amp;"")</f>
        <v/>
      </c>
      <c r="S280" s="224" t="str">
        <f t="shared" ca="1" si="12"/>
        <v/>
      </c>
      <c r="T280" s="224" t="str">
        <f ca="1">IF(B280="","",IF(ISERROR(MATCH($J280,SorP!$B$1:$B$6230,0)),"",INDIRECT("'SorP'!$A$"&amp;MATCH($J280,SorP!$B$1:$B$6230,0))))</f>
        <v/>
      </c>
      <c r="U280" s="239"/>
      <c r="V280" s="269" t="e">
        <f>IF(C280="",NA(),MATCH($B280&amp;$C280,'Smelter Look-up'!$J:$J,0))</f>
        <v>#N/A</v>
      </c>
      <c r="W280" s="270"/>
      <c r="X280" s="270">
        <f t="shared" ca="1" si="13"/>
        <v>0</v>
      </c>
      <c r="Y280" s="270"/>
      <c r="Z280" s="270"/>
      <c r="AB280" s="272" t="str">
        <f t="shared" si="14"/>
        <v/>
      </c>
    </row>
    <row r="281" spans="1:28" s="271" customFormat="1" ht="20.25">
      <c r="A281" s="215"/>
      <c r="B281" s="216" t="str">
        <f>IF(LEN(A281)=0,"",INDEX('Smelter Look-up'!$A:$A,MATCH($A281,'Smelter Look-up'!$E:$E,0)))</f>
        <v/>
      </c>
      <c r="C281" s="220" t="str">
        <f>IF(LEN(A281)=0,"",INDEX('Smelter Look-up'!$C:$C,MATCH($A281,'Smelter Look-up'!$E:$E,0)))</f>
        <v/>
      </c>
      <c r="D281" s="216"/>
      <c r="E281" s="216" t="str">
        <f ca="1">IF(ISERROR($V281),"",OFFSET('Smelter Look-up'!$D$4,$V281-4,0)&amp;"")</f>
        <v/>
      </c>
      <c r="F281" s="216" t="str">
        <f ca="1">IF(ISERROR($V281),"",OFFSET('Smelter Look-up'!$E$4,$V281-4,0))</f>
        <v/>
      </c>
      <c r="G281" s="216" t="str">
        <f ca="1">IF(C281=$X$4,"Enter smelter details", IF(ISERROR($V281),"",OFFSET('Smelter Look-up'!$F$4,$V281-4,0)))</f>
        <v/>
      </c>
      <c r="H281" s="217" t="str">
        <f ca="1">IF(ISERROR($V281),"",OFFSET('Smelter Look-up'!$G$4,$V281-4,0))</f>
        <v/>
      </c>
      <c r="I281" s="218" t="str">
        <f ca="1">IF(ISERROR($V281),"",OFFSET('Smelter Look-up'!$H$4,$V281-4,0))</f>
        <v/>
      </c>
      <c r="J281" s="218" t="str">
        <f ca="1">IF(ISERROR($V281),"",OFFSET('Smelter Look-up'!$I$4,$V281-4,0))</f>
        <v/>
      </c>
      <c r="K281" s="267"/>
      <c r="L281" s="267"/>
      <c r="M281" s="267"/>
      <c r="N281" s="267"/>
      <c r="O281" s="267"/>
      <c r="P281" s="219"/>
      <c r="Q281" s="268"/>
      <c r="R281" s="216" t="str">
        <f ca="1">IF(ISERROR($V281),"",OFFSET('Smelter Look-up'!$C$4,$V281-4,0)&amp;"")</f>
        <v/>
      </c>
      <c r="S281" s="224" t="str">
        <f t="shared" ca="1" si="12"/>
        <v/>
      </c>
      <c r="T281" s="224" t="str">
        <f ca="1">IF(B281="","",IF(ISERROR(MATCH($J281,SorP!$B$1:$B$6230,0)),"",INDIRECT("'SorP'!$A$"&amp;MATCH($J281,SorP!$B$1:$B$6230,0))))</f>
        <v/>
      </c>
      <c r="U281" s="239"/>
      <c r="V281" s="269" t="e">
        <f>IF(C281="",NA(),MATCH($B281&amp;$C281,'Smelter Look-up'!$J:$J,0))</f>
        <v>#N/A</v>
      </c>
      <c r="W281" s="270"/>
      <c r="X281" s="270">
        <f t="shared" ca="1" si="13"/>
        <v>0</v>
      </c>
      <c r="Y281" s="270"/>
      <c r="Z281" s="270"/>
      <c r="AB281" s="272" t="str">
        <f t="shared" si="14"/>
        <v/>
      </c>
    </row>
    <row r="282" spans="1:28" s="271" customFormat="1" ht="20.25">
      <c r="A282" s="215"/>
      <c r="B282" s="216" t="str">
        <f>IF(LEN(A282)=0,"",INDEX('Smelter Look-up'!$A:$A,MATCH($A282,'Smelter Look-up'!$E:$E,0)))</f>
        <v/>
      </c>
      <c r="C282" s="220" t="str">
        <f>IF(LEN(A282)=0,"",INDEX('Smelter Look-up'!$C:$C,MATCH($A282,'Smelter Look-up'!$E:$E,0)))</f>
        <v/>
      </c>
      <c r="D282" s="216"/>
      <c r="E282" s="216" t="str">
        <f ca="1">IF(ISERROR($V282),"",OFFSET('Smelter Look-up'!$D$4,$V282-4,0)&amp;"")</f>
        <v/>
      </c>
      <c r="F282" s="216" t="str">
        <f ca="1">IF(ISERROR($V282),"",OFFSET('Smelter Look-up'!$E$4,$V282-4,0))</f>
        <v/>
      </c>
      <c r="G282" s="216" t="str">
        <f ca="1">IF(C282=$X$4,"Enter smelter details", IF(ISERROR($V282),"",OFFSET('Smelter Look-up'!$F$4,$V282-4,0)))</f>
        <v/>
      </c>
      <c r="H282" s="217" t="str">
        <f ca="1">IF(ISERROR($V282),"",OFFSET('Smelter Look-up'!$G$4,$V282-4,0))</f>
        <v/>
      </c>
      <c r="I282" s="218" t="str">
        <f ca="1">IF(ISERROR($V282),"",OFFSET('Smelter Look-up'!$H$4,$V282-4,0))</f>
        <v/>
      </c>
      <c r="J282" s="218" t="str">
        <f ca="1">IF(ISERROR($V282),"",OFFSET('Smelter Look-up'!$I$4,$V282-4,0))</f>
        <v/>
      </c>
      <c r="K282" s="267"/>
      <c r="L282" s="267"/>
      <c r="M282" s="267"/>
      <c r="N282" s="267"/>
      <c r="O282" s="267"/>
      <c r="P282" s="219"/>
      <c r="Q282" s="268"/>
      <c r="R282" s="216" t="str">
        <f ca="1">IF(ISERROR($V282),"",OFFSET('Smelter Look-up'!$C$4,$V282-4,0)&amp;"")</f>
        <v/>
      </c>
      <c r="S282" s="224" t="str">
        <f t="shared" ca="1" si="12"/>
        <v/>
      </c>
      <c r="T282" s="224" t="str">
        <f ca="1">IF(B282="","",IF(ISERROR(MATCH($J282,SorP!$B$1:$B$6230,0)),"",INDIRECT("'SorP'!$A$"&amp;MATCH($J282,SorP!$B$1:$B$6230,0))))</f>
        <v/>
      </c>
      <c r="U282" s="239"/>
      <c r="V282" s="269" t="e">
        <f>IF(C282="",NA(),MATCH($B282&amp;$C282,'Smelter Look-up'!$J:$J,0))</f>
        <v>#N/A</v>
      </c>
      <c r="W282" s="270"/>
      <c r="X282" s="270">
        <f t="shared" ca="1" si="13"/>
        <v>0</v>
      </c>
      <c r="Y282" s="270"/>
      <c r="Z282" s="270"/>
      <c r="AB282" s="272" t="str">
        <f t="shared" si="14"/>
        <v/>
      </c>
    </row>
    <row r="283" spans="1:28" s="271" customFormat="1" ht="20.25">
      <c r="A283" s="215"/>
      <c r="B283" s="216" t="str">
        <f>IF(LEN(A283)=0,"",INDEX('Smelter Look-up'!$A:$A,MATCH($A283,'Smelter Look-up'!$E:$E,0)))</f>
        <v/>
      </c>
      <c r="C283" s="220" t="str">
        <f>IF(LEN(A283)=0,"",INDEX('Smelter Look-up'!$C:$C,MATCH($A283,'Smelter Look-up'!$E:$E,0)))</f>
        <v/>
      </c>
      <c r="D283" s="216"/>
      <c r="E283" s="216" t="str">
        <f ca="1">IF(ISERROR($V283),"",OFFSET('Smelter Look-up'!$D$4,$V283-4,0)&amp;"")</f>
        <v/>
      </c>
      <c r="F283" s="216" t="str">
        <f ca="1">IF(ISERROR($V283),"",OFFSET('Smelter Look-up'!$E$4,$V283-4,0))</f>
        <v/>
      </c>
      <c r="G283" s="216" t="str">
        <f ca="1">IF(C283=$X$4,"Enter smelter details", IF(ISERROR($V283),"",OFFSET('Smelter Look-up'!$F$4,$V283-4,0)))</f>
        <v/>
      </c>
      <c r="H283" s="217" t="str">
        <f ca="1">IF(ISERROR($V283),"",OFFSET('Smelter Look-up'!$G$4,$V283-4,0))</f>
        <v/>
      </c>
      <c r="I283" s="218" t="str">
        <f ca="1">IF(ISERROR($V283),"",OFFSET('Smelter Look-up'!$H$4,$V283-4,0))</f>
        <v/>
      </c>
      <c r="J283" s="218" t="str">
        <f ca="1">IF(ISERROR($V283),"",OFFSET('Smelter Look-up'!$I$4,$V283-4,0))</f>
        <v/>
      </c>
      <c r="K283" s="267"/>
      <c r="L283" s="267"/>
      <c r="M283" s="267"/>
      <c r="N283" s="267"/>
      <c r="O283" s="267"/>
      <c r="P283" s="219"/>
      <c r="Q283" s="268"/>
      <c r="R283" s="216" t="str">
        <f ca="1">IF(ISERROR($V283),"",OFFSET('Smelter Look-up'!$C$4,$V283-4,0)&amp;"")</f>
        <v/>
      </c>
      <c r="S283" s="224" t="str">
        <f t="shared" ca="1" si="12"/>
        <v/>
      </c>
      <c r="T283" s="224" t="str">
        <f ca="1">IF(B283="","",IF(ISERROR(MATCH($J283,SorP!$B$1:$B$6230,0)),"",INDIRECT("'SorP'!$A$"&amp;MATCH($J283,SorP!$B$1:$B$6230,0))))</f>
        <v/>
      </c>
      <c r="U283" s="239"/>
      <c r="V283" s="269" t="e">
        <f>IF(C283="",NA(),MATCH($B283&amp;$C283,'Smelter Look-up'!$J:$J,0))</f>
        <v>#N/A</v>
      </c>
      <c r="W283" s="270"/>
      <c r="X283" s="270">
        <f t="shared" ca="1" si="13"/>
        <v>0</v>
      </c>
      <c r="Y283" s="270"/>
      <c r="Z283" s="270"/>
      <c r="AB283" s="272" t="str">
        <f t="shared" si="14"/>
        <v/>
      </c>
    </row>
    <row r="284" spans="1:28" s="271" customFormat="1" ht="20.25">
      <c r="A284" s="215"/>
      <c r="B284" s="216" t="str">
        <f>IF(LEN(A284)=0,"",INDEX('Smelter Look-up'!$A:$A,MATCH($A284,'Smelter Look-up'!$E:$E,0)))</f>
        <v/>
      </c>
      <c r="C284" s="220" t="str">
        <f>IF(LEN(A284)=0,"",INDEX('Smelter Look-up'!$C:$C,MATCH($A284,'Smelter Look-up'!$E:$E,0)))</f>
        <v/>
      </c>
      <c r="D284" s="216"/>
      <c r="E284" s="216" t="str">
        <f ca="1">IF(ISERROR($V284),"",OFFSET('Smelter Look-up'!$D$4,$V284-4,0)&amp;"")</f>
        <v/>
      </c>
      <c r="F284" s="216" t="str">
        <f ca="1">IF(ISERROR($V284),"",OFFSET('Smelter Look-up'!$E$4,$V284-4,0))</f>
        <v/>
      </c>
      <c r="G284" s="216" t="str">
        <f ca="1">IF(C284=$X$4,"Enter smelter details", IF(ISERROR($V284),"",OFFSET('Smelter Look-up'!$F$4,$V284-4,0)))</f>
        <v/>
      </c>
      <c r="H284" s="217" t="str">
        <f ca="1">IF(ISERROR($V284),"",OFFSET('Smelter Look-up'!$G$4,$V284-4,0))</f>
        <v/>
      </c>
      <c r="I284" s="218" t="str">
        <f ca="1">IF(ISERROR($V284),"",OFFSET('Smelter Look-up'!$H$4,$V284-4,0))</f>
        <v/>
      </c>
      <c r="J284" s="218" t="str">
        <f ca="1">IF(ISERROR($V284),"",OFFSET('Smelter Look-up'!$I$4,$V284-4,0))</f>
        <v/>
      </c>
      <c r="K284" s="267"/>
      <c r="L284" s="267"/>
      <c r="M284" s="267"/>
      <c r="N284" s="267"/>
      <c r="O284" s="267"/>
      <c r="P284" s="219"/>
      <c r="Q284" s="268"/>
      <c r="R284" s="216" t="str">
        <f ca="1">IF(ISERROR($V284),"",OFFSET('Smelter Look-up'!$C$4,$V284-4,0)&amp;"")</f>
        <v/>
      </c>
      <c r="S284" s="224" t="str">
        <f t="shared" ca="1" si="12"/>
        <v/>
      </c>
      <c r="T284" s="224" t="str">
        <f ca="1">IF(B284="","",IF(ISERROR(MATCH($J284,SorP!$B$1:$B$6230,0)),"",INDIRECT("'SorP'!$A$"&amp;MATCH($J284,SorP!$B$1:$B$6230,0))))</f>
        <v/>
      </c>
      <c r="U284" s="239"/>
      <c r="V284" s="269" t="e">
        <f>IF(C284="",NA(),MATCH($B284&amp;$C284,'Smelter Look-up'!$J:$J,0))</f>
        <v>#N/A</v>
      </c>
      <c r="W284" s="270"/>
      <c r="X284" s="270">
        <f t="shared" ca="1" si="13"/>
        <v>0</v>
      </c>
      <c r="Y284" s="270"/>
      <c r="Z284" s="270"/>
      <c r="AB284" s="272" t="str">
        <f t="shared" si="14"/>
        <v/>
      </c>
    </row>
    <row r="285" spans="1:28" s="271" customFormat="1" ht="20.25">
      <c r="A285" s="215"/>
      <c r="B285" s="216" t="str">
        <f>IF(LEN(A285)=0,"",INDEX('Smelter Look-up'!$A:$A,MATCH($A285,'Smelter Look-up'!$E:$E,0)))</f>
        <v/>
      </c>
      <c r="C285" s="220" t="str">
        <f>IF(LEN(A285)=0,"",INDEX('Smelter Look-up'!$C:$C,MATCH($A285,'Smelter Look-up'!$E:$E,0)))</f>
        <v/>
      </c>
      <c r="D285" s="216"/>
      <c r="E285" s="216" t="str">
        <f ca="1">IF(ISERROR($V285),"",OFFSET('Smelter Look-up'!$D$4,$V285-4,0)&amp;"")</f>
        <v/>
      </c>
      <c r="F285" s="216" t="str">
        <f ca="1">IF(ISERROR($V285),"",OFFSET('Smelter Look-up'!$E$4,$V285-4,0))</f>
        <v/>
      </c>
      <c r="G285" s="216" t="str">
        <f ca="1">IF(C285=$X$4,"Enter smelter details", IF(ISERROR($V285),"",OFFSET('Smelter Look-up'!$F$4,$V285-4,0)))</f>
        <v/>
      </c>
      <c r="H285" s="217" t="str">
        <f ca="1">IF(ISERROR($V285),"",OFFSET('Smelter Look-up'!$G$4,$V285-4,0))</f>
        <v/>
      </c>
      <c r="I285" s="218" t="str">
        <f ca="1">IF(ISERROR($V285),"",OFFSET('Smelter Look-up'!$H$4,$V285-4,0))</f>
        <v/>
      </c>
      <c r="J285" s="218" t="str">
        <f ca="1">IF(ISERROR($V285),"",OFFSET('Smelter Look-up'!$I$4,$V285-4,0))</f>
        <v/>
      </c>
      <c r="K285" s="267"/>
      <c r="L285" s="267"/>
      <c r="M285" s="267"/>
      <c r="N285" s="267"/>
      <c r="O285" s="267"/>
      <c r="P285" s="219"/>
      <c r="Q285" s="268"/>
      <c r="R285" s="216" t="str">
        <f ca="1">IF(ISERROR($V285),"",OFFSET('Smelter Look-up'!$C$4,$V285-4,0)&amp;"")</f>
        <v/>
      </c>
      <c r="S285" s="224" t="str">
        <f t="shared" ca="1" si="12"/>
        <v/>
      </c>
      <c r="T285" s="224" t="str">
        <f ca="1">IF(B285="","",IF(ISERROR(MATCH($J285,SorP!$B$1:$B$6230,0)),"",INDIRECT("'SorP'!$A$"&amp;MATCH($J285,SorP!$B$1:$B$6230,0))))</f>
        <v/>
      </c>
      <c r="U285" s="239"/>
      <c r="V285" s="269" t="e">
        <f>IF(C285="",NA(),MATCH($B285&amp;$C285,'Smelter Look-up'!$J:$J,0))</f>
        <v>#N/A</v>
      </c>
      <c r="W285" s="270"/>
      <c r="X285" s="270">
        <f t="shared" ca="1" si="13"/>
        <v>0</v>
      </c>
      <c r="Y285" s="270"/>
      <c r="Z285" s="270"/>
      <c r="AB285" s="272" t="str">
        <f t="shared" si="14"/>
        <v/>
      </c>
    </row>
    <row r="286" spans="1:28" s="271" customFormat="1" ht="20.25">
      <c r="A286" s="215"/>
      <c r="B286" s="216" t="str">
        <f>IF(LEN(A286)=0,"",INDEX('Smelter Look-up'!$A:$A,MATCH($A286,'Smelter Look-up'!$E:$E,0)))</f>
        <v/>
      </c>
      <c r="C286" s="220" t="str">
        <f>IF(LEN(A286)=0,"",INDEX('Smelter Look-up'!$C:$C,MATCH($A286,'Smelter Look-up'!$E:$E,0)))</f>
        <v/>
      </c>
      <c r="D286" s="216"/>
      <c r="E286" s="216" t="str">
        <f ca="1">IF(ISERROR($V286),"",OFFSET('Smelter Look-up'!$D$4,$V286-4,0)&amp;"")</f>
        <v/>
      </c>
      <c r="F286" s="216" t="str">
        <f ca="1">IF(ISERROR($V286),"",OFFSET('Smelter Look-up'!$E$4,$V286-4,0))</f>
        <v/>
      </c>
      <c r="G286" s="216" t="str">
        <f ca="1">IF(C286=$X$4,"Enter smelter details", IF(ISERROR($V286),"",OFFSET('Smelter Look-up'!$F$4,$V286-4,0)))</f>
        <v/>
      </c>
      <c r="H286" s="217" t="str">
        <f ca="1">IF(ISERROR($V286),"",OFFSET('Smelter Look-up'!$G$4,$V286-4,0))</f>
        <v/>
      </c>
      <c r="I286" s="218" t="str">
        <f ca="1">IF(ISERROR($V286),"",OFFSET('Smelter Look-up'!$H$4,$V286-4,0))</f>
        <v/>
      </c>
      <c r="J286" s="218" t="str">
        <f ca="1">IF(ISERROR($V286),"",OFFSET('Smelter Look-up'!$I$4,$V286-4,0))</f>
        <v/>
      </c>
      <c r="K286" s="267"/>
      <c r="L286" s="267"/>
      <c r="M286" s="267"/>
      <c r="N286" s="267"/>
      <c r="O286" s="267"/>
      <c r="P286" s="219"/>
      <c r="Q286" s="268"/>
      <c r="R286" s="216" t="str">
        <f ca="1">IF(ISERROR($V286),"",OFFSET('Smelter Look-up'!$C$4,$V286-4,0)&amp;"")</f>
        <v/>
      </c>
      <c r="S286" s="224" t="str">
        <f t="shared" ca="1" si="12"/>
        <v/>
      </c>
      <c r="T286" s="224" t="str">
        <f ca="1">IF(B286="","",IF(ISERROR(MATCH($J286,SorP!$B$1:$B$6230,0)),"",INDIRECT("'SorP'!$A$"&amp;MATCH($J286,SorP!$B$1:$B$6230,0))))</f>
        <v/>
      </c>
      <c r="U286" s="239"/>
      <c r="V286" s="269" t="e">
        <f>IF(C286="",NA(),MATCH($B286&amp;$C286,'Smelter Look-up'!$J:$J,0))</f>
        <v>#N/A</v>
      </c>
      <c r="W286" s="270"/>
      <c r="X286" s="270">
        <f t="shared" ca="1" si="13"/>
        <v>0</v>
      </c>
      <c r="Y286" s="270"/>
      <c r="Z286" s="270"/>
      <c r="AB286" s="272" t="str">
        <f t="shared" si="14"/>
        <v/>
      </c>
    </row>
    <row r="287" spans="1:28" s="271" customFormat="1" ht="20.25">
      <c r="A287" s="215"/>
      <c r="B287" s="216" t="str">
        <f>IF(LEN(A287)=0,"",INDEX('Smelter Look-up'!$A:$A,MATCH($A287,'Smelter Look-up'!$E:$E,0)))</f>
        <v/>
      </c>
      <c r="C287" s="220" t="str">
        <f>IF(LEN(A287)=0,"",INDEX('Smelter Look-up'!$C:$C,MATCH($A287,'Smelter Look-up'!$E:$E,0)))</f>
        <v/>
      </c>
      <c r="D287" s="216"/>
      <c r="E287" s="216" t="str">
        <f ca="1">IF(ISERROR($V287),"",OFFSET('Smelter Look-up'!$D$4,$V287-4,0)&amp;"")</f>
        <v/>
      </c>
      <c r="F287" s="216" t="str">
        <f ca="1">IF(ISERROR($V287),"",OFFSET('Smelter Look-up'!$E$4,$V287-4,0))</f>
        <v/>
      </c>
      <c r="G287" s="216" t="str">
        <f ca="1">IF(C287=$X$4,"Enter smelter details", IF(ISERROR($V287),"",OFFSET('Smelter Look-up'!$F$4,$V287-4,0)))</f>
        <v/>
      </c>
      <c r="H287" s="217" t="str">
        <f ca="1">IF(ISERROR($V287),"",OFFSET('Smelter Look-up'!$G$4,$V287-4,0))</f>
        <v/>
      </c>
      <c r="I287" s="218" t="str">
        <f ca="1">IF(ISERROR($V287),"",OFFSET('Smelter Look-up'!$H$4,$V287-4,0))</f>
        <v/>
      </c>
      <c r="J287" s="218" t="str">
        <f ca="1">IF(ISERROR($V287),"",OFFSET('Smelter Look-up'!$I$4,$V287-4,0))</f>
        <v/>
      </c>
      <c r="K287" s="267"/>
      <c r="L287" s="267"/>
      <c r="M287" s="267"/>
      <c r="N287" s="267"/>
      <c r="O287" s="267"/>
      <c r="P287" s="219"/>
      <c r="Q287" s="268"/>
      <c r="R287" s="216" t="str">
        <f ca="1">IF(ISERROR($V287),"",OFFSET('Smelter Look-up'!$C$4,$V287-4,0)&amp;"")</f>
        <v/>
      </c>
      <c r="S287" s="224" t="str">
        <f t="shared" ca="1" si="12"/>
        <v/>
      </c>
      <c r="T287" s="224" t="str">
        <f ca="1">IF(B287="","",IF(ISERROR(MATCH($J287,SorP!$B$1:$B$6230,0)),"",INDIRECT("'SorP'!$A$"&amp;MATCH($J287,SorP!$B$1:$B$6230,0))))</f>
        <v/>
      </c>
      <c r="U287" s="239"/>
      <c r="V287" s="269" t="e">
        <f>IF(C287="",NA(),MATCH($B287&amp;$C287,'Smelter Look-up'!$J:$J,0))</f>
        <v>#N/A</v>
      </c>
      <c r="W287" s="270"/>
      <c r="X287" s="270">
        <f t="shared" ca="1" si="13"/>
        <v>0</v>
      </c>
      <c r="Y287" s="270"/>
      <c r="Z287" s="270"/>
      <c r="AB287" s="272" t="str">
        <f t="shared" si="14"/>
        <v/>
      </c>
    </row>
    <row r="288" spans="1:28" s="271" customFormat="1" ht="20.25">
      <c r="A288" s="215"/>
      <c r="B288" s="216" t="str">
        <f>IF(LEN(A288)=0,"",INDEX('Smelter Look-up'!$A:$A,MATCH($A288,'Smelter Look-up'!$E:$E,0)))</f>
        <v/>
      </c>
      <c r="C288" s="220" t="str">
        <f>IF(LEN(A288)=0,"",INDEX('Smelter Look-up'!$C:$C,MATCH($A288,'Smelter Look-up'!$E:$E,0)))</f>
        <v/>
      </c>
      <c r="D288" s="216"/>
      <c r="E288" s="216" t="str">
        <f ca="1">IF(ISERROR($V288),"",OFFSET('Smelter Look-up'!$D$4,$V288-4,0)&amp;"")</f>
        <v/>
      </c>
      <c r="F288" s="216" t="str">
        <f ca="1">IF(ISERROR($V288),"",OFFSET('Smelter Look-up'!$E$4,$V288-4,0))</f>
        <v/>
      </c>
      <c r="G288" s="216" t="str">
        <f ca="1">IF(C288=$X$4,"Enter smelter details", IF(ISERROR($V288),"",OFFSET('Smelter Look-up'!$F$4,$V288-4,0)))</f>
        <v/>
      </c>
      <c r="H288" s="217" t="str">
        <f ca="1">IF(ISERROR($V288),"",OFFSET('Smelter Look-up'!$G$4,$V288-4,0))</f>
        <v/>
      </c>
      <c r="I288" s="218" t="str">
        <f ca="1">IF(ISERROR($V288),"",OFFSET('Smelter Look-up'!$H$4,$V288-4,0))</f>
        <v/>
      </c>
      <c r="J288" s="218" t="str">
        <f ca="1">IF(ISERROR($V288),"",OFFSET('Smelter Look-up'!$I$4,$V288-4,0))</f>
        <v/>
      </c>
      <c r="K288" s="267"/>
      <c r="L288" s="267"/>
      <c r="M288" s="267"/>
      <c r="N288" s="267"/>
      <c r="O288" s="267"/>
      <c r="P288" s="219"/>
      <c r="Q288" s="268"/>
      <c r="R288" s="216" t="str">
        <f ca="1">IF(ISERROR($V288),"",OFFSET('Smelter Look-up'!$C$4,$V288-4,0)&amp;"")</f>
        <v/>
      </c>
      <c r="S288" s="224" t="str">
        <f t="shared" ca="1" si="12"/>
        <v/>
      </c>
      <c r="T288" s="224" t="str">
        <f ca="1">IF(B288="","",IF(ISERROR(MATCH($J288,SorP!$B$1:$B$6230,0)),"",INDIRECT("'SorP'!$A$"&amp;MATCH($J288,SorP!$B$1:$B$6230,0))))</f>
        <v/>
      </c>
      <c r="U288" s="239"/>
      <c r="V288" s="269" t="e">
        <f>IF(C288="",NA(),MATCH($B288&amp;$C288,'Smelter Look-up'!$J:$J,0))</f>
        <v>#N/A</v>
      </c>
      <c r="W288" s="270"/>
      <c r="X288" s="270">
        <f t="shared" ca="1" si="13"/>
        <v>0</v>
      </c>
      <c r="Y288" s="270"/>
      <c r="Z288" s="270"/>
      <c r="AB288" s="272" t="str">
        <f t="shared" si="14"/>
        <v/>
      </c>
    </row>
    <row r="289" spans="1:28" s="271" customFormat="1" ht="20.25">
      <c r="A289" s="215"/>
      <c r="B289" s="216" t="str">
        <f>IF(LEN(A289)=0,"",INDEX('Smelter Look-up'!$A:$A,MATCH($A289,'Smelter Look-up'!$E:$E,0)))</f>
        <v/>
      </c>
      <c r="C289" s="220" t="str">
        <f>IF(LEN(A289)=0,"",INDEX('Smelter Look-up'!$C:$C,MATCH($A289,'Smelter Look-up'!$E:$E,0)))</f>
        <v/>
      </c>
      <c r="D289" s="216"/>
      <c r="E289" s="216" t="str">
        <f ca="1">IF(ISERROR($V289),"",OFFSET('Smelter Look-up'!$D$4,$V289-4,0)&amp;"")</f>
        <v/>
      </c>
      <c r="F289" s="216" t="str">
        <f ca="1">IF(ISERROR($V289),"",OFFSET('Smelter Look-up'!$E$4,$V289-4,0))</f>
        <v/>
      </c>
      <c r="G289" s="216" t="str">
        <f ca="1">IF(C289=$X$4,"Enter smelter details", IF(ISERROR($V289),"",OFFSET('Smelter Look-up'!$F$4,$V289-4,0)))</f>
        <v/>
      </c>
      <c r="H289" s="217" t="str">
        <f ca="1">IF(ISERROR($V289),"",OFFSET('Smelter Look-up'!$G$4,$V289-4,0))</f>
        <v/>
      </c>
      <c r="I289" s="218" t="str">
        <f ca="1">IF(ISERROR($V289),"",OFFSET('Smelter Look-up'!$H$4,$V289-4,0))</f>
        <v/>
      </c>
      <c r="J289" s="218" t="str">
        <f ca="1">IF(ISERROR($V289),"",OFFSET('Smelter Look-up'!$I$4,$V289-4,0))</f>
        <v/>
      </c>
      <c r="K289" s="267"/>
      <c r="L289" s="267"/>
      <c r="M289" s="267"/>
      <c r="N289" s="267"/>
      <c r="O289" s="267"/>
      <c r="P289" s="219"/>
      <c r="Q289" s="268"/>
      <c r="R289" s="216" t="str">
        <f ca="1">IF(ISERROR($V289),"",OFFSET('Smelter Look-up'!$C$4,$V289-4,0)&amp;"")</f>
        <v/>
      </c>
      <c r="S289" s="224" t="str">
        <f t="shared" ca="1" si="12"/>
        <v/>
      </c>
      <c r="T289" s="224" t="str">
        <f ca="1">IF(B289="","",IF(ISERROR(MATCH($J289,SorP!$B$1:$B$6230,0)),"",INDIRECT("'SorP'!$A$"&amp;MATCH($J289,SorP!$B$1:$B$6230,0))))</f>
        <v/>
      </c>
      <c r="U289" s="239"/>
      <c r="V289" s="269" t="e">
        <f>IF(C289="",NA(),MATCH($B289&amp;$C289,'Smelter Look-up'!$J:$J,0))</f>
        <v>#N/A</v>
      </c>
      <c r="W289" s="270"/>
      <c r="X289" s="270">
        <f t="shared" ca="1" si="13"/>
        <v>0</v>
      </c>
      <c r="Y289" s="270"/>
      <c r="Z289" s="270"/>
      <c r="AB289" s="272" t="str">
        <f t="shared" si="14"/>
        <v/>
      </c>
    </row>
    <row r="290" spans="1:28" s="271" customFormat="1" ht="20.25">
      <c r="A290" s="215"/>
      <c r="B290" s="216" t="str">
        <f>IF(LEN(A290)=0,"",INDEX('Smelter Look-up'!$A:$A,MATCH($A290,'Smelter Look-up'!$E:$E,0)))</f>
        <v/>
      </c>
      <c r="C290" s="220" t="str">
        <f>IF(LEN(A290)=0,"",INDEX('Smelter Look-up'!$C:$C,MATCH($A290,'Smelter Look-up'!$E:$E,0)))</f>
        <v/>
      </c>
      <c r="D290" s="216"/>
      <c r="E290" s="216" t="str">
        <f ca="1">IF(ISERROR($V290),"",OFFSET('Smelter Look-up'!$D$4,$V290-4,0)&amp;"")</f>
        <v/>
      </c>
      <c r="F290" s="216" t="str">
        <f ca="1">IF(ISERROR($V290),"",OFFSET('Smelter Look-up'!$E$4,$V290-4,0))</f>
        <v/>
      </c>
      <c r="G290" s="216" t="str">
        <f ca="1">IF(C290=$X$4,"Enter smelter details", IF(ISERROR($V290),"",OFFSET('Smelter Look-up'!$F$4,$V290-4,0)))</f>
        <v/>
      </c>
      <c r="H290" s="217" t="str">
        <f ca="1">IF(ISERROR($V290),"",OFFSET('Smelter Look-up'!$G$4,$V290-4,0))</f>
        <v/>
      </c>
      <c r="I290" s="218" t="str">
        <f ca="1">IF(ISERROR($V290),"",OFFSET('Smelter Look-up'!$H$4,$V290-4,0))</f>
        <v/>
      </c>
      <c r="J290" s="218" t="str">
        <f ca="1">IF(ISERROR($V290),"",OFFSET('Smelter Look-up'!$I$4,$V290-4,0))</f>
        <v/>
      </c>
      <c r="K290" s="267"/>
      <c r="L290" s="267"/>
      <c r="M290" s="267"/>
      <c r="N290" s="267"/>
      <c r="O290" s="267"/>
      <c r="P290" s="219"/>
      <c r="Q290" s="268"/>
      <c r="R290" s="216" t="str">
        <f ca="1">IF(ISERROR($V290),"",OFFSET('Smelter Look-up'!$C$4,$V290-4,0)&amp;"")</f>
        <v/>
      </c>
      <c r="S290" s="224" t="str">
        <f t="shared" ca="1" si="12"/>
        <v/>
      </c>
      <c r="T290" s="224" t="str">
        <f ca="1">IF(B290="","",IF(ISERROR(MATCH($J290,SorP!$B$1:$B$6230,0)),"",INDIRECT("'SorP'!$A$"&amp;MATCH($J290,SorP!$B$1:$B$6230,0))))</f>
        <v/>
      </c>
      <c r="U290" s="239"/>
      <c r="V290" s="269" t="e">
        <f>IF(C290="",NA(),MATCH($B290&amp;$C290,'Smelter Look-up'!$J:$J,0))</f>
        <v>#N/A</v>
      </c>
      <c r="W290" s="270"/>
      <c r="X290" s="270">
        <f t="shared" ca="1" si="13"/>
        <v>0</v>
      </c>
      <c r="Y290" s="270"/>
      <c r="Z290" s="270"/>
      <c r="AB290" s="272" t="str">
        <f t="shared" si="14"/>
        <v/>
      </c>
    </row>
    <row r="291" spans="1:28" s="271" customFormat="1" ht="20.25">
      <c r="A291" s="215"/>
      <c r="B291" s="216" t="str">
        <f>IF(LEN(A291)=0,"",INDEX('Smelter Look-up'!$A:$A,MATCH($A291,'Smelter Look-up'!$E:$E,0)))</f>
        <v/>
      </c>
      <c r="C291" s="220" t="str">
        <f>IF(LEN(A291)=0,"",INDEX('Smelter Look-up'!$C:$C,MATCH($A291,'Smelter Look-up'!$E:$E,0)))</f>
        <v/>
      </c>
      <c r="D291" s="216"/>
      <c r="E291" s="216" t="str">
        <f ca="1">IF(ISERROR($V291),"",OFFSET('Smelter Look-up'!$D$4,$V291-4,0)&amp;"")</f>
        <v/>
      </c>
      <c r="F291" s="216" t="str">
        <f ca="1">IF(ISERROR($V291),"",OFFSET('Smelter Look-up'!$E$4,$V291-4,0))</f>
        <v/>
      </c>
      <c r="G291" s="216" t="str">
        <f ca="1">IF(C291=$X$4,"Enter smelter details", IF(ISERROR($V291),"",OFFSET('Smelter Look-up'!$F$4,$V291-4,0)))</f>
        <v/>
      </c>
      <c r="H291" s="217" t="str">
        <f ca="1">IF(ISERROR($V291),"",OFFSET('Smelter Look-up'!$G$4,$V291-4,0))</f>
        <v/>
      </c>
      <c r="I291" s="218" t="str">
        <f ca="1">IF(ISERROR($V291),"",OFFSET('Smelter Look-up'!$H$4,$V291-4,0))</f>
        <v/>
      </c>
      <c r="J291" s="218" t="str">
        <f ca="1">IF(ISERROR($V291),"",OFFSET('Smelter Look-up'!$I$4,$V291-4,0))</f>
        <v/>
      </c>
      <c r="K291" s="267"/>
      <c r="L291" s="267"/>
      <c r="M291" s="267"/>
      <c r="N291" s="267"/>
      <c r="O291" s="267"/>
      <c r="P291" s="219"/>
      <c r="Q291" s="268"/>
      <c r="R291" s="216" t="str">
        <f ca="1">IF(ISERROR($V291),"",OFFSET('Smelter Look-up'!$C$4,$V291-4,0)&amp;"")</f>
        <v/>
      </c>
      <c r="S291" s="224" t="str">
        <f t="shared" ca="1" si="12"/>
        <v/>
      </c>
      <c r="T291" s="224" t="str">
        <f ca="1">IF(B291="","",IF(ISERROR(MATCH($J291,SorP!$B$1:$B$6230,0)),"",INDIRECT("'SorP'!$A$"&amp;MATCH($J291,SorP!$B$1:$B$6230,0))))</f>
        <v/>
      </c>
      <c r="U291" s="239"/>
      <c r="V291" s="269" t="e">
        <f>IF(C291="",NA(),MATCH($B291&amp;$C291,'Smelter Look-up'!$J:$J,0))</f>
        <v>#N/A</v>
      </c>
      <c r="W291" s="270"/>
      <c r="X291" s="270">
        <f t="shared" ca="1" si="13"/>
        <v>0</v>
      </c>
      <c r="Y291" s="270"/>
      <c r="Z291" s="270"/>
      <c r="AB291" s="272" t="str">
        <f t="shared" si="14"/>
        <v/>
      </c>
    </row>
    <row r="292" spans="1:28" s="271" customFormat="1" ht="20.25">
      <c r="A292" s="215"/>
      <c r="B292" s="216" t="str">
        <f>IF(LEN(A292)=0,"",INDEX('Smelter Look-up'!$A:$A,MATCH($A292,'Smelter Look-up'!$E:$E,0)))</f>
        <v/>
      </c>
      <c r="C292" s="220" t="str">
        <f>IF(LEN(A292)=0,"",INDEX('Smelter Look-up'!$C:$C,MATCH($A292,'Smelter Look-up'!$E:$E,0)))</f>
        <v/>
      </c>
      <c r="D292" s="216"/>
      <c r="E292" s="216" t="str">
        <f ca="1">IF(ISERROR($V292),"",OFFSET('Smelter Look-up'!$D$4,$V292-4,0)&amp;"")</f>
        <v/>
      </c>
      <c r="F292" s="216" t="str">
        <f ca="1">IF(ISERROR($V292),"",OFFSET('Smelter Look-up'!$E$4,$V292-4,0))</f>
        <v/>
      </c>
      <c r="G292" s="216" t="str">
        <f ca="1">IF(C292=$X$4,"Enter smelter details", IF(ISERROR($V292),"",OFFSET('Smelter Look-up'!$F$4,$V292-4,0)))</f>
        <v/>
      </c>
      <c r="H292" s="217" t="str">
        <f ca="1">IF(ISERROR($V292),"",OFFSET('Smelter Look-up'!$G$4,$V292-4,0))</f>
        <v/>
      </c>
      <c r="I292" s="218" t="str">
        <f ca="1">IF(ISERROR($V292),"",OFFSET('Smelter Look-up'!$H$4,$V292-4,0))</f>
        <v/>
      </c>
      <c r="J292" s="218" t="str">
        <f ca="1">IF(ISERROR($V292),"",OFFSET('Smelter Look-up'!$I$4,$V292-4,0))</f>
        <v/>
      </c>
      <c r="K292" s="267"/>
      <c r="L292" s="267"/>
      <c r="M292" s="267"/>
      <c r="N292" s="267"/>
      <c r="O292" s="267"/>
      <c r="P292" s="219"/>
      <c r="Q292" s="268"/>
      <c r="R292" s="216" t="str">
        <f ca="1">IF(ISERROR($V292),"",OFFSET('Smelter Look-up'!$C$4,$V292-4,0)&amp;"")</f>
        <v/>
      </c>
      <c r="S292" s="224" t="str">
        <f t="shared" ca="1" si="12"/>
        <v/>
      </c>
      <c r="T292" s="224" t="str">
        <f ca="1">IF(B292="","",IF(ISERROR(MATCH($J292,SorP!$B$1:$B$6230,0)),"",INDIRECT("'SorP'!$A$"&amp;MATCH($J292,SorP!$B$1:$B$6230,0))))</f>
        <v/>
      </c>
      <c r="U292" s="239"/>
      <c r="V292" s="269" t="e">
        <f>IF(C292="",NA(),MATCH($B292&amp;$C292,'Smelter Look-up'!$J:$J,0))</f>
        <v>#N/A</v>
      </c>
      <c r="W292" s="270"/>
      <c r="X292" s="270">
        <f t="shared" ca="1" si="13"/>
        <v>0</v>
      </c>
      <c r="Y292" s="270"/>
      <c r="Z292" s="270"/>
      <c r="AB292" s="272" t="str">
        <f t="shared" si="14"/>
        <v/>
      </c>
    </row>
    <row r="293" spans="1:28" s="271" customFormat="1" ht="20.25">
      <c r="A293" s="215"/>
      <c r="B293" s="216" t="str">
        <f>IF(LEN(A293)=0,"",INDEX('Smelter Look-up'!$A:$A,MATCH($A293,'Smelter Look-up'!$E:$E,0)))</f>
        <v/>
      </c>
      <c r="C293" s="220" t="str">
        <f>IF(LEN(A293)=0,"",INDEX('Smelter Look-up'!$C:$C,MATCH($A293,'Smelter Look-up'!$E:$E,0)))</f>
        <v/>
      </c>
      <c r="D293" s="216"/>
      <c r="E293" s="216" t="str">
        <f ca="1">IF(ISERROR($V293),"",OFFSET('Smelter Look-up'!$D$4,$V293-4,0)&amp;"")</f>
        <v/>
      </c>
      <c r="F293" s="216" t="str">
        <f ca="1">IF(ISERROR($V293),"",OFFSET('Smelter Look-up'!$E$4,$V293-4,0))</f>
        <v/>
      </c>
      <c r="G293" s="216" t="str">
        <f ca="1">IF(C293=$X$4,"Enter smelter details", IF(ISERROR($V293),"",OFFSET('Smelter Look-up'!$F$4,$V293-4,0)))</f>
        <v/>
      </c>
      <c r="H293" s="217" t="str">
        <f ca="1">IF(ISERROR($V293),"",OFFSET('Smelter Look-up'!$G$4,$V293-4,0))</f>
        <v/>
      </c>
      <c r="I293" s="218" t="str">
        <f ca="1">IF(ISERROR($V293),"",OFFSET('Smelter Look-up'!$H$4,$V293-4,0))</f>
        <v/>
      </c>
      <c r="J293" s="218" t="str">
        <f ca="1">IF(ISERROR($V293),"",OFFSET('Smelter Look-up'!$I$4,$V293-4,0))</f>
        <v/>
      </c>
      <c r="K293" s="267"/>
      <c r="L293" s="267"/>
      <c r="M293" s="267"/>
      <c r="N293" s="267"/>
      <c r="O293" s="267"/>
      <c r="P293" s="219"/>
      <c r="Q293" s="268"/>
      <c r="R293" s="216" t="str">
        <f ca="1">IF(ISERROR($V293),"",OFFSET('Smelter Look-up'!$C$4,$V293-4,0)&amp;"")</f>
        <v/>
      </c>
      <c r="S293" s="224" t="str">
        <f t="shared" ca="1" si="12"/>
        <v/>
      </c>
      <c r="T293" s="224" t="str">
        <f ca="1">IF(B293="","",IF(ISERROR(MATCH($J293,SorP!$B$1:$B$6230,0)),"",INDIRECT("'SorP'!$A$"&amp;MATCH($J293,SorP!$B$1:$B$6230,0))))</f>
        <v/>
      </c>
      <c r="U293" s="239"/>
      <c r="V293" s="269" t="e">
        <f>IF(C293="",NA(),MATCH($B293&amp;$C293,'Smelter Look-up'!$J:$J,0))</f>
        <v>#N/A</v>
      </c>
      <c r="W293" s="270"/>
      <c r="X293" s="270">
        <f t="shared" ca="1" si="13"/>
        <v>0</v>
      </c>
      <c r="Y293" s="270"/>
      <c r="Z293" s="270"/>
      <c r="AB293" s="272" t="str">
        <f t="shared" si="14"/>
        <v/>
      </c>
    </row>
    <row r="294" spans="1:28" s="271" customFormat="1" ht="20.25">
      <c r="A294" s="215"/>
      <c r="B294" s="216" t="str">
        <f>IF(LEN(A294)=0,"",INDEX('Smelter Look-up'!$A:$A,MATCH($A294,'Smelter Look-up'!$E:$E,0)))</f>
        <v/>
      </c>
      <c r="C294" s="220" t="str">
        <f>IF(LEN(A294)=0,"",INDEX('Smelter Look-up'!$C:$C,MATCH($A294,'Smelter Look-up'!$E:$E,0)))</f>
        <v/>
      </c>
      <c r="D294" s="216"/>
      <c r="E294" s="216" t="str">
        <f ca="1">IF(ISERROR($V294),"",OFFSET('Smelter Look-up'!$D$4,$V294-4,0)&amp;"")</f>
        <v/>
      </c>
      <c r="F294" s="216" t="str">
        <f ca="1">IF(ISERROR($V294),"",OFFSET('Smelter Look-up'!$E$4,$V294-4,0))</f>
        <v/>
      </c>
      <c r="G294" s="216" t="str">
        <f ca="1">IF(C294=$X$4,"Enter smelter details", IF(ISERROR($V294),"",OFFSET('Smelter Look-up'!$F$4,$V294-4,0)))</f>
        <v/>
      </c>
      <c r="H294" s="217" t="str">
        <f ca="1">IF(ISERROR($V294),"",OFFSET('Smelter Look-up'!$G$4,$V294-4,0))</f>
        <v/>
      </c>
      <c r="I294" s="218" t="str">
        <f ca="1">IF(ISERROR($V294),"",OFFSET('Smelter Look-up'!$H$4,$V294-4,0))</f>
        <v/>
      </c>
      <c r="J294" s="218" t="str">
        <f ca="1">IF(ISERROR($V294),"",OFFSET('Smelter Look-up'!$I$4,$V294-4,0))</f>
        <v/>
      </c>
      <c r="K294" s="267"/>
      <c r="L294" s="267"/>
      <c r="M294" s="267"/>
      <c r="N294" s="267"/>
      <c r="O294" s="267"/>
      <c r="P294" s="219"/>
      <c r="Q294" s="268"/>
      <c r="R294" s="216" t="str">
        <f ca="1">IF(ISERROR($V294),"",OFFSET('Smelter Look-up'!$C$4,$V294-4,0)&amp;"")</f>
        <v/>
      </c>
      <c r="S294" s="224" t="str">
        <f t="shared" ca="1" si="12"/>
        <v/>
      </c>
      <c r="T294" s="224" t="str">
        <f ca="1">IF(B294="","",IF(ISERROR(MATCH($J294,SorP!$B$1:$B$6230,0)),"",INDIRECT("'SorP'!$A$"&amp;MATCH($J294,SorP!$B$1:$B$6230,0))))</f>
        <v/>
      </c>
      <c r="U294" s="239"/>
      <c r="V294" s="269" t="e">
        <f>IF(C294="",NA(),MATCH($B294&amp;$C294,'Smelter Look-up'!$J:$J,0))</f>
        <v>#N/A</v>
      </c>
      <c r="W294" s="270"/>
      <c r="X294" s="270">
        <f t="shared" ca="1" si="13"/>
        <v>0</v>
      </c>
      <c r="Y294" s="270"/>
      <c r="Z294" s="270"/>
      <c r="AB294" s="272" t="str">
        <f t="shared" si="14"/>
        <v/>
      </c>
    </row>
    <row r="295" spans="1:28" s="271" customFormat="1" ht="20.25">
      <c r="A295" s="215"/>
      <c r="B295" s="216" t="str">
        <f>IF(LEN(A295)=0,"",INDEX('Smelter Look-up'!$A:$A,MATCH($A295,'Smelter Look-up'!$E:$E,0)))</f>
        <v/>
      </c>
      <c r="C295" s="220" t="str">
        <f>IF(LEN(A295)=0,"",INDEX('Smelter Look-up'!$C:$C,MATCH($A295,'Smelter Look-up'!$E:$E,0)))</f>
        <v/>
      </c>
      <c r="D295" s="216"/>
      <c r="E295" s="216" t="str">
        <f ca="1">IF(ISERROR($V295),"",OFFSET('Smelter Look-up'!$D$4,$V295-4,0)&amp;"")</f>
        <v/>
      </c>
      <c r="F295" s="216" t="str">
        <f ca="1">IF(ISERROR($V295),"",OFFSET('Smelter Look-up'!$E$4,$V295-4,0))</f>
        <v/>
      </c>
      <c r="G295" s="216" t="str">
        <f ca="1">IF(C295=$X$4,"Enter smelter details", IF(ISERROR($V295),"",OFFSET('Smelter Look-up'!$F$4,$V295-4,0)))</f>
        <v/>
      </c>
      <c r="H295" s="217" t="str">
        <f ca="1">IF(ISERROR($V295),"",OFFSET('Smelter Look-up'!$G$4,$V295-4,0))</f>
        <v/>
      </c>
      <c r="I295" s="218" t="str">
        <f ca="1">IF(ISERROR($V295),"",OFFSET('Smelter Look-up'!$H$4,$V295-4,0))</f>
        <v/>
      </c>
      <c r="J295" s="218" t="str">
        <f ca="1">IF(ISERROR($V295),"",OFFSET('Smelter Look-up'!$I$4,$V295-4,0))</f>
        <v/>
      </c>
      <c r="K295" s="267"/>
      <c r="L295" s="267"/>
      <c r="M295" s="267"/>
      <c r="N295" s="267"/>
      <c r="O295" s="267"/>
      <c r="P295" s="219"/>
      <c r="Q295" s="268"/>
      <c r="R295" s="216" t="str">
        <f ca="1">IF(ISERROR($V295),"",OFFSET('Smelter Look-up'!$C$4,$V295-4,0)&amp;"")</f>
        <v/>
      </c>
      <c r="S295" s="224" t="str">
        <f t="shared" ca="1" si="12"/>
        <v/>
      </c>
      <c r="T295" s="224" t="str">
        <f ca="1">IF(B295="","",IF(ISERROR(MATCH($J295,SorP!$B$1:$B$6230,0)),"",INDIRECT("'SorP'!$A$"&amp;MATCH($J295,SorP!$B$1:$B$6230,0))))</f>
        <v/>
      </c>
      <c r="U295" s="239"/>
      <c r="V295" s="269" t="e">
        <f>IF(C295="",NA(),MATCH($B295&amp;$C295,'Smelter Look-up'!$J:$J,0))</f>
        <v>#N/A</v>
      </c>
      <c r="W295" s="270"/>
      <c r="X295" s="270">
        <f t="shared" ca="1" si="13"/>
        <v>0</v>
      </c>
      <c r="Y295" s="270"/>
      <c r="Z295" s="270"/>
      <c r="AB295" s="272" t="str">
        <f t="shared" si="14"/>
        <v/>
      </c>
    </row>
    <row r="296" spans="1:28" s="271" customFormat="1" ht="20.25">
      <c r="A296" s="215"/>
      <c r="B296" s="216" t="str">
        <f>IF(LEN(A296)=0,"",INDEX('Smelter Look-up'!$A:$A,MATCH($A296,'Smelter Look-up'!$E:$E,0)))</f>
        <v/>
      </c>
      <c r="C296" s="220" t="str">
        <f>IF(LEN(A296)=0,"",INDEX('Smelter Look-up'!$C:$C,MATCH($A296,'Smelter Look-up'!$E:$E,0)))</f>
        <v/>
      </c>
      <c r="D296" s="216"/>
      <c r="E296" s="216" t="str">
        <f ca="1">IF(ISERROR($V296),"",OFFSET('Smelter Look-up'!$D$4,$V296-4,0)&amp;"")</f>
        <v/>
      </c>
      <c r="F296" s="216" t="str">
        <f ca="1">IF(ISERROR($V296),"",OFFSET('Smelter Look-up'!$E$4,$V296-4,0))</f>
        <v/>
      </c>
      <c r="G296" s="216" t="str">
        <f ca="1">IF(C296=$X$4,"Enter smelter details", IF(ISERROR($V296),"",OFFSET('Smelter Look-up'!$F$4,$V296-4,0)))</f>
        <v/>
      </c>
      <c r="H296" s="217" t="str">
        <f ca="1">IF(ISERROR($V296),"",OFFSET('Smelter Look-up'!$G$4,$V296-4,0))</f>
        <v/>
      </c>
      <c r="I296" s="218" t="str">
        <f ca="1">IF(ISERROR($V296),"",OFFSET('Smelter Look-up'!$H$4,$V296-4,0))</f>
        <v/>
      </c>
      <c r="J296" s="218" t="str">
        <f ca="1">IF(ISERROR($V296),"",OFFSET('Smelter Look-up'!$I$4,$V296-4,0))</f>
        <v/>
      </c>
      <c r="K296" s="267"/>
      <c r="L296" s="267"/>
      <c r="M296" s="267"/>
      <c r="N296" s="267"/>
      <c r="O296" s="267"/>
      <c r="P296" s="219"/>
      <c r="Q296" s="268"/>
      <c r="R296" s="216" t="str">
        <f ca="1">IF(ISERROR($V296),"",OFFSET('Smelter Look-up'!$C$4,$V296-4,0)&amp;"")</f>
        <v/>
      </c>
      <c r="S296" s="224" t="str">
        <f t="shared" ca="1" si="12"/>
        <v/>
      </c>
      <c r="T296" s="224" t="str">
        <f ca="1">IF(B296="","",IF(ISERROR(MATCH($J296,SorP!$B$1:$B$6230,0)),"",INDIRECT("'SorP'!$A$"&amp;MATCH($J296,SorP!$B$1:$B$6230,0))))</f>
        <v/>
      </c>
      <c r="U296" s="239"/>
      <c r="V296" s="269" t="e">
        <f>IF(C296="",NA(),MATCH($B296&amp;$C296,'Smelter Look-up'!$J:$J,0))</f>
        <v>#N/A</v>
      </c>
      <c r="W296" s="270"/>
      <c r="X296" s="270">
        <f t="shared" ca="1" si="13"/>
        <v>0</v>
      </c>
      <c r="Y296" s="270"/>
      <c r="Z296" s="270"/>
      <c r="AB296" s="272" t="str">
        <f t="shared" si="14"/>
        <v/>
      </c>
    </row>
    <row r="297" spans="1:28" s="271" customFormat="1" ht="20.25">
      <c r="A297" s="215"/>
      <c r="B297" s="216" t="str">
        <f>IF(LEN(A297)=0,"",INDEX('Smelter Look-up'!$A:$A,MATCH($A297,'Smelter Look-up'!$E:$E,0)))</f>
        <v/>
      </c>
      <c r="C297" s="220" t="str">
        <f>IF(LEN(A297)=0,"",INDEX('Smelter Look-up'!$C:$C,MATCH($A297,'Smelter Look-up'!$E:$E,0)))</f>
        <v/>
      </c>
      <c r="D297" s="216"/>
      <c r="E297" s="216" t="str">
        <f ca="1">IF(ISERROR($V297),"",OFFSET('Smelter Look-up'!$D$4,$V297-4,0)&amp;"")</f>
        <v/>
      </c>
      <c r="F297" s="216" t="str">
        <f ca="1">IF(ISERROR($V297),"",OFFSET('Smelter Look-up'!$E$4,$V297-4,0))</f>
        <v/>
      </c>
      <c r="G297" s="216" t="str">
        <f ca="1">IF(C297=$X$4,"Enter smelter details", IF(ISERROR($V297),"",OFFSET('Smelter Look-up'!$F$4,$V297-4,0)))</f>
        <v/>
      </c>
      <c r="H297" s="217" t="str">
        <f ca="1">IF(ISERROR($V297),"",OFFSET('Smelter Look-up'!$G$4,$V297-4,0))</f>
        <v/>
      </c>
      <c r="I297" s="218" t="str">
        <f ca="1">IF(ISERROR($V297),"",OFFSET('Smelter Look-up'!$H$4,$V297-4,0))</f>
        <v/>
      </c>
      <c r="J297" s="218" t="str">
        <f ca="1">IF(ISERROR($V297),"",OFFSET('Smelter Look-up'!$I$4,$V297-4,0))</f>
        <v/>
      </c>
      <c r="K297" s="267"/>
      <c r="L297" s="267"/>
      <c r="M297" s="267"/>
      <c r="N297" s="267"/>
      <c r="O297" s="267"/>
      <c r="P297" s="219"/>
      <c r="Q297" s="268"/>
      <c r="R297" s="216" t="str">
        <f ca="1">IF(ISERROR($V297),"",OFFSET('Smelter Look-up'!$C$4,$V297-4,0)&amp;"")</f>
        <v/>
      </c>
      <c r="S297" s="224" t="str">
        <f t="shared" ca="1" si="12"/>
        <v/>
      </c>
      <c r="T297" s="224" t="str">
        <f ca="1">IF(B297="","",IF(ISERROR(MATCH($J297,SorP!$B$1:$B$6230,0)),"",INDIRECT("'SorP'!$A$"&amp;MATCH($J297,SorP!$B$1:$B$6230,0))))</f>
        <v/>
      </c>
      <c r="U297" s="239"/>
      <c r="V297" s="269" t="e">
        <f>IF(C297="",NA(),MATCH($B297&amp;$C297,'Smelter Look-up'!$J:$J,0))</f>
        <v>#N/A</v>
      </c>
      <c r="W297" s="270"/>
      <c r="X297" s="270">
        <f t="shared" ca="1" si="13"/>
        <v>0</v>
      </c>
      <c r="Y297" s="270"/>
      <c r="Z297" s="270"/>
      <c r="AB297" s="272" t="str">
        <f t="shared" si="14"/>
        <v/>
      </c>
    </row>
    <row r="298" spans="1:28" s="271" customFormat="1" ht="20.25">
      <c r="A298" s="215"/>
      <c r="B298" s="216" t="str">
        <f>IF(LEN(A298)=0,"",INDEX('Smelter Look-up'!$A:$A,MATCH($A298,'Smelter Look-up'!$E:$E,0)))</f>
        <v/>
      </c>
      <c r="C298" s="220" t="str">
        <f>IF(LEN(A298)=0,"",INDEX('Smelter Look-up'!$C:$C,MATCH($A298,'Smelter Look-up'!$E:$E,0)))</f>
        <v/>
      </c>
      <c r="D298" s="216"/>
      <c r="E298" s="216" t="str">
        <f ca="1">IF(ISERROR($V298),"",OFFSET('Smelter Look-up'!$D$4,$V298-4,0)&amp;"")</f>
        <v/>
      </c>
      <c r="F298" s="216" t="str">
        <f ca="1">IF(ISERROR($V298),"",OFFSET('Smelter Look-up'!$E$4,$V298-4,0))</f>
        <v/>
      </c>
      <c r="G298" s="216" t="str">
        <f ca="1">IF(C298=$X$4,"Enter smelter details", IF(ISERROR($V298),"",OFFSET('Smelter Look-up'!$F$4,$V298-4,0)))</f>
        <v/>
      </c>
      <c r="H298" s="217" t="str">
        <f ca="1">IF(ISERROR($V298),"",OFFSET('Smelter Look-up'!$G$4,$V298-4,0))</f>
        <v/>
      </c>
      <c r="I298" s="218" t="str">
        <f ca="1">IF(ISERROR($V298),"",OFFSET('Smelter Look-up'!$H$4,$V298-4,0))</f>
        <v/>
      </c>
      <c r="J298" s="218" t="str">
        <f ca="1">IF(ISERROR($V298),"",OFFSET('Smelter Look-up'!$I$4,$V298-4,0))</f>
        <v/>
      </c>
      <c r="K298" s="267"/>
      <c r="L298" s="267"/>
      <c r="M298" s="267"/>
      <c r="N298" s="267"/>
      <c r="O298" s="267"/>
      <c r="P298" s="219"/>
      <c r="Q298" s="268"/>
      <c r="R298" s="216" t="str">
        <f ca="1">IF(ISERROR($V298),"",OFFSET('Smelter Look-up'!$C$4,$V298-4,0)&amp;"")</f>
        <v/>
      </c>
      <c r="S298" s="224" t="str">
        <f t="shared" ca="1" si="12"/>
        <v/>
      </c>
      <c r="T298" s="224" t="str">
        <f ca="1">IF(B298="","",IF(ISERROR(MATCH($J298,SorP!$B$1:$B$6230,0)),"",INDIRECT("'SorP'!$A$"&amp;MATCH($J298,SorP!$B$1:$B$6230,0))))</f>
        <v/>
      </c>
      <c r="U298" s="239"/>
      <c r="V298" s="269" t="e">
        <f>IF(C298="",NA(),MATCH($B298&amp;$C298,'Smelter Look-up'!$J:$J,0))</f>
        <v>#N/A</v>
      </c>
      <c r="W298" s="270"/>
      <c r="X298" s="270">
        <f t="shared" ca="1" si="13"/>
        <v>0</v>
      </c>
      <c r="Y298" s="270"/>
      <c r="Z298" s="270"/>
      <c r="AB298" s="272" t="str">
        <f t="shared" si="14"/>
        <v/>
      </c>
    </row>
    <row r="299" spans="1:28" s="271" customFormat="1" ht="20.25">
      <c r="A299" s="215"/>
      <c r="B299" s="216" t="str">
        <f>IF(LEN(A299)=0,"",INDEX('Smelter Look-up'!$A:$A,MATCH($A299,'Smelter Look-up'!$E:$E,0)))</f>
        <v/>
      </c>
      <c r="C299" s="220" t="str">
        <f>IF(LEN(A299)=0,"",INDEX('Smelter Look-up'!$C:$C,MATCH($A299,'Smelter Look-up'!$E:$E,0)))</f>
        <v/>
      </c>
      <c r="D299" s="216"/>
      <c r="E299" s="216" t="str">
        <f ca="1">IF(ISERROR($V299),"",OFFSET('Smelter Look-up'!$D$4,$V299-4,0)&amp;"")</f>
        <v/>
      </c>
      <c r="F299" s="216" t="str">
        <f ca="1">IF(ISERROR($V299),"",OFFSET('Smelter Look-up'!$E$4,$V299-4,0))</f>
        <v/>
      </c>
      <c r="G299" s="216" t="str">
        <f ca="1">IF(C299=$X$4,"Enter smelter details", IF(ISERROR($V299),"",OFFSET('Smelter Look-up'!$F$4,$V299-4,0)))</f>
        <v/>
      </c>
      <c r="H299" s="217" t="str">
        <f ca="1">IF(ISERROR($V299),"",OFFSET('Smelter Look-up'!$G$4,$V299-4,0))</f>
        <v/>
      </c>
      <c r="I299" s="218" t="str">
        <f ca="1">IF(ISERROR($V299),"",OFFSET('Smelter Look-up'!$H$4,$V299-4,0))</f>
        <v/>
      </c>
      <c r="J299" s="218" t="str">
        <f ca="1">IF(ISERROR($V299),"",OFFSET('Smelter Look-up'!$I$4,$V299-4,0))</f>
        <v/>
      </c>
      <c r="K299" s="267"/>
      <c r="L299" s="267"/>
      <c r="M299" s="267"/>
      <c r="N299" s="267"/>
      <c r="O299" s="267"/>
      <c r="P299" s="219"/>
      <c r="Q299" s="268"/>
      <c r="R299" s="216" t="str">
        <f ca="1">IF(ISERROR($V299),"",OFFSET('Smelter Look-up'!$C$4,$V299-4,0)&amp;"")</f>
        <v/>
      </c>
      <c r="S299" s="224" t="str">
        <f t="shared" ca="1" si="12"/>
        <v/>
      </c>
      <c r="T299" s="224" t="str">
        <f ca="1">IF(B299="","",IF(ISERROR(MATCH($J299,SorP!$B$1:$B$6230,0)),"",INDIRECT("'SorP'!$A$"&amp;MATCH($J299,SorP!$B$1:$B$6230,0))))</f>
        <v/>
      </c>
      <c r="U299" s="239"/>
      <c r="V299" s="269" t="e">
        <f>IF(C299="",NA(),MATCH($B299&amp;$C299,'Smelter Look-up'!$J:$J,0))</f>
        <v>#N/A</v>
      </c>
      <c r="W299" s="270"/>
      <c r="X299" s="270">
        <f t="shared" ca="1" si="13"/>
        <v>0</v>
      </c>
      <c r="Y299" s="270"/>
      <c r="Z299" s="270"/>
      <c r="AB299" s="272" t="str">
        <f t="shared" si="14"/>
        <v/>
      </c>
    </row>
    <row r="300" spans="1:28" s="271" customFormat="1" ht="20.25">
      <c r="A300" s="215"/>
      <c r="B300" s="216" t="str">
        <f>IF(LEN(A300)=0,"",INDEX('Smelter Look-up'!$A:$A,MATCH($A300,'Smelter Look-up'!$E:$E,0)))</f>
        <v/>
      </c>
      <c r="C300" s="220" t="str">
        <f>IF(LEN(A300)=0,"",INDEX('Smelter Look-up'!$C:$C,MATCH($A300,'Smelter Look-up'!$E:$E,0)))</f>
        <v/>
      </c>
      <c r="D300" s="216"/>
      <c r="E300" s="216" t="str">
        <f ca="1">IF(ISERROR($V300),"",OFFSET('Smelter Look-up'!$D$4,$V300-4,0)&amp;"")</f>
        <v/>
      </c>
      <c r="F300" s="216" t="str">
        <f ca="1">IF(ISERROR($V300),"",OFFSET('Smelter Look-up'!$E$4,$V300-4,0))</f>
        <v/>
      </c>
      <c r="G300" s="216" t="str">
        <f ca="1">IF(C300=$X$4,"Enter smelter details", IF(ISERROR($V300),"",OFFSET('Smelter Look-up'!$F$4,$V300-4,0)))</f>
        <v/>
      </c>
      <c r="H300" s="217" t="str">
        <f ca="1">IF(ISERROR($V300),"",OFFSET('Smelter Look-up'!$G$4,$V300-4,0))</f>
        <v/>
      </c>
      <c r="I300" s="218" t="str">
        <f ca="1">IF(ISERROR($V300),"",OFFSET('Smelter Look-up'!$H$4,$V300-4,0))</f>
        <v/>
      </c>
      <c r="J300" s="218" t="str">
        <f ca="1">IF(ISERROR($V300),"",OFFSET('Smelter Look-up'!$I$4,$V300-4,0))</f>
        <v/>
      </c>
      <c r="K300" s="267"/>
      <c r="L300" s="267"/>
      <c r="M300" s="267"/>
      <c r="N300" s="267"/>
      <c r="O300" s="267"/>
      <c r="P300" s="219"/>
      <c r="Q300" s="268"/>
      <c r="R300" s="216" t="str">
        <f ca="1">IF(ISERROR($V300),"",OFFSET('Smelter Look-up'!$C$4,$V300-4,0)&amp;"")</f>
        <v/>
      </c>
      <c r="S300" s="224" t="str">
        <f t="shared" ca="1" si="12"/>
        <v/>
      </c>
      <c r="T300" s="224" t="str">
        <f ca="1">IF(B300="","",IF(ISERROR(MATCH($J300,SorP!$B$1:$B$6230,0)),"",INDIRECT("'SorP'!$A$"&amp;MATCH($J300,SorP!$B$1:$B$6230,0))))</f>
        <v/>
      </c>
      <c r="U300" s="239"/>
      <c r="V300" s="269" t="e">
        <f>IF(C300="",NA(),MATCH($B300&amp;$C300,'Smelter Look-up'!$J:$J,0))</f>
        <v>#N/A</v>
      </c>
      <c r="W300" s="270"/>
      <c r="X300" s="270">
        <f t="shared" ca="1" si="13"/>
        <v>0</v>
      </c>
      <c r="Y300" s="270"/>
      <c r="Z300" s="270"/>
      <c r="AB300" s="272" t="str">
        <f t="shared" si="14"/>
        <v/>
      </c>
    </row>
    <row r="301" spans="1:28" s="271" customFormat="1" ht="20.25">
      <c r="A301" s="215"/>
      <c r="B301" s="216" t="str">
        <f>IF(LEN(A301)=0,"",INDEX('Smelter Look-up'!$A:$A,MATCH($A301,'Smelter Look-up'!$E:$E,0)))</f>
        <v/>
      </c>
      <c r="C301" s="220" t="str">
        <f>IF(LEN(A301)=0,"",INDEX('Smelter Look-up'!$C:$C,MATCH($A301,'Smelter Look-up'!$E:$E,0)))</f>
        <v/>
      </c>
      <c r="D301" s="216"/>
      <c r="E301" s="216" t="str">
        <f ca="1">IF(ISERROR($V301),"",OFFSET('Smelter Look-up'!$D$4,$V301-4,0)&amp;"")</f>
        <v/>
      </c>
      <c r="F301" s="216" t="str">
        <f ca="1">IF(ISERROR($V301),"",OFFSET('Smelter Look-up'!$E$4,$V301-4,0))</f>
        <v/>
      </c>
      <c r="G301" s="216" t="str">
        <f ca="1">IF(C301=$X$4,"Enter smelter details", IF(ISERROR($V301),"",OFFSET('Smelter Look-up'!$F$4,$V301-4,0)))</f>
        <v/>
      </c>
      <c r="H301" s="217" t="str">
        <f ca="1">IF(ISERROR($V301),"",OFFSET('Smelter Look-up'!$G$4,$V301-4,0))</f>
        <v/>
      </c>
      <c r="I301" s="218" t="str">
        <f ca="1">IF(ISERROR($V301),"",OFFSET('Smelter Look-up'!$H$4,$V301-4,0))</f>
        <v/>
      </c>
      <c r="J301" s="218" t="str">
        <f ca="1">IF(ISERROR($V301),"",OFFSET('Smelter Look-up'!$I$4,$V301-4,0))</f>
        <v/>
      </c>
      <c r="K301" s="267"/>
      <c r="L301" s="267"/>
      <c r="M301" s="267"/>
      <c r="N301" s="267"/>
      <c r="O301" s="267"/>
      <c r="P301" s="219"/>
      <c r="Q301" s="268"/>
      <c r="R301" s="216" t="str">
        <f ca="1">IF(ISERROR($V301),"",OFFSET('Smelter Look-up'!$C$4,$V301-4,0)&amp;"")</f>
        <v/>
      </c>
      <c r="S301" s="224" t="str">
        <f t="shared" ca="1" si="12"/>
        <v/>
      </c>
      <c r="T301" s="224" t="str">
        <f ca="1">IF(B301="","",IF(ISERROR(MATCH($J301,SorP!$B$1:$B$6230,0)),"",INDIRECT("'SorP'!$A$"&amp;MATCH($J301,SorP!$B$1:$B$6230,0))))</f>
        <v/>
      </c>
      <c r="U301" s="239"/>
      <c r="V301" s="269" t="e">
        <f>IF(C301="",NA(),MATCH($B301&amp;$C301,'Smelter Look-up'!$J:$J,0))</f>
        <v>#N/A</v>
      </c>
      <c r="W301" s="270"/>
      <c r="X301" s="270">
        <f t="shared" ca="1" si="13"/>
        <v>0</v>
      </c>
      <c r="Y301" s="270"/>
      <c r="Z301" s="270"/>
      <c r="AB301" s="272" t="str">
        <f t="shared" si="14"/>
        <v/>
      </c>
    </row>
    <row r="302" spans="1:28" s="271" customFormat="1" ht="20.25">
      <c r="A302" s="215"/>
      <c r="B302" s="216" t="str">
        <f>IF(LEN(A302)=0,"",INDEX('Smelter Look-up'!$A:$A,MATCH($A302,'Smelter Look-up'!$E:$E,0)))</f>
        <v/>
      </c>
      <c r="C302" s="220" t="str">
        <f>IF(LEN(A302)=0,"",INDEX('Smelter Look-up'!$C:$C,MATCH($A302,'Smelter Look-up'!$E:$E,0)))</f>
        <v/>
      </c>
      <c r="D302" s="216"/>
      <c r="E302" s="216" t="str">
        <f ca="1">IF(ISERROR($V302),"",OFFSET('Smelter Look-up'!$D$4,$V302-4,0)&amp;"")</f>
        <v/>
      </c>
      <c r="F302" s="216" t="str">
        <f ca="1">IF(ISERROR($V302),"",OFFSET('Smelter Look-up'!$E$4,$V302-4,0))</f>
        <v/>
      </c>
      <c r="G302" s="216" t="str">
        <f ca="1">IF(C302=$X$4,"Enter smelter details", IF(ISERROR($V302),"",OFFSET('Smelter Look-up'!$F$4,$V302-4,0)))</f>
        <v/>
      </c>
      <c r="H302" s="217" t="str">
        <f ca="1">IF(ISERROR($V302),"",OFFSET('Smelter Look-up'!$G$4,$V302-4,0))</f>
        <v/>
      </c>
      <c r="I302" s="218" t="str">
        <f ca="1">IF(ISERROR($V302),"",OFFSET('Smelter Look-up'!$H$4,$V302-4,0))</f>
        <v/>
      </c>
      <c r="J302" s="218" t="str">
        <f ca="1">IF(ISERROR($V302),"",OFFSET('Smelter Look-up'!$I$4,$V302-4,0))</f>
        <v/>
      </c>
      <c r="K302" s="267"/>
      <c r="L302" s="267"/>
      <c r="M302" s="267"/>
      <c r="N302" s="267"/>
      <c r="O302" s="267"/>
      <c r="P302" s="219"/>
      <c r="Q302" s="268"/>
      <c r="R302" s="216" t="str">
        <f ca="1">IF(ISERROR($V302),"",OFFSET('Smelter Look-up'!$C$4,$V302-4,0)&amp;"")</f>
        <v/>
      </c>
      <c r="S302" s="224" t="str">
        <f t="shared" ca="1" si="12"/>
        <v/>
      </c>
      <c r="T302" s="224" t="str">
        <f ca="1">IF(B302="","",IF(ISERROR(MATCH($J302,SorP!$B$1:$B$6230,0)),"",INDIRECT("'SorP'!$A$"&amp;MATCH($J302,SorP!$B$1:$B$6230,0))))</f>
        <v/>
      </c>
      <c r="U302" s="239"/>
      <c r="V302" s="269" t="e">
        <f>IF(C302="",NA(),MATCH($B302&amp;$C302,'Smelter Look-up'!$J:$J,0))</f>
        <v>#N/A</v>
      </c>
      <c r="W302" s="270"/>
      <c r="X302" s="270">
        <f t="shared" ca="1" si="13"/>
        <v>0</v>
      </c>
      <c r="Y302" s="270"/>
      <c r="Z302" s="270"/>
      <c r="AB302" s="272" t="str">
        <f t="shared" si="14"/>
        <v/>
      </c>
    </row>
    <row r="303" spans="1:28" s="271" customFormat="1" ht="20.25">
      <c r="A303" s="215"/>
      <c r="B303" s="216" t="str">
        <f>IF(LEN(A303)=0,"",INDEX('Smelter Look-up'!$A:$A,MATCH($A303,'Smelter Look-up'!$E:$E,0)))</f>
        <v/>
      </c>
      <c r="C303" s="220" t="str">
        <f>IF(LEN(A303)=0,"",INDEX('Smelter Look-up'!$C:$C,MATCH($A303,'Smelter Look-up'!$E:$E,0)))</f>
        <v/>
      </c>
      <c r="D303" s="216"/>
      <c r="E303" s="216" t="str">
        <f ca="1">IF(ISERROR($V303),"",OFFSET('Smelter Look-up'!$D$4,$V303-4,0)&amp;"")</f>
        <v/>
      </c>
      <c r="F303" s="216" t="str">
        <f ca="1">IF(ISERROR($V303),"",OFFSET('Smelter Look-up'!$E$4,$V303-4,0))</f>
        <v/>
      </c>
      <c r="G303" s="216" t="str">
        <f ca="1">IF(C303=$X$4,"Enter smelter details", IF(ISERROR($V303),"",OFFSET('Smelter Look-up'!$F$4,$V303-4,0)))</f>
        <v/>
      </c>
      <c r="H303" s="217" t="str">
        <f ca="1">IF(ISERROR($V303),"",OFFSET('Smelter Look-up'!$G$4,$V303-4,0))</f>
        <v/>
      </c>
      <c r="I303" s="218" t="str">
        <f ca="1">IF(ISERROR($V303),"",OFFSET('Smelter Look-up'!$H$4,$V303-4,0))</f>
        <v/>
      </c>
      <c r="J303" s="218" t="str">
        <f ca="1">IF(ISERROR($V303),"",OFFSET('Smelter Look-up'!$I$4,$V303-4,0))</f>
        <v/>
      </c>
      <c r="K303" s="267"/>
      <c r="L303" s="267"/>
      <c r="M303" s="267"/>
      <c r="N303" s="267"/>
      <c r="O303" s="267"/>
      <c r="P303" s="219"/>
      <c r="Q303" s="268"/>
      <c r="R303" s="216" t="str">
        <f ca="1">IF(ISERROR($V303),"",OFFSET('Smelter Look-up'!$C$4,$V303-4,0)&amp;"")</f>
        <v/>
      </c>
      <c r="S303" s="224" t="str">
        <f t="shared" ca="1" si="12"/>
        <v/>
      </c>
      <c r="T303" s="224" t="str">
        <f ca="1">IF(B303="","",IF(ISERROR(MATCH($J303,SorP!$B$1:$B$6230,0)),"",INDIRECT("'SorP'!$A$"&amp;MATCH($J303,SorP!$B$1:$B$6230,0))))</f>
        <v/>
      </c>
      <c r="U303" s="239"/>
      <c r="V303" s="269" t="e">
        <f>IF(C303="",NA(),MATCH($B303&amp;$C303,'Smelter Look-up'!$J:$J,0))</f>
        <v>#N/A</v>
      </c>
      <c r="W303" s="270"/>
      <c r="X303" s="270">
        <f t="shared" ca="1" si="13"/>
        <v>0</v>
      </c>
      <c r="Y303" s="270"/>
      <c r="Z303" s="270"/>
      <c r="AB303" s="272" t="str">
        <f t="shared" si="14"/>
        <v/>
      </c>
    </row>
    <row r="304" spans="1:28" s="271" customFormat="1" ht="20.25">
      <c r="A304" s="215"/>
      <c r="B304" s="216" t="str">
        <f>IF(LEN(A304)=0,"",INDEX('Smelter Look-up'!$A:$A,MATCH($A304,'Smelter Look-up'!$E:$E,0)))</f>
        <v/>
      </c>
      <c r="C304" s="220" t="str">
        <f>IF(LEN(A304)=0,"",INDEX('Smelter Look-up'!$C:$C,MATCH($A304,'Smelter Look-up'!$E:$E,0)))</f>
        <v/>
      </c>
      <c r="D304" s="216"/>
      <c r="E304" s="216" t="str">
        <f ca="1">IF(ISERROR($V304),"",OFFSET('Smelter Look-up'!$D$4,$V304-4,0)&amp;"")</f>
        <v/>
      </c>
      <c r="F304" s="216" t="str">
        <f ca="1">IF(ISERROR($V304),"",OFFSET('Smelter Look-up'!$E$4,$V304-4,0))</f>
        <v/>
      </c>
      <c r="G304" s="216" t="str">
        <f ca="1">IF(C304=$X$4,"Enter smelter details", IF(ISERROR($V304),"",OFFSET('Smelter Look-up'!$F$4,$V304-4,0)))</f>
        <v/>
      </c>
      <c r="H304" s="217" t="str">
        <f ca="1">IF(ISERROR($V304),"",OFFSET('Smelter Look-up'!$G$4,$V304-4,0))</f>
        <v/>
      </c>
      <c r="I304" s="218" t="str">
        <f ca="1">IF(ISERROR($V304),"",OFFSET('Smelter Look-up'!$H$4,$V304-4,0))</f>
        <v/>
      </c>
      <c r="J304" s="218" t="str">
        <f ca="1">IF(ISERROR($V304),"",OFFSET('Smelter Look-up'!$I$4,$V304-4,0))</f>
        <v/>
      </c>
      <c r="K304" s="267"/>
      <c r="L304" s="267"/>
      <c r="M304" s="267"/>
      <c r="N304" s="267"/>
      <c r="O304" s="267"/>
      <c r="P304" s="219"/>
      <c r="Q304" s="268"/>
      <c r="R304" s="216" t="str">
        <f ca="1">IF(ISERROR($V304),"",OFFSET('Smelter Look-up'!$C$4,$V304-4,0)&amp;"")</f>
        <v/>
      </c>
      <c r="S304" s="224" t="str">
        <f t="shared" ca="1" si="12"/>
        <v/>
      </c>
      <c r="T304" s="224" t="str">
        <f ca="1">IF(B304="","",IF(ISERROR(MATCH($J304,SorP!$B$1:$B$6230,0)),"",INDIRECT("'SorP'!$A$"&amp;MATCH($J304,SorP!$B$1:$B$6230,0))))</f>
        <v/>
      </c>
      <c r="U304" s="239"/>
      <c r="V304" s="269" t="e">
        <f>IF(C304="",NA(),MATCH($B304&amp;$C304,'Smelter Look-up'!$J:$J,0))</f>
        <v>#N/A</v>
      </c>
      <c r="W304" s="270"/>
      <c r="X304" s="270">
        <f t="shared" ca="1" si="13"/>
        <v>0</v>
      </c>
      <c r="Y304" s="270"/>
      <c r="Z304" s="270"/>
      <c r="AB304" s="272" t="str">
        <f t="shared" si="14"/>
        <v/>
      </c>
    </row>
    <row r="305" spans="1:28" s="271" customFormat="1" ht="20.25">
      <c r="A305" s="215"/>
      <c r="B305" s="216" t="str">
        <f>IF(LEN(A305)=0,"",INDEX('Smelter Look-up'!$A:$A,MATCH($A305,'Smelter Look-up'!$E:$E,0)))</f>
        <v/>
      </c>
      <c r="C305" s="220" t="str">
        <f>IF(LEN(A305)=0,"",INDEX('Smelter Look-up'!$C:$C,MATCH($A305,'Smelter Look-up'!$E:$E,0)))</f>
        <v/>
      </c>
      <c r="D305" s="216"/>
      <c r="E305" s="216" t="str">
        <f ca="1">IF(ISERROR($V305),"",OFFSET('Smelter Look-up'!$D$4,$V305-4,0)&amp;"")</f>
        <v/>
      </c>
      <c r="F305" s="216" t="str">
        <f ca="1">IF(ISERROR($V305),"",OFFSET('Smelter Look-up'!$E$4,$V305-4,0))</f>
        <v/>
      </c>
      <c r="G305" s="216" t="str">
        <f ca="1">IF(C305=$X$4,"Enter smelter details", IF(ISERROR($V305),"",OFFSET('Smelter Look-up'!$F$4,$V305-4,0)))</f>
        <v/>
      </c>
      <c r="H305" s="217" t="str">
        <f ca="1">IF(ISERROR($V305),"",OFFSET('Smelter Look-up'!$G$4,$V305-4,0))</f>
        <v/>
      </c>
      <c r="I305" s="218" t="str">
        <f ca="1">IF(ISERROR($V305),"",OFFSET('Smelter Look-up'!$H$4,$V305-4,0))</f>
        <v/>
      </c>
      <c r="J305" s="218" t="str">
        <f ca="1">IF(ISERROR($V305),"",OFFSET('Smelter Look-up'!$I$4,$V305-4,0))</f>
        <v/>
      </c>
      <c r="K305" s="267"/>
      <c r="L305" s="267"/>
      <c r="M305" s="267"/>
      <c r="N305" s="267"/>
      <c r="O305" s="267"/>
      <c r="P305" s="219"/>
      <c r="Q305" s="268"/>
      <c r="R305" s="216" t="str">
        <f ca="1">IF(ISERROR($V305),"",OFFSET('Smelter Look-up'!$C$4,$V305-4,0)&amp;"")</f>
        <v/>
      </c>
      <c r="S305" s="224" t="str">
        <f t="shared" ca="1" si="12"/>
        <v/>
      </c>
      <c r="T305" s="224" t="str">
        <f ca="1">IF(B305="","",IF(ISERROR(MATCH($J305,SorP!$B$1:$B$6230,0)),"",INDIRECT("'SorP'!$A$"&amp;MATCH($J305,SorP!$B$1:$B$6230,0))))</f>
        <v/>
      </c>
      <c r="U305" s="239"/>
      <c r="V305" s="269" t="e">
        <f>IF(C305="",NA(),MATCH($B305&amp;$C305,'Smelter Look-up'!$J:$J,0))</f>
        <v>#N/A</v>
      </c>
      <c r="W305" s="270"/>
      <c r="X305" s="270">
        <f t="shared" ca="1" si="13"/>
        <v>0</v>
      </c>
      <c r="Y305" s="270"/>
      <c r="Z305" s="270"/>
      <c r="AB305" s="272" t="str">
        <f t="shared" si="14"/>
        <v/>
      </c>
    </row>
    <row r="306" spans="1:28" s="271" customFormat="1" ht="20.25">
      <c r="A306" s="215"/>
      <c r="B306" s="216" t="str">
        <f>IF(LEN(A306)=0,"",INDEX('Smelter Look-up'!$A:$A,MATCH($A306,'Smelter Look-up'!$E:$E,0)))</f>
        <v/>
      </c>
      <c r="C306" s="220" t="str">
        <f>IF(LEN(A306)=0,"",INDEX('Smelter Look-up'!$C:$C,MATCH($A306,'Smelter Look-up'!$E:$E,0)))</f>
        <v/>
      </c>
      <c r="D306" s="216"/>
      <c r="E306" s="216" t="str">
        <f ca="1">IF(ISERROR($V306),"",OFFSET('Smelter Look-up'!$D$4,$V306-4,0)&amp;"")</f>
        <v/>
      </c>
      <c r="F306" s="216" t="str">
        <f ca="1">IF(ISERROR($V306),"",OFFSET('Smelter Look-up'!$E$4,$V306-4,0))</f>
        <v/>
      </c>
      <c r="G306" s="216" t="str">
        <f ca="1">IF(C306=$X$4,"Enter smelter details", IF(ISERROR($V306),"",OFFSET('Smelter Look-up'!$F$4,$V306-4,0)))</f>
        <v/>
      </c>
      <c r="H306" s="217" t="str">
        <f ca="1">IF(ISERROR($V306),"",OFFSET('Smelter Look-up'!$G$4,$V306-4,0))</f>
        <v/>
      </c>
      <c r="I306" s="218" t="str">
        <f ca="1">IF(ISERROR($V306),"",OFFSET('Smelter Look-up'!$H$4,$V306-4,0))</f>
        <v/>
      </c>
      <c r="J306" s="218" t="str">
        <f ca="1">IF(ISERROR($V306),"",OFFSET('Smelter Look-up'!$I$4,$V306-4,0))</f>
        <v/>
      </c>
      <c r="K306" s="267"/>
      <c r="L306" s="267"/>
      <c r="M306" s="267"/>
      <c r="N306" s="267"/>
      <c r="O306" s="267"/>
      <c r="P306" s="219"/>
      <c r="Q306" s="268"/>
      <c r="R306" s="216" t="str">
        <f ca="1">IF(ISERROR($V306),"",OFFSET('Smelter Look-up'!$C$4,$V306-4,0)&amp;"")</f>
        <v/>
      </c>
      <c r="S306" s="224" t="str">
        <f t="shared" ca="1" si="12"/>
        <v/>
      </c>
      <c r="T306" s="224" t="str">
        <f ca="1">IF(B306="","",IF(ISERROR(MATCH($J306,SorP!$B$1:$B$6230,0)),"",INDIRECT("'SorP'!$A$"&amp;MATCH($J306,SorP!$B$1:$B$6230,0))))</f>
        <v/>
      </c>
      <c r="U306" s="239"/>
      <c r="V306" s="269" t="e">
        <f>IF(C306="",NA(),MATCH($B306&amp;$C306,'Smelter Look-up'!$J:$J,0))</f>
        <v>#N/A</v>
      </c>
      <c r="W306" s="270"/>
      <c r="X306" s="270">
        <f t="shared" ca="1" si="13"/>
        <v>0</v>
      </c>
      <c r="Y306" s="270"/>
      <c r="Z306" s="270"/>
      <c r="AB306" s="272" t="str">
        <f t="shared" si="14"/>
        <v/>
      </c>
    </row>
    <row r="307" spans="1:28" s="271" customFormat="1" ht="20.25">
      <c r="A307" s="215"/>
      <c r="B307" s="216" t="str">
        <f>IF(LEN(A307)=0,"",INDEX('Smelter Look-up'!$A:$A,MATCH($A307,'Smelter Look-up'!$E:$E,0)))</f>
        <v/>
      </c>
      <c r="C307" s="220" t="str">
        <f>IF(LEN(A307)=0,"",INDEX('Smelter Look-up'!$C:$C,MATCH($A307,'Smelter Look-up'!$E:$E,0)))</f>
        <v/>
      </c>
      <c r="D307" s="216"/>
      <c r="E307" s="216" t="str">
        <f ca="1">IF(ISERROR($V307),"",OFFSET('Smelter Look-up'!$D$4,$V307-4,0)&amp;"")</f>
        <v/>
      </c>
      <c r="F307" s="216" t="str">
        <f ca="1">IF(ISERROR($V307),"",OFFSET('Smelter Look-up'!$E$4,$V307-4,0))</f>
        <v/>
      </c>
      <c r="G307" s="216" t="str">
        <f ca="1">IF(C307=$X$4,"Enter smelter details", IF(ISERROR($V307),"",OFFSET('Smelter Look-up'!$F$4,$V307-4,0)))</f>
        <v/>
      </c>
      <c r="H307" s="217" t="str">
        <f ca="1">IF(ISERROR($V307),"",OFFSET('Smelter Look-up'!$G$4,$V307-4,0))</f>
        <v/>
      </c>
      <c r="I307" s="218" t="str">
        <f ca="1">IF(ISERROR($V307),"",OFFSET('Smelter Look-up'!$H$4,$V307-4,0))</f>
        <v/>
      </c>
      <c r="J307" s="218" t="str">
        <f ca="1">IF(ISERROR($V307),"",OFFSET('Smelter Look-up'!$I$4,$V307-4,0))</f>
        <v/>
      </c>
      <c r="K307" s="267"/>
      <c r="L307" s="267"/>
      <c r="M307" s="267"/>
      <c r="N307" s="267"/>
      <c r="O307" s="267"/>
      <c r="P307" s="219"/>
      <c r="Q307" s="268"/>
      <c r="R307" s="216" t="str">
        <f ca="1">IF(ISERROR($V307),"",OFFSET('Smelter Look-up'!$C$4,$V307-4,0)&amp;"")</f>
        <v/>
      </c>
      <c r="S307" s="224" t="str">
        <f t="shared" ca="1" si="12"/>
        <v/>
      </c>
      <c r="T307" s="224" t="str">
        <f ca="1">IF(B307="","",IF(ISERROR(MATCH($J307,SorP!$B$1:$B$6230,0)),"",INDIRECT("'SorP'!$A$"&amp;MATCH($J307,SorP!$B$1:$B$6230,0))))</f>
        <v/>
      </c>
      <c r="U307" s="239"/>
      <c r="V307" s="269" t="e">
        <f>IF(C307="",NA(),MATCH($B307&amp;$C307,'Smelter Look-up'!$J:$J,0))</f>
        <v>#N/A</v>
      </c>
      <c r="W307" s="270"/>
      <c r="X307" s="270">
        <f t="shared" ca="1" si="13"/>
        <v>0</v>
      </c>
      <c r="Y307" s="270"/>
      <c r="Z307" s="270"/>
      <c r="AB307" s="272" t="str">
        <f t="shared" si="14"/>
        <v/>
      </c>
    </row>
    <row r="308" spans="1:28" s="271" customFormat="1" ht="20.25">
      <c r="A308" s="215"/>
      <c r="B308" s="216" t="str">
        <f>IF(LEN(A308)=0,"",INDEX('Smelter Look-up'!$A:$A,MATCH($A308,'Smelter Look-up'!$E:$E,0)))</f>
        <v/>
      </c>
      <c r="C308" s="220" t="str">
        <f>IF(LEN(A308)=0,"",INDEX('Smelter Look-up'!$C:$C,MATCH($A308,'Smelter Look-up'!$E:$E,0)))</f>
        <v/>
      </c>
      <c r="D308" s="216"/>
      <c r="E308" s="216" t="str">
        <f ca="1">IF(ISERROR($V308),"",OFFSET('Smelter Look-up'!$D$4,$V308-4,0)&amp;"")</f>
        <v/>
      </c>
      <c r="F308" s="216" t="str">
        <f ca="1">IF(ISERROR($V308),"",OFFSET('Smelter Look-up'!$E$4,$V308-4,0))</f>
        <v/>
      </c>
      <c r="G308" s="216" t="str">
        <f ca="1">IF(C308=$X$4,"Enter smelter details", IF(ISERROR($V308),"",OFFSET('Smelter Look-up'!$F$4,$V308-4,0)))</f>
        <v/>
      </c>
      <c r="H308" s="217" t="str">
        <f ca="1">IF(ISERROR($V308),"",OFFSET('Smelter Look-up'!$G$4,$V308-4,0))</f>
        <v/>
      </c>
      <c r="I308" s="218" t="str">
        <f ca="1">IF(ISERROR($V308),"",OFFSET('Smelter Look-up'!$H$4,$V308-4,0))</f>
        <v/>
      </c>
      <c r="J308" s="218" t="str">
        <f ca="1">IF(ISERROR($V308),"",OFFSET('Smelter Look-up'!$I$4,$V308-4,0))</f>
        <v/>
      </c>
      <c r="K308" s="267"/>
      <c r="L308" s="267"/>
      <c r="M308" s="267"/>
      <c r="N308" s="267"/>
      <c r="O308" s="267"/>
      <c r="P308" s="219"/>
      <c r="Q308" s="268"/>
      <c r="R308" s="216" t="str">
        <f ca="1">IF(ISERROR($V308),"",OFFSET('Smelter Look-up'!$C$4,$V308-4,0)&amp;"")</f>
        <v/>
      </c>
      <c r="S308" s="224" t="str">
        <f t="shared" ca="1" si="12"/>
        <v/>
      </c>
      <c r="T308" s="224" t="str">
        <f ca="1">IF(B308="","",IF(ISERROR(MATCH($J308,SorP!$B$1:$B$6230,0)),"",INDIRECT("'SorP'!$A$"&amp;MATCH($J308,SorP!$B$1:$B$6230,0))))</f>
        <v/>
      </c>
      <c r="U308" s="239"/>
      <c r="V308" s="269" t="e">
        <f>IF(C308="",NA(),MATCH($B308&amp;$C308,'Smelter Look-up'!$J:$J,0))</f>
        <v>#N/A</v>
      </c>
      <c r="W308" s="270"/>
      <c r="X308" s="270">
        <f t="shared" ca="1" si="13"/>
        <v>0</v>
      </c>
      <c r="Y308" s="270"/>
      <c r="Z308" s="270"/>
      <c r="AB308" s="272" t="str">
        <f t="shared" si="14"/>
        <v/>
      </c>
    </row>
    <row r="309" spans="1:28" s="271" customFormat="1" ht="20.25">
      <c r="A309" s="215"/>
      <c r="B309" s="216" t="str">
        <f>IF(LEN(A309)=0,"",INDEX('Smelter Look-up'!$A:$A,MATCH($A309,'Smelter Look-up'!$E:$E,0)))</f>
        <v/>
      </c>
      <c r="C309" s="220" t="str">
        <f>IF(LEN(A309)=0,"",INDEX('Smelter Look-up'!$C:$C,MATCH($A309,'Smelter Look-up'!$E:$E,0)))</f>
        <v/>
      </c>
      <c r="D309" s="216"/>
      <c r="E309" s="216" t="str">
        <f ca="1">IF(ISERROR($V309),"",OFFSET('Smelter Look-up'!$D$4,$V309-4,0)&amp;"")</f>
        <v/>
      </c>
      <c r="F309" s="216" t="str">
        <f ca="1">IF(ISERROR($V309),"",OFFSET('Smelter Look-up'!$E$4,$V309-4,0))</f>
        <v/>
      </c>
      <c r="G309" s="216" t="str">
        <f ca="1">IF(C309=$X$4,"Enter smelter details", IF(ISERROR($V309),"",OFFSET('Smelter Look-up'!$F$4,$V309-4,0)))</f>
        <v/>
      </c>
      <c r="H309" s="217" t="str">
        <f ca="1">IF(ISERROR($V309),"",OFFSET('Smelter Look-up'!$G$4,$V309-4,0))</f>
        <v/>
      </c>
      <c r="I309" s="218" t="str">
        <f ca="1">IF(ISERROR($V309),"",OFFSET('Smelter Look-up'!$H$4,$V309-4,0))</f>
        <v/>
      </c>
      <c r="J309" s="218" t="str">
        <f ca="1">IF(ISERROR($V309),"",OFFSET('Smelter Look-up'!$I$4,$V309-4,0))</f>
        <v/>
      </c>
      <c r="K309" s="267"/>
      <c r="L309" s="267"/>
      <c r="M309" s="267"/>
      <c r="N309" s="267"/>
      <c r="O309" s="267"/>
      <c r="P309" s="219"/>
      <c r="Q309" s="268"/>
      <c r="R309" s="216" t="str">
        <f ca="1">IF(ISERROR($V309),"",OFFSET('Smelter Look-up'!$C$4,$V309-4,0)&amp;"")</f>
        <v/>
      </c>
      <c r="S309" s="224" t="str">
        <f t="shared" ca="1" si="12"/>
        <v/>
      </c>
      <c r="T309" s="224" t="str">
        <f ca="1">IF(B309="","",IF(ISERROR(MATCH($J309,SorP!$B$1:$B$6230,0)),"",INDIRECT("'SorP'!$A$"&amp;MATCH($J309,SorP!$B$1:$B$6230,0))))</f>
        <v/>
      </c>
      <c r="U309" s="239"/>
      <c r="V309" s="269" t="e">
        <f>IF(C309="",NA(),MATCH($B309&amp;$C309,'Smelter Look-up'!$J:$J,0))</f>
        <v>#N/A</v>
      </c>
      <c r="W309" s="270"/>
      <c r="X309" s="270">
        <f t="shared" ca="1" si="13"/>
        <v>0</v>
      </c>
      <c r="Y309" s="270"/>
      <c r="Z309" s="270"/>
      <c r="AB309" s="272" t="str">
        <f t="shared" si="14"/>
        <v/>
      </c>
    </row>
    <row r="310" spans="1:28" s="271" customFormat="1" ht="20.25">
      <c r="A310" s="215"/>
      <c r="B310" s="216" t="str">
        <f>IF(LEN(A310)=0,"",INDEX('Smelter Look-up'!$A:$A,MATCH($A310,'Smelter Look-up'!$E:$E,0)))</f>
        <v/>
      </c>
      <c r="C310" s="220" t="str">
        <f>IF(LEN(A310)=0,"",INDEX('Smelter Look-up'!$C:$C,MATCH($A310,'Smelter Look-up'!$E:$E,0)))</f>
        <v/>
      </c>
      <c r="D310" s="216"/>
      <c r="E310" s="216" t="str">
        <f ca="1">IF(ISERROR($V310),"",OFFSET('Smelter Look-up'!$D$4,$V310-4,0)&amp;"")</f>
        <v/>
      </c>
      <c r="F310" s="216" t="str">
        <f ca="1">IF(ISERROR($V310),"",OFFSET('Smelter Look-up'!$E$4,$V310-4,0))</f>
        <v/>
      </c>
      <c r="G310" s="216" t="str">
        <f ca="1">IF(C310=$X$4,"Enter smelter details", IF(ISERROR($V310),"",OFFSET('Smelter Look-up'!$F$4,$V310-4,0)))</f>
        <v/>
      </c>
      <c r="H310" s="217" t="str">
        <f ca="1">IF(ISERROR($V310),"",OFFSET('Smelter Look-up'!$G$4,$V310-4,0))</f>
        <v/>
      </c>
      <c r="I310" s="218" t="str">
        <f ca="1">IF(ISERROR($V310),"",OFFSET('Smelter Look-up'!$H$4,$V310-4,0))</f>
        <v/>
      </c>
      <c r="J310" s="218" t="str">
        <f ca="1">IF(ISERROR($V310),"",OFFSET('Smelter Look-up'!$I$4,$V310-4,0))</f>
        <v/>
      </c>
      <c r="K310" s="267"/>
      <c r="L310" s="267"/>
      <c r="M310" s="267"/>
      <c r="N310" s="267"/>
      <c r="O310" s="267"/>
      <c r="P310" s="219"/>
      <c r="Q310" s="268"/>
      <c r="R310" s="216" t="str">
        <f ca="1">IF(ISERROR($V310),"",OFFSET('Smelter Look-up'!$C$4,$V310-4,0)&amp;"")</f>
        <v/>
      </c>
      <c r="S310" s="224" t="str">
        <f t="shared" ca="1" si="12"/>
        <v/>
      </c>
      <c r="T310" s="224" t="str">
        <f ca="1">IF(B310="","",IF(ISERROR(MATCH($J310,SorP!$B$1:$B$6230,0)),"",INDIRECT("'SorP'!$A$"&amp;MATCH($J310,SorP!$B$1:$B$6230,0))))</f>
        <v/>
      </c>
      <c r="U310" s="239"/>
      <c r="V310" s="269" t="e">
        <f>IF(C310="",NA(),MATCH($B310&amp;$C310,'Smelter Look-up'!$J:$J,0))</f>
        <v>#N/A</v>
      </c>
      <c r="W310" s="270"/>
      <c r="X310" s="270">
        <f t="shared" ca="1" si="13"/>
        <v>0</v>
      </c>
      <c r="Y310" s="270"/>
      <c r="Z310" s="270"/>
      <c r="AB310" s="272" t="str">
        <f t="shared" si="14"/>
        <v/>
      </c>
    </row>
    <row r="311" spans="1:28" s="271" customFormat="1" ht="20.25">
      <c r="A311" s="215"/>
      <c r="B311" s="216" t="str">
        <f>IF(LEN(A311)=0,"",INDEX('Smelter Look-up'!$A:$A,MATCH($A311,'Smelter Look-up'!$E:$E,0)))</f>
        <v/>
      </c>
      <c r="C311" s="220" t="str">
        <f>IF(LEN(A311)=0,"",INDEX('Smelter Look-up'!$C:$C,MATCH($A311,'Smelter Look-up'!$E:$E,0)))</f>
        <v/>
      </c>
      <c r="D311" s="216"/>
      <c r="E311" s="216" t="str">
        <f ca="1">IF(ISERROR($V311),"",OFFSET('Smelter Look-up'!$D$4,$V311-4,0)&amp;"")</f>
        <v/>
      </c>
      <c r="F311" s="216" t="str">
        <f ca="1">IF(ISERROR($V311),"",OFFSET('Smelter Look-up'!$E$4,$V311-4,0))</f>
        <v/>
      </c>
      <c r="G311" s="216" t="str">
        <f ca="1">IF(C311=$X$4,"Enter smelter details", IF(ISERROR($V311),"",OFFSET('Smelter Look-up'!$F$4,$V311-4,0)))</f>
        <v/>
      </c>
      <c r="H311" s="217" t="str">
        <f ca="1">IF(ISERROR($V311),"",OFFSET('Smelter Look-up'!$G$4,$V311-4,0))</f>
        <v/>
      </c>
      <c r="I311" s="218" t="str">
        <f ca="1">IF(ISERROR($V311),"",OFFSET('Smelter Look-up'!$H$4,$V311-4,0))</f>
        <v/>
      </c>
      <c r="J311" s="218" t="str">
        <f ca="1">IF(ISERROR($V311),"",OFFSET('Smelter Look-up'!$I$4,$V311-4,0))</f>
        <v/>
      </c>
      <c r="K311" s="267"/>
      <c r="L311" s="267"/>
      <c r="M311" s="267"/>
      <c r="N311" s="267"/>
      <c r="O311" s="267"/>
      <c r="P311" s="219"/>
      <c r="Q311" s="268"/>
      <c r="R311" s="216" t="str">
        <f ca="1">IF(ISERROR($V311),"",OFFSET('Smelter Look-up'!$C$4,$V311-4,0)&amp;"")</f>
        <v/>
      </c>
      <c r="S311" s="224" t="str">
        <f t="shared" ca="1" si="12"/>
        <v/>
      </c>
      <c r="T311" s="224" t="str">
        <f ca="1">IF(B311="","",IF(ISERROR(MATCH($J311,SorP!$B$1:$B$6230,0)),"",INDIRECT("'SorP'!$A$"&amp;MATCH($J311,SorP!$B$1:$B$6230,0))))</f>
        <v/>
      </c>
      <c r="U311" s="239"/>
      <c r="V311" s="269" t="e">
        <f>IF(C311="",NA(),MATCH($B311&amp;$C311,'Smelter Look-up'!$J:$J,0))</f>
        <v>#N/A</v>
      </c>
      <c r="W311" s="270"/>
      <c r="X311" s="270">
        <f t="shared" ca="1" si="13"/>
        <v>0</v>
      </c>
      <c r="Y311" s="270"/>
      <c r="Z311" s="270"/>
      <c r="AB311" s="272" t="str">
        <f t="shared" si="14"/>
        <v/>
      </c>
    </row>
    <row r="312" spans="1:28" s="271" customFormat="1" ht="20.25">
      <c r="A312" s="215"/>
      <c r="B312" s="216" t="str">
        <f>IF(LEN(A312)=0,"",INDEX('Smelter Look-up'!$A:$A,MATCH($A312,'Smelter Look-up'!$E:$E,0)))</f>
        <v/>
      </c>
      <c r="C312" s="220" t="str">
        <f>IF(LEN(A312)=0,"",INDEX('Smelter Look-up'!$C:$C,MATCH($A312,'Smelter Look-up'!$E:$E,0)))</f>
        <v/>
      </c>
      <c r="D312" s="216"/>
      <c r="E312" s="216" t="str">
        <f ca="1">IF(ISERROR($V312),"",OFFSET('Smelter Look-up'!$D$4,$V312-4,0)&amp;"")</f>
        <v/>
      </c>
      <c r="F312" s="216" t="str">
        <f ca="1">IF(ISERROR($V312),"",OFFSET('Smelter Look-up'!$E$4,$V312-4,0))</f>
        <v/>
      </c>
      <c r="G312" s="216" t="str">
        <f ca="1">IF(C312=$X$4,"Enter smelter details", IF(ISERROR($V312),"",OFFSET('Smelter Look-up'!$F$4,$V312-4,0)))</f>
        <v/>
      </c>
      <c r="H312" s="217" t="str">
        <f ca="1">IF(ISERROR($V312),"",OFFSET('Smelter Look-up'!$G$4,$V312-4,0))</f>
        <v/>
      </c>
      <c r="I312" s="218" t="str">
        <f ca="1">IF(ISERROR($V312),"",OFFSET('Smelter Look-up'!$H$4,$V312-4,0))</f>
        <v/>
      </c>
      <c r="J312" s="218" t="str">
        <f ca="1">IF(ISERROR($V312),"",OFFSET('Smelter Look-up'!$I$4,$V312-4,0))</f>
        <v/>
      </c>
      <c r="K312" s="267"/>
      <c r="L312" s="267"/>
      <c r="M312" s="267"/>
      <c r="N312" s="267"/>
      <c r="O312" s="267"/>
      <c r="P312" s="219"/>
      <c r="Q312" s="268"/>
      <c r="R312" s="216" t="str">
        <f ca="1">IF(ISERROR($V312),"",OFFSET('Smelter Look-up'!$C$4,$V312-4,0)&amp;"")</f>
        <v/>
      </c>
      <c r="S312" s="224" t="str">
        <f t="shared" ca="1" si="12"/>
        <v/>
      </c>
      <c r="T312" s="224" t="str">
        <f ca="1">IF(B312="","",IF(ISERROR(MATCH($J312,SorP!$B$1:$B$6230,0)),"",INDIRECT("'SorP'!$A$"&amp;MATCH($J312,SorP!$B$1:$B$6230,0))))</f>
        <v/>
      </c>
      <c r="U312" s="239"/>
      <c r="V312" s="269" t="e">
        <f>IF(C312="",NA(),MATCH($B312&amp;$C312,'Smelter Look-up'!$J:$J,0))</f>
        <v>#N/A</v>
      </c>
      <c r="W312" s="270"/>
      <c r="X312" s="270">
        <f t="shared" ca="1" si="13"/>
        <v>0</v>
      </c>
      <c r="Y312" s="270"/>
      <c r="Z312" s="270"/>
      <c r="AB312" s="272" t="str">
        <f t="shared" si="14"/>
        <v/>
      </c>
    </row>
    <row r="313" spans="1:28" s="271" customFormat="1" ht="20.25">
      <c r="A313" s="215"/>
      <c r="B313" s="216" t="str">
        <f>IF(LEN(A313)=0,"",INDEX('Smelter Look-up'!$A:$A,MATCH($A313,'Smelter Look-up'!$E:$E,0)))</f>
        <v/>
      </c>
      <c r="C313" s="220" t="str">
        <f>IF(LEN(A313)=0,"",INDEX('Smelter Look-up'!$C:$C,MATCH($A313,'Smelter Look-up'!$E:$E,0)))</f>
        <v/>
      </c>
      <c r="D313" s="216"/>
      <c r="E313" s="216" t="str">
        <f ca="1">IF(ISERROR($V313),"",OFFSET('Smelter Look-up'!$D$4,$V313-4,0)&amp;"")</f>
        <v/>
      </c>
      <c r="F313" s="216" t="str">
        <f ca="1">IF(ISERROR($V313),"",OFFSET('Smelter Look-up'!$E$4,$V313-4,0))</f>
        <v/>
      </c>
      <c r="G313" s="216" t="str">
        <f ca="1">IF(C313=$X$4,"Enter smelter details", IF(ISERROR($V313),"",OFFSET('Smelter Look-up'!$F$4,$V313-4,0)))</f>
        <v/>
      </c>
      <c r="H313" s="217" t="str">
        <f ca="1">IF(ISERROR($V313),"",OFFSET('Smelter Look-up'!$G$4,$V313-4,0))</f>
        <v/>
      </c>
      <c r="I313" s="218" t="str">
        <f ca="1">IF(ISERROR($V313),"",OFFSET('Smelter Look-up'!$H$4,$V313-4,0))</f>
        <v/>
      </c>
      <c r="J313" s="218" t="str">
        <f ca="1">IF(ISERROR($V313),"",OFFSET('Smelter Look-up'!$I$4,$V313-4,0))</f>
        <v/>
      </c>
      <c r="K313" s="267"/>
      <c r="L313" s="267"/>
      <c r="M313" s="267"/>
      <c r="N313" s="267"/>
      <c r="O313" s="267"/>
      <c r="P313" s="219"/>
      <c r="Q313" s="268"/>
      <c r="R313" s="216" t="str">
        <f ca="1">IF(ISERROR($V313),"",OFFSET('Smelter Look-up'!$C$4,$V313-4,0)&amp;"")</f>
        <v/>
      </c>
      <c r="S313" s="224" t="str">
        <f t="shared" ca="1" si="12"/>
        <v/>
      </c>
      <c r="T313" s="224" t="str">
        <f ca="1">IF(B313="","",IF(ISERROR(MATCH($J313,SorP!$B$1:$B$6230,0)),"",INDIRECT("'SorP'!$A$"&amp;MATCH($J313,SorP!$B$1:$B$6230,0))))</f>
        <v/>
      </c>
      <c r="U313" s="239"/>
      <c r="V313" s="269" t="e">
        <f>IF(C313="",NA(),MATCH($B313&amp;$C313,'Smelter Look-up'!$J:$J,0))</f>
        <v>#N/A</v>
      </c>
      <c r="W313" s="270"/>
      <c r="X313" s="270">
        <f t="shared" ca="1" si="13"/>
        <v>0</v>
      </c>
      <c r="Y313" s="270"/>
      <c r="Z313" s="270"/>
      <c r="AB313" s="272" t="str">
        <f t="shared" si="14"/>
        <v/>
      </c>
    </row>
    <row r="314" spans="1:28" s="271" customFormat="1" ht="20.25">
      <c r="A314" s="215"/>
      <c r="B314" s="216" t="str">
        <f>IF(LEN(A314)=0,"",INDEX('Smelter Look-up'!$A:$A,MATCH($A314,'Smelter Look-up'!$E:$E,0)))</f>
        <v/>
      </c>
      <c r="C314" s="220" t="str">
        <f>IF(LEN(A314)=0,"",INDEX('Smelter Look-up'!$C:$C,MATCH($A314,'Smelter Look-up'!$E:$E,0)))</f>
        <v/>
      </c>
      <c r="D314" s="216"/>
      <c r="E314" s="216" t="str">
        <f ca="1">IF(ISERROR($V314),"",OFFSET('Smelter Look-up'!$D$4,$V314-4,0)&amp;"")</f>
        <v/>
      </c>
      <c r="F314" s="216" t="str">
        <f ca="1">IF(ISERROR($V314),"",OFFSET('Smelter Look-up'!$E$4,$V314-4,0))</f>
        <v/>
      </c>
      <c r="G314" s="216" t="str">
        <f ca="1">IF(C314=$X$4,"Enter smelter details", IF(ISERROR($V314),"",OFFSET('Smelter Look-up'!$F$4,$V314-4,0)))</f>
        <v/>
      </c>
      <c r="H314" s="217" t="str">
        <f ca="1">IF(ISERROR($V314),"",OFFSET('Smelter Look-up'!$G$4,$V314-4,0))</f>
        <v/>
      </c>
      <c r="I314" s="218" t="str">
        <f ca="1">IF(ISERROR($V314),"",OFFSET('Smelter Look-up'!$H$4,$V314-4,0))</f>
        <v/>
      </c>
      <c r="J314" s="218" t="str">
        <f ca="1">IF(ISERROR($V314),"",OFFSET('Smelter Look-up'!$I$4,$V314-4,0))</f>
        <v/>
      </c>
      <c r="K314" s="267"/>
      <c r="L314" s="267"/>
      <c r="M314" s="267"/>
      <c r="N314" s="267"/>
      <c r="O314" s="267"/>
      <c r="P314" s="219"/>
      <c r="Q314" s="268"/>
      <c r="R314" s="216" t="str">
        <f ca="1">IF(ISERROR($V314),"",OFFSET('Smelter Look-up'!$C$4,$V314-4,0)&amp;"")</f>
        <v/>
      </c>
      <c r="S314" s="224" t="str">
        <f t="shared" ca="1" si="12"/>
        <v/>
      </c>
      <c r="T314" s="224" t="str">
        <f ca="1">IF(B314="","",IF(ISERROR(MATCH($J314,SorP!$B$1:$B$6230,0)),"",INDIRECT("'SorP'!$A$"&amp;MATCH($J314,SorP!$B$1:$B$6230,0))))</f>
        <v/>
      </c>
      <c r="U314" s="239"/>
      <c r="V314" s="269" t="e">
        <f>IF(C314="",NA(),MATCH($B314&amp;$C314,'Smelter Look-up'!$J:$J,0))</f>
        <v>#N/A</v>
      </c>
      <c r="W314" s="270"/>
      <c r="X314" s="270">
        <f t="shared" ca="1" si="13"/>
        <v>0</v>
      </c>
      <c r="Y314" s="270"/>
      <c r="Z314" s="270"/>
      <c r="AB314" s="272" t="str">
        <f t="shared" si="14"/>
        <v/>
      </c>
    </row>
    <row r="315" spans="1:28" s="271" customFormat="1" ht="20.25">
      <c r="A315" s="215"/>
      <c r="B315" s="216" t="str">
        <f>IF(LEN(A315)=0,"",INDEX('Smelter Look-up'!$A:$A,MATCH($A315,'Smelter Look-up'!$E:$E,0)))</f>
        <v/>
      </c>
      <c r="C315" s="220" t="str">
        <f>IF(LEN(A315)=0,"",INDEX('Smelter Look-up'!$C:$C,MATCH($A315,'Smelter Look-up'!$E:$E,0)))</f>
        <v/>
      </c>
      <c r="D315" s="216"/>
      <c r="E315" s="216" t="str">
        <f ca="1">IF(ISERROR($V315),"",OFFSET('Smelter Look-up'!$D$4,$V315-4,0)&amp;"")</f>
        <v/>
      </c>
      <c r="F315" s="216" t="str">
        <f ca="1">IF(ISERROR($V315),"",OFFSET('Smelter Look-up'!$E$4,$V315-4,0))</f>
        <v/>
      </c>
      <c r="G315" s="216" t="str">
        <f ca="1">IF(C315=$X$4,"Enter smelter details", IF(ISERROR($V315),"",OFFSET('Smelter Look-up'!$F$4,$V315-4,0)))</f>
        <v/>
      </c>
      <c r="H315" s="217" t="str">
        <f ca="1">IF(ISERROR($V315),"",OFFSET('Smelter Look-up'!$G$4,$V315-4,0))</f>
        <v/>
      </c>
      <c r="I315" s="218" t="str">
        <f ca="1">IF(ISERROR($V315),"",OFFSET('Smelter Look-up'!$H$4,$V315-4,0))</f>
        <v/>
      </c>
      <c r="J315" s="218" t="str">
        <f ca="1">IF(ISERROR($V315),"",OFFSET('Smelter Look-up'!$I$4,$V315-4,0))</f>
        <v/>
      </c>
      <c r="K315" s="267"/>
      <c r="L315" s="267"/>
      <c r="M315" s="267"/>
      <c r="N315" s="267"/>
      <c r="O315" s="267"/>
      <c r="P315" s="219"/>
      <c r="Q315" s="268"/>
      <c r="R315" s="216" t="str">
        <f ca="1">IF(ISERROR($V315),"",OFFSET('Smelter Look-up'!$C$4,$V315-4,0)&amp;"")</f>
        <v/>
      </c>
      <c r="S315" s="224" t="str">
        <f t="shared" ca="1" si="12"/>
        <v/>
      </c>
      <c r="T315" s="224" t="str">
        <f ca="1">IF(B315="","",IF(ISERROR(MATCH($J315,SorP!$B$1:$B$6230,0)),"",INDIRECT("'SorP'!$A$"&amp;MATCH($J315,SorP!$B$1:$B$6230,0))))</f>
        <v/>
      </c>
      <c r="U315" s="239"/>
      <c r="V315" s="269" t="e">
        <f>IF(C315="",NA(),MATCH($B315&amp;$C315,'Smelter Look-up'!$J:$J,0))</f>
        <v>#N/A</v>
      </c>
      <c r="W315" s="270"/>
      <c r="X315" s="270">
        <f t="shared" ca="1" si="13"/>
        <v>0</v>
      </c>
      <c r="Y315" s="270"/>
      <c r="Z315" s="270"/>
      <c r="AB315" s="272" t="str">
        <f t="shared" si="14"/>
        <v/>
      </c>
    </row>
    <row r="316" spans="1:28" s="271" customFormat="1" ht="20.25">
      <c r="A316" s="215"/>
      <c r="B316" s="216" t="str">
        <f>IF(LEN(A316)=0,"",INDEX('Smelter Look-up'!$A:$A,MATCH($A316,'Smelter Look-up'!$E:$E,0)))</f>
        <v/>
      </c>
      <c r="C316" s="220" t="str">
        <f>IF(LEN(A316)=0,"",INDEX('Smelter Look-up'!$C:$C,MATCH($A316,'Smelter Look-up'!$E:$E,0)))</f>
        <v/>
      </c>
      <c r="D316" s="216"/>
      <c r="E316" s="216" t="str">
        <f ca="1">IF(ISERROR($V316),"",OFFSET('Smelter Look-up'!$D$4,$V316-4,0)&amp;"")</f>
        <v/>
      </c>
      <c r="F316" s="216" t="str">
        <f ca="1">IF(ISERROR($V316),"",OFFSET('Smelter Look-up'!$E$4,$V316-4,0))</f>
        <v/>
      </c>
      <c r="G316" s="216" t="str">
        <f ca="1">IF(C316=$X$4,"Enter smelter details", IF(ISERROR($V316),"",OFFSET('Smelter Look-up'!$F$4,$V316-4,0)))</f>
        <v/>
      </c>
      <c r="H316" s="217" t="str">
        <f ca="1">IF(ISERROR($V316),"",OFFSET('Smelter Look-up'!$G$4,$V316-4,0))</f>
        <v/>
      </c>
      <c r="I316" s="218" t="str">
        <f ca="1">IF(ISERROR($V316),"",OFFSET('Smelter Look-up'!$H$4,$V316-4,0))</f>
        <v/>
      </c>
      <c r="J316" s="218" t="str">
        <f ca="1">IF(ISERROR($V316),"",OFFSET('Smelter Look-up'!$I$4,$V316-4,0))</f>
        <v/>
      </c>
      <c r="K316" s="267"/>
      <c r="L316" s="267"/>
      <c r="M316" s="267"/>
      <c r="N316" s="267"/>
      <c r="O316" s="267"/>
      <c r="P316" s="219"/>
      <c r="Q316" s="268"/>
      <c r="R316" s="216" t="str">
        <f ca="1">IF(ISERROR($V316),"",OFFSET('Smelter Look-up'!$C$4,$V316-4,0)&amp;"")</f>
        <v/>
      </c>
      <c r="S316" s="224" t="str">
        <f t="shared" ca="1" si="12"/>
        <v/>
      </c>
      <c r="T316" s="224" t="str">
        <f ca="1">IF(B316="","",IF(ISERROR(MATCH($J316,SorP!$B$1:$B$6230,0)),"",INDIRECT("'SorP'!$A$"&amp;MATCH($J316,SorP!$B$1:$B$6230,0))))</f>
        <v/>
      </c>
      <c r="U316" s="239"/>
      <c r="V316" s="269" t="e">
        <f>IF(C316="",NA(),MATCH($B316&amp;$C316,'Smelter Look-up'!$J:$J,0))</f>
        <v>#N/A</v>
      </c>
      <c r="W316" s="270"/>
      <c r="X316" s="270">
        <f t="shared" ca="1" si="13"/>
        <v>0</v>
      </c>
      <c r="Y316" s="270"/>
      <c r="Z316" s="270"/>
      <c r="AB316" s="272" t="str">
        <f t="shared" si="14"/>
        <v/>
      </c>
    </row>
    <row r="317" spans="1:28" s="271" customFormat="1" ht="20.25">
      <c r="A317" s="215"/>
      <c r="B317" s="216" t="str">
        <f>IF(LEN(A317)=0,"",INDEX('Smelter Look-up'!$A:$A,MATCH($A317,'Smelter Look-up'!$E:$E,0)))</f>
        <v/>
      </c>
      <c r="C317" s="220" t="str">
        <f>IF(LEN(A317)=0,"",INDEX('Smelter Look-up'!$C:$C,MATCH($A317,'Smelter Look-up'!$E:$E,0)))</f>
        <v/>
      </c>
      <c r="D317" s="216"/>
      <c r="E317" s="216" t="str">
        <f ca="1">IF(ISERROR($V317),"",OFFSET('Smelter Look-up'!$D$4,$V317-4,0)&amp;"")</f>
        <v/>
      </c>
      <c r="F317" s="216" t="str">
        <f ca="1">IF(ISERROR($V317),"",OFFSET('Smelter Look-up'!$E$4,$V317-4,0))</f>
        <v/>
      </c>
      <c r="G317" s="216" t="str">
        <f ca="1">IF(C317=$X$4,"Enter smelter details", IF(ISERROR($V317),"",OFFSET('Smelter Look-up'!$F$4,$V317-4,0)))</f>
        <v/>
      </c>
      <c r="H317" s="217" t="str">
        <f ca="1">IF(ISERROR($V317),"",OFFSET('Smelter Look-up'!$G$4,$V317-4,0))</f>
        <v/>
      </c>
      <c r="I317" s="218" t="str">
        <f ca="1">IF(ISERROR($V317),"",OFFSET('Smelter Look-up'!$H$4,$V317-4,0))</f>
        <v/>
      </c>
      <c r="J317" s="218" t="str">
        <f ca="1">IF(ISERROR($V317),"",OFFSET('Smelter Look-up'!$I$4,$V317-4,0))</f>
        <v/>
      </c>
      <c r="K317" s="267"/>
      <c r="L317" s="267"/>
      <c r="M317" s="267"/>
      <c r="N317" s="267"/>
      <c r="O317" s="267"/>
      <c r="P317" s="219"/>
      <c r="Q317" s="268"/>
      <c r="R317" s="216" t="str">
        <f ca="1">IF(ISERROR($V317),"",OFFSET('Smelter Look-up'!$C$4,$V317-4,0)&amp;"")</f>
        <v/>
      </c>
      <c r="S317" s="224" t="str">
        <f t="shared" ca="1" si="12"/>
        <v/>
      </c>
      <c r="T317" s="224" t="str">
        <f ca="1">IF(B317="","",IF(ISERROR(MATCH($J317,SorP!$B$1:$B$6230,0)),"",INDIRECT("'SorP'!$A$"&amp;MATCH($J317,SorP!$B$1:$B$6230,0))))</f>
        <v/>
      </c>
      <c r="U317" s="239"/>
      <c r="V317" s="269" t="e">
        <f>IF(C317="",NA(),MATCH($B317&amp;$C317,'Smelter Look-up'!$J:$J,0))</f>
        <v>#N/A</v>
      </c>
      <c r="W317" s="270"/>
      <c r="X317" s="270">
        <f t="shared" ca="1" si="13"/>
        <v>0</v>
      </c>
      <c r="Y317" s="270"/>
      <c r="Z317" s="270"/>
      <c r="AB317" s="272" t="str">
        <f t="shared" si="14"/>
        <v/>
      </c>
    </row>
    <row r="318" spans="1:28" s="271" customFormat="1" ht="20.25">
      <c r="A318" s="215"/>
      <c r="B318" s="216" t="str">
        <f>IF(LEN(A318)=0,"",INDEX('Smelter Look-up'!$A:$A,MATCH($A318,'Smelter Look-up'!$E:$E,0)))</f>
        <v/>
      </c>
      <c r="C318" s="220" t="str">
        <f>IF(LEN(A318)=0,"",INDEX('Smelter Look-up'!$C:$C,MATCH($A318,'Smelter Look-up'!$E:$E,0)))</f>
        <v/>
      </c>
      <c r="D318" s="216"/>
      <c r="E318" s="216" t="str">
        <f ca="1">IF(ISERROR($V318),"",OFFSET('Smelter Look-up'!$D$4,$V318-4,0)&amp;"")</f>
        <v/>
      </c>
      <c r="F318" s="216" t="str">
        <f ca="1">IF(ISERROR($V318),"",OFFSET('Smelter Look-up'!$E$4,$V318-4,0))</f>
        <v/>
      </c>
      <c r="G318" s="216" t="str">
        <f ca="1">IF(C318=$X$4,"Enter smelter details", IF(ISERROR($V318),"",OFFSET('Smelter Look-up'!$F$4,$V318-4,0)))</f>
        <v/>
      </c>
      <c r="H318" s="217" t="str">
        <f ca="1">IF(ISERROR($V318),"",OFFSET('Smelter Look-up'!$G$4,$V318-4,0))</f>
        <v/>
      </c>
      <c r="I318" s="218" t="str">
        <f ca="1">IF(ISERROR($V318),"",OFFSET('Smelter Look-up'!$H$4,$V318-4,0))</f>
        <v/>
      </c>
      <c r="J318" s="218" t="str">
        <f ca="1">IF(ISERROR($V318),"",OFFSET('Smelter Look-up'!$I$4,$V318-4,0))</f>
        <v/>
      </c>
      <c r="K318" s="267"/>
      <c r="L318" s="267"/>
      <c r="M318" s="267"/>
      <c r="N318" s="267"/>
      <c r="O318" s="267"/>
      <c r="P318" s="219"/>
      <c r="Q318" s="268"/>
      <c r="R318" s="216" t="str">
        <f ca="1">IF(ISERROR($V318),"",OFFSET('Smelter Look-up'!$C$4,$V318-4,0)&amp;"")</f>
        <v/>
      </c>
      <c r="S318" s="224" t="str">
        <f t="shared" ca="1" si="12"/>
        <v/>
      </c>
      <c r="T318" s="224" t="str">
        <f ca="1">IF(B318="","",IF(ISERROR(MATCH($J318,SorP!$B$1:$B$6230,0)),"",INDIRECT("'SorP'!$A$"&amp;MATCH($J318,SorP!$B$1:$B$6230,0))))</f>
        <v/>
      </c>
      <c r="U318" s="239"/>
      <c r="V318" s="269" t="e">
        <f>IF(C318="",NA(),MATCH($B318&amp;$C318,'Smelter Look-up'!$J:$J,0))</f>
        <v>#N/A</v>
      </c>
      <c r="W318" s="270"/>
      <c r="X318" s="270">
        <f t="shared" ca="1" si="13"/>
        <v>0</v>
      </c>
      <c r="Y318" s="270"/>
      <c r="Z318" s="270"/>
      <c r="AB318" s="272" t="str">
        <f t="shared" si="14"/>
        <v/>
      </c>
    </row>
    <row r="319" spans="1:28" s="271" customFormat="1" ht="20.25">
      <c r="A319" s="215"/>
      <c r="B319" s="216" t="str">
        <f>IF(LEN(A319)=0,"",INDEX('Smelter Look-up'!$A:$A,MATCH($A319,'Smelter Look-up'!$E:$E,0)))</f>
        <v/>
      </c>
      <c r="C319" s="220" t="str">
        <f>IF(LEN(A319)=0,"",INDEX('Smelter Look-up'!$C:$C,MATCH($A319,'Smelter Look-up'!$E:$E,0)))</f>
        <v/>
      </c>
      <c r="D319" s="216"/>
      <c r="E319" s="216" t="str">
        <f ca="1">IF(ISERROR($V319),"",OFFSET('Smelter Look-up'!$D$4,$V319-4,0)&amp;"")</f>
        <v/>
      </c>
      <c r="F319" s="216" t="str">
        <f ca="1">IF(ISERROR($V319),"",OFFSET('Smelter Look-up'!$E$4,$V319-4,0))</f>
        <v/>
      </c>
      <c r="G319" s="216" t="str">
        <f ca="1">IF(C319=$X$4,"Enter smelter details", IF(ISERROR($V319),"",OFFSET('Smelter Look-up'!$F$4,$V319-4,0)))</f>
        <v/>
      </c>
      <c r="H319" s="217" t="str">
        <f ca="1">IF(ISERROR($V319),"",OFFSET('Smelter Look-up'!$G$4,$V319-4,0))</f>
        <v/>
      </c>
      <c r="I319" s="218" t="str">
        <f ca="1">IF(ISERROR($V319),"",OFFSET('Smelter Look-up'!$H$4,$V319-4,0))</f>
        <v/>
      </c>
      <c r="J319" s="218" t="str">
        <f ca="1">IF(ISERROR($V319),"",OFFSET('Smelter Look-up'!$I$4,$V319-4,0))</f>
        <v/>
      </c>
      <c r="K319" s="267"/>
      <c r="L319" s="267"/>
      <c r="M319" s="267"/>
      <c r="N319" s="267"/>
      <c r="O319" s="267"/>
      <c r="P319" s="219"/>
      <c r="Q319" s="268"/>
      <c r="R319" s="216" t="str">
        <f ca="1">IF(ISERROR($V319),"",OFFSET('Smelter Look-up'!$C$4,$V319-4,0)&amp;"")</f>
        <v/>
      </c>
      <c r="S319" s="224" t="str">
        <f t="shared" ca="1" si="12"/>
        <v/>
      </c>
      <c r="T319" s="224" t="str">
        <f ca="1">IF(B319="","",IF(ISERROR(MATCH($J319,SorP!$B$1:$B$6230,0)),"",INDIRECT("'SorP'!$A$"&amp;MATCH($J319,SorP!$B$1:$B$6230,0))))</f>
        <v/>
      </c>
      <c r="U319" s="239"/>
      <c r="V319" s="269" t="e">
        <f>IF(C319="",NA(),MATCH($B319&amp;$C319,'Smelter Look-up'!$J:$J,0))</f>
        <v>#N/A</v>
      </c>
      <c r="W319" s="270"/>
      <c r="X319" s="270">
        <f t="shared" ca="1" si="13"/>
        <v>0</v>
      </c>
      <c r="Y319" s="270"/>
      <c r="Z319" s="270"/>
      <c r="AB319" s="272" t="str">
        <f t="shared" si="14"/>
        <v/>
      </c>
    </row>
    <row r="320" spans="1:28" s="271" customFormat="1" ht="20.25">
      <c r="A320" s="215"/>
      <c r="B320" s="216" t="str">
        <f>IF(LEN(A320)=0,"",INDEX('Smelter Look-up'!$A:$A,MATCH($A320,'Smelter Look-up'!$E:$E,0)))</f>
        <v/>
      </c>
      <c r="C320" s="220" t="str">
        <f>IF(LEN(A320)=0,"",INDEX('Smelter Look-up'!$C:$C,MATCH($A320,'Smelter Look-up'!$E:$E,0)))</f>
        <v/>
      </c>
      <c r="D320" s="216"/>
      <c r="E320" s="216" t="str">
        <f ca="1">IF(ISERROR($V320),"",OFFSET('Smelter Look-up'!$D$4,$V320-4,0)&amp;"")</f>
        <v/>
      </c>
      <c r="F320" s="216" t="str">
        <f ca="1">IF(ISERROR($V320),"",OFFSET('Smelter Look-up'!$E$4,$V320-4,0))</f>
        <v/>
      </c>
      <c r="G320" s="216" t="str">
        <f ca="1">IF(C320=$X$4,"Enter smelter details", IF(ISERROR($V320),"",OFFSET('Smelter Look-up'!$F$4,$V320-4,0)))</f>
        <v/>
      </c>
      <c r="H320" s="217" t="str">
        <f ca="1">IF(ISERROR($V320),"",OFFSET('Smelter Look-up'!$G$4,$V320-4,0))</f>
        <v/>
      </c>
      <c r="I320" s="218" t="str">
        <f ca="1">IF(ISERROR($V320),"",OFFSET('Smelter Look-up'!$H$4,$V320-4,0))</f>
        <v/>
      </c>
      <c r="J320" s="218" t="str">
        <f ca="1">IF(ISERROR($V320),"",OFFSET('Smelter Look-up'!$I$4,$V320-4,0))</f>
        <v/>
      </c>
      <c r="K320" s="267"/>
      <c r="L320" s="267"/>
      <c r="M320" s="267"/>
      <c r="N320" s="267"/>
      <c r="O320" s="267"/>
      <c r="P320" s="219"/>
      <c r="Q320" s="268"/>
      <c r="R320" s="216" t="str">
        <f ca="1">IF(ISERROR($V320),"",OFFSET('Smelter Look-up'!$C$4,$V320-4,0)&amp;"")</f>
        <v/>
      </c>
      <c r="S320" s="224" t="str">
        <f t="shared" ca="1" si="12"/>
        <v/>
      </c>
      <c r="T320" s="224" t="str">
        <f ca="1">IF(B320="","",IF(ISERROR(MATCH($J320,SorP!$B$1:$B$6230,0)),"",INDIRECT("'SorP'!$A$"&amp;MATCH($J320,SorP!$B$1:$B$6230,0))))</f>
        <v/>
      </c>
      <c r="U320" s="239"/>
      <c r="V320" s="269" t="e">
        <f>IF(C320="",NA(),MATCH($B320&amp;$C320,'Smelter Look-up'!$J:$J,0))</f>
        <v>#N/A</v>
      </c>
      <c r="W320" s="270"/>
      <c r="X320" s="270">
        <f t="shared" ca="1" si="13"/>
        <v>0</v>
      </c>
      <c r="Y320" s="270"/>
      <c r="Z320" s="270"/>
      <c r="AB320" s="272" t="str">
        <f t="shared" si="14"/>
        <v/>
      </c>
    </row>
    <row r="321" spans="1:28" s="271" customFormat="1" ht="20.25">
      <c r="A321" s="215"/>
      <c r="B321" s="216" t="str">
        <f>IF(LEN(A321)=0,"",INDEX('Smelter Look-up'!$A:$A,MATCH($A321,'Smelter Look-up'!$E:$E,0)))</f>
        <v/>
      </c>
      <c r="C321" s="220" t="str">
        <f>IF(LEN(A321)=0,"",INDEX('Smelter Look-up'!$C:$C,MATCH($A321,'Smelter Look-up'!$E:$E,0)))</f>
        <v/>
      </c>
      <c r="D321" s="216"/>
      <c r="E321" s="216" t="str">
        <f ca="1">IF(ISERROR($V321),"",OFFSET('Smelter Look-up'!$D$4,$V321-4,0)&amp;"")</f>
        <v/>
      </c>
      <c r="F321" s="216" t="str">
        <f ca="1">IF(ISERROR($V321),"",OFFSET('Smelter Look-up'!$E$4,$V321-4,0))</f>
        <v/>
      </c>
      <c r="G321" s="216" t="str">
        <f ca="1">IF(C321=$X$4,"Enter smelter details", IF(ISERROR($V321),"",OFFSET('Smelter Look-up'!$F$4,$V321-4,0)))</f>
        <v/>
      </c>
      <c r="H321" s="217" t="str">
        <f ca="1">IF(ISERROR($V321),"",OFFSET('Smelter Look-up'!$G$4,$V321-4,0))</f>
        <v/>
      </c>
      <c r="I321" s="218" t="str">
        <f ca="1">IF(ISERROR($V321),"",OFFSET('Smelter Look-up'!$H$4,$V321-4,0))</f>
        <v/>
      </c>
      <c r="J321" s="218" t="str">
        <f ca="1">IF(ISERROR($V321),"",OFFSET('Smelter Look-up'!$I$4,$V321-4,0))</f>
        <v/>
      </c>
      <c r="K321" s="267"/>
      <c r="L321" s="267"/>
      <c r="M321" s="267"/>
      <c r="N321" s="267"/>
      <c r="O321" s="267"/>
      <c r="P321" s="219"/>
      <c r="Q321" s="268"/>
      <c r="R321" s="216" t="str">
        <f ca="1">IF(ISERROR($V321),"",OFFSET('Smelter Look-up'!$C$4,$V321-4,0)&amp;"")</f>
        <v/>
      </c>
      <c r="S321" s="224" t="str">
        <f t="shared" ca="1" si="12"/>
        <v/>
      </c>
      <c r="T321" s="224" t="str">
        <f ca="1">IF(B321="","",IF(ISERROR(MATCH($J321,SorP!$B$1:$B$6230,0)),"",INDIRECT("'SorP'!$A$"&amp;MATCH($J321,SorP!$B$1:$B$6230,0))))</f>
        <v/>
      </c>
      <c r="U321" s="239"/>
      <c r="V321" s="269" t="e">
        <f>IF(C321="",NA(),MATCH($B321&amp;$C321,'Smelter Look-up'!$J:$J,0))</f>
        <v>#N/A</v>
      </c>
      <c r="W321" s="270"/>
      <c r="X321" s="270">
        <f t="shared" ca="1" si="13"/>
        <v>0</v>
      </c>
      <c r="Y321" s="270"/>
      <c r="Z321" s="270"/>
      <c r="AB321" s="272" t="str">
        <f t="shared" si="14"/>
        <v/>
      </c>
    </row>
    <row r="322" spans="1:28" s="271" customFormat="1" ht="20.25">
      <c r="A322" s="215"/>
      <c r="B322" s="216" t="str">
        <f>IF(LEN(A322)=0,"",INDEX('Smelter Look-up'!$A:$A,MATCH($A322,'Smelter Look-up'!$E:$E,0)))</f>
        <v/>
      </c>
      <c r="C322" s="220" t="str">
        <f>IF(LEN(A322)=0,"",INDEX('Smelter Look-up'!$C:$C,MATCH($A322,'Smelter Look-up'!$E:$E,0)))</f>
        <v/>
      </c>
      <c r="D322" s="216"/>
      <c r="E322" s="216" t="str">
        <f ca="1">IF(ISERROR($V322),"",OFFSET('Smelter Look-up'!$D$4,$V322-4,0)&amp;"")</f>
        <v/>
      </c>
      <c r="F322" s="216" t="str">
        <f ca="1">IF(ISERROR($V322),"",OFFSET('Smelter Look-up'!$E$4,$V322-4,0))</f>
        <v/>
      </c>
      <c r="G322" s="216" t="str">
        <f ca="1">IF(C322=$X$4,"Enter smelter details", IF(ISERROR($V322),"",OFFSET('Smelter Look-up'!$F$4,$V322-4,0)))</f>
        <v/>
      </c>
      <c r="H322" s="217" t="str">
        <f ca="1">IF(ISERROR($V322),"",OFFSET('Smelter Look-up'!$G$4,$V322-4,0))</f>
        <v/>
      </c>
      <c r="I322" s="218" t="str">
        <f ca="1">IF(ISERROR($V322),"",OFFSET('Smelter Look-up'!$H$4,$V322-4,0))</f>
        <v/>
      </c>
      <c r="J322" s="218" t="str">
        <f ca="1">IF(ISERROR($V322),"",OFFSET('Smelter Look-up'!$I$4,$V322-4,0))</f>
        <v/>
      </c>
      <c r="K322" s="267"/>
      <c r="L322" s="267"/>
      <c r="M322" s="267"/>
      <c r="N322" s="267"/>
      <c r="O322" s="267"/>
      <c r="P322" s="219"/>
      <c r="Q322" s="268"/>
      <c r="R322" s="216" t="str">
        <f ca="1">IF(ISERROR($V322),"",OFFSET('Smelter Look-up'!$C$4,$V322-4,0)&amp;"")</f>
        <v/>
      </c>
      <c r="S322" s="224" t="str">
        <f t="shared" ca="1" si="12"/>
        <v/>
      </c>
      <c r="T322" s="224" t="str">
        <f ca="1">IF(B322="","",IF(ISERROR(MATCH($J322,SorP!$B$1:$B$6230,0)),"",INDIRECT("'SorP'!$A$"&amp;MATCH($J322,SorP!$B$1:$B$6230,0))))</f>
        <v/>
      </c>
      <c r="U322" s="239"/>
      <c r="V322" s="269" t="e">
        <f>IF(C322="",NA(),MATCH($B322&amp;$C322,'Smelter Look-up'!$J:$J,0))</f>
        <v>#N/A</v>
      </c>
      <c r="W322" s="270"/>
      <c r="X322" s="270">
        <f t="shared" ca="1" si="13"/>
        <v>0</v>
      </c>
      <c r="Y322" s="270"/>
      <c r="Z322" s="270"/>
      <c r="AB322" s="272" t="str">
        <f t="shared" si="14"/>
        <v/>
      </c>
    </row>
    <row r="323" spans="1:28" s="271" customFormat="1" ht="20.25">
      <c r="A323" s="215"/>
      <c r="B323" s="216" t="str">
        <f>IF(LEN(A323)=0,"",INDEX('Smelter Look-up'!$A:$A,MATCH($A323,'Smelter Look-up'!$E:$E,0)))</f>
        <v/>
      </c>
      <c r="C323" s="220" t="str">
        <f>IF(LEN(A323)=0,"",INDEX('Smelter Look-up'!$C:$C,MATCH($A323,'Smelter Look-up'!$E:$E,0)))</f>
        <v/>
      </c>
      <c r="D323" s="216"/>
      <c r="E323" s="216" t="str">
        <f ca="1">IF(ISERROR($V323),"",OFFSET('Smelter Look-up'!$D$4,$V323-4,0)&amp;"")</f>
        <v/>
      </c>
      <c r="F323" s="216" t="str">
        <f ca="1">IF(ISERROR($V323),"",OFFSET('Smelter Look-up'!$E$4,$V323-4,0))</f>
        <v/>
      </c>
      <c r="G323" s="216" t="str">
        <f ca="1">IF(C323=$X$4,"Enter smelter details", IF(ISERROR($V323),"",OFFSET('Smelter Look-up'!$F$4,$V323-4,0)))</f>
        <v/>
      </c>
      <c r="H323" s="217" t="str">
        <f ca="1">IF(ISERROR($V323),"",OFFSET('Smelter Look-up'!$G$4,$V323-4,0))</f>
        <v/>
      </c>
      <c r="I323" s="218" t="str">
        <f ca="1">IF(ISERROR($V323),"",OFFSET('Smelter Look-up'!$H$4,$V323-4,0))</f>
        <v/>
      </c>
      <c r="J323" s="218" t="str">
        <f ca="1">IF(ISERROR($V323),"",OFFSET('Smelter Look-up'!$I$4,$V323-4,0))</f>
        <v/>
      </c>
      <c r="K323" s="267"/>
      <c r="L323" s="267"/>
      <c r="M323" s="267"/>
      <c r="N323" s="267"/>
      <c r="O323" s="267"/>
      <c r="P323" s="219"/>
      <c r="Q323" s="268"/>
      <c r="R323" s="216" t="str">
        <f ca="1">IF(ISERROR($V323),"",OFFSET('Smelter Look-up'!$C$4,$V323-4,0)&amp;"")</f>
        <v/>
      </c>
      <c r="S323" s="224" t="str">
        <f t="shared" ca="1" si="12"/>
        <v/>
      </c>
      <c r="T323" s="224" t="str">
        <f ca="1">IF(B323="","",IF(ISERROR(MATCH($J323,SorP!$B$1:$B$6230,0)),"",INDIRECT("'SorP'!$A$"&amp;MATCH($J323,SorP!$B$1:$B$6230,0))))</f>
        <v/>
      </c>
      <c r="U323" s="239"/>
      <c r="V323" s="269" t="e">
        <f>IF(C323="",NA(),MATCH($B323&amp;$C323,'Smelter Look-up'!$J:$J,0))</f>
        <v>#N/A</v>
      </c>
      <c r="W323" s="270"/>
      <c r="X323" s="270">
        <f t="shared" ca="1" si="13"/>
        <v>0</v>
      </c>
      <c r="Y323" s="270"/>
      <c r="Z323" s="270"/>
      <c r="AB323" s="272" t="str">
        <f t="shared" si="14"/>
        <v/>
      </c>
    </row>
    <row r="324" spans="1:28" s="271" customFormat="1" ht="20.25">
      <c r="A324" s="215"/>
      <c r="B324" s="216" t="str">
        <f>IF(LEN(A324)=0,"",INDEX('Smelter Look-up'!$A:$A,MATCH($A324,'Smelter Look-up'!$E:$E,0)))</f>
        <v/>
      </c>
      <c r="C324" s="220" t="str">
        <f>IF(LEN(A324)=0,"",INDEX('Smelter Look-up'!$C:$C,MATCH($A324,'Smelter Look-up'!$E:$E,0)))</f>
        <v/>
      </c>
      <c r="D324" s="216"/>
      <c r="E324" s="216" t="str">
        <f ca="1">IF(ISERROR($V324),"",OFFSET('Smelter Look-up'!$D$4,$V324-4,0)&amp;"")</f>
        <v/>
      </c>
      <c r="F324" s="216" t="str">
        <f ca="1">IF(ISERROR($V324),"",OFFSET('Smelter Look-up'!$E$4,$V324-4,0))</f>
        <v/>
      </c>
      <c r="G324" s="216" t="str">
        <f ca="1">IF(C324=$X$4,"Enter smelter details", IF(ISERROR($V324),"",OFFSET('Smelter Look-up'!$F$4,$V324-4,0)))</f>
        <v/>
      </c>
      <c r="H324" s="217" t="str">
        <f ca="1">IF(ISERROR($V324),"",OFFSET('Smelter Look-up'!$G$4,$V324-4,0))</f>
        <v/>
      </c>
      <c r="I324" s="218" t="str">
        <f ca="1">IF(ISERROR($V324),"",OFFSET('Smelter Look-up'!$H$4,$V324-4,0))</f>
        <v/>
      </c>
      <c r="J324" s="218" t="str">
        <f ca="1">IF(ISERROR($V324),"",OFFSET('Smelter Look-up'!$I$4,$V324-4,0))</f>
        <v/>
      </c>
      <c r="K324" s="267"/>
      <c r="L324" s="267"/>
      <c r="M324" s="267"/>
      <c r="N324" s="267"/>
      <c r="O324" s="267"/>
      <c r="P324" s="219"/>
      <c r="Q324" s="268"/>
      <c r="R324" s="216" t="str">
        <f ca="1">IF(ISERROR($V324),"",OFFSET('Smelter Look-up'!$C$4,$V324-4,0)&amp;"")</f>
        <v/>
      </c>
      <c r="S324" s="224" t="str">
        <f t="shared" ca="1" si="12"/>
        <v/>
      </c>
      <c r="T324" s="224" t="str">
        <f ca="1">IF(B324="","",IF(ISERROR(MATCH($J324,SorP!$B$1:$B$6230,0)),"",INDIRECT("'SorP'!$A$"&amp;MATCH($J324,SorP!$B$1:$B$6230,0))))</f>
        <v/>
      </c>
      <c r="U324" s="239"/>
      <c r="V324" s="269" t="e">
        <f>IF(C324="",NA(),MATCH($B324&amp;$C324,'Smelter Look-up'!$J:$J,0))</f>
        <v>#N/A</v>
      </c>
      <c r="W324" s="270"/>
      <c r="X324" s="270">
        <f t="shared" ca="1" si="13"/>
        <v>0</v>
      </c>
      <c r="Y324" s="270"/>
      <c r="Z324" s="270"/>
      <c r="AB324" s="272" t="str">
        <f t="shared" si="14"/>
        <v/>
      </c>
    </row>
    <row r="325" spans="1:28" s="271" customFormat="1" ht="20.25">
      <c r="A325" s="215"/>
      <c r="B325" s="216" t="str">
        <f>IF(LEN(A325)=0,"",INDEX('Smelter Look-up'!$A:$A,MATCH($A325,'Smelter Look-up'!$E:$E,0)))</f>
        <v/>
      </c>
      <c r="C325" s="220" t="str">
        <f>IF(LEN(A325)=0,"",INDEX('Smelter Look-up'!$C:$C,MATCH($A325,'Smelter Look-up'!$E:$E,0)))</f>
        <v/>
      </c>
      <c r="D325" s="216"/>
      <c r="E325" s="216" t="str">
        <f ca="1">IF(ISERROR($V325),"",OFFSET('Smelter Look-up'!$D$4,$V325-4,0)&amp;"")</f>
        <v/>
      </c>
      <c r="F325" s="216" t="str">
        <f ca="1">IF(ISERROR($V325),"",OFFSET('Smelter Look-up'!$E$4,$V325-4,0))</f>
        <v/>
      </c>
      <c r="G325" s="216" t="str">
        <f ca="1">IF(C325=$X$4,"Enter smelter details", IF(ISERROR($V325),"",OFFSET('Smelter Look-up'!$F$4,$V325-4,0)))</f>
        <v/>
      </c>
      <c r="H325" s="217" t="str">
        <f ca="1">IF(ISERROR($V325),"",OFFSET('Smelter Look-up'!$G$4,$V325-4,0))</f>
        <v/>
      </c>
      <c r="I325" s="218" t="str">
        <f ca="1">IF(ISERROR($V325),"",OFFSET('Smelter Look-up'!$H$4,$V325-4,0))</f>
        <v/>
      </c>
      <c r="J325" s="218" t="str">
        <f ca="1">IF(ISERROR($V325),"",OFFSET('Smelter Look-up'!$I$4,$V325-4,0))</f>
        <v/>
      </c>
      <c r="K325" s="267"/>
      <c r="L325" s="267"/>
      <c r="M325" s="267"/>
      <c r="N325" s="267"/>
      <c r="O325" s="267"/>
      <c r="P325" s="219"/>
      <c r="Q325" s="268"/>
      <c r="R325" s="216" t="str">
        <f ca="1">IF(ISERROR($V325),"",OFFSET('Smelter Look-up'!$C$4,$V325-4,0)&amp;"")</f>
        <v/>
      </c>
      <c r="S325" s="224" t="str">
        <f t="shared" ref="S325:S388" ca="1" si="15">IF(B325="","",IF(ISERROR(MATCH($E325,CL,0)),"Unknown",INDIRECT("'C'!$A$"&amp;MATCH($E325,CL,0)+1)))</f>
        <v/>
      </c>
      <c r="T325" s="224" t="str">
        <f ca="1">IF(B325="","",IF(ISERROR(MATCH($J325,SorP!$B$1:$B$6230,0)),"",INDIRECT("'SorP'!$A$"&amp;MATCH($J325,SorP!$B$1:$B$6230,0))))</f>
        <v/>
      </c>
      <c r="U325" s="239"/>
      <c r="V325" s="269" t="e">
        <f>IF(C325="",NA(),MATCH($B325&amp;$C325,'Smelter Look-up'!$J:$J,0))</f>
        <v>#N/A</v>
      </c>
      <c r="W325" s="270"/>
      <c r="X325" s="270">
        <f t="shared" ref="X325:X388" ca="1" si="16">IF(AND(C325="Smelter not listed",OR(LEN(D325)=0,LEN(E325)=0)),1,0)</f>
        <v>0</v>
      </c>
      <c r="Y325" s="270"/>
      <c r="Z325" s="270"/>
      <c r="AB325" s="272" t="str">
        <f t="shared" ref="AB325:AB388" si="17">B325&amp;C325</f>
        <v/>
      </c>
    </row>
    <row r="326" spans="1:28" s="271" customFormat="1" ht="20.25">
      <c r="A326" s="215"/>
      <c r="B326" s="216" t="str">
        <f>IF(LEN(A326)=0,"",INDEX('Smelter Look-up'!$A:$A,MATCH($A326,'Smelter Look-up'!$E:$E,0)))</f>
        <v/>
      </c>
      <c r="C326" s="220" t="str">
        <f>IF(LEN(A326)=0,"",INDEX('Smelter Look-up'!$C:$C,MATCH($A326,'Smelter Look-up'!$E:$E,0)))</f>
        <v/>
      </c>
      <c r="D326" s="216"/>
      <c r="E326" s="216" t="str">
        <f ca="1">IF(ISERROR($V326),"",OFFSET('Smelter Look-up'!$D$4,$V326-4,0)&amp;"")</f>
        <v/>
      </c>
      <c r="F326" s="216" t="str">
        <f ca="1">IF(ISERROR($V326),"",OFFSET('Smelter Look-up'!$E$4,$V326-4,0))</f>
        <v/>
      </c>
      <c r="G326" s="216" t="str">
        <f ca="1">IF(C326=$X$4,"Enter smelter details", IF(ISERROR($V326),"",OFFSET('Smelter Look-up'!$F$4,$V326-4,0)))</f>
        <v/>
      </c>
      <c r="H326" s="217" t="str">
        <f ca="1">IF(ISERROR($V326),"",OFFSET('Smelter Look-up'!$G$4,$V326-4,0))</f>
        <v/>
      </c>
      <c r="I326" s="218" t="str">
        <f ca="1">IF(ISERROR($V326),"",OFFSET('Smelter Look-up'!$H$4,$V326-4,0))</f>
        <v/>
      </c>
      <c r="J326" s="218" t="str">
        <f ca="1">IF(ISERROR($V326),"",OFFSET('Smelter Look-up'!$I$4,$V326-4,0))</f>
        <v/>
      </c>
      <c r="K326" s="267"/>
      <c r="L326" s="267"/>
      <c r="M326" s="267"/>
      <c r="N326" s="267"/>
      <c r="O326" s="267"/>
      <c r="P326" s="219"/>
      <c r="Q326" s="268"/>
      <c r="R326" s="216" t="str">
        <f ca="1">IF(ISERROR($V326),"",OFFSET('Smelter Look-up'!$C$4,$V326-4,0)&amp;"")</f>
        <v/>
      </c>
      <c r="S326" s="224" t="str">
        <f t="shared" ca="1" si="15"/>
        <v/>
      </c>
      <c r="T326" s="224" t="str">
        <f ca="1">IF(B326="","",IF(ISERROR(MATCH($J326,SorP!$B$1:$B$6230,0)),"",INDIRECT("'SorP'!$A$"&amp;MATCH($J326,SorP!$B$1:$B$6230,0))))</f>
        <v/>
      </c>
      <c r="U326" s="239"/>
      <c r="V326" s="269" t="e">
        <f>IF(C326="",NA(),MATCH($B326&amp;$C326,'Smelter Look-up'!$J:$J,0))</f>
        <v>#N/A</v>
      </c>
      <c r="W326" s="270"/>
      <c r="X326" s="270">
        <f t="shared" ca="1" si="16"/>
        <v>0</v>
      </c>
      <c r="Y326" s="270"/>
      <c r="Z326" s="270"/>
      <c r="AB326" s="272" t="str">
        <f t="shared" si="17"/>
        <v/>
      </c>
    </row>
    <row r="327" spans="1:28" s="271" customFormat="1" ht="20.25">
      <c r="A327" s="215"/>
      <c r="B327" s="216" t="str">
        <f>IF(LEN(A327)=0,"",INDEX('Smelter Look-up'!$A:$A,MATCH($A327,'Smelter Look-up'!$E:$E,0)))</f>
        <v/>
      </c>
      <c r="C327" s="220" t="str">
        <f>IF(LEN(A327)=0,"",INDEX('Smelter Look-up'!$C:$C,MATCH($A327,'Smelter Look-up'!$E:$E,0)))</f>
        <v/>
      </c>
      <c r="D327" s="216"/>
      <c r="E327" s="216" t="str">
        <f ca="1">IF(ISERROR($V327),"",OFFSET('Smelter Look-up'!$D$4,$V327-4,0)&amp;"")</f>
        <v/>
      </c>
      <c r="F327" s="216" t="str">
        <f ca="1">IF(ISERROR($V327),"",OFFSET('Smelter Look-up'!$E$4,$V327-4,0))</f>
        <v/>
      </c>
      <c r="G327" s="216" t="str">
        <f ca="1">IF(C327=$X$4,"Enter smelter details", IF(ISERROR($V327),"",OFFSET('Smelter Look-up'!$F$4,$V327-4,0)))</f>
        <v/>
      </c>
      <c r="H327" s="217" t="str">
        <f ca="1">IF(ISERROR($V327),"",OFFSET('Smelter Look-up'!$G$4,$V327-4,0))</f>
        <v/>
      </c>
      <c r="I327" s="218" t="str">
        <f ca="1">IF(ISERROR($V327),"",OFFSET('Smelter Look-up'!$H$4,$V327-4,0))</f>
        <v/>
      </c>
      <c r="J327" s="218" t="str">
        <f ca="1">IF(ISERROR($V327),"",OFFSET('Smelter Look-up'!$I$4,$V327-4,0))</f>
        <v/>
      </c>
      <c r="K327" s="267"/>
      <c r="L327" s="267"/>
      <c r="M327" s="267"/>
      <c r="N327" s="267"/>
      <c r="O327" s="267"/>
      <c r="P327" s="219"/>
      <c r="Q327" s="268"/>
      <c r="R327" s="216" t="str">
        <f ca="1">IF(ISERROR($V327),"",OFFSET('Smelter Look-up'!$C$4,$V327-4,0)&amp;"")</f>
        <v/>
      </c>
      <c r="S327" s="224" t="str">
        <f t="shared" ca="1" si="15"/>
        <v/>
      </c>
      <c r="T327" s="224" t="str">
        <f ca="1">IF(B327="","",IF(ISERROR(MATCH($J327,SorP!$B$1:$B$6230,0)),"",INDIRECT("'SorP'!$A$"&amp;MATCH($J327,SorP!$B$1:$B$6230,0))))</f>
        <v/>
      </c>
      <c r="U327" s="239"/>
      <c r="V327" s="269" t="e">
        <f>IF(C327="",NA(),MATCH($B327&amp;$C327,'Smelter Look-up'!$J:$J,0))</f>
        <v>#N/A</v>
      </c>
      <c r="W327" s="270"/>
      <c r="X327" s="270">
        <f t="shared" ca="1" si="16"/>
        <v>0</v>
      </c>
      <c r="Y327" s="270"/>
      <c r="Z327" s="270"/>
      <c r="AB327" s="272" t="str">
        <f t="shared" si="17"/>
        <v/>
      </c>
    </row>
    <row r="328" spans="1:28" s="271" customFormat="1" ht="20.25">
      <c r="A328" s="215"/>
      <c r="B328" s="216" t="str">
        <f>IF(LEN(A328)=0,"",INDEX('Smelter Look-up'!$A:$A,MATCH($A328,'Smelter Look-up'!$E:$E,0)))</f>
        <v/>
      </c>
      <c r="C328" s="220" t="str">
        <f>IF(LEN(A328)=0,"",INDEX('Smelter Look-up'!$C:$C,MATCH($A328,'Smelter Look-up'!$E:$E,0)))</f>
        <v/>
      </c>
      <c r="D328" s="216"/>
      <c r="E328" s="216" t="str">
        <f ca="1">IF(ISERROR($V328),"",OFFSET('Smelter Look-up'!$D$4,$V328-4,0)&amp;"")</f>
        <v/>
      </c>
      <c r="F328" s="216" t="str">
        <f ca="1">IF(ISERROR($V328),"",OFFSET('Smelter Look-up'!$E$4,$V328-4,0))</f>
        <v/>
      </c>
      <c r="G328" s="216" t="str">
        <f ca="1">IF(C328=$X$4,"Enter smelter details", IF(ISERROR($V328),"",OFFSET('Smelter Look-up'!$F$4,$V328-4,0)))</f>
        <v/>
      </c>
      <c r="H328" s="217" t="str">
        <f ca="1">IF(ISERROR($V328),"",OFFSET('Smelter Look-up'!$G$4,$V328-4,0))</f>
        <v/>
      </c>
      <c r="I328" s="218" t="str">
        <f ca="1">IF(ISERROR($V328),"",OFFSET('Smelter Look-up'!$H$4,$V328-4,0))</f>
        <v/>
      </c>
      <c r="J328" s="218" t="str">
        <f ca="1">IF(ISERROR($V328),"",OFFSET('Smelter Look-up'!$I$4,$V328-4,0))</f>
        <v/>
      </c>
      <c r="K328" s="267"/>
      <c r="L328" s="267"/>
      <c r="M328" s="267"/>
      <c r="N328" s="267"/>
      <c r="O328" s="267"/>
      <c r="P328" s="219"/>
      <c r="Q328" s="268"/>
      <c r="R328" s="216" t="str">
        <f ca="1">IF(ISERROR($V328),"",OFFSET('Smelter Look-up'!$C$4,$V328-4,0)&amp;"")</f>
        <v/>
      </c>
      <c r="S328" s="224" t="str">
        <f t="shared" ca="1" si="15"/>
        <v/>
      </c>
      <c r="T328" s="224" t="str">
        <f ca="1">IF(B328="","",IF(ISERROR(MATCH($J328,SorP!$B$1:$B$6230,0)),"",INDIRECT("'SorP'!$A$"&amp;MATCH($J328,SorP!$B$1:$B$6230,0))))</f>
        <v/>
      </c>
      <c r="U328" s="239"/>
      <c r="V328" s="269" t="e">
        <f>IF(C328="",NA(),MATCH($B328&amp;$C328,'Smelter Look-up'!$J:$J,0))</f>
        <v>#N/A</v>
      </c>
      <c r="W328" s="270"/>
      <c r="X328" s="270">
        <f t="shared" ca="1" si="16"/>
        <v>0</v>
      </c>
      <c r="Y328" s="270"/>
      <c r="Z328" s="270"/>
      <c r="AB328" s="272" t="str">
        <f t="shared" si="17"/>
        <v/>
      </c>
    </row>
    <row r="329" spans="1:28" s="271" customFormat="1" ht="20.25">
      <c r="A329" s="215"/>
      <c r="B329" s="216" t="str">
        <f>IF(LEN(A329)=0,"",INDEX('Smelter Look-up'!$A:$A,MATCH($A329,'Smelter Look-up'!$E:$E,0)))</f>
        <v/>
      </c>
      <c r="C329" s="220" t="str">
        <f>IF(LEN(A329)=0,"",INDEX('Smelter Look-up'!$C:$C,MATCH($A329,'Smelter Look-up'!$E:$E,0)))</f>
        <v/>
      </c>
      <c r="D329" s="216"/>
      <c r="E329" s="216" t="str">
        <f ca="1">IF(ISERROR($V329),"",OFFSET('Smelter Look-up'!$D$4,$V329-4,0)&amp;"")</f>
        <v/>
      </c>
      <c r="F329" s="216" t="str">
        <f ca="1">IF(ISERROR($V329),"",OFFSET('Smelter Look-up'!$E$4,$V329-4,0))</f>
        <v/>
      </c>
      <c r="G329" s="216" t="str">
        <f ca="1">IF(C329=$X$4,"Enter smelter details", IF(ISERROR($V329),"",OFFSET('Smelter Look-up'!$F$4,$V329-4,0)))</f>
        <v/>
      </c>
      <c r="H329" s="217" t="str">
        <f ca="1">IF(ISERROR($V329),"",OFFSET('Smelter Look-up'!$G$4,$V329-4,0))</f>
        <v/>
      </c>
      <c r="I329" s="218" t="str">
        <f ca="1">IF(ISERROR($V329),"",OFFSET('Smelter Look-up'!$H$4,$V329-4,0))</f>
        <v/>
      </c>
      <c r="J329" s="218" t="str">
        <f ca="1">IF(ISERROR($V329),"",OFFSET('Smelter Look-up'!$I$4,$V329-4,0))</f>
        <v/>
      </c>
      <c r="K329" s="267"/>
      <c r="L329" s="267"/>
      <c r="M329" s="267"/>
      <c r="N329" s="267"/>
      <c r="O329" s="267"/>
      <c r="P329" s="219"/>
      <c r="Q329" s="268"/>
      <c r="R329" s="216" t="str">
        <f ca="1">IF(ISERROR($V329),"",OFFSET('Smelter Look-up'!$C$4,$V329-4,0)&amp;"")</f>
        <v/>
      </c>
      <c r="S329" s="224" t="str">
        <f t="shared" ca="1" si="15"/>
        <v/>
      </c>
      <c r="T329" s="224" t="str">
        <f ca="1">IF(B329="","",IF(ISERROR(MATCH($J329,SorP!$B$1:$B$6230,0)),"",INDIRECT("'SorP'!$A$"&amp;MATCH($J329,SorP!$B$1:$B$6230,0))))</f>
        <v/>
      </c>
      <c r="U329" s="239"/>
      <c r="V329" s="269" t="e">
        <f>IF(C329="",NA(),MATCH($B329&amp;$C329,'Smelter Look-up'!$J:$J,0))</f>
        <v>#N/A</v>
      </c>
      <c r="W329" s="270"/>
      <c r="X329" s="270">
        <f t="shared" ca="1" si="16"/>
        <v>0</v>
      </c>
      <c r="Y329" s="270"/>
      <c r="Z329" s="270"/>
      <c r="AB329" s="272" t="str">
        <f t="shared" si="17"/>
        <v/>
      </c>
    </row>
    <row r="330" spans="1:28" s="271" customFormat="1" ht="20.25">
      <c r="A330" s="215"/>
      <c r="B330" s="216" t="str">
        <f>IF(LEN(A330)=0,"",INDEX('Smelter Look-up'!$A:$A,MATCH($A330,'Smelter Look-up'!$E:$E,0)))</f>
        <v/>
      </c>
      <c r="C330" s="220" t="str">
        <f>IF(LEN(A330)=0,"",INDEX('Smelter Look-up'!$C:$C,MATCH($A330,'Smelter Look-up'!$E:$E,0)))</f>
        <v/>
      </c>
      <c r="D330" s="216"/>
      <c r="E330" s="216" t="str">
        <f ca="1">IF(ISERROR($V330),"",OFFSET('Smelter Look-up'!$D$4,$V330-4,0)&amp;"")</f>
        <v/>
      </c>
      <c r="F330" s="216" t="str">
        <f ca="1">IF(ISERROR($V330),"",OFFSET('Smelter Look-up'!$E$4,$V330-4,0))</f>
        <v/>
      </c>
      <c r="G330" s="216" t="str">
        <f ca="1">IF(C330=$X$4,"Enter smelter details", IF(ISERROR($V330),"",OFFSET('Smelter Look-up'!$F$4,$V330-4,0)))</f>
        <v/>
      </c>
      <c r="H330" s="217" t="str">
        <f ca="1">IF(ISERROR($V330),"",OFFSET('Smelter Look-up'!$G$4,$V330-4,0))</f>
        <v/>
      </c>
      <c r="I330" s="218" t="str">
        <f ca="1">IF(ISERROR($V330),"",OFFSET('Smelter Look-up'!$H$4,$V330-4,0))</f>
        <v/>
      </c>
      <c r="J330" s="218" t="str">
        <f ca="1">IF(ISERROR($V330),"",OFFSET('Smelter Look-up'!$I$4,$V330-4,0))</f>
        <v/>
      </c>
      <c r="K330" s="267"/>
      <c r="L330" s="267"/>
      <c r="M330" s="267"/>
      <c r="N330" s="267"/>
      <c r="O330" s="267"/>
      <c r="P330" s="219"/>
      <c r="Q330" s="268"/>
      <c r="R330" s="216" t="str">
        <f ca="1">IF(ISERROR($V330),"",OFFSET('Smelter Look-up'!$C$4,$V330-4,0)&amp;"")</f>
        <v/>
      </c>
      <c r="S330" s="224" t="str">
        <f t="shared" ca="1" si="15"/>
        <v/>
      </c>
      <c r="T330" s="224" t="str">
        <f ca="1">IF(B330="","",IF(ISERROR(MATCH($J330,SorP!$B$1:$B$6230,0)),"",INDIRECT("'SorP'!$A$"&amp;MATCH($J330,SorP!$B$1:$B$6230,0))))</f>
        <v/>
      </c>
      <c r="U330" s="239"/>
      <c r="V330" s="269" t="e">
        <f>IF(C330="",NA(),MATCH($B330&amp;$C330,'Smelter Look-up'!$J:$J,0))</f>
        <v>#N/A</v>
      </c>
      <c r="W330" s="270"/>
      <c r="X330" s="270">
        <f t="shared" ca="1" si="16"/>
        <v>0</v>
      </c>
      <c r="Y330" s="270"/>
      <c r="Z330" s="270"/>
      <c r="AB330" s="272" t="str">
        <f t="shared" si="17"/>
        <v/>
      </c>
    </row>
    <row r="331" spans="1:28" s="271" customFormat="1" ht="20.25">
      <c r="A331" s="215"/>
      <c r="B331" s="216" t="str">
        <f>IF(LEN(A331)=0,"",INDEX('Smelter Look-up'!$A:$A,MATCH($A331,'Smelter Look-up'!$E:$E,0)))</f>
        <v/>
      </c>
      <c r="C331" s="220" t="str">
        <f>IF(LEN(A331)=0,"",INDEX('Smelter Look-up'!$C:$C,MATCH($A331,'Smelter Look-up'!$E:$E,0)))</f>
        <v/>
      </c>
      <c r="D331" s="216"/>
      <c r="E331" s="216" t="str">
        <f ca="1">IF(ISERROR($V331),"",OFFSET('Smelter Look-up'!$D$4,$V331-4,0)&amp;"")</f>
        <v/>
      </c>
      <c r="F331" s="216" t="str">
        <f ca="1">IF(ISERROR($V331),"",OFFSET('Smelter Look-up'!$E$4,$V331-4,0))</f>
        <v/>
      </c>
      <c r="G331" s="216" t="str">
        <f ca="1">IF(C331=$X$4,"Enter smelter details", IF(ISERROR($V331),"",OFFSET('Smelter Look-up'!$F$4,$V331-4,0)))</f>
        <v/>
      </c>
      <c r="H331" s="217" t="str">
        <f ca="1">IF(ISERROR($V331),"",OFFSET('Smelter Look-up'!$G$4,$V331-4,0))</f>
        <v/>
      </c>
      <c r="I331" s="218" t="str">
        <f ca="1">IF(ISERROR($V331),"",OFFSET('Smelter Look-up'!$H$4,$V331-4,0))</f>
        <v/>
      </c>
      <c r="J331" s="218" t="str">
        <f ca="1">IF(ISERROR($V331),"",OFFSET('Smelter Look-up'!$I$4,$V331-4,0))</f>
        <v/>
      </c>
      <c r="K331" s="267"/>
      <c r="L331" s="267"/>
      <c r="M331" s="267"/>
      <c r="N331" s="267"/>
      <c r="O331" s="267"/>
      <c r="P331" s="219"/>
      <c r="Q331" s="268"/>
      <c r="R331" s="216" t="str">
        <f ca="1">IF(ISERROR($V331),"",OFFSET('Smelter Look-up'!$C$4,$V331-4,0)&amp;"")</f>
        <v/>
      </c>
      <c r="S331" s="224" t="str">
        <f t="shared" ca="1" si="15"/>
        <v/>
      </c>
      <c r="T331" s="224" t="str">
        <f ca="1">IF(B331="","",IF(ISERROR(MATCH($J331,SorP!$B$1:$B$6230,0)),"",INDIRECT("'SorP'!$A$"&amp;MATCH($J331,SorP!$B$1:$B$6230,0))))</f>
        <v/>
      </c>
      <c r="U331" s="239"/>
      <c r="V331" s="269" t="e">
        <f>IF(C331="",NA(),MATCH($B331&amp;$C331,'Smelter Look-up'!$J:$J,0))</f>
        <v>#N/A</v>
      </c>
      <c r="W331" s="270"/>
      <c r="X331" s="270">
        <f t="shared" ca="1" si="16"/>
        <v>0</v>
      </c>
      <c r="Y331" s="270"/>
      <c r="Z331" s="270"/>
      <c r="AB331" s="272" t="str">
        <f t="shared" si="17"/>
        <v/>
      </c>
    </row>
    <row r="332" spans="1:28" s="271" customFormat="1" ht="20.25">
      <c r="A332" s="215"/>
      <c r="B332" s="216" t="str">
        <f>IF(LEN(A332)=0,"",INDEX('Smelter Look-up'!$A:$A,MATCH($A332,'Smelter Look-up'!$E:$E,0)))</f>
        <v/>
      </c>
      <c r="C332" s="220" t="str">
        <f>IF(LEN(A332)=0,"",INDEX('Smelter Look-up'!$C:$C,MATCH($A332,'Smelter Look-up'!$E:$E,0)))</f>
        <v/>
      </c>
      <c r="D332" s="216"/>
      <c r="E332" s="216" t="str">
        <f ca="1">IF(ISERROR($V332),"",OFFSET('Smelter Look-up'!$D$4,$V332-4,0)&amp;"")</f>
        <v/>
      </c>
      <c r="F332" s="216" t="str">
        <f ca="1">IF(ISERROR($V332),"",OFFSET('Smelter Look-up'!$E$4,$V332-4,0))</f>
        <v/>
      </c>
      <c r="G332" s="216" t="str">
        <f ca="1">IF(C332=$X$4,"Enter smelter details", IF(ISERROR($V332),"",OFFSET('Smelter Look-up'!$F$4,$V332-4,0)))</f>
        <v/>
      </c>
      <c r="H332" s="217" t="str">
        <f ca="1">IF(ISERROR($V332),"",OFFSET('Smelter Look-up'!$G$4,$V332-4,0))</f>
        <v/>
      </c>
      <c r="I332" s="218" t="str">
        <f ca="1">IF(ISERROR($V332),"",OFFSET('Smelter Look-up'!$H$4,$V332-4,0))</f>
        <v/>
      </c>
      <c r="J332" s="218" t="str">
        <f ca="1">IF(ISERROR($V332),"",OFFSET('Smelter Look-up'!$I$4,$V332-4,0))</f>
        <v/>
      </c>
      <c r="K332" s="267"/>
      <c r="L332" s="267"/>
      <c r="M332" s="267"/>
      <c r="N332" s="267"/>
      <c r="O332" s="267"/>
      <c r="P332" s="219"/>
      <c r="Q332" s="268"/>
      <c r="R332" s="216" t="str">
        <f ca="1">IF(ISERROR($V332),"",OFFSET('Smelter Look-up'!$C$4,$V332-4,0)&amp;"")</f>
        <v/>
      </c>
      <c r="S332" s="224" t="str">
        <f t="shared" ca="1" si="15"/>
        <v/>
      </c>
      <c r="T332" s="224" t="str">
        <f ca="1">IF(B332="","",IF(ISERROR(MATCH($J332,SorP!$B$1:$B$6230,0)),"",INDIRECT("'SorP'!$A$"&amp;MATCH($J332,SorP!$B$1:$B$6230,0))))</f>
        <v/>
      </c>
      <c r="U332" s="239"/>
      <c r="V332" s="269" t="e">
        <f>IF(C332="",NA(),MATCH($B332&amp;$C332,'Smelter Look-up'!$J:$J,0))</f>
        <v>#N/A</v>
      </c>
      <c r="W332" s="270"/>
      <c r="X332" s="270">
        <f t="shared" ca="1" si="16"/>
        <v>0</v>
      </c>
      <c r="Y332" s="270"/>
      <c r="Z332" s="270"/>
      <c r="AB332" s="272" t="str">
        <f t="shared" si="17"/>
        <v/>
      </c>
    </row>
    <row r="333" spans="1:28" s="271" customFormat="1" ht="20.25">
      <c r="A333" s="215"/>
      <c r="B333" s="216" t="str">
        <f>IF(LEN(A333)=0,"",INDEX('Smelter Look-up'!$A:$A,MATCH($A333,'Smelter Look-up'!$E:$E,0)))</f>
        <v/>
      </c>
      <c r="C333" s="220" t="str">
        <f>IF(LEN(A333)=0,"",INDEX('Smelter Look-up'!$C:$C,MATCH($A333,'Smelter Look-up'!$E:$E,0)))</f>
        <v/>
      </c>
      <c r="D333" s="216"/>
      <c r="E333" s="216" t="str">
        <f ca="1">IF(ISERROR($V333),"",OFFSET('Smelter Look-up'!$D$4,$V333-4,0)&amp;"")</f>
        <v/>
      </c>
      <c r="F333" s="216" t="str">
        <f ca="1">IF(ISERROR($V333),"",OFFSET('Smelter Look-up'!$E$4,$V333-4,0))</f>
        <v/>
      </c>
      <c r="G333" s="216" t="str">
        <f ca="1">IF(C333=$X$4,"Enter smelter details", IF(ISERROR($V333),"",OFFSET('Smelter Look-up'!$F$4,$V333-4,0)))</f>
        <v/>
      </c>
      <c r="H333" s="217" t="str">
        <f ca="1">IF(ISERROR($V333),"",OFFSET('Smelter Look-up'!$G$4,$V333-4,0))</f>
        <v/>
      </c>
      <c r="I333" s="218" t="str">
        <f ca="1">IF(ISERROR($V333),"",OFFSET('Smelter Look-up'!$H$4,$V333-4,0))</f>
        <v/>
      </c>
      <c r="J333" s="218" t="str">
        <f ca="1">IF(ISERROR($V333),"",OFFSET('Smelter Look-up'!$I$4,$V333-4,0))</f>
        <v/>
      </c>
      <c r="K333" s="267"/>
      <c r="L333" s="267"/>
      <c r="M333" s="267"/>
      <c r="N333" s="267"/>
      <c r="O333" s="267"/>
      <c r="P333" s="219"/>
      <c r="Q333" s="268"/>
      <c r="R333" s="216" t="str">
        <f ca="1">IF(ISERROR($V333),"",OFFSET('Smelter Look-up'!$C$4,$V333-4,0)&amp;"")</f>
        <v/>
      </c>
      <c r="S333" s="224" t="str">
        <f t="shared" ca="1" si="15"/>
        <v/>
      </c>
      <c r="T333" s="224" t="str">
        <f ca="1">IF(B333="","",IF(ISERROR(MATCH($J333,SorP!$B$1:$B$6230,0)),"",INDIRECT("'SorP'!$A$"&amp;MATCH($J333,SorP!$B$1:$B$6230,0))))</f>
        <v/>
      </c>
      <c r="U333" s="239"/>
      <c r="V333" s="269" t="e">
        <f>IF(C333="",NA(),MATCH($B333&amp;$C333,'Smelter Look-up'!$J:$J,0))</f>
        <v>#N/A</v>
      </c>
      <c r="W333" s="270"/>
      <c r="X333" s="270">
        <f t="shared" ca="1" si="16"/>
        <v>0</v>
      </c>
      <c r="Y333" s="270"/>
      <c r="Z333" s="270"/>
      <c r="AB333" s="272" t="str">
        <f t="shared" si="17"/>
        <v/>
      </c>
    </row>
    <row r="334" spans="1:28" s="271" customFormat="1" ht="20.25">
      <c r="A334" s="215"/>
      <c r="B334" s="216" t="str">
        <f>IF(LEN(A334)=0,"",INDEX('Smelter Look-up'!$A:$A,MATCH($A334,'Smelter Look-up'!$E:$E,0)))</f>
        <v/>
      </c>
      <c r="C334" s="220" t="str">
        <f>IF(LEN(A334)=0,"",INDEX('Smelter Look-up'!$C:$C,MATCH($A334,'Smelter Look-up'!$E:$E,0)))</f>
        <v/>
      </c>
      <c r="D334" s="216"/>
      <c r="E334" s="216" t="str">
        <f ca="1">IF(ISERROR($V334),"",OFFSET('Smelter Look-up'!$D$4,$V334-4,0)&amp;"")</f>
        <v/>
      </c>
      <c r="F334" s="216" t="str">
        <f ca="1">IF(ISERROR($V334),"",OFFSET('Smelter Look-up'!$E$4,$V334-4,0))</f>
        <v/>
      </c>
      <c r="G334" s="216" t="str">
        <f ca="1">IF(C334=$X$4,"Enter smelter details", IF(ISERROR($V334),"",OFFSET('Smelter Look-up'!$F$4,$V334-4,0)))</f>
        <v/>
      </c>
      <c r="H334" s="217" t="str">
        <f ca="1">IF(ISERROR($V334),"",OFFSET('Smelter Look-up'!$G$4,$V334-4,0))</f>
        <v/>
      </c>
      <c r="I334" s="218" t="str">
        <f ca="1">IF(ISERROR($V334),"",OFFSET('Smelter Look-up'!$H$4,$V334-4,0))</f>
        <v/>
      </c>
      <c r="J334" s="218" t="str">
        <f ca="1">IF(ISERROR($V334),"",OFFSET('Smelter Look-up'!$I$4,$V334-4,0))</f>
        <v/>
      </c>
      <c r="K334" s="267"/>
      <c r="L334" s="267"/>
      <c r="M334" s="267"/>
      <c r="N334" s="267"/>
      <c r="O334" s="267"/>
      <c r="P334" s="219"/>
      <c r="Q334" s="268"/>
      <c r="R334" s="216" t="str">
        <f ca="1">IF(ISERROR($V334),"",OFFSET('Smelter Look-up'!$C$4,$V334-4,0)&amp;"")</f>
        <v/>
      </c>
      <c r="S334" s="224" t="str">
        <f t="shared" ca="1" si="15"/>
        <v/>
      </c>
      <c r="T334" s="224" t="str">
        <f ca="1">IF(B334="","",IF(ISERROR(MATCH($J334,SorP!$B$1:$B$6230,0)),"",INDIRECT("'SorP'!$A$"&amp;MATCH($J334,SorP!$B$1:$B$6230,0))))</f>
        <v/>
      </c>
      <c r="U334" s="239"/>
      <c r="V334" s="269" t="e">
        <f>IF(C334="",NA(),MATCH($B334&amp;$C334,'Smelter Look-up'!$J:$J,0))</f>
        <v>#N/A</v>
      </c>
      <c r="W334" s="270"/>
      <c r="X334" s="270">
        <f t="shared" ca="1" si="16"/>
        <v>0</v>
      </c>
      <c r="Y334" s="270"/>
      <c r="Z334" s="270"/>
      <c r="AB334" s="272" t="str">
        <f t="shared" si="17"/>
        <v/>
      </c>
    </row>
    <row r="335" spans="1:28" s="271" customFormat="1" ht="20.25">
      <c r="A335" s="215"/>
      <c r="B335" s="216" t="str">
        <f>IF(LEN(A335)=0,"",INDEX('Smelter Look-up'!$A:$A,MATCH($A335,'Smelter Look-up'!$E:$E,0)))</f>
        <v/>
      </c>
      <c r="C335" s="220" t="str">
        <f>IF(LEN(A335)=0,"",INDEX('Smelter Look-up'!$C:$C,MATCH($A335,'Smelter Look-up'!$E:$E,0)))</f>
        <v/>
      </c>
      <c r="D335" s="216"/>
      <c r="E335" s="216" t="str">
        <f ca="1">IF(ISERROR($V335),"",OFFSET('Smelter Look-up'!$D$4,$V335-4,0)&amp;"")</f>
        <v/>
      </c>
      <c r="F335" s="216" t="str">
        <f ca="1">IF(ISERROR($V335),"",OFFSET('Smelter Look-up'!$E$4,$V335-4,0))</f>
        <v/>
      </c>
      <c r="G335" s="216" t="str">
        <f ca="1">IF(C335=$X$4,"Enter smelter details", IF(ISERROR($V335),"",OFFSET('Smelter Look-up'!$F$4,$V335-4,0)))</f>
        <v/>
      </c>
      <c r="H335" s="217" t="str">
        <f ca="1">IF(ISERROR($V335),"",OFFSET('Smelter Look-up'!$G$4,$V335-4,0))</f>
        <v/>
      </c>
      <c r="I335" s="218" t="str">
        <f ca="1">IF(ISERROR($V335),"",OFFSET('Smelter Look-up'!$H$4,$V335-4,0))</f>
        <v/>
      </c>
      <c r="J335" s="218" t="str">
        <f ca="1">IF(ISERROR($V335),"",OFFSET('Smelter Look-up'!$I$4,$V335-4,0))</f>
        <v/>
      </c>
      <c r="K335" s="267"/>
      <c r="L335" s="267"/>
      <c r="M335" s="267"/>
      <c r="N335" s="267"/>
      <c r="O335" s="267"/>
      <c r="P335" s="219"/>
      <c r="Q335" s="268"/>
      <c r="R335" s="216" t="str">
        <f ca="1">IF(ISERROR($V335),"",OFFSET('Smelter Look-up'!$C$4,$V335-4,0)&amp;"")</f>
        <v/>
      </c>
      <c r="S335" s="224" t="str">
        <f t="shared" ca="1" si="15"/>
        <v/>
      </c>
      <c r="T335" s="224" t="str">
        <f ca="1">IF(B335="","",IF(ISERROR(MATCH($J335,SorP!$B$1:$B$6230,0)),"",INDIRECT("'SorP'!$A$"&amp;MATCH($J335,SorP!$B$1:$B$6230,0))))</f>
        <v/>
      </c>
      <c r="U335" s="239"/>
      <c r="V335" s="269" t="e">
        <f>IF(C335="",NA(),MATCH($B335&amp;$C335,'Smelter Look-up'!$J:$J,0))</f>
        <v>#N/A</v>
      </c>
      <c r="W335" s="270"/>
      <c r="X335" s="270">
        <f t="shared" ca="1" si="16"/>
        <v>0</v>
      </c>
      <c r="Y335" s="270"/>
      <c r="Z335" s="270"/>
      <c r="AB335" s="272" t="str">
        <f t="shared" si="17"/>
        <v/>
      </c>
    </row>
    <row r="336" spans="1:28" s="271" customFormat="1" ht="20.25">
      <c r="A336" s="215"/>
      <c r="B336" s="216" t="str">
        <f>IF(LEN(A336)=0,"",INDEX('Smelter Look-up'!$A:$A,MATCH($A336,'Smelter Look-up'!$E:$E,0)))</f>
        <v/>
      </c>
      <c r="C336" s="220" t="str">
        <f>IF(LEN(A336)=0,"",INDEX('Smelter Look-up'!$C:$C,MATCH($A336,'Smelter Look-up'!$E:$E,0)))</f>
        <v/>
      </c>
      <c r="D336" s="216"/>
      <c r="E336" s="216" t="str">
        <f ca="1">IF(ISERROR($V336),"",OFFSET('Smelter Look-up'!$D$4,$V336-4,0)&amp;"")</f>
        <v/>
      </c>
      <c r="F336" s="216" t="str">
        <f ca="1">IF(ISERROR($V336),"",OFFSET('Smelter Look-up'!$E$4,$V336-4,0))</f>
        <v/>
      </c>
      <c r="G336" s="216" t="str">
        <f ca="1">IF(C336=$X$4,"Enter smelter details", IF(ISERROR($V336),"",OFFSET('Smelter Look-up'!$F$4,$V336-4,0)))</f>
        <v/>
      </c>
      <c r="H336" s="217" t="str">
        <f ca="1">IF(ISERROR($V336),"",OFFSET('Smelter Look-up'!$G$4,$V336-4,0))</f>
        <v/>
      </c>
      <c r="I336" s="218" t="str">
        <f ca="1">IF(ISERROR($V336),"",OFFSET('Smelter Look-up'!$H$4,$V336-4,0))</f>
        <v/>
      </c>
      <c r="J336" s="218" t="str">
        <f ca="1">IF(ISERROR($V336),"",OFFSET('Smelter Look-up'!$I$4,$V336-4,0))</f>
        <v/>
      </c>
      <c r="K336" s="267"/>
      <c r="L336" s="267"/>
      <c r="M336" s="267"/>
      <c r="N336" s="267"/>
      <c r="O336" s="267"/>
      <c r="P336" s="219"/>
      <c r="Q336" s="268"/>
      <c r="R336" s="216" t="str">
        <f ca="1">IF(ISERROR($V336),"",OFFSET('Smelter Look-up'!$C$4,$V336-4,0)&amp;"")</f>
        <v/>
      </c>
      <c r="S336" s="224" t="str">
        <f t="shared" ca="1" si="15"/>
        <v/>
      </c>
      <c r="T336" s="224" t="str">
        <f ca="1">IF(B336="","",IF(ISERROR(MATCH($J336,SorP!$B$1:$B$6230,0)),"",INDIRECT("'SorP'!$A$"&amp;MATCH($J336,SorP!$B$1:$B$6230,0))))</f>
        <v/>
      </c>
      <c r="U336" s="239"/>
      <c r="V336" s="269" t="e">
        <f>IF(C336="",NA(),MATCH($B336&amp;$C336,'Smelter Look-up'!$J:$J,0))</f>
        <v>#N/A</v>
      </c>
      <c r="W336" s="270"/>
      <c r="X336" s="270">
        <f t="shared" ca="1" si="16"/>
        <v>0</v>
      </c>
      <c r="Y336" s="270"/>
      <c r="Z336" s="270"/>
      <c r="AB336" s="272" t="str">
        <f t="shared" si="17"/>
        <v/>
      </c>
    </row>
    <row r="337" spans="1:28" s="271" customFormat="1" ht="20.25">
      <c r="A337" s="215"/>
      <c r="B337" s="216" t="str">
        <f>IF(LEN(A337)=0,"",INDEX('Smelter Look-up'!$A:$A,MATCH($A337,'Smelter Look-up'!$E:$E,0)))</f>
        <v/>
      </c>
      <c r="C337" s="220" t="str">
        <f>IF(LEN(A337)=0,"",INDEX('Smelter Look-up'!$C:$C,MATCH($A337,'Smelter Look-up'!$E:$E,0)))</f>
        <v/>
      </c>
      <c r="D337" s="216"/>
      <c r="E337" s="216" t="str">
        <f ca="1">IF(ISERROR($V337),"",OFFSET('Smelter Look-up'!$D$4,$V337-4,0)&amp;"")</f>
        <v/>
      </c>
      <c r="F337" s="216" t="str">
        <f ca="1">IF(ISERROR($V337),"",OFFSET('Smelter Look-up'!$E$4,$V337-4,0))</f>
        <v/>
      </c>
      <c r="G337" s="216" t="str">
        <f ca="1">IF(C337=$X$4,"Enter smelter details", IF(ISERROR($V337),"",OFFSET('Smelter Look-up'!$F$4,$V337-4,0)))</f>
        <v/>
      </c>
      <c r="H337" s="217" t="str">
        <f ca="1">IF(ISERROR($V337),"",OFFSET('Smelter Look-up'!$G$4,$V337-4,0))</f>
        <v/>
      </c>
      <c r="I337" s="218" t="str">
        <f ca="1">IF(ISERROR($V337),"",OFFSET('Smelter Look-up'!$H$4,$V337-4,0))</f>
        <v/>
      </c>
      <c r="J337" s="218" t="str">
        <f ca="1">IF(ISERROR($V337),"",OFFSET('Smelter Look-up'!$I$4,$V337-4,0))</f>
        <v/>
      </c>
      <c r="K337" s="267"/>
      <c r="L337" s="267"/>
      <c r="M337" s="267"/>
      <c r="N337" s="267"/>
      <c r="O337" s="267"/>
      <c r="P337" s="219"/>
      <c r="Q337" s="268"/>
      <c r="R337" s="216" t="str">
        <f ca="1">IF(ISERROR($V337),"",OFFSET('Smelter Look-up'!$C$4,$V337-4,0)&amp;"")</f>
        <v/>
      </c>
      <c r="S337" s="224" t="str">
        <f t="shared" ca="1" si="15"/>
        <v/>
      </c>
      <c r="T337" s="224" t="str">
        <f ca="1">IF(B337="","",IF(ISERROR(MATCH($J337,SorP!$B$1:$B$6230,0)),"",INDIRECT("'SorP'!$A$"&amp;MATCH($J337,SorP!$B$1:$B$6230,0))))</f>
        <v/>
      </c>
      <c r="U337" s="239"/>
      <c r="V337" s="269" t="e">
        <f>IF(C337="",NA(),MATCH($B337&amp;$C337,'Smelter Look-up'!$J:$J,0))</f>
        <v>#N/A</v>
      </c>
      <c r="W337" s="270"/>
      <c r="X337" s="270">
        <f t="shared" ca="1" si="16"/>
        <v>0</v>
      </c>
      <c r="Y337" s="270"/>
      <c r="Z337" s="270"/>
      <c r="AB337" s="272" t="str">
        <f t="shared" si="17"/>
        <v/>
      </c>
    </row>
    <row r="338" spans="1:28" s="271" customFormat="1" ht="20.25">
      <c r="A338" s="215"/>
      <c r="B338" s="216" t="str">
        <f>IF(LEN(A338)=0,"",INDEX('Smelter Look-up'!$A:$A,MATCH($A338,'Smelter Look-up'!$E:$E,0)))</f>
        <v/>
      </c>
      <c r="C338" s="220" t="str">
        <f>IF(LEN(A338)=0,"",INDEX('Smelter Look-up'!$C:$C,MATCH($A338,'Smelter Look-up'!$E:$E,0)))</f>
        <v/>
      </c>
      <c r="D338" s="216"/>
      <c r="E338" s="216" t="str">
        <f ca="1">IF(ISERROR($V338),"",OFFSET('Smelter Look-up'!$D$4,$V338-4,0)&amp;"")</f>
        <v/>
      </c>
      <c r="F338" s="216" t="str">
        <f ca="1">IF(ISERROR($V338),"",OFFSET('Smelter Look-up'!$E$4,$V338-4,0))</f>
        <v/>
      </c>
      <c r="G338" s="216" t="str">
        <f ca="1">IF(C338=$X$4,"Enter smelter details", IF(ISERROR($V338),"",OFFSET('Smelter Look-up'!$F$4,$V338-4,0)))</f>
        <v/>
      </c>
      <c r="H338" s="217" t="str">
        <f ca="1">IF(ISERROR($V338),"",OFFSET('Smelter Look-up'!$G$4,$V338-4,0))</f>
        <v/>
      </c>
      <c r="I338" s="218" t="str">
        <f ca="1">IF(ISERROR($V338),"",OFFSET('Smelter Look-up'!$H$4,$V338-4,0))</f>
        <v/>
      </c>
      <c r="J338" s="218" t="str">
        <f ca="1">IF(ISERROR($V338),"",OFFSET('Smelter Look-up'!$I$4,$V338-4,0))</f>
        <v/>
      </c>
      <c r="K338" s="267"/>
      <c r="L338" s="267"/>
      <c r="M338" s="267"/>
      <c r="N338" s="267"/>
      <c r="O338" s="267"/>
      <c r="P338" s="219"/>
      <c r="Q338" s="268"/>
      <c r="R338" s="216" t="str">
        <f ca="1">IF(ISERROR($V338),"",OFFSET('Smelter Look-up'!$C$4,$V338-4,0)&amp;"")</f>
        <v/>
      </c>
      <c r="S338" s="224" t="str">
        <f t="shared" ca="1" si="15"/>
        <v/>
      </c>
      <c r="T338" s="224" t="str">
        <f ca="1">IF(B338="","",IF(ISERROR(MATCH($J338,SorP!$B$1:$B$6230,0)),"",INDIRECT("'SorP'!$A$"&amp;MATCH($J338,SorP!$B$1:$B$6230,0))))</f>
        <v/>
      </c>
      <c r="U338" s="239"/>
      <c r="V338" s="269" t="e">
        <f>IF(C338="",NA(),MATCH($B338&amp;$C338,'Smelter Look-up'!$J:$J,0))</f>
        <v>#N/A</v>
      </c>
      <c r="W338" s="270"/>
      <c r="X338" s="270">
        <f t="shared" ca="1" si="16"/>
        <v>0</v>
      </c>
      <c r="Y338" s="270"/>
      <c r="Z338" s="270"/>
      <c r="AB338" s="272" t="str">
        <f t="shared" si="17"/>
        <v/>
      </c>
    </row>
    <row r="339" spans="1:28" s="271" customFormat="1" ht="20.25">
      <c r="A339" s="215"/>
      <c r="B339" s="216" t="str">
        <f>IF(LEN(A339)=0,"",INDEX('Smelter Look-up'!$A:$A,MATCH($A339,'Smelter Look-up'!$E:$E,0)))</f>
        <v/>
      </c>
      <c r="C339" s="220" t="str">
        <f>IF(LEN(A339)=0,"",INDEX('Smelter Look-up'!$C:$C,MATCH($A339,'Smelter Look-up'!$E:$E,0)))</f>
        <v/>
      </c>
      <c r="D339" s="216"/>
      <c r="E339" s="216" t="str">
        <f ca="1">IF(ISERROR($V339),"",OFFSET('Smelter Look-up'!$D$4,$V339-4,0)&amp;"")</f>
        <v/>
      </c>
      <c r="F339" s="216" t="str">
        <f ca="1">IF(ISERROR($V339),"",OFFSET('Smelter Look-up'!$E$4,$V339-4,0))</f>
        <v/>
      </c>
      <c r="G339" s="216" t="str">
        <f ca="1">IF(C339=$X$4,"Enter smelter details", IF(ISERROR($V339),"",OFFSET('Smelter Look-up'!$F$4,$V339-4,0)))</f>
        <v/>
      </c>
      <c r="H339" s="217" t="str">
        <f ca="1">IF(ISERROR($V339),"",OFFSET('Smelter Look-up'!$G$4,$V339-4,0))</f>
        <v/>
      </c>
      <c r="I339" s="218" t="str">
        <f ca="1">IF(ISERROR($V339),"",OFFSET('Smelter Look-up'!$H$4,$V339-4,0))</f>
        <v/>
      </c>
      <c r="J339" s="218" t="str">
        <f ca="1">IF(ISERROR($V339),"",OFFSET('Smelter Look-up'!$I$4,$V339-4,0))</f>
        <v/>
      </c>
      <c r="K339" s="267"/>
      <c r="L339" s="267"/>
      <c r="M339" s="267"/>
      <c r="N339" s="267"/>
      <c r="O339" s="267"/>
      <c r="P339" s="219"/>
      <c r="Q339" s="268"/>
      <c r="R339" s="216" t="str">
        <f ca="1">IF(ISERROR($V339),"",OFFSET('Smelter Look-up'!$C$4,$V339-4,0)&amp;"")</f>
        <v/>
      </c>
      <c r="S339" s="224" t="str">
        <f t="shared" ca="1" si="15"/>
        <v/>
      </c>
      <c r="T339" s="224" t="str">
        <f ca="1">IF(B339="","",IF(ISERROR(MATCH($J339,SorP!$B$1:$B$6230,0)),"",INDIRECT("'SorP'!$A$"&amp;MATCH($J339,SorP!$B$1:$B$6230,0))))</f>
        <v/>
      </c>
      <c r="U339" s="239"/>
      <c r="V339" s="269" t="e">
        <f>IF(C339="",NA(),MATCH($B339&amp;$C339,'Smelter Look-up'!$J:$J,0))</f>
        <v>#N/A</v>
      </c>
      <c r="W339" s="270"/>
      <c r="X339" s="270">
        <f t="shared" ca="1" si="16"/>
        <v>0</v>
      </c>
      <c r="Y339" s="270"/>
      <c r="Z339" s="270"/>
      <c r="AB339" s="272" t="str">
        <f t="shared" si="17"/>
        <v/>
      </c>
    </row>
    <row r="340" spans="1:28" s="271" customFormat="1" ht="20.25">
      <c r="A340" s="215"/>
      <c r="B340" s="216" t="str">
        <f>IF(LEN(A340)=0,"",INDEX('Smelter Look-up'!$A:$A,MATCH($A340,'Smelter Look-up'!$E:$E,0)))</f>
        <v/>
      </c>
      <c r="C340" s="220" t="str">
        <f>IF(LEN(A340)=0,"",INDEX('Smelter Look-up'!$C:$C,MATCH($A340,'Smelter Look-up'!$E:$E,0)))</f>
        <v/>
      </c>
      <c r="D340" s="216"/>
      <c r="E340" s="216" t="str">
        <f ca="1">IF(ISERROR($V340),"",OFFSET('Smelter Look-up'!$D$4,$V340-4,0)&amp;"")</f>
        <v/>
      </c>
      <c r="F340" s="216" t="str">
        <f ca="1">IF(ISERROR($V340),"",OFFSET('Smelter Look-up'!$E$4,$V340-4,0))</f>
        <v/>
      </c>
      <c r="G340" s="216" t="str">
        <f ca="1">IF(C340=$X$4,"Enter smelter details", IF(ISERROR($V340),"",OFFSET('Smelter Look-up'!$F$4,$V340-4,0)))</f>
        <v/>
      </c>
      <c r="H340" s="217" t="str">
        <f ca="1">IF(ISERROR($V340),"",OFFSET('Smelter Look-up'!$G$4,$V340-4,0))</f>
        <v/>
      </c>
      <c r="I340" s="218" t="str">
        <f ca="1">IF(ISERROR($V340),"",OFFSET('Smelter Look-up'!$H$4,$V340-4,0))</f>
        <v/>
      </c>
      <c r="J340" s="218" t="str">
        <f ca="1">IF(ISERROR($V340),"",OFFSET('Smelter Look-up'!$I$4,$V340-4,0))</f>
        <v/>
      </c>
      <c r="K340" s="267"/>
      <c r="L340" s="267"/>
      <c r="M340" s="267"/>
      <c r="N340" s="267"/>
      <c r="O340" s="267"/>
      <c r="P340" s="219"/>
      <c r="Q340" s="268"/>
      <c r="R340" s="216" t="str">
        <f ca="1">IF(ISERROR($V340),"",OFFSET('Smelter Look-up'!$C$4,$V340-4,0)&amp;"")</f>
        <v/>
      </c>
      <c r="S340" s="224" t="str">
        <f t="shared" ca="1" si="15"/>
        <v/>
      </c>
      <c r="T340" s="224" t="str">
        <f ca="1">IF(B340="","",IF(ISERROR(MATCH($J340,SorP!$B$1:$B$6230,0)),"",INDIRECT("'SorP'!$A$"&amp;MATCH($J340,SorP!$B$1:$B$6230,0))))</f>
        <v/>
      </c>
      <c r="U340" s="239"/>
      <c r="V340" s="269" t="e">
        <f>IF(C340="",NA(),MATCH($B340&amp;$C340,'Smelter Look-up'!$J:$J,0))</f>
        <v>#N/A</v>
      </c>
      <c r="W340" s="270"/>
      <c r="X340" s="270">
        <f t="shared" ca="1" si="16"/>
        <v>0</v>
      </c>
      <c r="Y340" s="270"/>
      <c r="Z340" s="270"/>
      <c r="AB340" s="272" t="str">
        <f t="shared" si="17"/>
        <v/>
      </c>
    </row>
    <row r="341" spans="1:28" s="271" customFormat="1" ht="20.25">
      <c r="A341" s="215"/>
      <c r="B341" s="216" t="str">
        <f>IF(LEN(A341)=0,"",INDEX('Smelter Look-up'!$A:$A,MATCH($A341,'Smelter Look-up'!$E:$E,0)))</f>
        <v/>
      </c>
      <c r="C341" s="220" t="str">
        <f>IF(LEN(A341)=0,"",INDEX('Smelter Look-up'!$C:$C,MATCH($A341,'Smelter Look-up'!$E:$E,0)))</f>
        <v/>
      </c>
      <c r="D341" s="216"/>
      <c r="E341" s="216" t="str">
        <f ca="1">IF(ISERROR($V341),"",OFFSET('Smelter Look-up'!$D$4,$V341-4,0)&amp;"")</f>
        <v/>
      </c>
      <c r="F341" s="216" t="str">
        <f ca="1">IF(ISERROR($V341),"",OFFSET('Smelter Look-up'!$E$4,$V341-4,0))</f>
        <v/>
      </c>
      <c r="G341" s="216" t="str">
        <f ca="1">IF(C341=$X$4,"Enter smelter details", IF(ISERROR($V341),"",OFFSET('Smelter Look-up'!$F$4,$V341-4,0)))</f>
        <v/>
      </c>
      <c r="H341" s="217" t="str">
        <f ca="1">IF(ISERROR($V341),"",OFFSET('Smelter Look-up'!$G$4,$V341-4,0))</f>
        <v/>
      </c>
      <c r="I341" s="218" t="str">
        <f ca="1">IF(ISERROR($V341),"",OFFSET('Smelter Look-up'!$H$4,$V341-4,0))</f>
        <v/>
      </c>
      <c r="J341" s="218" t="str">
        <f ca="1">IF(ISERROR($V341),"",OFFSET('Smelter Look-up'!$I$4,$V341-4,0))</f>
        <v/>
      </c>
      <c r="K341" s="267"/>
      <c r="L341" s="267"/>
      <c r="M341" s="267"/>
      <c r="N341" s="267"/>
      <c r="O341" s="267"/>
      <c r="P341" s="219"/>
      <c r="Q341" s="268"/>
      <c r="R341" s="216" t="str">
        <f ca="1">IF(ISERROR($V341),"",OFFSET('Smelter Look-up'!$C$4,$V341-4,0)&amp;"")</f>
        <v/>
      </c>
      <c r="S341" s="224" t="str">
        <f t="shared" ca="1" si="15"/>
        <v/>
      </c>
      <c r="T341" s="224" t="str">
        <f ca="1">IF(B341="","",IF(ISERROR(MATCH($J341,SorP!$B$1:$B$6230,0)),"",INDIRECT("'SorP'!$A$"&amp;MATCH($J341,SorP!$B$1:$B$6230,0))))</f>
        <v/>
      </c>
      <c r="U341" s="239"/>
      <c r="V341" s="269" t="e">
        <f>IF(C341="",NA(),MATCH($B341&amp;$C341,'Smelter Look-up'!$J:$J,0))</f>
        <v>#N/A</v>
      </c>
      <c r="W341" s="270"/>
      <c r="X341" s="270">
        <f t="shared" ca="1" si="16"/>
        <v>0</v>
      </c>
      <c r="Y341" s="270"/>
      <c r="Z341" s="270"/>
      <c r="AB341" s="272" t="str">
        <f t="shared" si="17"/>
        <v/>
      </c>
    </row>
    <row r="342" spans="1:28" s="271" customFormat="1" ht="20.25">
      <c r="A342" s="215"/>
      <c r="B342" s="216" t="str">
        <f>IF(LEN(A342)=0,"",INDEX('Smelter Look-up'!$A:$A,MATCH($A342,'Smelter Look-up'!$E:$E,0)))</f>
        <v/>
      </c>
      <c r="C342" s="220" t="str">
        <f>IF(LEN(A342)=0,"",INDEX('Smelter Look-up'!$C:$C,MATCH($A342,'Smelter Look-up'!$E:$E,0)))</f>
        <v/>
      </c>
      <c r="D342" s="216"/>
      <c r="E342" s="216" t="str">
        <f ca="1">IF(ISERROR($V342),"",OFFSET('Smelter Look-up'!$D$4,$V342-4,0)&amp;"")</f>
        <v/>
      </c>
      <c r="F342" s="216" t="str">
        <f ca="1">IF(ISERROR($V342),"",OFFSET('Smelter Look-up'!$E$4,$V342-4,0))</f>
        <v/>
      </c>
      <c r="G342" s="216" t="str">
        <f ca="1">IF(C342=$X$4,"Enter smelter details", IF(ISERROR($V342),"",OFFSET('Smelter Look-up'!$F$4,$V342-4,0)))</f>
        <v/>
      </c>
      <c r="H342" s="217" t="str">
        <f ca="1">IF(ISERROR($V342),"",OFFSET('Smelter Look-up'!$G$4,$V342-4,0))</f>
        <v/>
      </c>
      <c r="I342" s="218" t="str">
        <f ca="1">IF(ISERROR($V342),"",OFFSET('Smelter Look-up'!$H$4,$V342-4,0))</f>
        <v/>
      </c>
      <c r="J342" s="218" t="str">
        <f ca="1">IF(ISERROR($V342),"",OFFSET('Smelter Look-up'!$I$4,$V342-4,0))</f>
        <v/>
      </c>
      <c r="K342" s="267"/>
      <c r="L342" s="267"/>
      <c r="M342" s="267"/>
      <c r="N342" s="267"/>
      <c r="O342" s="267"/>
      <c r="P342" s="219"/>
      <c r="Q342" s="268"/>
      <c r="R342" s="216" t="str">
        <f ca="1">IF(ISERROR($V342),"",OFFSET('Smelter Look-up'!$C$4,$V342-4,0)&amp;"")</f>
        <v/>
      </c>
      <c r="S342" s="224" t="str">
        <f t="shared" ca="1" si="15"/>
        <v/>
      </c>
      <c r="T342" s="224" t="str">
        <f ca="1">IF(B342="","",IF(ISERROR(MATCH($J342,SorP!$B$1:$B$6230,0)),"",INDIRECT("'SorP'!$A$"&amp;MATCH($J342,SorP!$B$1:$B$6230,0))))</f>
        <v/>
      </c>
      <c r="U342" s="239"/>
      <c r="V342" s="269" t="e">
        <f>IF(C342="",NA(),MATCH($B342&amp;$C342,'Smelter Look-up'!$J:$J,0))</f>
        <v>#N/A</v>
      </c>
      <c r="W342" s="270"/>
      <c r="X342" s="270">
        <f t="shared" ca="1" si="16"/>
        <v>0</v>
      </c>
      <c r="Y342" s="270"/>
      <c r="Z342" s="270"/>
      <c r="AB342" s="272" t="str">
        <f t="shared" si="17"/>
        <v/>
      </c>
    </row>
    <row r="343" spans="1:28" s="271" customFormat="1" ht="20.25">
      <c r="A343" s="215"/>
      <c r="B343" s="216" t="str">
        <f>IF(LEN(A343)=0,"",INDEX('Smelter Look-up'!$A:$A,MATCH($A343,'Smelter Look-up'!$E:$E,0)))</f>
        <v/>
      </c>
      <c r="C343" s="220" t="str">
        <f>IF(LEN(A343)=0,"",INDEX('Smelter Look-up'!$C:$C,MATCH($A343,'Smelter Look-up'!$E:$E,0)))</f>
        <v/>
      </c>
      <c r="D343" s="216"/>
      <c r="E343" s="216" t="str">
        <f ca="1">IF(ISERROR($V343),"",OFFSET('Smelter Look-up'!$D$4,$V343-4,0)&amp;"")</f>
        <v/>
      </c>
      <c r="F343" s="216" t="str">
        <f ca="1">IF(ISERROR($V343),"",OFFSET('Smelter Look-up'!$E$4,$V343-4,0))</f>
        <v/>
      </c>
      <c r="G343" s="216" t="str">
        <f ca="1">IF(C343=$X$4,"Enter smelter details", IF(ISERROR($V343),"",OFFSET('Smelter Look-up'!$F$4,$V343-4,0)))</f>
        <v/>
      </c>
      <c r="H343" s="217" t="str">
        <f ca="1">IF(ISERROR($V343),"",OFFSET('Smelter Look-up'!$G$4,$V343-4,0))</f>
        <v/>
      </c>
      <c r="I343" s="218" t="str">
        <f ca="1">IF(ISERROR($V343),"",OFFSET('Smelter Look-up'!$H$4,$V343-4,0))</f>
        <v/>
      </c>
      <c r="J343" s="218" t="str">
        <f ca="1">IF(ISERROR($V343),"",OFFSET('Smelter Look-up'!$I$4,$V343-4,0))</f>
        <v/>
      </c>
      <c r="K343" s="267"/>
      <c r="L343" s="267"/>
      <c r="M343" s="267"/>
      <c r="N343" s="267"/>
      <c r="O343" s="267"/>
      <c r="P343" s="219"/>
      <c r="Q343" s="268"/>
      <c r="R343" s="216" t="str">
        <f ca="1">IF(ISERROR($V343),"",OFFSET('Smelter Look-up'!$C$4,$V343-4,0)&amp;"")</f>
        <v/>
      </c>
      <c r="S343" s="224" t="str">
        <f t="shared" ca="1" si="15"/>
        <v/>
      </c>
      <c r="T343" s="224" t="str">
        <f ca="1">IF(B343="","",IF(ISERROR(MATCH($J343,SorP!$B$1:$B$6230,0)),"",INDIRECT("'SorP'!$A$"&amp;MATCH($J343,SorP!$B$1:$B$6230,0))))</f>
        <v/>
      </c>
      <c r="U343" s="239"/>
      <c r="V343" s="269" t="e">
        <f>IF(C343="",NA(),MATCH($B343&amp;$C343,'Smelter Look-up'!$J:$J,0))</f>
        <v>#N/A</v>
      </c>
      <c r="W343" s="270"/>
      <c r="X343" s="270">
        <f t="shared" ca="1" si="16"/>
        <v>0</v>
      </c>
      <c r="Y343" s="270"/>
      <c r="Z343" s="270"/>
      <c r="AB343" s="272" t="str">
        <f t="shared" si="17"/>
        <v/>
      </c>
    </row>
    <row r="344" spans="1:28" s="271" customFormat="1" ht="20.25">
      <c r="A344" s="215"/>
      <c r="B344" s="216" t="str">
        <f>IF(LEN(A344)=0,"",INDEX('Smelter Look-up'!$A:$A,MATCH($A344,'Smelter Look-up'!$E:$E,0)))</f>
        <v/>
      </c>
      <c r="C344" s="220" t="str">
        <f>IF(LEN(A344)=0,"",INDEX('Smelter Look-up'!$C:$C,MATCH($A344,'Smelter Look-up'!$E:$E,0)))</f>
        <v/>
      </c>
      <c r="D344" s="216"/>
      <c r="E344" s="216" t="str">
        <f ca="1">IF(ISERROR($V344),"",OFFSET('Smelter Look-up'!$D$4,$V344-4,0)&amp;"")</f>
        <v/>
      </c>
      <c r="F344" s="216" t="str">
        <f ca="1">IF(ISERROR($V344),"",OFFSET('Smelter Look-up'!$E$4,$V344-4,0))</f>
        <v/>
      </c>
      <c r="G344" s="216" t="str">
        <f ca="1">IF(C344=$X$4,"Enter smelter details", IF(ISERROR($V344),"",OFFSET('Smelter Look-up'!$F$4,$V344-4,0)))</f>
        <v/>
      </c>
      <c r="H344" s="217" t="str">
        <f ca="1">IF(ISERROR($V344),"",OFFSET('Smelter Look-up'!$G$4,$V344-4,0))</f>
        <v/>
      </c>
      <c r="I344" s="218" t="str">
        <f ca="1">IF(ISERROR($V344),"",OFFSET('Smelter Look-up'!$H$4,$V344-4,0))</f>
        <v/>
      </c>
      <c r="J344" s="218" t="str">
        <f ca="1">IF(ISERROR($V344),"",OFFSET('Smelter Look-up'!$I$4,$V344-4,0))</f>
        <v/>
      </c>
      <c r="K344" s="267"/>
      <c r="L344" s="267"/>
      <c r="M344" s="267"/>
      <c r="N344" s="267"/>
      <c r="O344" s="267"/>
      <c r="P344" s="219"/>
      <c r="Q344" s="268"/>
      <c r="R344" s="216" t="str">
        <f ca="1">IF(ISERROR($V344),"",OFFSET('Smelter Look-up'!$C$4,$V344-4,0)&amp;"")</f>
        <v/>
      </c>
      <c r="S344" s="224" t="str">
        <f t="shared" ca="1" si="15"/>
        <v/>
      </c>
      <c r="T344" s="224" t="str">
        <f ca="1">IF(B344="","",IF(ISERROR(MATCH($J344,SorP!$B$1:$B$6230,0)),"",INDIRECT("'SorP'!$A$"&amp;MATCH($J344,SorP!$B$1:$B$6230,0))))</f>
        <v/>
      </c>
      <c r="U344" s="239"/>
      <c r="V344" s="269" t="e">
        <f>IF(C344="",NA(),MATCH($B344&amp;$C344,'Smelter Look-up'!$J:$J,0))</f>
        <v>#N/A</v>
      </c>
      <c r="W344" s="270"/>
      <c r="X344" s="270">
        <f t="shared" ca="1" si="16"/>
        <v>0</v>
      </c>
      <c r="Y344" s="270"/>
      <c r="Z344" s="270"/>
      <c r="AB344" s="272" t="str">
        <f t="shared" si="17"/>
        <v/>
      </c>
    </row>
    <row r="345" spans="1:28" s="271" customFormat="1" ht="20.25">
      <c r="A345" s="215"/>
      <c r="B345" s="216" t="str">
        <f>IF(LEN(A345)=0,"",INDEX('Smelter Look-up'!$A:$A,MATCH($A345,'Smelter Look-up'!$E:$E,0)))</f>
        <v/>
      </c>
      <c r="C345" s="220" t="str">
        <f>IF(LEN(A345)=0,"",INDEX('Smelter Look-up'!$C:$C,MATCH($A345,'Smelter Look-up'!$E:$E,0)))</f>
        <v/>
      </c>
      <c r="D345" s="216"/>
      <c r="E345" s="216" t="str">
        <f ca="1">IF(ISERROR($V345),"",OFFSET('Smelter Look-up'!$D$4,$V345-4,0)&amp;"")</f>
        <v/>
      </c>
      <c r="F345" s="216" t="str">
        <f ca="1">IF(ISERROR($V345),"",OFFSET('Smelter Look-up'!$E$4,$V345-4,0))</f>
        <v/>
      </c>
      <c r="G345" s="216" t="str">
        <f ca="1">IF(C345=$X$4,"Enter smelter details", IF(ISERROR($V345),"",OFFSET('Smelter Look-up'!$F$4,$V345-4,0)))</f>
        <v/>
      </c>
      <c r="H345" s="217" t="str">
        <f ca="1">IF(ISERROR($V345),"",OFFSET('Smelter Look-up'!$G$4,$V345-4,0))</f>
        <v/>
      </c>
      <c r="I345" s="218" t="str">
        <f ca="1">IF(ISERROR($V345),"",OFFSET('Smelter Look-up'!$H$4,$V345-4,0))</f>
        <v/>
      </c>
      <c r="J345" s="218" t="str">
        <f ca="1">IF(ISERROR($V345),"",OFFSET('Smelter Look-up'!$I$4,$V345-4,0))</f>
        <v/>
      </c>
      <c r="K345" s="267"/>
      <c r="L345" s="267"/>
      <c r="M345" s="267"/>
      <c r="N345" s="267"/>
      <c r="O345" s="267"/>
      <c r="P345" s="219"/>
      <c r="Q345" s="268"/>
      <c r="R345" s="216" t="str">
        <f ca="1">IF(ISERROR($V345),"",OFFSET('Smelter Look-up'!$C$4,$V345-4,0)&amp;"")</f>
        <v/>
      </c>
      <c r="S345" s="224" t="str">
        <f t="shared" ca="1" si="15"/>
        <v/>
      </c>
      <c r="T345" s="224" t="str">
        <f ca="1">IF(B345="","",IF(ISERROR(MATCH($J345,SorP!$B$1:$B$6230,0)),"",INDIRECT("'SorP'!$A$"&amp;MATCH($J345,SorP!$B$1:$B$6230,0))))</f>
        <v/>
      </c>
      <c r="U345" s="239"/>
      <c r="V345" s="269" t="e">
        <f>IF(C345="",NA(),MATCH($B345&amp;$C345,'Smelter Look-up'!$J:$J,0))</f>
        <v>#N/A</v>
      </c>
      <c r="W345" s="270"/>
      <c r="X345" s="270">
        <f t="shared" ca="1" si="16"/>
        <v>0</v>
      </c>
      <c r="Y345" s="270"/>
      <c r="Z345" s="270"/>
      <c r="AB345" s="272" t="str">
        <f t="shared" si="17"/>
        <v/>
      </c>
    </row>
    <row r="346" spans="1:28" s="271" customFormat="1" ht="20.25">
      <c r="A346" s="215"/>
      <c r="B346" s="216" t="str">
        <f>IF(LEN(A346)=0,"",INDEX('Smelter Look-up'!$A:$A,MATCH($A346,'Smelter Look-up'!$E:$E,0)))</f>
        <v/>
      </c>
      <c r="C346" s="220" t="str">
        <f>IF(LEN(A346)=0,"",INDEX('Smelter Look-up'!$C:$C,MATCH($A346,'Smelter Look-up'!$E:$E,0)))</f>
        <v/>
      </c>
      <c r="D346" s="216"/>
      <c r="E346" s="216" t="str">
        <f ca="1">IF(ISERROR($V346),"",OFFSET('Smelter Look-up'!$D$4,$V346-4,0)&amp;"")</f>
        <v/>
      </c>
      <c r="F346" s="216" t="str">
        <f ca="1">IF(ISERROR($V346),"",OFFSET('Smelter Look-up'!$E$4,$V346-4,0))</f>
        <v/>
      </c>
      <c r="G346" s="216" t="str">
        <f ca="1">IF(C346=$X$4,"Enter smelter details", IF(ISERROR($V346),"",OFFSET('Smelter Look-up'!$F$4,$V346-4,0)))</f>
        <v/>
      </c>
      <c r="H346" s="217" t="str">
        <f ca="1">IF(ISERROR($V346),"",OFFSET('Smelter Look-up'!$G$4,$V346-4,0))</f>
        <v/>
      </c>
      <c r="I346" s="218" t="str">
        <f ca="1">IF(ISERROR($V346),"",OFFSET('Smelter Look-up'!$H$4,$V346-4,0))</f>
        <v/>
      </c>
      <c r="J346" s="218" t="str">
        <f ca="1">IF(ISERROR($V346),"",OFFSET('Smelter Look-up'!$I$4,$V346-4,0))</f>
        <v/>
      </c>
      <c r="K346" s="267"/>
      <c r="L346" s="267"/>
      <c r="M346" s="267"/>
      <c r="N346" s="267"/>
      <c r="O346" s="267"/>
      <c r="P346" s="219"/>
      <c r="Q346" s="268"/>
      <c r="R346" s="216" t="str">
        <f ca="1">IF(ISERROR($V346),"",OFFSET('Smelter Look-up'!$C$4,$V346-4,0)&amp;"")</f>
        <v/>
      </c>
      <c r="S346" s="224" t="str">
        <f t="shared" ca="1" si="15"/>
        <v/>
      </c>
      <c r="T346" s="224" t="str">
        <f ca="1">IF(B346="","",IF(ISERROR(MATCH($J346,SorP!$B$1:$B$6230,0)),"",INDIRECT("'SorP'!$A$"&amp;MATCH($J346,SorP!$B$1:$B$6230,0))))</f>
        <v/>
      </c>
      <c r="U346" s="239"/>
      <c r="V346" s="269" t="e">
        <f>IF(C346="",NA(),MATCH($B346&amp;$C346,'Smelter Look-up'!$J:$J,0))</f>
        <v>#N/A</v>
      </c>
      <c r="W346" s="270"/>
      <c r="X346" s="270">
        <f t="shared" ca="1" si="16"/>
        <v>0</v>
      </c>
      <c r="Y346" s="270"/>
      <c r="Z346" s="270"/>
      <c r="AB346" s="272" t="str">
        <f t="shared" si="17"/>
        <v/>
      </c>
    </row>
    <row r="347" spans="1:28" s="271" customFormat="1" ht="20.25">
      <c r="A347" s="215"/>
      <c r="B347" s="216" t="str">
        <f>IF(LEN(A347)=0,"",INDEX('Smelter Look-up'!$A:$A,MATCH($A347,'Smelter Look-up'!$E:$E,0)))</f>
        <v/>
      </c>
      <c r="C347" s="220" t="str">
        <f>IF(LEN(A347)=0,"",INDEX('Smelter Look-up'!$C:$C,MATCH($A347,'Smelter Look-up'!$E:$E,0)))</f>
        <v/>
      </c>
      <c r="D347" s="216"/>
      <c r="E347" s="216" t="str">
        <f ca="1">IF(ISERROR($V347),"",OFFSET('Smelter Look-up'!$D$4,$V347-4,0)&amp;"")</f>
        <v/>
      </c>
      <c r="F347" s="216" t="str">
        <f ca="1">IF(ISERROR($V347),"",OFFSET('Smelter Look-up'!$E$4,$V347-4,0))</f>
        <v/>
      </c>
      <c r="G347" s="216" t="str">
        <f ca="1">IF(C347=$X$4,"Enter smelter details", IF(ISERROR($V347),"",OFFSET('Smelter Look-up'!$F$4,$V347-4,0)))</f>
        <v/>
      </c>
      <c r="H347" s="217" t="str">
        <f ca="1">IF(ISERROR($V347),"",OFFSET('Smelter Look-up'!$G$4,$V347-4,0))</f>
        <v/>
      </c>
      <c r="I347" s="218" t="str">
        <f ca="1">IF(ISERROR($V347),"",OFFSET('Smelter Look-up'!$H$4,$V347-4,0))</f>
        <v/>
      </c>
      <c r="J347" s="218" t="str">
        <f ca="1">IF(ISERROR($V347),"",OFFSET('Smelter Look-up'!$I$4,$V347-4,0))</f>
        <v/>
      </c>
      <c r="K347" s="267"/>
      <c r="L347" s="267"/>
      <c r="M347" s="267"/>
      <c r="N347" s="267"/>
      <c r="O347" s="267"/>
      <c r="P347" s="219"/>
      <c r="Q347" s="268"/>
      <c r="R347" s="216" t="str">
        <f ca="1">IF(ISERROR($V347),"",OFFSET('Smelter Look-up'!$C$4,$V347-4,0)&amp;"")</f>
        <v/>
      </c>
      <c r="S347" s="224" t="str">
        <f t="shared" ca="1" si="15"/>
        <v/>
      </c>
      <c r="T347" s="224" t="str">
        <f ca="1">IF(B347="","",IF(ISERROR(MATCH($J347,SorP!$B$1:$B$6230,0)),"",INDIRECT("'SorP'!$A$"&amp;MATCH($J347,SorP!$B$1:$B$6230,0))))</f>
        <v/>
      </c>
      <c r="U347" s="239"/>
      <c r="V347" s="269" t="e">
        <f>IF(C347="",NA(),MATCH($B347&amp;$C347,'Smelter Look-up'!$J:$J,0))</f>
        <v>#N/A</v>
      </c>
      <c r="W347" s="270"/>
      <c r="X347" s="270">
        <f t="shared" ca="1" si="16"/>
        <v>0</v>
      </c>
      <c r="Y347" s="270"/>
      <c r="Z347" s="270"/>
      <c r="AB347" s="272" t="str">
        <f t="shared" si="17"/>
        <v/>
      </c>
    </row>
    <row r="348" spans="1:28" s="271" customFormat="1" ht="20.25">
      <c r="A348" s="215"/>
      <c r="B348" s="216" t="str">
        <f>IF(LEN(A348)=0,"",INDEX('Smelter Look-up'!$A:$A,MATCH($A348,'Smelter Look-up'!$E:$E,0)))</f>
        <v/>
      </c>
      <c r="C348" s="220" t="str">
        <f>IF(LEN(A348)=0,"",INDEX('Smelter Look-up'!$C:$C,MATCH($A348,'Smelter Look-up'!$E:$E,0)))</f>
        <v/>
      </c>
      <c r="D348" s="216"/>
      <c r="E348" s="216" t="str">
        <f ca="1">IF(ISERROR($V348),"",OFFSET('Smelter Look-up'!$D$4,$V348-4,0)&amp;"")</f>
        <v/>
      </c>
      <c r="F348" s="216" t="str">
        <f ca="1">IF(ISERROR($V348),"",OFFSET('Smelter Look-up'!$E$4,$V348-4,0))</f>
        <v/>
      </c>
      <c r="G348" s="216" t="str">
        <f ca="1">IF(C348=$X$4,"Enter smelter details", IF(ISERROR($V348),"",OFFSET('Smelter Look-up'!$F$4,$V348-4,0)))</f>
        <v/>
      </c>
      <c r="H348" s="217" t="str">
        <f ca="1">IF(ISERROR($V348),"",OFFSET('Smelter Look-up'!$G$4,$V348-4,0))</f>
        <v/>
      </c>
      <c r="I348" s="218" t="str">
        <f ca="1">IF(ISERROR($V348),"",OFFSET('Smelter Look-up'!$H$4,$V348-4,0))</f>
        <v/>
      </c>
      <c r="J348" s="218" t="str">
        <f ca="1">IF(ISERROR($V348),"",OFFSET('Smelter Look-up'!$I$4,$V348-4,0))</f>
        <v/>
      </c>
      <c r="K348" s="267"/>
      <c r="L348" s="267"/>
      <c r="M348" s="267"/>
      <c r="N348" s="267"/>
      <c r="O348" s="267"/>
      <c r="P348" s="219"/>
      <c r="Q348" s="268"/>
      <c r="R348" s="216" t="str">
        <f ca="1">IF(ISERROR($V348),"",OFFSET('Smelter Look-up'!$C$4,$V348-4,0)&amp;"")</f>
        <v/>
      </c>
      <c r="S348" s="224" t="str">
        <f t="shared" ca="1" si="15"/>
        <v/>
      </c>
      <c r="T348" s="224" t="str">
        <f ca="1">IF(B348="","",IF(ISERROR(MATCH($J348,SorP!$B$1:$B$6230,0)),"",INDIRECT("'SorP'!$A$"&amp;MATCH($J348,SorP!$B$1:$B$6230,0))))</f>
        <v/>
      </c>
      <c r="U348" s="239"/>
      <c r="V348" s="269" t="e">
        <f>IF(C348="",NA(),MATCH($B348&amp;$C348,'Smelter Look-up'!$J:$J,0))</f>
        <v>#N/A</v>
      </c>
      <c r="W348" s="270"/>
      <c r="X348" s="270">
        <f t="shared" ca="1" si="16"/>
        <v>0</v>
      </c>
      <c r="Y348" s="270"/>
      <c r="Z348" s="270"/>
      <c r="AB348" s="272" t="str">
        <f t="shared" si="17"/>
        <v/>
      </c>
    </row>
    <row r="349" spans="1:28" s="271" customFormat="1" ht="20.25">
      <c r="A349" s="215"/>
      <c r="B349" s="216" t="str">
        <f>IF(LEN(A349)=0,"",INDEX('Smelter Look-up'!$A:$A,MATCH($A349,'Smelter Look-up'!$E:$E,0)))</f>
        <v/>
      </c>
      <c r="C349" s="220" t="str">
        <f>IF(LEN(A349)=0,"",INDEX('Smelter Look-up'!$C:$C,MATCH($A349,'Smelter Look-up'!$E:$E,0)))</f>
        <v/>
      </c>
      <c r="D349" s="216"/>
      <c r="E349" s="216" t="str">
        <f ca="1">IF(ISERROR($V349),"",OFFSET('Smelter Look-up'!$D$4,$V349-4,0)&amp;"")</f>
        <v/>
      </c>
      <c r="F349" s="216" t="str">
        <f ca="1">IF(ISERROR($V349),"",OFFSET('Smelter Look-up'!$E$4,$V349-4,0))</f>
        <v/>
      </c>
      <c r="G349" s="216" t="str">
        <f ca="1">IF(C349=$X$4,"Enter smelter details", IF(ISERROR($V349),"",OFFSET('Smelter Look-up'!$F$4,$V349-4,0)))</f>
        <v/>
      </c>
      <c r="H349" s="217" t="str">
        <f ca="1">IF(ISERROR($V349),"",OFFSET('Smelter Look-up'!$G$4,$V349-4,0))</f>
        <v/>
      </c>
      <c r="I349" s="218" t="str">
        <f ca="1">IF(ISERROR($V349),"",OFFSET('Smelter Look-up'!$H$4,$V349-4,0))</f>
        <v/>
      </c>
      <c r="J349" s="218" t="str">
        <f ca="1">IF(ISERROR($V349),"",OFFSET('Smelter Look-up'!$I$4,$V349-4,0))</f>
        <v/>
      </c>
      <c r="K349" s="267"/>
      <c r="L349" s="267"/>
      <c r="M349" s="267"/>
      <c r="N349" s="267"/>
      <c r="O349" s="267"/>
      <c r="P349" s="219"/>
      <c r="Q349" s="268"/>
      <c r="R349" s="216" t="str">
        <f ca="1">IF(ISERROR($V349),"",OFFSET('Smelter Look-up'!$C$4,$V349-4,0)&amp;"")</f>
        <v/>
      </c>
      <c r="S349" s="224" t="str">
        <f t="shared" ca="1" si="15"/>
        <v/>
      </c>
      <c r="T349" s="224" t="str">
        <f ca="1">IF(B349="","",IF(ISERROR(MATCH($J349,SorP!$B$1:$B$6230,0)),"",INDIRECT("'SorP'!$A$"&amp;MATCH($J349,SorP!$B$1:$B$6230,0))))</f>
        <v/>
      </c>
      <c r="U349" s="239"/>
      <c r="V349" s="269" t="e">
        <f>IF(C349="",NA(),MATCH($B349&amp;$C349,'Smelter Look-up'!$J:$J,0))</f>
        <v>#N/A</v>
      </c>
      <c r="W349" s="270"/>
      <c r="X349" s="270">
        <f t="shared" ca="1" si="16"/>
        <v>0</v>
      </c>
      <c r="Y349" s="270"/>
      <c r="Z349" s="270"/>
      <c r="AB349" s="272" t="str">
        <f t="shared" si="17"/>
        <v/>
      </c>
    </row>
    <row r="350" spans="1:28" s="271" customFormat="1" ht="20.25">
      <c r="A350" s="215"/>
      <c r="B350" s="216" t="str">
        <f>IF(LEN(A350)=0,"",INDEX('Smelter Look-up'!$A:$A,MATCH($A350,'Smelter Look-up'!$E:$E,0)))</f>
        <v/>
      </c>
      <c r="C350" s="220" t="str">
        <f>IF(LEN(A350)=0,"",INDEX('Smelter Look-up'!$C:$C,MATCH($A350,'Smelter Look-up'!$E:$E,0)))</f>
        <v/>
      </c>
      <c r="D350" s="216"/>
      <c r="E350" s="216" t="str">
        <f ca="1">IF(ISERROR($V350),"",OFFSET('Smelter Look-up'!$D$4,$V350-4,0)&amp;"")</f>
        <v/>
      </c>
      <c r="F350" s="216" t="str">
        <f ca="1">IF(ISERROR($V350),"",OFFSET('Smelter Look-up'!$E$4,$V350-4,0))</f>
        <v/>
      </c>
      <c r="G350" s="216" t="str">
        <f ca="1">IF(C350=$X$4,"Enter smelter details", IF(ISERROR($V350),"",OFFSET('Smelter Look-up'!$F$4,$V350-4,0)))</f>
        <v/>
      </c>
      <c r="H350" s="217" t="str">
        <f ca="1">IF(ISERROR($V350),"",OFFSET('Smelter Look-up'!$G$4,$V350-4,0))</f>
        <v/>
      </c>
      <c r="I350" s="218" t="str">
        <f ca="1">IF(ISERROR($V350),"",OFFSET('Smelter Look-up'!$H$4,$V350-4,0))</f>
        <v/>
      </c>
      <c r="J350" s="218" t="str">
        <f ca="1">IF(ISERROR($V350),"",OFFSET('Smelter Look-up'!$I$4,$V350-4,0))</f>
        <v/>
      </c>
      <c r="K350" s="267"/>
      <c r="L350" s="267"/>
      <c r="M350" s="267"/>
      <c r="N350" s="267"/>
      <c r="O350" s="267"/>
      <c r="P350" s="219"/>
      <c r="Q350" s="268"/>
      <c r="R350" s="216" t="str">
        <f ca="1">IF(ISERROR($V350),"",OFFSET('Smelter Look-up'!$C$4,$V350-4,0)&amp;"")</f>
        <v/>
      </c>
      <c r="S350" s="224" t="str">
        <f t="shared" ca="1" si="15"/>
        <v/>
      </c>
      <c r="T350" s="224" t="str">
        <f ca="1">IF(B350="","",IF(ISERROR(MATCH($J350,SorP!$B$1:$B$6230,0)),"",INDIRECT("'SorP'!$A$"&amp;MATCH($J350,SorP!$B$1:$B$6230,0))))</f>
        <v/>
      </c>
      <c r="U350" s="239"/>
      <c r="V350" s="269" t="e">
        <f>IF(C350="",NA(),MATCH($B350&amp;$C350,'Smelter Look-up'!$J:$J,0))</f>
        <v>#N/A</v>
      </c>
      <c r="W350" s="270"/>
      <c r="X350" s="270">
        <f t="shared" ca="1" si="16"/>
        <v>0</v>
      </c>
      <c r="Y350" s="270"/>
      <c r="Z350" s="270"/>
      <c r="AB350" s="272" t="str">
        <f t="shared" si="17"/>
        <v/>
      </c>
    </row>
    <row r="351" spans="1:28" s="271" customFormat="1" ht="20.25">
      <c r="A351" s="215"/>
      <c r="B351" s="216" t="str">
        <f>IF(LEN(A351)=0,"",INDEX('Smelter Look-up'!$A:$A,MATCH($A351,'Smelter Look-up'!$E:$E,0)))</f>
        <v/>
      </c>
      <c r="C351" s="220" t="str">
        <f>IF(LEN(A351)=0,"",INDEX('Smelter Look-up'!$C:$C,MATCH($A351,'Smelter Look-up'!$E:$E,0)))</f>
        <v/>
      </c>
      <c r="D351" s="216"/>
      <c r="E351" s="216" t="str">
        <f ca="1">IF(ISERROR($V351),"",OFFSET('Smelter Look-up'!$D$4,$V351-4,0)&amp;"")</f>
        <v/>
      </c>
      <c r="F351" s="216" t="str">
        <f ca="1">IF(ISERROR($V351),"",OFFSET('Smelter Look-up'!$E$4,$V351-4,0))</f>
        <v/>
      </c>
      <c r="G351" s="216" t="str">
        <f ca="1">IF(C351=$X$4,"Enter smelter details", IF(ISERROR($V351),"",OFFSET('Smelter Look-up'!$F$4,$V351-4,0)))</f>
        <v/>
      </c>
      <c r="H351" s="217" t="str">
        <f ca="1">IF(ISERROR($V351),"",OFFSET('Smelter Look-up'!$G$4,$V351-4,0))</f>
        <v/>
      </c>
      <c r="I351" s="218" t="str">
        <f ca="1">IF(ISERROR($V351),"",OFFSET('Smelter Look-up'!$H$4,$V351-4,0))</f>
        <v/>
      </c>
      <c r="J351" s="218" t="str">
        <f ca="1">IF(ISERROR($V351),"",OFFSET('Smelter Look-up'!$I$4,$V351-4,0))</f>
        <v/>
      </c>
      <c r="K351" s="267"/>
      <c r="L351" s="267"/>
      <c r="M351" s="267"/>
      <c r="N351" s="267"/>
      <c r="O351" s="267"/>
      <c r="P351" s="219"/>
      <c r="Q351" s="268"/>
      <c r="R351" s="216" t="str">
        <f ca="1">IF(ISERROR($V351),"",OFFSET('Smelter Look-up'!$C$4,$V351-4,0)&amp;"")</f>
        <v/>
      </c>
      <c r="S351" s="224" t="str">
        <f t="shared" ca="1" si="15"/>
        <v/>
      </c>
      <c r="T351" s="224" t="str">
        <f ca="1">IF(B351="","",IF(ISERROR(MATCH($J351,SorP!$B$1:$B$6230,0)),"",INDIRECT("'SorP'!$A$"&amp;MATCH($J351,SorP!$B$1:$B$6230,0))))</f>
        <v/>
      </c>
      <c r="U351" s="239"/>
      <c r="V351" s="269" t="e">
        <f>IF(C351="",NA(),MATCH($B351&amp;$C351,'Smelter Look-up'!$J:$J,0))</f>
        <v>#N/A</v>
      </c>
      <c r="W351" s="270"/>
      <c r="X351" s="270">
        <f t="shared" ca="1" si="16"/>
        <v>0</v>
      </c>
      <c r="Y351" s="270"/>
      <c r="Z351" s="270"/>
      <c r="AB351" s="272" t="str">
        <f t="shared" si="17"/>
        <v/>
      </c>
    </row>
    <row r="352" spans="1:28" s="271" customFormat="1" ht="20.25">
      <c r="A352" s="215"/>
      <c r="B352" s="216" t="str">
        <f>IF(LEN(A352)=0,"",INDEX('Smelter Look-up'!$A:$A,MATCH($A352,'Smelter Look-up'!$E:$E,0)))</f>
        <v/>
      </c>
      <c r="C352" s="220" t="str">
        <f>IF(LEN(A352)=0,"",INDEX('Smelter Look-up'!$C:$C,MATCH($A352,'Smelter Look-up'!$E:$E,0)))</f>
        <v/>
      </c>
      <c r="D352" s="216"/>
      <c r="E352" s="216" t="str">
        <f ca="1">IF(ISERROR($V352),"",OFFSET('Smelter Look-up'!$D$4,$V352-4,0)&amp;"")</f>
        <v/>
      </c>
      <c r="F352" s="216" t="str">
        <f ca="1">IF(ISERROR($V352),"",OFFSET('Smelter Look-up'!$E$4,$V352-4,0))</f>
        <v/>
      </c>
      <c r="G352" s="216" t="str">
        <f ca="1">IF(C352=$X$4,"Enter smelter details", IF(ISERROR($V352),"",OFFSET('Smelter Look-up'!$F$4,$V352-4,0)))</f>
        <v/>
      </c>
      <c r="H352" s="217" t="str">
        <f ca="1">IF(ISERROR($V352),"",OFFSET('Smelter Look-up'!$G$4,$V352-4,0))</f>
        <v/>
      </c>
      <c r="I352" s="218" t="str">
        <f ca="1">IF(ISERROR($V352),"",OFFSET('Smelter Look-up'!$H$4,$V352-4,0))</f>
        <v/>
      </c>
      <c r="J352" s="218" t="str">
        <f ca="1">IF(ISERROR($V352),"",OFFSET('Smelter Look-up'!$I$4,$V352-4,0))</f>
        <v/>
      </c>
      <c r="K352" s="267"/>
      <c r="L352" s="267"/>
      <c r="M352" s="267"/>
      <c r="N352" s="267"/>
      <c r="O352" s="267"/>
      <c r="P352" s="219"/>
      <c r="Q352" s="268"/>
      <c r="R352" s="216" t="str">
        <f ca="1">IF(ISERROR($V352),"",OFFSET('Smelter Look-up'!$C$4,$V352-4,0)&amp;"")</f>
        <v/>
      </c>
      <c r="S352" s="224" t="str">
        <f t="shared" ca="1" si="15"/>
        <v/>
      </c>
      <c r="T352" s="224" t="str">
        <f ca="1">IF(B352="","",IF(ISERROR(MATCH($J352,SorP!$B$1:$B$6230,0)),"",INDIRECT("'SorP'!$A$"&amp;MATCH($J352,SorP!$B$1:$B$6230,0))))</f>
        <v/>
      </c>
      <c r="U352" s="239"/>
      <c r="V352" s="269" t="e">
        <f>IF(C352="",NA(),MATCH($B352&amp;$C352,'Smelter Look-up'!$J:$J,0))</f>
        <v>#N/A</v>
      </c>
      <c r="W352" s="270"/>
      <c r="X352" s="270">
        <f t="shared" ca="1" si="16"/>
        <v>0</v>
      </c>
      <c r="Y352" s="270"/>
      <c r="Z352" s="270"/>
      <c r="AB352" s="272" t="str">
        <f t="shared" si="17"/>
        <v/>
      </c>
    </row>
    <row r="353" spans="1:28" s="271" customFormat="1" ht="20.25">
      <c r="A353" s="215"/>
      <c r="B353" s="216" t="str">
        <f>IF(LEN(A353)=0,"",INDEX('Smelter Look-up'!$A:$A,MATCH($A353,'Smelter Look-up'!$E:$E,0)))</f>
        <v/>
      </c>
      <c r="C353" s="220" t="str">
        <f>IF(LEN(A353)=0,"",INDEX('Smelter Look-up'!$C:$C,MATCH($A353,'Smelter Look-up'!$E:$E,0)))</f>
        <v/>
      </c>
      <c r="D353" s="216"/>
      <c r="E353" s="216" t="str">
        <f ca="1">IF(ISERROR($V353),"",OFFSET('Smelter Look-up'!$D$4,$V353-4,0)&amp;"")</f>
        <v/>
      </c>
      <c r="F353" s="216" t="str">
        <f ca="1">IF(ISERROR($V353),"",OFFSET('Smelter Look-up'!$E$4,$V353-4,0))</f>
        <v/>
      </c>
      <c r="G353" s="216" t="str">
        <f ca="1">IF(C353=$X$4,"Enter smelter details", IF(ISERROR($V353),"",OFFSET('Smelter Look-up'!$F$4,$V353-4,0)))</f>
        <v/>
      </c>
      <c r="H353" s="217" t="str">
        <f ca="1">IF(ISERROR($V353),"",OFFSET('Smelter Look-up'!$G$4,$V353-4,0))</f>
        <v/>
      </c>
      <c r="I353" s="218" t="str">
        <f ca="1">IF(ISERROR($V353),"",OFFSET('Smelter Look-up'!$H$4,$V353-4,0))</f>
        <v/>
      </c>
      <c r="J353" s="218" t="str">
        <f ca="1">IF(ISERROR($V353),"",OFFSET('Smelter Look-up'!$I$4,$V353-4,0))</f>
        <v/>
      </c>
      <c r="K353" s="267"/>
      <c r="L353" s="267"/>
      <c r="M353" s="267"/>
      <c r="N353" s="267"/>
      <c r="O353" s="267"/>
      <c r="P353" s="219"/>
      <c r="Q353" s="268"/>
      <c r="R353" s="216" t="str">
        <f ca="1">IF(ISERROR($V353),"",OFFSET('Smelter Look-up'!$C$4,$V353-4,0)&amp;"")</f>
        <v/>
      </c>
      <c r="S353" s="224" t="str">
        <f t="shared" ca="1" si="15"/>
        <v/>
      </c>
      <c r="T353" s="224" t="str">
        <f ca="1">IF(B353="","",IF(ISERROR(MATCH($J353,SorP!$B$1:$B$6230,0)),"",INDIRECT("'SorP'!$A$"&amp;MATCH($J353,SorP!$B$1:$B$6230,0))))</f>
        <v/>
      </c>
      <c r="U353" s="239"/>
      <c r="V353" s="269" t="e">
        <f>IF(C353="",NA(),MATCH($B353&amp;$C353,'Smelter Look-up'!$J:$J,0))</f>
        <v>#N/A</v>
      </c>
      <c r="W353" s="270"/>
      <c r="X353" s="270">
        <f t="shared" ca="1" si="16"/>
        <v>0</v>
      </c>
      <c r="Y353" s="270"/>
      <c r="Z353" s="270"/>
      <c r="AB353" s="272" t="str">
        <f t="shared" si="17"/>
        <v/>
      </c>
    </row>
    <row r="354" spans="1:28" s="271" customFormat="1" ht="20.25">
      <c r="A354" s="215"/>
      <c r="B354" s="216" t="str">
        <f>IF(LEN(A354)=0,"",INDEX('Smelter Look-up'!$A:$A,MATCH($A354,'Smelter Look-up'!$E:$E,0)))</f>
        <v/>
      </c>
      <c r="C354" s="220" t="str">
        <f>IF(LEN(A354)=0,"",INDEX('Smelter Look-up'!$C:$C,MATCH($A354,'Smelter Look-up'!$E:$E,0)))</f>
        <v/>
      </c>
      <c r="D354" s="216"/>
      <c r="E354" s="216" t="str">
        <f ca="1">IF(ISERROR($V354),"",OFFSET('Smelter Look-up'!$D$4,$V354-4,0)&amp;"")</f>
        <v/>
      </c>
      <c r="F354" s="216" t="str">
        <f ca="1">IF(ISERROR($V354),"",OFFSET('Smelter Look-up'!$E$4,$V354-4,0))</f>
        <v/>
      </c>
      <c r="G354" s="216" t="str">
        <f ca="1">IF(C354=$X$4,"Enter smelter details", IF(ISERROR($V354),"",OFFSET('Smelter Look-up'!$F$4,$V354-4,0)))</f>
        <v/>
      </c>
      <c r="H354" s="217" t="str">
        <f ca="1">IF(ISERROR($V354),"",OFFSET('Smelter Look-up'!$G$4,$V354-4,0))</f>
        <v/>
      </c>
      <c r="I354" s="218" t="str">
        <f ca="1">IF(ISERROR($V354),"",OFFSET('Smelter Look-up'!$H$4,$V354-4,0))</f>
        <v/>
      </c>
      <c r="J354" s="218" t="str">
        <f ca="1">IF(ISERROR($V354),"",OFFSET('Smelter Look-up'!$I$4,$V354-4,0))</f>
        <v/>
      </c>
      <c r="K354" s="267"/>
      <c r="L354" s="267"/>
      <c r="M354" s="267"/>
      <c r="N354" s="267"/>
      <c r="O354" s="267"/>
      <c r="P354" s="219"/>
      <c r="Q354" s="268"/>
      <c r="R354" s="216" t="str">
        <f ca="1">IF(ISERROR($V354),"",OFFSET('Smelter Look-up'!$C$4,$V354-4,0)&amp;"")</f>
        <v/>
      </c>
      <c r="S354" s="224" t="str">
        <f t="shared" ca="1" si="15"/>
        <v/>
      </c>
      <c r="T354" s="224" t="str">
        <f ca="1">IF(B354="","",IF(ISERROR(MATCH($J354,SorP!$B$1:$B$6230,0)),"",INDIRECT("'SorP'!$A$"&amp;MATCH($J354,SorP!$B$1:$B$6230,0))))</f>
        <v/>
      </c>
      <c r="U354" s="239"/>
      <c r="V354" s="269" t="e">
        <f>IF(C354="",NA(),MATCH($B354&amp;$C354,'Smelter Look-up'!$J:$J,0))</f>
        <v>#N/A</v>
      </c>
      <c r="W354" s="270"/>
      <c r="X354" s="270">
        <f t="shared" ca="1" si="16"/>
        <v>0</v>
      </c>
      <c r="Y354" s="270"/>
      <c r="Z354" s="270"/>
      <c r="AB354" s="272" t="str">
        <f t="shared" si="17"/>
        <v/>
      </c>
    </row>
    <row r="355" spans="1:28" s="271" customFormat="1" ht="20.25">
      <c r="A355" s="215"/>
      <c r="B355" s="216" t="str">
        <f>IF(LEN(A355)=0,"",INDEX('Smelter Look-up'!$A:$A,MATCH($A355,'Smelter Look-up'!$E:$E,0)))</f>
        <v/>
      </c>
      <c r="C355" s="220" t="str">
        <f>IF(LEN(A355)=0,"",INDEX('Smelter Look-up'!$C:$C,MATCH($A355,'Smelter Look-up'!$E:$E,0)))</f>
        <v/>
      </c>
      <c r="D355" s="216"/>
      <c r="E355" s="216" t="str">
        <f ca="1">IF(ISERROR($V355),"",OFFSET('Smelter Look-up'!$D$4,$V355-4,0)&amp;"")</f>
        <v/>
      </c>
      <c r="F355" s="216" t="str">
        <f ca="1">IF(ISERROR($V355),"",OFFSET('Smelter Look-up'!$E$4,$V355-4,0))</f>
        <v/>
      </c>
      <c r="G355" s="216" t="str">
        <f ca="1">IF(C355=$X$4,"Enter smelter details", IF(ISERROR($V355),"",OFFSET('Smelter Look-up'!$F$4,$V355-4,0)))</f>
        <v/>
      </c>
      <c r="H355" s="217" t="str">
        <f ca="1">IF(ISERROR($V355),"",OFFSET('Smelter Look-up'!$G$4,$V355-4,0))</f>
        <v/>
      </c>
      <c r="I355" s="218" t="str">
        <f ca="1">IF(ISERROR($V355),"",OFFSET('Smelter Look-up'!$H$4,$V355-4,0))</f>
        <v/>
      </c>
      <c r="J355" s="218" t="str">
        <f ca="1">IF(ISERROR($V355),"",OFFSET('Smelter Look-up'!$I$4,$V355-4,0))</f>
        <v/>
      </c>
      <c r="K355" s="267"/>
      <c r="L355" s="267"/>
      <c r="M355" s="267"/>
      <c r="N355" s="267"/>
      <c r="O355" s="267"/>
      <c r="P355" s="219"/>
      <c r="Q355" s="268"/>
      <c r="R355" s="216" t="str">
        <f ca="1">IF(ISERROR($V355),"",OFFSET('Smelter Look-up'!$C$4,$V355-4,0)&amp;"")</f>
        <v/>
      </c>
      <c r="S355" s="224" t="str">
        <f t="shared" ca="1" si="15"/>
        <v/>
      </c>
      <c r="T355" s="224" t="str">
        <f ca="1">IF(B355="","",IF(ISERROR(MATCH($J355,SorP!$B$1:$B$6230,0)),"",INDIRECT("'SorP'!$A$"&amp;MATCH($J355,SorP!$B$1:$B$6230,0))))</f>
        <v/>
      </c>
      <c r="U355" s="239"/>
      <c r="V355" s="269" t="e">
        <f>IF(C355="",NA(),MATCH($B355&amp;$C355,'Smelter Look-up'!$J:$J,0))</f>
        <v>#N/A</v>
      </c>
      <c r="W355" s="270"/>
      <c r="X355" s="270">
        <f t="shared" ca="1" si="16"/>
        <v>0</v>
      </c>
      <c r="Y355" s="270"/>
      <c r="Z355" s="270"/>
      <c r="AB355" s="272" t="str">
        <f t="shared" si="17"/>
        <v/>
      </c>
    </row>
    <row r="356" spans="1:28" s="271" customFormat="1" ht="20.25">
      <c r="A356" s="215"/>
      <c r="B356" s="216" t="str">
        <f>IF(LEN(A356)=0,"",INDEX('Smelter Look-up'!$A:$A,MATCH($A356,'Smelter Look-up'!$E:$E,0)))</f>
        <v/>
      </c>
      <c r="C356" s="220" t="str">
        <f>IF(LEN(A356)=0,"",INDEX('Smelter Look-up'!$C:$C,MATCH($A356,'Smelter Look-up'!$E:$E,0)))</f>
        <v/>
      </c>
      <c r="D356" s="216"/>
      <c r="E356" s="216" t="str">
        <f ca="1">IF(ISERROR($V356),"",OFFSET('Smelter Look-up'!$D$4,$V356-4,0)&amp;"")</f>
        <v/>
      </c>
      <c r="F356" s="216" t="str">
        <f ca="1">IF(ISERROR($V356),"",OFFSET('Smelter Look-up'!$E$4,$V356-4,0))</f>
        <v/>
      </c>
      <c r="G356" s="216" t="str">
        <f ca="1">IF(C356=$X$4,"Enter smelter details", IF(ISERROR($V356),"",OFFSET('Smelter Look-up'!$F$4,$V356-4,0)))</f>
        <v/>
      </c>
      <c r="H356" s="217" t="str">
        <f ca="1">IF(ISERROR($V356),"",OFFSET('Smelter Look-up'!$G$4,$V356-4,0))</f>
        <v/>
      </c>
      <c r="I356" s="218" t="str">
        <f ca="1">IF(ISERROR($V356),"",OFFSET('Smelter Look-up'!$H$4,$V356-4,0))</f>
        <v/>
      </c>
      <c r="J356" s="218" t="str">
        <f ca="1">IF(ISERROR($V356),"",OFFSET('Smelter Look-up'!$I$4,$V356-4,0))</f>
        <v/>
      </c>
      <c r="K356" s="267"/>
      <c r="L356" s="267"/>
      <c r="M356" s="267"/>
      <c r="N356" s="267"/>
      <c r="O356" s="267"/>
      <c r="P356" s="219"/>
      <c r="Q356" s="268"/>
      <c r="R356" s="216" t="str">
        <f ca="1">IF(ISERROR($V356),"",OFFSET('Smelter Look-up'!$C$4,$V356-4,0)&amp;"")</f>
        <v/>
      </c>
      <c r="S356" s="224" t="str">
        <f t="shared" ca="1" si="15"/>
        <v/>
      </c>
      <c r="T356" s="224" t="str">
        <f ca="1">IF(B356="","",IF(ISERROR(MATCH($J356,SorP!$B$1:$B$6230,0)),"",INDIRECT("'SorP'!$A$"&amp;MATCH($J356,SorP!$B$1:$B$6230,0))))</f>
        <v/>
      </c>
      <c r="U356" s="239"/>
      <c r="V356" s="269" t="e">
        <f>IF(C356="",NA(),MATCH($B356&amp;$C356,'Smelter Look-up'!$J:$J,0))</f>
        <v>#N/A</v>
      </c>
      <c r="W356" s="270"/>
      <c r="X356" s="270">
        <f t="shared" ca="1" si="16"/>
        <v>0</v>
      </c>
      <c r="Y356" s="270"/>
      <c r="Z356" s="270"/>
      <c r="AB356" s="272" t="str">
        <f t="shared" si="17"/>
        <v/>
      </c>
    </row>
    <row r="357" spans="1:28" s="271" customFormat="1" ht="20.25">
      <c r="A357" s="215"/>
      <c r="B357" s="216" t="str">
        <f>IF(LEN(A357)=0,"",INDEX('Smelter Look-up'!$A:$A,MATCH($A357,'Smelter Look-up'!$E:$E,0)))</f>
        <v/>
      </c>
      <c r="C357" s="220" t="str">
        <f>IF(LEN(A357)=0,"",INDEX('Smelter Look-up'!$C:$C,MATCH($A357,'Smelter Look-up'!$E:$E,0)))</f>
        <v/>
      </c>
      <c r="D357" s="216"/>
      <c r="E357" s="216" t="str">
        <f ca="1">IF(ISERROR($V357),"",OFFSET('Smelter Look-up'!$D$4,$V357-4,0)&amp;"")</f>
        <v/>
      </c>
      <c r="F357" s="216" t="str">
        <f ca="1">IF(ISERROR($V357),"",OFFSET('Smelter Look-up'!$E$4,$V357-4,0))</f>
        <v/>
      </c>
      <c r="G357" s="216" t="str">
        <f ca="1">IF(C357=$X$4,"Enter smelter details", IF(ISERROR($V357),"",OFFSET('Smelter Look-up'!$F$4,$V357-4,0)))</f>
        <v/>
      </c>
      <c r="H357" s="217" t="str">
        <f ca="1">IF(ISERROR($V357),"",OFFSET('Smelter Look-up'!$G$4,$V357-4,0))</f>
        <v/>
      </c>
      <c r="I357" s="218" t="str">
        <f ca="1">IF(ISERROR($V357),"",OFFSET('Smelter Look-up'!$H$4,$V357-4,0))</f>
        <v/>
      </c>
      <c r="J357" s="218" t="str">
        <f ca="1">IF(ISERROR($V357),"",OFFSET('Smelter Look-up'!$I$4,$V357-4,0))</f>
        <v/>
      </c>
      <c r="K357" s="267"/>
      <c r="L357" s="267"/>
      <c r="M357" s="267"/>
      <c r="N357" s="267"/>
      <c r="O357" s="267"/>
      <c r="P357" s="219"/>
      <c r="Q357" s="268"/>
      <c r="R357" s="216" t="str">
        <f ca="1">IF(ISERROR($V357),"",OFFSET('Smelter Look-up'!$C$4,$V357-4,0)&amp;"")</f>
        <v/>
      </c>
      <c r="S357" s="224" t="str">
        <f t="shared" ca="1" si="15"/>
        <v/>
      </c>
      <c r="T357" s="224" t="str">
        <f ca="1">IF(B357="","",IF(ISERROR(MATCH($J357,SorP!$B$1:$B$6230,0)),"",INDIRECT("'SorP'!$A$"&amp;MATCH($J357,SorP!$B$1:$B$6230,0))))</f>
        <v/>
      </c>
      <c r="U357" s="239"/>
      <c r="V357" s="269" t="e">
        <f>IF(C357="",NA(),MATCH($B357&amp;$C357,'Smelter Look-up'!$J:$J,0))</f>
        <v>#N/A</v>
      </c>
      <c r="W357" s="270"/>
      <c r="X357" s="270">
        <f t="shared" ca="1" si="16"/>
        <v>0</v>
      </c>
      <c r="Y357" s="270"/>
      <c r="Z357" s="270"/>
      <c r="AB357" s="272" t="str">
        <f t="shared" si="17"/>
        <v/>
      </c>
    </row>
    <row r="358" spans="1:28" s="271" customFormat="1" ht="20.25">
      <c r="A358" s="215"/>
      <c r="B358" s="216" t="str">
        <f>IF(LEN(A358)=0,"",INDEX('Smelter Look-up'!$A:$A,MATCH($A358,'Smelter Look-up'!$E:$E,0)))</f>
        <v/>
      </c>
      <c r="C358" s="220" t="str">
        <f>IF(LEN(A358)=0,"",INDEX('Smelter Look-up'!$C:$C,MATCH($A358,'Smelter Look-up'!$E:$E,0)))</f>
        <v/>
      </c>
      <c r="D358" s="216"/>
      <c r="E358" s="216" t="str">
        <f ca="1">IF(ISERROR($V358),"",OFFSET('Smelter Look-up'!$D$4,$V358-4,0)&amp;"")</f>
        <v/>
      </c>
      <c r="F358" s="216" t="str">
        <f ca="1">IF(ISERROR($V358),"",OFFSET('Smelter Look-up'!$E$4,$V358-4,0))</f>
        <v/>
      </c>
      <c r="G358" s="216" t="str">
        <f ca="1">IF(C358=$X$4,"Enter smelter details", IF(ISERROR($V358),"",OFFSET('Smelter Look-up'!$F$4,$V358-4,0)))</f>
        <v/>
      </c>
      <c r="H358" s="217" t="str">
        <f ca="1">IF(ISERROR($V358),"",OFFSET('Smelter Look-up'!$G$4,$V358-4,0))</f>
        <v/>
      </c>
      <c r="I358" s="218" t="str">
        <f ca="1">IF(ISERROR($V358),"",OFFSET('Smelter Look-up'!$H$4,$V358-4,0))</f>
        <v/>
      </c>
      <c r="J358" s="218" t="str">
        <f ca="1">IF(ISERROR($V358),"",OFFSET('Smelter Look-up'!$I$4,$V358-4,0))</f>
        <v/>
      </c>
      <c r="K358" s="267"/>
      <c r="L358" s="267"/>
      <c r="M358" s="267"/>
      <c r="N358" s="267"/>
      <c r="O358" s="267"/>
      <c r="P358" s="219"/>
      <c r="Q358" s="268"/>
      <c r="R358" s="216" t="str">
        <f ca="1">IF(ISERROR($V358),"",OFFSET('Smelter Look-up'!$C$4,$V358-4,0)&amp;"")</f>
        <v/>
      </c>
      <c r="S358" s="224" t="str">
        <f t="shared" ca="1" si="15"/>
        <v/>
      </c>
      <c r="T358" s="224" t="str">
        <f ca="1">IF(B358="","",IF(ISERROR(MATCH($J358,SorP!$B$1:$B$6230,0)),"",INDIRECT("'SorP'!$A$"&amp;MATCH($J358,SorP!$B$1:$B$6230,0))))</f>
        <v/>
      </c>
      <c r="U358" s="239"/>
      <c r="V358" s="269" t="e">
        <f>IF(C358="",NA(),MATCH($B358&amp;$C358,'Smelter Look-up'!$J:$J,0))</f>
        <v>#N/A</v>
      </c>
      <c r="W358" s="270"/>
      <c r="X358" s="270">
        <f t="shared" ca="1" si="16"/>
        <v>0</v>
      </c>
      <c r="Y358" s="270"/>
      <c r="Z358" s="270"/>
      <c r="AB358" s="272" t="str">
        <f t="shared" si="17"/>
        <v/>
      </c>
    </row>
    <row r="359" spans="1:28" s="271" customFormat="1" ht="20.25">
      <c r="A359" s="215"/>
      <c r="B359" s="216" t="str">
        <f>IF(LEN(A359)=0,"",INDEX('Smelter Look-up'!$A:$A,MATCH($A359,'Smelter Look-up'!$E:$E,0)))</f>
        <v/>
      </c>
      <c r="C359" s="220" t="str">
        <f>IF(LEN(A359)=0,"",INDEX('Smelter Look-up'!$C:$C,MATCH($A359,'Smelter Look-up'!$E:$E,0)))</f>
        <v/>
      </c>
      <c r="D359" s="216"/>
      <c r="E359" s="216" t="str">
        <f ca="1">IF(ISERROR($V359),"",OFFSET('Smelter Look-up'!$D$4,$V359-4,0)&amp;"")</f>
        <v/>
      </c>
      <c r="F359" s="216" t="str">
        <f ca="1">IF(ISERROR($V359),"",OFFSET('Smelter Look-up'!$E$4,$V359-4,0))</f>
        <v/>
      </c>
      <c r="G359" s="216" t="str">
        <f ca="1">IF(C359=$X$4,"Enter smelter details", IF(ISERROR($V359),"",OFFSET('Smelter Look-up'!$F$4,$V359-4,0)))</f>
        <v/>
      </c>
      <c r="H359" s="217" t="str">
        <f ca="1">IF(ISERROR($V359),"",OFFSET('Smelter Look-up'!$G$4,$V359-4,0))</f>
        <v/>
      </c>
      <c r="I359" s="218" t="str">
        <f ca="1">IF(ISERROR($V359),"",OFFSET('Smelter Look-up'!$H$4,$V359-4,0))</f>
        <v/>
      </c>
      <c r="J359" s="218" t="str">
        <f ca="1">IF(ISERROR($V359),"",OFFSET('Smelter Look-up'!$I$4,$V359-4,0))</f>
        <v/>
      </c>
      <c r="K359" s="267"/>
      <c r="L359" s="267"/>
      <c r="M359" s="267"/>
      <c r="N359" s="267"/>
      <c r="O359" s="267"/>
      <c r="P359" s="219"/>
      <c r="Q359" s="268"/>
      <c r="R359" s="216" t="str">
        <f ca="1">IF(ISERROR($V359),"",OFFSET('Smelter Look-up'!$C$4,$V359-4,0)&amp;"")</f>
        <v/>
      </c>
      <c r="S359" s="224" t="str">
        <f t="shared" ca="1" si="15"/>
        <v/>
      </c>
      <c r="T359" s="224" t="str">
        <f ca="1">IF(B359="","",IF(ISERROR(MATCH($J359,SorP!$B$1:$B$6230,0)),"",INDIRECT("'SorP'!$A$"&amp;MATCH($J359,SorP!$B$1:$B$6230,0))))</f>
        <v/>
      </c>
      <c r="U359" s="239"/>
      <c r="V359" s="269" t="e">
        <f>IF(C359="",NA(),MATCH($B359&amp;$C359,'Smelter Look-up'!$J:$J,0))</f>
        <v>#N/A</v>
      </c>
      <c r="W359" s="270"/>
      <c r="X359" s="270">
        <f t="shared" ca="1" si="16"/>
        <v>0</v>
      </c>
      <c r="Y359" s="270"/>
      <c r="Z359" s="270"/>
      <c r="AB359" s="272" t="str">
        <f t="shared" si="17"/>
        <v/>
      </c>
    </row>
    <row r="360" spans="1:28" s="271" customFormat="1" ht="20.25">
      <c r="A360" s="215"/>
      <c r="B360" s="216" t="str">
        <f>IF(LEN(A360)=0,"",INDEX('Smelter Look-up'!$A:$A,MATCH($A360,'Smelter Look-up'!$E:$E,0)))</f>
        <v/>
      </c>
      <c r="C360" s="220" t="str">
        <f>IF(LEN(A360)=0,"",INDEX('Smelter Look-up'!$C:$C,MATCH($A360,'Smelter Look-up'!$E:$E,0)))</f>
        <v/>
      </c>
      <c r="D360" s="216"/>
      <c r="E360" s="216" t="str">
        <f ca="1">IF(ISERROR($V360),"",OFFSET('Smelter Look-up'!$D$4,$V360-4,0)&amp;"")</f>
        <v/>
      </c>
      <c r="F360" s="216" t="str">
        <f ca="1">IF(ISERROR($V360),"",OFFSET('Smelter Look-up'!$E$4,$V360-4,0))</f>
        <v/>
      </c>
      <c r="G360" s="216" t="str">
        <f ca="1">IF(C360=$X$4,"Enter smelter details", IF(ISERROR($V360),"",OFFSET('Smelter Look-up'!$F$4,$V360-4,0)))</f>
        <v/>
      </c>
      <c r="H360" s="217" t="str">
        <f ca="1">IF(ISERROR($V360),"",OFFSET('Smelter Look-up'!$G$4,$V360-4,0))</f>
        <v/>
      </c>
      <c r="I360" s="218" t="str">
        <f ca="1">IF(ISERROR($V360),"",OFFSET('Smelter Look-up'!$H$4,$V360-4,0))</f>
        <v/>
      </c>
      <c r="J360" s="218" t="str">
        <f ca="1">IF(ISERROR($V360),"",OFFSET('Smelter Look-up'!$I$4,$V360-4,0))</f>
        <v/>
      </c>
      <c r="K360" s="267"/>
      <c r="L360" s="267"/>
      <c r="M360" s="267"/>
      <c r="N360" s="267"/>
      <c r="O360" s="267"/>
      <c r="P360" s="219"/>
      <c r="Q360" s="268"/>
      <c r="R360" s="216" t="str">
        <f ca="1">IF(ISERROR($V360),"",OFFSET('Smelter Look-up'!$C$4,$V360-4,0)&amp;"")</f>
        <v/>
      </c>
      <c r="S360" s="224" t="str">
        <f t="shared" ca="1" si="15"/>
        <v/>
      </c>
      <c r="T360" s="224" t="str">
        <f ca="1">IF(B360="","",IF(ISERROR(MATCH($J360,SorP!$B$1:$B$6230,0)),"",INDIRECT("'SorP'!$A$"&amp;MATCH($J360,SorP!$B$1:$B$6230,0))))</f>
        <v/>
      </c>
      <c r="U360" s="239"/>
      <c r="V360" s="269" t="e">
        <f>IF(C360="",NA(),MATCH($B360&amp;$C360,'Smelter Look-up'!$J:$J,0))</f>
        <v>#N/A</v>
      </c>
      <c r="W360" s="270"/>
      <c r="X360" s="270">
        <f t="shared" ca="1" si="16"/>
        <v>0</v>
      </c>
      <c r="Y360" s="270"/>
      <c r="Z360" s="270"/>
      <c r="AB360" s="272" t="str">
        <f t="shared" si="17"/>
        <v/>
      </c>
    </row>
    <row r="361" spans="1:28" s="271" customFormat="1" ht="20.25">
      <c r="A361" s="215"/>
      <c r="B361" s="216" t="str">
        <f>IF(LEN(A361)=0,"",INDEX('Smelter Look-up'!$A:$A,MATCH($A361,'Smelter Look-up'!$E:$E,0)))</f>
        <v/>
      </c>
      <c r="C361" s="220" t="str">
        <f>IF(LEN(A361)=0,"",INDEX('Smelter Look-up'!$C:$C,MATCH($A361,'Smelter Look-up'!$E:$E,0)))</f>
        <v/>
      </c>
      <c r="D361" s="216"/>
      <c r="E361" s="216" t="str">
        <f ca="1">IF(ISERROR($V361),"",OFFSET('Smelter Look-up'!$D$4,$V361-4,0)&amp;"")</f>
        <v/>
      </c>
      <c r="F361" s="216" t="str">
        <f ca="1">IF(ISERROR($V361),"",OFFSET('Smelter Look-up'!$E$4,$V361-4,0))</f>
        <v/>
      </c>
      <c r="G361" s="216" t="str">
        <f ca="1">IF(C361=$X$4,"Enter smelter details", IF(ISERROR($V361),"",OFFSET('Smelter Look-up'!$F$4,$V361-4,0)))</f>
        <v/>
      </c>
      <c r="H361" s="217" t="str">
        <f ca="1">IF(ISERROR($V361),"",OFFSET('Smelter Look-up'!$G$4,$V361-4,0))</f>
        <v/>
      </c>
      <c r="I361" s="218" t="str">
        <f ca="1">IF(ISERROR($V361),"",OFFSET('Smelter Look-up'!$H$4,$V361-4,0))</f>
        <v/>
      </c>
      <c r="J361" s="218" t="str">
        <f ca="1">IF(ISERROR($V361),"",OFFSET('Smelter Look-up'!$I$4,$V361-4,0))</f>
        <v/>
      </c>
      <c r="K361" s="267"/>
      <c r="L361" s="267"/>
      <c r="M361" s="267"/>
      <c r="N361" s="267"/>
      <c r="O361" s="267"/>
      <c r="P361" s="219"/>
      <c r="Q361" s="268"/>
      <c r="R361" s="216" t="str">
        <f ca="1">IF(ISERROR($V361),"",OFFSET('Smelter Look-up'!$C$4,$V361-4,0)&amp;"")</f>
        <v/>
      </c>
      <c r="S361" s="224" t="str">
        <f t="shared" ca="1" si="15"/>
        <v/>
      </c>
      <c r="T361" s="224" t="str">
        <f ca="1">IF(B361="","",IF(ISERROR(MATCH($J361,SorP!$B$1:$B$6230,0)),"",INDIRECT("'SorP'!$A$"&amp;MATCH($J361,SorP!$B$1:$B$6230,0))))</f>
        <v/>
      </c>
      <c r="U361" s="239"/>
      <c r="V361" s="269" t="e">
        <f>IF(C361="",NA(),MATCH($B361&amp;$C361,'Smelter Look-up'!$J:$J,0))</f>
        <v>#N/A</v>
      </c>
      <c r="W361" s="270"/>
      <c r="X361" s="270">
        <f t="shared" ca="1" si="16"/>
        <v>0</v>
      </c>
      <c r="Y361" s="270"/>
      <c r="Z361" s="270"/>
      <c r="AB361" s="272" t="str">
        <f t="shared" si="17"/>
        <v/>
      </c>
    </row>
    <row r="362" spans="1:28" s="271" customFormat="1" ht="20.25">
      <c r="A362" s="215"/>
      <c r="B362" s="216" t="str">
        <f>IF(LEN(A362)=0,"",INDEX('Smelter Look-up'!$A:$A,MATCH($A362,'Smelter Look-up'!$E:$E,0)))</f>
        <v/>
      </c>
      <c r="C362" s="220" t="str">
        <f>IF(LEN(A362)=0,"",INDEX('Smelter Look-up'!$C:$C,MATCH($A362,'Smelter Look-up'!$E:$E,0)))</f>
        <v/>
      </c>
      <c r="D362" s="216"/>
      <c r="E362" s="216" t="str">
        <f ca="1">IF(ISERROR($V362),"",OFFSET('Smelter Look-up'!$D$4,$V362-4,0)&amp;"")</f>
        <v/>
      </c>
      <c r="F362" s="216" t="str">
        <f ca="1">IF(ISERROR($V362),"",OFFSET('Smelter Look-up'!$E$4,$V362-4,0))</f>
        <v/>
      </c>
      <c r="G362" s="216" t="str">
        <f ca="1">IF(C362=$X$4,"Enter smelter details", IF(ISERROR($V362),"",OFFSET('Smelter Look-up'!$F$4,$V362-4,0)))</f>
        <v/>
      </c>
      <c r="H362" s="217" t="str">
        <f ca="1">IF(ISERROR($V362),"",OFFSET('Smelter Look-up'!$G$4,$V362-4,0))</f>
        <v/>
      </c>
      <c r="I362" s="218" t="str">
        <f ca="1">IF(ISERROR($V362),"",OFFSET('Smelter Look-up'!$H$4,$V362-4,0))</f>
        <v/>
      </c>
      <c r="J362" s="218" t="str">
        <f ca="1">IF(ISERROR($V362),"",OFFSET('Smelter Look-up'!$I$4,$V362-4,0))</f>
        <v/>
      </c>
      <c r="K362" s="267"/>
      <c r="L362" s="267"/>
      <c r="M362" s="267"/>
      <c r="N362" s="267"/>
      <c r="O362" s="267"/>
      <c r="P362" s="219"/>
      <c r="Q362" s="268"/>
      <c r="R362" s="216" t="str">
        <f ca="1">IF(ISERROR($V362),"",OFFSET('Smelter Look-up'!$C$4,$V362-4,0)&amp;"")</f>
        <v/>
      </c>
      <c r="S362" s="224" t="str">
        <f t="shared" ca="1" si="15"/>
        <v/>
      </c>
      <c r="T362" s="224" t="str">
        <f ca="1">IF(B362="","",IF(ISERROR(MATCH($J362,SorP!$B$1:$B$6230,0)),"",INDIRECT("'SorP'!$A$"&amp;MATCH($J362,SorP!$B$1:$B$6230,0))))</f>
        <v/>
      </c>
      <c r="U362" s="239"/>
      <c r="V362" s="269" t="e">
        <f>IF(C362="",NA(),MATCH($B362&amp;$C362,'Smelter Look-up'!$J:$J,0))</f>
        <v>#N/A</v>
      </c>
      <c r="W362" s="270"/>
      <c r="X362" s="270">
        <f t="shared" ca="1" si="16"/>
        <v>0</v>
      </c>
      <c r="Y362" s="270"/>
      <c r="Z362" s="270"/>
      <c r="AB362" s="272" t="str">
        <f t="shared" si="17"/>
        <v/>
      </c>
    </row>
    <row r="363" spans="1:28" s="271" customFormat="1" ht="20.25">
      <c r="A363" s="215"/>
      <c r="B363" s="216" t="str">
        <f>IF(LEN(A363)=0,"",INDEX('Smelter Look-up'!$A:$A,MATCH($A363,'Smelter Look-up'!$E:$E,0)))</f>
        <v/>
      </c>
      <c r="C363" s="220" t="str">
        <f>IF(LEN(A363)=0,"",INDEX('Smelter Look-up'!$C:$C,MATCH($A363,'Smelter Look-up'!$E:$E,0)))</f>
        <v/>
      </c>
      <c r="D363" s="216"/>
      <c r="E363" s="216" t="str">
        <f ca="1">IF(ISERROR($V363),"",OFFSET('Smelter Look-up'!$D$4,$V363-4,0)&amp;"")</f>
        <v/>
      </c>
      <c r="F363" s="216" t="str">
        <f ca="1">IF(ISERROR($V363),"",OFFSET('Smelter Look-up'!$E$4,$V363-4,0))</f>
        <v/>
      </c>
      <c r="G363" s="216" t="str">
        <f ca="1">IF(C363=$X$4,"Enter smelter details", IF(ISERROR($V363),"",OFFSET('Smelter Look-up'!$F$4,$V363-4,0)))</f>
        <v/>
      </c>
      <c r="H363" s="217" t="str">
        <f ca="1">IF(ISERROR($V363),"",OFFSET('Smelter Look-up'!$G$4,$V363-4,0))</f>
        <v/>
      </c>
      <c r="I363" s="218" t="str">
        <f ca="1">IF(ISERROR($V363),"",OFFSET('Smelter Look-up'!$H$4,$V363-4,0))</f>
        <v/>
      </c>
      <c r="J363" s="218" t="str">
        <f ca="1">IF(ISERROR($V363),"",OFFSET('Smelter Look-up'!$I$4,$V363-4,0))</f>
        <v/>
      </c>
      <c r="K363" s="267"/>
      <c r="L363" s="267"/>
      <c r="M363" s="267"/>
      <c r="N363" s="267"/>
      <c r="O363" s="267"/>
      <c r="P363" s="219"/>
      <c r="Q363" s="268"/>
      <c r="R363" s="216" t="str">
        <f ca="1">IF(ISERROR($V363),"",OFFSET('Smelter Look-up'!$C$4,$V363-4,0)&amp;"")</f>
        <v/>
      </c>
      <c r="S363" s="224" t="str">
        <f t="shared" ca="1" si="15"/>
        <v/>
      </c>
      <c r="T363" s="224" t="str">
        <f ca="1">IF(B363="","",IF(ISERROR(MATCH($J363,SorP!$B$1:$B$6230,0)),"",INDIRECT("'SorP'!$A$"&amp;MATCH($J363,SorP!$B$1:$B$6230,0))))</f>
        <v/>
      </c>
      <c r="U363" s="239"/>
      <c r="V363" s="269" t="e">
        <f>IF(C363="",NA(),MATCH($B363&amp;$C363,'Smelter Look-up'!$J:$J,0))</f>
        <v>#N/A</v>
      </c>
      <c r="W363" s="270"/>
      <c r="X363" s="270">
        <f t="shared" ca="1" si="16"/>
        <v>0</v>
      </c>
      <c r="Y363" s="270"/>
      <c r="Z363" s="270"/>
      <c r="AB363" s="272" t="str">
        <f t="shared" si="17"/>
        <v/>
      </c>
    </row>
    <row r="364" spans="1:28" s="271" customFormat="1" ht="20.25">
      <c r="A364" s="215"/>
      <c r="B364" s="216" t="str">
        <f>IF(LEN(A364)=0,"",INDEX('Smelter Look-up'!$A:$A,MATCH($A364,'Smelter Look-up'!$E:$E,0)))</f>
        <v/>
      </c>
      <c r="C364" s="220" t="str">
        <f>IF(LEN(A364)=0,"",INDEX('Smelter Look-up'!$C:$C,MATCH($A364,'Smelter Look-up'!$E:$E,0)))</f>
        <v/>
      </c>
      <c r="D364" s="216"/>
      <c r="E364" s="216" t="str">
        <f ca="1">IF(ISERROR($V364),"",OFFSET('Smelter Look-up'!$D$4,$V364-4,0)&amp;"")</f>
        <v/>
      </c>
      <c r="F364" s="216" t="str">
        <f ca="1">IF(ISERROR($V364),"",OFFSET('Smelter Look-up'!$E$4,$V364-4,0))</f>
        <v/>
      </c>
      <c r="G364" s="216" t="str">
        <f ca="1">IF(C364=$X$4,"Enter smelter details", IF(ISERROR($V364),"",OFFSET('Smelter Look-up'!$F$4,$V364-4,0)))</f>
        <v/>
      </c>
      <c r="H364" s="217" t="str">
        <f ca="1">IF(ISERROR($V364),"",OFFSET('Smelter Look-up'!$G$4,$V364-4,0))</f>
        <v/>
      </c>
      <c r="I364" s="218" t="str">
        <f ca="1">IF(ISERROR($V364),"",OFFSET('Smelter Look-up'!$H$4,$V364-4,0))</f>
        <v/>
      </c>
      <c r="J364" s="218" t="str">
        <f ca="1">IF(ISERROR($V364),"",OFFSET('Smelter Look-up'!$I$4,$V364-4,0))</f>
        <v/>
      </c>
      <c r="K364" s="267"/>
      <c r="L364" s="267"/>
      <c r="M364" s="267"/>
      <c r="N364" s="267"/>
      <c r="O364" s="267"/>
      <c r="P364" s="219"/>
      <c r="Q364" s="268"/>
      <c r="R364" s="216" t="str">
        <f ca="1">IF(ISERROR($V364),"",OFFSET('Smelter Look-up'!$C$4,$V364-4,0)&amp;"")</f>
        <v/>
      </c>
      <c r="S364" s="224" t="str">
        <f t="shared" ca="1" si="15"/>
        <v/>
      </c>
      <c r="T364" s="224" t="str">
        <f ca="1">IF(B364="","",IF(ISERROR(MATCH($J364,SorP!$B$1:$B$6230,0)),"",INDIRECT("'SorP'!$A$"&amp;MATCH($J364,SorP!$B$1:$B$6230,0))))</f>
        <v/>
      </c>
      <c r="U364" s="239"/>
      <c r="V364" s="269" t="e">
        <f>IF(C364="",NA(),MATCH($B364&amp;$C364,'Smelter Look-up'!$J:$J,0))</f>
        <v>#N/A</v>
      </c>
      <c r="W364" s="270"/>
      <c r="X364" s="270">
        <f t="shared" ca="1" si="16"/>
        <v>0</v>
      </c>
      <c r="Y364" s="270"/>
      <c r="Z364" s="270"/>
      <c r="AB364" s="272" t="str">
        <f t="shared" si="17"/>
        <v/>
      </c>
    </row>
    <row r="365" spans="1:28" s="271" customFormat="1" ht="20.25">
      <c r="A365" s="215"/>
      <c r="B365" s="216" t="str">
        <f>IF(LEN(A365)=0,"",INDEX('Smelter Look-up'!$A:$A,MATCH($A365,'Smelter Look-up'!$E:$E,0)))</f>
        <v/>
      </c>
      <c r="C365" s="220" t="str">
        <f>IF(LEN(A365)=0,"",INDEX('Smelter Look-up'!$C:$C,MATCH($A365,'Smelter Look-up'!$E:$E,0)))</f>
        <v/>
      </c>
      <c r="D365" s="216"/>
      <c r="E365" s="216" t="str">
        <f ca="1">IF(ISERROR($V365),"",OFFSET('Smelter Look-up'!$D$4,$V365-4,0)&amp;"")</f>
        <v/>
      </c>
      <c r="F365" s="216" t="str">
        <f ca="1">IF(ISERROR($V365),"",OFFSET('Smelter Look-up'!$E$4,$V365-4,0))</f>
        <v/>
      </c>
      <c r="G365" s="216" t="str">
        <f ca="1">IF(C365=$X$4,"Enter smelter details", IF(ISERROR($V365),"",OFFSET('Smelter Look-up'!$F$4,$V365-4,0)))</f>
        <v/>
      </c>
      <c r="H365" s="217" t="str">
        <f ca="1">IF(ISERROR($V365),"",OFFSET('Smelter Look-up'!$G$4,$V365-4,0))</f>
        <v/>
      </c>
      <c r="I365" s="218" t="str">
        <f ca="1">IF(ISERROR($V365),"",OFFSET('Smelter Look-up'!$H$4,$V365-4,0))</f>
        <v/>
      </c>
      <c r="J365" s="218" t="str">
        <f ca="1">IF(ISERROR($V365),"",OFFSET('Smelter Look-up'!$I$4,$V365-4,0))</f>
        <v/>
      </c>
      <c r="K365" s="267"/>
      <c r="L365" s="267"/>
      <c r="M365" s="267"/>
      <c r="N365" s="267"/>
      <c r="O365" s="267"/>
      <c r="P365" s="219"/>
      <c r="Q365" s="268"/>
      <c r="R365" s="216" t="str">
        <f ca="1">IF(ISERROR($V365),"",OFFSET('Smelter Look-up'!$C$4,$V365-4,0)&amp;"")</f>
        <v/>
      </c>
      <c r="S365" s="224" t="str">
        <f t="shared" ca="1" si="15"/>
        <v/>
      </c>
      <c r="T365" s="224" t="str">
        <f ca="1">IF(B365="","",IF(ISERROR(MATCH($J365,SorP!$B$1:$B$6230,0)),"",INDIRECT("'SorP'!$A$"&amp;MATCH($J365,SorP!$B$1:$B$6230,0))))</f>
        <v/>
      </c>
      <c r="U365" s="239"/>
      <c r="V365" s="269" t="e">
        <f>IF(C365="",NA(),MATCH($B365&amp;$C365,'Smelter Look-up'!$J:$J,0))</f>
        <v>#N/A</v>
      </c>
      <c r="W365" s="270"/>
      <c r="X365" s="270">
        <f t="shared" ca="1" si="16"/>
        <v>0</v>
      </c>
      <c r="Y365" s="270"/>
      <c r="Z365" s="270"/>
      <c r="AB365" s="272" t="str">
        <f t="shared" si="17"/>
        <v/>
      </c>
    </row>
    <row r="366" spans="1:28" s="271" customFormat="1" ht="20.25">
      <c r="A366" s="215"/>
      <c r="B366" s="216" t="str">
        <f>IF(LEN(A366)=0,"",INDEX('Smelter Look-up'!$A:$A,MATCH($A366,'Smelter Look-up'!$E:$E,0)))</f>
        <v/>
      </c>
      <c r="C366" s="220" t="str">
        <f>IF(LEN(A366)=0,"",INDEX('Smelter Look-up'!$C:$C,MATCH($A366,'Smelter Look-up'!$E:$E,0)))</f>
        <v/>
      </c>
      <c r="D366" s="216"/>
      <c r="E366" s="216" t="str">
        <f ca="1">IF(ISERROR($V366),"",OFFSET('Smelter Look-up'!$D$4,$V366-4,0)&amp;"")</f>
        <v/>
      </c>
      <c r="F366" s="216" t="str">
        <f ca="1">IF(ISERROR($V366),"",OFFSET('Smelter Look-up'!$E$4,$V366-4,0))</f>
        <v/>
      </c>
      <c r="G366" s="216" t="str">
        <f ca="1">IF(C366=$X$4,"Enter smelter details", IF(ISERROR($V366),"",OFFSET('Smelter Look-up'!$F$4,$V366-4,0)))</f>
        <v/>
      </c>
      <c r="H366" s="217" t="str">
        <f ca="1">IF(ISERROR($V366),"",OFFSET('Smelter Look-up'!$G$4,$V366-4,0))</f>
        <v/>
      </c>
      <c r="I366" s="218" t="str">
        <f ca="1">IF(ISERROR($V366),"",OFFSET('Smelter Look-up'!$H$4,$V366-4,0))</f>
        <v/>
      </c>
      <c r="J366" s="218" t="str">
        <f ca="1">IF(ISERROR($V366),"",OFFSET('Smelter Look-up'!$I$4,$V366-4,0))</f>
        <v/>
      </c>
      <c r="K366" s="267"/>
      <c r="L366" s="267"/>
      <c r="M366" s="267"/>
      <c r="N366" s="267"/>
      <c r="O366" s="267"/>
      <c r="P366" s="219"/>
      <c r="Q366" s="268"/>
      <c r="R366" s="216" t="str">
        <f ca="1">IF(ISERROR($V366),"",OFFSET('Smelter Look-up'!$C$4,$V366-4,0)&amp;"")</f>
        <v/>
      </c>
      <c r="S366" s="224" t="str">
        <f t="shared" ca="1" si="15"/>
        <v/>
      </c>
      <c r="T366" s="224" t="str">
        <f ca="1">IF(B366="","",IF(ISERROR(MATCH($J366,SorP!$B$1:$B$6230,0)),"",INDIRECT("'SorP'!$A$"&amp;MATCH($J366,SorP!$B$1:$B$6230,0))))</f>
        <v/>
      </c>
      <c r="U366" s="239"/>
      <c r="V366" s="269" t="e">
        <f>IF(C366="",NA(),MATCH($B366&amp;$C366,'Smelter Look-up'!$J:$J,0))</f>
        <v>#N/A</v>
      </c>
      <c r="W366" s="270"/>
      <c r="X366" s="270">
        <f t="shared" ca="1" si="16"/>
        <v>0</v>
      </c>
      <c r="Y366" s="270"/>
      <c r="Z366" s="270"/>
      <c r="AB366" s="272" t="str">
        <f t="shared" si="17"/>
        <v/>
      </c>
    </row>
    <row r="367" spans="1:28" s="271" customFormat="1" ht="20.25">
      <c r="A367" s="215"/>
      <c r="B367" s="216" t="str">
        <f>IF(LEN(A367)=0,"",INDEX('Smelter Look-up'!$A:$A,MATCH($A367,'Smelter Look-up'!$E:$E,0)))</f>
        <v/>
      </c>
      <c r="C367" s="220" t="str">
        <f>IF(LEN(A367)=0,"",INDEX('Smelter Look-up'!$C:$C,MATCH($A367,'Smelter Look-up'!$E:$E,0)))</f>
        <v/>
      </c>
      <c r="D367" s="216"/>
      <c r="E367" s="216" t="str">
        <f ca="1">IF(ISERROR($V367),"",OFFSET('Smelter Look-up'!$D$4,$V367-4,0)&amp;"")</f>
        <v/>
      </c>
      <c r="F367" s="216" t="str">
        <f ca="1">IF(ISERROR($V367),"",OFFSET('Smelter Look-up'!$E$4,$V367-4,0))</f>
        <v/>
      </c>
      <c r="G367" s="216" t="str">
        <f ca="1">IF(C367=$X$4,"Enter smelter details", IF(ISERROR($V367),"",OFFSET('Smelter Look-up'!$F$4,$V367-4,0)))</f>
        <v/>
      </c>
      <c r="H367" s="217" t="str">
        <f ca="1">IF(ISERROR($V367),"",OFFSET('Smelter Look-up'!$G$4,$V367-4,0))</f>
        <v/>
      </c>
      <c r="I367" s="218" t="str">
        <f ca="1">IF(ISERROR($V367),"",OFFSET('Smelter Look-up'!$H$4,$V367-4,0))</f>
        <v/>
      </c>
      <c r="J367" s="218" t="str">
        <f ca="1">IF(ISERROR($V367),"",OFFSET('Smelter Look-up'!$I$4,$V367-4,0))</f>
        <v/>
      </c>
      <c r="K367" s="267"/>
      <c r="L367" s="267"/>
      <c r="M367" s="267"/>
      <c r="N367" s="267"/>
      <c r="O367" s="267"/>
      <c r="P367" s="219"/>
      <c r="Q367" s="268"/>
      <c r="R367" s="216" t="str">
        <f ca="1">IF(ISERROR($V367),"",OFFSET('Smelter Look-up'!$C$4,$V367-4,0)&amp;"")</f>
        <v/>
      </c>
      <c r="S367" s="224" t="str">
        <f t="shared" ca="1" si="15"/>
        <v/>
      </c>
      <c r="T367" s="224" t="str">
        <f ca="1">IF(B367="","",IF(ISERROR(MATCH($J367,SorP!$B$1:$B$6230,0)),"",INDIRECT("'SorP'!$A$"&amp;MATCH($J367,SorP!$B$1:$B$6230,0))))</f>
        <v/>
      </c>
      <c r="U367" s="239"/>
      <c r="V367" s="269" t="e">
        <f>IF(C367="",NA(),MATCH($B367&amp;$C367,'Smelter Look-up'!$J:$J,0))</f>
        <v>#N/A</v>
      </c>
      <c r="W367" s="270"/>
      <c r="X367" s="270">
        <f t="shared" ca="1" si="16"/>
        <v>0</v>
      </c>
      <c r="Y367" s="270"/>
      <c r="Z367" s="270"/>
      <c r="AB367" s="272" t="str">
        <f t="shared" si="17"/>
        <v/>
      </c>
    </row>
    <row r="368" spans="1:28" s="271" customFormat="1" ht="20.25">
      <c r="A368" s="215"/>
      <c r="B368" s="216" t="str">
        <f>IF(LEN(A368)=0,"",INDEX('Smelter Look-up'!$A:$A,MATCH($A368,'Smelter Look-up'!$E:$E,0)))</f>
        <v/>
      </c>
      <c r="C368" s="220" t="str">
        <f>IF(LEN(A368)=0,"",INDEX('Smelter Look-up'!$C:$C,MATCH($A368,'Smelter Look-up'!$E:$E,0)))</f>
        <v/>
      </c>
      <c r="D368" s="216"/>
      <c r="E368" s="216" t="str">
        <f ca="1">IF(ISERROR($V368),"",OFFSET('Smelter Look-up'!$D$4,$V368-4,0)&amp;"")</f>
        <v/>
      </c>
      <c r="F368" s="216" t="str">
        <f ca="1">IF(ISERROR($V368),"",OFFSET('Smelter Look-up'!$E$4,$V368-4,0))</f>
        <v/>
      </c>
      <c r="G368" s="216" t="str">
        <f ca="1">IF(C368=$X$4,"Enter smelter details", IF(ISERROR($V368),"",OFFSET('Smelter Look-up'!$F$4,$V368-4,0)))</f>
        <v/>
      </c>
      <c r="H368" s="217" t="str">
        <f ca="1">IF(ISERROR($V368),"",OFFSET('Smelter Look-up'!$G$4,$V368-4,0))</f>
        <v/>
      </c>
      <c r="I368" s="218" t="str">
        <f ca="1">IF(ISERROR($V368),"",OFFSET('Smelter Look-up'!$H$4,$V368-4,0))</f>
        <v/>
      </c>
      <c r="J368" s="218" t="str">
        <f ca="1">IF(ISERROR($V368),"",OFFSET('Smelter Look-up'!$I$4,$V368-4,0))</f>
        <v/>
      </c>
      <c r="K368" s="267"/>
      <c r="L368" s="267"/>
      <c r="M368" s="267"/>
      <c r="N368" s="267"/>
      <c r="O368" s="267"/>
      <c r="P368" s="219"/>
      <c r="Q368" s="268"/>
      <c r="R368" s="216" t="str">
        <f ca="1">IF(ISERROR($V368),"",OFFSET('Smelter Look-up'!$C$4,$V368-4,0)&amp;"")</f>
        <v/>
      </c>
      <c r="S368" s="224" t="str">
        <f t="shared" ca="1" si="15"/>
        <v/>
      </c>
      <c r="T368" s="224" t="str">
        <f ca="1">IF(B368="","",IF(ISERROR(MATCH($J368,SorP!$B$1:$B$6230,0)),"",INDIRECT("'SorP'!$A$"&amp;MATCH($J368,SorP!$B$1:$B$6230,0))))</f>
        <v/>
      </c>
      <c r="U368" s="239"/>
      <c r="V368" s="269" t="e">
        <f>IF(C368="",NA(),MATCH($B368&amp;$C368,'Smelter Look-up'!$J:$J,0))</f>
        <v>#N/A</v>
      </c>
      <c r="W368" s="270"/>
      <c r="X368" s="270">
        <f t="shared" ca="1" si="16"/>
        <v>0</v>
      </c>
      <c r="Y368" s="270"/>
      <c r="Z368" s="270"/>
      <c r="AB368" s="272" t="str">
        <f t="shared" si="17"/>
        <v/>
      </c>
    </row>
    <row r="369" spans="1:28" s="271" customFormat="1" ht="20.25">
      <c r="A369" s="215"/>
      <c r="B369" s="216" t="str">
        <f>IF(LEN(A369)=0,"",INDEX('Smelter Look-up'!$A:$A,MATCH($A369,'Smelter Look-up'!$E:$E,0)))</f>
        <v/>
      </c>
      <c r="C369" s="220" t="str">
        <f>IF(LEN(A369)=0,"",INDEX('Smelter Look-up'!$C:$C,MATCH($A369,'Smelter Look-up'!$E:$E,0)))</f>
        <v/>
      </c>
      <c r="D369" s="216"/>
      <c r="E369" s="216" t="str">
        <f ca="1">IF(ISERROR($V369),"",OFFSET('Smelter Look-up'!$D$4,$V369-4,0)&amp;"")</f>
        <v/>
      </c>
      <c r="F369" s="216" t="str">
        <f ca="1">IF(ISERROR($V369),"",OFFSET('Smelter Look-up'!$E$4,$V369-4,0))</f>
        <v/>
      </c>
      <c r="G369" s="216" t="str">
        <f ca="1">IF(C369=$X$4,"Enter smelter details", IF(ISERROR($V369),"",OFFSET('Smelter Look-up'!$F$4,$V369-4,0)))</f>
        <v/>
      </c>
      <c r="H369" s="217" t="str">
        <f ca="1">IF(ISERROR($V369),"",OFFSET('Smelter Look-up'!$G$4,$V369-4,0))</f>
        <v/>
      </c>
      <c r="I369" s="218" t="str">
        <f ca="1">IF(ISERROR($V369),"",OFFSET('Smelter Look-up'!$H$4,$V369-4,0))</f>
        <v/>
      </c>
      <c r="J369" s="218" t="str">
        <f ca="1">IF(ISERROR($V369),"",OFFSET('Smelter Look-up'!$I$4,$V369-4,0))</f>
        <v/>
      </c>
      <c r="K369" s="267"/>
      <c r="L369" s="267"/>
      <c r="M369" s="267"/>
      <c r="N369" s="267"/>
      <c r="O369" s="267"/>
      <c r="P369" s="219"/>
      <c r="Q369" s="268"/>
      <c r="R369" s="216" t="str">
        <f ca="1">IF(ISERROR($V369),"",OFFSET('Smelter Look-up'!$C$4,$V369-4,0)&amp;"")</f>
        <v/>
      </c>
      <c r="S369" s="224" t="str">
        <f t="shared" ca="1" si="15"/>
        <v/>
      </c>
      <c r="T369" s="224" t="str">
        <f ca="1">IF(B369="","",IF(ISERROR(MATCH($J369,SorP!$B$1:$B$6230,0)),"",INDIRECT("'SorP'!$A$"&amp;MATCH($J369,SorP!$B$1:$B$6230,0))))</f>
        <v/>
      </c>
      <c r="U369" s="239"/>
      <c r="V369" s="269" t="e">
        <f>IF(C369="",NA(),MATCH($B369&amp;$C369,'Smelter Look-up'!$J:$J,0))</f>
        <v>#N/A</v>
      </c>
      <c r="W369" s="270"/>
      <c r="X369" s="270">
        <f t="shared" ca="1" si="16"/>
        <v>0</v>
      </c>
      <c r="Y369" s="270"/>
      <c r="Z369" s="270"/>
      <c r="AB369" s="272" t="str">
        <f t="shared" si="17"/>
        <v/>
      </c>
    </row>
    <row r="370" spans="1:28" s="271" customFormat="1" ht="20.25">
      <c r="A370" s="215"/>
      <c r="B370" s="216" t="str">
        <f>IF(LEN(A370)=0,"",INDEX('Smelter Look-up'!$A:$A,MATCH($A370,'Smelter Look-up'!$E:$E,0)))</f>
        <v/>
      </c>
      <c r="C370" s="220" t="str">
        <f>IF(LEN(A370)=0,"",INDEX('Smelter Look-up'!$C:$C,MATCH($A370,'Smelter Look-up'!$E:$E,0)))</f>
        <v/>
      </c>
      <c r="D370" s="216"/>
      <c r="E370" s="216" t="str">
        <f ca="1">IF(ISERROR($V370),"",OFFSET('Smelter Look-up'!$D$4,$V370-4,0)&amp;"")</f>
        <v/>
      </c>
      <c r="F370" s="216" t="str">
        <f ca="1">IF(ISERROR($V370),"",OFFSET('Smelter Look-up'!$E$4,$V370-4,0))</f>
        <v/>
      </c>
      <c r="G370" s="216" t="str">
        <f ca="1">IF(C370=$X$4,"Enter smelter details", IF(ISERROR($V370),"",OFFSET('Smelter Look-up'!$F$4,$V370-4,0)))</f>
        <v/>
      </c>
      <c r="H370" s="217" t="str">
        <f ca="1">IF(ISERROR($V370),"",OFFSET('Smelter Look-up'!$G$4,$V370-4,0))</f>
        <v/>
      </c>
      <c r="I370" s="218" t="str">
        <f ca="1">IF(ISERROR($V370),"",OFFSET('Smelter Look-up'!$H$4,$V370-4,0))</f>
        <v/>
      </c>
      <c r="J370" s="218" t="str">
        <f ca="1">IF(ISERROR($V370),"",OFFSET('Smelter Look-up'!$I$4,$V370-4,0))</f>
        <v/>
      </c>
      <c r="K370" s="267"/>
      <c r="L370" s="267"/>
      <c r="M370" s="267"/>
      <c r="N370" s="267"/>
      <c r="O370" s="267"/>
      <c r="P370" s="219"/>
      <c r="Q370" s="268"/>
      <c r="R370" s="216" t="str">
        <f ca="1">IF(ISERROR($V370),"",OFFSET('Smelter Look-up'!$C$4,$V370-4,0)&amp;"")</f>
        <v/>
      </c>
      <c r="S370" s="224" t="str">
        <f t="shared" ca="1" si="15"/>
        <v/>
      </c>
      <c r="T370" s="224" t="str">
        <f ca="1">IF(B370="","",IF(ISERROR(MATCH($J370,SorP!$B$1:$B$6230,0)),"",INDIRECT("'SorP'!$A$"&amp;MATCH($J370,SorP!$B$1:$B$6230,0))))</f>
        <v/>
      </c>
      <c r="U370" s="239"/>
      <c r="V370" s="269" t="e">
        <f>IF(C370="",NA(),MATCH($B370&amp;$C370,'Smelter Look-up'!$J:$J,0))</f>
        <v>#N/A</v>
      </c>
      <c r="W370" s="270"/>
      <c r="X370" s="270">
        <f t="shared" ca="1" si="16"/>
        <v>0</v>
      </c>
      <c r="Y370" s="270"/>
      <c r="Z370" s="270"/>
      <c r="AB370" s="272" t="str">
        <f t="shared" si="17"/>
        <v/>
      </c>
    </row>
    <row r="371" spans="1:28" s="271" customFormat="1" ht="20.25">
      <c r="A371" s="215"/>
      <c r="B371" s="216" t="str">
        <f>IF(LEN(A371)=0,"",INDEX('Smelter Look-up'!$A:$A,MATCH($A371,'Smelter Look-up'!$E:$E,0)))</f>
        <v/>
      </c>
      <c r="C371" s="220" t="str">
        <f>IF(LEN(A371)=0,"",INDEX('Smelter Look-up'!$C:$C,MATCH($A371,'Smelter Look-up'!$E:$E,0)))</f>
        <v/>
      </c>
      <c r="D371" s="216"/>
      <c r="E371" s="216" t="str">
        <f ca="1">IF(ISERROR($V371),"",OFFSET('Smelter Look-up'!$D$4,$V371-4,0)&amp;"")</f>
        <v/>
      </c>
      <c r="F371" s="216" t="str">
        <f ca="1">IF(ISERROR($V371),"",OFFSET('Smelter Look-up'!$E$4,$V371-4,0))</f>
        <v/>
      </c>
      <c r="G371" s="216" t="str">
        <f ca="1">IF(C371=$X$4,"Enter smelter details", IF(ISERROR($V371),"",OFFSET('Smelter Look-up'!$F$4,$V371-4,0)))</f>
        <v/>
      </c>
      <c r="H371" s="217" t="str">
        <f ca="1">IF(ISERROR($V371),"",OFFSET('Smelter Look-up'!$G$4,$V371-4,0))</f>
        <v/>
      </c>
      <c r="I371" s="218" t="str">
        <f ca="1">IF(ISERROR($V371),"",OFFSET('Smelter Look-up'!$H$4,$V371-4,0))</f>
        <v/>
      </c>
      <c r="J371" s="218" t="str">
        <f ca="1">IF(ISERROR($V371),"",OFFSET('Smelter Look-up'!$I$4,$V371-4,0))</f>
        <v/>
      </c>
      <c r="K371" s="267"/>
      <c r="L371" s="267"/>
      <c r="M371" s="267"/>
      <c r="N371" s="267"/>
      <c r="O371" s="267"/>
      <c r="P371" s="219"/>
      <c r="Q371" s="268"/>
      <c r="R371" s="216" t="str">
        <f ca="1">IF(ISERROR($V371),"",OFFSET('Smelter Look-up'!$C$4,$V371-4,0)&amp;"")</f>
        <v/>
      </c>
      <c r="S371" s="224" t="str">
        <f t="shared" ca="1" si="15"/>
        <v/>
      </c>
      <c r="T371" s="224" t="str">
        <f ca="1">IF(B371="","",IF(ISERROR(MATCH($J371,SorP!$B$1:$B$6230,0)),"",INDIRECT("'SorP'!$A$"&amp;MATCH($J371,SorP!$B$1:$B$6230,0))))</f>
        <v/>
      </c>
      <c r="U371" s="239"/>
      <c r="V371" s="269" t="e">
        <f>IF(C371="",NA(),MATCH($B371&amp;$C371,'Smelter Look-up'!$J:$J,0))</f>
        <v>#N/A</v>
      </c>
      <c r="W371" s="270"/>
      <c r="X371" s="270">
        <f t="shared" ca="1" si="16"/>
        <v>0</v>
      </c>
      <c r="Y371" s="270"/>
      <c r="Z371" s="270"/>
      <c r="AB371" s="272" t="str">
        <f t="shared" si="17"/>
        <v/>
      </c>
    </row>
    <row r="372" spans="1:28" s="271" customFormat="1" ht="20.25">
      <c r="A372" s="215"/>
      <c r="B372" s="216" t="str">
        <f>IF(LEN(A372)=0,"",INDEX('Smelter Look-up'!$A:$A,MATCH($A372,'Smelter Look-up'!$E:$E,0)))</f>
        <v/>
      </c>
      <c r="C372" s="220" t="str">
        <f>IF(LEN(A372)=0,"",INDEX('Smelter Look-up'!$C:$C,MATCH($A372,'Smelter Look-up'!$E:$E,0)))</f>
        <v/>
      </c>
      <c r="D372" s="216"/>
      <c r="E372" s="216" t="str">
        <f ca="1">IF(ISERROR($V372),"",OFFSET('Smelter Look-up'!$D$4,$V372-4,0)&amp;"")</f>
        <v/>
      </c>
      <c r="F372" s="216" t="str">
        <f ca="1">IF(ISERROR($V372),"",OFFSET('Smelter Look-up'!$E$4,$V372-4,0))</f>
        <v/>
      </c>
      <c r="G372" s="216" t="str">
        <f ca="1">IF(C372=$X$4,"Enter smelter details", IF(ISERROR($V372),"",OFFSET('Smelter Look-up'!$F$4,$V372-4,0)))</f>
        <v/>
      </c>
      <c r="H372" s="217" t="str">
        <f ca="1">IF(ISERROR($V372),"",OFFSET('Smelter Look-up'!$G$4,$V372-4,0))</f>
        <v/>
      </c>
      <c r="I372" s="218" t="str">
        <f ca="1">IF(ISERROR($V372),"",OFFSET('Smelter Look-up'!$H$4,$V372-4,0))</f>
        <v/>
      </c>
      <c r="J372" s="218" t="str">
        <f ca="1">IF(ISERROR($V372),"",OFFSET('Smelter Look-up'!$I$4,$V372-4,0))</f>
        <v/>
      </c>
      <c r="K372" s="267"/>
      <c r="L372" s="267"/>
      <c r="M372" s="267"/>
      <c r="N372" s="267"/>
      <c r="O372" s="267"/>
      <c r="P372" s="219"/>
      <c r="Q372" s="268"/>
      <c r="R372" s="216" t="str">
        <f ca="1">IF(ISERROR($V372),"",OFFSET('Smelter Look-up'!$C$4,$V372-4,0)&amp;"")</f>
        <v/>
      </c>
      <c r="S372" s="224" t="str">
        <f t="shared" ca="1" si="15"/>
        <v/>
      </c>
      <c r="T372" s="224" t="str">
        <f ca="1">IF(B372="","",IF(ISERROR(MATCH($J372,SorP!$B$1:$B$6230,0)),"",INDIRECT("'SorP'!$A$"&amp;MATCH($J372,SorP!$B$1:$B$6230,0))))</f>
        <v/>
      </c>
      <c r="U372" s="239"/>
      <c r="V372" s="269" t="e">
        <f>IF(C372="",NA(),MATCH($B372&amp;$C372,'Smelter Look-up'!$J:$J,0))</f>
        <v>#N/A</v>
      </c>
      <c r="W372" s="270"/>
      <c r="X372" s="270">
        <f t="shared" ca="1" si="16"/>
        <v>0</v>
      </c>
      <c r="Y372" s="270"/>
      <c r="Z372" s="270"/>
      <c r="AB372" s="272" t="str">
        <f t="shared" si="17"/>
        <v/>
      </c>
    </row>
    <row r="373" spans="1:28" s="271" customFormat="1" ht="20.25">
      <c r="A373" s="215"/>
      <c r="B373" s="216" t="str">
        <f>IF(LEN(A373)=0,"",INDEX('Smelter Look-up'!$A:$A,MATCH($A373,'Smelter Look-up'!$E:$E,0)))</f>
        <v/>
      </c>
      <c r="C373" s="220" t="str">
        <f>IF(LEN(A373)=0,"",INDEX('Smelter Look-up'!$C:$C,MATCH($A373,'Smelter Look-up'!$E:$E,0)))</f>
        <v/>
      </c>
      <c r="D373" s="216"/>
      <c r="E373" s="216" t="str">
        <f ca="1">IF(ISERROR($V373),"",OFFSET('Smelter Look-up'!$D$4,$V373-4,0)&amp;"")</f>
        <v/>
      </c>
      <c r="F373" s="216" t="str">
        <f ca="1">IF(ISERROR($V373),"",OFFSET('Smelter Look-up'!$E$4,$V373-4,0))</f>
        <v/>
      </c>
      <c r="G373" s="216" t="str">
        <f ca="1">IF(C373=$X$4,"Enter smelter details", IF(ISERROR($V373),"",OFFSET('Smelter Look-up'!$F$4,$V373-4,0)))</f>
        <v/>
      </c>
      <c r="H373" s="217" t="str">
        <f ca="1">IF(ISERROR($V373),"",OFFSET('Smelter Look-up'!$G$4,$V373-4,0))</f>
        <v/>
      </c>
      <c r="I373" s="218" t="str">
        <f ca="1">IF(ISERROR($V373),"",OFFSET('Smelter Look-up'!$H$4,$V373-4,0))</f>
        <v/>
      </c>
      <c r="J373" s="218" t="str">
        <f ca="1">IF(ISERROR($V373),"",OFFSET('Smelter Look-up'!$I$4,$V373-4,0))</f>
        <v/>
      </c>
      <c r="K373" s="267"/>
      <c r="L373" s="267"/>
      <c r="M373" s="267"/>
      <c r="N373" s="267"/>
      <c r="O373" s="267"/>
      <c r="P373" s="219"/>
      <c r="Q373" s="268"/>
      <c r="R373" s="216" t="str">
        <f ca="1">IF(ISERROR($V373),"",OFFSET('Smelter Look-up'!$C$4,$V373-4,0)&amp;"")</f>
        <v/>
      </c>
      <c r="S373" s="224" t="str">
        <f t="shared" ca="1" si="15"/>
        <v/>
      </c>
      <c r="T373" s="224" t="str">
        <f ca="1">IF(B373="","",IF(ISERROR(MATCH($J373,SorP!$B$1:$B$6230,0)),"",INDIRECT("'SorP'!$A$"&amp;MATCH($J373,SorP!$B$1:$B$6230,0))))</f>
        <v/>
      </c>
      <c r="U373" s="239"/>
      <c r="V373" s="269" t="e">
        <f>IF(C373="",NA(),MATCH($B373&amp;$C373,'Smelter Look-up'!$J:$J,0))</f>
        <v>#N/A</v>
      </c>
      <c r="W373" s="270"/>
      <c r="X373" s="270">
        <f t="shared" ca="1" si="16"/>
        <v>0</v>
      </c>
      <c r="Y373" s="270"/>
      <c r="Z373" s="270"/>
      <c r="AB373" s="272" t="str">
        <f t="shared" si="17"/>
        <v/>
      </c>
    </row>
    <row r="374" spans="1:28" s="271" customFormat="1" ht="20.25">
      <c r="A374" s="215"/>
      <c r="B374" s="216" t="str">
        <f>IF(LEN(A374)=0,"",INDEX('Smelter Look-up'!$A:$A,MATCH($A374,'Smelter Look-up'!$E:$E,0)))</f>
        <v/>
      </c>
      <c r="C374" s="220" t="str">
        <f>IF(LEN(A374)=0,"",INDEX('Smelter Look-up'!$C:$C,MATCH($A374,'Smelter Look-up'!$E:$E,0)))</f>
        <v/>
      </c>
      <c r="D374" s="216"/>
      <c r="E374" s="216" t="str">
        <f ca="1">IF(ISERROR($V374),"",OFFSET('Smelter Look-up'!$D$4,$V374-4,0)&amp;"")</f>
        <v/>
      </c>
      <c r="F374" s="216" t="str">
        <f ca="1">IF(ISERROR($V374),"",OFFSET('Smelter Look-up'!$E$4,$V374-4,0))</f>
        <v/>
      </c>
      <c r="G374" s="216" t="str">
        <f ca="1">IF(C374=$X$4,"Enter smelter details", IF(ISERROR($V374),"",OFFSET('Smelter Look-up'!$F$4,$V374-4,0)))</f>
        <v/>
      </c>
      <c r="H374" s="217" t="str">
        <f ca="1">IF(ISERROR($V374),"",OFFSET('Smelter Look-up'!$G$4,$V374-4,0))</f>
        <v/>
      </c>
      <c r="I374" s="218" t="str">
        <f ca="1">IF(ISERROR($V374),"",OFFSET('Smelter Look-up'!$H$4,$V374-4,0))</f>
        <v/>
      </c>
      <c r="J374" s="218" t="str">
        <f ca="1">IF(ISERROR($V374),"",OFFSET('Smelter Look-up'!$I$4,$V374-4,0))</f>
        <v/>
      </c>
      <c r="K374" s="267"/>
      <c r="L374" s="267"/>
      <c r="M374" s="267"/>
      <c r="N374" s="267"/>
      <c r="O374" s="267"/>
      <c r="P374" s="219"/>
      <c r="Q374" s="268"/>
      <c r="R374" s="216" t="str">
        <f ca="1">IF(ISERROR($V374),"",OFFSET('Smelter Look-up'!$C$4,$V374-4,0)&amp;"")</f>
        <v/>
      </c>
      <c r="S374" s="224" t="str">
        <f t="shared" ca="1" si="15"/>
        <v/>
      </c>
      <c r="T374" s="224" t="str">
        <f ca="1">IF(B374="","",IF(ISERROR(MATCH($J374,SorP!$B$1:$B$6230,0)),"",INDIRECT("'SorP'!$A$"&amp;MATCH($J374,SorP!$B$1:$B$6230,0))))</f>
        <v/>
      </c>
      <c r="U374" s="239"/>
      <c r="V374" s="269" t="e">
        <f>IF(C374="",NA(),MATCH($B374&amp;$C374,'Smelter Look-up'!$J:$J,0))</f>
        <v>#N/A</v>
      </c>
      <c r="W374" s="270"/>
      <c r="X374" s="270">
        <f t="shared" ca="1" si="16"/>
        <v>0</v>
      </c>
      <c r="Y374" s="270"/>
      <c r="Z374" s="270"/>
      <c r="AB374" s="272" t="str">
        <f t="shared" si="17"/>
        <v/>
      </c>
    </row>
    <row r="375" spans="1:28" s="271" customFormat="1" ht="20.25">
      <c r="A375" s="215"/>
      <c r="B375" s="216" t="str">
        <f>IF(LEN(A375)=0,"",INDEX('Smelter Look-up'!$A:$A,MATCH($A375,'Smelter Look-up'!$E:$E,0)))</f>
        <v/>
      </c>
      <c r="C375" s="220" t="str">
        <f>IF(LEN(A375)=0,"",INDEX('Smelter Look-up'!$C:$C,MATCH($A375,'Smelter Look-up'!$E:$E,0)))</f>
        <v/>
      </c>
      <c r="D375" s="216"/>
      <c r="E375" s="216" t="str">
        <f ca="1">IF(ISERROR($V375),"",OFFSET('Smelter Look-up'!$D$4,$V375-4,0)&amp;"")</f>
        <v/>
      </c>
      <c r="F375" s="216" t="str">
        <f ca="1">IF(ISERROR($V375),"",OFFSET('Smelter Look-up'!$E$4,$V375-4,0))</f>
        <v/>
      </c>
      <c r="G375" s="216" t="str">
        <f ca="1">IF(C375=$X$4,"Enter smelter details", IF(ISERROR($V375),"",OFFSET('Smelter Look-up'!$F$4,$V375-4,0)))</f>
        <v/>
      </c>
      <c r="H375" s="217" t="str">
        <f ca="1">IF(ISERROR($V375),"",OFFSET('Smelter Look-up'!$G$4,$V375-4,0))</f>
        <v/>
      </c>
      <c r="I375" s="218" t="str">
        <f ca="1">IF(ISERROR($V375),"",OFFSET('Smelter Look-up'!$H$4,$V375-4,0))</f>
        <v/>
      </c>
      <c r="J375" s="218" t="str">
        <f ca="1">IF(ISERROR($V375),"",OFFSET('Smelter Look-up'!$I$4,$V375-4,0))</f>
        <v/>
      </c>
      <c r="K375" s="267"/>
      <c r="L375" s="267"/>
      <c r="M375" s="267"/>
      <c r="N375" s="267"/>
      <c r="O375" s="267"/>
      <c r="P375" s="219"/>
      <c r="Q375" s="268"/>
      <c r="R375" s="216" t="str">
        <f ca="1">IF(ISERROR($V375),"",OFFSET('Smelter Look-up'!$C$4,$V375-4,0)&amp;"")</f>
        <v/>
      </c>
      <c r="S375" s="224" t="str">
        <f t="shared" ca="1" si="15"/>
        <v/>
      </c>
      <c r="T375" s="224" t="str">
        <f ca="1">IF(B375="","",IF(ISERROR(MATCH($J375,SorP!$B$1:$B$6230,0)),"",INDIRECT("'SorP'!$A$"&amp;MATCH($J375,SorP!$B$1:$B$6230,0))))</f>
        <v/>
      </c>
      <c r="U375" s="239"/>
      <c r="V375" s="269" t="e">
        <f>IF(C375="",NA(),MATCH($B375&amp;$C375,'Smelter Look-up'!$J:$J,0))</f>
        <v>#N/A</v>
      </c>
      <c r="W375" s="270"/>
      <c r="X375" s="270">
        <f t="shared" ca="1" si="16"/>
        <v>0</v>
      </c>
      <c r="Y375" s="270"/>
      <c r="Z375" s="270"/>
      <c r="AB375" s="272" t="str">
        <f t="shared" si="17"/>
        <v/>
      </c>
    </row>
    <row r="376" spans="1:28" s="271" customFormat="1" ht="20.25">
      <c r="A376" s="215"/>
      <c r="B376" s="216" t="str">
        <f>IF(LEN(A376)=0,"",INDEX('Smelter Look-up'!$A:$A,MATCH($A376,'Smelter Look-up'!$E:$E,0)))</f>
        <v/>
      </c>
      <c r="C376" s="220" t="str">
        <f>IF(LEN(A376)=0,"",INDEX('Smelter Look-up'!$C:$C,MATCH($A376,'Smelter Look-up'!$E:$E,0)))</f>
        <v/>
      </c>
      <c r="D376" s="216"/>
      <c r="E376" s="216" t="str">
        <f ca="1">IF(ISERROR($V376),"",OFFSET('Smelter Look-up'!$D$4,$V376-4,0)&amp;"")</f>
        <v/>
      </c>
      <c r="F376" s="216" t="str">
        <f ca="1">IF(ISERROR($V376),"",OFFSET('Smelter Look-up'!$E$4,$V376-4,0))</f>
        <v/>
      </c>
      <c r="G376" s="216" t="str">
        <f ca="1">IF(C376=$X$4,"Enter smelter details", IF(ISERROR($V376),"",OFFSET('Smelter Look-up'!$F$4,$V376-4,0)))</f>
        <v/>
      </c>
      <c r="H376" s="217" t="str">
        <f ca="1">IF(ISERROR($V376),"",OFFSET('Smelter Look-up'!$G$4,$V376-4,0))</f>
        <v/>
      </c>
      <c r="I376" s="218" t="str">
        <f ca="1">IF(ISERROR($V376),"",OFFSET('Smelter Look-up'!$H$4,$V376-4,0))</f>
        <v/>
      </c>
      <c r="J376" s="218" t="str">
        <f ca="1">IF(ISERROR($V376),"",OFFSET('Smelter Look-up'!$I$4,$V376-4,0))</f>
        <v/>
      </c>
      <c r="K376" s="267"/>
      <c r="L376" s="267"/>
      <c r="M376" s="267"/>
      <c r="N376" s="267"/>
      <c r="O376" s="267"/>
      <c r="P376" s="219"/>
      <c r="Q376" s="268"/>
      <c r="R376" s="216" t="str">
        <f ca="1">IF(ISERROR($V376),"",OFFSET('Smelter Look-up'!$C$4,$V376-4,0)&amp;"")</f>
        <v/>
      </c>
      <c r="S376" s="224" t="str">
        <f t="shared" ca="1" si="15"/>
        <v/>
      </c>
      <c r="T376" s="224" t="str">
        <f ca="1">IF(B376="","",IF(ISERROR(MATCH($J376,SorP!$B$1:$B$6230,0)),"",INDIRECT("'SorP'!$A$"&amp;MATCH($J376,SorP!$B$1:$B$6230,0))))</f>
        <v/>
      </c>
      <c r="U376" s="239"/>
      <c r="V376" s="269" t="e">
        <f>IF(C376="",NA(),MATCH($B376&amp;$C376,'Smelter Look-up'!$J:$J,0))</f>
        <v>#N/A</v>
      </c>
      <c r="W376" s="270"/>
      <c r="X376" s="270">
        <f t="shared" ca="1" si="16"/>
        <v>0</v>
      </c>
      <c r="Y376" s="270"/>
      <c r="Z376" s="270"/>
      <c r="AB376" s="272" t="str">
        <f t="shared" si="17"/>
        <v/>
      </c>
    </row>
    <row r="377" spans="1:28" s="271" customFormat="1" ht="20.25">
      <c r="A377" s="215"/>
      <c r="B377" s="216" t="str">
        <f>IF(LEN(A377)=0,"",INDEX('Smelter Look-up'!$A:$A,MATCH($A377,'Smelter Look-up'!$E:$E,0)))</f>
        <v/>
      </c>
      <c r="C377" s="220" t="str">
        <f>IF(LEN(A377)=0,"",INDEX('Smelter Look-up'!$C:$C,MATCH($A377,'Smelter Look-up'!$E:$E,0)))</f>
        <v/>
      </c>
      <c r="D377" s="216"/>
      <c r="E377" s="216" t="str">
        <f ca="1">IF(ISERROR($V377),"",OFFSET('Smelter Look-up'!$D$4,$V377-4,0)&amp;"")</f>
        <v/>
      </c>
      <c r="F377" s="216" t="str">
        <f ca="1">IF(ISERROR($V377),"",OFFSET('Smelter Look-up'!$E$4,$V377-4,0))</f>
        <v/>
      </c>
      <c r="G377" s="216" t="str">
        <f ca="1">IF(C377=$X$4,"Enter smelter details", IF(ISERROR($V377),"",OFFSET('Smelter Look-up'!$F$4,$V377-4,0)))</f>
        <v/>
      </c>
      <c r="H377" s="217" t="str">
        <f ca="1">IF(ISERROR($V377),"",OFFSET('Smelter Look-up'!$G$4,$V377-4,0))</f>
        <v/>
      </c>
      <c r="I377" s="218" t="str">
        <f ca="1">IF(ISERROR($V377),"",OFFSET('Smelter Look-up'!$H$4,$V377-4,0))</f>
        <v/>
      </c>
      <c r="J377" s="218" t="str">
        <f ca="1">IF(ISERROR($V377),"",OFFSET('Smelter Look-up'!$I$4,$V377-4,0))</f>
        <v/>
      </c>
      <c r="K377" s="267"/>
      <c r="L377" s="267"/>
      <c r="M377" s="267"/>
      <c r="N377" s="267"/>
      <c r="O377" s="267"/>
      <c r="P377" s="219"/>
      <c r="Q377" s="268"/>
      <c r="R377" s="216" t="str">
        <f ca="1">IF(ISERROR($V377),"",OFFSET('Smelter Look-up'!$C$4,$V377-4,0)&amp;"")</f>
        <v/>
      </c>
      <c r="S377" s="224" t="str">
        <f t="shared" ca="1" si="15"/>
        <v/>
      </c>
      <c r="T377" s="224" t="str">
        <f ca="1">IF(B377="","",IF(ISERROR(MATCH($J377,SorP!$B$1:$B$6230,0)),"",INDIRECT("'SorP'!$A$"&amp;MATCH($J377,SorP!$B$1:$B$6230,0))))</f>
        <v/>
      </c>
      <c r="U377" s="239"/>
      <c r="V377" s="269" t="e">
        <f>IF(C377="",NA(),MATCH($B377&amp;$C377,'Smelter Look-up'!$J:$J,0))</f>
        <v>#N/A</v>
      </c>
      <c r="W377" s="270"/>
      <c r="X377" s="270">
        <f t="shared" ca="1" si="16"/>
        <v>0</v>
      </c>
      <c r="Y377" s="270"/>
      <c r="Z377" s="270"/>
      <c r="AB377" s="272" t="str">
        <f t="shared" si="17"/>
        <v/>
      </c>
    </row>
    <row r="378" spans="1:28" s="271" customFormat="1" ht="20.25">
      <c r="A378" s="215"/>
      <c r="B378" s="216" t="str">
        <f>IF(LEN(A378)=0,"",INDEX('Smelter Look-up'!$A:$A,MATCH($A378,'Smelter Look-up'!$E:$E,0)))</f>
        <v/>
      </c>
      <c r="C378" s="220" t="str">
        <f>IF(LEN(A378)=0,"",INDEX('Smelter Look-up'!$C:$C,MATCH($A378,'Smelter Look-up'!$E:$E,0)))</f>
        <v/>
      </c>
      <c r="D378" s="216"/>
      <c r="E378" s="216" t="str">
        <f ca="1">IF(ISERROR($V378),"",OFFSET('Smelter Look-up'!$D$4,$V378-4,0)&amp;"")</f>
        <v/>
      </c>
      <c r="F378" s="216" t="str">
        <f ca="1">IF(ISERROR($V378),"",OFFSET('Smelter Look-up'!$E$4,$V378-4,0))</f>
        <v/>
      </c>
      <c r="G378" s="216" t="str">
        <f ca="1">IF(C378=$X$4,"Enter smelter details", IF(ISERROR($V378),"",OFFSET('Smelter Look-up'!$F$4,$V378-4,0)))</f>
        <v/>
      </c>
      <c r="H378" s="217" t="str">
        <f ca="1">IF(ISERROR($V378),"",OFFSET('Smelter Look-up'!$G$4,$V378-4,0))</f>
        <v/>
      </c>
      <c r="I378" s="218" t="str">
        <f ca="1">IF(ISERROR($V378),"",OFFSET('Smelter Look-up'!$H$4,$V378-4,0))</f>
        <v/>
      </c>
      <c r="J378" s="218" t="str">
        <f ca="1">IF(ISERROR($V378),"",OFFSET('Smelter Look-up'!$I$4,$V378-4,0))</f>
        <v/>
      </c>
      <c r="K378" s="267"/>
      <c r="L378" s="267"/>
      <c r="M378" s="267"/>
      <c r="N378" s="267"/>
      <c r="O378" s="267"/>
      <c r="P378" s="219"/>
      <c r="Q378" s="268"/>
      <c r="R378" s="216" t="str">
        <f ca="1">IF(ISERROR($V378),"",OFFSET('Smelter Look-up'!$C$4,$V378-4,0)&amp;"")</f>
        <v/>
      </c>
      <c r="S378" s="224" t="str">
        <f t="shared" ca="1" si="15"/>
        <v/>
      </c>
      <c r="T378" s="224" t="str">
        <f ca="1">IF(B378="","",IF(ISERROR(MATCH($J378,SorP!$B$1:$B$6230,0)),"",INDIRECT("'SorP'!$A$"&amp;MATCH($J378,SorP!$B$1:$B$6230,0))))</f>
        <v/>
      </c>
      <c r="U378" s="239"/>
      <c r="V378" s="269" t="e">
        <f>IF(C378="",NA(),MATCH($B378&amp;$C378,'Smelter Look-up'!$J:$J,0))</f>
        <v>#N/A</v>
      </c>
      <c r="W378" s="270"/>
      <c r="X378" s="270">
        <f t="shared" ca="1" si="16"/>
        <v>0</v>
      </c>
      <c r="Y378" s="270"/>
      <c r="Z378" s="270"/>
      <c r="AB378" s="272" t="str">
        <f t="shared" si="17"/>
        <v/>
      </c>
    </row>
    <row r="379" spans="1:28" s="271" customFormat="1" ht="20.25">
      <c r="A379" s="215"/>
      <c r="B379" s="216" t="str">
        <f>IF(LEN(A379)=0,"",INDEX('Smelter Look-up'!$A:$A,MATCH($A379,'Smelter Look-up'!$E:$E,0)))</f>
        <v/>
      </c>
      <c r="C379" s="220" t="str">
        <f>IF(LEN(A379)=0,"",INDEX('Smelter Look-up'!$C:$C,MATCH($A379,'Smelter Look-up'!$E:$E,0)))</f>
        <v/>
      </c>
      <c r="D379" s="216"/>
      <c r="E379" s="216" t="str">
        <f ca="1">IF(ISERROR($V379),"",OFFSET('Smelter Look-up'!$D$4,$V379-4,0)&amp;"")</f>
        <v/>
      </c>
      <c r="F379" s="216" t="str">
        <f ca="1">IF(ISERROR($V379),"",OFFSET('Smelter Look-up'!$E$4,$V379-4,0))</f>
        <v/>
      </c>
      <c r="G379" s="216" t="str">
        <f ca="1">IF(C379=$X$4,"Enter smelter details", IF(ISERROR($V379),"",OFFSET('Smelter Look-up'!$F$4,$V379-4,0)))</f>
        <v/>
      </c>
      <c r="H379" s="217" t="str">
        <f ca="1">IF(ISERROR($V379),"",OFFSET('Smelter Look-up'!$G$4,$V379-4,0))</f>
        <v/>
      </c>
      <c r="I379" s="218" t="str">
        <f ca="1">IF(ISERROR($V379),"",OFFSET('Smelter Look-up'!$H$4,$V379-4,0))</f>
        <v/>
      </c>
      <c r="J379" s="218" t="str">
        <f ca="1">IF(ISERROR($V379),"",OFFSET('Smelter Look-up'!$I$4,$V379-4,0))</f>
        <v/>
      </c>
      <c r="K379" s="267"/>
      <c r="L379" s="267"/>
      <c r="M379" s="267"/>
      <c r="N379" s="267"/>
      <c r="O379" s="267"/>
      <c r="P379" s="219"/>
      <c r="Q379" s="268"/>
      <c r="R379" s="216" t="str">
        <f ca="1">IF(ISERROR($V379),"",OFFSET('Smelter Look-up'!$C$4,$V379-4,0)&amp;"")</f>
        <v/>
      </c>
      <c r="S379" s="224" t="str">
        <f t="shared" ca="1" si="15"/>
        <v/>
      </c>
      <c r="T379" s="224" t="str">
        <f ca="1">IF(B379="","",IF(ISERROR(MATCH($J379,SorP!$B$1:$B$6230,0)),"",INDIRECT("'SorP'!$A$"&amp;MATCH($J379,SorP!$B$1:$B$6230,0))))</f>
        <v/>
      </c>
      <c r="U379" s="239"/>
      <c r="V379" s="269" t="e">
        <f>IF(C379="",NA(),MATCH($B379&amp;$C379,'Smelter Look-up'!$J:$J,0))</f>
        <v>#N/A</v>
      </c>
      <c r="W379" s="270"/>
      <c r="X379" s="270">
        <f t="shared" ca="1" si="16"/>
        <v>0</v>
      </c>
      <c r="Y379" s="270"/>
      <c r="Z379" s="270"/>
      <c r="AB379" s="272" t="str">
        <f t="shared" si="17"/>
        <v/>
      </c>
    </row>
    <row r="380" spans="1:28" s="271" customFormat="1" ht="20.25">
      <c r="A380" s="215"/>
      <c r="B380" s="216" t="str">
        <f>IF(LEN(A380)=0,"",INDEX('Smelter Look-up'!$A:$A,MATCH($A380,'Smelter Look-up'!$E:$E,0)))</f>
        <v/>
      </c>
      <c r="C380" s="220" t="str">
        <f>IF(LEN(A380)=0,"",INDEX('Smelter Look-up'!$C:$C,MATCH($A380,'Smelter Look-up'!$E:$E,0)))</f>
        <v/>
      </c>
      <c r="D380" s="216"/>
      <c r="E380" s="216" t="str">
        <f ca="1">IF(ISERROR($V380),"",OFFSET('Smelter Look-up'!$D$4,$V380-4,0)&amp;"")</f>
        <v/>
      </c>
      <c r="F380" s="216" t="str">
        <f ca="1">IF(ISERROR($V380),"",OFFSET('Smelter Look-up'!$E$4,$V380-4,0))</f>
        <v/>
      </c>
      <c r="G380" s="216" t="str">
        <f ca="1">IF(C380=$X$4,"Enter smelter details", IF(ISERROR($V380),"",OFFSET('Smelter Look-up'!$F$4,$V380-4,0)))</f>
        <v/>
      </c>
      <c r="H380" s="217" t="str">
        <f ca="1">IF(ISERROR($V380),"",OFFSET('Smelter Look-up'!$G$4,$V380-4,0))</f>
        <v/>
      </c>
      <c r="I380" s="218" t="str">
        <f ca="1">IF(ISERROR($V380),"",OFFSET('Smelter Look-up'!$H$4,$V380-4,0))</f>
        <v/>
      </c>
      <c r="J380" s="218" t="str">
        <f ca="1">IF(ISERROR($V380),"",OFFSET('Smelter Look-up'!$I$4,$V380-4,0))</f>
        <v/>
      </c>
      <c r="K380" s="267"/>
      <c r="L380" s="267"/>
      <c r="M380" s="267"/>
      <c r="N380" s="267"/>
      <c r="O380" s="267"/>
      <c r="P380" s="219"/>
      <c r="Q380" s="268"/>
      <c r="R380" s="216" t="str">
        <f ca="1">IF(ISERROR($V380),"",OFFSET('Smelter Look-up'!$C$4,$V380-4,0)&amp;"")</f>
        <v/>
      </c>
      <c r="S380" s="224" t="str">
        <f t="shared" ca="1" si="15"/>
        <v/>
      </c>
      <c r="T380" s="224" t="str">
        <f ca="1">IF(B380="","",IF(ISERROR(MATCH($J380,SorP!$B$1:$B$6230,0)),"",INDIRECT("'SorP'!$A$"&amp;MATCH($J380,SorP!$B$1:$B$6230,0))))</f>
        <v/>
      </c>
      <c r="U380" s="239"/>
      <c r="V380" s="269" t="e">
        <f>IF(C380="",NA(),MATCH($B380&amp;$C380,'Smelter Look-up'!$J:$J,0))</f>
        <v>#N/A</v>
      </c>
      <c r="W380" s="270"/>
      <c r="X380" s="270">
        <f t="shared" ca="1" si="16"/>
        <v>0</v>
      </c>
      <c r="Y380" s="270"/>
      <c r="Z380" s="270"/>
      <c r="AB380" s="272" t="str">
        <f t="shared" si="17"/>
        <v/>
      </c>
    </row>
    <row r="381" spans="1:28" s="271" customFormat="1" ht="20.25">
      <c r="A381" s="215"/>
      <c r="B381" s="216" t="str">
        <f>IF(LEN(A381)=0,"",INDEX('Smelter Look-up'!$A:$A,MATCH($A381,'Smelter Look-up'!$E:$E,0)))</f>
        <v/>
      </c>
      <c r="C381" s="220" t="str">
        <f>IF(LEN(A381)=0,"",INDEX('Smelter Look-up'!$C:$C,MATCH($A381,'Smelter Look-up'!$E:$E,0)))</f>
        <v/>
      </c>
      <c r="D381" s="216"/>
      <c r="E381" s="216" t="str">
        <f ca="1">IF(ISERROR($V381),"",OFFSET('Smelter Look-up'!$D$4,$V381-4,0)&amp;"")</f>
        <v/>
      </c>
      <c r="F381" s="216" t="str">
        <f ca="1">IF(ISERROR($V381),"",OFFSET('Smelter Look-up'!$E$4,$V381-4,0))</f>
        <v/>
      </c>
      <c r="G381" s="216" t="str">
        <f ca="1">IF(C381=$X$4,"Enter smelter details", IF(ISERROR($V381),"",OFFSET('Smelter Look-up'!$F$4,$V381-4,0)))</f>
        <v/>
      </c>
      <c r="H381" s="217" t="str">
        <f ca="1">IF(ISERROR($V381),"",OFFSET('Smelter Look-up'!$G$4,$V381-4,0))</f>
        <v/>
      </c>
      <c r="I381" s="218" t="str">
        <f ca="1">IF(ISERROR($V381),"",OFFSET('Smelter Look-up'!$H$4,$V381-4,0))</f>
        <v/>
      </c>
      <c r="J381" s="218" t="str">
        <f ca="1">IF(ISERROR($V381),"",OFFSET('Smelter Look-up'!$I$4,$V381-4,0))</f>
        <v/>
      </c>
      <c r="K381" s="267"/>
      <c r="L381" s="267"/>
      <c r="M381" s="267"/>
      <c r="N381" s="267"/>
      <c r="O381" s="267"/>
      <c r="P381" s="219"/>
      <c r="Q381" s="268"/>
      <c r="R381" s="216" t="str">
        <f ca="1">IF(ISERROR($V381),"",OFFSET('Smelter Look-up'!$C$4,$V381-4,0)&amp;"")</f>
        <v/>
      </c>
      <c r="S381" s="224" t="str">
        <f t="shared" ca="1" si="15"/>
        <v/>
      </c>
      <c r="T381" s="224" t="str">
        <f ca="1">IF(B381="","",IF(ISERROR(MATCH($J381,SorP!$B$1:$B$6230,0)),"",INDIRECT("'SorP'!$A$"&amp;MATCH($J381,SorP!$B$1:$B$6230,0))))</f>
        <v/>
      </c>
      <c r="U381" s="239"/>
      <c r="V381" s="269" t="e">
        <f>IF(C381="",NA(),MATCH($B381&amp;$C381,'Smelter Look-up'!$J:$J,0))</f>
        <v>#N/A</v>
      </c>
      <c r="W381" s="270"/>
      <c r="X381" s="270">
        <f t="shared" ca="1" si="16"/>
        <v>0</v>
      </c>
      <c r="Y381" s="270"/>
      <c r="Z381" s="270"/>
      <c r="AB381" s="272" t="str">
        <f t="shared" si="17"/>
        <v/>
      </c>
    </row>
    <row r="382" spans="1:28" s="271" customFormat="1" ht="20.25">
      <c r="A382" s="215"/>
      <c r="B382" s="216" t="str">
        <f>IF(LEN(A382)=0,"",INDEX('Smelter Look-up'!$A:$A,MATCH($A382,'Smelter Look-up'!$E:$E,0)))</f>
        <v/>
      </c>
      <c r="C382" s="220" t="str">
        <f>IF(LEN(A382)=0,"",INDEX('Smelter Look-up'!$C:$C,MATCH($A382,'Smelter Look-up'!$E:$E,0)))</f>
        <v/>
      </c>
      <c r="D382" s="216"/>
      <c r="E382" s="216" t="str">
        <f ca="1">IF(ISERROR($V382),"",OFFSET('Smelter Look-up'!$D$4,$V382-4,0)&amp;"")</f>
        <v/>
      </c>
      <c r="F382" s="216" t="str">
        <f ca="1">IF(ISERROR($V382),"",OFFSET('Smelter Look-up'!$E$4,$V382-4,0))</f>
        <v/>
      </c>
      <c r="G382" s="216" t="str">
        <f ca="1">IF(C382=$X$4,"Enter smelter details", IF(ISERROR($V382),"",OFFSET('Smelter Look-up'!$F$4,$V382-4,0)))</f>
        <v/>
      </c>
      <c r="H382" s="217" t="str">
        <f ca="1">IF(ISERROR($V382),"",OFFSET('Smelter Look-up'!$G$4,$V382-4,0))</f>
        <v/>
      </c>
      <c r="I382" s="218" t="str">
        <f ca="1">IF(ISERROR($V382),"",OFFSET('Smelter Look-up'!$H$4,$V382-4,0))</f>
        <v/>
      </c>
      <c r="J382" s="218" t="str">
        <f ca="1">IF(ISERROR($V382),"",OFFSET('Smelter Look-up'!$I$4,$V382-4,0))</f>
        <v/>
      </c>
      <c r="K382" s="267"/>
      <c r="L382" s="267"/>
      <c r="M382" s="267"/>
      <c r="N382" s="267"/>
      <c r="O382" s="267"/>
      <c r="P382" s="219"/>
      <c r="Q382" s="268"/>
      <c r="R382" s="216" t="str">
        <f ca="1">IF(ISERROR($V382),"",OFFSET('Smelter Look-up'!$C$4,$V382-4,0)&amp;"")</f>
        <v/>
      </c>
      <c r="S382" s="224" t="str">
        <f t="shared" ca="1" si="15"/>
        <v/>
      </c>
      <c r="T382" s="224" t="str">
        <f ca="1">IF(B382="","",IF(ISERROR(MATCH($J382,SorP!$B$1:$B$6230,0)),"",INDIRECT("'SorP'!$A$"&amp;MATCH($J382,SorP!$B$1:$B$6230,0))))</f>
        <v/>
      </c>
      <c r="U382" s="239"/>
      <c r="V382" s="269" t="e">
        <f>IF(C382="",NA(),MATCH($B382&amp;$C382,'Smelter Look-up'!$J:$J,0))</f>
        <v>#N/A</v>
      </c>
      <c r="W382" s="270"/>
      <c r="X382" s="270">
        <f t="shared" ca="1" si="16"/>
        <v>0</v>
      </c>
      <c r="Y382" s="270"/>
      <c r="Z382" s="270"/>
      <c r="AB382" s="272" t="str">
        <f t="shared" si="17"/>
        <v/>
      </c>
    </row>
    <row r="383" spans="1:28" s="271" customFormat="1" ht="20.25">
      <c r="A383" s="215"/>
      <c r="B383" s="216" t="str">
        <f>IF(LEN(A383)=0,"",INDEX('Smelter Look-up'!$A:$A,MATCH($A383,'Smelter Look-up'!$E:$E,0)))</f>
        <v/>
      </c>
      <c r="C383" s="220" t="str">
        <f>IF(LEN(A383)=0,"",INDEX('Smelter Look-up'!$C:$C,MATCH($A383,'Smelter Look-up'!$E:$E,0)))</f>
        <v/>
      </c>
      <c r="D383" s="216"/>
      <c r="E383" s="216" t="str">
        <f ca="1">IF(ISERROR($V383),"",OFFSET('Smelter Look-up'!$D$4,$V383-4,0)&amp;"")</f>
        <v/>
      </c>
      <c r="F383" s="216" t="str">
        <f ca="1">IF(ISERROR($V383),"",OFFSET('Smelter Look-up'!$E$4,$V383-4,0))</f>
        <v/>
      </c>
      <c r="G383" s="216" t="str">
        <f ca="1">IF(C383=$X$4,"Enter smelter details", IF(ISERROR($V383),"",OFFSET('Smelter Look-up'!$F$4,$V383-4,0)))</f>
        <v/>
      </c>
      <c r="H383" s="217" t="str">
        <f ca="1">IF(ISERROR($V383),"",OFFSET('Smelter Look-up'!$G$4,$V383-4,0))</f>
        <v/>
      </c>
      <c r="I383" s="218" t="str">
        <f ca="1">IF(ISERROR($V383),"",OFFSET('Smelter Look-up'!$H$4,$V383-4,0))</f>
        <v/>
      </c>
      <c r="J383" s="218" t="str">
        <f ca="1">IF(ISERROR($V383),"",OFFSET('Smelter Look-up'!$I$4,$V383-4,0))</f>
        <v/>
      </c>
      <c r="K383" s="267"/>
      <c r="L383" s="267"/>
      <c r="M383" s="267"/>
      <c r="N383" s="267"/>
      <c r="O383" s="267"/>
      <c r="P383" s="219"/>
      <c r="Q383" s="268"/>
      <c r="R383" s="216" t="str">
        <f ca="1">IF(ISERROR($V383),"",OFFSET('Smelter Look-up'!$C$4,$V383-4,0)&amp;"")</f>
        <v/>
      </c>
      <c r="S383" s="224" t="str">
        <f t="shared" ca="1" si="15"/>
        <v/>
      </c>
      <c r="T383" s="224" t="str">
        <f ca="1">IF(B383="","",IF(ISERROR(MATCH($J383,SorP!$B$1:$B$6230,0)),"",INDIRECT("'SorP'!$A$"&amp;MATCH($J383,SorP!$B$1:$B$6230,0))))</f>
        <v/>
      </c>
      <c r="U383" s="239"/>
      <c r="V383" s="269" t="e">
        <f>IF(C383="",NA(),MATCH($B383&amp;$C383,'Smelter Look-up'!$J:$J,0))</f>
        <v>#N/A</v>
      </c>
      <c r="W383" s="270"/>
      <c r="X383" s="270">
        <f t="shared" ca="1" si="16"/>
        <v>0</v>
      </c>
      <c r="Y383" s="270"/>
      <c r="Z383" s="270"/>
      <c r="AB383" s="272" t="str">
        <f t="shared" si="17"/>
        <v/>
      </c>
    </row>
    <row r="384" spans="1:28" s="271" customFormat="1" ht="20.25">
      <c r="A384" s="215"/>
      <c r="B384" s="216" t="str">
        <f>IF(LEN(A384)=0,"",INDEX('Smelter Look-up'!$A:$A,MATCH($A384,'Smelter Look-up'!$E:$E,0)))</f>
        <v/>
      </c>
      <c r="C384" s="220" t="str">
        <f>IF(LEN(A384)=0,"",INDEX('Smelter Look-up'!$C:$C,MATCH($A384,'Smelter Look-up'!$E:$E,0)))</f>
        <v/>
      </c>
      <c r="D384" s="216"/>
      <c r="E384" s="216" t="str">
        <f ca="1">IF(ISERROR($V384),"",OFFSET('Smelter Look-up'!$D$4,$V384-4,0)&amp;"")</f>
        <v/>
      </c>
      <c r="F384" s="216" t="str">
        <f ca="1">IF(ISERROR($V384),"",OFFSET('Smelter Look-up'!$E$4,$V384-4,0))</f>
        <v/>
      </c>
      <c r="G384" s="216" t="str">
        <f ca="1">IF(C384=$X$4,"Enter smelter details", IF(ISERROR($V384),"",OFFSET('Smelter Look-up'!$F$4,$V384-4,0)))</f>
        <v/>
      </c>
      <c r="H384" s="217" t="str">
        <f ca="1">IF(ISERROR($V384),"",OFFSET('Smelter Look-up'!$G$4,$V384-4,0))</f>
        <v/>
      </c>
      <c r="I384" s="218" t="str">
        <f ca="1">IF(ISERROR($V384),"",OFFSET('Smelter Look-up'!$H$4,$V384-4,0))</f>
        <v/>
      </c>
      <c r="J384" s="218" t="str">
        <f ca="1">IF(ISERROR($V384),"",OFFSET('Smelter Look-up'!$I$4,$V384-4,0))</f>
        <v/>
      </c>
      <c r="K384" s="267"/>
      <c r="L384" s="267"/>
      <c r="M384" s="267"/>
      <c r="N384" s="267"/>
      <c r="O384" s="267"/>
      <c r="P384" s="219"/>
      <c r="Q384" s="268"/>
      <c r="R384" s="216" t="str">
        <f ca="1">IF(ISERROR($V384),"",OFFSET('Smelter Look-up'!$C$4,$V384-4,0)&amp;"")</f>
        <v/>
      </c>
      <c r="S384" s="224" t="str">
        <f t="shared" ca="1" si="15"/>
        <v/>
      </c>
      <c r="T384" s="224" t="str">
        <f ca="1">IF(B384="","",IF(ISERROR(MATCH($J384,SorP!$B$1:$B$6230,0)),"",INDIRECT("'SorP'!$A$"&amp;MATCH($J384,SorP!$B$1:$B$6230,0))))</f>
        <v/>
      </c>
      <c r="U384" s="239"/>
      <c r="V384" s="269" t="e">
        <f>IF(C384="",NA(),MATCH($B384&amp;$C384,'Smelter Look-up'!$J:$J,0))</f>
        <v>#N/A</v>
      </c>
      <c r="W384" s="270"/>
      <c r="X384" s="270">
        <f t="shared" ca="1" si="16"/>
        <v>0</v>
      </c>
      <c r="Y384" s="270"/>
      <c r="Z384" s="270"/>
      <c r="AB384" s="272" t="str">
        <f t="shared" si="17"/>
        <v/>
      </c>
    </row>
    <row r="385" spans="1:28" s="271" customFormat="1" ht="20.25">
      <c r="A385" s="215"/>
      <c r="B385" s="216" t="str">
        <f>IF(LEN(A385)=0,"",INDEX('Smelter Look-up'!$A:$A,MATCH($A385,'Smelter Look-up'!$E:$E,0)))</f>
        <v/>
      </c>
      <c r="C385" s="220" t="str">
        <f>IF(LEN(A385)=0,"",INDEX('Smelter Look-up'!$C:$C,MATCH($A385,'Smelter Look-up'!$E:$E,0)))</f>
        <v/>
      </c>
      <c r="D385" s="216"/>
      <c r="E385" s="216" t="str">
        <f ca="1">IF(ISERROR($V385),"",OFFSET('Smelter Look-up'!$D$4,$V385-4,0)&amp;"")</f>
        <v/>
      </c>
      <c r="F385" s="216" t="str">
        <f ca="1">IF(ISERROR($V385),"",OFFSET('Smelter Look-up'!$E$4,$V385-4,0))</f>
        <v/>
      </c>
      <c r="G385" s="216" t="str">
        <f ca="1">IF(C385=$X$4,"Enter smelter details", IF(ISERROR($V385),"",OFFSET('Smelter Look-up'!$F$4,$V385-4,0)))</f>
        <v/>
      </c>
      <c r="H385" s="217" t="str">
        <f ca="1">IF(ISERROR($V385),"",OFFSET('Smelter Look-up'!$G$4,$V385-4,0))</f>
        <v/>
      </c>
      <c r="I385" s="218" t="str">
        <f ca="1">IF(ISERROR($V385),"",OFFSET('Smelter Look-up'!$H$4,$V385-4,0))</f>
        <v/>
      </c>
      <c r="J385" s="218" t="str">
        <f ca="1">IF(ISERROR($V385),"",OFFSET('Smelter Look-up'!$I$4,$V385-4,0))</f>
        <v/>
      </c>
      <c r="K385" s="267"/>
      <c r="L385" s="267"/>
      <c r="M385" s="267"/>
      <c r="N385" s="267"/>
      <c r="O385" s="267"/>
      <c r="P385" s="219"/>
      <c r="Q385" s="268"/>
      <c r="R385" s="216" t="str">
        <f ca="1">IF(ISERROR($V385),"",OFFSET('Smelter Look-up'!$C$4,$V385-4,0)&amp;"")</f>
        <v/>
      </c>
      <c r="S385" s="224" t="str">
        <f t="shared" ca="1" si="15"/>
        <v/>
      </c>
      <c r="T385" s="224" t="str">
        <f ca="1">IF(B385="","",IF(ISERROR(MATCH($J385,SorP!$B$1:$B$6230,0)),"",INDIRECT("'SorP'!$A$"&amp;MATCH($J385,SorP!$B$1:$B$6230,0))))</f>
        <v/>
      </c>
      <c r="U385" s="239"/>
      <c r="V385" s="269" t="e">
        <f>IF(C385="",NA(),MATCH($B385&amp;$C385,'Smelter Look-up'!$J:$J,0))</f>
        <v>#N/A</v>
      </c>
      <c r="W385" s="270"/>
      <c r="X385" s="270">
        <f t="shared" ca="1" si="16"/>
        <v>0</v>
      </c>
      <c r="Y385" s="270"/>
      <c r="Z385" s="270"/>
      <c r="AB385" s="272" t="str">
        <f t="shared" si="17"/>
        <v/>
      </c>
    </row>
    <row r="386" spans="1:28" s="271" customFormat="1" ht="20.25">
      <c r="A386" s="215"/>
      <c r="B386" s="216" t="str">
        <f>IF(LEN(A386)=0,"",INDEX('Smelter Look-up'!$A:$A,MATCH($A386,'Smelter Look-up'!$E:$E,0)))</f>
        <v/>
      </c>
      <c r="C386" s="220" t="str">
        <f>IF(LEN(A386)=0,"",INDEX('Smelter Look-up'!$C:$C,MATCH($A386,'Smelter Look-up'!$E:$E,0)))</f>
        <v/>
      </c>
      <c r="D386" s="216"/>
      <c r="E386" s="216" t="str">
        <f ca="1">IF(ISERROR($V386),"",OFFSET('Smelter Look-up'!$D$4,$V386-4,0)&amp;"")</f>
        <v/>
      </c>
      <c r="F386" s="216" t="str">
        <f ca="1">IF(ISERROR($V386),"",OFFSET('Smelter Look-up'!$E$4,$V386-4,0))</f>
        <v/>
      </c>
      <c r="G386" s="216" t="str">
        <f ca="1">IF(C386=$X$4,"Enter smelter details", IF(ISERROR($V386),"",OFFSET('Smelter Look-up'!$F$4,$V386-4,0)))</f>
        <v/>
      </c>
      <c r="H386" s="217" t="str">
        <f ca="1">IF(ISERROR($V386),"",OFFSET('Smelter Look-up'!$G$4,$V386-4,0))</f>
        <v/>
      </c>
      <c r="I386" s="218" t="str">
        <f ca="1">IF(ISERROR($V386),"",OFFSET('Smelter Look-up'!$H$4,$V386-4,0))</f>
        <v/>
      </c>
      <c r="J386" s="218" t="str">
        <f ca="1">IF(ISERROR($V386),"",OFFSET('Smelter Look-up'!$I$4,$V386-4,0))</f>
        <v/>
      </c>
      <c r="K386" s="267"/>
      <c r="L386" s="267"/>
      <c r="M386" s="267"/>
      <c r="N386" s="267"/>
      <c r="O386" s="267"/>
      <c r="P386" s="219"/>
      <c r="Q386" s="268"/>
      <c r="R386" s="216" t="str">
        <f ca="1">IF(ISERROR($V386),"",OFFSET('Smelter Look-up'!$C$4,$V386-4,0)&amp;"")</f>
        <v/>
      </c>
      <c r="S386" s="224" t="str">
        <f t="shared" ca="1" si="15"/>
        <v/>
      </c>
      <c r="T386" s="224" t="str">
        <f ca="1">IF(B386="","",IF(ISERROR(MATCH($J386,SorP!$B$1:$B$6230,0)),"",INDIRECT("'SorP'!$A$"&amp;MATCH($J386,SorP!$B$1:$B$6230,0))))</f>
        <v/>
      </c>
      <c r="U386" s="239"/>
      <c r="V386" s="269" t="e">
        <f>IF(C386="",NA(),MATCH($B386&amp;$C386,'Smelter Look-up'!$J:$J,0))</f>
        <v>#N/A</v>
      </c>
      <c r="W386" s="270"/>
      <c r="X386" s="270">
        <f t="shared" ca="1" si="16"/>
        <v>0</v>
      </c>
      <c r="Y386" s="270"/>
      <c r="Z386" s="270"/>
      <c r="AB386" s="272" t="str">
        <f t="shared" si="17"/>
        <v/>
      </c>
    </row>
    <row r="387" spans="1:28" s="271" customFormat="1" ht="20.25">
      <c r="A387" s="215"/>
      <c r="B387" s="216" t="str">
        <f>IF(LEN(A387)=0,"",INDEX('Smelter Look-up'!$A:$A,MATCH($A387,'Smelter Look-up'!$E:$E,0)))</f>
        <v/>
      </c>
      <c r="C387" s="220" t="str">
        <f>IF(LEN(A387)=0,"",INDEX('Smelter Look-up'!$C:$C,MATCH($A387,'Smelter Look-up'!$E:$E,0)))</f>
        <v/>
      </c>
      <c r="D387" s="216"/>
      <c r="E387" s="216" t="str">
        <f ca="1">IF(ISERROR($V387),"",OFFSET('Smelter Look-up'!$D$4,$V387-4,0)&amp;"")</f>
        <v/>
      </c>
      <c r="F387" s="216" t="str">
        <f ca="1">IF(ISERROR($V387),"",OFFSET('Smelter Look-up'!$E$4,$V387-4,0))</f>
        <v/>
      </c>
      <c r="G387" s="216" t="str">
        <f ca="1">IF(C387=$X$4,"Enter smelter details", IF(ISERROR($V387),"",OFFSET('Smelter Look-up'!$F$4,$V387-4,0)))</f>
        <v/>
      </c>
      <c r="H387" s="217" t="str">
        <f ca="1">IF(ISERROR($V387),"",OFFSET('Smelter Look-up'!$G$4,$V387-4,0))</f>
        <v/>
      </c>
      <c r="I387" s="218" t="str">
        <f ca="1">IF(ISERROR($V387),"",OFFSET('Smelter Look-up'!$H$4,$V387-4,0))</f>
        <v/>
      </c>
      <c r="J387" s="218" t="str">
        <f ca="1">IF(ISERROR($V387),"",OFFSET('Smelter Look-up'!$I$4,$V387-4,0))</f>
        <v/>
      </c>
      <c r="K387" s="267"/>
      <c r="L387" s="267"/>
      <c r="M387" s="267"/>
      <c r="N387" s="267"/>
      <c r="O387" s="267"/>
      <c r="P387" s="219"/>
      <c r="Q387" s="268"/>
      <c r="R387" s="216" t="str">
        <f ca="1">IF(ISERROR($V387),"",OFFSET('Smelter Look-up'!$C$4,$V387-4,0)&amp;"")</f>
        <v/>
      </c>
      <c r="S387" s="224" t="str">
        <f t="shared" ca="1" si="15"/>
        <v/>
      </c>
      <c r="T387" s="224" t="str">
        <f ca="1">IF(B387="","",IF(ISERROR(MATCH($J387,SorP!$B$1:$B$6230,0)),"",INDIRECT("'SorP'!$A$"&amp;MATCH($J387,SorP!$B$1:$B$6230,0))))</f>
        <v/>
      </c>
      <c r="U387" s="239"/>
      <c r="V387" s="269" t="e">
        <f>IF(C387="",NA(),MATCH($B387&amp;$C387,'Smelter Look-up'!$J:$J,0))</f>
        <v>#N/A</v>
      </c>
      <c r="W387" s="270"/>
      <c r="X387" s="270">
        <f t="shared" ca="1" si="16"/>
        <v>0</v>
      </c>
      <c r="Y387" s="270"/>
      <c r="Z387" s="270"/>
      <c r="AB387" s="272" t="str">
        <f t="shared" si="17"/>
        <v/>
      </c>
    </row>
    <row r="388" spans="1:28" s="271" customFormat="1" ht="20.25">
      <c r="A388" s="215"/>
      <c r="B388" s="216" t="str">
        <f>IF(LEN(A388)=0,"",INDEX('Smelter Look-up'!$A:$A,MATCH($A388,'Smelter Look-up'!$E:$E,0)))</f>
        <v/>
      </c>
      <c r="C388" s="220" t="str">
        <f>IF(LEN(A388)=0,"",INDEX('Smelter Look-up'!$C:$C,MATCH($A388,'Smelter Look-up'!$E:$E,0)))</f>
        <v/>
      </c>
      <c r="D388" s="216"/>
      <c r="E388" s="216" t="str">
        <f ca="1">IF(ISERROR($V388),"",OFFSET('Smelter Look-up'!$D$4,$V388-4,0)&amp;"")</f>
        <v/>
      </c>
      <c r="F388" s="216" t="str">
        <f ca="1">IF(ISERROR($V388),"",OFFSET('Smelter Look-up'!$E$4,$V388-4,0))</f>
        <v/>
      </c>
      <c r="G388" s="216" t="str">
        <f ca="1">IF(C388=$X$4,"Enter smelter details", IF(ISERROR($V388),"",OFFSET('Smelter Look-up'!$F$4,$V388-4,0)))</f>
        <v/>
      </c>
      <c r="H388" s="217" t="str">
        <f ca="1">IF(ISERROR($V388),"",OFFSET('Smelter Look-up'!$G$4,$V388-4,0))</f>
        <v/>
      </c>
      <c r="I388" s="218" t="str">
        <f ca="1">IF(ISERROR($V388),"",OFFSET('Smelter Look-up'!$H$4,$V388-4,0))</f>
        <v/>
      </c>
      <c r="J388" s="218" t="str">
        <f ca="1">IF(ISERROR($V388),"",OFFSET('Smelter Look-up'!$I$4,$V388-4,0))</f>
        <v/>
      </c>
      <c r="K388" s="267"/>
      <c r="L388" s="267"/>
      <c r="M388" s="267"/>
      <c r="N388" s="267"/>
      <c r="O388" s="267"/>
      <c r="P388" s="219"/>
      <c r="Q388" s="268"/>
      <c r="R388" s="216" t="str">
        <f ca="1">IF(ISERROR($V388),"",OFFSET('Smelter Look-up'!$C$4,$V388-4,0)&amp;"")</f>
        <v/>
      </c>
      <c r="S388" s="224" t="str">
        <f t="shared" ca="1" si="15"/>
        <v/>
      </c>
      <c r="T388" s="224" t="str">
        <f ca="1">IF(B388="","",IF(ISERROR(MATCH($J388,SorP!$B$1:$B$6230,0)),"",INDIRECT("'SorP'!$A$"&amp;MATCH($J388,SorP!$B$1:$B$6230,0))))</f>
        <v/>
      </c>
      <c r="U388" s="239"/>
      <c r="V388" s="269" t="e">
        <f>IF(C388="",NA(),MATCH($B388&amp;$C388,'Smelter Look-up'!$J:$J,0))</f>
        <v>#N/A</v>
      </c>
      <c r="W388" s="270"/>
      <c r="X388" s="270">
        <f t="shared" ca="1" si="16"/>
        <v>0</v>
      </c>
      <c r="Y388" s="270"/>
      <c r="Z388" s="270"/>
      <c r="AB388" s="272" t="str">
        <f t="shared" si="17"/>
        <v/>
      </c>
    </row>
    <row r="389" spans="1:28" s="271" customFormat="1" ht="20.25">
      <c r="A389" s="215"/>
      <c r="B389" s="216" t="str">
        <f>IF(LEN(A389)=0,"",INDEX('Smelter Look-up'!$A:$A,MATCH($A389,'Smelter Look-up'!$E:$E,0)))</f>
        <v/>
      </c>
      <c r="C389" s="220" t="str">
        <f>IF(LEN(A389)=0,"",INDEX('Smelter Look-up'!$C:$C,MATCH($A389,'Smelter Look-up'!$E:$E,0)))</f>
        <v/>
      </c>
      <c r="D389" s="216"/>
      <c r="E389" s="216" t="str">
        <f ca="1">IF(ISERROR($V389),"",OFFSET('Smelter Look-up'!$D$4,$V389-4,0)&amp;"")</f>
        <v/>
      </c>
      <c r="F389" s="216" t="str">
        <f ca="1">IF(ISERROR($V389),"",OFFSET('Smelter Look-up'!$E$4,$V389-4,0))</f>
        <v/>
      </c>
      <c r="G389" s="216" t="str">
        <f ca="1">IF(C389=$X$4,"Enter smelter details", IF(ISERROR($V389),"",OFFSET('Smelter Look-up'!$F$4,$V389-4,0)))</f>
        <v/>
      </c>
      <c r="H389" s="217" t="str">
        <f ca="1">IF(ISERROR($V389),"",OFFSET('Smelter Look-up'!$G$4,$V389-4,0))</f>
        <v/>
      </c>
      <c r="I389" s="218" t="str">
        <f ca="1">IF(ISERROR($V389),"",OFFSET('Smelter Look-up'!$H$4,$V389-4,0))</f>
        <v/>
      </c>
      <c r="J389" s="218" t="str">
        <f ca="1">IF(ISERROR($V389),"",OFFSET('Smelter Look-up'!$I$4,$V389-4,0))</f>
        <v/>
      </c>
      <c r="K389" s="267"/>
      <c r="L389" s="267"/>
      <c r="M389" s="267"/>
      <c r="N389" s="267"/>
      <c r="O389" s="267"/>
      <c r="P389" s="219"/>
      <c r="Q389" s="268"/>
      <c r="R389" s="216" t="str">
        <f ca="1">IF(ISERROR($V389),"",OFFSET('Smelter Look-up'!$C$4,$V389-4,0)&amp;"")</f>
        <v/>
      </c>
      <c r="S389" s="224" t="str">
        <f t="shared" ref="S389:S452" ca="1" si="18">IF(B389="","",IF(ISERROR(MATCH($E389,CL,0)),"Unknown",INDIRECT("'C'!$A$"&amp;MATCH($E389,CL,0)+1)))</f>
        <v/>
      </c>
      <c r="T389" s="224" t="str">
        <f ca="1">IF(B389="","",IF(ISERROR(MATCH($J389,SorP!$B$1:$B$6230,0)),"",INDIRECT("'SorP'!$A$"&amp;MATCH($J389,SorP!$B$1:$B$6230,0))))</f>
        <v/>
      </c>
      <c r="U389" s="239"/>
      <c r="V389" s="269" t="e">
        <f>IF(C389="",NA(),MATCH($B389&amp;$C389,'Smelter Look-up'!$J:$J,0))</f>
        <v>#N/A</v>
      </c>
      <c r="W389" s="270"/>
      <c r="X389" s="270">
        <f t="shared" ref="X389:X452" ca="1" si="19">IF(AND(C389="Smelter not listed",OR(LEN(D389)=0,LEN(E389)=0)),1,0)</f>
        <v>0</v>
      </c>
      <c r="Y389" s="270"/>
      <c r="Z389" s="270"/>
      <c r="AB389" s="272" t="str">
        <f t="shared" ref="AB389:AB452" si="20">B389&amp;C389</f>
        <v/>
      </c>
    </row>
    <row r="390" spans="1:28" s="271" customFormat="1" ht="20.25">
      <c r="A390" s="215"/>
      <c r="B390" s="216" t="str">
        <f>IF(LEN(A390)=0,"",INDEX('Smelter Look-up'!$A:$A,MATCH($A390,'Smelter Look-up'!$E:$E,0)))</f>
        <v/>
      </c>
      <c r="C390" s="220" t="str">
        <f>IF(LEN(A390)=0,"",INDEX('Smelter Look-up'!$C:$C,MATCH($A390,'Smelter Look-up'!$E:$E,0)))</f>
        <v/>
      </c>
      <c r="D390" s="216"/>
      <c r="E390" s="216" t="str">
        <f ca="1">IF(ISERROR($V390),"",OFFSET('Smelter Look-up'!$D$4,$V390-4,0)&amp;"")</f>
        <v/>
      </c>
      <c r="F390" s="216" t="str">
        <f ca="1">IF(ISERROR($V390),"",OFFSET('Smelter Look-up'!$E$4,$V390-4,0))</f>
        <v/>
      </c>
      <c r="G390" s="216" t="str">
        <f ca="1">IF(C390=$X$4,"Enter smelter details", IF(ISERROR($V390),"",OFFSET('Smelter Look-up'!$F$4,$V390-4,0)))</f>
        <v/>
      </c>
      <c r="H390" s="217" t="str">
        <f ca="1">IF(ISERROR($V390),"",OFFSET('Smelter Look-up'!$G$4,$V390-4,0))</f>
        <v/>
      </c>
      <c r="I390" s="218" t="str">
        <f ca="1">IF(ISERROR($V390),"",OFFSET('Smelter Look-up'!$H$4,$V390-4,0))</f>
        <v/>
      </c>
      <c r="J390" s="218" t="str">
        <f ca="1">IF(ISERROR($V390),"",OFFSET('Smelter Look-up'!$I$4,$V390-4,0))</f>
        <v/>
      </c>
      <c r="K390" s="267"/>
      <c r="L390" s="267"/>
      <c r="M390" s="267"/>
      <c r="N390" s="267"/>
      <c r="O390" s="267"/>
      <c r="P390" s="219"/>
      <c r="Q390" s="268"/>
      <c r="R390" s="216" t="str">
        <f ca="1">IF(ISERROR($V390),"",OFFSET('Smelter Look-up'!$C$4,$V390-4,0)&amp;"")</f>
        <v/>
      </c>
      <c r="S390" s="224" t="str">
        <f t="shared" ca="1" si="18"/>
        <v/>
      </c>
      <c r="T390" s="224" t="str">
        <f ca="1">IF(B390="","",IF(ISERROR(MATCH($J390,SorP!$B$1:$B$6230,0)),"",INDIRECT("'SorP'!$A$"&amp;MATCH($J390,SorP!$B$1:$B$6230,0))))</f>
        <v/>
      </c>
      <c r="U390" s="239"/>
      <c r="V390" s="269" t="e">
        <f>IF(C390="",NA(),MATCH($B390&amp;$C390,'Smelter Look-up'!$J:$J,0))</f>
        <v>#N/A</v>
      </c>
      <c r="W390" s="270"/>
      <c r="X390" s="270">
        <f t="shared" ca="1" si="19"/>
        <v>0</v>
      </c>
      <c r="Y390" s="270"/>
      <c r="Z390" s="270"/>
      <c r="AB390" s="272" t="str">
        <f t="shared" si="20"/>
        <v/>
      </c>
    </row>
    <row r="391" spans="1:28" s="271" customFormat="1" ht="20.25">
      <c r="A391" s="215"/>
      <c r="B391" s="216" t="str">
        <f>IF(LEN(A391)=0,"",INDEX('Smelter Look-up'!$A:$A,MATCH($A391,'Smelter Look-up'!$E:$E,0)))</f>
        <v/>
      </c>
      <c r="C391" s="220" t="str">
        <f>IF(LEN(A391)=0,"",INDEX('Smelter Look-up'!$C:$C,MATCH($A391,'Smelter Look-up'!$E:$E,0)))</f>
        <v/>
      </c>
      <c r="D391" s="216"/>
      <c r="E391" s="216" t="str">
        <f ca="1">IF(ISERROR($V391),"",OFFSET('Smelter Look-up'!$D$4,$V391-4,0)&amp;"")</f>
        <v/>
      </c>
      <c r="F391" s="216" t="str">
        <f ca="1">IF(ISERROR($V391),"",OFFSET('Smelter Look-up'!$E$4,$V391-4,0))</f>
        <v/>
      </c>
      <c r="G391" s="216" t="str">
        <f ca="1">IF(C391=$X$4,"Enter smelter details", IF(ISERROR($V391),"",OFFSET('Smelter Look-up'!$F$4,$V391-4,0)))</f>
        <v/>
      </c>
      <c r="H391" s="217" t="str">
        <f ca="1">IF(ISERROR($V391),"",OFFSET('Smelter Look-up'!$G$4,$V391-4,0))</f>
        <v/>
      </c>
      <c r="I391" s="218" t="str">
        <f ca="1">IF(ISERROR($V391),"",OFFSET('Smelter Look-up'!$H$4,$V391-4,0))</f>
        <v/>
      </c>
      <c r="J391" s="218" t="str">
        <f ca="1">IF(ISERROR($V391),"",OFFSET('Smelter Look-up'!$I$4,$V391-4,0))</f>
        <v/>
      </c>
      <c r="K391" s="267"/>
      <c r="L391" s="267"/>
      <c r="M391" s="267"/>
      <c r="N391" s="267"/>
      <c r="O391" s="267"/>
      <c r="P391" s="219"/>
      <c r="Q391" s="268"/>
      <c r="R391" s="216" t="str">
        <f ca="1">IF(ISERROR($V391),"",OFFSET('Smelter Look-up'!$C$4,$V391-4,0)&amp;"")</f>
        <v/>
      </c>
      <c r="S391" s="224" t="str">
        <f t="shared" ca="1" si="18"/>
        <v/>
      </c>
      <c r="T391" s="224" t="str">
        <f ca="1">IF(B391="","",IF(ISERROR(MATCH($J391,SorP!$B$1:$B$6230,0)),"",INDIRECT("'SorP'!$A$"&amp;MATCH($J391,SorP!$B$1:$B$6230,0))))</f>
        <v/>
      </c>
      <c r="U391" s="239"/>
      <c r="V391" s="269" t="e">
        <f>IF(C391="",NA(),MATCH($B391&amp;$C391,'Smelter Look-up'!$J:$J,0))</f>
        <v>#N/A</v>
      </c>
      <c r="W391" s="270"/>
      <c r="X391" s="270">
        <f t="shared" ca="1" si="19"/>
        <v>0</v>
      </c>
      <c r="Y391" s="270"/>
      <c r="Z391" s="270"/>
      <c r="AB391" s="272" t="str">
        <f t="shared" si="20"/>
        <v/>
      </c>
    </row>
    <row r="392" spans="1:28" s="271" customFormat="1" ht="20.25">
      <c r="A392" s="215"/>
      <c r="B392" s="216" t="str">
        <f>IF(LEN(A392)=0,"",INDEX('Smelter Look-up'!$A:$A,MATCH($A392,'Smelter Look-up'!$E:$E,0)))</f>
        <v/>
      </c>
      <c r="C392" s="220" t="str">
        <f>IF(LEN(A392)=0,"",INDEX('Smelter Look-up'!$C:$C,MATCH($A392,'Smelter Look-up'!$E:$E,0)))</f>
        <v/>
      </c>
      <c r="D392" s="216"/>
      <c r="E392" s="216" t="str">
        <f ca="1">IF(ISERROR($V392),"",OFFSET('Smelter Look-up'!$D$4,$V392-4,0)&amp;"")</f>
        <v/>
      </c>
      <c r="F392" s="216" t="str">
        <f ca="1">IF(ISERROR($V392),"",OFFSET('Smelter Look-up'!$E$4,$V392-4,0))</f>
        <v/>
      </c>
      <c r="G392" s="216" t="str">
        <f ca="1">IF(C392=$X$4,"Enter smelter details", IF(ISERROR($V392),"",OFFSET('Smelter Look-up'!$F$4,$V392-4,0)))</f>
        <v/>
      </c>
      <c r="H392" s="217" t="str">
        <f ca="1">IF(ISERROR($V392),"",OFFSET('Smelter Look-up'!$G$4,$V392-4,0))</f>
        <v/>
      </c>
      <c r="I392" s="218" t="str">
        <f ca="1">IF(ISERROR($V392),"",OFFSET('Smelter Look-up'!$H$4,$V392-4,0))</f>
        <v/>
      </c>
      <c r="J392" s="218" t="str">
        <f ca="1">IF(ISERROR($V392),"",OFFSET('Smelter Look-up'!$I$4,$V392-4,0))</f>
        <v/>
      </c>
      <c r="K392" s="267"/>
      <c r="L392" s="267"/>
      <c r="M392" s="267"/>
      <c r="N392" s="267"/>
      <c r="O392" s="267"/>
      <c r="P392" s="219"/>
      <c r="Q392" s="268"/>
      <c r="R392" s="216" t="str">
        <f ca="1">IF(ISERROR($V392),"",OFFSET('Smelter Look-up'!$C$4,$V392-4,0)&amp;"")</f>
        <v/>
      </c>
      <c r="S392" s="224" t="str">
        <f t="shared" ca="1" si="18"/>
        <v/>
      </c>
      <c r="T392" s="224" t="str">
        <f ca="1">IF(B392="","",IF(ISERROR(MATCH($J392,SorP!$B$1:$B$6230,0)),"",INDIRECT("'SorP'!$A$"&amp;MATCH($J392,SorP!$B$1:$B$6230,0))))</f>
        <v/>
      </c>
      <c r="U392" s="239"/>
      <c r="V392" s="269" t="e">
        <f>IF(C392="",NA(),MATCH($B392&amp;$C392,'Smelter Look-up'!$J:$J,0))</f>
        <v>#N/A</v>
      </c>
      <c r="W392" s="270"/>
      <c r="X392" s="270">
        <f t="shared" ca="1" si="19"/>
        <v>0</v>
      </c>
      <c r="Y392" s="270"/>
      <c r="Z392" s="270"/>
      <c r="AB392" s="272" t="str">
        <f t="shared" si="20"/>
        <v/>
      </c>
    </row>
    <row r="393" spans="1:28" s="271" customFormat="1" ht="20.25">
      <c r="A393" s="215"/>
      <c r="B393" s="216" t="str">
        <f>IF(LEN(A393)=0,"",INDEX('Smelter Look-up'!$A:$A,MATCH($A393,'Smelter Look-up'!$E:$E,0)))</f>
        <v/>
      </c>
      <c r="C393" s="220" t="str">
        <f>IF(LEN(A393)=0,"",INDEX('Smelter Look-up'!$C:$C,MATCH($A393,'Smelter Look-up'!$E:$E,0)))</f>
        <v/>
      </c>
      <c r="D393" s="216"/>
      <c r="E393" s="216" t="str">
        <f ca="1">IF(ISERROR($V393),"",OFFSET('Smelter Look-up'!$D$4,$V393-4,0)&amp;"")</f>
        <v/>
      </c>
      <c r="F393" s="216" t="str">
        <f ca="1">IF(ISERROR($V393),"",OFFSET('Smelter Look-up'!$E$4,$V393-4,0))</f>
        <v/>
      </c>
      <c r="G393" s="216" t="str">
        <f ca="1">IF(C393=$X$4,"Enter smelter details", IF(ISERROR($V393),"",OFFSET('Smelter Look-up'!$F$4,$V393-4,0)))</f>
        <v/>
      </c>
      <c r="H393" s="217" t="str">
        <f ca="1">IF(ISERROR($V393),"",OFFSET('Smelter Look-up'!$G$4,$V393-4,0))</f>
        <v/>
      </c>
      <c r="I393" s="218" t="str">
        <f ca="1">IF(ISERROR($V393),"",OFFSET('Smelter Look-up'!$H$4,$V393-4,0))</f>
        <v/>
      </c>
      <c r="J393" s="218" t="str">
        <f ca="1">IF(ISERROR($V393),"",OFFSET('Smelter Look-up'!$I$4,$V393-4,0))</f>
        <v/>
      </c>
      <c r="K393" s="267"/>
      <c r="L393" s="267"/>
      <c r="M393" s="267"/>
      <c r="N393" s="267"/>
      <c r="O393" s="267"/>
      <c r="P393" s="219"/>
      <c r="Q393" s="268"/>
      <c r="R393" s="216" t="str">
        <f ca="1">IF(ISERROR($V393),"",OFFSET('Smelter Look-up'!$C$4,$V393-4,0)&amp;"")</f>
        <v/>
      </c>
      <c r="S393" s="224" t="str">
        <f t="shared" ca="1" si="18"/>
        <v/>
      </c>
      <c r="T393" s="224" t="str">
        <f ca="1">IF(B393="","",IF(ISERROR(MATCH($J393,SorP!$B$1:$B$6230,0)),"",INDIRECT("'SorP'!$A$"&amp;MATCH($J393,SorP!$B$1:$B$6230,0))))</f>
        <v/>
      </c>
      <c r="U393" s="239"/>
      <c r="V393" s="269" t="e">
        <f>IF(C393="",NA(),MATCH($B393&amp;$C393,'Smelter Look-up'!$J:$J,0))</f>
        <v>#N/A</v>
      </c>
      <c r="W393" s="270"/>
      <c r="X393" s="270">
        <f t="shared" ca="1" si="19"/>
        <v>0</v>
      </c>
      <c r="Y393" s="270"/>
      <c r="Z393" s="270"/>
      <c r="AB393" s="272" t="str">
        <f t="shared" si="20"/>
        <v/>
      </c>
    </row>
    <row r="394" spans="1:28" s="271" customFormat="1" ht="20.25">
      <c r="A394" s="215"/>
      <c r="B394" s="216" t="str">
        <f>IF(LEN(A394)=0,"",INDEX('Smelter Look-up'!$A:$A,MATCH($A394,'Smelter Look-up'!$E:$E,0)))</f>
        <v/>
      </c>
      <c r="C394" s="220" t="str">
        <f>IF(LEN(A394)=0,"",INDEX('Smelter Look-up'!$C:$C,MATCH($A394,'Smelter Look-up'!$E:$E,0)))</f>
        <v/>
      </c>
      <c r="D394" s="216"/>
      <c r="E394" s="216" t="str">
        <f ca="1">IF(ISERROR($V394),"",OFFSET('Smelter Look-up'!$D$4,$V394-4,0)&amp;"")</f>
        <v/>
      </c>
      <c r="F394" s="216" t="str">
        <f ca="1">IF(ISERROR($V394),"",OFFSET('Smelter Look-up'!$E$4,$V394-4,0))</f>
        <v/>
      </c>
      <c r="G394" s="216" t="str">
        <f ca="1">IF(C394=$X$4,"Enter smelter details", IF(ISERROR($V394),"",OFFSET('Smelter Look-up'!$F$4,$V394-4,0)))</f>
        <v/>
      </c>
      <c r="H394" s="217" t="str">
        <f ca="1">IF(ISERROR($V394),"",OFFSET('Smelter Look-up'!$G$4,$V394-4,0))</f>
        <v/>
      </c>
      <c r="I394" s="218" t="str">
        <f ca="1">IF(ISERROR($V394),"",OFFSET('Smelter Look-up'!$H$4,$V394-4,0))</f>
        <v/>
      </c>
      <c r="J394" s="218" t="str">
        <f ca="1">IF(ISERROR($V394),"",OFFSET('Smelter Look-up'!$I$4,$V394-4,0))</f>
        <v/>
      </c>
      <c r="K394" s="267"/>
      <c r="L394" s="267"/>
      <c r="M394" s="267"/>
      <c r="N394" s="267"/>
      <c r="O394" s="267"/>
      <c r="P394" s="219"/>
      <c r="Q394" s="268"/>
      <c r="R394" s="216" t="str">
        <f ca="1">IF(ISERROR($V394),"",OFFSET('Smelter Look-up'!$C$4,$V394-4,0)&amp;"")</f>
        <v/>
      </c>
      <c r="S394" s="224" t="str">
        <f t="shared" ca="1" si="18"/>
        <v/>
      </c>
      <c r="T394" s="224" t="str">
        <f ca="1">IF(B394="","",IF(ISERROR(MATCH($J394,SorP!$B$1:$B$6230,0)),"",INDIRECT("'SorP'!$A$"&amp;MATCH($J394,SorP!$B$1:$B$6230,0))))</f>
        <v/>
      </c>
      <c r="U394" s="239"/>
      <c r="V394" s="269" t="e">
        <f>IF(C394="",NA(),MATCH($B394&amp;$C394,'Smelter Look-up'!$J:$J,0))</f>
        <v>#N/A</v>
      </c>
      <c r="W394" s="270"/>
      <c r="X394" s="270">
        <f t="shared" ca="1" si="19"/>
        <v>0</v>
      </c>
      <c r="Y394" s="270"/>
      <c r="Z394" s="270"/>
      <c r="AB394" s="272" t="str">
        <f t="shared" si="20"/>
        <v/>
      </c>
    </row>
    <row r="395" spans="1:28" s="271" customFormat="1" ht="20.25">
      <c r="A395" s="215"/>
      <c r="B395" s="216" t="str">
        <f>IF(LEN(A395)=0,"",INDEX('Smelter Look-up'!$A:$A,MATCH($A395,'Smelter Look-up'!$E:$E,0)))</f>
        <v/>
      </c>
      <c r="C395" s="220" t="str">
        <f>IF(LEN(A395)=0,"",INDEX('Smelter Look-up'!$C:$C,MATCH($A395,'Smelter Look-up'!$E:$E,0)))</f>
        <v/>
      </c>
      <c r="D395" s="216"/>
      <c r="E395" s="216" t="str">
        <f ca="1">IF(ISERROR($V395),"",OFFSET('Smelter Look-up'!$D$4,$V395-4,0)&amp;"")</f>
        <v/>
      </c>
      <c r="F395" s="216" t="str">
        <f ca="1">IF(ISERROR($V395),"",OFFSET('Smelter Look-up'!$E$4,$V395-4,0))</f>
        <v/>
      </c>
      <c r="G395" s="216" t="str">
        <f ca="1">IF(C395=$X$4,"Enter smelter details", IF(ISERROR($V395),"",OFFSET('Smelter Look-up'!$F$4,$V395-4,0)))</f>
        <v/>
      </c>
      <c r="H395" s="217" t="str">
        <f ca="1">IF(ISERROR($V395),"",OFFSET('Smelter Look-up'!$G$4,$V395-4,0))</f>
        <v/>
      </c>
      <c r="I395" s="218" t="str">
        <f ca="1">IF(ISERROR($V395),"",OFFSET('Smelter Look-up'!$H$4,$V395-4,0))</f>
        <v/>
      </c>
      <c r="J395" s="218" t="str">
        <f ca="1">IF(ISERROR($V395),"",OFFSET('Smelter Look-up'!$I$4,$V395-4,0))</f>
        <v/>
      </c>
      <c r="K395" s="267"/>
      <c r="L395" s="267"/>
      <c r="M395" s="267"/>
      <c r="N395" s="267"/>
      <c r="O395" s="267"/>
      <c r="P395" s="219"/>
      <c r="Q395" s="268"/>
      <c r="R395" s="216" t="str">
        <f ca="1">IF(ISERROR($V395),"",OFFSET('Smelter Look-up'!$C$4,$V395-4,0)&amp;"")</f>
        <v/>
      </c>
      <c r="S395" s="224" t="str">
        <f t="shared" ca="1" si="18"/>
        <v/>
      </c>
      <c r="T395" s="224" t="str">
        <f ca="1">IF(B395="","",IF(ISERROR(MATCH($J395,SorP!$B$1:$B$6230,0)),"",INDIRECT("'SorP'!$A$"&amp;MATCH($J395,SorP!$B$1:$B$6230,0))))</f>
        <v/>
      </c>
      <c r="U395" s="239"/>
      <c r="V395" s="269" t="e">
        <f>IF(C395="",NA(),MATCH($B395&amp;$C395,'Smelter Look-up'!$J:$J,0))</f>
        <v>#N/A</v>
      </c>
      <c r="W395" s="270"/>
      <c r="X395" s="270">
        <f t="shared" ca="1" si="19"/>
        <v>0</v>
      </c>
      <c r="Y395" s="270"/>
      <c r="Z395" s="270"/>
      <c r="AB395" s="272" t="str">
        <f t="shared" si="20"/>
        <v/>
      </c>
    </row>
    <row r="396" spans="1:28" s="271" customFormat="1" ht="20.25">
      <c r="A396" s="215"/>
      <c r="B396" s="216" t="str">
        <f>IF(LEN(A396)=0,"",INDEX('Smelter Look-up'!$A:$A,MATCH($A396,'Smelter Look-up'!$E:$E,0)))</f>
        <v/>
      </c>
      <c r="C396" s="220" t="str">
        <f>IF(LEN(A396)=0,"",INDEX('Smelter Look-up'!$C:$C,MATCH($A396,'Smelter Look-up'!$E:$E,0)))</f>
        <v/>
      </c>
      <c r="D396" s="216"/>
      <c r="E396" s="216" t="str">
        <f ca="1">IF(ISERROR($V396),"",OFFSET('Smelter Look-up'!$D$4,$V396-4,0)&amp;"")</f>
        <v/>
      </c>
      <c r="F396" s="216" t="str">
        <f ca="1">IF(ISERROR($V396),"",OFFSET('Smelter Look-up'!$E$4,$V396-4,0))</f>
        <v/>
      </c>
      <c r="G396" s="216" t="str">
        <f ca="1">IF(C396=$X$4,"Enter smelter details", IF(ISERROR($V396),"",OFFSET('Smelter Look-up'!$F$4,$V396-4,0)))</f>
        <v/>
      </c>
      <c r="H396" s="217" t="str">
        <f ca="1">IF(ISERROR($V396),"",OFFSET('Smelter Look-up'!$G$4,$V396-4,0))</f>
        <v/>
      </c>
      <c r="I396" s="218" t="str">
        <f ca="1">IF(ISERROR($V396),"",OFFSET('Smelter Look-up'!$H$4,$V396-4,0))</f>
        <v/>
      </c>
      <c r="J396" s="218" t="str">
        <f ca="1">IF(ISERROR($V396),"",OFFSET('Smelter Look-up'!$I$4,$V396-4,0))</f>
        <v/>
      </c>
      <c r="K396" s="267"/>
      <c r="L396" s="267"/>
      <c r="M396" s="267"/>
      <c r="N396" s="267"/>
      <c r="O396" s="267"/>
      <c r="P396" s="219"/>
      <c r="Q396" s="268"/>
      <c r="R396" s="216" t="str">
        <f ca="1">IF(ISERROR($V396),"",OFFSET('Smelter Look-up'!$C$4,$V396-4,0)&amp;"")</f>
        <v/>
      </c>
      <c r="S396" s="224" t="str">
        <f t="shared" ca="1" si="18"/>
        <v/>
      </c>
      <c r="T396" s="224" t="str">
        <f ca="1">IF(B396="","",IF(ISERROR(MATCH($J396,SorP!$B$1:$B$6230,0)),"",INDIRECT("'SorP'!$A$"&amp;MATCH($J396,SorP!$B$1:$B$6230,0))))</f>
        <v/>
      </c>
      <c r="U396" s="239"/>
      <c r="V396" s="269" t="e">
        <f>IF(C396="",NA(),MATCH($B396&amp;$C396,'Smelter Look-up'!$J:$J,0))</f>
        <v>#N/A</v>
      </c>
      <c r="W396" s="270"/>
      <c r="X396" s="270">
        <f t="shared" ca="1" si="19"/>
        <v>0</v>
      </c>
      <c r="Y396" s="270"/>
      <c r="Z396" s="270"/>
      <c r="AB396" s="272" t="str">
        <f t="shared" si="20"/>
        <v/>
      </c>
    </row>
    <row r="397" spans="1:28" s="271" customFormat="1" ht="20.25">
      <c r="A397" s="215"/>
      <c r="B397" s="216" t="str">
        <f>IF(LEN(A397)=0,"",INDEX('Smelter Look-up'!$A:$A,MATCH($A397,'Smelter Look-up'!$E:$E,0)))</f>
        <v/>
      </c>
      <c r="C397" s="220" t="str">
        <f>IF(LEN(A397)=0,"",INDEX('Smelter Look-up'!$C:$C,MATCH($A397,'Smelter Look-up'!$E:$E,0)))</f>
        <v/>
      </c>
      <c r="D397" s="216"/>
      <c r="E397" s="216" t="str">
        <f ca="1">IF(ISERROR($V397),"",OFFSET('Smelter Look-up'!$D$4,$V397-4,0)&amp;"")</f>
        <v/>
      </c>
      <c r="F397" s="216" t="str">
        <f ca="1">IF(ISERROR($V397),"",OFFSET('Smelter Look-up'!$E$4,$V397-4,0))</f>
        <v/>
      </c>
      <c r="G397" s="216" t="str">
        <f ca="1">IF(C397=$X$4,"Enter smelter details", IF(ISERROR($V397),"",OFFSET('Smelter Look-up'!$F$4,$V397-4,0)))</f>
        <v/>
      </c>
      <c r="H397" s="217" t="str">
        <f ca="1">IF(ISERROR($V397),"",OFFSET('Smelter Look-up'!$G$4,$V397-4,0))</f>
        <v/>
      </c>
      <c r="I397" s="218" t="str">
        <f ca="1">IF(ISERROR($V397),"",OFFSET('Smelter Look-up'!$H$4,$V397-4,0))</f>
        <v/>
      </c>
      <c r="J397" s="218" t="str">
        <f ca="1">IF(ISERROR($V397),"",OFFSET('Smelter Look-up'!$I$4,$V397-4,0))</f>
        <v/>
      </c>
      <c r="K397" s="267"/>
      <c r="L397" s="267"/>
      <c r="M397" s="267"/>
      <c r="N397" s="267"/>
      <c r="O397" s="267"/>
      <c r="P397" s="219"/>
      <c r="Q397" s="268"/>
      <c r="R397" s="216" t="str">
        <f ca="1">IF(ISERROR($V397),"",OFFSET('Smelter Look-up'!$C$4,$V397-4,0)&amp;"")</f>
        <v/>
      </c>
      <c r="S397" s="224" t="str">
        <f t="shared" ca="1" si="18"/>
        <v/>
      </c>
      <c r="T397" s="224" t="str">
        <f ca="1">IF(B397="","",IF(ISERROR(MATCH($J397,SorP!$B$1:$B$6230,0)),"",INDIRECT("'SorP'!$A$"&amp;MATCH($J397,SorP!$B$1:$B$6230,0))))</f>
        <v/>
      </c>
      <c r="U397" s="239"/>
      <c r="V397" s="269" t="e">
        <f>IF(C397="",NA(),MATCH($B397&amp;$C397,'Smelter Look-up'!$J:$J,0))</f>
        <v>#N/A</v>
      </c>
      <c r="W397" s="270"/>
      <c r="X397" s="270">
        <f t="shared" ca="1" si="19"/>
        <v>0</v>
      </c>
      <c r="Y397" s="270"/>
      <c r="Z397" s="270"/>
      <c r="AB397" s="272" t="str">
        <f t="shared" si="20"/>
        <v/>
      </c>
    </row>
    <row r="398" spans="1:28" s="271" customFormat="1" ht="20.25">
      <c r="A398" s="215"/>
      <c r="B398" s="216" t="str">
        <f>IF(LEN(A398)=0,"",INDEX('Smelter Look-up'!$A:$A,MATCH($A398,'Smelter Look-up'!$E:$E,0)))</f>
        <v/>
      </c>
      <c r="C398" s="220" t="str">
        <f>IF(LEN(A398)=0,"",INDEX('Smelter Look-up'!$C:$C,MATCH($A398,'Smelter Look-up'!$E:$E,0)))</f>
        <v/>
      </c>
      <c r="D398" s="216"/>
      <c r="E398" s="216" t="str">
        <f ca="1">IF(ISERROR($V398),"",OFFSET('Smelter Look-up'!$D$4,$V398-4,0)&amp;"")</f>
        <v/>
      </c>
      <c r="F398" s="216" t="str">
        <f ca="1">IF(ISERROR($V398),"",OFFSET('Smelter Look-up'!$E$4,$V398-4,0))</f>
        <v/>
      </c>
      <c r="G398" s="216" t="str">
        <f ca="1">IF(C398=$X$4,"Enter smelter details", IF(ISERROR($V398),"",OFFSET('Smelter Look-up'!$F$4,$V398-4,0)))</f>
        <v/>
      </c>
      <c r="H398" s="217" t="str">
        <f ca="1">IF(ISERROR($V398),"",OFFSET('Smelter Look-up'!$G$4,$V398-4,0))</f>
        <v/>
      </c>
      <c r="I398" s="218" t="str">
        <f ca="1">IF(ISERROR($V398),"",OFFSET('Smelter Look-up'!$H$4,$V398-4,0))</f>
        <v/>
      </c>
      <c r="J398" s="218" t="str">
        <f ca="1">IF(ISERROR($V398),"",OFFSET('Smelter Look-up'!$I$4,$V398-4,0))</f>
        <v/>
      </c>
      <c r="K398" s="267"/>
      <c r="L398" s="267"/>
      <c r="M398" s="267"/>
      <c r="N398" s="267"/>
      <c r="O398" s="267"/>
      <c r="P398" s="219"/>
      <c r="Q398" s="268"/>
      <c r="R398" s="216" t="str">
        <f ca="1">IF(ISERROR($V398),"",OFFSET('Smelter Look-up'!$C$4,$V398-4,0)&amp;"")</f>
        <v/>
      </c>
      <c r="S398" s="224" t="str">
        <f t="shared" ca="1" si="18"/>
        <v/>
      </c>
      <c r="T398" s="224" t="str">
        <f ca="1">IF(B398="","",IF(ISERROR(MATCH($J398,SorP!$B$1:$B$6230,0)),"",INDIRECT("'SorP'!$A$"&amp;MATCH($J398,SorP!$B$1:$B$6230,0))))</f>
        <v/>
      </c>
      <c r="U398" s="239"/>
      <c r="V398" s="269" t="e">
        <f>IF(C398="",NA(),MATCH($B398&amp;$C398,'Smelter Look-up'!$J:$J,0))</f>
        <v>#N/A</v>
      </c>
      <c r="W398" s="270"/>
      <c r="X398" s="270">
        <f t="shared" ca="1" si="19"/>
        <v>0</v>
      </c>
      <c r="Y398" s="270"/>
      <c r="Z398" s="270"/>
      <c r="AB398" s="272" t="str">
        <f t="shared" si="20"/>
        <v/>
      </c>
    </row>
    <row r="399" spans="1:28" s="271" customFormat="1" ht="20.25">
      <c r="A399" s="215"/>
      <c r="B399" s="216" t="str">
        <f>IF(LEN(A399)=0,"",INDEX('Smelter Look-up'!$A:$A,MATCH($A399,'Smelter Look-up'!$E:$E,0)))</f>
        <v/>
      </c>
      <c r="C399" s="220" t="str">
        <f>IF(LEN(A399)=0,"",INDEX('Smelter Look-up'!$C:$C,MATCH($A399,'Smelter Look-up'!$E:$E,0)))</f>
        <v/>
      </c>
      <c r="D399" s="216"/>
      <c r="E399" s="216" t="str">
        <f ca="1">IF(ISERROR($V399),"",OFFSET('Smelter Look-up'!$D$4,$V399-4,0)&amp;"")</f>
        <v/>
      </c>
      <c r="F399" s="216" t="str">
        <f ca="1">IF(ISERROR($V399),"",OFFSET('Smelter Look-up'!$E$4,$V399-4,0))</f>
        <v/>
      </c>
      <c r="G399" s="216" t="str">
        <f ca="1">IF(C399=$X$4,"Enter smelter details", IF(ISERROR($V399),"",OFFSET('Smelter Look-up'!$F$4,$V399-4,0)))</f>
        <v/>
      </c>
      <c r="H399" s="217" t="str">
        <f ca="1">IF(ISERROR($V399),"",OFFSET('Smelter Look-up'!$G$4,$V399-4,0))</f>
        <v/>
      </c>
      <c r="I399" s="218" t="str">
        <f ca="1">IF(ISERROR($V399),"",OFFSET('Smelter Look-up'!$H$4,$V399-4,0))</f>
        <v/>
      </c>
      <c r="J399" s="218" t="str">
        <f ca="1">IF(ISERROR($V399),"",OFFSET('Smelter Look-up'!$I$4,$V399-4,0))</f>
        <v/>
      </c>
      <c r="K399" s="267"/>
      <c r="L399" s="267"/>
      <c r="M399" s="267"/>
      <c r="N399" s="267"/>
      <c r="O399" s="267"/>
      <c r="P399" s="219"/>
      <c r="Q399" s="268"/>
      <c r="R399" s="216" t="str">
        <f ca="1">IF(ISERROR($V399),"",OFFSET('Smelter Look-up'!$C$4,$V399-4,0)&amp;"")</f>
        <v/>
      </c>
      <c r="S399" s="224" t="str">
        <f t="shared" ca="1" si="18"/>
        <v/>
      </c>
      <c r="T399" s="224" t="str">
        <f ca="1">IF(B399="","",IF(ISERROR(MATCH($J399,SorP!$B$1:$B$6230,0)),"",INDIRECT("'SorP'!$A$"&amp;MATCH($J399,SorP!$B$1:$B$6230,0))))</f>
        <v/>
      </c>
      <c r="U399" s="239"/>
      <c r="V399" s="269" t="e">
        <f>IF(C399="",NA(),MATCH($B399&amp;$C399,'Smelter Look-up'!$J:$J,0))</f>
        <v>#N/A</v>
      </c>
      <c r="W399" s="270"/>
      <c r="X399" s="270">
        <f t="shared" ca="1" si="19"/>
        <v>0</v>
      </c>
      <c r="Y399" s="270"/>
      <c r="Z399" s="270"/>
      <c r="AB399" s="272" t="str">
        <f t="shared" si="20"/>
        <v/>
      </c>
    </row>
    <row r="400" spans="1:28" s="271" customFormat="1" ht="20.25">
      <c r="A400" s="215"/>
      <c r="B400" s="216" t="str">
        <f>IF(LEN(A400)=0,"",INDEX('Smelter Look-up'!$A:$A,MATCH($A400,'Smelter Look-up'!$E:$E,0)))</f>
        <v/>
      </c>
      <c r="C400" s="220" t="str">
        <f>IF(LEN(A400)=0,"",INDEX('Smelter Look-up'!$C:$C,MATCH($A400,'Smelter Look-up'!$E:$E,0)))</f>
        <v/>
      </c>
      <c r="D400" s="216"/>
      <c r="E400" s="216" t="str">
        <f ca="1">IF(ISERROR($V400),"",OFFSET('Smelter Look-up'!$D$4,$V400-4,0)&amp;"")</f>
        <v/>
      </c>
      <c r="F400" s="216" t="str">
        <f ca="1">IF(ISERROR($V400),"",OFFSET('Smelter Look-up'!$E$4,$V400-4,0))</f>
        <v/>
      </c>
      <c r="G400" s="216" t="str">
        <f ca="1">IF(C400=$X$4,"Enter smelter details", IF(ISERROR($V400),"",OFFSET('Smelter Look-up'!$F$4,$V400-4,0)))</f>
        <v/>
      </c>
      <c r="H400" s="217" t="str">
        <f ca="1">IF(ISERROR($V400),"",OFFSET('Smelter Look-up'!$G$4,$V400-4,0))</f>
        <v/>
      </c>
      <c r="I400" s="218" t="str">
        <f ca="1">IF(ISERROR($V400),"",OFFSET('Smelter Look-up'!$H$4,$V400-4,0))</f>
        <v/>
      </c>
      <c r="J400" s="218" t="str">
        <f ca="1">IF(ISERROR($V400),"",OFFSET('Smelter Look-up'!$I$4,$V400-4,0))</f>
        <v/>
      </c>
      <c r="K400" s="267"/>
      <c r="L400" s="267"/>
      <c r="M400" s="267"/>
      <c r="N400" s="267"/>
      <c r="O400" s="267"/>
      <c r="P400" s="219"/>
      <c r="Q400" s="268"/>
      <c r="R400" s="216" t="str">
        <f ca="1">IF(ISERROR($V400),"",OFFSET('Smelter Look-up'!$C$4,$V400-4,0)&amp;"")</f>
        <v/>
      </c>
      <c r="S400" s="224" t="str">
        <f t="shared" ca="1" si="18"/>
        <v/>
      </c>
      <c r="T400" s="224" t="str">
        <f ca="1">IF(B400="","",IF(ISERROR(MATCH($J400,SorP!$B$1:$B$6230,0)),"",INDIRECT("'SorP'!$A$"&amp;MATCH($J400,SorP!$B$1:$B$6230,0))))</f>
        <v/>
      </c>
      <c r="U400" s="239"/>
      <c r="V400" s="269" t="e">
        <f>IF(C400="",NA(),MATCH($B400&amp;$C400,'Smelter Look-up'!$J:$J,0))</f>
        <v>#N/A</v>
      </c>
      <c r="W400" s="270"/>
      <c r="X400" s="270">
        <f t="shared" ca="1" si="19"/>
        <v>0</v>
      </c>
      <c r="Y400" s="270"/>
      <c r="Z400" s="270"/>
      <c r="AB400" s="272" t="str">
        <f t="shared" si="20"/>
        <v/>
      </c>
    </row>
    <row r="401" spans="1:28" s="271" customFormat="1" ht="20.25">
      <c r="A401" s="215"/>
      <c r="B401" s="216" t="str">
        <f>IF(LEN(A401)=0,"",INDEX('Smelter Look-up'!$A:$A,MATCH($A401,'Smelter Look-up'!$E:$E,0)))</f>
        <v/>
      </c>
      <c r="C401" s="220" t="str">
        <f>IF(LEN(A401)=0,"",INDEX('Smelter Look-up'!$C:$C,MATCH($A401,'Smelter Look-up'!$E:$E,0)))</f>
        <v/>
      </c>
      <c r="D401" s="216"/>
      <c r="E401" s="216" t="str">
        <f ca="1">IF(ISERROR($V401),"",OFFSET('Smelter Look-up'!$D$4,$V401-4,0)&amp;"")</f>
        <v/>
      </c>
      <c r="F401" s="216" t="str">
        <f ca="1">IF(ISERROR($V401),"",OFFSET('Smelter Look-up'!$E$4,$V401-4,0))</f>
        <v/>
      </c>
      <c r="G401" s="216" t="str">
        <f ca="1">IF(C401=$X$4,"Enter smelter details", IF(ISERROR($V401),"",OFFSET('Smelter Look-up'!$F$4,$V401-4,0)))</f>
        <v/>
      </c>
      <c r="H401" s="217" t="str">
        <f ca="1">IF(ISERROR($V401),"",OFFSET('Smelter Look-up'!$G$4,$V401-4,0))</f>
        <v/>
      </c>
      <c r="I401" s="218" t="str">
        <f ca="1">IF(ISERROR($V401),"",OFFSET('Smelter Look-up'!$H$4,$V401-4,0))</f>
        <v/>
      </c>
      <c r="J401" s="218" t="str">
        <f ca="1">IF(ISERROR($V401),"",OFFSET('Smelter Look-up'!$I$4,$V401-4,0))</f>
        <v/>
      </c>
      <c r="K401" s="267"/>
      <c r="L401" s="267"/>
      <c r="M401" s="267"/>
      <c r="N401" s="267"/>
      <c r="O401" s="267"/>
      <c r="P401" s="219"/>
      <c r="Q401" s="268"/>
      <c r="R401" s="216" t="str">
        <f ca="1">IF(ISERROR($V401),"",OFFSET('Smelter Look-up'!$C$4,$V401-4,0)&amp;"")</f>
        <v/>
      </c>
      <c r="S401" s="224" t="str">
        <f t="shared" ca="1" si="18"/>
        <v/>
      </c>
      <c r="T401" s="224" t="str">
        <f ca="1">IF(B401="","",IF(ISERROR(MATCH($J401,SorP!$B$1:$B$6230,0)),"",INDIRECT("'SorP'!$A$"&amp;MATCH($J401,SorP!$B$1:$B$6230,0))))</f>
        <v/>
      </c>
      <c r="U401" s="239"/>
      <c r="V401" s="269" t="e">
        <f>IF(C401="",NA(),MATCH($B401&amp;$C401,'Smelter Look-up'!$J:$J,0))</f>
        <v>#N/A</v>
      </c>
      <c r="W401" s="270"/>
      <c r="X401" s="270">
        <f t="shared" ca="1" si="19"/>
        <v>0</v>
      </c>
      <c r="Y401" s="270"/>
      <c r="Z401" s="270"/>
      <c r="AB401" s="272" t="str">
        <f t="shared" si="20"/>
        <v/>
      </c>
    </row>
    <row r="402" spans="1:28" s="271" customFormat="1" ht="20.25">
      <c r="A402" s="215"/>
      <c r="B402" s="216" t="str">
        <f>IF(LEN(A402)=0,"",INDEX('Smelter Look-up'!$A:$A,MATCH($A402,'Smelter Look-up'!$E:$E,0)))</f>
        <v/>
      </c>
      <c r="C402" s="220" t="str">
        <f>IF(LEN(A402)=0,"",INDEX('Smelter Look-up'!$C:$C,MATCH($A402,'Smelter Look-up'!$E:$E,0)))</f>
        <v/>
      </c>
      <c r="D402" s="216"/>
      <c r="E402" s="216" t="str">
        <f ca="1">IF(ISERROR($V402),"",OFFSET('Smelter Look-up'!$D$4,$V402-4,0)&amp;"")</f>
        <v/>
      </c>
      <c r="F402" s="216" t="str">
        <f ca="1">IF(ISERROR($V402),"",OFFSET('Smelter Look-up'!$E$4,$V402-4,0))</f>
        <v/>
      </c>
      <c r="G402" s="216" t="str">
        <f ca="1">IF(C402=$X$4,"Enter smelter details", IF(ISERROR($V402),"",OFFSET('Smelter Look-up'!$F$4,$V402-4,0)))</f>
        <v/>
      </c>
      <c r="H402" s="217" t="str">
        <f ca="1">IF(ISERROR($V402),"",OFFSET('Smelter Look-up'!$G$4,$V402-4,0))</f>
        <v/>
      </c>
      <c r="I402" s="218" t="str">
        <f ca="1">IF(ISERROR($V402),"",OFFSET('Smelter Look-up'!$H$4,$V402-4,0))</f>
        <v/>
      </c>
      <c r="J402" s="218" t="str">
        <f ca="1">IF(ISERROR($V402),"",OFFSET('Smelter Look-up'!$I$4,$V402-4,0))</f>
        <v/>
      </c>
      <c r="K402" s="267"/>
      <c r="L402" s="267"/>
      <c r="M402" s="267"/>
      <c r="N402" s="267"/>
      <c r="O402" s="267"/>
      <c r="P402" s="219"/>
      <c r="Q402" s="268"/>
      <c r="R402" s="216" t="str">
        <f ca="1">IF(ISERROR($V402),"",OFFSET('Smelter Look-up'!$C$4,$V402-4,0)&amp;"")</f>
        <v/>
      </c>
      <c r="S402" s="224" t="str">
        <f t="shared" ca="1" si="18"/>
        <v/>
      </c>
      <c r="T402" s="224" t="str">
        <f ca="1">IF(B402="","",IF(ISERROR(MATCH($J402,SorP!$B$1:$B$6230,0)),"",INDIRECT("'SorP'!$A$"&amp;MATCH($J402,SorP!$B$1:$B$6230,0))))</f>
        <v/>
      </c>
      <c r="U402" s="239"/>
      <c r="V402" s="269" t="e">
        <f>IF(C402="",NA(),MATCH($B402&amp;$C402,'Smelter Look-up'!$J:$J,0))</f>
        <v>#N/A</v>
      </c>
      <c r="W402" s="270"/>
      <c r="X402" s="270">
        <f t="shared" ca="1" si="19"/>
        <v>0</v>
      </c>
      <c r="Y402" s="270"/>
      <c r="Z402" s="270"/>
      <c r="AB402" s="272" t="str">
        <f t="shared" si="20"/>
        <v/>
      </c>
    </row>
    <row r="403" spans="1:28" s="271" customFormat="1" ht="20.25">
      <c r="A403" s="215"/>
      <c r="B403" s="216" t="str">
        <f>IF(LEN(A403)=0,"",INDEX('Smelter Look-up'!$A:$A,MATCH($A403,'Smelter Look-up'!$E:$E,0)))</f>
        <v/>
      </c>
      <c r="C403" s="220" t="str">
        <f>IF(LEN(A403)=0,"",INDEX('Smelter Look-up'!$C:$C,MATCH($A403,'Smelter Look-up'!$E:$E,0)))</f>
        <v/>
      </c>
      <c r="D403" s="216"/>
      <c r="E403" s="216" t="str">
        <f ca="1">IF(ISERROR($V403),"",OFFSET('Smelter Look-up'!$D$4,$V403-4,0)&amp;"")</f>
        <v/>
      </c>
      <c r="F403" s="216" t="str">
        <f ca="1">IF(ISERROR($V403),"",OFFSET('Smelter Look-up'!$E$4,$V403-4,0))</f>
        <v/>
      </c>
      <c r="G403" s="216" t="str">
        <f ca="1">IF(C403=$X$4,"Enter smelter details", IF(ISERROR($V403),"",OFFSET('Smelter Look-up'!$F$4,$V403-4,0)))</f>
        <v/>
      </c>
      <c r="H403" s="217" t="str">
        <f ca="1">IF(ISERROR($V403),"",OFFSET('Smelter Look-up'!$G$4,$V403-4,0))</f>
        <v/>
      </c>
      <c r="I403" s="218" t="str">
        <f ca="1">IF(ISERROR($V403),"",OFFSET('Smelter Look-up'!$H$4,$V403-4,0))</f>
        <v/>
      </c>
      <c r="J403" s="218" t="str">
        <f ca="1">IF(ISERROR($V403),"",OFFSET('Smelter Look-up'!$I$4,$V403-4,0))</f>
        <v/>
      </c>
      <c r="K403" s="267"/>
      <c r="L403" s="267"/>
      <c r="M403" s="267"/>
      <c r="N403" s="267"/>
      <c r="O403" s="267"/>
      <c r="P403" s="219"/>
      <c r="Q403" s="268"/>
      <c r="R403" s="216" t="str">
        <f ca="1">IF(ISERROR($V403),"",OFFSET('Smelter Look-up'!$C$4,$V403-4,0)&amp;"")</f>
        <v/>
      </c>
      <c r="S403" s="224" t="str">
        <f t="shared" ca="1" si="18"/>
        <v/>
      </c>
      <c r="T403" s="224" t="str">
        <f ca="1">IF(B403="","",IF(ISERROR(MATCH($J403,SorP!$B$1:$B$6230,0)),"",INDIRECT("'SorP'!$A$"&amp;MATCH($J403,SorP!$B$1:$B$6230,0))))</f>
        <v/>
      </c>
      <c r="U403" s="239"/>
      <c r="V403" s="269" t="e">
        <f>IF(C403="",NA(),MATCH($B403&amp;$C403,'Smelter Look-up'!$J:$J,0))</f>
        <v>#N/A</v>
      </c>
      <c r="W403" s="270"/>
      <c r="X403" s="270">
        <f t="shared" ca="1" si="19"/>
        <v>0</v>
      </c>
      <c r="Y403" s="270"/>
      <c r="Z403" s="270"/>
      <c r="AB403" s="272" t="str">
        <f t="shared" si="20"/>
        <v/>
      </c>
    </row>
    <row r="404" spans="1:28" s="271" customFormat="1" ht="20.25">
      <c r="A404" s="215"/>
      <c r="B404" s="216" t="str">
        <f>IF(LEN(A404)=0,"",INDEX('Smelter Look-up'!$A:$A,MATCH($A404,'Smelter Look-up'!$E:$E,0)))</f>
        <v/>
      </c>
      <c r="C404" s="220" t="str">
        <f>IF(LEN(A404)=0,"",INDEX('Smelter Look-up'!$C:$C,MATCH($A404,'Smelter Look-up'!$E:$E,0)))</f>
        <v/>
      </c>
      <c r="D404" s="216"/>
      <c r="E404" s="216" t="str">
        <f ca="1">IF(ISERROR($V404),"",OFFSET('Smelter Look-up'!$D$4,$V404-4,0)&amp;"")</f>
        <v/>
      </c>
      <c r="F404" s="216" t="str">
        <f ca="1">IF(ISERROR($V404),"",OFFSET('Smelter Look-up'!$E$4,$V404-4,0))</f>
        <v/>
      </c>
      <c r="G404" s="216" t="str">
        <f ca="1">IF(C404=$X$4,"Enter smelter details", IF(ISERROR($V404),"",OFFSET('Smelter Look-up'!$F$4,$V404-4,0)))</f>
        <v/>
      </c>
      <c r="H404" s="217" t="str">
        <f ca="1">IF(ISERROR($V404),"",OFFSET('Smelter Look-up'!$G$4,$V404-4,0))</f>
        <v/>
      </c>
      <c r="I404" s="218" t="str">
        <f ca="1">IF(ISERROR($V404),"",OFFSET('Smelter Look-up'!$H$4,$V404-4,0))</f>
        <v/>
      </c>
      <c r="J404" s="218" t="str">
        <f ca="1">IF(ISERROR($V404),"",OFFSET('Smelter Look-up'!$I$4,$V404-4,0))</f>
        <v/>
      </c>
      <c r="K404" s="267"/>
      <c r="L404" s="267"/>
      <c r="M404" s="267"/>
      <c r="N404" s="267"/>
      <c r="O404" s="267"/>
      <c r="P404" s="219"/>
      <c r="Q404" s="268"/>
      <c r="R404" s="216" t="str">
        <f ca="1">IF(ISERROR($V404),"",OFFSET('Smelter Look-up'!$C$4,$V404-4,0)&amp;"")</f>
        <v/>
      </c>
      <c r="S404" s="224" t="str">
        <f t="shared" ca="1" si="18"/>
        <v/>
      </c>
      <c r="T404" s="224" t="str">
        <f ca="1">IF(B404="","",IF(ISERROR(MATCH($J404,SorP!$B$1:$B$6230,0)),"",INDIRECT("'SorP'!$A$"&amp;MATCH($J404,SorP!$B$1:$B$6230,0))))</f>
        <v/>
      </c>
      <c r="U404" s="239"/>
      <c r="V404" s="269" t="e">
        <f>IF(C404="",NA(),MATCH($B404&amp;$C404,'Smelter Look-up'!$J:$J,0))</f>
        <v>#N/A</v>
      </c>
      <c r="W404" s="270"/>
      <c r="X404" s="270">
        <f t="shared" ca="1" si="19"/>
        <v>0</v>
      </c>
      <c r="Y404" s="270"/>
      <c r="Z404" s="270"/>
      <c r="AB404" s="272" t="str">
        <f t="shared" si="20"/>
        <v/>
      </c>
    </row>
    <row r="405" spans="1:28" s="271" customFormat="1" ht="20.25">
      <c r="A405" s="215"/>
      <c r="B405" s="216" t="str">
        <f>IF(LEN(A405)=0,"",INDEX('Smelter Look-up'!$A:$A,MATCH($A405,'Smelter Look-up'!$E:$E,0)))</f>
        <v/>
      </c>
      <c r="C405" s="220" t="str">
        <f>IF(LEN(A405)=0,"",INDEX('Smelter Look-up'!$C:$C,MATCH($A405,'Smelter Look-up'!$E:$E,0)))</f>
        <v/>
      </c>
      <c r="D405" s="216"/>
      <c r="E405" s="216" t="str">
        <f ca="1">IF(ISERROR($V405),"",OFFSET('Smelter Look-up'!$D$4,$V405-4,0)&amp;"")</f>
        <v/>
      </c>
      <c r="F405" s="216" t="str">
        <f ca="1">IF(ISERROR($V405),"",OFFSET('Smelter Look-up'!$E$4,$V405-4,0))</f>
        <v/>
      </c>
      <c r="G405" s="216" t="str">
        <f ca="1">IF(C405=$X$4,"Enter smelter details", IF(ISERROR($V405),"",OFFSET('Smelter Look-up'!$F$4,$V405-4,0)))</f>
        <v/>
      </c>
      <c r="H405" s="217" t="str">
        <f ca="1">IF(ISERROR($V405),"",OFFSET('Smelter Look-up'!$G$4,$V405-4,0))</f>
        <v/>
      </c>
      <c r="I405" s="218" t="str">
        <f ca="1">IF(ISERROR($V405),"",OFFSET('Smelter Look-up'!$H$4,$V405-4,0))</f>
        <v/>
      </c>
      <c r="J405" s="218" t="str">
        <f ca="1">IF(ISERROR($V405),"",OFFSET('Smelter Look-up'!$I$4,$V405-4,0))</f>
        <v/>
      </c>
      <c r="K405" s="267"/>
      <c r="L405" s="267"/>
      <c r="M405" s="267"/>
      <c r="N405" s="267"/>
      <c r="O405" s="267"/>
      <c r="P405" s="219"/>
      <c r="Q405" s="268"/>
      <c r="R405" s="216" t="str">
        <f ca="1">IF(ISERROR($V405),"",OFFSET('Smelter Look-up'!$C$4,$V405-4,0)&amp;"")</f>
        <v/>
      </c>
      <c r="S405" s="224" t="str">
        <f t="shared" ca="1" si="18"/>
        <v/>
      </c>
      <c r="T405" s="224" t="str">
        <f ca="1">IF(B405="","",IF(ISERROR(MATCH($J405,SorP!$B$1:$B$6230,0)),"",INDIRECT("'SorP'!$A$"&amp;MATCH($J405,SorP!$B$1:$B$6230,0))))</f>
        <v/>
      </c>
      <c r="U405" s="239"/>
      <c r="V405" s="269" t="e">
        <f>IF(C405="",NA(),MATCH($B405&amp;$C405,'Smelter Look-up'!$J:$J,0))</f>
        <v>#N/A</v>
      </c>
      <c r="W405" s="270"/>
      <c r="X405" s="270">
        <f t="shared" ca="1" si="19"/>
        <v>0</v>
      </c>
      <c r="Y405" s="270"/>
      <c r="Z405" s="270"/>
      <c r="AB405" s="272" t="str">
        <f t="shared" si="20"/>
        <v/>
      </c>
    </row>
    <row r="406" spans="1:28" s="271" customFormat="1" ht="20.25">
      <c r="A406" s="215"/>
      <c r="B406" s="216" t="str">
        <f>IF(LEN(A406)=0,"",INDEX('Smelter Look-up'!$A:$A,MATCH($A406,'Smelter Look-up'!$E:$E,0)))</f>
        <v/>
      </c>
      <c r="C406" s="220" t="str">
        <f>IF(LEN(A406)=0,"",INDEX('Smelter Look-up'!$C:$C,MATCH($A406,'Smelter Look-up'!$E:$E,0)))</f>
        <v/>
      </c>
      <c r="D406" s="216"/>
      <c r="E406" s="216" t="str">
        <f ca="1">IF(ISERROR($V406),"",OFFSET('Smelter Look-up'!$D$4,$V406-4,0)&amp;"")</f>
        <v/>
      </c>
      <c r="F406" s="216" t="str">
        <f ca="1">IF(ISERROR($V406),"",OFFSET('Smelter Look-up'!$E$4,$V406-4,0))</f>
        <v/>
      </c>
      <c r="G406" s="216" t="str">
        <f ca="1">IF(C406=$X$4,"Enter smelter details", IF(ISERROR($V406),"",OFFSET('Smelter Look-up'!$F$4,$V406-4,0)))</f>
        <v/>
      </c>
      <c r="H406" s="217" t="str">
        <f ca="1">IF(ISERROR($V406),"",OFFSET('Smelter Look-up'!$G$4,$V406-4,0))</f>
        <v/>
      </c>
      <c r="I406" s="218" t="str">
        <f ca="1">IF(ISERROR($V406),"",OFFSET('Smelter Look-up'!$H$4,$V406-4,0))</f>
        <v/>
      </c>
      <c r="J406" s="218" t="str">
        <f ca="1">IF(ISERROR($V406),"",OFFSET('Smelter Look-up'!$I$4,$V406-4,0))</f>
        <v/>
      </c>
      <c r="K406" s="267"/>
      <c r="L406" s="267"/>
      <c r="M406" s="267"/>
      <c r="N406" s="267"/>
      <c r="O406" s="267"/>
      <c r="P406" s="219"/>
      <c r="Q406" s="268"/>
      <c r="R406" s="216" t="str">
        <f ca="1">IF(ISERROR($V406),"",OFFSET('Smelter Look-up'!$C$4,$V406-4,0)&amp;"")</f>
        <v/>
      </c>
      <c r="S406" s="224" t="str">
        <f t="shared" ca="1" si="18"/>
        <v/>
      </c>
      <c r="T406" s="224" t="str">
        <f ca="1">IF(B406="","",IF(ISERROR(MATCH($J406,SorP!$B$1:$B$6230,0)),"",INDIRECT("'SorP'!$A$"&amp;MATCH($J406,SorP!$B$1:$B$6230,0))))</f>
        <v/>
      </c>
      <c r="U406" s="239"/>
      <c r="V406" s="269" t="e">
        <f>IF(C406="",NA(),MATCH($B406&amp;$C406,'Smelter Look-up'!$J:$J,0))</f>
        <v>#N/A</v>
      </c>
      <c r="W406" s="270"/>
      <c r="X406" s="270">
        <f t="shared" ca="1" si="19"/>
        <v>0</v>
      </c>
      <c r="Y406" s="270"/>
      <c r="Z406" s="270"/>
      <c r="AB406" s="272" t="str">
        <f t="shared" si="20"/>
        <v/>
      </c>
    </row>
    <row r="407" spans="1:28" s="271" customFormat="1" ht="20.25">
      <c r="A407" s="215"/>
      <c r="B407" s="216" t="str">
        <f>IF(LEN(A407)=0,"",INDEX('Smelter Look-up'!$A:$A,MATCH($A407,'Smelter Look-up'!$E:$E,0)))</f>
        <v/>
      </c>
      <c r="C407" s="220" t="str">
        <f>IF(LEN(A407)=0,"",INDEX('Smelter Look-up'!$C:$C,MATCH($A407,'Smelter Look-up'!$E:$E,0)))</f>
        <v/>
      </c>
      <c r="D407" s="216"/>
      <c r="E407" s="216" t="str">
        <f ca="1">IF(ISERROR($V407),"",OFFSET('Smelter Look-up'!$D$4,$V407-4,0)&amp;"")</f>
        <v/>
      </c>
      <c r="F407" s="216" t="str">
        <f ca="1">IF(ISERROR($V407),"",OFFSET('Smelter Look-up'!$E$4,$V407-4,0))</f>
        <v/>
      </c>
      <c r="G407" s="216" t="str">
        <f ca="1">IF(C407=$X$4,"Enter smelter details", IF(ISERROR($V407),"",OFFSET('Smelter Look-up'!$F$4,$V407-4,0)))</f>
        <v/>
      </c>
      <c r="H407" s="217" t="str">
        <f ca="1">IF(ISERROR($V407),"",OFFSET('Smelter Look-up'!$G$4,$V407-4,0))</f>
        <v/>
      </c>
      <c r="I407" s="218" t="str">
        <f ca="1">IF(ISERROR($V407),"",OFFSET('Smelter Look-up'!$H$4,$V407-4,0))</f>
        <v/>
      </c>
      <c r="J407" s="218" t="str">
        <f ca="1">IF(ISERROR($V407),"",OFFSET('Smelter Look-up'!$I$4,$V407-4,0))</f>
        <v/>
      </c>
      <c r="K407" s="267"/>
      <c r="L407" s="267"/>
      <c r="M407" s="267"/>
      <c r="N407" s="267"/>
      <c r="O407" s="267"/>
      <c r="P407" s="219"/>
      <c r="Q407" s="268"/>
      <c r="R407" s="216" t="str">
        <f ca="1">IF(ISERROR($V407),"",OFFSET('Smelter Look-up'!$C$4,$V407-4,0)&amp;"")</f>
        <v/>
      </c>
      <c r="S407" s="224" t="str">
        <f t="shared" ca="1" si="18"/>
        <v/>
      </c>
      <c r="T407" s="224" t="str">
        <f ca="1">IF(B407="","",IF(ISERROR(MATCH($J407,SorP!$B$1:$B$6230,0)),"",INDIRECT("'SorP'!$A$"&amp;MATCH($J407,SorP!$B$1:$B$6230,0))))</f>
        <v/>
      </c>
      <c r="U407" s="239"/>
      <c r="V407" s="269" t="e">
        <f>IF(C407="",NA(),MATCH($B407&amp;$C407,'Smelter Look-up'!$J:$J,0))</f>
        <v>#N/A</v>
      </c>
      <c r="W407" s="270"/>
      <c r="X407" s="270">
        <f t="shared" ca="1" si="19"/>
        <v>0</v>
      </c>
      <c r="Y407" s="270"/>
      <c r="Z407" s="270"/>
      <c r="AB407" s="272" t="str">
        <f t="shared" si="20"/>
        <v/>
      </c>
    </row>
    <row r="408" spans="1:28" s="271" customFormat="1" ht="20.25">
      <c r="A408" s="215"/>
      <c r="B408" s="216" t="str">
        <f>IF(LEN(A408)=0,"",INDEX('Smelter Look-up'!$A:$A,MATCH($A408,'Smelter Look-up'!$E:$E,0)))</f>
        <v/>
      </c>
      <c r="C408" s="220" t="str">
        <f>IF(LEN(A408)=0,"",INDEX('Smelter Look-up'!$C:$C,MATCH($A408,'Smelter Look-up'!$E:$E,0)))</f>
        <v/>
      </c>
      <c r="D408" s="216"/>
      <c r="E408" s="216" t="str">
        <f ca="1">IF(ISERROR($V408),"",OFFSET('Smelter Look-up'!$D$4,$V408-4,0)&amp;"")</f>
        <v/>
      </c>
      <c r="F408" s="216" t="str">
        <f ca="1">IF(ISERROR($V408),"",OFFSET('Smelter Look-up'!$E$4,$V408-4,0))</f>
        <v/>
      </c>
      <c r="G408" s="216" t="str">
        <f ca="1">IF(C408=$X$4,"Enter smelter details", IF(ISERROR($V408),"",OFFSET('Smelter Look-up'!$F$4,$V408-4,0)))</f>
        <v/>
      </c>
      <c r="H408" s="217" t="str">
        <f ca="1">IF(ISERROR($V408),"",OFFSET('Smelter Look-up'!$G$4,$V408-4,0))</f>
        <v/>
      </c>
      <c r="I408" s="218" t="str">
        <f ca="1">IF(ISERROR($V408),"",OFFSET('Smelter Look-up'!$H$4,$V408-4,0))</f>
        <v/>
      </c>
      <c r="J408" s="218" t="str">
        <f ca="1">IF(ISERROR($V408),"",OFFSET('Smelter Look-up'!$I$4,$V408-4,0))</f>
        <v/>
      </c>
      <c r="K408" s="267"/>
      <c r="L408" s="267"/>
      <c r="M408" s="267"/>
      <c r="N408" s="267"/>
      <c r="O408" s="267"/>
      <c r="P408" s="219"/>
      <c r="Q408" s="268"/>
      <c r="R408" s="216" t="str">
        <f ca="1">IF(ISERROR($V408),"",OFFSET('Smelter Look-up'!$C$4,$V408-4,0)&amp;"")</f>
        <v/>
      </c>
      <c r="S408" s="224" t="str">
        <f t="shared" ca="1" si="18"/>
        <v/>
      </c>
      <c r="T408" s="224" t="str">
        <f ca="1">IF(B408="","",IF(ISERROR(MATCH($J408,SorP!$B$1:$B$6230,0)),"",INDIRECT("'SorP'!$A$"&amp;MATCH($J408,SorP!$B$1:$B$6230,0))))</f>
        <v/>
      </c>
      <c r="U408" s="239"/>
      <c r="V408" s="269" t="e">
        <f>IF(C408="",NA(),MATCH($B408&amp;$C408,'Smelter Look-up'!$J:$J,0))</f>
        <v>#N/A</v>
      </c>
      <c r="W408" s="270"/>
      <c r="X408" s="270">
        <f t="shared" ca="1" si="19"/>
        <v>0</v>
      </c>
      <c r="Y408" s="270"/>
      <c r="Z408" s="270"/>
      <c r="AB408" s="272" t="str">
        <f t="shared" si="20"/>
        <v/>
      </c>
    </row>
    <row r="409" spans="1:28" s="271" customFormat="1" ht="20.25">
      <c r="A409" s="215"/>
      <c r="B409" s="216" t="str">
        <f>IF(LEN(A409)=0,"",INDEX('Smelter Look-up'!$A:$A,MATCH($A409,'Smelter Look-up'!$E:$E,0)))</f>
        <v/>
      </c>
      <c r="C409" s="220" t="str">
        <f>IF(LEN(A409)=0,"",INDEX('Smelter Look-up'!$C:$C,MATCH($A409,'Smelter Look-up'!$E:$E,0)))</f>
        <v/>
      </c>
      <c r="D409" s="216"/>
      <c r="E409" s="216" t="str">
        <f ca="1">IF(ISERROR($V409),"",OFFSET('Smelter Look-up'!$D$4,$V409-4,0)&amp;"")</f>
        <v/>
      </c>
      <c r="F409" s="216" t="str">
        <f ca="1">IF(ISERROR($V409),"",OFFSET('Smelter Look-up'!$E$4,$V409-4,0))</f>
        <v/>
      </c>
      <c r="G409" s="216" t="str">
        <f ca="1">IF(C409=$X$4,"Enter smelter details", IF(ISERROR($V409),"",OFFSET('Smelter Look-up'!$F$4,$V409-4,0)))</f>
        <v/>
      </c>
      <c r="H409" s="217" t="str">
        <f ca="1">IF(ISERROR($V409),"",OFFSET('Smelter Look-up'!$G$4,$V409-4,0))</f>
        <v/>
      </c>
      <c r="I409" s="218" t="str">
        <f ca="1">IF(ISERROR($V409),"",OFFSET('Smelter Look-up'!$H$4,$V409-4,0))</f>
        <v/>
      </c>
      <c r="J409" s="218" t="str">
        <f ca="1">IF(ISERROR($V409),"",OFFSET('Smelter Look-up'!$I$4,$V409-4,0))</f>
        <v/>
      </c>
      <c r="K409" s="267"/>
      <c r="L409" s="267"/>
      <c r="M409" s="267"/>
      <c r="N409" s="267"/>
      <c r="O409" s="267"/>
      <c r="P409" s="219"/>
      <c r="Q409" s="268"/>
      <c r="R409" s="216" t="str">
        <f ca="1">IF(ISERROR($V409),"",OFFSET('Smelter Look-up'!$C$4,$V409-4,0)&amp;"")</f>
        <v/>
      </c>
      <c r="S409" s="224" t="str">
        <f t="shared" ca="1" si="18"/>
        <v/>
      </c>
      <c r="T409" s="224" t="str">
        <f ca="1">IF(B409="","",IF(ISERROR(MATCH($J409,SorP!$B$1:$B$6230,0)),"",INDIRECT("'SorP'!$A$"&amp;MATCH($J409,SorP!$B$1:$B$6230,0))))</f>
        <v/>
      </c>
      <c r="U409" s="239"/>
      <c r="V409" s="269" t="e">
        <f>IF(C409="",NA(),MATCH($B409&amp;$C409,'Smelter Look-up'!$J:$J,0))</f>
        <v>#N/A</v>
      </c>
      <c r="W409" s="270"/>
      <c r="X409" s="270">
        <f t="shared" ca="1" si="19"/>
        <v>0</v>
      </c>
      <c r="Y409" s="270"/>
      <c r="Z409" s="270"/>
      <c r="AB409" s="272" t="str">
        <f t="shared" si="20"/>
        <v/>
      </c>
    </row>
    <row r="410" spans="1:28" s="271" customFormat="1" ht="20.25">
      <c r="A410" s="215"/>
      <c r="B410" s="216" t="str">
        <f>IF(LEN(A410)=0,"",INDEX('Smelter Look-up'!$A:$A,MATCH($A410,'Smelter Look-up'!$E:$E,0)))</f>
        <v/>
      </c>
      <c r="C410" s="220" t="str">
        <f>IF(LEN(A410)=0,"",INDEX('Smelter Look-up'!$C:$C,MATCH($A410,'Smelter Look-up'!$E:$E,0)))</f>
        <v/>
      </c>
      <c r="D410" s="216"/>
      <c r="E410" s="216" t="str">
        <f ca="1">IF(ISERROR($V410),"",OFFSET('Smelter Look-up'!$D$4,$V410-4,0)&amp;"")</f>
        <v/>
      </c>
      <c r="F410" s="216" t="str">
        <f ca="1">IF(ISERROR($V410),"",OFFSET('Smelter Look-up'!$E$4,$V410-4,0))</f>
        <v/>
      </c>
      <c r="G410" s="216" t="str">
        <f ca="1">IF(C410=$X$4,"Enter smelter details", IF(ISERROR($V410),"",OFFSET('Smelter Look-up'!$F$4,$V410-4,0)))</f>
        <v/>
      </c>
      <c r="H410" s="217" t="str">
        <f ca="1">IF(ISERROR($V410),"",OFFSET('Smelter Look-up'!$G$4,$V410-4,0))</f>
        <v/>
      </c>
      <c r="I410" s="218" t="str">
        <f ca="1">IF(ISERROR($V410),"",OFFSET('Smelter Look-up'!$H$4,$V410-4,0))</f>
        <v/>
      </c>
      <c r="J410" s="218" t="str">
        <f ca="1">IF(ISERROR($V410),"",OFFSET('Smelter Look-up'!$I$4,$V410-4,0))</f>
        <v/>
      </c>
      <c r="K410" s="267"/>
      <c r="L410" s="267"/>
      <c r="M410" s="267"/>
      <c r="N410" s="267"/>
      <c r="O410" s="267"/>
      <c r="P410" s="219"/>
      <c r="Q410" s="268"/>
      <c r="R410" s="216" t="str">
        <f ca="1">IF(ISERROR($V410),"",OFFSET('Smelter Look-up'!$C$4,$V410-4,0)&amp;"")</f>
        <v/>
      </c>
      <c r="S410" s="224" t="str">
        <f t="shared" ca="1" si="18"/>
        <v/>
      </c>
      <c r="T410" s="224" t="str">
        <f ca="1">IF(B410="","",IF(ISERROR(MATCH($J410,SorP!$B$1:$B$6230,0)),"",INDIRECT("'SorP'!$A$"&amp;MATCH($J410,SorP!$B$1:$B$6230,0))))</f>
        <v/>
      </c>
      <c r="U410" s="239"/>
      <c r="V410" s="269" t="e">
        <f>IF(C410="",NA(),MATCH($B410&amp;$C410,'Smelter Look-up'!$J:$J,0))</f>
        <v>#N/A</v>
      </c>
      <c r="W410" s="270"/>
      <c r="X410" s="270">
        <f t="shared" ca="1" si="19"/>
        <v>0</v>
      </c>
      <c r="Y410" s="270"/>
      <c r="Z410" s="270"/>
      <c r="AB410" s="272" t="str">
        <f t="shared" si="20"/>
        <v/>
      </c>
    </row>
    <row r="411" spans="1:28" s="271" customFormat="1" ht="20.25">
      <c r="A411" s="215"/>
      <c r="B411" s="216" t="str">
        <f>IF(LEN(A411)=0,"",INDEX('Smelter Look-up'!$A:$A,MATCH($A411,'Smelter Look-up'!$E:$E,0)))</f>
        <v/>
      </c>
      <c r="C411" s="220" t="str">
        <f>IF(LEN(A411)=0,"",INDEX('Smelter Look-up'!$C:$C,MATCH($A411,'Smelter Look-up'!$E:$E,0)))</f>
        <v/>
      </c>
      <c r="D411" s="216"/>
      <c r="E411" s="216" t="str">
        <f ca="1">IF(ISERROR($V411),"",OFFSET('Smelter Look-up'!$D$4,$V411-4,0)&amp;"")</f>
        <v/>
      </c>
      <c r="F411" s="216" t="str">
        <f ca="1">IF(ISERROR($V411),"",OFFSET('Smelter Look-up'!$E$4,$V411-4,0))</f>
        <v/>
      </c>
      <c r="G411" s="216" t="str">
        <f ca="1">IF(C411=$X$4,"Enter smelter details", IF(ISERROR($V411),"",OFFSET('Smelter Look-up'!$F$4,$V411-4,0)))</f>
        <v/>
      </c>
      <c r="H411" s="217" t="str">
        <f ca="1">IF(ISERROR($V411),"",OFFSET('Smelter Look-up'!$G$4,$V411-4,0))</f>
        <v/>
      </c>
      <c r="I411" s="218" t="str">
        <f ca="1">IF(ISERROR($V411),"",OFFSET('Smelter Look-up'!$H$4,$V411-4,0))</f>
        <v/>
      </c>
      <c r="J411" s="218" t="str">
        <f ca="1">IF(ISERROR($V411),"",OFFSET('Smelter Look-up'!$I$4,$V411-4,0))</f>
        <v/>
      </c>
      <c r="K411" s="267"/>
      <c r="L411" s="267"/>
      <c r="M411" s="267"/>
      <c r="N411" s="267"/>
      <c r="O411" s="267"/>
      <c r="P411" s="219"/>
      <c r="Q411" s="268"/>
      <c r="R411" s="216" t="str">
        <f ca="1">IF(ISERROR($V411),"",OFFSET('Smelter Look-up'!$C$4,$V411-4,0)&amp;"")</f>
        <v/>
      </c>
      <c r="S411" s="224" t="str">
        <f t="shared" ca="1" si="18"/>
        <v/>
      </c>
      <c r="T411" s="224" t="str">
        <f ca="1">IF(B411="","",IF(ISERROR(MATCH($J411,SorP!$B$1:$B$6230,0)),"",INDIRECT("'SorP'!$A$"&amp;MATCH($J411,SorP!$B$1:$B$6230,0))))</f>
        <v/>
      </c>
      <c r="U411" s="239"/>
      <c r="V411" s="269" t="e">
        <f>IF(C411="",NA(),MATCH($B411&amp;$C411,'Smelter Look-up'!$J:$J,0))</f>
        <v>#N/A</v>
      </c>
      <c r="W411" s="270"/>
      <c r="X411" s="270">
        <f t="shared" ca="1" si="19"/>
        <v>0</v>
      </c>
      <c r="Y411" s="270"/>
      <c r="Z411" s="270"/>
      <c r="AB411" s="272" t="str">
        <f t="shared" si="20"/>
        <v/>
      </c>
    </row>
    <row r="412" spans="1:28" s="271" customFormat="1" ht="20.25">
      <c r="A412" s="215"/>
      <c r="B412" s="216" t="str">
        <f>IF(LEN(A412)=0,"",INDEX('Smelter Look-up'!$A:$A,MATCH($A412,'Smelter Look-up'!$E:$E,0)))</f>
        <v/>
      </c>
      <c r="C412" s="220" t="str">
        <f>IF(LEN(A412)=0,"",INDEX('Smelter Look-up'!$C:$C,MATCH($A412,'Smelter Look-up'!$E:$E,0)))</f>
        <v/>
      </c>
      <c r="D412" s="216"/>
      <c r="E412" s="216" t="str">
        <f ca="1">IF(ISERROR($V412),"",OFFSET('Smelter Look-up'!$D$4,$V412-4,0)&amp;"")</f>
        <v/>
      </c>
      <c r="F412" s="216" t="str">
        <f ca="1">IF(ISERROR($V412),"",OFFSET('Smelter Look-up'!$E$4,$V412-4,0))</f>
        <v/>
      </c>
      <c r="G412" s="216" t="str">
        <f ca="1">IF(C412=$X$4,"Enter smelter details", IF(ISERROR($V412),"",OFFSET('Smelter Look-up'!$F$4,$V412-4,0)))</f>
        <v/>
      </c>
      <c r="H412" s="217" t="str">
        <f ca="1">IF(ISERROR($V412),"",OFFSET('Smelter Look-up'!$G$4,$V412-4,0))</f>
        <v/>
      </c>
      <c r="I412" s="218" t="str">
        <f ca="1">IF(ISERROR($V412),"",OFFSET('Smelter Look-up'!$H$4,$V412-4,0))</f>
        <v/>
      </c>
      <c r="J412" s="218" t="str">
        <f ca="1">IF(ISERROR($V412),"",OFFSET('Smelter Look-up'!$I$4,$V412-4,0))</f>
        <v/>
      </c>
      <c r="K412" s="267"/>
      <c r="L412" s="267"/>
      <c r="M412" s="267"/>
      <c r="N412" s="267"/>
      <c r="O412" s="267"/>
      <c r="P412" s="219"/>
      <c r="Q412" s="268"/>
      <c r="R412" s="216" t="str">
        <f ca="1">IF(ISERROR($V412),"",OFFSET('Smelter Look-up'!$C$4,$V412-4,0)&amp;"")</f>
        <v/>
      </c>
      <c r="S412" s="224" t="str">
        <f t="shared" ca="1" si="18"/>
        <v/>
      </c>
      <c r="T412" s="224" t="str">
        <f ca="1">IF(B412="","",IF(ISERROR(MATCH($J412,SorP!$B$1:$B$6230,0)),"",INDIRECT("'SorP'!$A$"&amp;MATCH($J412,SorP!$B$1:$B$6230,0))))</f>
        <v/>
      </c>
      <c r="U412" s="239"/>
      <c r="V412" s="269" t="e">
        <f>IF(C412="",NA(),MATCH($B412&amp;$C412,'Smelter Look-up'!$J:$J,0))</f>
        <v>#N/A</v>
      </c>
      <c r="W412" s="270"/>
      <c r="X412" s="270">
        <f t="shared" ca="1" si="19"/>
        <v>0</v>
      </c>
      <c r="Y412" s="270"/>
      <c r="Z412" s="270"/>
      <c r="AB412" s="272" t="str">
        <f t="shared" si="20"/>
        <v/>
      </c>
    </row>
    <row r="413" spans="1:28" s="271" customFormat="1" ht="20.25">
      <c r="A413" s="215"/>
      <c r="B413" s="216" t="str">
        <f>IF(LEN(A413)=0,"",INDEX('Smelter Look-up'!$A:$A,MATCH($A413,'Smelter Look-up'!$E:$E,0)))</f>
        <v/>
      </c>
      <c r="C413" s="220" t="str">
        <f>IF(LEN(A413)=0,"",INDEX('Smelter Look-up'!$C:$C,MATCH($A413,'Smelter Look-up'!$E:$E,0)))</f>
        <v/>
      </c>
      <c r="D413" s="216"/>
      <c r="E413" s="216" t="str">
        <f ca="1">IF(ISERROR($V413),"",OFFSET('Smelter Look-up'!$D$4,$V413-4,0)&amp;"")</f>
        <v/>
      </c>
      <c r="F413" s="216" t="str">
        <f ca="1">IF(ISERROR($V413),"",OFFSET('Smelter Look-up'!$E$4,$V413-4,0))</f>
        <v/>
      </c>
      <c r="G413" s="216" t="str">
        <f ca="1">IF(C413=$X$4,"Enter smelter details", IF(ISERROR($V413),"",OFFSET('Smelter Look-up'!$F$4,$V413-4,0)))</f>
        <v/>
      </c>
      <c r="H413" s="217" t="str">
        <f ca="1">IF(ISERROR($V413),"",OFFSET('Smelter Look-up'!$G$4,$V413-4,0))</f>
        <v/>
      </c>
      <c r="I413" s="218" t="str">
        <f ca="1">IF(ISERROR($V413),"",OFFSET('Smelter Look-up'!$H$4,$V413-4,0))</f>
        <v/>
      </c>
      <c r="J413" s="218" t="str">
        <f ca="1">IF(ISERROR($V413),"",OFFSET('Smelter Look-up'!$I$4,$V413-4,0))</f>
        <v/>
      </c>
      <c r="K413" s="267"/>
      <c r="L413" s="267"/>
      <c r="M413" s="267"/>
      <c r="N413" s="267"/>
      <c r="O413" s="267"/>
      <c r="P413" s="219"/>
      <c r="Q413" s="268"/>
      <c r="R413" s="216" t="str">
        <f ca="1">IF(ISERROR($V413),"",OFFSET('Smelter Look-up'!$C$4,$V413-4,0)&amp;"")</f>
        <v/>
      </c>
      <c r="S413" s="224" t="str">
        <f t="shared" ca="1" si="18"/>
        <v/>
      </c>
      <c r="T413" s="224" t="str">
        <f ca="1">IF(B413="","",IF(ISERROR(MATCH($J413,SorP!$B$1:$B$6230,0)),"",INDIRECT("'SorP'!$A$"&amp;MATCH($J413,SorP!$B$1:$B$6230,0))))</f>
        <v/>
      </c>
      <c r="U413" s="239"/>
      <c r="V413" s="269" t="e">
        <f>IF(C413="",NA(),MATCH($B413&amp;$C413,'Smelter Look-up'!$J:$J,0))</f>
        <v>#N/A</v>
      </c>
      <c r="W413" s="270"/>
      <c r="X413" s="270">
        <f t="shared" ca="1" si="19"/>
        <v>0</v>
      </c>
      <c r="Y413" s="270"/>
      <c r="Z413" s="270"/>
      <c r="AB413" s="272" t="str">
        <f t="shared" si="20"/>
        <v/>
      </c>
    </row>
    <row r="414" spans="1:28" s="271" customFormat="1" ht="20.25">
      <c r="A414" s="215"/>
      <c r="B414" s="216" t="str">
        <f>IF(LEN(A414)=0,"",INDEX('Smelter Look-up'!$A:$A,MATCH($A414,'Smelter Look-up'!$E:$E,0)))</f>
        <v/>
      </c>
      <c r="C414" s="220" t="str">
        <f>IF(LEN(A414)=0,"",INDEX('Smelter Look-up'!$C:$C,MATCH($A414,'Smelter Look-up'!$E:$E,0)))</f>
        <v/>
      </c>
      <c r="D414" s="216"/>
      <c r="E414" s="216" t="str">
        <f ca="1">IF(ISERROR($V414),"",OFFSET('Smelter Look-up'!$D$4,$V414-4,0)&amp;"")</f>
        <v/>
      </c>
      <c r="F414" s="216" t="str">
        <f ca="1">IF(ISERROR($V414),"",OFFSET('Smelter Look-up'!$E$4,$V414-4,0))</f>
        <v/>
      </c>
      <c r="G414" s="216" t="str">
        <f ca="1">IF(C414=$X$4,"Enter smelter details", IF(ISERROR($V414),"",OFFSET('Smelter Look-up'!$F$4,$V414-4,0)))</f>
        <v/>
      </c>
      <c r="H414" s="217" t="str">
        <f ca="1">IF(ISERROR($V414),"",OFFSET('Smelter Look-up'!$G$4,$V414-4,0))</f>
        <v/>
      </c>
      <c r="I414" s="218" t="str">
        <f ca="1">IF(ISERROR($V414),"",OFFSET('Smelter Look-up'!$H$4,$V414-4,0))</f>
        <v/>
      </c>
      <c r="J414" s="218" t="str">
        <f ca="1">IF(ISERROR($V414),"",OFFSET('Smelter Look-up'!$I$4,$V414-4,0))</f>
        <v/>
      </c>
      <c r="K414" s="267"/>
      <c r="L414" s="267"/>
      <c r="M414" s="267"/>
      <c r="N414" s="267"/>
      <c r="O414" s="267"/>
      <c r="P414" s="219"/>
      <c r="Q414" s="268"/>
      <c r="R414" s="216" t="str">
        <f ca="1">IF(ISERROR($V414),"",OFFSET('Smelter Look-up'!$C$4,$V414-4,0)&amp;"")</f>
        <v/>
      </c>
      <c r="S414" s="224" t="str">
        <f t="shared" ca="1" si="18"/>
        <v/>
      </c>
      <c r="T414" s="224" t="str">
        <f ca="1">IF(B414="","",IF(ISERROR(MATCH($J414,SorP!$B$1:$B$6230,0)),"",INDIRECT("'SorP'!$A$"&amp;MATCH($J414,SorP!$B$1:$B$6230,0))))</f>
        <v/>
      </c>
      <c r="U414" s="239"/>
      <c r="V414" s="269" t="e">
        <f>IF(C414="",NA(),MATCH($B414&amp;$C414,'Smelter Look-up'!$J:$J,0))</f>
        <v>#N/A</v>
      </c>
      <c r="W414" s="270"/>
      <c r="X414" s="270">
        <f t="shared" ca="1" si="19"/>
        <v>0</v>
      </c>
      <c r="Y414" s="270"/>
      <c r="Z414" s="270"/>
      <c r="AB414" s="272" t="str">
        <f t="shared" si="20"/>
        <v/>
      </c>
    </row>
    <row r="415" spans="1:28" s="271" customFormat="1" ht="20.25">
      <c r="A415" s="215"/>
      <c r="B415" s="216" t="str">
        <f>IF(LEN(A415)=0,"",INDEX('Smelter Look-up'!$A:$A,MATCH($A415,'Smelter Look-up'!$E:$E,0)))</f>
        <v/>
      </c>
      <c r="C415" s="220" t="str">
        <f>IF(LEN(A415)=0,"",INDEX('Smelter Look-up'!$C:$C,MATCH($A415,'Smelter Look-up'!$E:$E,0)))</f>
        <v/>
      </c>
      <c r="D415" s="216"/>
      <c r="E415" s="216" t="str">
        <f ca="1">IF(ISERROR($V415),"",OFFSET('Smelter Look-up'!$D$4,$V415-4,0)&amp;"")</f>
        <v/>
      </c>
      <c r="F415" s="216" t="str">
        <f ca="1">IF(ISERROR($V415),"",OFFSET('Smelter Look-up'!$E$4,$V415-4,0))</f>
        <v/>
      </c>
      <c r="G415" s="216" t="str">
        <f ca="1">IF(C415=$X$4,"Enter smelter details", IF(ISERROR($V415),"",OFFSET('Smelter Look-up'!$F$4,$V415-4,0)))</f>
        <v/>
      </c>
      <c r="H415" s="217" t="str">
        <f ca="1">IF(ISERROR($V415),"",OFFSET('Smelter Look-up'!$G$4,$V415-4,0))</f>
        <v/>
      </c>
      <c r="I415" s="218" t="str">
        <f ca="1">IF(ISERROR($V415),"",OFFSET('Smelter Look-up'!$H$4,$V415-4,0))</f>
        <v/>
      </c>
      <c r="J415" s="218" t="str">
        <f ca="1">IF(ISERROR($V415),"",OFFSET('Smelter Look-up'!$I$4,$V415-4,0))</f>
        <v/>
      </c>
      <c r="K415" s="267"/>
      <c r="L415" s="267"/>
      <c r="M415" s="267"/>
      <c r="N415" s="267"/>
      <c r="O415" s="267"/>
      <c r="P415" s="219"/>
      <c r="Q415" s="268"/>
      <c r="R415" s="216" t="str">
        <f ca="1">IF(ISERROR($V415),"",OFFSET('Smelter Look-up'!$C$4,$V415-4,0)&amp;"")</f>
        <v/>
      </c>
      <c r="S415" s="224" t="str">
        <f t="shared" ca="1" si="18"/>
        <v/>
      </c>
      <c r="T415" s="224" t="str">
        <f ca="1">IF(B415="","",IF(ISERROR(MATCH($J415,SorP!$B$1:$B$6230,0)),"",INDIRECT("'SorP'!$A$"&amp;MATCH($J415,SorP!$B$1:$B$6230,0))))</f>
        <v/>
      </c>
      <c r="U415" s="239"/>
      <c r="V415" s="269" t="e">
        <f>IF(C415="",NA(),MATCH($B415&amp;$C415,'Smelter Look-up'!$J:$J,0))</f>
        <v>#N/A</v>
      </c>
      <c r="W415" s="270"/>
      <c r="X415" s="270">
        <f t="shared" ca="1" si="19"/>
        <v>0</v>
      </c>
      <c r="Y415" s="270"/>
      <c r="Z415" s="270"/>
      <c r="AB415" s="272" t="str">
        <f t="shared" si="20"/>
        <v/>
      </c>
    </row>
    <row r="416" spans="1:28" s="271" customFormat="1" ht="20.25">
      <c r="A416" s="215"/>
      <c r="B416" s="216" t="str">
        <f>IF(LEN(A416)=0,"",INDEX('Smelter Look-up'!$A:$A,MATCH($A416,'Smelter Look-up'!$E:$E,0)))</f>
        <v/>
      </c>
      <c r="C416" s="220" t="str">
        <f>IF(LEN(A416)=0,"",INDEX('Smelter Look-up'!$C:$C,MATCH($A416,'Smelter Look-up'!$E:$E,0)))</f>
        <v/>
      </c>
      <c r="D416" s="216"/>
      <c r="E416" s="216" t="str">
        <f ca="1">IF(ISERROR($V416),"",OFFSET('Smelter Look-up'!$D$4,$V416-4,0)&amp;"")</f>
        <v/>
      </c>
      <c r="F416" s="216" t="str">
        <f ca="1">IF(ISERROR($V416),"",OFFSET('Smelter Look-up'!$E$4,$V416-4,0))</f>
        <v/>
      </c>
      <c r="G416" s="216" t="str">
        <f ca="1">IF(C416=$X$4,"Enter smelter details", IF(ISERROR($V416),"",OFFSET('Smelter Look-up'!$F$4,$V416-4,0)))</f>
        <v/>
      </c>
      <c r="H416" s="217" t="str">
        <f ca="1">IF(ISERROR($V416),"",OFFSET('Smelter Look-up'!$G$4,$V416-4,0))</f>
        <v/>
      </c>
      <c r="I416" s="218" t="str">
        <f ca="1">IF(ISERROR($V416),"",OFFSET('Smelter Look-up'!$H$4,$V416-4,0))</f>
        <v/>
      </c>
      <c r="J416" s="218" t="str">
        <f ca="1">IF(ISERROR($V416),"",OFFSET('Smelter Look-up'!$I$4,$V416-4,0))</f>
        <v/>
      </c>
      <c r="K416" s="267"/>
      <c r="L416" s="267"/>
      <c r="M416" s="267"/>
      <c r="N416" s="267"/>
      <c r="O416" s="267"/>
      <c r="P416" s="219"/>
      <c r="Q416" s="268"/>
      <c r="R416" s="216" t="str">
        <f ca="1">IF(ISERROR($V416),"",OFFSET('Smelter Look-up'!$C$4,$V416-4,0)&amp;"")</f>
        <v/>
      </c>
      <c r="S416" s="224" t="str">
        <f t="shared" ca="1" si="18"/>
        <v/>
      </c>
      <c r="T416" s="224" t="str">
        <f ca="1">IF(B416="","",IF(ISERROR(MATCH($J416,SorP!$B$1:$B$6230,0)),"",INDIRECT("'SorP'!$A$"&amp;MATCH($J416,SorP!$B$1:$B$6230,0))))</f>
        <v/>
      </c>
      <c r="U416" s="239"/>
      <c r="V416" s="269" t="e">
        <f>IF(C416="",NA(),MATCH($B416&amp;$C416,'Smelter Look-up'!$J:$J,0))</f>
        <v>#N/A</v>
      </c>
      <c r="W416" s="270"/>
      <c r="X416" s="270">
        <f t="shared" ca="1" si="19"/>
        <v>0</v>
      </c>
      <c r="Y416" s="270"/>
      <c r="Z416" s="270"/>
      <c r="AB416" s="272" t="str">
        <f t="shared" si="20"/>
        <v/>
      </c>
    </row>
    <row r="417" spans="1:28" s="271" customFormat="1" ht="20.25">
      <c r="A417" s="215"/>
      <c r="B417" s="216" t="str">
        <f>IF(LEN(A417)=0,"",INDEX('Smelter Look-up'!$A:$A,MATCH($A417,'Smelter Look-up'!$E:$E,0)))</f>
        <v/>
      </c>
      <c r="C417" s="220" t="str">
        <f>IF(LEN(A417)=0,"",INDEX('Smelter Look-up'!$C:$C,MATCH($A417,'Smelter Look-up'!$E:$E,0)))</f>
        <v/>
      </c>
      <c r="D417" s="216"/>
      <c r="E417" s="216" t="str">
        <f ca="1">IF(ISERROR($V417),"",OFFSET('Smelter Look-up'!$D$4,$V417-4,0)&amp;"")</f>
        <v/>
      </c>
      <c r="F417" s="216" t="str">
        <f ca="1">IF(ISERROR($V417),"",OFFSET('Smelter Look-up'!$E$4,$V417-4,0))</f>
        <v/>
      </c>
      <c r="G417" s="216" t="str">
        <f ca="1">IF(C417=$X$4,"Enter smelter details", IF(ISERROR($V417),"",OFFSET('Smelter Look-up'!$F$4,$V417-4,0)))</f>
        <v/>
      </c>
      <c r="H417" s="217" t="str">
        <f ca="1">IF(ISERROR($V417),"",OFFSET('Smelter Look-up'!$G$4,$V417-4,0))</f>
        <v/>
      </c>
      <c r="I417" s="218" t="str">
        <f ca="1">IF(ISERROR($V417),"",OFFSET('Smelter Look-up'!$H$4,$V417-4,0))</f>
        <v/>
      </c>
      <c r="J417" s="218" t="str">
        <f ca="1">IF(ISERROR($V417),"",OFFSET('Smelter Look-up'!$I$4,$V417-4,0))</f>
        <v/>
      </c>
      <c r="K417" s="267"/>
      <c r="L417" s="267"/>
      <c r="M417" s="267"/>
      <c r="N417" s="267"/>
      <c r="O417" s="267"/>
      <c r="P417" s="219"/>
      <c r="Q417" s="268"/>
      <c r="R417" s="216" t="str">
        <f ca="1">IF(ISERROR($V417),"",OFFSET('Smelter Look-up'!$C$4,$V417-4,0)&amp;"")</f>
        <v/>
      </c>
      <c r="S417" s="224" t="str">
        <f t="shared" ca="1" si="18"/>
        <v/>
      </c>
      <c r="T417" s="224" t="str">
        <f ca="1">IF(B417="","",IF(ISERROR(MATCH($J417,SorP!$B$1:$B$6230,0)),"",INDIRECT("'SorP'!$A$"&amp;MATCH($J417,SorP!$B$1:$B$6230,0))))</f>
        <v/>
      </c>
      <c r="U417" s="239"/>
      <c r="V417" s="269" t="e">
        <f>IF(C417="",NA(),MATCH($B417&amp;$C417,'Smelter Look-up'!$J:$J,0))</f>
        <v>#N/A</v>
      </c>
      <c r="W417" s="270"/>
      <c r="X417" s="270">
        <f t="shared" ca="1" si="19"/>
        <v>0</v>
      </c>
      <c r="Y417" s="270"/>
      <c r="Z417" s="270"/>
      <c r="AB417" s="272" t="str">
        <f t="shared" si="20"/>
        <v/>
      </c>
    </row>
    <row r="418" spans="1:28" s="271" customFormat="1" ht="20.25">
      <c r="A418" s="215"/>
      <c r="B418" s="216" t="str">
        <f>IF(LEN(A418)=0,"",INDEX('Smelter Look-up'!$A:$A,MATCH($A418,'Smelter Look-up'!$E:$E,0)))</f>
        <v/>
      </c>
      <c r="C418" s="220" t="str">
        <f>IF(LEN(A418)=0,"",INDEX('Smelter Look-up'!$C:$C,MATCH($A418,'Smelter Look-up'!$E:$E,0)))</f>
        <v/>
      </c>
      <c r="D418" s="216"/>
      <c r="E418" s="216" t="str">
        <f ca="1">IF(ISERROR($V418),"",OFFSET('Smelter Look-up'!$D$4,$V418-4,0)&amp;"")</f>
        <v/>
      </c>
      <c r="F418" s="216" t="str">
        <f ca="1">IF(ISERROR($V418),"",OFFSET('Smelter Look-up'!$E$4,$V418-4,0))</f>
        <v/>
      </c>
      <c r="G418" s="216" t="str">
        <f ca="1">IF(C418=$X$4,"Enter smelter details", IF(ISERROR($V418),"",OFFSET('Smelter Look-up'!$F$4,$V418-4,0)))</f>
        <v/>
      </c>
      <c r="H418" s="217" t="str">
        <f ca="1">IF(ISERROR($V418),"",OFFSET('Smelter Look-up'!$G$4,$V418-4,0))</f>
        <v/>
      </c>
      <c r="I418" s="218" t="str">
        <f ca="1">IF(ISERROR($V418),"",OFFSET('Smelter Look-up'!$H$4,$V418-4,0))</f>
        <v/>
      </c>
      <c r="J418" s="218" t="str">
        <f ca="1">IF(ISERROR($V418),"",OFFSET('Smelter Look-up'!$I$4,$V418-4,0))</f>
        <v/>
      </c>
      <c r="K418" s="267"/>
      <c r="L418" s="267"/>
      <c r="M418" s="267"/>
      <c r="N418" s="267"/>
      <c r="O418" s="267"/>
      <c r="P418" s="219"/>
      <c r="Q418" s="268"/>
      <c r="R418" s="216" t="str">
        <f ca="1">IF(ISERROR($V418),"",OFFSET('Smelter Look-up'!$C$4,$V418-4,0)&amp;"")</f>
        <v/>
      </c>
      <c r="S418" s="224" t="str">
        <f t="shared" ca="1" si="18"/>
        <v/>
      </c>
      <c r="T418" s="224" t="str">
        <f ca="1">IF(B418="","",IF(ISERROR(MATCH($J418,SorP!$B$1:$B$6230,0)),"",INDIRECT("'SorP'!$A$"&amp;MATCH($J418,SorP!$B$1:$B$6230,0))))</f>
        <v/>
      </c>
      <c r="U418" s="239"/>
      <c r="V418" s="269" t="e">
        <f>IF(C418="",NA(),MATCH($B418&amp;$C418,'Smelter Look-up'!$J:$J,0))</f>
        <v>#N/A</v>
      </c>
      <c r="W418" s="270"/>
      <c r="X418" s="270">
        <f t="shared" ca="1" si="19"/>
        <v>0</v>
      </c>
      <c r="Y418" s="270"/>
      <c r="Z418" s="270"/>
      <c r="AB418" s="272" t="str">
        <f t="shared" si="20"/>
        <v/>
      </c>
    </row>
    <row r="419" spans="1:28" s="271" customFormat="1" ht="20.25">
      <c r="A419" s="215"/>
      <c r="B419" s="216" t="str">
        <f>IF(LEN(A419)=0,"",INDEX('Smelter Look-up'!$A:$A,MATCH($A419,'Smelter Look-up'!$E:$E,0)))</f>
        <v/>
      </c>
      <c r="C419" s="220" t="str">
        <f>IF(LEN(A419)=0,"",INDEX('Smelter Look-up'!$C:$C,MATCH($A419,'Smelter Look-up'!$E:$E,0)))</f>
        <v/>
      </c>
      <c r="D419" s="216"/>
      <c r="E419" s="216" t="str">
        <f ca="1">IF(ISERROR($V419),"",OFFSET('Smelter Look-up'!$D$4,$V419-4,0)&amp;"")</f>
        <v/>
      </c>
      <c r="F419" s="216" t="str">
        <f ca="1">IF(ISERROR($V419),"",OFFSET('Smelter Look-up'!$E$4,$V419-4,0))</f>
        <v/>
      </c>
      <c r="G419" s="216" t="str">
        <f ca="1">IF(C419=$X$4,"Enter smelter details", IF(ISERROR($V419),"",OFFSET('Smelter Look-up'!$F$4,$V419-4,0)))</f>
        <v/>
      </c>
      <c r="H419" s="217" t="str">
        <f ca="1">IF(ISERROR($V419),"",OFFSET('Smelter Look-up'!$G$4,$V419-4,0))</f>
        <v/>
      </c>
      <c r="I419" s="218" t="str">
        <f ca="1">IF(ISERROR($V419),"",OFFSET('Smelter Look-up'!$H$4,$V419-4,0))</f>
        <v/>
      </c>
      <c r="J419" s="218" t="str">
        <f ca="1">IF(ISERROR($V419),"",OFFSET('Smelter Look-up'!$I$4,$V419-4,0))</f>
        <v/>
      </c>
      <c r="K419" s="267"/>
      <c r="L419" s="267"/>
      <c r="M419" s="267"/>
      <c r="N419" s="267"/>
      <c r="O419" s="267"/>
      <c r="P419" s="219"/>
      <c r="Q419" s="268"/>
      <c r="R419" s="216" t="str">
        <f ca="1">IF(ISERROR($V419),"",OFFSET('Smelter Look-up'!$C$4,$V419-4,0)&amp;"")</f>
        <v/>
      </c>
      <c r="S419" s="224" t="str">
        <f t="shared" ca="1" si="18"/>
        <v/>
      </c>
      <c r="T419" s="224" t="str">
        <f ca="1">IF(B419="","",IF(ISERROR(MATCH($J419,SorP!$B$1:$B$6230,0)),"",INDIRECT("'SorP'!$A$"&amp;MATCH($J419,SorP!$B$1:$B$6230,0))))</f>
        <v/>
      </c>
      <c r="U419" s="239"/>
      <c r="V419" s="269" t="e">
        <f>IF(C419="",NA(),MATCH($B419&amp;$C419,'Smelter Look-up'!$J:$J,0))</f>
        <v>#N/A</v>
      </c>
      <c r="W419" s="270"/>
      <c r="X419" s="270">
        <f t="shared" ca="1" si="19"/>
        <v>0</v>
      </c>
      <c r="Y419" s="270"/>
      <c r="Z419" s="270"/>
      <c r="AB419" s="272" t="str">
        <f t="shared" si="20"/>
        <v/>
      </c>
    </row>
    <row r="420" spans="1:28" s="271" customFormat="1" ht="20.25">
      <c r="A420" s="215"/>
      <c r="B420" s="216" t="str">
        <f>IF(LEN(A420)=0,"",INDEX('Smelter Look-up'!$A:$A,MATCH($A420,'Smelter Look-up'!$E:$E,0)))</f>
        <v/>
      </c>
      <c r="C420" s="220" t="str">
        <f>IF(LEN(A420)=0,"",INDEX('Smelter Look-up'!$C:$C,MATCH($A420,'Smelter Look-up'!$E:$E,0)))</f>
        <v/>
      </c>
      <c r="D420" s="216"/>
      <c r="E420" s="216" t="str">
        <f ca="1">IF(ISERROR($V420),"",OFFSET('Smelter Look-up'!$D$4,$V420-4,0)&amp;"")</f>
        <v/>
      </c>
      <c r="F420" s="216" t="str">
        <f ca="1">IF(ISERROR($V420),"",OFFSET('Smelter Look-up'!$E$4,$V420-4,0))</f>
        <v/>
      </c>
      <c r="G420" s="216" t="str">
        <f ca="1">IF(C420=$X$4,"Enter smelter details", IF(ISERROR($V420),"",OFFSET('Smelter Look-up'!$F$4,$V420-4,0)))</f>
        <v/>
      </c>
      <c r="H420" s="217" t="str">
        <f ca="1">IF(ISERROR($V420),"",OFFSET('Smelter Look-up'!$G$4,$V420-4,0))</f>
        <v/>
      </c>
      <c r="I420" s="218" t="str">
        <f ca="1">IF(ISERROR($V420),"",OFFSET('Smelter Look-up'!$H$4,$V420-4,0))</f>
        <v/>
      </c>
      <c r="J420" s="218" t="str">
        <f ca="1">IF(ISERROR($V420),"",OFFSET('Smelter Look-up'!$I$4,$V420-4,0))</f>
        <v/>
      </c>
      <c r="K420" s="267"/>
      <c r="L420" s="267"/>
      <c r="M420" s="267"/>
      <c r="N420" s="267"/>
      <c r="O420" s="267"/>
      <c r="P420" s="219"/>
      <c r="Q420" s="268"/>
      <c r="R420" s="216" t="str">
        <f ca="1">IF(ISERROR($V420),"",OFFSET('Smelter Look-up'!$C$4,$V420-4,0)&amp;"")</f>
        <v/>
      </c>
      <c r="S420" s="224" t="str">
        <f t="shared" ca="1" si="18"/>
        <v/>
      </c>
      <c r="T420" s="224" t="str">
        <f ca="1">IF(B420="","",IF(ISERROR(MATCH($J420,SorP!$B$1:$B$6230,0)),"",INDIRECT("'SorP'!$A$"&amp;MATCH($J420,SorP!$B$1:$B$6230,0))))</f>
        <v/>
      </c>
      <c r="U420" s="239"/>
      <c r="V420" s="269" t="e">
        <f>IF(C420="",NA(),MATCH($B420&amp;$C420,'Smelter Look-up'!$J:$J,0))</f>
        <v>#N/A</v>
      </c>
      <c r="W420" s="270"/>
      <c r="X420" s="270">
        <f t="shared" ca="1" si="19"/>
        <v>0</v>
      </c>
      <c r="Y420" s="270"/>
      <c r="Z420" s="270"/>
      <c r="AB420" s="272" t="str">
        <f t="shared" si="20"/>
        <v/>
      </c>
    </row>
    <row r="421" spans="1:28" s="271" customFormat="1" ht="20.25">
      <c r="A421" s="215"/>
      <c r="B421" s="216" t="str">
        <f>IF(LEN(A421)=0,"",INDEX('Smelter Look-up'!$A:$A,MATCH($A421,'Smelter Look-up'!$E:$E,0)))</f>
        <v/>
      </c>
      <c r="C421" s="220" t="str">
        <f>IF(LEN(A421)=0,"",INDEX('Smelter Look-up'!$C:$C,MATCH($A421,'Smelter Look-up'!$E:$E,0)))</f>
        <v/>
      </c>
      <c r="D421" s="216"/>
      <c r="E421" s="216" t="str">
        <f ca="1">IF(ISERROR($V421),"",OFFSET('Smelter Look-up'!$D$4,$V421-4,0)&amp;"")</f>
        <v/>
      </c>
      <c r="F421" s="216" t="str">
        <f ca="1">IF(ISERROR($V421),"",OFFSET('Smelter Look-up'!$E$4,$V421-4,0))</f>
        <v/>
      </c>
      <c r="G421" s="216" t="str">
        <f ca="1">IF(C421=$X$4,"Enter smelter details", IF(ISERROR($V421),"",OFFSET('Smelter Look-up'!$F$4,$V421-4,0)))</f>
        <v/>
      </c>
      <c r="H421" s="217" t="str">
        <f ca="1">IF(ISERROR($V421),"",OFFSET('Smelter Look-up'!$G$4,$V421-4,0))</f>
        <v/>
      </c>
      <c r="I421" s="218" t="str">
        <f ca="1">IF(ISERROR($V421),"",OFFSET('Smelter Look-up'!$H$4,$V421-4,0))</f>
        <v/>
      </c>
      <c r="J421" s="218" t="str">
        <f ca="1">IF(ISERROR($V421),"",OFFSET('Smelter Look-up'!$I$4,$V421-4,0))</f>
        <v/>
      </c>
      <c r="K421" s="267"/>
      <c r="L421" s="267"/>
      <c r="M421" s="267"/>
      <c r="N421" s="267"/>
      <c r="O421" s="267"/>
      <c r="P421" s="219"/>
      <c r="Q421" s="268"/>
      <c r="R421" s="216" t="str">
        <f ca="1">IF(ISERROR($V421),"",OFFSET('Smelter Look-up'!$C$4,$V421-4,0)&amp;"")</f>
        <v/>
      </c>
      <c r="S421" s="224" t="str">
        <f t="shared" ca="1" si="18"/>
        <v/>
      </c>
      <c r="T421" s="224" t="str">
        <f ca="1">IF(B421="","",IF(ISERROR(MATCH($J421,SorP!$B$1:$B$6230,0)),"",INDIRECT("'SorP'!$A$"&amp;MATCH($J421,SorP!$B$1:$B$6230,0))))</f>
        <v/>
      </c>
      <c r="U421" s="239"/>
      <c r="V421" s="269" t="e">
        <f>IF(C421="",NA(),MATCH($B421&amp;$C421,'Smelter Look-up'!$J:$J,0))</f>
        <v>#N/A</v>
      </c>
      <c r="W421" s="270"/>
      <c r="X421" s="270">
        <f t="shared" ca="1" si="19"/>
        <v>0</v>
      </c>
      <c r="Y421" s="270"/>
      <c r="Z421" s="270"/>
      <c r="AB421" s="272" t="str">
        <f t="shared" si="20"/>
        <v/>
      </c>
    </row>
    <row r="422" spans="1:28" s="271" customFormat="1" ht="20.25">
      <c r="A422" s="215"/>
      <c r="B422" s="216" t="str">
        <f>IF(LEN(A422)=0,"",INDEX('Smelter Look-up'!$A:$A,MATCH($A422,'Smelter Look-up'!$E:$E,0)))</f>
        <v/>
      </c>
      <c r="C422" s="220" t="str">
        <f>IF(LEN(A422)=0,"",INDEX('Smelter Look-up'!$C:$C,MATCH($A422,'Smelter Look-up'!$E:$E,0)))</f>
        <v/>
      </c>
      <c r="D422" s="216"/>
      <c r="E422" s="216" t="str">
        <f ca="1">IF(ISERROR($V422),"",OFFSET('Smelter Look-up'!$D$4,$V422-4,0)&amp;"")</f>
        <v/>
      </c>
      <c r="F422" s="216" t="str">
        <f ca="1">IF(ISERROR($V422),"",OFFSET('Smelter Look-up'!$E$4,$V422-4,0))</f>
        <v/>
      </c>
      <c r="G422" s="216" t="str">
        <f ca="1">IF(C422=$X$4,"Enter smelter details", IF(ISERROR($V422),"",OFFSET('Smelter Look-up'!$F$4,$V422-4,0)))</f>
        <v/>
      </c>
      <c r="H422" s="217" t="str">
        <f ca="1">IF(ISERROR($V422),"",OFFSET('Smelter Look-up'!$G$4,$V422-4,0))</f>
        <v/>
      </c>
      <c r="I422" s="218" t="str">
        <f ca="1">IF(ISERROR($V422),"",OFFSET('Smelter Look-up'!$H$4,$V422-4,0))</f>
        <v/>
      </c>
      <c r="J422" s="218" t="str">
        <f ca="1">IF(ISERROR($V422),"",OFFSET('Smelter Look-up'!$I$4,$V422-4,0))</f>
        <v/>
      </c>
      <c r="K422" s="267"/>
      <c r="L422" s="267"/>
      <c r="M422" s="267"/>
      <c r="N422" s="267"/>
      <c r="O422" s="267"/>
      <c r="P422" s="219"/>
      <c r="Q422" s="268"/>
      <c r="R422" s="216" t="str">
        <f ca="1">IF(ISERROR($V422),"",OFFSET('Smelter Look-up'!$C$4,$V422-4,0)&amp;"")</f>
        <v/>
      </c>
      <c r="S422" s="224" t="str">
        <f t="shared" ca="1" si="18"/>
        <v/>
      </c>
      <c r="T422" s="224" t="str">
        <f ca="1">IF(B422="","",IF(ISERROR(MATCH($J422,SorP!$B$1:$B$6230,0)),"",INDIRECT("'SorP'!$A$"&amp;MATCH($J422,SorP!$B$1:$B$6230,0))))</f>
        <v/>
      </c>
      <c r="U422" s="239"/>
      <c r="V422" s="269" t="e">
        <f>IF(C422="",NA(),MATCH($B422&amp;$C422,'Smelter Look-up'!$J:$J,0))</f>
        <v>#N/A</v>
      </c>
      <c r="W422" s="270"/>
      <c r="X422" s="270">
        <f t="shared" ca="1" si="19"/>
        <v>0</v>
      </c>
      <c r="Y422" s="270"/>
      <c r="Z422" s="270"/>
      <c r="AB422" s="272" t="str">
        <f t="shared" si="20"/>
        <v/>
      </c>
    </row>
    <row r="423" spans="1:28" s="271" customFormat="1" ht="20.25">
      <c r="A423" s="215"/>
      <c r="B423" s="216" t="str">
        <f>IF(LEN(A423)=0,"",INDEX('Smelter Look-up'!$A:$A,MATCH($A423,'Smelter Look-up'!$E:$E,0)))</f>
        <v/>
      </c>
      <c r="C423" s="220" t="str">
        <f>IF(LEN(A423)=0,"",INDEX('Smelter Look-up'!$C:$C,MATCH($A423,'Smelter Look-up'!$E:$E,0)))</f>
        <v/>
      </c>
      <c r="D423" s="216"/>
      <c r="E423" s="216" t="str">
        <f ca="1">IF(ISERROR($V423),"",OFFSET('Smelter Look-up'!$D$4,$V423-4,0)&amp;"")</f>
        <v/>
      </c>
      <c r="F423" s="216" t="str">
        <f ca="1">IF(ISERROR($V423),"",OFFSET('Smelter Look-up'!$E$4,$V423-4,0))</f>
        <v/>
      </c>
      <c r="G423" s="216" t="str">
        <f ca="1">IF(C423=$X$4,"Enter smelter details", IF(ISERROR($V423),"",OFFSET('Smelter Look-up'!$F$4,$V423-4,0)))</f>
        <v/>
      </c>
      <c r="H423" s="217" t="str">
        <f ca="1">IF(ISERROR($V423),"",OFFSET('Smelter Look-up'!$G$4,$V423-4,0))</f>
        <v/>
      </c>
      <c r="I423" s="218" t="str">
        <f ca="1">IF(ISERROR($V423),"",OFFSET('Smelter Look-up'!$H$4,$V423-4,0))</f>
        <v/>
      </c>
      <c r="J423" s="218" t="str">
        <f ca="1">IF(ISERROR($V423),"",OFFSET('Smelter Look-up'!$I$4,$V423-4,0))</f>
        <v/>
      </c>
      <c r="K423" s="267"/>
      <c r="L423" s="267"/>
      <c r="M423" s="267"/>
      <c r="N423" s="267"/>
      <c r="O423" s="267"/>
      <c r="P423" s="219"/>
      <c r="Q423" s="268"/>
      <c r="R423" s="216" t="str">
        <f ca="1">IF(ISERROR($V423),"",OFFSET('Smelter Look-up'!$C$4,$V423-4,0)&amp;"")</f>
        <v/>
      </c>
      <c r="S423" s="224" t="str">
        <f t="shared" ca="1" si="18"/>
        <v/>
      </c>
      <c r="T423" s="224" t="str">
        <f ca="1">IF(B423="","",IF(ISERROR(MATCH($J423,SorP!$B$1:$B$6230,0)),"",INDIRECT("'SorP'!$A$"&amp;MATCH($J423,SorP!$B$1:$B$6230,0))))</f>
        <v/>
      </c>
      <c r="U423" s="239"/>
      <c r="V423" s="269" t="e">
        <f>IF(C423="",NA(),MATCH($B423&amp;$C423,'Smelter Look-up'!$J:$J,0))</f>
        <v>#N/A</v>
      </c>
      <c r="W423" s="270"/>
      <c r="X423" s="270">
        <f t="shared" ca="1" si="19"/>
        <v>0</v>
      </c>
      <c r="Y423" s="270"/>
      <c r="Z423" s="270"/>
      <c r="AB423" s="272" t="str">
        <f t="shared" si="20"/>
        <v/>
      </c>
    </row>
    <row r="424" spans="1:28" s="271" customFormat="1" ht="20.25">
      <c r="A424" s="215"/>
      <c r="B424" s="216" t="str">
        <f>IF(LEN(A424)=0,"",INDEX('Smelter Look-up'!$A:$A,MATCH($A424,'Smelter Look-up'!$E:$E,0)))</f>
        <v/>
      </c>
      <c r="C424" s="220" t="str">
        <f>IF(LEN(A424)=0,"",INDEX('Smelter Look-up'!$C:$C,MATCH($A424,'Smelter Look-up'!$E:$E,0)))</f>
        <v/>
      </c>
      <c r="D424" s="216"/>
      <c r="E424" s="216" t="str">
        <f ca="1">IF(ISERROR($V424),"",OFFSET('Smelter Look-up'!$D$4,$V424-4,0)&amp;"")</f>
        <v/>
      </c>
      <c r="F424" s="216" t="str">
        <f ca="1">IF(ISERROR($V424),"",OFFSET('Smelter Look-up'!$E$4,$V424-4,0))</f>
        <v/>
      </c>
      <c r="G424" s="216" t="str">
        <f ca="1">IF(C424=$X$4,"Enter smelter details", IF(ISERROR($V424),"",OFFSET('Smelter Look-up'!$F$4,$V424-4,0)))</f>
        <v/>
      </c>
      <c r="H424" s="217" t="str">
        <f ca="1">IF(ISERROR($V424),"",OFFSET('Smelter Look-up'!$G$4,$V424-4,0))</f>
        <v/>
      </c>
      <c r="I424" s="218" t="str">
        <f ca="1">IF(ISERROR($V424),"",OFFSET('Smelter Look-up'!$H$4,$V424-4,0))</f>
        <v/>
      </c>
      <c r="J424" s="218" t="str">
        <f ca="1">IF(ISERROR($V424),"",OFFSET('Smelter Look-up'!$I$4,$V424-4,0))</f>
        <v/>
      </c>
      <c r="K424" s="267"/>
      <c r="L424" s="267"/>
      <c r="M424" s="267"/>
      <c r="N424" s="267"/>
      <c r="O424" s="267"/>
      <c r="P424" s="219"/>
      <c r="Q424" s="268"/>
      <c r="R424" s="216" t="str">
        <f ca="1">IF(ISERROR($V424),"",OFFSET('Smelter Look-up'!$C$4,$V424-4,0)&amp;"")</f>
        <v/>
      </c>
      <c r="S424" s="224" t="str">
        <f t="shared" ca="1" si="18"/>
        <v/>
      </c>
      <c r="T424" s="224" t="str">
        <f ca="1">IF(B424="","",IF(ISERROR(MATCH($J424,SorP!$B$1:$B$6230,0)),"",INDIRECT("'SorP'!$A$"&amp;MATCH($J424,SorP!$B$1:$B$6230,0))))</f>
        <v/>
      </c>
      <c r="U424" s="239"/>
      <c r="V424" s="269" t="e">
        <f>IF(C424="",NA(),MATCH($B424&amp;$C424,'Smelter Look-up'!$J:$J,0))</f>
        <v>#N/A</v>
      </c>
      <c r="W424" s="270"/>
      <c r="X424" s="270">
        <f t="shared" ca="1" si="19"/>
        <v>0</v>
      </c>
      <c r="Y424" s="270"/>
      <c r="Z424" s="270"/>
      <c r="AB424" s="272" t="str">
        <f t="shared" si="20"/>
        <v/>
      </c>
    </row>
    <row r="425" spans="1:28" s="271" customFormat="1" ht="20.25">
      <c r="A425" s="215"/>
      <c r="B425" s="216" t="str">
        <f>IF(LEN(A425)=0,"",INDEX('Smelter Look-up'!$A:$A,MATCH($A425,'Smelter Look-up'!$E:$E,0)))</f>
        <v/>
      </c>
      <c r="C425" s="220" t="str">
        <f>IF(LEN(A425)=0,"",INDEX('Smelter Look-up'!$C:$C,MATCH($A425,'Smelter Look-up'!$E:$E,0)))</f>
        <v/>
      </c>
      <c r="D425" s="216"/>
      <c r="E425" s="216" t="str">
        <f ca="1">IF(ISERROR($V425),"",OFFSET('Smelter Look-up'!$D$4,$V425-4,0)&amp;"")</f>
        <v/>
      </c>
      <c r="F425" s="216" t="str">
        <f ca="1">IF(ISERROR($V425),"",OFFSET('Smelter Look-up'!$E$4,$V425-4,0))</f>
        <v/>
      </c>
      <c r="G425" s="216" t="str">
        <f ca="1">IF(C425=$X$4,"Enter smelter details", IF(ISERROR($V425),"",OFFSET('Smelter Look-up'!$F$4,$V425-4,0)))</f>
        <v/>
      </c>
      <c r="H425" s="217" t="str">
        <f ca="1">IF(ISERROR($V425),"",OFFSET('Smelter Look-up'!$G$4,$V425-4,0))</f>
        <v/>
      </c>
      <c r="I425" s="218" t="str">
        <f ca="1">IF(ISERROR($V425),"",OFFSET('Smelter Look-up'!$H$4,$V425-4,0))</f>
        <v/>
      </c>
      <c r="J425" s="218" t="str">
        <f ca="1">IF(ISERROR($V425),"",OFFSET('Smelter Look-up'!$I$4,$V425-4,0))</f>
        <v/>
      </c>
      <c r="K425" s="267"/>
      <c r="L425" s="267"/>
      <c r="M425" s="267"/>
      <c r="N425" s="267"/>
      <c r="O425" s="267"/>
      <c r="P425" s="219"/>
      <c r="Q425" s="268"/>
      <c r="R425" s="216" t="str">
        <f ca="1">IF(ISERROR($V425),"",OFFSET('Smelter Look-up'!$C$4,$V425-4,0)&amp;"")</f>
        <v/>
      </c>
      <c r="S425" s="224" t="str">
        <f t="shared" ca="1" si="18"/>
        <v/>
      </c>
      <c r="T425" s="224" t="str">
        <f ca="1">IF(B425="","",IF(ISERROR(MATCH($J425,SorP!$B$1:$B$6230,0)),"",INDIRECT("'SorP'!$A$"&amp;MATCH($J425,SorP!$B$1:$B$6230,0))))</f>
        <v/>
      </c>
      <c r="U425" s="239"/>
      <c r="V425" s="269" t="e">
        <f>IF(C425="",NA(),MATCH($B425&amp;$C425,'Smelter Look-up'!$J:$J,0))</f>
        <v>#N/A</v>
      </c>
      <c r="W425" s="270"/>
      <c r="X425" s="270">
        <f t="shared" ca="1" si="19"/>
        <v>0</v>
      </c>
      <c r="Y425" s="270"/>
      <c r="Z425" s="270"/>
      <c r="AB425" s="272" t="str">
        <f t="shared" si="20"/>
        <v/>
      </c>
    </row>
    <row r="426" spans="1:28" s="271" customFormat="1" ht="20.25">
      <c r="A426" s="215"/>
      <c r="B426" s="216" t="str">
        <f>IF(LEN(A426)=0,"",INDEX('Smelter Look-up'!$A:$A,MATCH($A426,'Smelter Look-up'!$E:$E,0)))</f>
        <v/>
      </c>
      <c r="C426" s="220" t="str">
        <f>IF(LEN(A426)=0,"",INDEX('Smelter Look-up'!$C:$C,MATCH($A426,'Smelter Look-up'!$E:$E,0)))</f>
        <v/>
      </c>
      <c r="D426" s="216"/>
      <c r="E426" s="216" t="str">
        <f ca="1">IF(ISERROR($V426),"",OFFSET('Smelter Look-up'!$D$4,$V426-4,0)&amp;"")</f>
        <v/>
      </c>
      <c r="F426" s="216" t="str">
        <f ca="1">IF(ISERROR($V426),"",OFFSET('Smelter Look-up'!$E$4,$V426-4,0))</f>
        <v/>
      </c>
      <c r="G426" s="216" t="str">
        <f ca="1">IF(C426=$X$4,"Enter smelter details", IF(ISERROR($V426),"",OFFSET('Smelter Look-up'!$F$4,$V426-4,0)))</f>
        <v/>
      </c>
      <c r="H426" s="217" t="str">
        <f ca="1">IF(ISERROR($V426),"",OFFSET('Smelter Look-up'!$G$4,$V426-4,0))</f>
        <v/>
      </c>
      <c r="I426" s="218" t="str">
        <f ca="1">IF(ISERROR($V426),"",OFFSET('Smelter Look-up'!$H$4,$V426-4,0))</f>
        <v/>
      </c>
      <c r="J426" s="218" t="str">
        <f ca="1">IF(ISERROR($V426),"",OFFSET('Smelter Look-up'!$I$4,$V426-4,0))</f>
        <v/>
      </c>
      <c r="K426" s="267"/>
      <c r="L426" s="267"/>
      <c r="M426" s="267"/>
      <c r="N426" s="267"/>
      <c r="O426" s="267"/>
      <c r="P426" s="219"/>
      <c r="Q426" s="268"/>
      <c r="R426" s="216" t="str">
        <f ca="1">IF(ISERROR($V426),"",OFFSET('Smelter Look-up'!$C$4,$V426-4,0)&amp;"")</f>
        <v/>
      </c>
      <c r="S426" s="224" t="str">
        <f t="shared" ca="1" si="18"/>
        <v/>
      </c>
      <c r="T426" s="224" t="str">
        <f ca="1">IF(B426="","",IF(ISERROR(MATCH($J426,SorP!$B$1:$B$6230,0)),"",INDIRECT("'SorP'!$A$"&amp;MATCH($J426,SorP!$B$1:$B$6230,0))))</f>
        <v/>
      </c>
      <c r="U426" s="239"/>
      <c r="V426" s="269" t="e">
        <f>IF(C426="",NA(),MATCH($B426&amp;$C426,'Smelter Look-up'!$J:$J,0))</f>
        <v>#N/A</v>
      </c>
      <c r="W426" s="270"/>
      <c r="X426" s="270">
        <f t="shared" ca="1" si="19"/>
        <v>0</v>
      </c>
      <c r="Y426" s="270"/>
      <c r="Z426" s="270"/>
      <c r="AB426" s="272" t="str">
        <f t="shared" si="20"/>
        <v/>
      </c>
    </row>
    <row r="427" spans="1:28" s="271" customFormat="1" ht="20.25">
      <c r="A427" s="215"/>
      <c r="B427" s="216" t="str">
        <f>IF(LEN(A427)=0,"",INDEX('Smelter Look-up'!$A:$A,MATCH($A427,'Smelter Look-up'!$E:$E,0)))</f>
        <v/>
      </c>
      <c r="C427" s="220" t="str">
        <f>IF(LEN(A427)=0,"",INDEX('Smelter Look-up'!$C:$C,MATCH($A427,'Smelter Look-up'!$E:$E,0)))</f>
        <v/>
      </c>
      <c r="D427" s="216"/>
      <c r="E427" s="216" t="str">
        <f ca="1">IF(ISERROR($V427),"",OFFSET('Smelter Look-up'!$D$4,$V427-4,0)&amp;"")</f>
        <v/>
      </c>
      <c r="F427" s="216" t="str">
        <f ca="1">IF(ISERROR($V427),"",OFFSET('Smelter Look-up'!$E$4,$V427-4,0))</f>
        <v/>
      </c>
      <c r="G427" s="216" t="str">
        <f ca="1">IF(C427=$X$4,"Enter smelter details", IF(ISERROR($V427),"",OFFSET('Smelter Look-up'!$F$4,$V427-4,0)))</f>
        <v/>
      </c>
      <c r="H427" s="217" t="str">
        <f ca="1">IF(ISERROR($V427),"",OFFSET('Smelter Look-up'!$G$4,$V427-4,0))</f>
        <v/>
      </c>
      <c r="I427" s="218" t="str">
        <f ca="1">IF(ISERROR($V427),"",OFFSET('Smelter Look-up'!$H$4,$V427-4,0))</f>
        <v/>
      </c>
      <c r="J427" s="218" t="str">
        <f ca="1">IF(ISERROR($V427),"",OFFSET('Smelter Look-up'!$I$4,$V427-4,0))</f>
        <v/>
      </c>
      <c r="K427" s="267"/>
      <c r="L427" s="267"/>
      <c r="M427" s="267"/>
      <c r="N427" s="267"/>
      <c r="O427" s="267"/>
      <c r="P427" s="219"/>
      <c r="Q427" s="268"/>
      <c r="R427" s="216" t="str">
        <f ca="1">IF(ISERROR($V427),"",OFFSET('Smelter Look-up'!$C$4,$V427-4,0)&amp;"")</f>
        <v/>
      </c>
      <c r="S427" s="224" t="str">
        <f t="shared" ca="1" si="18"/>
        <v/>
      </c>
      <c r="T427" s="224" t="str">
        <f ca="1">IF(B427="","",IF(ISERROR(MATCH($J427,SorP!$B$1:$B$6230,0)),"",INDIRECT("'SorP'!$A$"&amp;MATCH($J427,SorP!$B$1:$B$6230,0))))</f>
        <v/>
      </c>
      <c r="U427" s="239"/>
      <c r="V427" s="269" t="e">
        <f>IF(C427="",NA(),MATCH($B427&amp;$C427,'Smelter Look-up'!$J:$J,0))</f>
        <v>#N/A</v>
      </c>
      <c r="W427" s="270"/>
      <c r="X427" s="270">
        <f t="shared" ca="1" si="19"/>
        <v>0</v>
      </c>
      <c r="Y427" s="270"/>
      <c r="Z427" s="270"/>
      <c r="AB427" s="272" t="str">
        <f t="shared" si="20"/>
        <v/>
      </c>
    </row>
    <row r="428" spans="1:28" s="271" customFormat="1" ht="20.25">
      <c r="A428" s="215"/>
      <c r="B428" s="216" t="str">
        <f>IF(LEN(A428)=0,"",INDEX('Smelter Look-up'!$A:$A,MATCH($A428,'Smelter Look-up'!$E:$E,0)))</f>
        <v/>
      </c>
      <c r="C428" s="220" t="str">
        <f>IF(LEN(A428)=0,"",INDEX('Smelter Look-up'!$C:$C,MATCH($A428,'Smelter Look-up'!$E:$E,0)))</f>
        <v/>
      </c>
      <c r="D428" s="216"/>
      <c r="E428" s="216" t="str">
        <f ca="1">IF(ISERROR($V428),"",OFFSET('Smelter Look-up'!$D$4,$V428-4,0)&amp;"")</f>
        <v/>
      </c>
      <c r="F428" s="216" t="str">
        <f ca="1">IF(ISERROR($V428),"",OFFSET('Smelter Look-up'!$E$4,$V428-4,0))</f>
        <v/>
      </c>
      <c r="G428" s="216" t="str">
        <f ca="1">IF(C428=$X$4,"Enter smelter details", IF(ISERROR($V428),"",OFFSET('Smelter Look-up'!$F$4,$V428-4,0)))</f>
        <v/>
      </c>
      <c r="H428" s="217" t="str">
        <f ca="1">IF(ISERROR($V428),"",OFFSET('Smelter Look-up'!$G$4,$V428-4,0))</f>
        <v/>
      </c>
      <c r="I428" s="218" t="str">
        <f ca="1">IF(ISERROR($V428),"",OFFSET('Smelter Look-up'!$H$4,$V428-4,0))</f>
        <v/>
      </c>
      <c r="J428" s="218" t="str">
        <f ca="1">IF(ISERROR($V428),"",OFFSET('Smelter Look-up'!$I$4,$V428-4,0))</f>
        <v/>
      </c>
      <c r="K428" s="267"/>
      <c r="L428" s="267"/>
      <c r="M428" s="267"/>
      <c r="N428" s="267"/>
      <c r="O428" s="267"/>
      <c r="P428" s="219"/>
      <c r="Q428" s="268"/>
      <c r="R428" s="216" t="str">
        <f ca="1">IF(ISERROR($V428),"",OFFSET('Smelter Look-up'!$C$4,$V428-4,0)&amp;"")</f>
        <v/>
      </c>
      <c r="S428" s="224" t="str">
        <f t="shared" ca="1" si="18"/>
        <v/>
      </c>
      <c r="T428" s="224" t="str">
        <f ca="1">IF(B428="","",IF(ISERROR(MATCH($J428,SorP!$B$1:$B$6230,0)),"",INDIRECT("'SorP'!$A$"&amp;MATCH($J428,SorP!$B$1:$B$6230,0))))</f>
        <v/>
      </c>
      <c r="U428" s="239"/>
      <c r="V428" s="269" t="e">
        <f>IF(C428="",NA(),MATCH($B428&amp;$C428,'Smelter Look-up'!$J:$J,0))</f>
        <v>#N/A</v>
      </c>
      <c r="W428" s="270"/>
      <c r="X428" s="270">
        <f t="shared" ca="1" si="19"/>
        <v>0</v>
      </c>
      <c r="Y428" s="270"/>
      <c r="Z428" s="270"/>
      <c r="AB428" s="272" t="str">
        <f t="shared" si="20"/>
        <v/>
      </c>
    </row>
    <row r="429" spans="1:28" s="271" customFormat="1" ht="20.25">
      <c r="A429" s="215"/>
      <c r="B429" s="216" t="str">
        <f>IF(LEN(A429)=0,"",INDEX('Smelter Look-up'!$A:$A,MATCH($A429,'Smelter Look-up'!$E:$E,0)))</f>
        <v/>
      </c>
      <c r="C429" s="220" t="str">
        <f>IF(LEN(A429)=0,"",INDEX('Smelter Look-up'!$C:$C,MATCH($A429,'Smelter Look-up'!$E:$E,0)))</f>
        <v/>
      </c>
      <c r="D429" s="216"/>
      <c r="E429" s="216" t="str">
        <f ca="1">IF(ISERROR($V429),"",OFFSET('Smelter Look-up'!$D$4,$V429-4,0)&amp;"")</f>
        <v/>
      </c>
      <c r="F429" s="216" t="str">
        <f ca="1">IF(ISERROR($V429),"",OFFSET('Smelter Look-up'!$E$4,$V429-4,0))</f>
        <v/>
      </c>
      <c r="G429" s="216" t="str">
        <f ca="1">IF(C429=$X$4,"Enter smelter details", IF(ISERROR($V429),"",OFFSET('Smelter Look-up'!$F$4,$V429-4,0)))</f>
        <v/>
      </c>
      <c r="H429" s="217" t="str">
        <f ca="1">IF(ISERROR($V429),"",OFFSET('Smelter Look-up'!$G$4,$V429-4,0))</f>
        <v/>
      </c>
      <c r="I429" s="218" t="str">
        <f ca="1">IF(ISERROR($V429),"",OFFSET('Smelter Look-up'!$H$4,$V429-4,0))</f>
        <v/>
      </c>
      <c r="J429" s="218" t="str">
        <f ca="1">IF(ISERROR($V429),"",OFFSET('Smelter Look-up'!$I$4,$V429-4,0))</f>
        <v/>
      </c>
      <c r="K429" s="267"/>
      <c r="L429" s="267"/>
      <c r="M429" s="267"/>
      <c r="N429" s="267"/>
      <c r="O429" s="267"/>
      <c r="P429" s="219"/>
      <c r="Q429" s="268"/>
      <c r="R429" s="216" t="str">
        <f ca="1">IF(ISERROR($V429),"",OFFSET('Smelter Look-up'!$C$4,$V429-4,0)&amp;"")</f>
        <v/>
      </c>
      <c r="S429" s="224" t="str">
        <f t="shared" ca="1" si="18"/>
        <v/>
      </c>
      <c r="T429" s="224" t="str">
        <f ca="1">IF(B429="","",IF(ISERROR(MATCH($J429,SorP!$B$1:$B$6230,0)),"",INDIRECT("'SorP'!$A$"&amp;MATCH($J429,SorP!$B$1:$B$6230,0))))</f>
        <v/>
      </c>
      <c r="U429" s="239"/>
      <c r="V429" s="269" t="e">
        <f>IF(C429="",NA(),MATCH($B429&amp;$C429,'Smelter Look-up'!$J:$J,0))</f>
        <v>#N/A</v>
      </c>
      <c r="W429" s="270"/>
      <c r="X429" s="270">
        <f t="shared" ca="1" si="19"/>
        <v>0</v>
      </c>
      <c r="Y429" s="270"/>
      <c r="Z429" s="270"/>
      <c r="AB429" s="272" t="str">
        <f t="shared" si="20"/>
        <v/>
      </c>
    </row>
    <row r="430" spans="1:28" s="271" customFormat="1" ht="20.25">
      <c r="A430" s="215"/>
      <c r="B430" s="216" t="str">
        <f>IF(LEN(A430)=0,"",INDEX('Smelter Look-up'!$A:$A,MATCH($A430,'Smelter Look-up'!$E:$E,0)))</f>
        <v/>
      </c>
      <c r="C430" s="220" t="str">
        <f>IF(LEN(A430)=0,"",INDEX('Smelter Look-up'!$C:$C,MATCH($A430,'Smelter Look-up'!$E:$E,0)))</f>
        <v/>
      </c>
      <c r="D430" s="216"/>
      <c r="E430" s="216" t="str">
        <f ca="1">IF(ISERROR($V430),"",OFFSET('Smelter Look-up'!$D$4,$V430-4,0)&amp;"")</f>
        <v/>
      </c>
      <c r="F430" s="216" t="str">
        <f ca="1">IF(ISERROR($V430),"",OFFSET('Smelter Look-up'!$E$4,$V430-4,0))</f>
        <v/>
      </c>
      <c r="G430" s="216" t="str">
        <f ca="1">IF(C430=$X$4,"Enter smelter details", IF(ISERROR($V430),"",OFFSET('Smelter Look-up'!$F$4,$V430-4,0)))</f>
        <v/>
      </c>
      <c r="H430" s="217" t="str">
        <f ca="1">IF(ISERROR($V430),"",OFFSET('Smelter Look-up'!$G$4,$V430-4,0))</f>
        <v/>
      </c>
      <c r="I430" s="218" t="str">
        <f ca="1">IF(ISERROR($V430),"",OFFSET('Smelter Look-up'!$H$4,$V430-4,0))</f>
        <v/>
      </c>
      <c r="J430" s="218" t="str">
        <f ca="1">IF(ISERROR($V430),"",OFFSET('Smelter Look-up'!$I$4,$V430-4,0))</f>
        <v/>
      </c>
      <c r="K430" s="267"/>
      <c r="L430" s="267"/>
      <c r="M430" s="267"/>
      <c r="N430" s="267"/>
      <c r="O430" s="267"/>
      <c r="P430" s="219"/>
      <c r="Q430" s="268"/>
      <c r="R430" s="216" t="str">
        <f ca="1">IF(ISERROR($V430),"",OFFSET('Smelter Look-up'!$C$4,$V430-4,0)&amp;"")</f>
        <v/>
      </c>
      <c r="S430" s="224" t="str">
        <f t="shared" ca="1" si="18"/>
        <v/>
      </c>
      <c r="T430" s="224" t="str">
        <f ca="1">IF(B430="","",IF(ISERROR(MATCH($J430,SorP!$B$1:$B$6230,0)),"",INDIRECT("'SorP'!$A$"&amp;MATCH($J430,SorP!$B$1:$B$6230,0))))</f>
        <v/>
      </c>
      <c r="U430" s="239"/>
      <c r="V430" s="269" t="e">
        <f>IF(C430="",NA(),MATCH($B430&amp;$C430,'Smelter Look-up'!$J:$J,0))</f>
        <v>#N/A</v>
      </c>
      <c r="W430" s="270"/>
      <c r="X430" s="270">
        <f t="shared" ca="1" si="19"/>
        <v>0</v>
      </c>
      <c r="Y430" s="270"/>
      <c r="Z430" s="270"/>
      <c r="AB430" s="272" t="str">
        <f t="shared" si="20"/>
        <v/>
      </c>
    </row>
    <row r="431" spans="1:28" s="271" customFormat="1" ht="20.25">
      <c r="A431" s="215"/>
      <c r="B431" s="216" t="str">
        <f>IF(LEN(A431)=0,"",INDEX('Smelter Look-up'!$A:$A,MATCH($A431,'Smelter Look-up'!$E:$E,0)))</f>
        <v/>
      </c>
      <c r="C431" s="220" t="str">
        <f>IF(LEN(A431)=0,"",INDEX('Smelter Look-up'!$C:$C,MATCH($A431,'Smelter Look-up'!$E:$E,0)))</f>
        <v/>
      </c>
      <c r="D431" s="216"/>
      <c r="E431" s="216" t="str">
        <f ca="1">IF(ISERROR($V431),"",OFFSET('Smelter Look-up'!$D$4,$V431-4,0)&amp;"")</f>
        <v/>
      </c>
      <c r="F431" s="216" t="str">
        <f ca="1">IF(ISERROR($V431),"",OFFSET('Smelter Look-up'!$E$4,$V431-4,0))</f>
        <v/>
      </c>
      <c r="G431" s="216" t="str">
        <f ca="1">IF(C431=$X$4,"Enter smelter details", IF(ISERROR($V431),"",OFFSET('Smelter Look-up'!$F$4,$V431-4,0)))</f>
        <v/>
      </c>
      <c r="H431" s="217" t="str">
        <f ca="1">IF(ISERROR($V431),"",OFFSET('Smelter Look-up'!$G$4,$V431-4,0))</f>
        <v/>
      </c>
      <c r="I431" s="218" t="str">
        <f ca="1">IF(ISERROR($V431),"",OFFSET('Smelter Look-up'!$H$4,$V431-4,0))</f>
        <v/>
      </c>
      <c r="J431" s="218" t="str">
        <f ca="1">IF(ISERROR($V431),"",OFFSET('Smelter Look-up'!$I$4,$V431-4,0))</f>
        <v/>
      </c>
      <c r="K431" s="267"/>
      <c r="L431" s="267"/>
      <c r="M431" s="267"/>
      <c r="N431" s="267"/>
      <c r="O431" s="267"/>
      <c r="P431" s="219"/>
      <c r="Q431" s="268"/>
      <c r="R431" s="216" t="str">
        <f ca="1">IF(ISERROR($V431),"",OFFSET('Smelter Look-up'!$C$4,$V431-4,0)&amp;"")</f>
        <v/>
      </c>
      <c r="S431" s="224" t="str">
        <f t="shared" ca="1" si="18"/>
        <v/>
      </c>
      <c r="T431" s="224" t="str">
        <f ca="1">IF(B431="","",IF(ISERROR(MATCH($J431,SorP!$B$1:$B$6230,0)),"",INDIRECT("'SorP'!$A$"&amp;MATCH($J431,SorP!$B$1:$B$6230,0))))</f>
        <v/>
      </c>
      <c r="U431" s="239"/>
      <c r="V431" s="269" t="e">
        <f>IF(C431="",NA(),MATCH($B431&amp;$C431,'Smelter Look-up'!$J:$J,0))</f>
        <v>#N/A</v>
      </c>
      <c r="W431" s="270"/>
      <c r="X431" s="270">
        <f t="shared" ca="1" si="19"/>
        <v>0</v>
      </c>
      <c r="Y431" s="270"/>
      <c r="Z431" s="270"/>
      <c r="AB431" s="272" t="str">
        <f t="shared" si="20"/>
        <v/>
      </c>
    </row>
    <row r="432" spans="1:28" s="271" customFormat="1" ht="20.25">
      <c r="A432" s="215"/>
      <c r="B432" s="216" t="str">
        <f>IF(LEN(A432)=0,"",INDEX('Smelter Look-up'!$A:$A,MATCH($A432,'Smelter Look-up'!$E:$E,0)))</f>
        <v/>
      </c>
      <c r="C432" s="220" t="str">
        <f>IF(LEN(A432)=0,"",INDEX('Smelter Look-up'!$C:$C,MATCH($A432,'Smelter Look-up'!$E:$E,0)))</f>
        <v/>
      </c>
      <c r="D432" s="216"/>
      <c r="E432" s="216" t="str">
        <f ca="1">IF(ISERROR($V432),"",OFFSET('Smelter Look-up'!$D$4,$V432-4,0)&amp;"")</f>
        <v/>
      </c>
      <c r="F432" s="216" t="str">
        <f ca="1">IF(ISERROR($V432),"",OFFSET('Smelter Look-up'!$E$4,$V432-4,0))</f>
        <v/>
      </c>
      <c r="G432" s="216" t="str">
        <f ca="1">IF(C432=$X$4,"Enter smelter details", IF(ISERROR($V432),"",OFFSET('Smelter Look-up'!$F$4,$V432-4,0)))</f>
        <v/>
      </c>
      <c r="H432" s="217" t="str">
        <f ca="1">IF(ISERROR($V432),"",OFFSET('Smelter Look-up'!$G$4,$V432-4,0))</f>
        <v/>
      </c>
      <c r="I432" s="218" t="str">
        <f ca="1">IF(ISERROR($V432),"",OFFSET('Smelter Look-up'!$H$4,$V432-4,0))</f>
        <v/>
      </c>
      <c r="J432" s="218" t="str">
        <f ca="1">IF(ISERROR($V432),"",OFFSET('Smelter Look-up'!$I$4,$V432-4,0))</f>
        <v/>
      </c>
      <c r="K432" s="267"/>
      <c r="L432" s="267"/>
      <c r="M432" s="267"/>
      <c r="N432" s="267"/>
      <c r="O432" s="267"/>
      <c r="P432" s="219"/>
      <c r="Q432" s="268"/>
      <c r="R432" s="216" t="str">
        <f ca="1">IF(ISERROR($V432),"",OFFSET('Smelter Look-up'!$C$4,$V432-4,0)&amp;"")</f>
        <v/>
      </c>
      <c r="S432" s="224" t="str">
        <f t="shared" ca="1" si="18"/>
        <v/>
      </c>
      <c r="T432" s="224" t="str">
        <f ca="1">IF(B432="","",IF(ISERROR(MATCH($J432,SorP!$B$1:$B$6230,0)),"",INDIRECT("'SorP'!$A$"&amp;MATCH($J432,SorP!$B$1:$B$6230,0))))</f>
        <v/>
      </c>
      <c r="U432" s="239"/>
      <c r="V432" s="269" t="e">
        <f>IF(C432="",NA(),MATCH($B432&amp;$C432,'Smelter Look-up'!$J:$J,0))</f>
        <v>#N/A</v>
      </c>
      <c r="W432" s="270"/>
      <c r="X432" s="270">
        <f t="shared" ca="1" si="19"/>
        <v>0</v>
      </c>
      <c r="Y432" s="270"/>
      <c r="Z432" s="270"/>
      <c r="AB432" s="272" t="str">
        <f t="shared" si="20"/>
        <v/>
      </c>
    </row>
    <row r="433" spans="1:28" s="271" customFormat="1" ht="20.25">
      <c r="A433" s="215"/>
      <c r="B433" s="216" t="str">
        <f>IF(LEN(A433)=0,"",INDEX('Smelter Look-up'!$A:$A,MATCH($A433,'Smelter Look-up'!$E:$E,0)))</f>
        <v/>
      </c>
      <c r="C433" s="220" t="str">
        <f>IF(LEN(A433)=0,"",INDEX('Smelter Look-up'!$C:$C,MATCH($A433,'Smelter Look-up'!$E:$E,0)))</f>
        <v/>
      </c>
      <c r="D433" s="216"/>
      <c r="E433" s="216" t="str">
        <f ca="1">IF(ISERROR($V433),"",OFFSET('Smelter Look-up'!$D$4,$V433-4,0)&amp;"")</f>
        <v/>
      </c>
      <c r="F433" s="216" t="str">
        <f ca="1">IF(ISERROR($V433),"",OFFSET('Smelter Look-up'!$E$4,$V433-4,0))</f>
        <v/>
      </c>
      <c r="G433" s="216" t="str">
        <f ca="1">IF(C433=$X$4,"Enter smelter details", IF(ISERROR($V433),"",OFFSET('Smelter Look-up'!$F$4,$V433-4,0)))</f>
        <v/>
      </c>
      <c r="H433" s="217" t="str">
        <f ca="1">IF(ISERROR($V433),"",OFFSET('Smelter Look-up'!$G$4,$V433-4,0))</f>
        <v/>
      </c>
      <c r="I433" s="218" t="str">
        <f ca="1">IF(ISERROR($V433),"",OFFSET('Smelter Look-up'!$H$4,$V433-4,0))</f>
        <v/>
      </c>
      <c r="J433" s="218" t="str">
        <f ca="1">IF(ISERROR($V433),"",OFFSET('Smelter Look-up'!$I$4,$V433-4,0))</f>
        <v/>
      </c>
      <c r="K433" s="267"/>
      <c r="L433" s="267"/>
      <c r="M433" s="267"/>
      <c r="N433" s="267"/>
      <c r="O433" s="267"/>
      <c r="P433" s="219"/>
      <c r="Q433" s="268"/>
      <c r="R433" s="216" t="str">
        <f ca="1">IF(ISERROR($V433),"",OFFSET('Smelter Look-up'!$C$4,$V433-4,0)&amp;"")</f>
        <v/>
      </c>
      <c r="S433" s="224" t="str">
        <f t="shared" ca="1" si="18"/>
        <v/>
      </c>
      <c r="T433" s="224" t="str">
        <f ca="1">IF(B433="","",IF(ISERROR(MATCH($J433,SorP!$B$1:$B$6230,0)),"",INDIRECT("'SorP'!$A$"&amp;MATCH($J433,SorP!$B$1:$B$6230,0))))</f>
        <v/>
      </c>
      <c r="U433" s="239"/>
      <c r="V433" s="269" t="e">
        <f>IF(C433="",NA(),MATCH($B433&amp;$C433,'Smelter Look-up'!$J:$J,0))</f>
        <v>#N/A</v>
      </c>
      <c r="W433" s="270"/>
      <c r="X433" s="270">
        <f t="shared" ca="1" si="19"/>
        <v>0</v>
      </c>
      <c r="Y433" s="270"/>
      <c r="Z433" s="270"/>
      <c r="AB433" s="272" t="str">
        <f t="shared" si="20"/>
        <v/>
      </c>
    </row>
    <row r="434" spans="1:28" s="271" customFormat="1" ht="20.25">
      <c r="A434" s="215"/>
      <c r="B434" s="216" t="str">
        <f>IF(LEN(A434)=0,"",INDEX('Smelter Look-up'!$A:$A,MATCH($A434,'Smelter Look-up'!$E:$E,0)))</f>
        <v/>
      </c>
      <c r="C434" s="220" t="str">
        <f>IF(LEN(A434)=0,"",INDEX('Smelter Look-up'!$C:$C,MATCH($A434,'Smelter Look-up'!$E:$E,0)))</f>
        <v/>
      </c>
      <c r="D434" s="216"/>
      <c r="E434" s="216" t="str">
        <f ca="1">IF(ISERROR($V434),"",OFFSET('Smelter Look-up'!$D$4,$V434-4,0)&amp;"")</f>
        <v/>
      </c>
      <c r="F434" s="216" t="str">
        <f ca="1">IF(ISERROR($V434),"",OFFSET('Smelter Look-up'!$E$4,$V434-4,0))</f>
        <v/>
      </c>
      <c r="G434" s="216" t="str">
        <f ca="1">IF(C434=$X$4,"Enter smelter details", IF(ISERROR($V434),"",OFFSET('Smelter Look-up'!$F$4,$V434-4,0)))</f>
        <v/>
      </c>
      <c r="H434" s="217" t="str">
        <f ca="1">IF(ISERROR($V434),"",OFFSET('Smelter Look-up'!$G$4,$V434-4,0))</f>
        <v/>
      </c>
      <c r="I434" s="218" t="str">
        <f ca="1">IF(ISERROR($V434),"",OFFSET('Smelter Look-up'!$H$4,$V434-4,0))</f>
        <v/>
      </c>
      <c r="J434" s="218" t="str">
        <f ca="1">IF(ISERROR($V434),"",OFFSET('Smelter Look-up'!$I$4,$V434-4,0))</f>
        <v/>
      </c>
      <c r="K434" s="267"/>
      <c r="L434" s="267"/>
      <c r="M434" s="267"/>
      <c r="N434" s="267"/>
      <c r="O434" s="267"/>
      <c r="P434" s="219"/>
      <c r="Q434" s="268"/>
      <c r="R434" s="216" t="str">
        <f ca="1">IF(ISERROR($V434),"",OFFSET('Smelter Look-up'!$C$4,$V434-4,0)&amp;"")</f>
        <v/>
      </c>
      <c r="S434" s="224" t="str">
        <f t="shared" ca="1" si="18"/>
        <v/>
      </c>
      <c r="T434" s="224" t="str">
        <f ca="1">IF(B434="","",IF(ISERROR(MATCH($J434,SorP!$B$1:$B$6230,0)),"",INDIRECT("'SorP'!$A$"&amp;MATCH($J434,SorP!$B$1:$B$6230,0))))</f>
        <v/>
      </c>
      <c r="U434" s="239"/>
      <c r="V434" s="269" t="e">
        <f>IF(C434="",NA(),MATCH($B434&amp;$C434,'Smelter Look-up'!$J:$J,0))</f>
        <v>#N/A</v>
      </c>
      <c r="W434" s="270"/>
      <c r="X434" s="270">
        <f t="shared" ca="1" si="19"/>
        <v>0</v>
      </c>
      <c r="Y434" s="270"/>
      <c r="Z434" s="270"/>
      <c r="AB434" s="272" t="str">
        <f t="shared" si="20"/>
        <v/>
      </c>
    </row>
    <row r="435" spans="1:28" s="271" customFormat="1" ht="20.25">
      <c r="A435" s="215"/>
      <c r="B435" s="216" t="str">
        <f>IF(LEN(A435)=0,"",INDEX('Smelter Look-up'!$A:$A,MATCH($A435,'Smelter Look-up'!$E:$E,0)))</f>
        <v/>
      </c>
      <c r="C435" s="220" t="str">
        <f>IF(LEN(A435)=0,"",INDEX('Smelter Look-up'!$C:$C,MATCH($A435,'Smelter Look-up'!$E:$E,0)))</f>
        <v/>
      </c>
      <c r="D435" s="216"/>
      <c r="E435" s="216" t="str">
        <f ca="1">IF(ISERROR($V435),"",OFFSET('Smelter Look-up'!$D$4,$V435-4,0)&amp;"")</f>
        <v/>
      </c>
      <c r="F435" s="216" t="str">
        <f ca="1">IF(ISERROR($V435),"",OFFSET('Smelter Look-up'!$E$4,$V435-4,0))</f>
        <v/>
      </c>
      <c r="G435" s="216" t="str">
        <f ca="1">IF(C435=$X$4,"Enter smelter details", IF(ISERROR($V435),"",OFFSET('Smelter Look-up'!$F$4,$V435-4,0)))</f>
        <v/>
      </c>
      <c r="H435" s="217" t="str">
        <f ca="1">IF(ISERROR($V435),"",OFFSET('Smelter Look-up'!$G$4,$V435-4,0))</f>
        <v/>
      </c>
      <c r="I435" s="218" t="str">
        <f ca="1">IF(ISERROR($V435),"",OFFSET('Smelter Look-up'!$H$4,$V435-4,0))</f>
        <v/>
      </c>
      <c r="J435" s="218" t="str">
        <f ca="1">IF(ISERROR($V435),"",OFFSET('Smelter Look-up'!$I$4,$V435-4,0))</f>
        <v/>
      </c>
      <c r="K435" s="267"/>
      <c r="L435" s="267"/>
      <c r="M435" s="267"/>
      <c r="N435" s="267"/>
      <c r="O435" s="267"/>
      <c r="P435" s="219"/>
      <c r="Q435" s="268"/>
      <c r="R435" s="216" t="str">
        <f ca="1">IF(ISERROR($V435),"",OFFSET('Smelter Look-up'!$C$4,$V435-4,0)&amp;"")</f>
        <v/>
      </c>
      <c r="S435" s="224" t="str">
        <f t="shared" ca="1" si="18"/>
        <v/>
      </c>
      <c r="T435" s="224" t="str">
        <f ca="1">IF(B435="","",IF(ISERROR(MATCH($J435,SorP!$B$1:$B$6230,0)),"",INDIRECT("'SorP'!$A$"&amp;MATCH($J435,SorP!$B$1:$B$6230,0))))</f>
        <v/>
      </c>
      <c r="U435" s="239"/>
      <c r="V435" s="269" t="e">
        <f>IF(C435="",NA(),MATCH($B435&amp;$C435,'Smelter Look-up'!$J:$J,0))</f>
        <v>#N/A</v>
      </c>
      <c r="W435" s="270"/>
      <c r="X435" s="270">
        <f t="shared" ca="1" si="19"/>
        <v>0</v>
      </c>
      <c r="Y435" s="270"/>
      <c r="Z435" s="270"/>
      <c r="AB435" s="272" t="str">
        <f t="shared" si="20"/>
        <v/>
      </c>
    </row>
    <row r="436" spans="1:28" s="271" customFormat="1" ht="20.25">
      <c r="A436" s="215"/>
      <c r="B436" s="216" t="str">
        <f>IF(LEN(A436)=0,"",INDEX('Smelter Look-up'!$A:$A,MATCH($A436,'Smelter Look-up'!$E:$E,0)))</f>
        <v/>
      </c>
      <c r="C436" s="220" t="str">
        <f>IF(LEN(A436)=0,"",INDEX('Smelter Look-up'!$C:$C,MATCH($A436,'Smelter Look-up'!$E:$E,0)))</f>
        <v/>
      </c>
      <c r="D436" s="216"/>
      <c r="E436" s="216" t="str">
        <f ca="1">IF(ISERROR($V436),"",OFFSET('Smelter Look-up'!$D$4,$V436-4,0)&amp;"")</f>
        <v/>
      </c>
      <c r="F436" s="216" t="str">
        <f ca="1">IF(ISERROR($V436),"",OFFSET('Smelter Look-up'!$E$4,$V436-4,0))</f>
        <v/>
      </c>
      <c r="G436" s="216" t="str">
        <f ca="1">IF(C436=$X$4,"Enter smelter details", IF(ISERROR($V436),"",OFFSET('Smelter Look-up'!$F$4,$V436-4,0)))</f>
        <v/>
      </c>
      <c r="H436" s="217" t="str">
        <f ca="1">IF(ISERROR($V436),"",OFFSET('Smelter Look-up'!$G$4,$V436-4,0))</f>
        <v/>
      </c>
      <c r="I436" s="218" t="str">
        <f ca="1">IF(ISERROR($V436),"",OFFSET('Smelter Look-up'!$H$4,$V436-4,0))</f>
        <v/>
      </c>
      <c r="J436" s="218" t="str">
        <f ca="1">IF(ISERROR($V436),"",OFFSET('Smelter Look-up'!$I$4,$V436-4,0))</f>
        <v/>
      </c>
      <c r="K436" s="267"/>
      <c r="L436" s="267"/>
      <c r="M436" s="267"/>
      <c r="N436" s="267"/>
      <c r="O436" s="267"/>
      <c r="P436" s="219"/>
      <c r="Q436" s="268"/>
      <c r="R436" s="216" t="str">
        <f ca="1">IF(ISERROR($V436),"",OFFSET('Smelter Look-up'!$C$4,$V436-4,0)&amp;"")</f>
        <v/>
      </c>
      <c r="S436" s="224" t="str">
        <f t="shared" ca="1" si="18"/>
        <v/>
      </c>
      <c r="T436" s="224" t="str">
        <f ca="1">IF(B436="","",IF(ISERROR(MATCH($J436,SorP!$B$1:$B$6230,0)),"",INDIRECT("'SorP'!$A$"&amp;MATCH($J436,SorP!$B$1:$B$6230,0))))</f>
        <v/>
      </c>
      <c r="U436" s="239"/>
      <c r="V436" s="269" t="e">
        <f>IF(C436="",NA(),MATCH($B436&amp;$C436,'Smelter Look-up'!$J:$J,0))</f>
        <v>#N/A</v>
      </c>
      <c r="W436" s="270"/>
      <c r="X436" s="270">
        <f t="shared" ca="1" si="19"/>
        <v>0</v>
      </c>
      <c r="Y436" s="270"/>
      <c r="Z436" s="270"/>
      <c r="AB436" s="272" t="str">
        <f t="shared" si="20"/>
        <v/>
      </c>
    </row>
    <row r="437" spans="1:28" s="271" customFormat="1" ht="20.25">
      <c r="A437" s="215"/>
      <c r="B437" s="216" t="str">
        <f>IF(LEN(A437)=0,"",INDEX('Smelter Look-up'!$A:$A,MATCH($A437,'Smelter Look-up'!$E:$E,0)))</f>
        <v/>
      </c>
      <c r="C437" s="220" t="str">
        <f>IF(LEN(A437)=0,"",INDEX('Smelter Look-up'!$C:$C,MATCH($A437,'Smelter Look-up'!$E:$E,0)))</f>
        <v/>
      </c>
      <c r="D437" s="216"/>
      <c r="E437" s="216" t="str">
        <f ca="1">IF(ISERROR($V437),"",OFFSET('Smelter Look-up'!$D$4,$V437-4,0)&amp;"")</f>
        <v/>
      </c>
      <c r="F437" s="216" t="str">
        <f ca="1">IF(ISERROR($V437),"",OFFSET('Smelter Look-up'!$E$4,$V437-4,0))</f>
        <v/>
      </c>
      <c r="G437" s="216" t="str">
        <f ca="1">IF(C437=$X$4,"Enter smelter details", IF(ISERROR($V437),"",OFFSET('Smelter Look-up'!$F$4,$V437-4,0)))</f>
        <v/>
      </c>
      <c r="H437" s="217" t="str">
        <f ca="1">IF(ISERROR($V437),"",OFFSET('Smelter Look-up'!$G$4,$V437-4,0))</f>
        <v/>
      </c>
      <c r="I437" s="218" t="str">
        <f ca="1">IF(ISERROR($V437),"",OFFSET('Smelter Look-up'!$H$4,$V437-4,0))</f>
        <v/>
      </c>
      <c r="J437" s="218" t="str">
        <f ca="1">IF(ISERROR($V437),"",OFFSET('Smelter Look-up'!$I$4,$V437-4,0))</f>
        <v/>
      </c>
      <c r="K437" s="267"/>
      <c r="L437" s="267"/>
      <c r="M437" s="267"/>
      <c r="N437" s="267"/>
      <c r="O437" s="267"/>
      <c r="P437" s="219"/>
      <c r="Q437" s="268"/>
      <c r="R437" s="216" t="str">
        <f ca="1">IF(ISERROR($V437),"",OFFSET('Smelter Look-up'!$C$4,$V437-4,0)&amp;"")</f>
        <v/>
      </c>
      <c r="S437" s="224" t="str">
        <f t="shared" ca="1" si="18"/>
        <v/>
      </c>
      <c r="T437" s="224" t="str">
        <f ca="1">IF(B437="","",IF(ISERROR(MATCH($J437,SorP!$B$1:$B$6230,0)),"",INDIRECT("'SorP'!$A$"&amp;MATCH($J437,SorP!$B$1:$B$6230,0))))</f>
        <v/>
      </c>
      <c r="U437" s="239"/>
      <c r="V437" s="269" t="e">
        <f>IF(C437="",NA(),MATCH($B437&amp;$C437,'Smelter Look-up'!$J:$J,0))</f>
        <v>#N/A</v>
      </c>
      <c r="W437" s="270"/>
      <c r="X437" s="270">
        <f t="shared" ca="1" si="19"/>
        <v>0</v>
      </c>
      <c r="Y437" s="270"/>
      <c r="Z437" s="270"/>
      <c r="AB437" s="272" t="str">
        <f t="shared" si="20"/>
        <v/>
      </c>
    </row>
    <row r="438" spans="1:28" s="271" customFormat="1" ht="20.25">
      <c r="A438" s="215"/>
      <c r="B438" s="216" t="str">
        <f>IF(LEN(A438)=0,"",INDEX('Smelter Look-up'!$A:$A,MATCH($A438,'Smelter Look-up'!$E:$E,0)))</f>
        <v/>
      </c>
      <c r="C438" s="220" t="str">
        <f>IF(LEN(A438)=0,"",INDEX('Smelter Look-up'!$C:$C,MATCH($A438,'Smelter Look-up'!$E:$E,0)))</f>
        <v/>
      </c>
      <c r="D438" s="216"/>
      <c r="E438" s="216" t="str">
        <f ca="1">IF(ISERROR($V438),"",OFFSET('Smelter Look-up'!$D$4,$V438-4,0)&amp;"")</f>
        <v/>
      </c>
      <c r="F438" s="216" t="str">
        <f ca="1">IF(ISERROR($V438),"",OFFSET('Smelter Look-up'!$E$4,$V438-4,0))</f>
        <v/>
      </c>
      <c r="G438" s="216" t="str">
        <f ca="1">IF(C438=$X$4,"Enter smelter details", IF(ISERROR($V438),"",OFFSET('Smelter Look-up'!$F$4,$V438-4,0)))</f>
        <v/>
      </c>
      <c r="H438" s="217" t="str">
        <f ca="1">IF(ISERROR($V438),"",OFFSET('Smelter Look-up'!$G$4,$V438-4,0))</f>
        <v/>
      </c>
      <c r="I438" s="218" t="str">
        <f ca="1">IF(ISERROR($V438),"",OFFSET('Smelter Look-up'!$H$4,$V438-4,0))</f>
        <v/>
      </c>
      <c r="J438" s="218" t="str">
        <f ca="1">IF(ISERROR($V438),"",OFFSET('Smelter Look-up'!$I$4,$V438-4,0))</f>
        <v/>
      </c>
      <c r="K438" s="267"/>
      <c r="L438" s="267"/>
      <c r="M438" s="267"/>
      <c r="N438" s="267"/>
      <c r="O438" s="267"/>
      <c r="P438" s="219"/>
      <c r="Q438" s="268"/>
      <c r="R438" s="216" t="str">
        <f ca="1">IF(ISERROR($V438),"",OFFSET('Smelter Look-up'!$C$4,$V438-4,0)&amp;"")</f>
        <v/>
      </c>
      <c r="S438" s="224" t="str">
        <f t="shared" ca="1" si="18"/>
        <v/>
      </c>
      <c r="T438" s="224" t="str">
        <f ca="1">IF(B438="","",IF(ISERROR(MATCH($J438,SorP!$B$1:$B$6230,0)),"",INDIRECT("'SorP'!$A$"&amp;MATCH($J438,SorP!$B$1:$B$6230,0))))</f>
        <v/>
      </c>
      <c r="U438" s="239"/>
      <c r="V438" s="269" t="e">
        <f>IF(C438="",NA(),MATCH($B438&amp;$C438,'Smelter Look-up'!$J:$J,0))</f>
        <v>#N/A</v>
      </c>
      <c r="W438" s="270"/>
      <c r="X438" s="270">
        <f t="shared" ca="1" si="19"/>
        <v>0</v>
      </c>
      <c r="Y438" s="270"/>
      <c r="Z438" s="270"/>
      <c r="AB438" s="272" t="str">
        <f t="shared" si="20"/>
        <v/>
      </c>
    </row>
    <row r="439" spans="1:28" s="271" customFormat="1" ht="20.25">
      <c r="A439" s="215"/>
      <c r="B439" s="216" t="str">
        <f>IF(LEN(A439)=0,"",INDEX('Smelter Look-up'!$A:$A,MATCH($A439,'Smelter Look-up'!$E:$E,0)))</f>
        <v/>
      </c>
      <c r="C439" s="220" t="str">
        <f>IF(LEN(A439)=0,"",INDEX('Smelter Look-up'!$C:$C,MATCH($A439,'Smelter Look-up'!$E:$E,0)))</f>
        <v/>
      </c>
      <c r="D439" s="216"/>
      <c r="E439" s="216" t="str">
        <f ca="1">IF(ISERROR($V439),"",OFFSET('Smelter Look-up'!$D$4,$V439-4,0)&amp;"")</f>
        <v/>
      </c>
      <c r="F439" s="216" t="str">
        <f ca="1">IF(ISERROR($V439),"",OFFSET('Smelter Look-up'!$E$4,$V439-4,0))</f>
        <v/>
      </c>
      <c r="G439" s="216" t="str">
        <f ca="1">IF(C439=$X$4,"Enter smelter details", IF(ISERROR($V439),"",OFFSET('Smelter Look-up'!$F$4,$V439-4,0)))</f>
        <v/>
      </c>
      <c r="H439" s="217" t="str">
        <f ca="1">IF(ISERROR($V439),"",OFFSET('Smelter Look-up'!$G$4,$V439-4,0))</f>
        <v/>
      </c>
      <c r="I439" s="218" t="str">
        <f ca="1">IF(ISERROR($V439),"",OFFSET('Smelter Look-up'!$H$4,$V439-4,0))</f>
        <v/>
      </c>
      <c r="J439" s="218" t="str">
        <f ca="1">IF(ISERROR($V439),"",OFFSET('Smelter Look-up'!$I$4,$V439-4,0))</f>
        <v/>
      </c>
      <c r="K439" s="267"/>
      <c r="L439" s="267"/>
      <c r="M439" s="267"/>
      <c r="N439" s="267"/>
      <c r="O439" s="267"/>
      <c r="P439" s="219"/>
      <c r="Q439" s="268"/>
      <c r="R439" s="216" t="str">
        <f ca="1">IF(ISERROR($V439),"",OFFSET('Smelter Look-up'!$C$4,$V439-4,0)&amp;"")</f>
        <v/>
      </c>
      <c r="S439" s="224" t="str">
        <f t="shared" ca="1" si="18"/>
        <v/>
      </c>
      <c r="T439" s="224" t="str">
        <f ca="1">IF(B439="","",IF(ISERROR(MATCH($J439,SorP!$B$1:$B$6230,0)),"",INDIRECT("'SorP'!$A$"&amp;MATCH($J439,SorP!$B$1:$B$6230,0))))</f>
        <v/>
      </c>
      <c r="U439" s="239"/>
      <c r="V439" s="269" t="e">
        <f>IF(C439="",NA(),MATCH($B439&amp;$C439,'Smelter Look-up'!$J:$J,0))</f>
        <v>#N/A</v>
      </c>
      <c r="W439" s="270"/>
      <c r="X439" s="270">
        <f t="shared" ca="1" si="19"/>
        <v>0</v>
      </c>
      <c r="Y439" s="270"/>
      <c r="Z439" s="270"/>
      <c r="AB439" s="272" t="str">
        <f t="shared" si="20"/>
        <v/>
      </c>
    </row>
    <row r="440" spans="1:28" s="271" customFormat="1" ht="20.25">
      <c r="A440" s="215"/>
      <c r="B440" s="216" t="str">
        <f>IF(LEN(A440)=0,"",INDEX('Smelter Look-up'!$A:$A,MATCH($A440,'Smelter Look-up'!$E:$E,0)))</f>
        <v/>
      </c>
      <c r="C440" s="220" t="str">
        <f>IF(LEN(A440)=0,"",INDEX('Smelter Look-up'!$C:$C,MATCH($A440,'Smelter Look-up'!$E:$E,0)))</f>
        <v/>
      </c>
      <c r="D440" s="216"/>
      <c r="E440" s="216" t="str">
        <f ca="1">IF(ISERROR($V440),"",OFFSET('Smelter Look-up'!$D$4,$V440-4,0)&amp;"")</f>
        <v/>
      </c>
      <c r="F440" s="216" t="str">
        <f ca="1">IF(ISERROR($V440),"",OFFSET('Smelter Look-up'!$E$4,$V440-4,0))</f>
        <v/>
      </c>
      <c r="G440" s="216" t="str">
        <f ca="1">IF(C440=$X$4,"Enter smelter details", IF(ISERROR($V440),"",OFFSET('Smelter Look-up'!$F$4,$V440-4,0)))</f>
        <v/>
      </c>
      <c r="H440" s="217" t="str">
        <f ca="1">IF(ISERROR($V440),"",OFFSET('Smelter Look-up'!$G$4,$V440-4,0))</f>
        <v/>
      </c>
      <c r="I440" s="218" t="str">
        <f ca="1">IF(ISERROR($V440),"",OFFSET('Smelter Look-up'!$H$4,$V440-4,0))</f>
        <v/>
      </c>
      <c r="J440" s="218" t="str">
        <f ca="1">IF(ISERROR($V440),"",OFFSET('Smelter Look-up'!$I$4,$V440-4,0))</f>
        <v/>
      </c>
      <c r="K440" s="267"/>
      <c r="L440" s="267"/>
      <c r="M440" s="267"/>
      <c r="N440" s="267"/>
      <c r="O440" s="267"/>
      <c r="P440" s="219"/>
      <c r="Q440" s="268"/>
      <c r="R440" s="216" t="str">
        <f ca="1">IF(ISERROR($V440),"",OFFSET('Smelter Look-up'!$C$4,$V440-4,0)&amp;"")</f>
        <v/>
      </c>
      <c r="S440" s="224" t="str">
        <f t="shared" ca="1" si="18"/>
        <v/>
      </c>
      <c r="T440" s="224" t="str">
        <f ca="1">IF(B440="","",IF(ISERROR(MATCH($J440,SorP!$B$1:$B$6230,0)),"",INDIRECT("'SorP'!$A$"&amp;MATCH($J440,SorP!$B$1:$B$6230,0))))</f>
        <v/>
      </c>
      <c r="U440" s="239"/>
      <c r="V440" s="269" t="e">
        <f>IF(C440="",NA(),MATCH($B440&amp;$C440,'Smelter Look-up'!$J:$J,0))</f>
        <v>#N/A</v>
      </c>
      <c r="W440" s="270"/>
      <c r="X440" s="270">
        <f t="shared" ca="1" si="19"/>
        <v>0</v>
      </c>
      <c r="Y440" s="270"/>
      <c r="Z440" s="270"/>
      <c r="AB440" s="272" t="str">
        <f t="shared" si="20"/>
        <v/>
      </c>
    </row>
    <row r="441" spans="1:28" s="271" customFormat="1" ht="20.25">
      <c r="A441" s="215"/>
      <c r="B441" s="216" t="str">
        <f>IF(LEN(A441)=0,"",INDEX('Smelter Look-up'!$A:$A,MATCH($A441,'Smelter Look-up'!$E:$E,0)))</f>
        <v/>
      </c>
      <c r="C441" s="220" t="str">
        <f>IF(LEN(A441)=0,"",INDEX('Smelter Look-up'!$C:$C,MATCH($A441,'Smelter Look-up'!$E:$E,0)))</f>
        <v/>
      </c>
      <c r="D441" s="216"/>
      <c r="E441" s="216" t="str">
        <f ca="1">IF(ISERROR($V441),"",OFFSET('Smelter Look-up'!$D$4,$V441-4,0)&amp;"")</f>
        <v/>
      </c>
      <c r="F441" s="216" t="str">
        <f ca="1">IF(ISERROR($V441),"",OFFSET('Smelter Look-up'!$E$4,$V441-4,0))</f>
        <v/>
      </c>
      <c r="G441" s="216" t="str">
        <f ca="1">IF(C441=$X$4,"Enter smelter details", IF(ISERROR($V441),"",OFFSET('Smelter Look-up'!$F$4,$V441-4,0)))</f>
        <v/>
      </c>
      <c r="H441" s="217" t="str">
        <f ca="1">IF(ISERROR($V441),"",OFFSET('Smelter Look-up'!$G$4,$V441-4,0))</f>
        <v/>
      </c>
      <c r="I441" s="218" t="str">
        <f ca="1">IF(ISERROR($V441),"",OFFSET('Smelter Look-up'!$H$4,$V441-4,0))</f>
        <v/>
      </c>
      <c r="J441" s="218" t="str">
        <f ca="1">IF(ISERROR($V441),"",OFFSET('Smelter Look-up'!$I$4,$V441-4,0))</f>
        <v/>
      </c>
      <c r="K441" s="267"/>
      <c r="L441" s="267"/>
      <c r="M441" s="267"/>
      <c r="N441" s="267"/>
      <c r="O441" s="267"/>
      <c r="P441" s="219"/>
      <c r="Q441" s="268"/>
      <c r="R441" s="216" t="str">
        <f ca="1">IF(ISERROR($V441),"",OFFSET('Smelter Look-up'!$C$4,$V441-4,0)&amp;"")</f>
        <v/>
      </c>
      <c r="S441" s="224" t="str">
        <f t="shared" ca="1" si="18"/>
        <v/>
      </c>
      <c r="T441" s="224" t="str">
        <f ca="1">IF(B441="","",IF(ISERROR(MATCH($J441,SorP!$B$1:$B$6230,0)),"",INDIRECT("'SorP'!$A$"&amp;MATCH($J441,SorP!$B$1:$B$6230,0))))</f>
        <v/>
      </c>
      <c r="U441" s="239"/>
      <c r="V441" s="269" t="e">
        <f>IF(C441="",NA(),MATCH($B441&amp;$C441,'Smelter Look-up'!$J:$J,0))</f>
        <v>#N/A</v>
      </c>
      <c r="W441" s="270"/>
      <c r="X441" s="270">
        <f t="shared" ca="1" si="19"/>
        <v>0</v>
      </c>
      <c r="Y441" s="270"/>
      <c r="Z441" s="270"/>
      <c r="AB441" s="272" t="str">
        <f t="shared" si="20"/>
        <v/>
      </c>
    </row>
    <row r="442" spans="1:28" s="271" customFormat="1" ht="20.25">
      <c r="A442" s="215"/>
      <c r="B442" s="216" t="str">
        <f>IF(LEN(A442)=0,"",INDEX('Smelter Look-up'!$A:$A,MATCH($A442,'Smelter Look-up'!$E:$E,0)))</f>
        <v/>
      </c>
      <c r="C442" s="220" t="str">
        <f>IF(LEN(A442)=0,"",INDEX('Smelter Look-up'!$C:$C,MATCH($A442,'Smelter Look-up'!$E:$E,0)))</f>
        <v/>
      </c>
      <c r="D442" s="216"/>
      <c r="E442" s="216" t="str">
        <f ca="1">IF(ISERROR($V442),"",OFFSET('Smelter Look-up'!$D$4,$V442-4,0)&amp;"")</f>
        <v/>
      </c>
      <c r="F442" s="216" t="str">
        <f ca="1">IF(ISERROR($V442),"",OFFSET('Smelter Look-up'!$E$4,$V442-4,0))</f>
        <v/>
      </c>
      <c r="G442" s="216" t="str">
        <f ca="1">IF(C442=$X$4,"Enter smelter details", IF(ISERROR($V442),"",OFFSET('Smelter Look-up'!$F$4,$V442-4,0)))</f>
        <v/>
      </c>
      <c r="H442" s="217" t="str">
        <f ca="1">IF(ISERROR($V442),"",OFFSET('Smelter Look-up'!$G$4,$V442-4,0))</f>
        <v/>
      </c>
      <c r="I442" s="218" t="str">
        <f ca="1">IF(ISERROR($V442),"",OFFSET('Smelter Look-up'!$H$4,$V442-4,0))</f>
        <v/>
      </c>
      <c r="J442" s="218" t="str">
        <f ca="1">IF(ISERROR($V442),"",OFFSET('Smelter Look-up'!$I$4,$V442-4,0))</f>
        <v/>
      </c>
      <c r="K442" s="267"/>
      <c r="L442" s="267"/>
      <c r="M442" s="267"/>
      <c r="N442" s="267"/>
      <c r="O442" s="267"/>
      <c r="P442" s="219"/>
      <c r="Q442" s="268"/>
      <c r="R442" s="216" t="str">
        <f ca="1">IF(ISERROR($V442),"",OFFSET('Smelter Look-up'!$C$4,$V442-4,0)&amp;"")</f>
        <v/>
      </c>
      <c r="S442" s="224" t="str">
        <f t="shared" ca="1" si="18"/>
        <v/>
      </c>
      <c r="T442" s="224" t="str">
        <f ca="1">IF(B442="","",IF(ISERROR(MATCH($J442,SorP!$B$1:$B$6230,0)),"",INDIRECT("'SorP'!$A$"&amp;MATCH($J442,SorP!$B$1:$B$6230,0))))</f>
        <v/>
      </c>
      <c r="U442" s="239"/>
      <c r="V442" s="269" t="e">
        <f>IF(C442="",NA(),MATCH($B442&amp;$C442,'Smelter Look-up'!$J:$J,0))</f>
        <v>#N/A</v>
      </c>
      <c r="W442" s="270"/>
      <c r="X442" s="270">
        <f t="shared" ca="1" si="19"/>
        <v>0</v>
      </c>
      <c r="Y442" s="270"/>
      <c r="Z442" s="270"/>
      <c r="AB442" s="272" t="str">
        <f t="shared" si="20"/>
        <v/>
      </c>
    </row>
    <row r="443" spans="1:28" s="271" customFormat="1" ht="20.25">
      <c r="A443" s="215"/>
      <c r="B443" s="216" t="str">
        <f>IF(LEN(A443)=0,"",INDEX('Smelter Look-up'!$A:$A,MATCH($A443,'Smelter Look-up'!$E:$E,0)))</f>
        <v/>
      </c>
      <c r="C443" s="220" t="str">
        <f>IF(LEN(A443)=0,"",INDEX('Smelter Look-up'!$C:$C,MATCH($A443,'Smelter Look-up'!$E:$E,0)))</f>
        <v/>
      </c>
      <c r="D443" s="216"/>
      <c r="E443" s="216" t="str">
        <f ca="1">IF(ISERROR($V443),"",OFFSET('Smelter Look-up'!$D$4,$V443-4,0)&amp;"")</f>
        <v/>
      </c>
      <c r="F443" s="216" t="str">
        <f ca="1">IF(ISERROR($V443),"",OFFSET('Smelter Look-up'!$E$4,$V443-4,0))</f>
        <v/>
      </c>
      <c r="G443" s="216" t="str">
        <f ca="1">IF(C443=$X$4,"Enter smelter details", IF(ISERROR($V443),"",OFFSET('Smelter Look-up'!$F$4,$V443-4,0)))</f>
        <v/>
      </c>
      <c r="H443" s="217" t="str">
        <f ca="1">IF(ISERROR($V443),"",OFFSET('Smelter Look-up'!$G$4,$V443-4,0))</f>
        <v/>
      </c>
      <c r="I443" s="218" t="str">
        <f ca="1">IF(ISERROR($V443),"",OFFSET('Smelter Look-up'!$H$4,$V443-4,0))</f>
        <v/>
      </c>
      <c r="J443" s="218" t="str">
        <f ca="1">IF(ISERROR($V443),"",OFFSET('Smelter Look-up'!$I$4,$V443-4,0))</f>
        <v/>
      </c>
      <c r="K443" s="267"/>
      <c r="L443" s="267"/>
      <c r="M443" s="267"/>
      <c r="N443" s="267"/>
      <c r="O443" s="267"/>
      <c r="P443" s="219"/>
      <c r="Q443" s="268"/>
      <c r="R443" s="216" t="str">
        <f ca="1">IF(ISERROR($V443),"",OFFSET('Smelter Look-up'!$C$4,$V443-4,0)&amp;"")</f>
        <v/>
      </c>
      <c r="S443" s="224" t="str">
        <f t="shared" ca="1" si="18"/>
        <v/>
      </c>
      <c r="T443" s="224" t="str">
        <f ca="1">IF(B443="","",IF(ISERROR(MATCH($J443,SorP!$B$1:$B$6230,0)),"",INDIRECT("'SorP'!$A$"&amp;MATCH($J443,SorP!$B$1:$B$6230,0))))</f>
        <v/>
      </c>
      <c r="U443" s="239"/>
      <c r="V443" s="269" t="e">
        <f>IF(C443="",NA(),MATCH($B443&amp;$C443,'Smelter Look-up'!$J:$J,0))</f>
        <v>#N/A</v>
      </c>
      <c r="W443" s="270"/>
      <c r="X443" s="270">
        <f t="shared" ca="1" si="19"/>
        <v>0</v>
      </c>
      <c r="Y443" s="270"/>
      <c r="Z443" s="270"/>
      <c r="AB443" s="272" t="str">
        <f t="shared" si="20"/>
        <v/>
      </c>
    </row>
    <row r="444" spans="1:28" s="271" customFormat="1" ht="20.25">
      <c r="A444" s="215"/>
      <c r="B444" s="216" t="str">
        <f>IF(LEN(A444)=0,"",INDEX('Smelter Look-up'!$A:$A,MATCH($A444,'Smelter Look-up'!$E:$E,0)))</f>
        <v/>
      </c>
      <c r="C444" s="220" t="str">
        <f>IF(LEN(A444)=0,"",INDEX('Smelter Look-up'!$C:$C,MATCH($A444,'Smelter Look-up'!$E:$E,0)))</f>
        <v/>
      </c>
      <c r="D444" s="216"/>
      <c r="E444" s="216" t="str">
        <f ca="1">IF(ISERROR($V444),"",OFFSET('Smelter Look-up'!$D$4,$V444-4,0)&amp;"")</f>
        <v/>
      </c>
      <c r="F444" s="216" t="str">
        <f ca="1">IF(ISERROR($V444),"",OFFSET('Smelter Look-up'!$E$4,$V444-4,0))</f>
        <v/>
      </c>
      <c r="G444" s="216" t="str">
        <f ca="1">IF(C444=$X$4,"Enter smelter details", IF(ISERROR($V444),"",OFFSET('Smelter Look-up'!$F$4,$V444-4,0)))</f>
        <v/>
      </c>
      <c r="H444" s="217" t="str">
        <f ca="1">IF(ISERROR($V444),"",OFFSET('Smelter Look-up'!$G$4,$V444-4,0))</f>
        <v/>
      </c>
      <c r="I444" s="218" t="str">
        <f ca="1">IF(ISERROR($V444),"",OFFSET('Smelter Look-up'!$H$4,$V444-4,0))</f>
        <v/>
      </c>
      <c r="J444" s="218" t="str">
        <f ca="1">IF(ISERROR($V444),"",OFFSET('Smelter Look-up'!$I$4,$V444-4,0))</f>
        <v/>
      </c>
      <c r="K444" s="267"/>
      <c r="L444" s="267"/>
      <c r="M444" s="267"/>
      <c r="N444" s="267"/>
      <c r="O444" s="267"/>
      <c r="P444" s="219"/>
      <c r="Q444" s="268"/>
      <c r="R444" s="216" t="str">
        <f ca="1">IF(ISERROR($V444),"",OFFSET('Smelter Look-up'!$C$4,$V444-4,0)&amp;"")</f>
        <v/>
      </c>
      <c r="S444" s="224" t="str">
        <f t="shared" ca="1" si="18"/>
        <v/>
      </c>
      <c r="T444" s="224" t="str">
        <f ca="1">IF(B444="","",IF(ISERROR(MATCH($J444,SorP!$B$1:$B$6230,0)),"",INDIRECT("'SorP'!$A$"&amp;MATCH($J444,SorP!$B$1:$B$6230,0))))</f>
        <v/>
      </c>
      <c r="U444" s="239"/>
      <c r="V444" s="269" t="e">
        <f>IF(C444="",NA(),MATCH($B444&amp;$C444,'Smelter Look-up'!$J:$J,0))</f>
        <v>#N/A</v>
      </c>
      <c r="W444" s="270"/>
      <c r="X444" s="270">
        <f t="shared" ca="1" si="19"/>
        <v>0</v>
      </c>
      <c r="Y444" s="270"/>
      <c r="Z444" s="270"/>
      <c r="AB444" s="272" t="str">
        <f t="shared" si="20"/>
        <v/>
      </c>
    </row>
    <row r="445" spans="1:28" s="271" customFormat="1" ht="20.25">
      <c r="A445" s="215"/>
      <c r="B445" s="216" t="str">
        <f>IF(LEN(A445)=0,"",INDEX('Smelter Look-up'!$A:$A,MATCH($A445,'Smelter Look-up'!$E:$E,0)))</f>
        <v/>
      </c>
      <c r="C445" s="220" t="str">
        <f>IF(LEN(A445)=0,"",INDEX('Smelter Look-up'!$C:$C,MATCH($A445,'Smelter Look-up'!$E:$E,0)))</f>
        <v/>
      </c>
      <c r="D445" s="216"/>
      <c r="E445" s="216" t="str">
        <f ca="1">IF(ISERROR($V445),"",OFFSET('Smelter Look-up'!$D$4,$V445-4,0)&amp;"")</f>
        <v/>
      </c>
      <c r="F445" s="216" t="str">
        <f ca="1">IF(ISERROR($V445),"",OFFSET('Smelter Look-up'!$E$4,$V445-4,0))</f>
        <v/>
      </c>
      <c r="G445" s="216" t="str">
        <f ca="1">IF(C445=$X$4,"Enter smelter details", IF(ISERROR($V445),"",OFFSET('Smelter Look-up'!$F$4,$V445-4,0)))</f>
        <v/>
      </c>
      <c r="H445" s="217" t="str">
        <f ca="1">IF(ISERROR($V445),"",OFFSET('Smelter Look-up'!$G$4,$V445-4,0))</f>
        <v/>
      </c>
      <c r="I445" s="218" t="str">
        <f ca="1">IF(ISERROR($V445),"",OFFSET('Smelter Look-up'!$H$4,$V445-4,0))</f>
        <v/>
      </c>
      <c r="J445" s="218" t="str">
        <f ca="1">IF(ISERROR($V445),"",OFFSET('Smelter Look-up'!$I$4,$V445-4,0))</f>
        <v/>
      </c>
      <c r="K445" s="267"/>
      <c r="L445" s="267"/>
      <c r="M445" s="267"/>
      <c r="N445" s="267"/>
      <c r="O445" s="267"/>
      <c r="P445" s="219"/>
      <c r="Q445" s="268"/>
      <c r="R445" s="216" t="str">
        <f ca="1">IF(ISERROR($V445),"",OFFSET('Smelter Look-up'!$C$4,$V445-4,0)&amp;"")</f>
        <v/>
      </c>
      <c r="S445" s="224" t="str">
        <f t="shared" ca="1" si="18"/>
        <v/>
      </c>
      <c r="T445" s="224" t="str">
        <f ca="1">IF(B445="","",IF(ISERROR(MATCH($J445,SorP!$B$1:$B$6230,0)),"",INDIRECT("'SorP'!$A$"&amp;MATCH($J445,SorP!$B$1:$B$6230,0))))</f>
        <v/>
      </c>
      <c r="U445" s="239"/>
      <c r="V445" s="269" t="e">
        <f>IF(C445="",NA(),MATCH($B445&amp;$C445,'Smelter Look-up'!$J:$J,0))</f>
        <v>#N/A</v>
      </c>
      <c r="W445" s="270"/>
      <c r="X445" s="270">
        <f t="shared" ca="1" si="19"/>
        <v>0</v>
      </c>
      <c r="Y445" s="270"/>
      <c r="Z445" s="270"/>
      <c r="AB445" s="272" t="str">
        <f t="shared" si="20"/>
        <v/>
      </c>
    </row>
    <row r="446" spans="1:28" s="271" customFormat="1" ht="20.25">
      <c r="A446" s="215"/>
      <c r="B446" s="216" t="str">
        <f>IF(LEN(A446)=0,"",INDEX('Smelter Look-up'!$A:$A,MATCH($A446,'Smelter Look-up'!$E:$E,0)))</f>
        <v/>
      </c>
      <c r="C446" s="220" t="str">
        <f>IF(LEN(A446)=0,"",INDEX('Smelter Look-up'!$C:$C,MATCH($A446,'Smelter Look-up'!$E:$E,0)))</f>
        <v/>
      </c>
      <c r="D446" s="216"/>
      <c r="E446" s="216" t="str">
        <f ca="1">IF(ISERROR($V446),"",OFFSET('Smelter Look-up'!$D$4,$V446-4,0)&amp;"")</f>
        <v/>
      </c>
      <c r="F446" s="216" t="str">
        <f ca="1">IF(ISERROR($V446),"",OFFSET('Smelter Look-up'!$E$4,$V446-4,0))</f>
        <v/>
      </c>
      <c r="G446" s="216" t="str">
        <f ca="1">IF(C446=$X$4,"Enter smelter details", IF(ISERROR($V446),"",OFFSET('Smelter Look-up'!$F$4,$V446-4,0)))</f>
        <v/>
      </c>
      <c r="H446" s="217" t="str">
        <f ca="1">IF(ISERROR($V446),"",OFFSET('Smelter Look-up'!$G$4,$V446-4,0))</f>
        <v/>
      </c>
      <c r="I446" s="218" t="str">
        <f ca="1">IF(ISERROR($V446),"",OFFSET('Smelter Look-up'!$H$4,$V446-4,0))</f>
        <v/>
      </c>
      <c r="J446" s="218" t="str">
        <f ca="1">IF(ISERROR($V446),"",OFFSET('Smelter Look-up'!$I$4,$V446-4,0))</f>
        <v/>
      </c>
      <c r="K446" s="267"/>
      <c r="L446" s="267"/>
      <c r="M446" s="267"/>
      <c r="N446" s="267"/>
      <c r="O446" s="267"/>
      <c r="P446" s="219"/>
      <c r="Q446" s="268"/>
      <c r="R446" s="216" t="str">
        <f ca="1">IF(ISERROR($V446),"",OFFSET('Smelter Look-up'!$C$4,$V446-4,0)&amp;"")</f>
        <v/>
      </c>
      <c r="S446" s="224" t="str">
        <f t="shared" ca="1" si="18"/>
        <v/>
      </c>
      <c r="T446" s="224" t="str">
        <f ca="1">IF(B446="","",IF(ISERROR(MATCH($J446,SorP!$B$1:$B$6230,0)),"",INDIRECT("'SorP'!$A$"&amp;MATCH($J446,SorP!$B$1:$B$6230,0))))</f>
        <v/>
      </c>
      <c r="U446" s="239"/>
      <c r="V446" s="269" t="e">
        <f>IF(C446="",NA(),MATCH($B446&amp;$C446,'Smelter Look-up'!$J:$J,0))</f>
        <v>#N/A</v>
      </c>
      <c r="W446" s="270"/>
      <c r="X446" s="270">
        <f t="shared" ca="1" si="19"/>
        <v>0</v>
      </c>
      <c r="Y446" s="270"/>
      <c r="Z446" s="270"/>
      <c r="AB446" s="272" t="str">
        <f t="shared" si="20"/>
        <v/>
      </c>
    </row>
    <row r="447" spans="1:28" s="271" customFormat="1" ht="20.25">
      <c r="A447" s="215"/>
      <c r="B447" s="216" t="str">
        <f>IF(LEN(A447)=0,"",INDEX('Smelter Look-up'!$A:$A,MATCH($A447,'Smelter Look-up'!$E:$E,0)))</f>
        <v/>
      </c>
      <c r="C447" s="220" t="str">
        <f>IF(LEN(A447)=0,"",INDEX('Smelter Look-up'!$C:$C,MATCH($A447,'Smelter Look-up'!$E:$E,0)))</f>
        <v/>
      </c>
      <c r="D447" s="216"/>
      <c r="E447" s="216" t="str">
        <f ca="1">IF(ISERROR($V447),"",OFFSET('Smelter Look-up'!$D$4,$V447-4,0)&amp;"")</f>
        <v/>
      </c>
      <c r="F447" s="216" t="str">
        <f ca="1">IF(ISERROR($V447),"",OFFSET('Smelter Look-up'!$E$4,$V447-4,0))</f>
        <v/>
      </c>
      <c r="G447" s="216" t="str">
        <f ca="1">IF(C447=$X$4,"Enter smelter details", IF(ISERROR($V447),"",OFFSET('Smelter Look-up'!$F$4,$V447-4,0)))</f>
        <v/>
      </c>
      <c r="H447" s="217" t="str">
        <f ca="1">IF(ISERROR($V447),"",OFFSET('Smelter Look-up'!$G$4,$V447-4,0))</f>
        <v/>
      </c>
      <c r="I447" s="218" t="str">
        <f ca="1">IF(ISERROR($V447),"",OFFSET('Smelter Look-up'!$H$4,$V447-4,0))</f>
        <v/>
      </c>
      <c r="J447" s="218" t="str">
        <f ca="1">IF(ISERROR($V447),"",OFFSET('Smelter Look-up'!$I$4,$V447-4,0))</f>
        <v/>
      </c>
      <c r="K447" s="267"/>
      <c r="L447" s="267"/>
      <c r="M447" s="267"/>
      <c r="N447" s="267"/>
      <c r="O447" s="267"/>
      <c r="P447" s="219"/>
      <c r="Q447" s="268"/>
      <c r="R447" s="216" t="str">
        <f ca="1">IF(ISERROR($V447),"",OFFSET('Smelter Look-up'!$C$4,$V447-4,0)&amp;"")</f>
        <v/>
      </c>
      <c r="S447" s="224" t="str">
        <f t="shared" ca="1" si="18"/>
        <v/>
      </c>
      <c r="T447" s="224" t="str">
        <f ca="1">IF(B447="","",IF(ISERROR(MATCH($J447,SorP!$B$1:$B$6230,0)),"",INDIRECT("'SorP'!$A$"&amp;MATCH($J447,SorP!$B$1:$B$6230,0))))</f>
        <v/>
      </c>
      <c r="U447" s="239"/>
      <c r="V447" s="269" t="e">
        <f>IF(C447="",NA(),MATCH($B447&amp;$C447,'Smelter Look-up'!$J:$J,0))</f>
        <v>#N/A</v>
      </c>
      <c r="W447" s="270"/>
      <c r="X447" s="270">
        <f t="shared" ca="1" si="19"/>
        <v>0</v>
      </c>
      <c r="Y447" s="270"/>
      <c r="Z447" s="270"/>
      <c r="AB447" s="272" t="str">
        <f t="shared" si="20"/>
        <v/>
      </c>
    </row>
    <row r="448" spans="1:28" s="271" customFormat="1" ht="20.25">
      <c r="A448" s="215"/>
      <c r="B448" s="216" t="str">
        <f>IF(LEN(A448)=0,"",INDEX('Smelter Look-up'!$A:$A,MATCH($A448,'Smelter Look-up'!$E:$E,0)))</f>
        <v/>
      </c>
      <c r="C448" s="220" t="str">
        <f>IF(LEN(A448)=0,"",INDEX('Smelter Look-up'!$C:$C,MATCH($A448,'Smelter Look-up'!$E:$E,0)))</f>
        <v/>
      </c>
      <c r="D448" s="216"/>
      <c r="E448" s="216" t="str">
        <f ca="1">IF(ISERROR($V448),"",OFFSET('Smelter Look-up'!$D$4,$V448-4,0)&amp;"")</f>
        <v/>
      </c>
      <c r="F448" s="216" t="str">
        <f ca="1">IF(ISERROR($V448),"",OFFSET('Smelter Look-up'!$E$4,$V448-4,0))</f>
        <v/>
      </c>
      <c r="G448" s="216" t="str">
        <f ca="1">IF(C448=$X$4,"Enter smelter details", IF(ISERROR($V448),"",OFFSET('Smelter Look-up'!$F$4,$V448-4,0)))</f>
        <v/>
      </c>
      <c r="H448" s="217" t="str">
        <f ca="1">IF(ISERROR($V448),"",OFFSET('Smelter Look-up'!$G$4,$V448-4,0))</f>
        <v/>
      </c>
      <c r="I448" s="218" t="str">
        <f ca="1">IF(ISERROR($V448),"",OFFSET('Smelter Look-up'!$H$4,$V448-4,0))</f>
        <v/>
      </c>
      <c r="J448" s="218" t="str">
        <f ca="1">IF(ISERROR($V448),"",OFFSET('Smelter Look-up'!$I$4,$V448-4,0))</f>
        <v/>
      </c>
      <c r="K448" s="267"/>
      <c r="L448" s="267"/>
      <c r="M448" s="267"/>
      <c r="N448" s="267"/>
      <c r="O448" s="267"/>
      <c r="P448" s="219"/>
      <c r="Q448" s="268"/>
      <c r="R448" s="216" t="str">
        <f ca="1">IF(ISERROR($V448),"",OFFSET('Smelter Look-up'!$C$4,$V448-4,0)&amp;"")</f>
        <v/>
      </c>
      <c r="S448" s="224" t="str">
        <f t="shared" ca="1" si="18"/>
        <v/>
      </c>
      <c r="T448" s="224" t="str">
        <f ca="1">IF(B448="","",IF(ISERROR(MATCH($J448,SorP!$B$1:$B$6230,0)),"",INDIRECT("'SorP'!$A$"&amp;MATCH($J448,SorP!$B$1:$B$6230,0))))</f>
        <v/>
      </c>
      <c r="U448" s="239"/>
      <c r="V448" s="269" t="e">
        <f>IF(C448="",NA(),MATCH($B448&amp;$C448,'Smelter Look-up'!$J:$J,0))</f>
        <v>#N/A</v>
      </c>
      <c r="W448" s="270"/>
      <c r="X448" s="270">
        <f t="shared" ca="1" si="19"/>
        <v>0</v>
      </c>
      <c r="Y448" s="270"/>
      <c r="Z448" s="270"/>
      <c r="AB448" s="272" t="str">
        <f t="shared" si="20"/>
        <v/>
      </c>
    </row>
    <row r="449" spans="1:28" s="271" customFormat="1" ht="20.25">
      <c r="A449" s="215"/>
      <c r="B449" s="216" t="str">
        <f>IF(LEN(A449)=0,"",INDEX('Smelter Look-up'!$A:$A,MATCH($A449,'Smelter Look-up'!$E:$E,0)))</f>
        <v/>
      </c>
      <c r="C449" s="220" t="str">
        <f>IF(LEN(A449)=0,"",INDEX('Smelter Look-up'!$C:$C,MATCH($A449,'Smelter Look-up'!$E:$E,0)))</f>
        <v/>
      </c>
      <c r="D449" s="216"/>
      <c r="E449" s="216" t="str">
        <f ca="1">IF(ISERROR($V449),"",OFFSET('Smelter Look-up'!$D$4,$V449-4,0)&amp;"")</f>
        <v/>
      </c>
      <c r="F449" s="216" t="str">
        <f ca="1">IF(ISERROR($V449),"",OFFSET('Smelter Look-up'!$E$4,$V449-4,0))</f>
        <v/>
      </c>
      <c r="G449" s="216" t="str">
        <f ca="1">IF(C449=$X$4,"Enter smelter details", IF(ISERROR($V449),"",OFFSET('Smelter Look-up'!$F$4,$V449-4,0)))</f>
        <v/>
      </c>
      <c r="H449" s="217" t="str">
        <f ca="1">IF(ISERROR($V449),"",OFFSET('Smelter Look-up'!$G$4,$V449-4,0))</f>
        <v/>
      </c>
      <c r="I449" s="218" t="str">
        <f ca="1">IF(ISERROR($V449),"",OFFSET('Smelter Look-up'!$H$4,$V449-4,0))</f>
        <v/>
      </c>
      <c r="J449" s="218" t="str">
        <f ca="1">IF(ISERROR($V449),"",OFFSET('Smelter Look-up'!$I$4,$V449-4,0))</f>
        <v/>
      </c>
      <c r="K449" s="267"/>
      <c r="L449" s="267"/>
      <c r="M449" s="267"/>
      <c r="N449" s="267"/>
      <c r="O449" s="267"/>
      <c r="P449" s="219"/>
      <c r="Q449" s="268"/>
      <c r="R449" s="216" t="str">
        <f ca="1">IF(ISERROR($V449),"",OFFSET('Smelter Look-up'!$C$4,$V449-4,0)&amp;"")</f>
        <v/>
      </c>
      <c r="S449" s="224" t="str">
        <f t="shared" ca="1" si="18"/>
        <v/>
      </c>
      <c r="T449" s="224" t="str">
        <f ca="1">IF(B449="","",IF(ISERROR(MATCH($J449,SorP!$B$1:$B$6230,0)),"",INDIRECT("'SorP'!$A$"&amp;MATCH($J449,SorP!$B$1:$B$6230,0))))</f>
        <v/>
      </c>
      <c r="U449" s="239"/>
      <c r="V449" s="269" t="e">
        <f>IF(C449="",NA(),MATCH($B449&amp;$C449,'Smelter Look-up'!$J:$J,0))</f>
        <v>#N/A</v>
      </c>
      <c r="W449" s="270"/>
      <c r="X449" s="270">
        <f t="shared" ca="1" si="19"/>
        <v>0</v>
      </c>
      <c r="Y449" s="270"/>
      <c r="Z449" s="270"/>
      <c r="AB449" s="272" t="str">
        <f t="shared" si="20"/>
        <v/>
      </c>
    </row>
    <row r="450" spans="1:28" s="271" customFormat="1" ht="20.25">
      <c r="A450" s="215"/>
      <c r="B450" s="216" t="str">
        <f>IF(LEN(A450)=0,"",INDEX('Smelter Look-up'!$A:$A,MATCH($A450,'Smelter Look-up'!$E:$E,0)))</f>
        <v/>
      </c>
      <c r="C450" s="220" t="str">
        <f>IF(LEN(A450)=0,"",INDEX('Smelter Look-up'!$C:$C,MATCH($A450,'Smelter Look-up'!$E:$E,0)))</f>
        <v/>
      </c>
      <c r="D450" s="216"/>
      <c r="E450" s="216" t="str">
        <f ca="1">IF(ISERROR($V450),"",OFFSET('Smelter Look-up'!$D$4,$V450-4,0)&amp;"")</f>
        <v/>
      </c>
      <c r="F450" s="216" t="str">
        <f ca="1">IF(ISERROR($V450),"",OFFSET('Smelter Look-up'!$E$4,$V450-4,0))</f>
        <v/>
      </c>
      <c r="G450" s="216" t="str">
        <f ca="1">IF(C450=$X$4,"Enter smelter details", IF(ISERROR($V450),"",OFFSET('Smelter Look-up'!$F$4,$V450-4,0)))</f>
        <v/>
      </c>
      <c r="H450" s="217" t="str">
        <f ca="1">IF(ISERROR($V450),"",OFFSET('Smelter Look-up'!$G$4,$V450-4,0))</f>
        <v/>
      </c>
      <c r="I450" s="218" t="str">
        <f ca="1">IF(ISERROR($V450),"",OFFSET('Smelter Look-up'!$H$4,$V450-4,0))</f>
        <v/>
      </c>
      <c r="J450" s="218" t="str">
        <f ca="1">IF(ISERROR($V450),"",OFFSET('Smelter Look-up'!$I$4,$V450-4,0))</f>
        <v/>
      </c>
      <c r="K450" s="267"/>
      <c r="L450" s="267"/>
      <c r="M450" s="267"/>
      <c r="N450" s="267"/>
      <c r="O450" s="267"/>
      <c r="P450" s="219"/>
      <c r="Q450" s="268"/>
      <c r="R450" s="216" t="str">
        <f ca="1">IF(ISERROR($V450),"",OFFSET('Smelter Look-up'!$C$4,$V450-4,0)&amp;"")</f>
        <v/>
      </c>
      <c r="S450" s="224" t="str">
        <f t="shared" ca="1" si="18"/>
        <v/>
      </c>
      <c r="T450" s="224" t="str">
        <f ca="1">IF(B450="","",IF(ISERROR(MATCH($J450,SorP!$B$1:$B$6230,0)),"",INDIRECT("'SorP'!$A$"&amp;MATCH($J450,SorP!$B$1:$B$6230,0))))</f>
        <v/>
      </c>
      <c r="U450" s="239"/>
      <c r="V450" s="269" t="e">
        <f>IF(C450="",NA(),MATCH($B450&amp;$C450,'Smelter Look-up'!$J:$J,0))</f>
        <v>#N/A</v>
      </c>
      <c r="W450" s="270"/>
      <c r="X450" s="270">
        <f t="shared" ca="1" si="19"/>
        <v>0</v>
      </c>
      <c r="Y450" s="270"/>
      <c r="Z450" s="270"/>
      <c r="AB450" s="272" t="str">
        <f t="shared" si="20"/>
        <v/>
      </c>
    </row>
    <row r="451" spans="1:28" s="271" customFormat="1" ht="20.25">
      <c r="A451" s="215"/>
      <c r="B451" s="216" t="str">
        <f>IF(LEN(A451)=0,"",INDEX('Smelter Look-up'!$A:$A,MATCH($A451,'Smelter Look-up'!$E:$E,0)))</f>
        <v/>
      </c>
      <c r="C451" s="220" t="str">
        <f>IF(LEN(A451)=0,"",INDEX('Smelter Look-up'!$C:$C,MATCH($A451,'Smelter Look-up'!$E:$E,0)))</f>
        <v/>
      </c>
      <c r="D451" s="216"/>
      <c r="E451" s="216" t="str">
        <f ca="1">IF(ISERROR($V451),"",OFFSET('Smelter Look-up'!$D$4,$V451-4,0)&amp;"")</f>
        <v/>
      </c>
      <c r="F451" s="216" t="str">
        <f ca="1">IF(ISERROR($V451),"",OFFSET('Smelter Look-up'!$E$4,$V451-4,0))</f>
        <v/>
      </c>
      <c r="G451" s="216" t="str">
        <f ca="1">IF(C451=$X$4,"Enter smelter details", IF(ISERROR($V451),"",OFFSET('Smelter Look-up'!$F$4,$V451-4,0)))</f>
        <v/>
      </c>
      <c r="H451" s="217" t="str">
        <f ca="1">IF(ISERROR($V451),"",OFFSET('Smelter Look-up'!$G$4,$V451-4,0))</f>
        <v/>
      </c>
      <c r="I451" s="218" t="str">
        <f ca="1">IF(ISERROR($V451),"",OFFSET('Smelter Look-up'!$H$4,$V451-4,0))</f>
        <v/>
      </c>
      <c r="J451" s="218" t="str">
        <f ca="1">IF(ISERROR($V451),"",OFFSET('Smelter Look-up'!$I$4,$V451-4,0))</f>
        <v/>
      </c>
      <c r="K451" s="267"/>
      <c r="L451" s="267"/>
      <c r="M451" s="267"/>
      <c r="N451" s="267"/>
      <c r="O451" s="267"/>
      <c r="P451" s="219"/>
      <c r="Q451" s="268"/>
      <c r="R451" s="216" t="str">
        <f ca="1">IF(ISERROR($V451),"",OFFSET('Smelter Look-up'!$C$4,$V451-4,0)&amp;"")</f>
        <v/>
      </c>
      <c r="S451" s="224" t="str">
        <f t="shared" ca="1" si="18"/>
        <v/>
      </c>
      <c r="T451" s="224" t="str">
        <f ca="1">IF(B451="","",IF(ISERROR(MATCH($J451,SorP!$B$1:$B$6230,0)),"",INDIRECT("'SorP'!$A$"&amp;MATCH($J451,SorP!$B$1:$B$6230,0))))</f>
        <v/>
      </c>
      <c r="U451" s="239"/>
      <c r="V451" s="269" t="e">
        <f>IF(C451="",NA(),MATCH($B451&amp;$C451,'Smelter Look-up'!$J:$J,0))</f>
        <v>#N/A</v>
      </c>
      <c r="W451" s="270"/>
      <c r="X451" s="270">
        <f t="shared" ca="1" si="19"/>
        <v>0</v>
      </c>
      <c r="Y451" s="270"/>
      <c r="Z451" s="270"/>
      <c r="AB451" s="272" t="str">
        <f t="shared" si="20"/>
        <v/>
      </c>
    </row>
    <row r="452" spans="1:28" s="271" customFormat="1" ht="20.25">
      <c r="A452" s="215"/>
      <c r="B452" s="216" t="str">
        <f>IF(LEN(A452)=0,"",INDEX('Smelter Look-up'!$A:$A,MATCH($A452,'Smelter Look-up'!$E:$E,0)))</f>
        <v/>
      </c>
      <c r="C452" s="220" t="str">
        <f>IF(LEN(A452)=0,"",INDEX('Smelter Look-up'!$C:$C,MATCH($A452,'Smelter Look-up'!$E:$E,0)))</f>
        <v/>
      </c>
      <c r="D452" s="216"/>
      <c r="E452" s="216" t="str">
        <f ca="1">IF(ISERROR($V452),"",OFFSET('Smelter Look-up'!$D$4,$V452-4,0)&amp;"")</f>
        <v/>
      </c>
      <c r="F452" s="216" t="str">
        <f ca="1">IF(ISERROR($V452),"",OFFSET('Smelter Look-up'!$E$4,$V452-4,0))</f>
        <v/>
      </c>
      <c r="G452" s="216" t="str">
        <f ca="1">IF(C452=$X$4,"Enter smelter details", IF(ISERROR($V452),"",OFFSET('Smelter Look-up'!$F$4,$V452-4,0)))</f>
        <v/>
      </c>
      <c r="H452" s="217" t="str">
        <f ca="1">IF(ISERROR($V452),"",OFFSET('Smelter Look-up'!$G$4,$V452-4,0))</f>
        <v/>
      </c>
      <c r="I452" s="218" t="str">
        <f ca="1">IF(ISERROR($V452),"",OFFSET('Smelter Look-up'!$H$4,$V452-4,0))</f>
        <v/>
      </c>
      <c r="J452" s="218" t="str">
        <f ca="1">IF(ISERROR($V452),"",OFFSET('Smelter Look-up'!$I$4,$V452-4,0))</f>
        <v/>
      </c>
      <c r="K452" s="267"/>
      <c r="L452" s="267"/>
      <c r="M452" s="267"/>
      <c r="N452" s="267"/>
      <c r="O452" s="267"/>
      <c r="P452" s="219"/>
      <c r="Q452" s="268"/>
      <c r="R452" s="216" t="str">
        <f ca="1">IF(ISERROR($V452),"",OFFSET('Smelter Look-up'!$C$4,$V452-4,0)&amp;"")</f>
        <v/>
      </c>
      <c r="S452" s="224" t="str">
        <f t="shared" ca="1" si="18"/>
        <v/>
      </c>
      <c r="T452" s="224" t="str">
        <f ca="1">IF(B452="","",IF(ISERROR(MATCH($J452,SorP!$B$1:$B$6230,0)),"",INDIRECT("'SorP'!$A$"&amp;MATCH($J452,SorP!$B$1:$B$6230,0))))</f>
        <v/>
      </c>
      <c r="U452" s="239"/>
      <c r="V452" s="269" t="e">
        <f>IF(C452="",NA(),MATCH($B452&amp;$C452,'Smelter Look-up'!$J:$J,0))</f>
        <v>#N/A</v>
      </c>
      <c r="W452" s="270"/>
      <c r="X452" s="270">
        <f t="shared" ca="1" si="19"/>
        <v>0</v>
      </c>
      <c r="Y452" s="270"/>
      <c r="Z452" s="270"/>
      <c r="AB452" s="272" t="str">
        <f t="shared" si="20"/>
        <v/>
      </c>
    </row>
    <row r="453" spans="1:28" s="271" customFormat="1" ht="20.25">
      <c r="A453" s="215"/>
      <c r="B453" s="216" t="str">
        <f>IF(LEN(A453)=0,"",INDEX('Smelter Look-up'!$A:$A,MATCH($A453,'Smelter Look-up'!$E:$E,0)))</f>
        <v/>
      </c>
      <c r="C453" s="220" t="str">
        <f>IF(LEN(A453)=0,"",INDEX('Smelter Look-up'!$C:$C,MATCH($A453,'Smelter Look-up'!$E:$E,0)))</f>
        <v/>
      </c>
      <c r="D453" s="216"/>
      <c r="E453" s="216" t="str">
        <f ca="1">IF(ISERROR($V453),"",OFFSET('Smelter Look-up'!$D$4,$V453-4,0)&amp;"")</f>
        <v/>
      </c>
      <c r="F453" s="216" t="str">
        <f ca="1">IF(ISERROR($V453),"",OFFSET('Smelter Look-up'!$E$4,$V453-4,0))</f>
        <v/>
      </c>
      <c r="G453" s="216" t="str">
        <f ca="1">IF(C453=$X$4,"Enter smelter details", IF(ISERROR($V453),"",OFFSET('Smelter Look-up'!$F$4,$V453-4,0)))</f>
        <v/>
      </c>
      <c r="H453" s="217" t="str">
        <f ca="1">IF(ISERROR($V453),"",OFFSET('Smelter Look-up'!$G$4,$V453-4,0))</f>
        <v/>
      </c>
      <c r="I453" s="218" t="str">
        <f ca="1">IF(ISERROR($V453),"",OFFSET('Smelter Look-up'!$H$4,$V453-4,0))</f>
        <v/>
      </c>
      <c r="J453" s="218" t="str">
        <f ca="1">IF(ISERROR($V453),"",OFFSET('Smelter Look-up'!$I$4,$V453-4,0))</f>
        <v/>
      </c>
      <c r="K453" s="267"/>
      <c r="L453" s="267"/>
      <c r="M453" s="267"/>
      <c r="N453" s="267"/>
      <c r="O453" s="267"/>
      <c r="P453" s="219"/>
      <c r="Q453" s="268"/>
      <c r="R453" s="216" t="str">
        <f ca="1">IF(ISERROR($V453),"",OFFSET('Smelter Look-up'!$C$4,$V453-4,0)&amp;"")</f>
        <v/>
      </c>
      <c r="S453" s="224" t="str">
        <f t="shared" ref="S453:S516" ca="1" si="21">IF(B453="","",IF(ISERROR(MATCH($E453,CL,0)),"Unknown",INDIRECT("'C'!$A$"&amp;MATCH($E453,CL,0)+1)))</f>
        <v/>
      </c>
      <c r="T453" s="224" t="str">
        <f ca="1">IF(B453="","",IF(ISERROR(MATCH($J453,SorP!$B$1:$B$6230,0)),"",INDIRECT("'SorP'!$A$"&amp;MATCH($J453,SorP!$B$1:$B$6230,0))))</f>
        <v/>
      </c>
      <c r="U453" s="239"/>
      <c r="V453" s="269" t="e">
        <f>IF(C453="",NA(),MATCH($B453&amp;$C453,'Smelter Look-up'!$J:$J,0))</f>
        <v>#N/A</v>
      </c>
      <c r="W453" s="270"/>
      <c r="X453" s="270">
        <f t="shared" ref="X453:X516" ca="1" si="22">IF(AND(C453="Smelter not listed",OR(LEN(D453)=0,LEN(E453)=0)),1,0)</f>
        <v>0</v>
      </c>
      <c r="Y453" s="270"/>
      <c r="Z453" s="270"/>
      <c r="AB453" s="272" t="str">
        <f t="shared" ref="AB453:AB516" si="23">B453&amp;C453</f>
        <v/>
      </c>
    </row>
    <row r="454" spans="1:28" s="271" customFormat="1" ht="20.25">
      <c r="A454" s="215"/>
      <c r="B454" s="216" t="str">
        <f>IF(LEN(A454)=0,"",INDEX('Smelter Look-up'!$A:$A,MATCH($A454,'Smelter Look-up'!$E:$E,0)))</f>
        <v/>
      </c>
      <c r="C454" s="220" t="str">
        <f>IF(LEN(A454)=0,"",INDEX('Smelter Look-up'!$C:$C,MATCH($A454,'Smelter Look-up'!$E:$E,0)))</f>
        <v/>
      </c>
      <c r="D454" s="216"/>
      <c r="E454" s="216" t="str">
        <f ca="1">IF(ISERROR($V454),"",OFFSET('Smelter Look-up'!$D$4,$V454-4,0)&amp;"")</f>
        <v/>
      </c>
      <c r="F454" s="216" t="str">
        <f ca="1">IF(ISERROR($V454),"",OFFSET('Smelter Look-up'!$E$4,$V454-4,0))</f>
        <v/>
      </c>
      <c r="G454" s="216" t="str">
        <f ca="1">IF(C454=$X$4,"Enter smelter details", IF(ISERROR($V454),"",OFFSET('Smelter Look-up'!$F$4,$V454-4,0)))</f>
        <v/>
      </c>
      <c r="H454" s="217" t="str">
        <f ca="1">IF(ISERROR($V454),"",OFFSET('Smelter Look-up'!$G$4,$V454-4,0))</f>
        <v/>
      </c>
      <c r="I454" s="218" t="str">
        <f ca="1">IF(ISERROR($V454),"",OFFSET('Smelter Look-up'!$H$4,$V454-4,0))</f>
        <v/>
      </c>
      <c r="J454" s="218" t="str">
        <f ca="1">IF(ISERROR($V454),"",OFFSET('Smelter Look-up'!$I$4,$V454-4,0))</f>
        <v/>
      </c>
      <c r="K454" s="267"/>
      <c r="L454" s="267"/>
      <c r="M454" s="267"/>
      <c r="N454" s="267"/>
      <c r="O454" s="267"/>
      <c r="P454" s="219"/>
      <c r="Q454" s="268"/>
      <c r="R454" s="216" t="str">
        <f ca="1">IF(ISERROR($V454),"",OFFSET('Smelter Look-up'!$C$4,$V454-4,0)&amp;"")</f>
        <v/>
      </c>
      <c r="S454" s="224" t="str">
        <f t="shared" ca="1" si="21"/>
        <v/>
      </c>
      <c r="T454" s="224" t="str">
        <f ca="1">IF(B454="","",IF(ISERROR(MATCH($J454,SorP!$B$1:$B$6230,0)),"",INDIRECT("'SorP'!$A$"&amp;MATCH($J454,SorP!$B$1:$B$6230,0))))</f>
        <v/>
      </c>
      <c r="U454" s="239"/>
      <c r="V454" s="269" t="e">
        <f>IF(C454="",NA(),MATCH($B454&amp;$C454,'Smelter Look-up'!$J:$J,0))</f>
        <v>#N/A</v>
      </c>
      <c r="W454" s="270"/>
      <c r="X454" s="270">
        <f t="shared" ca="1" si="22"/>
        <v>0</v>
      </c>
      <c r="Y454" s="270"/>
      <c r="Z454" s="270"/>
      <c r="AB454" s="272" t="str">
        <f t="shared" si="23"/>
        <v/>
      </c>
    </row>
    <row r="455" spans="1:28" s="271" customFormat="1" ht="20.25">
      <c r="A455" s="215"/>
      <c r="B455" s="216" t="str">
        <f>IF(LEN(A455)=0,"",INDEX('Smelter Look-up'!$A:$A,MATCH($A455,'Smelter Look-up'!$E:$E,0)))</f>
        <v/>
      </c>
      <c r="C455" s="220" t="str">
        <f>IF(LEN(A455)=0,"",INDEX('Smelter Look-up'!$C:$C,MATCH($A455,'Smelter Look-up'!$E:$E,0)))</f>
        <v/>
      </c>
      <c r="D455" s="216"/>
      <c r="E455" s="216" t="str">
        <f ca="1">IF(ISERROR($V455),"",OFFSET('Smelter Look-up'!$D$4,$V455-4,0)&amp;"")</f>
        <v/>
      </c>
      <c r="F455" s="216" t="str">
        <f ca="1">IF(ISERROR($V455),"",OFFSET('Smelter Look-up'!$E$4,$V455-4,0))</f>
        <v/>
      </c>
      <c r="G455" s="216" t="str">
        <f ca="1">IF(C455=$X$4,"Enter smelter details", IF(ISERROR($V455),"",OFFSET('Smelter Look-up'!$F$4,$V455-4,0)))</f>
        <v/>
      </c>
      <c r="H455" s="217" t="str">
        <f ca="1">IF(ISERROR($V455),"",OFFSET('Smelter Look-up'!$G$4,$V455-4,0))</f>
        <v/>
      </c>
      <c r="I455" s="218" t="str">
        <f ca="1">IF(ISERROR($V455),"",OFFSET('Smelter Look-up'!$H$4,$V455-4,0))</f>
        <v/>
      </c>
      <c r="J455" s="218" t="str">
        <f ca="1">IF(ISERROR($V455),"",OFFSET('Smelter Look-up'!$I$4,$V455-4,0))</f>
        <v/>
      </c>
      <c r="K455" s="267"/>
      <c r="L455" s="267"/>
      <c r="M455" s="267"/>
      <c r="N455" s="267"/>
      <c r="O455" s="267"/>
      <c r="P455" s="219"/>
      <c r="Q455" s="268"/>
      <c r="R455" s="216" t="str">
        <f ca="1">IF(ISERROR($V455),"",OFFSET('Smelter Look-up'!$C$4,$V455-4,0)&amp;"")</f>
        <v/>
      </c>
      <c r="S455" s="224" t="str">
        <f t="shared" ca="1" si="21"/>
        <v/>
      </c>
      <c r="T455" s="224" t="str">
        <f ca="1">IF(B455="","",IF(ISERROR(MATCH($J455,SorP!$B$1:$B$6230,0)),"",INDIRECT("'SorP'!$A$"&amp;MATCH($J455,SorP!$B$1:$B$6230,0))))</f>
        <v/>
      </c>
      <c r="U455" s="239"/>
      <c r="V455" s="269" t="e">
        <f>IF(C455="",NA(),MATCH($B455&amp;$C455,'Smelter Look-up'!$J:$J,0))</f>
        <v>#N/A</v>
      </c>
      <c r="W455" s="270"/>
      <c r="X455" s="270">
        <f t="shared" ca="1" si="22"/>
        <v>0</v>
      </c>
      <c r="Y455" s="270"/>
      <c r="Z455" s="270"/>
      <c r="AB455" s="272" t="str">
        <f t="shared" si="23"/>
        <v/>
      </c>
    </row>
    <row r="456" spans="1:28" s="271" customFormat="1" ht="20.25">
      <c r="A456" s="215"/>
      <c r="B456" s="216" t="str">
        <f>IF(LEN(A456)=0,"",INDEX('Smelter Look-up'!$A:$A,MATCH($A456,'Smelter Look-up'!$E:$E,0)))</f>
        <v/>
      </c>
      <c r="C456" s="220" t="str">
        <f>IF(LEN(A456)=0,"",INDEX('Smelter Look-up'!$C:$C,MATCH($A456,'Smelter Look-up'!$E:$E,0)))</f>
        <v/>
      </c>
      <c r="D456" s="216"/>
      <c r="E456" s="216" t="str">
        <f ca="1">IF(ISERROR($V456),"",OFFSET('Smelter Look-up'!$D$4,$V456-4,0)&amp;"")</f>
        <v/>
      </c>
      <c r="F456" s="216" t="str">
        <f ca="1">IF(ISERROR($V456),"",OFFSET('Smelter Look-up'!$E$4,$V456-4,0))</f>
        <v/>
      </c>
      <c r="G456" s="216" t="str">
        <f ca="1">IF(C456=$X$4,"Enter smelter details", IF(ISERROR($V456),"",OFFSET('Smelter Look-up'!$F$4,$V456-4,0)))</f>
        <v/>
      </c>
      <c r="H456" s="217" t="str">
        <f ca="1">IF(ISERROR($V456),"",OFFSET('Smelter Look-up'!$G$4,$V456-4,0))</f>
        <v/>
      </c>
      <c r="I456" s="218" t="str">
        <f ca="1">IF(ISERROR($V456),"",OFFSET('Smelter Look-up'!$H$4,$V456-4,0))</f>
        <v/>
      </c>
      <c r="J456" s="218" t="str">
        <f ca="1">IF(ISERROR($V456),"",OFFSET('Smelter Look-up'!$I$4,$V456-4,0))</f>
        <v/>
      </c>
      <c r="K456" s="267"/>
      <c r="L456" s="267"/>
      <c r="M456" s="267"/>
      <c r="N456" s="267"/>
      <c r="O456" s="267"/>
      <c r="P456" s="219"/>
      <c r="Q456" s="268"/>
      <c r="R456" s="216" t="str">
        <f ca="1">IF(ISERROR($V456),"",OFFSET('Smelter Look-up'!$C$4,$V456-4,0)&amp;"")</f>
        <v/>
      </c>
      <c r="S456" s="224" t="str">
        <f t="shared" ca="1" si="21"/>
        <v/>
      </c>
      <c r="T456" s="224" t="str">
        <f ca="1">IF(B456="","",IF(ISERROR(MATCH($J456,SorP!$B$1:$B$6230,0)),"",INDIRECT("'SorP'!$A$"&amp;MATCH($J456,SorP!$B$1:$B$6230,0))))</f>
        <v/>
      </c>
      <c r="U456" s="239"/>
      <c r="V456" s="269" t="e">
        <f>IF(C456="",NA(),MATCH($B456&amp;$C456,'Smelter Look-up'!$J:$J,0))</f>
        <v>#N/A</v>
      </c>
      <c r="W456" s="270"/>
      <c r="X456" s="270">
        <f t="shared" ca="1" si="22"/>
        <v>0</v>
      </c>
      <c r="Y456" s="270"/>
      <c r="Z456" s="270"/>
      <c r="AB456" s="272" t="str">
        <f t="shared" si="23"/>
        <v/>
      </c>
    </row>
    <row r="457" spans="1:28" s="271" customFormat="1" ht="20.25">
      <c r="A457" s="215"/>
      <c r="B457" s="216" t="str">
        <f>IF(LEN(A457)=0,"",INDEX('Smelter Look-up'!$A:$A,MATCH($A457,'Smelter Look-up'!$E:$E,0)))</f>
        <v/>
      </c>
      <c r="C457" s="220" t="str">
        <f>IF(LEN(A457)=0,"",INDEX('Smelter Look-up'!$C:$C,MATCH($A457,'Smelter Look-up'!$E:$E,0)))</f>
        <v/>
      </c>
      <c r="D457" s="216"/>
      <c r="E457" s="216" t="str">
        <f ca="1">IF(ISERROR($V457),"",OFFSET('Smelter Look-up'!$D$4,$V457-4,0)&amp;"")</f>
        <v/>
      </c>
      <c r="F457" s="216" t="str">
        <f ca="1">IF(ISERROR($V457),"",OFFSET('Smelter Look-up'!$E$4,$V457-4,0))</f>
        <v/>
      </c>
      <c r="G457" s="216" t="str">
        <f ca="1">IF(C457=$X$4,"Enter smelter details", IF(ISERROR($V457),"",OFFSET('Smelter Look-up'!$F$4,$V457-4,0)))</f>
        <v/>
      </c>
      <c r="H457" s="217" t="str">
        <f ca="1">IF(ISERROR($V457),"",OFFSET('Smelter Look-up'!$G$4,$V457-4,0))</f>
        <v/>
      </c>
      <c r="I457" s="218" t="str">
        <f ca="1">IF(ISERROR($V457),"",OFFSET('Smelter Look-up'!$H$4,$V457-4,0))</f>
        <v/>
      </c>
      <c r="J457" s="218" t="str">
        <f ca="1">IF(ISERROR($V457),"",OFFSET('Smelter Look-up'!$I$4,$V457-4,0))</f>
        <v/>
      </c>
      <c r="K457" s="267"/>
      <c r="L457" s="267"/>
      <c r="M457" s="267"/>
      <c r="N457" s="267"/>
      <c r="O457" s="267"/>
      <c r="P457" s="219"/>
      <c r="Q457" s="268"/>
      <c r="R457" s="216" t="str">
        <f ca="1">IF(ISERROR($V457),"",OFFSET('Smelter Look-up'!$C$4,$V457-4,0)&amp;"")</f>
        <v/>
      </c>
      <c r="S457" s="224" t="str">
        <f t="shared" ca="1" si="21"/>
        <v/>
      </c>
      <c r="T457" s="224" t="str">
        <f ca="1">IF(B457="","",IF(ISERROR(MATCH($J457,SorP!$B$1:$B$6230,0)),"",INDIRECT("'SorP'!$A$"&amp;MATCH($J457,SorP!$B$1:$B$6230,0))))</f>
        <v/>
      </c>
      <c r="U457" s="239"/>
      <c r="V457" s="269" t="e">
        <f>IF(C457="",NA(),MATCH($B457&amp;$C457,'Smelter Look-up'!$J:$J,0))</f>
        <v>#N/A</v>
      </c>
      <c r="W457" s="270"/>
      <c r="X457" s="270">
        <f t="shared" ca="1" si="22"/>
        <v>0</v>
      </c>
      <c r="Y457" s="270"/>
      <c r="Z457" s="270"/>
      <c r="AB457" s="272" t="str">
        <f t="shared" si="23"/>
        <v/>
      </c>
    </row>
    <row r="458" spans="1:28" s="271" customFormat="1" ht="20.25">
      <c r="A458" s="215"/>
      <c r="B458" s="216" t="str">
        <f>IF(LEN(A458)=0,"",INDEX('Smelter Look-up'!$A:$A,MATCH($A458,'Smelter Look-up'!$E:$E,0)))</f>
        <v/>
      </c>
      <c r="C458" s="220" t="str">
        <f>IF(LEN(A458)=0,"",INDEX('Smelter Look-up'!$C:$C,MATCH($A458,'Smelter Look-up'!$E:$E,0)))</f>
        <v/>
      </c>
      <c r="D458" s="216"/>
      <c r="E458" s="216" t="str">
        <f ca="1">IF(ISERROR($V458),"",OFFSET('Smelter Look-up'!$D$4,$V458-4,0)&amp;"")</f>
        <v/>
      </c>
      <c r="F458" s="216" t="str">
        <f ca="1">IF(ISERROR($V458),"",OFFSET('Smelter Look-up'!$E$4,$V458-4,0))</f>
        <v/>
      </c>
      <c r="G458" s="216" t="str">
        <f ca="1">IF(C458=$X$4,"Enter smelter details", IF(ISERROR($V458),"",OFFSET('Smelter Look-up'!$F$4,$V458-4,0)))</f>
        <v/>
      </c>
      <c r="H458" s="217" t="str">
        <f ca="1">IF(ISERROR($V458),"",OFFSET('Smelter Look-up'!$G$4,$V458-4,0))</f>
        <v/>
      </c>
      <c r="I458" s="218" t="str">
        <f ca="1">IF(ISERROR($V458),"",OFFSET('Smelter Look-up'!$H$4,$V458-4,0))</f>
        <v/>
      </c>
      <c r="J458" s="218" t="str">
        <f ca="1">IF(ISERROR($V458),"",OFFSET('Smelter Look-up'!$I$4,$V458-4,0))</f>
        <v/>
      </c>
      <c r="K458" s="267"/>
      <c r="L458" s="267"/>
      <c r="M458" s="267"/>
      <c r="N458" s="267"/>
      <c r="O458" s="267"/>
      <c r="P458" s="219"/>
      <c r="Q458" s="268"/>
      <c r="R458" s="216" t="str">
        <f ca="1">IF(ISERROR($V458),"",OFFSET('Smelter Look-up'!$C$4,$V458-4,0)&amp;"")</f>
        <v/>
      </c>
      <c r="S458" s="224" t="str">
        <f t="shared" ca="1" si="21"/>
        <v/>
      </c>
      <c r="T458" s="224" t="str">
        <f ca="1">IF(B458="","",IF(ISERROR(MATCH($J458,SorP!$B$1:$B$6230,0)),"",INDIRECT("'SorP'!$A$"&amp;MATCH($J458,SorP!$B$1:$B$6230,0))))</f>
        <v/>
      </c>
      <c r="U458" s="239"/>
      <c r="V458" s="269" t="e">
        <f>IF(C458="",NA(),MATCH($B458&amp;$C458,'Smelter Look-up'!$J:$J,0))</f>
        <v>#N/A</v>
      </c>
      <c r="W458" s="270"/>
      <c r="X458" s="270">
        <f t="shared" ca="1" si="22"/>
        <v>0</v>
      </c>
      <c r="Y458" s="270"/>
      <c r="Z458" s="270"/>
      <c r="AB458" s="272" t="str">
        <f t="shared" si="23"/>
        <v/>
      </c>
    </row>
    <row r="459" spans="1:28" s="271" customFormat="1" ht="20.25">
      <c r="A459" s="215"/>
      <c r="B459" s="216" t="str">
        <f>IF(LEN(A459)=0,"",INDEX('Smelter Look-up'!$A:$A,MATCH($A459,'Smelter Look-up'!$E:$E,0)))</f>
        <v/>
      </c>
      <c r="C459" s="220" t="str">
        <f>IF(LEN(A459)=0,"",INDEX('Smelter Look-up'!$C:$C,MATCH($A459,'Smelter Look-up'!$E:$E,0)))</f>
        <v/>
      </c>
      <c r="D459" s="216"/>
      <c r="E459" s="216" t="str">
        <f ca="1">IF(ISERROR($V459),"",OFFSET('Smelter Look-up'!$D$4,$V459-4,0)&amp;"")</f>
        <v/>
      </c>
      <c r="F459" s="216" t="str">
        <f ca="1">IF(ISERROR($V459),"",OFFSET('Smelter Look-up'!$E$4,$V459-4,0))</f>
        <v/>
      </c>
      <c r="G459" s="216" t="str">
        <f ca="1">IF(C459=$X$4,"Enter smelter details", IF(ISERROR($V459),"",OFFSET('Smelter Look-up'!$F$4,$V459-4,0)))</f>
        <v/>
      </c>
      <c r="H459" s="217" t="str">
        <f ca="1">IF(ISERROR($V459),"",OFFSET('Smelter Look-up'!$G$4,$V459-4,0))</f>
        <v/>
      </c>
      <c r="I459" s="218" t="str">
        <f ca="1">IF(ISERROR($V459),"",OFFSET('Smelter Look-up'!$H$4,$V459-4,0))</f>
        <v/>
      </c>
      <c r="J459" s="218" t="str">
        <f ca="1">IF(ISERROR($V459),"",OFFSET('Smelter Look-up'!$I$4,$V459-4,0))</f>
        <v/>
      </c>
      <c r="K459" s="267"/>
      <c r="L459" s="267"/>
      <c r="M459" s="267"/>
      <c r="N459" s="267"/>
      <c r="O459" s="267"/>
      <c r="P459" s="219"/>
      <c r="Q459" s="268"/>
      <c r="R459" s="216" t="str">
        <f ca="1">IF(ISERROR($V459),"",OFFSET('Smelter Look-up'!$C$4,$V459-4,0)&amp;"")</f>
        <v/>
      </c>
      <c r="S459" s="224" t="str">
        <f t="shared" ca="1" si="21"/>
        <v/>
      </c>
      <c r="T459" s="224" t="str">
        <f ca="1">IF(B459="","",IF(ISERROR(MATCH($J459,SorP!$B$1:$B$6230,0)),"",INDIRECT("'SorP'!$A$"&amp;MATCH($J459,SorP!$B$1:$B$6230,0))))</f>
        <v/>
      </c>
      <c r="U459" s="239"/>
      <c r="V459" s="269" t="e">
        <f>IF(C459="",NA(),MATCH($B459&amp;$C459,'Smelter Look-up'!$J:$J,0))</f>
        <v>#N/A</v>
      </c>
      <c r="W459" s="270"/>
      <c r="X459" s="270">
        <f t="shared" ca="1" si="22"/>
        <v>0</v>
      </c>
      <c r="Y459" s="270"/>
      <c r="Z459" s="270"/>
      <c r="AB459" s="272" t="str">
        <f t="shared" si="23"/>
        <v/>
      </c>
    </row>
    <row r="460" spans="1:28" s="271" customFormat="1" ht="20.25">
      <c r="A460" s="215"/>
      <c r="B460" s="216" t="str">
        <f>IF(LEN(A460)=0,"",INDEX('Smelter Look-up'!$A:$A,MATCH($A460,'Smelter Look-up'!$E:$E,0)))</f>
        <v/>
      </c>
      <c r="C460" s="220" t="str">
        <f>IF(LEN(A460)=0,"",INDEX('Smelter Look-up'!$C:$C,MATCH($A460,'Smelter Look-up'!$E:$E,0)))</f>
        <v/>
      </c>
      <c r="D460" s="216"/>
      <c r="E460" s="216" t="str">
        <f ca="1">IF(ISERROR($V460),"",OFFSET('Smelter Look-up'!$D$4,$V460-4,0)&amp;"")</f>
        <v/>
      </c>
      <c r="F460" s="216" t="str">
        <f ca="1">IF(ISERROR($V460),"",OFFSET('Smelter Look-up'!$E$4,$V460-4,0))</f>
        <v/>
      </c>
      <c r="G460" s="216" t="str">
        <f ca="1">IF(C460=$X$4,"Enter smelter details", IF(ISERROR($V460),"",OFFSET('Smelter Look-up'!$F$4,$V460-4,0)))</f>
        <v/>
      </c>
      <c r="H460" s="217" t="str">
        <f ca="1">IF(ISERROR($V460),"",OFFSET('Smelter Look-up'!$G$4,$V460-4,0))</f>
        <v/>
      </c>
      <c r="I460" s="218" t="str">
        <f ca="1">IF(ISERROR($V460),"",OFFSET('Smelter Look-up'!$H$4,$V460-4,0))</f>
        <v/>
      </c>
      <c r="J460" s="218" t="str">
        <f ca="1">IF(ISERROR($V460),"",OFFSET('Smelter Look-up'!$I$4,$V460-4,0))</f>
        <v/>
      </c>
      <c r="K460" s="267"/>
      <c r="L460" s="267"/>
      <c r="M460" s="267"/>
      <c r="N460" s="267"/>
      <c r="O460" s="267"/>
      <c r="P460" s="219"/>
      <c r="Q460" s="268"/>
      <c r="R460" s="216" t="str">
        <f ca="1">IF(ISERROR($V460),"",OFFSET('Smelter Look-up'!$C$4,$V460-4,0)&amp;"")</f>
        <v/>
      </c>
      <c r="S460" s="224" t="str">
        <f t="shared" ca="1" si="21"/>
        <v/>
      </c>
      <c r="T460" s="224" t="str">
        <f ca="1">IF(B460="","",IF(ISERROR(MATCH($J460,SorP!$B$1:$B$6230,0)),"",INDIRECT("'SorP'!$A$"&amp;MATCH($J460,SorP!$B$1:$B$6230,0))))</f>
        <v/>
      </c>
      <c r="U460" s="239"/>
      <c r="V460" s="269" t="e">
        <f>IF(C460="",NA(),MATCH($B460&amp;$C460,'Smelter Look-up'!$J:$J,0))</f>
        <v>#N/A</v>
      </c>
      <c r="W460" s="270"/>
      <c r="X460" s="270">
        <f t="shared" ca="1" si="22"/>
        <v>0</v>
      </c>
      <c r="Y460" s="270"/>
      <c r="Z460" s="270"/>
      <c r="AB460" s="272" t="str">
        <f t="shared" si="23"/>
        <v/>
      </c>
    </row>
    <row r="461" spans="1:28" s="271" customFormat="1" ht="20.25">
      <c r="A461" s="215"/>
      <c r="B461" s="216" t="str">
        <f>IF(LEN(A461)=0,"",INDEX('Smelter Look-up'!$A:$A,MATCH($A461,'Smelter Look-up'!$E:$E,0)))</f>
        <v/>
      </c>
      <c r="C461" s="220" t="str">
        <f>IF(LEN(A461)=0,"",INDEX('Smelter Look-up'!$C:$C,MATCH($A461,'Smelter Look-up'!$E:$E,0)))</f>
        <v/>
      </c>
      <c r="D461" s="216"/>
      <c r="E461" s="216" t="str">
        <f ca="1">IF(ISERROR($V461),"",OFFSET('Smelter Look-up'!$D$4,$V461-4,0)&amp;"")</f>
        <v/>
      </c>
      <c r="F461" s="216" t="str">
        <f ca="1">IF(ISERROR($V461),"",OFFSET('Smelter Look-up'!$E$4,$V461-4,0))</f>
        <v/>
      </c>
      <c r="G461" s="216" t="str">
        <f ca="1">IF(C461=$X$4,"Enter smelter details", IF(ISERROR($V461),"",OFFSET('Smelter Look-up'!$F$4,$V461-4,0)))</f>
        <v/>
      </c>
      <c r="H461" s="217" t="str">
        <f ca="1">IF(ISERROR($V461),"",OFFSET('Smelter Look-up'!$G$4,$V461-4,0))</f>
        <v/>
      </c>
      <c r="I461" s="218" t="str">
        <f ca="1">IF(ISERROR($V461),"",OFFSET('Smelter Look-up'!$H$4,$V461-4,0))</f>
        <v/>
      </c>
      <c r="J461" s="218" t="str">
        <f ca="1">IF(ISERROR($V461),"",OFFSET('Smelter Look-up'!$I$4,$V461-4,0))</f>
        <v/>
      </c>
      <c r="K461" s="267"/>
      <c r="L461" s="267"/>
      <c r="M461" s="267"/>
      <c r="N461" s="267"/>
      <c r="O461" s="267"/>
      <c r="P461" s="219"/>
      <c r="Q461" s="268"/>
      <c r="R461" s="216" t="str">
        <f ca="1">IF(ISERROR($V461),"",OFFSET('Smelter Look-up'!$C$4,$V461-4,0)&amp;"")</f>
        <v/>
      </c>
      <c r="S461" s="224" t="str">
        <f t="shared" ca="1" si="21"/>
        <v/>
      </c>
      <c r="T461" s="224" t="str">
        <f ca="1">IF(B461="","",IF(ISERROR(MATCH($J461,SorP!$B$1:$B$6230,0)),"",INDIRECT("'SorP'!$A$"&amp;MATCH($J461,SorP!$B$1:$B$6230,0))))</f>
        <v/>
      </c>
      <c r="U461" s="239"/>
      <c r="V461" s="269" t="e">
        <f>IF(C461="",NA(),MATCH($B461&amp;$C461,'Smelter Look-up'!$J:$J,0))</f>
        <v>#N/A</v>
      </c>
      <c r="W461" s="270"/>
      <c r="X461" s="270">
        <f t="shared" ca="1" si="22"/>
        <v>0</v>
      </c>
      <c r="Y461" s="270"/>
      <c r="Z461" s="270"/>
      <c r="AB461" s="272" t="str">
        <f t="shared" si="23"/>
        <v/>
      </c>
    </row>
    <row r="462" spans="1:28" s="271" customFormat="1" ht="20.25">
      <c r="A462" s="215"/>
      <c r="B462" s="216" t="str">
        <f>IF(LEN(A462)=0,"",INDEX('Smelter Look-up'!$A:$A,MATCH($A462,'Smelter Look-up'!$E:$E,0)))</f>
        <v/>
      </c>
      <c r="C462" s="220" t="str">
        <f>IF(LEN(A462)=0,"",INDEX('Smelter Look-up'!$C:$C,MATCH($A462,'Smelter Look-up'!$E:$E,0)))</f>
        <v/>
      </c>
      <c r="D462" s="216"/>
      <c r="E462" s="216" t="str">
        <f ca="1">IF(ISERROR($V462),"",OFFSET('Smelter Look-up'!$D$4,$V462-4,0)&amp;"")</f>
        <v/>
      </c>
      <c r="F462" s="216" t="str">
        <f ca="1">IF(ISERROR($V462),"",OFFSET('Smelter Look-up'!$E$4,$V462-4,0))</f>
        <v/>
      </c>
      <c r="G462" s="216" t="str">
        <f ca="1">IF(C462=$X$4,"Enter smelter details", IF(ISERROR($V462),"",OFFSET('Smelter Look-up'!$F$4,$V462-4,0)))</f>
        <v/>
      </c>
      <c r="H462" s="217" t="str">
        <f ca="1">IF(ISERROR($V462),"",OFFSET('Smelter Look-up'!$G$4,$V462-4,0))</f>
        <v/>
      </c>
      <c r="I462" s="218" t="str">
        <f ca="1">IF(ISERROR($V462),"",OFFSET('Smelter Look-up'!$H$4,$V462-4,0))</f>
        <v/>
      </c>
      <c r="J462" s="218" t="str">
        <f ca="1">IF(ISERROR($V462),"",OFFSET('Smelter Look-up'!$I$4,$V462-4,0))</f>
        <v/>
      </c>
      <c r="K462" s="267"/>
      <c r="L462" s="267"/>
      <c r="M462" s="267"/>
      <c r="N462" s="267"/>
      <c r="O462" s="267"/>
      <c r="P462" s="219"/>
      <c r="Q462" s="268"/>
      <c r="R462" s="216" t="str">
        <f ca="1">IF(ISERROR($V462),"",OFFSET('Smelter Look-up'!$C$4,$V462-4,0)&amp;"")</f>
        <v/>
      </c>
      <c r="S462" s="224" t="str">
        <f t="shared" ca="1" si="21"/>
        <v/>
      </c>
      <c r="T462" s="224" t="str">
        <f ca="1">IF(B462="","",IF(ISERROR(MATCH($J462,SorP!$B$1:$B$6230,0)),"",INDIRECT("'SorP'!$A$"&amp;MATCH($J462,SorP!$B$1:$B$6230,0))))</f>
        <v/>
      </c>
      <c r="U462" s="239"/>
      <c r="V462" s="269" t="e">
        <f>IF(C462="",NA(),MATCH($B462&amp;$C462,'Smelter Look-up'!$J:$J,0))</f>
        <v>#N/A</v>
      </c>
      <c r="W462" s="270"/>
      <c r="X462" s="270">
        <f t="shared" ca="1" si="22"/>
        <v>0</v>
      </c>
      <c r="Y462" s="270"/>
      <c r="Z462" s="270"/>
      <c r="AB462" s="272" t="str">
        <f t="shared" si="23"/>
        <v/>
      </c>
    </row>
    <row r="463" spans="1:28" s="271" customFormat="1" ht="20.25">
      <c r="A463" s="215"/>
      <c r="B463" s="216" t="str">
        <f>IF(LEN(A463)=0,"",INDEX('Smelter Look-up'!$A:$A,MATCH($A463,'Smelter Look-up'!$E:$E,0)))</f>
        <v/>
      </c>
      <c r="C463" s="220" t="str">
        <f>IF(LEN(A463)=0,"",INDEX('Smelter Look-up'!$C:$C,MATCH($A463,'Smelter Look-up'!$E:$E,0)))</f>
        <v/>
      </c>
      <c r="D463" s="216"/>
      <c r="E463" s="216" t="str">
        <f ca="1">IF(ISERROR($V463),"",OFFSET('Smelter Look-up'!$D$4,$V463-4,0)&amp;"")</f>
        <v/>
      </c>
      <c r="F463" s="216" t="str">
        <f ca="1">IF(ISERROR($V463),"",OFFSET('Smelter Look-up'!$E$4,$V463-4,0))</f>
        <v/>
      </c>
      <c r="G463" s="216" t="str">
        <f ca="1">IF(C463=$X$4,"Enter smelter details", IF(ISERROR($V463),"",OFFSET('Smelter Look-up'!$F$4,$V463-4,0)))</f>
        <v/>
      </c>
      <c r="H463" s="217" t="str">
        <f ca="1">IF(ISERROR($V463),"",OFFSET('Smelter Look-up'!$G$4,$V463-4,0))</f>
        <v/>
      </c>
      <c r="I463" s="218" t="str">
        <f ca="1">IF(ISERROR($V463),"",OFFSET('Smelter Look-up'!$H$4,$V463-4,0))</f>
        <v/>
      </c>
      <c r="J463" s="218" t="str">
        <f ca="1">IF(ISERROR($V463),"",OFFSET('Smelter Look-up'!$I$4,$V463-4,0))</f>
        <v/>
      </c>
      <c r="K463" s="267"/>
      <c r="L463" s="267"/>
      <c r="M463" s="267"/>
      <c r="N463" s="267"/>
      <c r="O463" s="267"/>
      <c r="P463" s="219"/>
      <c r="Q463" s="268"/>
      <c r="R463" s="216" t="str">
        <f ca="1">IF(ISERROR($V463),"",OFFSET('Smelter Look-up'!$C$4,$V463-4,0)&amp;"")</f>
        <v/>
      </c>
      <c r="S463" s="224" t="str">
        <f t="shared" ca="1" si="21"/>
        <v/>
      </c>
      <c r="T463" s="224" t="str">
        <f ca="1">IF(B463="","",IF(ISERROR(MATCH($J463,SorP!$B$1:$B$6230,0)),"",INDIRECT("'SorP'!$A$"&amp;MATCH($J463,SorP!$B$1:$B$6230,0))))</f>
        <v/>
      </c>
      <c r="U463" s="239"/>
      <c r="V463" s="269" t="e">
        <f>IF(C463="",NA(),MATCH($B463&amp;$C463,'Smelter Look-up'!$J:$J,0))</f>
        <v>#N/A</v>
      </c>
      <c r="W463" s="270"/>
      <c r="X463" s="270">
        <f t="shared" ca="1" si="22"/>
        <v>0</v>
      </c>
      <c r="Y463" s="270"/>
      <c r="Z463" s="270"/>
      <c r="AB463" s="272" t="str">
        <f t="shared" si="23"/>
        <v/>
      </c>
    </row>
    <row r="464" spans="1:28" s="271" customFormat="1" ht="20.25">
      <c r="A464" s="215"/>
      <c r="B464" s="216" t="str">
        <f>IF(LEN(A464)=0,"",INDEX('Smelter Look-up'!$A:$A,MATCH($A464,'Smelter Look-up'!$E:$E,0)))</f>
        <v/>
      </c>
      <c r="C464" s="220" t="str">
        <f>IF(LEN(A464)=0,"",INDEX('Smelter Look-up'!$C:$C,MATCH($A464,'Smelter Look-up'!$E:$E,0)))</f>
        <v/>
      </c>
      <c r="D464" s="216"/>
      <c r="E464" s="216" t="str">
        <f ca="1">IF(ISERROR($V464),"",OFFSET('Smelter Look-up'!$D$4,$V464-4,0)&amp;"")</f>
        <v/>
      </c>
      <c r="F464" s="216" t="str">
        <f ca="1">IF(ISERROR($V464),"",OFFSET('Smelter Look-up'!$E$4,$V464-4,0))</f>
        <v/>
      </c>
      <c r="G464" s="216" t="str">
        <f ca="1">IF(C464=$X$4,"Enter smelter details", IF(ISERROR($V464),"",OFFSET('Smelter Look-up'!$F$4,$V464-4,0)))</f>
        <v/>
      </c>
      <c r="H464" s="217" t="str">
        <f ca="1">IF(ISERROR($V464),"",OFFSET('Smelter Look-up'!$G$4,$V464-4,0))</f>
        <v/>
      </c>
      <c r="I464" s="218" t="str">
        <f ca="1">IF(ISERROR($V464),"",OFFSET('Smelter Look-up'!$H$4,$V464-4,0))</f>
        <v/>
      </c>
      <c r="J464" s="218" t="str">
        <f ca="1">IF(ISERROR($V464),"",OFFSET('Smelter Look-up'!$I$4,$V464-4,0))</f>
        <v/>
      </c>
      <c r="K464" s="267"/>
      <c r="L464" s="267"/>
      <c r="M464" s="267"/>
      <c r="N464" s="267"/>
      <c r="O464" s="267"/>
      <c r="P464" s="219"/>
      <c r="Q464" s="268"/>
      <c r="R464" s="216" t="str">
        <f ca="1">IF(ISERROR($V464),"",OFFSET('Smelter Look-up'!$C$4,$V464-4,0)&amp;"")</f>
        <v/>
      </c>
      <c r="S464" s="224" t="str">
        <f t="shared" ca="1" si="21"/>
        <v/>
      </c>
      <c r="T464" s="224" t="str">
        <f ca="1">IF(B464="","",IF(ISERROR(MATCH($J464,SorP!$B$1:$B$6230,0)),"",INDIRECT("'SorP'!$A$"&amp;MATCH($J464,SorP!$B$1:$B$6230,0))))</f>
        <v/>
      </c>
      <c r="U464" s="239"/>
      <c r="V464" s="269" t="e">
        <f>IF(C464="",NA(),MATCH($B464&amp;$C464,'Smelter Look-up'!$J:$J,0))</f>
        <v>#N/A</v>
      </c>
      <c r="W464" s="270"/>
      <c r="X464" s="270">
        <f t="shared" ca="1" si="22"/>
        <v>0</v>
      </c>
      <c r="Y464" s="270"/>
      <c r="Z464" s="270"/>
      <c r="AB464" s="272" t="str">
        <f t="shared" si="23"/>
        <v/>
      </c>
    </row>
    <row r="465" spans="1:28" s="271" customFormat="1" ht="20.25">
      <c r="A465" s="215"/>
      <c r="B465" s="216" t="str">
        <f>IF(LEN(A465)=0,"",INDEX('Smelter Look-up'!$A:$A,MATCH($A465,'Smelter Look-up'!$E:$E,0)))</f>
        <v/>
      </c>
      <c r="C465" s="220" t="str">
        <f>IF(LEN(A465)=0,"",INDEX('Smelter Look-up'!$C:$C,MATCH($A465,'Smelter Look-up'!$E:$E,0)))</f>
        <v/>
      </c>
      <c r="D465" s="216"/>
      <c r="E465" s="216" t="str">
        <f ca="1">IF(ISERROR($V465),"",OFFSET('Smelter Look-up'!$D$4,$V465-4,0)&amp;"")</f>
        <v/>
      </c>
      <c r="F465" s="216" t="str">
        <f ca="1">IF(ISERROR($V465),"",OFFSET('Smelter Look-up'!$E$4,$V465-4,0))</f>
        <v/>
      </c>
      <c r="G465" s="216" t="str">
        <f ca="1">IF(C465=$X$4,"Enter smelter details", IF(ISERROR($V465),"",OFFSET('Smelter Look-up'!$F$4,$V465-4,0)))</f>
        <v/>
      </c>
      <c r="H465" s="217" t="str">
        <f ca="1">IF(ISERROR($V465),"",OFFSET('Smelter Look-up'!$G$4,$V465-4,0))</f>
        <v/>
      </c>
      <c r="I465" s="218" t="str">
        <f ca="1">IF(ISERROR($V465),"",OFFSET('Smelter Look-up'!$H$4,$V465-4,0))</f>
        <v/>
      </c>
      <c r="J465" s="218" t="str">
        <f ca="1">IF(ISERROR($V465),"",OFFSET('Smelter Look-up'!$I$4,$V465-4,0))</f>
        <v/>
      </c>
      <c r="K465" s="267"/>
      <c r="L465" s="267"/>
      <c r="M465" s="267"/>
      <c r="N465" s="267"/>
      <c r="O465" s="267"/>
      <c r="P465" s="219"/>
      <c r="Q465" s="268"/>
      <c r="R465" s="216" t="str">
        <f ca="1">IF(ISERROR($V465),"",OFFSET('Smelter Look-up'!$C$4,$V465-4,0)&amp;"")</f>
        <v/>
      </c>
      <c r="S465" s="224" t="str">
        <f t="shared" ca="1" si="21"/>
        <v/>
      </c>
      <c r="T465" s="224" t="str">
        <f ca="1">IF(B465="","",IF(ISERROR(MATCH($J465,SorP!$B$1:$B$6230,0)),"",INDIRECT("'SorP'!$A$"&amp;MATCH($J465,SorP!$B$1:$B$6230,0))))</f>
        <v/>
      </c>
      <c r="U465" s="239"/>
      <c r="V465" s="269" t="e">
        <f>IF(C465="",NA(),MATCH($B465&amp;$C465,'Smelter Look-up'!$J:$J,0))</f>
        <v>#N/A</v>
      </c>
      <c r="W465" s="270"/>
      <c r="X465" s="270">
        <f t="shared" ca="1" si="22"/>
        <v>0</v>
      </c>
      <c r="Y465" s="270"/>
      <c r="Z465" s="270"/>
      <c r="AB465" s="272" t="str">
        <f t="shared" si="23"/>
        <v/>
      </c>
    </row>
    <row r="466" spans="1:28" s="271" customFormat="1" ht="20.25">
      <c r="A466" s="215"/>
      <c r="B466" s="216" t="str">
        <f>IF(LEN(A466)=0,"",INDEX('Smelter Look-up'!$A:$A,MATCH($A466,'Smelter Look-up'!$E:$E,0)))</f>
        <v/>
      </c>
      <c r="C466" s="220" t="str">
        <f>IF(LEN(A466)=0,"",INDEX('Smelter Look-up'!$C:$C,MATCH($A466,'Smelter Look-up'!$E:$E,0)))</f>
        <v/>
      </c>
      <c r="D466" s="216"/>
      <c r="E466" s="216" t="str">
        <f ca="1">IF(ISERROR($V466),"",OFFSET('Smelter Look-up'!$D$4,$V466-4,0)&amp;"")</f>
        <v/>
      </c>
      <c r="F466" s="216" t="str">
        <f ca="1">IF(ISERROR($V466),"",OFFSET('Smelter Look-up'!$E$4,$V466-4,0))</f>
        <v/>
      </c>
      <c r="G466" s="216" t="str">
        <f ca="1">IF(C466=$X$4,"Enter smelter details", IF(ISERROR($V466),"",OFFSET('Smelter Look-up'!$F$4,$V466-4,0)))</f>
        <v/>
      </c>
      <c r="H466" s="217" t="str">
        <f ca="1">IF(ISERROR($V466),"",OFFSET('Smelter Look-up'!$G$4,$V466-4,0))</f>
        <v/>
      </c>
      <c r="I466" s="218" t="str">
        <f ca="1">IF(ISERROR($V466),"",OFFSET('Smelter Look-up'!$H$4,$V466-4,0))</f>
        <v/>
      </c>
      <c r="J466" s="218" t="str">
        <f ca="1">IF(ISERROR($V466),"",OFFSET('Smelter Look-up'!$I$4,$V466-4,0))</f>
        <v/>
      </c>
      <c r="K466" s="267"/>
      <c r="L466" s="267"/>
      <c r="M466" s="267"/>
      <c r="N466" s="267"/>
      <c r="O466" s="267"/>
      <c r="P466" s="219"/>
      <c r="Q466" s="268"/>
      <c r="R466" s="216" t="str">
        <f ca="1">IF(ISERROR($V466),"",OFFSET('Smelter Look-up'!$C$4,$V466-4,0)&amp;"")</f>
        <v/>
      </c>
      <c r="S466" s="224" t="str">
        <f t="shared" ca="1" si="21"/>
        <v/>
      </c>
      <c r="T466" s="224" t="str">
        <f ca="1">IF(B466="","",IF(ISERROR(MATCH($J466,SorP!$B$1:$B$6230,0)),"",INDIRECT("'SorP'!$A$"&amp;MATCH($J466,SorP!$B$1:$B$6230,0))))</f>
        <v/>
      </c>
      <c r="U466" s="239"/>
      <c r="V466" s="269" t="e">
        <f>IF(C466="",NA(),MATCH($B466&amp;$C466,'Smelter Look-up'!$J:$J,0))</f>
        <v>#N/A</v>
      </c>
      <c r="W466" s="270"/>
      <c r="X466" s="270">
        <f t="shared" ca="1" si="22"/>
        <v>0</v>
      </c>
      <c r="Y466" s="270"/>
      <c r="Z466" s="270"/>
      <c r="AB466" s="272" t="str">
        <f t="shared" si="23"/>
        <v/>
      </c>
    </row>
    <row r="467" spans="1:28" s="271" customFormat="1" ht="20.25">
      <c r="A467" s="215"/>
      <c r="B467" s="216" t="str">
        <f>IF(LEN(A467)=0,"",INDEX('Smelter Look-up'!$A:$A,MATCH($A467,'Smelter Look-up'!$E:$E,0)))</f>
        <v/>
      </c>
      <c r="C467" s="220" t="str">
        <f>IF(LEN(A467)=0,"",INDEX('Smelter Look-up'!$C:$C,MATCH($A467,'Smelter Look-up'!$E:$E,0)))</f>
        <v/>
      </c>
      <c r="D467" s="216"/>
      <c r="E467" s="216" t="str">
        <f ca="1">IF(ISERROR($V467),"",OFFSET('Smelter Look-up'!$D$4,$V467-4,0)&amp;"")</f>
        <v/>
      </c>
      <c r="F467" s="216" t="str">
        <f ca="1">IF(ISERROR($V467),"",OFFSET('Smelter Look-up'!$E$4,$V467-4,0))</f>
        <v/>
      </c>
      <c r="G467" s="216" t="str">
        <f ca="1">IF(C467=$X$4,"Enter smelter details", IF(ISERROR($V467),"",OFFSET('Smelter Look-up'!$F$4,$V467-4,0)))</f>
        <v/>
      </c>
      <c r="H467" s="217" t="str">
        <f ca="1">IF(ISERROR($V467),"",OFFSET('Smelter Look-up'!$G$4,$V467-4,0))</f>
        <v/>
      </c>
      <c r="I467" s="218" t="str">
        <f ca="1">IF(ISERROR($V467),"",OFFSET('Smelter Look-up'!$H$4,$V467-4,0))</f>
        <v/>
      </c>
      <c r="J467" s="218" t="str">
        <f ca="1">IF(ISERROR($V467),"",OFFSET('Smelter Look-up'!$I$4,$V467-4,0))</f>
        <v/>
      </c>
      <c r="K467" s="267"/>
      <c r="L467" s="267"/>
      <c r="M467" s="267"/>
      <c r="N467" s="267"/>
      <c r="O467" s="267"/>
      <c r="P467" s="219"/>
      <c r="Q467" s="268"/>
      <c r="R467" s="216" t="str">
        <f ca="1">IF(ISERROR($V467),"",OFFSET('Smelter Look-up'!$C$4,$V467-4,0)&amp;"")</f>
        <v/>
      </c>
      <c r="S467" s="224" t="str">
        <f t="shared" ca="1" si="21"/>
        <v/>
      </c>
      <c r="T467" s="224" t="str">
        <f ca="1">IF(B467="","",IF(ISERROR(MATCH($J467,SorP!$B$1:$B$6230,0)),"",INDIRECT("'SorP'!$A$"&amp;MATCH($J467,SorP!$B$1:$B$6230,0))))</f>
        <v/>
      </c>
      <c r="U467" s="239"/>
      <c r="V467" s="269" t="e">
        <f>IF(C467="",NA(),MATCH($B467&amp;$C467,'Smelter Look-up'!$J:$J,0))</f>
        <v>#N/A</v>
      </c>
      <c r="W467" s="270"/>
      <c r="X467" s="270">
        <f t="shared" ca="1" si="22"/>
        <v>0</v>
      </c>
      <c r="Y467" s="270"/>
      <c r="Z467" s="270"/>
      <c r="AB467" s="272" t="str">
        <f t="shared" si="23"/>
        <v/>
      </c>
    </row>
    <row r="468" spans="1:28" s="271" customFormat="1" ht="20.25">
      <c r="A468" s="215"/>
      <c r="B468" s="216" t="str">
        <f>IF(LEN(A468)=0,"",INDEX('Smelter Look-up'!$A:$A,MATCH($A468,'Smelter Look-up'!$E:$E,0)))</f>
        <v/>
      </c>
      <c r="C468" s="220" t="str">
        <f>IF(LEN(A468)=0,"",INDEX('Smelter Look-up'!$C:$C,MATCH($A468,'Smelter Look-up'!$E:$E,0)))</f>
        <v/>
      </c>
      <c r="D468" s="216"/>
      <c r="E468" s="216" t="str">
        <f ca="1">IF(ISERROR($V468),"",OFFSET('Smelter Look-up'!$D$4,$V468-4,0)&amp;"")</f>
        <v/>
      </c>
      <c r="F468" s="216" t="str">
        <f ca="1">IF(ISERROR($V468),"",OFFSET('Smelter Look-up'!$E$4,$V468-4,0))</f>
        <v/>
      </c>
      <c r="G468" s="216" t="str">
        <f ca="1">IF(C468=$X$4,"Enter smelter details", IF(ISERROR($V468),"",OFFSET('Smelter Look-up'!$F$4,$V468-4,0)))</f>
        <v/>
      </c>
      <c r="H468" s="217" t="str">
        <f ca="1">IF(ISERROR($V468),"",OFFSET('Smelter Look-up'!$G$4,$V468-4,0))</f>
        <v/>
      </c>
      <c r="I468" s="218" t="str">
        <f ca="1">IF(ISERROR($V468),"",OFFSET('Smelter Look-up'!$H$4,$V468-4,0))</f>
        <v/>
      </c>
      <c r="J468" s="218" t="str">
        <f ca="1">IF(ISERROR($V468),"",OFFSET('Smelter Look-up'!$I$4,$V468-4,0))</f>
        <v/>
      </c>
      <c r="K468" s="267"/>
      <c r="L468" s="267"/>
      <c r="M468" s="267"/>
      <c r="N468" s="267"/>
      <c r="O468" s="267"/>
      <c r="P468" s="219"/>
      <c r="Q468" s="268"/>
      <c r="R468" s="216" t="str">
        <f ca="1">IF(ISERROR($V468),"",OFFSET('Smelter Look-up'!$C$4,$V468-4,0)&amp;"")</f>
        <v/>
      </c>
      <c r="S468" s="224" t="str">
        <f t="shared" ca="1" si="21"/>
        <v/>
      </c>
      <c r="T468" s="224" t="str">
        <f ca="1">IF(B468="","",IF(ISERROR(MATCH($J468,SorP!$B$1:$B$6230,0)),"",INDIRECT("'SorP'!$A$"&amp;MATCH($J468,SorP!$B$1:$B$6230,0))))</f>
        <v/>
      </c>
      <c r="U468" s="239"/>
      <c r="V468" s="269" t="e">
        <f>IF(C468="",NA(),MATCH($B468&amp;$C468,'Smelter Look-up'!$J:$J,0))</f>
        <v>#N/A</v>
      </c>
      <c r="W468" s="270"/>
      <c r="X468" s="270">
        <f t="shared" ca="1" si="22"/>
        <v>0</v>
      </c>
      <c r="Y468" s="270"/>
      <c r="Z468" s="270"/>
      <c r="AB468" s="272" t="str">
        <f t="shared" si="23"/>
        <v/>
      </c>
    </row>
    <row r="469" spans="1:28" s="271" customFormat="1" ht="20.25">
      <c r="A469" s="215"/>
      <c r="B469" s="216" t="str">
        <f>IF(LEN(A469)=0,"",INDEX('Smelter Look-up'!$A:$A,MATCH($A469,'Smelter Look-up'!$E:$E,0)))</f>
        <v/>
      </c>
      <c r="C469" s="220" t="str">
        <f>IF(LEN(A469)=0,"",INDEX('Smelter Look-up'!$C:$C,MATCH($A469,'Smelter Look-up'!$E:$E,0)))</f>
        <v/>
      </c>
      <c r="D469" s="216"/>
      <c r="E469" s="216" t="str">
        <f ca="1">IF(ISERROR($V469),"",OFFSET('Smelter Look-up'!$D$4,$V469-4,0)&amp;"")</f>
        <v/>
      </c>
      <c r="F469" s="216" t="str">
        <f ca="1">IF(ISERROR($V469),"",OFFSET('Smelter Look-up'!$E$4,$V469-4,0))</f>
        <v/>
      </c>
      <c r="G469" s="216" t="str">
        <f ca="1">IF(C469=$X$4,"Enter smelter details", IF(ISERROR($V469),"",OFFSET('Smelter Look-up'!$F$4,$V469-4,0)))</f>
        <v/>
      </c>
      <c r="H469" s="217" t="str">
        <f ca="1">IF(ISERROR($V469),"",OFFSET('Smelter Look-up'!$G$4,$V469-4,0))</f>
        <v/>
      </c>
      <c r="I469" s="218" t="str">
        <f ca="1">IF(ISERROR($V469),"",OFFSET('Smelter Look-up'!$H$4,$V469-4,0))</f>
        <v/>
      </c>
      <c r="J469" s="218" t="str">
        <f ca="1">IF(ISERROR($V469),"",OFFSET('Smelter Look-up'!$I$4,$V469-4,0))</f>
        <v/>
      </c>
      <c r="K469" s="267"/>
      <c r="L469" s="267"/>
      <c r="M469" s="267"/>
      <c r="N469" s="267"/>
      <c r="O469" s="267"/>
      <c r="P469" s="219"/>
      <c r="Q469" s="268"/>
      <c r="R469" s="216" t="str">
        <f ca="1">IF(ISERROR($V469),"",OFFSET('Smelter Look-up'!$C$4,$V469-4,0)&amp;"")</f>
        <v/>
      </c>
      <c r="S469" s="224" t="str">
        <f t="shared" ca="1" si="21"/>
        <v/>
      </c>
      <c r="T469" s="224" t="str">
        <f ca="1">IF(B469="","",IF(ISERROR(MATCH($J469,SorP!$B$1:$B$6230,0)),"",INDIRECT("'SorP'!$A$"&amp;MATCH($J469,SorP!$B$1:$B$6230,0))))</f>
        <v/>
      </c>
      <c r="U469" s="239"/>
      <c r="V469" s="269" t="e">
        <f>IF(C469="",NA(),MATCH($B469&amp;$C469,'Smelter Look-up'!$J:$J,0))</f>
        <v>#N/A</v>
      </c>
      <c r="W469" s="270"/>
      <c r="X469" s="270">
        <f t="shared" ca="1" si="22"/>
        <v>0</v>
      </c>
      <c r="Y469" s="270"/>
      <c r="Z469" s="270"/>
      <c r="AB469" s="272" t="str">
        <f t="shared" si="23"/>
        <v/>
      </c>
    </row>
    <row r="470" spans="1:28" s="271" customFormat="1" ht="20.25">
      <c r="A470" s="215"/>
      <c r="B470" s="216" t="str">
        <f>IF(LEN(A470)=0,"",INDEX('Smelter Look-up'!$A:$A,MATCH($A470,'Smelter Look-up'!$E:$E,0)))</f>
        <v/>
      </c>
      <c r="C470" s="220" t="str">
        <f>IF(LEN(A470)=0,"",INDEX('Smelter Look-up'!$C:$C,MATCH($A470,'Smelter Look-up'!$E:$E,0)))</f>
        <v/>
      </c>
      <c r="D470" s="216"/>
      <c r="E470" s="216" t="str">
        <f ca="1">IF(ISERROR($V470),"",OFFSET('Smelter Look-up'!$D$4,$V470-4,0)&amp;"")</f>
        <v/>
      </c>
      <c r="F470" s="216" t="str">
        <f ca="1">IF(ISERROR($V470),"",OFFSET('Smelter Look-up'!$E$4,$V470-4,0))</f>
        <v/>
      </c>
      <c r="G470" s="216" t="str">
        <f ca="1">IF(C470=$X$4,"Enter smelter details", IF(ISERROR($V470),"",OFFSET('Smelter Look-up'!$F$4,$V470-4,0)))</f>
        <v/>
      </c>
      <c r="H470" s="217" t="str">
        <f ca="1">IF(ISERROR($V470),"",OFFSET('Smelter Look-up'!$G$4,$V470-4,0))</f>
        <v/>
      </c>
      <c r="I470" s="218" t="str">
        <f ca="1">IF(ISERROR($V470),"",OFFSET('Smelter Look-up'!$H$4,$V470-4,0))</f>
        <v/>
      </c>
      <c r="J470" s="218" t="str">
        <f ca="1">IF(ISERROR($V470),"",OFFSET('Smelter Look-up'!$I$4,$V470-4,0))</f>
        <v/>
      </c>
      <c r="K470" s="267"/>
      <c r="L470" s="267"/>
      <c r="M470" s="267"/>
      <c r="N470" s="267"/>
      <c r="O470" s="267"/>
      <c r="P470" s="219"/>
      <c r="Q470" s="268"/>
      <c r="R470" s="216" t="str">
        <f ca="1">IF(ISERROR($V470),"",OFFSET('Smelter Look-up'!$C$4,$V470-4,0)&amp;"")</f>
        <v/>
      </c>
      <c r="S470" s="224" t="str">
        <f t="shared" ca="1" si="21"/>
        <v/>
      </c>
      <c r="T470" s="224" t="str">
        <f ca="1">IF(B470="","",IF(ISERROR(MATCH($J470,SorP!$B$1:$B$6230,0)),"",INDIRECT("'SorP'!$A$"&amp;MATCH($J470,SorP!$B$1:$B$6230,0))))</f>
        <v/>
      </c>
      <c r="U470" s="239"/>
      <c r="V470" s="269" t="e">
        <f>IF(C470="",NA(),MATCH($B470&amp;$C470,'Smelter Look-up'!$J:$J,0))</f>
        <v>#N/A</v>
      </c>
      <c r="W470" s="270"/>
      <c r="X470" s="270">
        <f t="shared" ca="1" si="22"/>
        <v>0</v>
      </c>
      <c r="Y470" s="270"/>
      <c r="Z470" s="270"/>
      <c r="AB470" s="272" t="str">
        <f t="shared" si="23"/>
        <v/>
      </c>
    </row>
    <row r="471" spans="1:28" s="271" customFormat="1" ht="20.25">
      <c r="A471" s="215"/>
      <c r="B471" s="216" t="str">
        <f>IF(LEN(A471)=0,"",INDEX('Smelter Look-up'!$A:$A,MATCH($A471,'Smelter Look-up'!$E:$E,0)))</f>
        <v/>
      </c>
      <c r="C471" s="220" t="str">
        <f>IF(LEN(A471)=0,"",INDEX('Smelter Look-up'!$C:$C,MATCH($A471,'Smelter Look-up'!$E:$E,0)))</f>
        <v/>
      </c>
      <c r="D471" s="216"/>
      <c r="E471" s="216" t="str">
        <f ca="1">IF(ISERROR($V471),"",OFFSET('Smelter Look-up'!$D$4,$V471-4,0)&amp;"")</f>
        <v/>
      </c>
      <c r="F471" s="216" t="str">
        <f ca="1">IF(ISERROR($V471),"",OFFSET('Smelter Look-up'!$E$4,$V471-4,0))</f>
        <v/>
      </c>
      <c r="G471" s="216" t="str">
        <f ca="1">IF(C471=$X$4,"Enter smelter details", IF(ISERROR($V471),"",OFFSET('Smelter Look-up'!$F$4,$V471-4,0)))</f>
        <v/>
      </c>
      <c r="H471" s="217" t="str">
        <f ca="1">IF(ISERROR($V471),"",OFFSET('Smelter Look-up'!$G$4,$V471-4,0))</f>
        <v/>
      </c>
      <c r="I471" s="218" t="str">
        <f ca="1">IF(ISERROR($V471),"",OFFSET('Smelter Look-up'!$H$4,$V471-4,0))</f>
        <v/>
      </c>
      <c r="J471" s="218" t="str">
        <f ca="1">IF(ISERROR($V471),"",OFFSET('Smelter Look-up'!$I$4,$V471-4,0))</f>
        <v/>
      </c>
      <c r="K471" s="267"/>
      <c r="L471" s="267"/>
      <c r="M471" s="267"/>
      <c r="N471" s="267"/>
      <c r="O471" s="267"/>
      <c r="P471" s="219"/>
      <c r="Q471" s="268"/>
      <c r="R471" s="216" t="str">
        <f ca="1">IF(ISERROR($V471),"",OFFSET('Smelter Look-up'!$C$4,$V471-4,0)&amp;"")</f>
        <v/>
      </c>
      <c r="S471" s="224" t="str">
        <f t="shared" ca="1" si="21"/>
        <v/>
      </c>
      <c r="T471" s="224" t="str">
        <f ca="1">IF(B471="","",IF(ISERROR(MATCH($J471,SorP!$B$1:$B$6230,0)),"",INDIRECT("'SorP'!$A$"&amp;MATCH($J471,SorP!$B$1:$B$6230,0))))</f>
        <v/>
      </c>
      <c r="U471" s="239"/>
      <c r="V471" s="269" t="e">
        <f>IF(C471="",NA(),MATCH($B471&amp;$C471,'Smelter Look-up'!$J:$J,0))</f>
        <v>#N/A</v>
      </c>
      <c r="W471" s="270"/>
      <c r="X471" s="270">
        <f t="shared" ca="1" si="22"/>
        <v>0</v>
      </c>
      <c r="Y471" s="270"/>
      <c r="Z471" s="270"/>
      <c r="AB471" s="272" t="str">
        <f t="shared" si="23"/>
        <v/>
      </c>
    </row>
    <row r="472" spans="1:28" s="271" customFormat="1" ht="20.25">
      <c r="A472" s="215"/>
      <c r="B472" s="216" t="str">
        <f>IF(LEN(A472)=0,"",INDEX('Smelter Look-up'!$A:$A,MATCH($A472,'Smelter Look-up'!$E:$E,0)))</f>
        <v/>
      </c>
      <c r="C472" s="220" t="str">
        <f>IF(LEN(A472)=0,"",INDEX('Smelter Look-up'!$C:$C,MATCH($A472,'Smelter Look-up'!$E:$E,0)))</f>
        <v/>
      </c>
      <c r="D472" s="216"/>
      <c r="E472" s="216" t="str">
        <f ca="1">IF(ISERROR($V472),"",OFFSET('Smelter Look-up'!$D$4,$V472-4,0)&amp;"")</f>
        <v/>
      </c>
      <c r="F472" s="216" t="str">
        <f ca="1">IF(ISERROR($V472),"",OFFSET('Smelter Look-up'!$E$4,$V472-4,0))</f>
        <v/>
      </c>
      <c r="G472" s="216" t="str">
        <f ca="1">IF(C472=$X$4,"Enter smelter details", IF(ISERROR($V472),"",OFFSET('Smelter Look-up'!$F$4,$V472-4,0)))</f>
        <v/>
      </c>
      <c r="H472" s="217" t="str">
        <f ca="1">IF(ISERROR($V472),"",OFFSET('Smelter Look-up'!$G$4,$V472-4,0))</f>
        <v/>
      </c>
      <c r="I472" s="218" t="str">
        <f ca="1">IF(ISERROR($V472),"",OFFSET('Smelter Look-up'!$H$4,$V472-4,0))</f>
        <v/>
      </c>
      <c r="J472" s="218" t="str">
        <f ca="1">IF(ISERROR($V472),"",OFFSET('Smelter Look-up'!$I$4,$V472-4,0))</f>
        <v/>
      </c>
      <c r="K472" s="267"/>
      <c r="L472" s="267"/>
      <c r="M472" s="267"/>
      <c r="N472" s="267"/>
      <c r="O472" s="267"/>
      <c r="P472" s="219"/>
      <c r="Q472" s="268"/>
      <c r="R472" s="216" t="str">
        <f ca="1">IF(ISERROR($V472),"",OFFSET('Smelter Look-up'!$C$4,$V472-4,0)&amp;"")</f>
        <v/>
      </c>
      <c r="S472" s="224" t="str">
        <f t="shared" ca="1" si="21"/>
        <v/>
      </c>
      <c r="T472" s="224" t="str">
        <f ca="1">IF(B472="","",IF(ISERROR(MATCH($J472,SorP!$B$1:$B$6230,0)),"",INDIRECT("'SorP'!$A$"&amp;MATCH($J472,SorP!$B$1:$B$6230,0))))</f>
        <v/>
      </c>
      <c r="U472" s="239"/>
      <c r="V472" s="269" t="e">
        <f>IF(C472="",NA(),MATCH($B472&amp;$C472,'Smelter Look-up'!$J:$J,0))</f>
        <v>#N/A</v>
      </c>
      <c r="W472" s="270"/>
      <c r="X472" s="270">
        <f t="shared" ca="1" si="22"/>
        <v>0</v>
      </c>
      <c r="Y472" s="270"/>
      <c r="Z472" s="270"/>
      <c r="AB472" s="272" t="str">
        <f t="shared" si="23"/>
        <v/>
      </c>
    </row>
    <row r="473" spans="1:28" s="271" customFormat="1" ht="20.25">
      <c r="A473" s="215"/>
      <c r="B473" s="216" t="str">
        <f>IF(LEN(A473)=0,"",INDEX('Smelter Look-up'!$A:$A,MATCH($A473,'Smelter Look-up'!$E:$E,0)))</f>
        <v/>
      </c>
      <c r="C473" s="220" t="str">
        <f>IF(LEN(A473)=0,"",INDEX('Smelter Look-up'!$C:$C,MATCH($A473,'Smelter Look-up'!$E:$E,0)))</f>
        <v/>
      </c>
      <c r="D473" s="216"/>
      <c r="E473" s="216" t="str">
        <f ca="1">IF(ISERROR($V473),"",OFFSET('Smelter Look-up'!$D$4,$V473-4,0)&amp;"")</f>
        <v/>
      </c>
      <c r="F473" s="216" t="str">
        <f ca="1">IF(ISERROR($V473),"",OFFSET('Smelter Look-up'!$E$4,$V473-4,0))</f>
        <v/>
      </c>
      <c r="G473" s="216" t="str">
        <f ca="1">IF(C473=$X$4,"Enter smelter details", IF(ISERROR($V473),"",OFFSET('Smelter Look-up'!$F$4,$V473-4,0)))</f>
        <v/>
      </c>
      <c r="H473" s="217" t="str">
        <f ca="1">IF(ISERROR($V473),"",OFFSET('Smelter Look-up'!$G$4,$V473-4,0))</f>
        <v/>
      </c>
      <c r="I473" s="218" t="str">
        <f ca="1">IF(ISERROR($V473),"",OFFSET('Smelter Look-up'!$H$4,$V473-4,0))</f>
        <v/>
      </c>
      <c r="J473" s="218" t="str">
        <f ca="1">IF(ISERROR($V473),"",OFFSET('Smelter Look-up'!$I$4,$V473-4,0))</f>
        <v/>
      </c>
      <c r="K473" s="267"/>
      <c r="L473" s="267"/>
      <c r="M473" s="267"/>
      <c r="N473" s="267"/>
      <c r="O473" s="267"/>
      <c r="P473" s="219"/>
      <c r="Q473" s="268"/>
      <c r="R473" s="216" t="str">
        <f ca="1">IF(ISERROR($V473),"",OFFSET('Smelter Look-up'!$C$4,$V473-4,0)&amp;"")</f>
        <v/>
      </c>
      <c r="S473" s="224" t="str">
        <f t="shared" ca="1" si="21"/>
        <v/>
      </c>
      <c r="T473" s="224" t="str">
        <f ca="1">IF(B473="","",IF(ISERROR(MATCH($J473,SorP!$B$1:$B$6230,0)),"",INDIRECT("'SorP'!$A$"&amp;MATCH($J473,SorP!$B$1:$B$6230,0))))</f>
        <v/>
      </c>
      <c r="U473" s="239"/>
      <c r="V473" s="269" t="e">
        <f>IF(C473="",NA(),MATCH($B473&amp;$C473,'Smelter Look-up'!$J:$J,0))</f>
        <v>#N/A</v>
      </c>
      <c r="W473" s="270"/>
      <c r="X473" s="270">
        <f t="shared" ca="1" si="22"/>
        <v>0</v>
      </c>
      <c r="Y473" s="270"/>
      <c r="Z473" s="270"/>
      <c r="AB473" s="272" t="str">
        <f t="shared" si="23"/>
        <v/>
      </c>
    </row>
    <row r="474" spans="1:28" s="271" customFormat="1" ht="20.25">
      <c r="A474" s="215"/>
      <c r="B474" s="216" t="str">
        <f>IF(LEN(A474)=0,"",INDEX('Smelter Look-up'!$A:$A,MATCH($A474,'Smelter Look-up'!$E:$E,0)))</f>
        <v/>
      </c>
      <c r="C474" s="220" t="str">
        <f>IF(LEN(A474)=0,"",INDEX('Smelter Look-up'!$C:$C,MATCH($A474,'Smelter Look-up'!$E:$E,0)))</f>
        <v/>
      </c>
      <c r="D474" s="216"/>
      <c r="E474" s="216" t="str">
        <f ca="1">IF(ISERROR($V474),"",OFFSET('Smelter Look-up'!$D$4,$V474-4,0)&amp;"")</f>
        <v/>
      </c>
      <c r="F474" s="216" t="str">
        <f ca="1">IF(ISERROR($V474),"",OFFSET('Smelter Look-up'!$E$4,$V474-4,0))</f>
        <v/>
      </c>
      <c r="G474" s="216" t="str">
        <f ca="1">IF(C474=$X$4,"Enter smelter details", IF(ISERROR($V474),"",OFFSET('Smelter Look-up'!$F$4,$V474-4,0)))</f>
        <v/>
      </c>
      <c r="H474" s="217" t="str">
        <f ca="1">IF(ISERROR($V474),"",OFFSET('Smelter Look-up'!$G$4,$V474-4,0))</f>
        <v/>
      </c>
      <c r="I474" s="218" t="str">
        <f ca="1">IF(ISERROR($V474),"",OFFSET('Smelter Look-up'!$H$4,$V474-4,0))</f>
        <v/>
      </c>
      <c r="J474" s="218" t="str">
        <f ca="1">IF(ISERROR($V474),"",OFFSET('Smelter Look-up'!$I$4,$V474-4,0))</f>
        <v/>
      </c>
      <c r="K474" s="267"/>
      <c r="L474" s="267"/>
      <c r="M474" s="267"/>
      <c r="N474" s="267"/>
      <c r="O474" s="267"/>
      <c r="P474" s="219"/>
      <c r="Q474" s="268"/>
      <c r="R474" s="216" t="str">
        <f ca="1">IF(ISERROR($V474),"",OFFSET('Smelter Look-up'!$C$4,$V474-4,0)&amp;"")</f>
        <v/>
      </c>
      <c r="S474" s="224" t="str">
        <f t="shared" ca="1" si="21"/>
        <v/>
      </c>
      <c r="T474" s="224" t="str">
        <f ca="1">IF(B474="","",IF(ISERROR(MATCH($J474,SorP!$B$1:$B$6230,0)),"",INDIRECT("'SorP'!$A$"&amp;MATCH($J474,SorP!$B$1:$B$6230,0))))</f>
        <v/>
      </c>
      <c r="U474" s="239"/>
      <c r="V474" s="269" t="e">
        <f>IF(C474="",NA(),MATCH($B474&amp;$C474,'Smelter Look-up'!$J:$J,0))</f>
        <v>#N/A</v>
      </c>
      <c r="W474" s="270"/>
      <c r="X474" s="270">
        <f t="shared" ca="1" si="22"/>
        <v>0</v>
      </c>
      <c r="Y474" s="270"/>
      <c r="Z474" s="270"/>
      <c r="AB474" s="272" t="str">
        <f t="shared" si="23"/>
        <v/>
      </c>
    </row>
    <row r="475" spans="1:28" s="271" customFormat="1" ht="20.25">
      <c r="A475" s="215"/>
      <c r="B475" s="216" t="str">
        <f>IF(LEN(A475)=0,"",INDEX('Smelter Look-up'!$A:$A,MATCH($A475,'Smelter Look-up'!$E:$E,0)))</f>
        <v/>
      </c>
      <c r="C475" s="220" t="str">
        <f>IF(LEN(A475)=0,"",INDEX('Smelter Look-up'!$C:$C,MATCH($A475,'Smelter Look-up'!$E:$E,0)))</f>
        <v/>
      </c>
      <c r="D475" s="216"/>
      <c r="E475" s="216" t="str">
        <f ca="1">IF(ISERROR($V475),"",OFFSET('Smelter Look-up'!$D$4,$V475-4,0)&amp;"")</f>
        <v/>
      </c>
      <c r="F475" s="216" t="str">
        <f ca="1">IF(ISERROR($V475),"",OFFSET('Smelter Look-up'!$E$4,$V475-4,0))</f>
        <v/>
      </c>
      <c r="G475" s="216" t="str">
        <f ca="1">IF(C475=$X$4,"Enter smelter details", IF(ISERROR($V475),"",OFFSET('Smelter Look-up'!$F$4,$V475-4,0)))</f>
        <v/>
      </c>
      <c r="H475" s="217" t="str">
        <f ca="1">IF(ISERROR($V475),"",OFFSET('Smelter Look-up'!$G$4,$V475-4,0))</f>
        <v/>
      </c>
      <c r="I475" s="218" t="str">
        <f ca="1">IF(ISERROR($V475),"",OFFSET('Smelter Look-up'!$H$4,$V475-4,0))</f>
        <v/>
      </c>
      <c r="J475" s="218" t="str">
        <f ca="1">IF(ISERROR($V475),"",OFFSET('Smelter Look-up'!$I$4,$V475-4,0))</f>
        <v/>
      </c>
      <c r="K475" s="267"/>
      <c r="L475" s="267"/>
      <c r="M475" s="267"/>
      <c r="N475" s="267"/>
      <c r="O475" s="267"/>
      <c r="P475" s="219"/>
      <c r="Q475" s="268"/>
      <c r="R475" s="216" t="str">
        <f ca="1">IF(ISERROR($V475),"",OFFSET('Smelter Look-up'!$C$4,$V475-4,0)&amp;"")</f>
        <v/>
      </c>
      <c r="S475" s="224" t="str">
        <f t="shared" ca="1" si="21"/>
        <v/>
      </c>
      <c r="T475" s="224" t="str">
        <f ca="1">IF(B475="","",IF(ISERROR(MATCH($J475,SorP!$B$1:$B$6230,0)),"",INDIRECT("'SorP'!$A$"&amp;MATCH($J475,SorP!$B$1:$B$6230,0))))</f>
        <v/>
      </c>
      <c r="U475" s="239"/>
      <c r="V475" s="269" t="e">
        <f>IF(C475="",NA(),MATCH($B475&amp;$C475,'Smelter Look-up'!$J:$J,0))</f>
        <v>#N/A</v>
      </c>
      <c r="W475" s="270"/>
      <c r="X475" s="270">
        <f t="shared" ca="1" si="22"/>
        <v>0</v>
      </c>
      <c r="Y475" s="270"/>
      <c r="Z475" s="270"/>
      <c r="AB475" s="272" t="str">
        <f t="shared" si="23"/>
        <v/>
      </c>
    </row>
    <row r="476" spans="1:28" s="271" customFormat="1" ht="20.25">
      <c r="A476" s="215"/>
      <c r="B476" s="216" t="str">
        <f>IF(LEN(A476)=0,"",INDEX('Smelter Look-up'!$A:$A,MATCH($A476,'Smelter Look-up'!$E:$E,0)))</f>
        <v/>
      </c>
      <c r="C476" s="220" t="str">
        <f>IF(LEN(A476)=0,"",INDEX('Smelter Look-up'!$C:$C,MATCH($A476,'Smelter Look-up'!$E:$E,0)))</f>
        <v/>
      </c>
      <c r="D476" s="216"/>
      <c r="E476" s="216" t="str">
        <f ca="1">IF(ISERROR($V476),"",OFFSET('Smelter Look-up'!$D$4,$V476-4,0)&amp;"")</f>
        <v/>
      </c>
      <c r="F476" s="216" t="str">
        <f ca="1">IF(ISERROR($V476),"",OFFSET('Smelter Look-up'!$E$4,$V476-4,0))</f>
        <v/>
      </c>
      <c r="G476" s="216" t="str">
        <f ca="1">IF(C476=$X$4,"Enter smelter details", IF(ISERROR($V476),"",OFFSET('Smelter Look-up'!$F$4,$V476-4,0)))</f>
        <v/>
      </c>
      <c r="H476" s="217" t="str">
        <f ca="1">IF(ISERROR($V476),"",OFFSET('Smelter Look-up'!$G$4,$V476-4,0))</f>
        <v/>
      </c>
      <c r="I476" s="218" t="str">
        <f ca="1">IF(ISERROR($V476),"",OFFSET('Smelter Look-up'!$H$4,$V476-4,0))</f>
        <v/>
      </c>
      <c r="J476" s="218" t="str">
        <f ca="1">IF(ISERROR($V476),"",OFFSET('Smelter Look-up'!$I$4,$V476-4,0))</f>
        <v/>
      </c>
      <c r="K476" s="267"/>
      <c r="L476" s="267"/>
      <c r="M476" s="267"/>
      <c r="N476" s="267"/>
      <c r="O476" s="267"/>
      <c r="P476" s="219"/>
      <c r="Q476" s="268"/>
      <c r="R476" s="216" t="str">
        <f ca="1">IF(ISERROR($V476),"",OFFSET('Smelter Look-up'!$C$4,$V476-4,0)&amp;"")</f>
        <v/>
      </c>
      <c r="S476" s="224" t="str">
        <f t="shared" ca="1" si="21"/>
        <v/>
      </c>
      <c r="T476" s="224" t="str">
        <f ca="1">IF(B476="","",IF(ISERROR(MATCH($J476,SorP!$B$1:$B$6230,0)),"",INDIRECT("'SorP'!$A$"&amp;MATCH($J476,SorP!$B$1:$B$6230,0))))</f>
        <v/>
      </c>
      <c r="U476" s="239"/>
      <c r="V476" s="269" t="e">
        <f>IF(C476="",NA(),MATCH($B476&amp;$C476,'Smelter Look-up'!$J:$J,0))</f>
        <v>#N/A</v>
      </c>
      <c r="W476" s="270"/>
      <c r="X476" s="270">
        <f t="shared" ca="1" si="22"/>
        <v>0</v>
      </c>
      <c r="Y476" s="270"/>
      <c r="Z476" s="270"/>
      <c r="AB476" s="272" t="str">
        <f t="shared" si="23"/>
        <v/>
      </c>
    </row>
    <row r="477" spans="1:28" s="271" customFormat="1" ht="20.25">
      <c r="A477" s="215"/>
      <c r="B477" s="216" t="str">
        <f>IF(LEN(A477)=0,"",INDEX('Smelter Look-up'!$A:$A,MATCH($A477,'Smelter Look-up'!$E:$E,0)))</f>
        <v/>
      </c>
      <c r="C477" s="220" t="str">
        <f>IF(LEN(A477)=0,"",INDEX('Smelter Look-up'!$C:$C,MATCH($A477,'Smelter Look-up'!$E:$E,0)))</f>
        <v/>
      </c>
      <c r="D477" s="216"/>
      <c r="E477" s="216" t="str">
        <f ca="1">IF(ISERROR($V477),"",OFFSET('Smelter Look-up'!$D$4,$V477-4,0)&amp;"")</f>
        <v/>
      </c>
      <c r="F477" s="216" t="str">
        <f ca="1">IF(ISERROR($V477),"",OFFSET('Smelter Look-up'!$E$4,$V477-4,0))</f>
        <v/>
      </c>
      <c r="G477" s="216" t="str">
        <f ca="1">IF(C477=$X$4,"Enter smelter details", IF(ISERROR($V477),"",OFFSET('Smelter Look-up'!$F$4,$V477-4,0)))</f>
        <v/>
      </c>
      <c r="H477" s="217" t="str">
        <f ca="1">IF(ISERROR($V477),"",OFFSET('Smelter Look-up'!$G$4,$V477-4,0))</f>
        <v/>
      </c>
      <c r="I477" s="218" t="str">
        <f ca="1">IF(ISERROR($V477),"",OFFSET('Smelter Look-up'!$H$4,$V477-4,0))</f>
        <v/>
      </c>
      <c r="J477" s="218" t="str">
        <f ca="1">IF(ISERROR($V477),"",OFFSET('Smelter Look-up'!$I$4,$V477-4,0))</f>
        <v/>
      </c>
      <c r="K477" s="267"/>
      <c r="L477" s="267"/>
      <c r="M477" s="267"/>
      <c r="N477" s="267"/>
      <c r="O477" s="267"/>
      <c r="P477" s="219"/>
      <c r="Q477" s="268"/>
      <c r="R477" s="216" t="str">
        <f ca="1">IF(ISERROR($V477),"",OFFSET('Smelter Look-up'!$C$4,$V477-4,0)&amp;"")</f>
        <v/>
      </c>
      <c r="S477" s="224" t="str">
        <f t="shared" ca="1" si="21"/>
        <v/>
      </c>
      <c r="T477" s="224" t="str">
        <f ca="1">IF(B477="","",IF(ISERROR(MATCH($J477,SorP!$B$1:$B$6230,0)),"",INDIRECT("'SorP'!$A$"&amp;MATCH($J477,SorP!$B$1:$B$6230,0))))</f>
        <v/>
      </c>
      <c r="U477" s="239"/>
      <c r="V477" s="269" t="e">
        <f>IF(C477="",NA(),MATCH($B477&amp;$C477,'Smelter Look-up'!$J:$J,0))</f>
        <v>#N/A</v>
      </c>
      <c r="W477" s="270"/>
      <c r="X477" s="270">
        <f t="shared" ca="1" si="22"/>
        <v>0</v>
      </c>
      <c r="Y477" s="270"/>
      <c r="Z477" s="270"/>
      <c r="AB477" s="272" t="str">
        <f t="shared" si="23"/>
        <v/>
      </c>
    </row>
    <row r="478" spans="1:28" s="271" customFormat="1" ht="20.25">
      <c r="A478" s="215"/>
      <c r="B478" s="216" t="str">
        <f>IF(LEN(A478)=0,"",INDEX('Smelter Look-up'!$A:$A,MATCH($A478,'Smelter Look-up'!$E:$E,0)))</f>
        <v/>
      </c>
      <c r="C478" s="220" t="str">
        <f>IF(LEN(A478)=0,"",INDEX('Smelter Look-up'!$C:$C,MATCH($A478,'Smelter Look-up'!$E:$E,0)))</f>
        <v/>
      </c>
      <c r="D478" s="216"/>
      <c r="E478" s="216" t="str">
        <f ca="1">IF(ISERROR($V478),"",OFFSET('Smelter Look-up'!$D$4,$V478-4,0)&amp;"")</f>
        <v/>
      </c>
      <c r="F478" s="216" t="str">
        <f ca="1">IF(ISERROR($V478),"",OFFSET('Smelter Look-up'!$E$4,$V478-4,0))</f>
        <v/>
      </c>
      <c r="G478" s="216" t="str">
        <f ca="1">IF(C478=$X$4,"Enter smelter details", IF(ISERROR($V478),"",OFFSET('Smelter Look-up'!$F$4,$V478-4,0)))</f>
        <v/>
      </c>
      <c r="H478" s="217" t="str">
        <f ca="1">IF(ISERROR($V478),"",OFFSET('Smelter Look-up'!$G$4,$V478-4,0))</f>
        <v/>
      </c>
      <c r="I478" s="218" t="str">
        <f ca="1">IF(ISERROR($V478),"",OFFSET('Smelter Look-up'!$H$4,$V478-4,0))</f>
        <v/>
      </c>
      <c r="J478" s="218" t="str">
        <f ca="1">IF(ISERROR($V478),"",OFFSET('Smelter Look-up'!$I$4,$V478-4,0))</f>
        <v/>
      </c>
      <c r="K478" s="267"/>
      <c r="L478" s="267"/>
      <c r="M478" s="267"/>
      <c r="N478" s="267"/>
      <c r="O478" s="267"/>
      <c r="P478" s="219"/>
      <c r="Q478" s="268"/>
      <c r="R478" s="216" t="str">
        <f ca="1">IF(ISERROR($V478),"",OFFSET('Smelter Look-up'!$C$4,$V478-4,0)&amp;"")</f>
        <v/>
      </c>
      <c r="S478" s="224" t="str">
        <f t="shared" ca="1" si="21"/>
        <v/>
      </c>
      <c r="T478" s="224" t="str">
        <f ca="1">IF(B478="","",IF(ISERROR(MATCH($J478,SorP!$B$1:$B$6230,0)),"",INDIRECT("'SorP'!$A$"&amp;MATCH($J478,SorP!$B$1:$B$6230,0))))</f>
        <v/>
      </c>
      <c r="U478" s="239"/>
      <c r="V478" s="269" t="e">
        <f>IF(C478="",NA(),MATCH($B478&amp;$C478,'Smelter Look-up'!$J:$J,0))</f>
        <v>#N/A</v>
      </c>
      <c r="W478" s="270"/>
      <c r="X478" s="270">
        <f t="shared" ca="1" si="22"/>
        <v>0</v>
      </c>
      <c r="Y478" s="270"/>
      <c r="Z478" s="270"/>
      <c r="AB478" s="272" t="str">
        <f t="shared" si="23"/>
        <v/>
      </c>
    </row>
    <row r="479" spans="1:28" s="271" customFormat="1" ht="20.25">
      <c r="A479" s="215"/>
      <c r="B479" s="216" t="str">
        <f>IF(LEN(A479)=0,"",INDEX('Smelter Look-up'!$A:$A,MATCH($A479,'Smelter Look-up'!$E:$E,0)))</f>
        <v/>
      </c>
      <c r="C479" s="220" t="str">
        <f>IF(LEN(A479)=0,"",INDEX('Smelter Look-up'!$C:$C,MATCH($A479,'Smelter Look-up'!$E:$E,0)))</f>
        <v/>
      </c>
      <c r="D479" s="216"/>
      <c r="E479" s="216" t="str">
        <f ca="1">IF(ISERROR($V479),"",OFFSET('Smelter Look-up'!$D$4,$V479-4,0)&amp;"")</f>
        <v/>
      </c>
      <c r="F479" s="216" t="str">
        <f ca="1">IF(ISERROR($V479),"",OFFSET('Smelter Look-up'!$E$4,$V479-4,0))</f>
        <v/>
      </c>
      <c r="G479" s="216" t="str">
        <f ca="1">IF(C479=$X$4,"Enter smelter details", IF(ISERROR($V479),"",OFFSET('Smelter Look-up'!$F$4,$V479-4,0)))</f>
        <v/>
      </c>
      <c r="H479" s="217" t="str">
        <f ca="1">IF(ISERROR($V479),"",OFFSET('Smelter Look-up'!$G$4,$V479-4,0))</f>
        <v/>
      </c>
      <c r="I479" s="218" t="str">
        <f ca="1">IF(ISERROR($V479),"",OFFSET('Smelter Look-up'!$H$4,$V479-4,0))</f>
        <v/>
      </c>
      <c r="J479" s="218" t="str">
        <f ca="1">IF(ISERROR($V479),"",OFFSET('Smelter Look-up'!$I$4,$V479-4,0))</f>
        <v/>
      </c>
      <c r="K479" s="267"/>
      <c r="L479" s="267"/>
      <c r="M479" s="267"/>
      <c r="N479" s="267"/>
      <c r="O479" s="267"/>
      <c r="P479" s="219"/>
      <c r="Q479" s="268"/>
      <c r="R479" s="216" t="str">
        <f ca="1">IF(ISERROR($V479),"",OFFSET('Smelter Look-up'!$C$4,$V479-4,0)&amp;"")</f>
        <v/>
      </c>
      <c r="S479" s="224" t="str">
        <f t="shared" ca="1" si="21"/>
        <v/>
      </c>
      <c r="T479" s="224" t="str">
        <f ca="1">IF(B479="","",IF(ISERROR(MATCH($J479,SorP!$B$1:$B$6230,0)),"",INDIRECT("'SorP'!$A$"&amp;MATCH($J479,SorP!$B$1:$B$6230,0))))</f>
        <v/>
      </c>
      <c r="U479" s="239"/>
      <c r="V479" s="269" t="e">
        <f>IF(C479="",NA(),MATCH($B479&amp;$C479,'Smelter Look-up'!$J:$J,0))</f>
        <v>#N/A</v>
      </c>
      <c r="W479" s="270"/>
      <c r="X479" s="270">
        <f t="shared" ca="1" si="22"/>
        <v>0</v>
      </c>
      <c r="Y479" s="270"/>
      <c r="Z479" s="270"/>
      <c r="AB479" s="272" t="str">
        <f t="shared" si="23"/>
        <v/>
      </c>
    </row>
    <row r="480" spans="1:28" s="271" customFormat="1" ht="20.25">
      <c r="A480" s="215"/>
      <c r="B480" s="216" t="str">
        <f>IF(LEN(A480)=0,"",INDEX('Smelter Look-up'!$A:$A,MATCH($A480,'Smelter Look-up'!$E:$E,0)))</f>
        <v/>
      </c>
      <c r="C480" s="220" t="str">
        <f>IF(LEN(A480)=0,"",INDEX('Smelter Look-up'!$C:$C,MATCH($A480,'Smelter Look-up'!$E:$E,0)))</f>
        <v/>
      </c>
      <c r="D480" s="216"/>
      <c r="E480" s="216" t="str">
        <f ca="1">IF(ISERROR($V480),"",OFFSET('Smelter Look-up'!$D$4,$V480-4,0)&amp;"")</f>
        <v/>
      </c>
      <c r="F480" s="216" t="str">
        <f ca="1">IF(ISERROR($V480),"",OFFSET('Smelter Look-up'!$E$4,$V480-4,0))</f>
        <v/>
      </c>
      <c r="G480" s="216" t="str">
        <f ca="1">IF(C480=$X$4,"Enter smelter details", IF(ISERROR($V480),"",OFFSET('Smelter Look-up'!$F$4,$V480-4,0)))</f>
        <v/>
      </c>
      <c r="H480" s="217" t="str">
        <f ca="1">IF(ISERROR($V480),"",OFFSET('Smelter Look-up'!$G$4,$V480-4,0))</f>
        <v/>
      </c>
      <c r="I480" s="218" t="str">
        <f ca="1">IF(ISERROR($V480),"",OFFSET('Smelter Look-up'!$H$4,$V480-4,0))</f>
        <v/>
      </c>
      <c r="J480" s="218" t="str">
        <f ca="1">IF(ISERROR($V480),"",OFFSET('Smelter Look-up'!$I$4,$V480-4,0))</f>
        <v/>
      </c>
      <c r="K480" s="267"/>
      <c r="L480" s="267"/>
      <c r="M480" s="267"/>
      <c r="N480" s="267"/>
      <c r="O480" s="267"/>
      <c r="P480" s="219"/>
      <c r="Q480" s="268"/>
      <c r="R480" s="216" t="str">
        <f ca="1">IF(ISERROR($V480),"",OFFSET('Smelter Look-up'!$C$4,$V480-4,0)&amp;"")</f>
        <v/>
      </c>
      <c r="S480" s="224" t="str">
        <f t="shared" ca="1" si="21"/>
        <v/>
      </c>
      <c r="T480" s="224" t="str">
        <f ca="1">IF(B480="","",IF(ISERROR(MATCH($J480,SorP!$B$1:$B$6230,0)),"",INDIRECT("'SorP'!$A$"&amp;MATCH($J480,SorP!$B$1:$B$6230,0))))</f>
        <v/>
      </c>
      <c r="U480" s="239"/>
      <c r="V480" s="269" t="e">
        <f>IF(C480="",NA(),MATCH($B480&amp;$C480,'Smelter Look-up'!$J:$J,0))</f>
        <v>#N/A</v>
      </c>
      <c r="W480" s="270"/>
      <c r="X480" s="270">
        <f t="shared" ca="1" si="22"/>
        <v>0</v>
      </c>
      <c r="Y480" s="270"/>
      <c r="Z480" s="270"/>
      <c r="AB480" s="272" t="str">
        <f t="shared" si="23"/>
        <v/>
      </c>
    </row>
    <row r="481" spans="1:28" s="271" customFormat="1" ht="20.25">
      <c r="A481" s="215"/>
      <c r="B481" s="216" t="str">
        <f>IF(LEN(A481)=0,"",INDEX('Smelter Look-up'!$A:$A,MATCH($A481,'Smelter Look-up'!$E:$E,0)))</f>
        <v/>
      </c>
      <c r="C481" s="220" t="str">
        <f>IF(LEN(A481)=0,"",INDEX('Smelter Look-up'!$C:$C,MATCH($A481,'Smelter Look-up'!$E:$E,0)))</f>
        <v/>
      </c>
      <c r="D481" s="216"/>
      <c r="E481" s="216" t="str">
        <f ca="1">IF(ISERROR($V481),"",OFFSET('Smelter Look-up'!$D$4,$V481-4,0)&amp;"")</f>
        <v/>
      </c>
      <c r="F481" s="216" t="str">
        <f ca="1">IF(ISERROR($V481),"",OFFSET('Smelter Look-up'!$E$4,$V481-4,0))</f>
        <v/>
      </c>
      <c r="G481" s="216" t="str">
        <f ca="1">IF(C481=$X$4,"Enter smelter details", IF(ISERROR($V481),"",OFFSET('Smelter Look-up'!$F$4,$V481-4,0)))</f>
        <v/>
      </c>
      <c r="H481" s="217" t="str">
        <f ca="1">IF(ISERROR($V481),"",OFFSET('Smelter Look-up'!$G$4,$V481-4,0))</f>
        <v/>
      </c>
      <c r="I481" s="218" t="str">
        <f ca="1">IF(ISERROR($V481),"",OFFSET('Smelter Look-up'!$H$4,$V481-4,0))</f>
        <v/>
      </c>
      <c r="J481" s="218" t="str">
        <f ca="1">IF(ISERROR($V481),"",OFFSET('Smelter Look-up'!$I$4,$V481-4,0))</f>
        <v/>
      </c>
      <c r="K481" s="267"/>
      <c r="L481" s="267"/>
      <c r="M481" s="267"/>
      <c r="N481" s="267"/>
      <c r="O481" s="267"/>
      <c r="P481" s="219"/>
      <c r="Q481" s="268"/>
      <c r="R481" s="216" t="str">
        <f ca="1">IF(ISERROR($V481),"",OFFSET('Smelter Look-up'!$C$4,$V481-4,0)&amp;"")</f>
        <v/>
      </c>
      <c r="S481" s="224" t="str">
        <f t="shared" ca="1" si="21"/>
        <v/>
      </c>
      <c r="T481" s="224" t="str">
        <f ca="1">IF(B481="","",IF(ISERROR(MATCH($J481,SorP!$B$1:$B$6230,0)),"",INDIRECT("'SorP'!$A$"&amp;MATCH($J481,SorP!$B$1:$B$6230,0))))</f>
        <v/>
      </c>
      <c r="U481" s="239"/>
      <c r="V481" s="269" t="e">
        <f>IF(C481="",NA(),MATCH($B481&amp;$C481,'Smelter Look-up'!$J:$J,0))</f>
        <v>#N/A</v>
      </c>
      <c r="W481" s="270"/>
      <c r="X481" s="270">
        <f t="shared" ca="1" si="22"/>
        <v>0</v>
      </c>
      <c r="Y481" s="270"/>
      <c r="Z481" s="270"/>
      <c r="AB481" s="272" t="str">
        <f t="shared" si="23"/>
        <v/>
      </c>
    </row>
    <row r="482" spans="1:28" s="271" customFormat="1" ht="20.25">
      <c r="A482" s="215"/>
      <c r="B482" s="216" t="str">
        <f>IF(LEN(A482)=0,"",INDEX('Smelter Look-up'!$A:$A,MATCH($A482,'Smelter Look-up'!$E:$E,0)))</f>
        <v/>
      </c>
      <c r="C482" s="220" t="str">
        <f>IF(LEN(A482)=0,"",INDEX('Smelter Look-up'!$C:$C,MATCH($A482,'Smelter Look-up'!$E:$E,0)))</f>
        <v/>
      </c>
      <c r="D482" s="216"/>
      <c r="E482" s="216" t="str">
        <f ca="1">IF(ISERROR($V482),"",OFFSET('Smelter Look-up'!$D$4,$V482-4,0)&amp;"")</f>
        <v/>
      </c>
      <c r="F482" s="216" t="str">
        <f ca="1">IF(ISERROR($V482),"",OFFSET('Smelter Look-up'!$E$4,$V482-4,0))</f>
        <v/>
      </c>
      <c r="G482" s="216" t="str">
        <f ca="1">IF(C482=$X$4,"Enter smelter details", IF(ISERROR($V482),"",OFFSET('Smelter Look-up'!$F$4,$V482-4,0)))</f>
        <v/>
      </c>
      <c r="H482" s="217" t="str">
        <f ca="1">IF(ISERROR($V482),"",OFFSET('Smelter Look-up'!$G$4,$V482-4,0))</f>
        <v/>
      </c>
      <c r="I482" s="218" t="str">
        <f ca="1">IF(ISERROR($V482),"",OFFSET('Smelter Look-up'!$H$4,$V482-4,0))</f>
        <v/>
      </c>
      <c r="J482" s="218" t="str">
        <f ca="1">IF(ISERROR($V482),"",OFFSET('Smelter Look-up'!$I$4,$V482-4,0))</f>
        <v/>
      </c>
      <c r="K482" s="267"/>
      <c r="L482" s="267"/>
      <c r="M482" s="267"/>
      <c r="N482" s="267"/>
      <c r="O482" s="267"/>
      <c r="P482" s="219"/>
      <c r="Q482" s="268"/>
      <c r="R482" s="216" t="str">
        <f ca="1">IF(ISERROR($V482),"",OFFSET('Smelter Look-up'!$C$4,$V482-4,0)&amp;"")</f>
        <v/>
      </c>
      <c r="S482" s="224" t="str">
        <f t="shared" ca="1" si="21"/>
        <v/>
      </c>
      <c r="T482" s="224" t="str">
        <f ca="1">IF(B482="","",IF(ISERROR(MATCH($J482,SorP!$B$1:$B$6230,0)),"",INDIRECT("'SorP'!$A$"&amp;MATCH($J482,SorP!$B$1:$B$6230,0))))</f>
        <v/>
      </c>
      <c r="U482" s="239"/>
      <c r="V482" s="269" t="e">
        <f>IF(C482="",NA(),MATCH($B482&amp;$C482,'Smelter Look-up'!$J:$J,0))</f>
        <v>#N/A</v>
      </c>
      <c r="W482" s="270"/>
      <c r="X482" s="270">
        <f t="shared" ca="1" si="22"/>
        <v>0</v>
      </c>
      <c r="Y482" s="270"/>
      <c r="Z482" s="270"/>
      <c r="AB482" s="272" t="str">
        <f t="shared" si="23"/>
        <v/>
      </c>
    </row>
    <row r="483" spans="1:28" s="271" customFormat="1" ht="20.25">
      <c r="A483" s="215"/>
      <c r="B483" s="216" t="str">
        <f>IF(LEN(A483)=0,"",INDEX('Smelter Look-up'!$A:$A,MATCH($A483,'Smelter Look-up'!$E:$E,0)))</f>
        <v/>
      </c>
      <c r="C483" s="220" t="str">
        <f>IF(LEN(A483)=0,"",INDEX('Smelter Look-up'!$C:$C,MATCH($A483,'Smelter Look-up'!$E:$E,0)))</f>
        <v/>
      </c>
      <c r="D483" s="216"/>
      <c r="E483" s="216" t="str">
        <f ca="1">IF(ISERROR($V483),"",OFFSET('Smelter Look-up'!$D$4,$V483-4,0)&amp;"")</f>
        <v/>
      </c>
      <c r="F483" s="216" t="str">
        <f ca="1">IF(ISERROR($V483),"",OFFSET('Smelter Look-up'!$E$4,$V483-4,0))</f>
        <v/>
      </c>
      <c r="G483" s="216" t="str">
        <f ca="1">IF(C483=$X$4,"Enter smelter details", IF(ISERROR($V483),"",OFFSET('Smelter Look-up'!$F$4,$V483-4,0)))</f>
        <v/>
      </c>
      <c r="H483" s="217" t="str">
        <f ca="1">IF(ISERROR($V483),"",OFFSET('Smelter Look-up'!$G$4,$V483-4,0))</f>
        <v/>
      </c>
      <c r="I483" s="218" t="str">
        <f ca="1">IF(ISERROR($V483),"",OFFSET('Smelter Look-up'!$H$4,$V483-4,0))</f>
        <v/>
      </c>
      <c r="J483" s="218" t="str">
        <f ca="1">IF(ISERROR($V483),"",OFFSET('Smelter Look-up'!$I$4,$V483-4,0))</f>
        <v/>
      </c>
      <c r="K483" s="267"/>
      <c r="L483" s="267"/>
      <c r="M483" s="267"/>
      <c r="N483" s="267"/>
      <c r="O483" s="267"/>
      <c r="P483" s="219"/>
      <c r="Q483" s="268"/>
      <c r="R483" s="216" t="str">
        <f ca="1">IF(ISERROR($V483),"",OFFSET('Smelter Look-up'!$C$4,$V483-4,0)&amp;"")</f>
        <v/>
      </c>
      <c r="S483" s="224" t="str">
        <f t="shared" ca="1" si="21"/>
        <v/>
      </c>
      <c r="T483" s="224" t="str">
        <f ca="1">IF(B483="","",IF(ISERROR(MATCH($J483,SorP!$B$1:$B$6230,0)),"",INDIRECT("'SorP'!$A$"&amp;MATCH($J483,SorP!$B$1:$B$6230,0))))</f>
        <v/>
      </c>
      <c r="U483" s="239"/>
      <c r="V483" s="269" t="e">
        <f>IF(C483="",NA(),MATCH($B483&amp;$C483,'Smelter Look-up'!$J:$J,0))</f>
        <v>#N/A</v>
      </c>
      <c r="W483" s="270"/>
      <c r="X483" s="270">
        <f t="shared" ca="1" si="22"/>
        <v>0</v>
      </c>
      <c r="Y483" s="270"/>
      <c r="Z483" s="270"/>
      <c r="AB483" s="272" t="str">
        <f t="shared" si="23"/>
        <v/>
      </c>
    </row>
    <row r="484" spans="1:28" s="271" customFormat="1" ht="20.25">
      <c r="A484" s="215"/>
      <c r="B484" s="216" t="str">
        <f>IF(LEN(A484)=0,"",INDEX('Smelter Look-up'!$A:$A,MATCH($A484,'Smelter Look-up'!$E:$E,0)))</f>
        <v/>
      </c>
      <c r="C484" s="220" t="str">
        <f>IF(LEN(A484)=0,"",INDEX('Smelter Look-up'!$C:$C,MATCH($A484,'Smelter Look-up'!$E:$E,0)))</f>
        <v/>
      </c>
      <c r="D484" s="216"/>
      <c r="E484" s="216" t="str">
        <f ca="1">IF(ISERROR($V484),"",OFFSET('Smelter Look-up'!$D$4,$V484-4,0)&amp;"")</f>
        <v/>
      </c>
      <c r="F484" s="216" t="str">
        <f ca="1">IF(ISERROR($V484),"",OFFSET('Smelter Look-up'!$E$4,$V484-4,0))</f>
        <v/>
      </c>
      <c r="G484" s="216" t="str">
        <f ca="1">IF(C484=$X$4,"Enter smelter details", IF(ISERROR($V484),"",OFFSET('Smelter Look-up'!$F$4,$V484-4,0)))</f>
        <v/>
      </c>
      <c r="H484" s="217" t="str">
        <f ca="1">IF(ISERROR($V484),"",OFFSET('Smelter Look-up'!$G$4,$V484-4,0))</f>
        <v/>
      </c>
      <c r="I484" s="218" t="str">
        <f ca="1">IF(ISERROR($V484),"",OFFSET('Smelter Look-up'!$H$4,$V484-4,0))</f>
        <v/>
      </c>
      <c r="J484" s="218" t="str">
        <f ca="1">IF(ISERROR($V484),"",OFFSET('Smelter Look-up'!$I$4,$V484-4,0))</f>
        <v/>
      </c>
      <c r="K484" s="267"/>
      <c r="L484" s="267"/>
      <c r="M484" s="267"/>
      <c r="N484" s="267"/>
      <c r="O484" s="267"/>
      <c r="P484" s="219"/>
      <c r="Q484" s="268"/>
      <c r="R484" s="216" t="str">
        <f ca="1">IF(ISERROR($V484),"",OFFSET('Smelter Look-up'!$C$4,$V484-4,0)&amp;"")</f>
        <v/>
      </c>
      <c r="S484" s="224" t="str">
        <f t="shared" ca="1" si="21"/>
        <v/>
      </c>
      <c r="T484" s="224" t="str">
        <f ca="1">IF(B484="","",IF(ISERROR(MATCH($J484,SorP!$B$1:$B$6230,0)),"",INDIRECT("'SorP'!$A$"&amp;MATCH($J484,SorP!$B$1:$B$6230,0))))</f>
        <v/>
      </c>
      <c r="U484" s="239"/>
      <c r="V484" s="269" t="e">
        <f>IF(C484="",NA(),MATCH($B484&amp;$C484,'Smelter Look-up'!$J:$J,0))</f>
        <v>#N/A</v>
      </c>
      <c r="W484" s="270"/>
      <c r="X484" s="270">
        <f t="shared" ca="1" si="22"/>
        <v>0</v>
      </c>
      <c r="Y484" s="270"/>
      <c r="Z484" s="270"/>
      <c r="AB484" s="272" t="str">
        <f t="shared" si="23"/>
        <v/>
      </c>
    </row>
    <row r="485" spans="1:28" s="271" customFormat="1" ht="20.25">
      <c r="A485" s="215"/>
      <c r="B485" s="216" t="str">
        <f>IF(LEN(A485)=0,"",INDEX('Smelter Look-up'!$A:$A,MATCH($A485,'Smelter Look-up'!$E:$E,0)))</f>
        <v/>
      </c>
      <c r="C485" s="220" t="str">
        <f>IF(LEN(A485)=0,"",INDEX('Smelter Look-up'!$C:$C,MATCH($A485,'Smelter Look-up'!$E:$E,0)))</f>
        <v/>
      </c>
      <c r="D485" s="216"/>
      <c r="E485" s="216" t="str">
        <f ca="1">IF(ISERROR($V485),"",OFFSET('Smelter Look-up'!$D$4,$V485-4,0)&amp;"")</f>
        <v/>
      </c>
      <c r="F485" s="216" t="str">
        <f ca="1">IF(ISERROR($V485),"",OFFSET('Smelter Look-up'!$E$4,$V485-4,0))</f>
        <v/>
      </c>
      <c r="G485" s="216" t="str">
        <f ca="1">IF(C485=$X$4,"Enter smelter details", IF(ISERROR($V485),"",OFFSET('Smelter Look-up'!$F$4,$V485-4,0)))</f>
        <v/>
      </c>
      <c r="H485" s="217" t="str">
        <f ca="1">IF(ISERROR($V485),"",OFFSET('Smelter Look-up'!$G$4,$V485-4,0))</f>
        <v/>
      </c>
      <c r="I485" s="218" t="str">
        <f ca="1">IF(ISERROR($V485),"",OFFSET('Smelter Look-up'!$H$4,$V485-4,0))</f>
        <v/>
      </c>
      <c r="J485" s="218" t="str">
        <f ca="1">IF(ISERROR($V485),"",OFFSET('Smelter Look-up'!$I$4,$V485-4,0))</f>
        <v/>
      </c>
      <c r="K485" s="267"/>
      <c r="L485" s="267"/>
      <c r="M485" s="267"/>
      <c r="N485" s="267"/>
      <c r="O485" s="267"/>
      <c r="P485" s="219"/>
      <c r="Q485" s="268"/>
      <c r="R485" s="216" t="str">
        <f ca="1">IF(ISERROR($V485),"",OFFSET('Smelter Look-up'!$C$4,$V485-4,0)&amp;"")</f>
        <v/>
      </c>
      <c r="S485" s="224" t="str">
        <f t="shared" ca="1" si="21"/>
        <v/>
      </c>
      <c r="T485" s="224" t="str">
        <f ca="1">IF(B485="","",IF(ISERROR(MATCH($J485,SorP!$B$1:$B$6230,0)),"",INDIRECT("'SorP'!$A$"&amp;MATCH($J485,SorP!$B$1:$B$6230,0))))</f>
        <v/>
      </c>
      <c r="U485" s="239"/>
      <c r="V485" s="269" t="e">
        <f>IF(C485="",NA(),MATCH($B485&amp;$C485,'Smelter Look-up'!$J:$J,0))</f>
        <v>#N/A</v>
      </c>
      <c r="W485" s="270"/>
      <c r="X485" s="270">
        <f t="shared" ca="1" si="22"/>
        <v>0</v>
      </c>
      <c r="Y485" s="270"/>
      <c r="Z485" s="270"/>
      <c r="AB485" s="272" t="str">
        <f t="shared" si="23"/>
        <v/>
      </c>
    </row>
    <row r="486" spans="1:28" s="271" customFormat="1" ht="20.25">
      <c r="A486" s="215"/>
      <c r="B486" s="216" t="str">
        <f>IF(LEN(A486)=0,"",INDEX('Smelter Look-up'!$A:$A,MATCH($A486,'Smelter Look-up'!$E:$E,0)))</f>
        <v/>
      </c>
      <c r="C486" s="220" t="str">
        <f>IF(LEN(A486)=0,"",INDEX('Smelter Look-up'!$C:$C,MATCH($A486,'Smelter Look-up'!$E:$E,0)))</f>
        <v/>
      </c>
      <c r="D486" s="216"/>
      <c r="E486" s="216" t="str">
        <f ca="1">IF(ISERROR($V486),"",OFFSET('Smelter Look-up'!$D$4,$V486-4,0)&amp;"")</f>
        <v/>
      </c>
      <c r="F486" s="216" t="str">
        <f ca="1">IF(ISERROR($V486),"",OFFSET('Smelter Look-up'!$E$4,$V486-4,0))</f>
        <v/>
      </c>
      <c r="G486" s="216" t="str">
        <f ca="1">IF(C486=$X$4,"Enter smelter details", IF(ISERROR($V486),"",OFFSET('Smelter Look-up'!$F$4,$V486-4,0)))</f>
        <v/>
      </c>
      <c r="H486" s="217" t="str">
        <f ca="1">IF(ISERROR($V486),"",OFFSET('Smelter Look-up'!$G$4,$V486-4,0))</f>
        <v/>
      </c>
      <c r="I486" s="218" t="str">
        <f ca="1">IF(ISERROR($V486),"",OFFSET('Smelter Look-up'!$H$4,$V486-4,0))</f>
        <v/>
      </c>
      <c r="J486" s="218" t="str">
        <f ca="1">IF(ISERROR($V486),"",OFFSET('Smelter Look-up'!$I$4,$V486-4,0))</f>
        <v/>
      </c>
      <c r="K486" s="267"/>
      <c r="L486" s="267"/>
      <c r="M486" s="267"/>
      <c r="N486" s="267"/>
      <c r="O486" s="267"/>
      <c r="P486" s="219"/>
      <c r="Q486" s="268"/>
      <c r="R486" s="216" t="str">
        <f ca="1">IF(ISERROR($V486),"",OFFSET('Smelter Look-up'!$C$4,$V486-4,0)&amp;"")</f>
        <v/>
      </c>
      <c r="S486" s="224" t="str">
        <f t="shared" ca="1" si="21"/>
        <v/>
      </c>
      <c r="T486" s="224" t="str">
        <f ca="1">IF(B486="","",IF(ISERROR(MATCH($J486,SorP!$B$1:$B$6230,0)),"",INDIRECT("'SorP'!$A$"&amp;MATCH($J486,SorP!$B$1:$B$6230,0))))</f>
        <v/>
      </c>
      <c r="U486" s="239"/>
      <c r="V486" s="269" t="e">
        <f>IF(C486="",NA(),MATCH($B486&amp;$C486,'Smelter Look-up'!$J:$J,0))</f>
        <v>#N/A</v>
      </c>
      <c r="W486" s="270"/>
      <c r="X486" s="270">
        <f t="shared" ca="1" si="22"/>
        <v>0</v>
      </c>
      <c r="Y486" s="270"/>
      <c r="Z486" s="270"/>
      <c r="AB486" s="272" t="str">
        <f t="shared" si="23"/>
        <v/>
      </c>
    </row>
    <row r="487" spans="1:28" s="271" customFormat="1" ht="20.25">
      <c r="A487" s="215"/>
      <c r="B487" s="216" t="str">
        <f>IF(LEN(A487)=0,"",INDEX('Smelter Look-up'!$A:$A,MATCH($A487,'Smelter Look-up'!$E:$E,0)))</f>
        <v/>
      </c>
      <c r="C487" s="220" t="str">
        <f>IF(LEN(A487)=0,"",INDEX('Smelter Look-up'!$C:$C,MATCH($A487,'Smelter Look-up'!$E:$E,0)))</f>
        <v/>
      </c>
      <c r="D487" s="216"/>
      <c r="E487" s="216" t="str">
        <f ca="1">IF(ISERROR($V487),"",OFFSET('Smelter Look-up'!$D$4,$V487-4,0)&amp;"")</f>
        <v/>
      </c>
      <c r="F487" s="216" t="str">
        <f ca="1">IF(ISERROR($V487),"",OFFSET('Smelter Look-up'!$E$4,$V487-4,0))</f>
        <v/>
      </c>
      <c r="G487" s="216" t="str">
        <f ca="1">IF(C487=$X$4,"Enter smelter details", IF(ISERROR($V487),"",OFFSET('Smelter Look-up'!$F$4,$V487-4,0)))</f>
        <v/>
      </c>
      <c r="H487" s="217" t="str">
        <f ca="1">IF(ISERROR($V487),"",OFFSET('Smelter Look-up'!$G$4,$V487-4,0))</f>
        <v/>
      </c>
      <c r="I487" s="218" t="str">
        <f ca="1">IF(ISERROR($V487),"",OFFSET('Smelter Look-up'!$H$4,$V487-4,0))</f>
        <v/>
      </c>
      <c r="J487" s="218" t="str">
        <f ca="1">IF(ISERROR($V487),"",OFFSET('Smelter Look-up'!$I$4,$V487-4,0))</f>
        <v/>
      </c>
      <c r="K487" s="267"/>
      <c r="L487" s="267"/>
      <c r="M487" s="267"/>
      <c r="N487" s="267"/>
      <c r="O487" s="267"/>
      <c r="P487" s="219"/>
      <c r="Q487" s="268"/>
      <c r="R487" s="216" t="str">
        <f ca="1">IF(ISERROR($V487),"",OFFSET('Smelter Look-up'!$C$4,$V487-4,0)&amp;"")</f>
        <v/>
      </c>
      <c r="S487" s="224" t="str">
        <f t="shared" ca="1" si="21"/>
        <v/>
      </c>
      <c r="T487" s="224" t="str">
        <f ca="1">IF(B487="","",IF(ISERROR(MATCH($J487,SorP!$B$1:$B$6230,0)),"",INDIRECT("'SorP'!$A$"&amp;MATCH($J487,SorP!$B$1:$B$6230,0))))</f>
        <v/>
      </c>
      <c r="U487" s="239"/>
      <c r="V487" s="269" t="e">
        <f>IF(C487="",NA(),MATCH($B487&amp;$C487,'Smelter Look-up'!$J:$J,0))</f>
        <v>#N/A</v>
      </c>
      <c r="W487" s="270"/>
      <c r="X487" s="270">
        <f t="shared" ca="1" si="22"/>
        <v>0</v>
      </c>
      <c r="Y487" s="270"/>
      <c r="Z487" s="270"/>
      <c r="AB487" s="272" t="str">
        <f t="shared" si="23"/>
        <v/>
      </c>
    </row>
    <row r="488" spans="1:28" s="271" customFormat="1" ht="20.25">
      <c r="A488" s="215"/>
      <c r="B488" s="216" t="str">
        <f>IF(LEN(A488)=0,"",INDEX('Smelter Look-up'!$A:$A,MATCH($A488,'Smelter Look-up'!$E:$E,0)))</f>
        <v/>
      </c>
      <c r="C488" s="220" t="str">
        <f>IF(LEN(A488)=0,"",INDEX('Smelter Look-up'!$C:$C,MATCH($A488,'Smelter Look-up'!$E:$E,0)))</f>
        <v/>
      </c>
      <c r="D488" s="216"/>
      <c r="E488" s="216" t="str">
        <f ca="1">IF(ISERROR($V488),"",OFFSET('Smelter Look-up'!$D$4,$V488-4,0)&amp;"")</f>
        <v/>
      </c>
      <c r="F488" s="216" t="str">
        <f ca="1">IF(ISERROR($V488),"",OFFSET('Smelter Look-up'!$E$4,$V488-4,0))</f>
        <v/>
      </c>
      <c r="G488" s="216" t="str">
        <f ca="1">IF(C488=$X$4,"Enter smelter details", IF(ISERROR($V488),"",OFFSET('Smelter Look-up'!$F$4,$V488-4,0)))</f>
        <v/>
      </c>
      <c r="H488" s="217" t="str">
        <f ca="1">IF(ISERROR($V488),"",OFFSET('Smelter Look-up'!$G$4,$V488-4,0))</f>
        <v/>
      </c>
      <c r="I488" s="218" t="str">
        <f ca="1">IF(ISERROR($V488),"",OFFSET('Smelter Look-up'!$H$4,$V488-4,0))</f>
        <v/>
      </c>
      <c r="J488" s="218" t="str">
        <f ca="1">IF(ISERROR($V488),"",OFFSET('Smelter Look-up'!$I$4,$V488-4,0))</f>
        <v/>
      </c>
      <c r="K488" s="267"/>
      <c r="L488" s="267"/>
      <c r="M488" s="267"/>
      <c r="N488" s="267"/>
      <c r="O488" s="267"/>
      <c r="P488" s="219"/>
      <c r="Q488" s="268"/>
      <c r="R488" s="216" t="str">
        <f ca="1">IF(ISERROR($V488),"",OFFSET('Smelter Look-up'!$C$4,$V488-4,0)&amp;"")</f>
        <v/>
      </c>
      <c r="S488" s="224" t="str">
        <f t="shared" ca="1" si="21"/>
        <v/>
      </c>
      <c r="T488" s="224" t="str">
        <f ca="1">IF(B488="","",IF(ISERROR(MATCH($J488,SorP!$B$1:$B$6230,0)),"",INDIRECT("'SorP'!$A$"&amp;MATCH($J488,SorP!$B$1:$B$6230,0))))</f>
        <v/>
      </c>
      <c r="U488" s="239"/>
      <c r="V488" s="269" t="e">
        <f>IF(C488="",NA(),MATCH($B488&amp;$C488,'Smelter Look-up'!$J:$J,0))</f>
        <v>#N/A</v>
      </c>
      <c r="W488" s="270"/>
      <c r="X488" s="270">
        <f t="shared" ca="1" si="22"/>
        <v>0</v>
      </c>
      <c r="Y488" s="270"/>
      <c r="Z488" s="270"/>
      <c r="AB488" s="272" t="str">
        <f t="shared" si="23"/>
        <v/>
      </c>
    </row>
    <row r="489" spans="1:28" s="271" customFormat="1" ht="20.25">
      <c r="A489" s="215"/>
      <c r="B489" s="216" t="str">
        <f>IF(LEN(A489)=0,"",INDEX('Smelter Look-up'!$A:$A,MATCH($A489,'Smelter Look-up'!$E:$E,0)))</f>
        <v/>
      </c>
      <c r="C489" s="220" t="str">
        <f>IF(LEN(A489)=0,"",INDEX('Smelter Look-up'!$C:$C,MATCH($A489,'Smelter Look-up'!$E:$E,0)))</f>
        <v/>
      </c>
      <c r="D489" s="216"/>
      <c r="E489" s="216" t="str">
        <f ca="1">IF(ISERROR($V489),"",OFFSET('Smelter Look-up'!$D$4,$V489-4,0)&amp;"")</f>
        <v/>
      </c>
      <c r="F489" s="216" t="str">
        <f ca="1">IF(ISERROR($V489),"",OFFSET('Smelter Look-up'!$E$4,$V489-4,0))</f>
        <v/>
      </c>
      <c r="G489" s="216" t="str">
        <f ca="1">IF(C489=$X$4,"Enter smelter details", IF(ISERROR($V489),"",OFFSET('Smelter Look-up'!$F$4,$V489-4,0)))</f>
        <v/>
      </c>
      <c r="H489" s="217" t="str">
        <f ca="1">IF(ISERROR($V489),"",OFFSET('Smelter Look-up'!$G$4,$V489-4,0))</f>
        <v/>
      </c>
      <c r="I489" s="218" t="str">
        <f ca="1">IF(ISERROR($V489),"",OFFSET('Smelter Look-up'!$H$4,$V489-4,0))</f>
        <v/>
      </c>
      <c r="J489" s="218" t="str">
        <f ca="1">IF(ISERROR($V489),"",OFFSET('Smelter Look-up'!$I$4,$V489-4,0))</f>
        <v/>
      </c>
      <c r="K489" s="267"/>
      <c r="L489" s="267"/>
      <c r="M489" s="267"/>
      <c r="N489" s="267"/>
      <c r="O489" s="267"/>
      <c r="P489" s="219"/>
      <c r="Q489" s="268"/>
      <c r="R489" s="216" t="str">
        <f ca="1">IF(ISERROR($V489),"",OFFSET('Smelter Look-up'!$C$4,$V489-4,0)&amp;"")</f>
        <v/>
      </c>
      <c r="S489" s="224" t="str">
        <f t="shared" ca="1" si="21"/>
        <v/>
      </c>
      <c r="T489" s="224" t="str">
        <f ca="1">IF(B489="","",IF(ISERROR(MATCH($J489,SorP!$B$1:$B$6230,0)),"",INDIRECT("'SorP'!$A$"&amp;MATCH($J489,SorP!$B$1:$B$6230,0))))</f>
        <v/>
      </c>
      <c r="U489" s="239"/>
      <c r="V489" s="269" t="e">
        <f>IF(C489="",NA(),MATCH($B489&amp;$C489,'Smelter Look-up'!$J:$J,0))</f>
        <v>#N/A</v>
      </c>
      <c r="W489" s="270"/>
      <c r="X489" s="270">
        <f t="shared" ca="1" si="22"/>
        <v>0</v>
      </c>
      <c r="Y489" s="270"/>
      <c r="Z489" s="270"/>
      <c r="AB489" s="272" t="str">
        <f t="shared" si="23"/>
        <v/>
      </c>
    </row>
    <row r="490" spans="1:28" s="271" customFormat="1" ht="20.25">
      <c r="A490" s="215"/>
      <c r="B490" s="216" t="str">
        <f>IF(LEN(A490)=0,"",INDEX('Smelter Look-up'!$A:$A,MATCH($A490,'Smelter Look-up'!$E:$E,0)))</f>
        <v/>
      </c>
      <c r="C490" s="220" t="str">
        <f>IF(LEN(A490)=0,"",INDEX('Smelter Look-up'!$C:$C,MATCH($A490,'Smelter Look-up'!$E:$E,0)))</f>
        <v/>
      </c>
      <c r="D490" s="216"/>
      <c r="E490" s="216" t="str">
        <f ca="1">IF(ISERROR($V490),"",OFFSET('Smelter Look-up'!$D$4,$V490-4,0)&amp;"")</f>
        <v/>
      </c>
      <c r="F490" s="216" t="str">
        <f ca="1">IF(ISERROR($V490),"",OFFSET('Smelter Look-up'!$E$4,$V490-4,0))</f>
        <v/>
      </c>
      <c r="G490" s="216" t="str">
        <f ca="1">IF(C490=$X$4,"Enter smelter details", IF(ISERROR($V490),"",OFFSET('Smelter Look-up'!$F$4,$V490-4,0)))</f>
        <v/>
      </c>
      <c r="H490" s="217" t="str">
        <f ca="1">IF(ISERROR($V490),"",OFFSET('Smelter Look-up'!$G$4,$V490-4,0))</f>
        <v/>
      </c>
      <c r="I490" s="218" t="str">
        <f ca="1">IF(ISERROR($V490),"",OFFSET('Smelter Look-up'!$H$4,$V490-4,0))</f>
        <v/>
      </c>
      <c r="J490" s="218" t="str">
        <f ca="1">IF(ISERROR($V490),"",OFFSET('Smelter Look-up'!$I$4,$V490-4,0))</f>
        <v/>
      </c>
      <c r="K490" s="267"/>
      <c r="L490" s="267"/>
      <c r="M490" s="267"/>
      <c r="N490" s="267"/>
      <c r="O490" s="267"/>
      <c r="P490" s="219"/>
      <c r="Q490" s="268"/>
      <c r="R490" s="216" t="str">
        <f ca="1">IF(ISERROR($V490),"",OFFSET('Smelter Look-up'!$C$4,$V490-4,0)&amp;"")</f>
        <v/>
      </c>
      <c r="S490" s="224" t="str">
        <f t="shared" ca="1" si="21"/>
        <v/>
      </c>
      <c r="T490" s="224" t="str">
        <f ca="1">IF(B490="","",IF(ISERROR(MATCH($J490,SorP!$B$1:$B$6230,0)),"",INDIRECT("'SorP'!$A$"&amp;MATCH($J490,SorP!$B$1:$B$6230,0))))</f>
        <v/>
      </c>
      <c r="U490" s="239"/>
      <c r="V490" s="269" t="e">
        <f>IF(C490="",NA(),MATCH($B490&amp;$C490,'Smelter Look-up'!$J:$J,0))</f>
        <v>#N/A</v>
      </c>
      <c r="W490" s="270"/>
      <c r="X490" s="270">
        <f t="shared" ca="1" si="22"/>
        <v>0</v>
      </c>
      <c r="Y490" s="270"/>
      <c r="Z490" s="270"/>
      <c r="AB490" s="272" t="str">
        <f t="shared" si="23"/>
        <v/>
      </c>
    </row>
    <row r="491" spans="1:28" s="271" customFormat="1" ht="20.25">
      <c r="A491" s="215"/>
      <c r="B491" s="216" t="str">
        <f>IF(LEN(A491)=0,"",INDEX('Smelter Look-up'!$A:$A,MATCH($A491,'Smelter Look-up'!$E:$E,0)))</f>
        <v/>
      </c>
      <c r="C491" s="220" t="str">
        <f>IF(LEN(A491)=0,"",INDEX('Smelter Look-up'!$C:$C,MATCH($A491,'Smelter Look-up'!$E:$E,0)))</f>
        <v/>
      </c>
      <c r="D491" s="216"/>
      <c r="E491" s="216" t="str">
        <f ca="1">IF(ISERROR($V491),"",OFFSET('Smelter Look-up'!$D$4,$V491-4,0)&amp;"")</f>
        <v/>
      </c>
      <c r="F491" s="216" t="str">
        <f ca="1">IF(ISERROR($V491),"",OFFSET('Smelter Look-up'!$E$4,$V491-4,0))</f>
        <v/>
      </c>
      <c r="G491" s="216" t="str">
        <f ca="1">IF(C491=$X$4,"Enter smelter details", IF(ISERROR($V491),"",OFFSET('Smelter Look-up'!$F$4,$V491-4,0)))</f>
        <v/>
      </c>
      <c r="H491" s="217" t="str">
        <f ca="1">IF(ISERROR($V491),"",OFFSET('Smelter Look-up'!$G$4,$V491-4,0))</f>
        <v/>
      </c>
      <c r="I491" s="218" t="str">
        <f ca="1">IF(ISERROR($V491),"",OFFSET('Smelter Look-up'!$H$4,$V491-4,0))</f>
        <v/>
      </c>
      <c r="J491" s="218" t="str">
        <f ca="1">IF(ISERROR($V491),"",OFFSET('Smelter Look-up'!$I$4,$V491-4,0))</f>
        <v/>
      </c>
      <c r="K491" s="267"/>
      <c r="L491" s="267"/>
      <c r="M491" s="267"/>
      <c r="N491" s="267"/>
      <c r="O491" s="267"/>
      <c r="P491" s="219"/>
      <c r="Q491" s="268"/>
      <c r="R491" s="216" t="str">
        <f ca="1">IF(ISERROR($V491),"",OFFSET('Smelter Look-up'!$C$4,$V491-4,0)&amp;"")</f>
        <v/>
      </c>
      <c r="S491" s="224" t="str">
        <f t="shared" ca="1" si="21"/>
        <v/>
      </c>
      <c r="T491" s="224" t="str">
        <f ca="1">IF(B491="","",IF(ISERROR(MATCH($J491,SorP!$B$1:$B$6230,0)),"",INDIRECT("'SorP'!$A$"&amp;MATCH($J491,SorP!$B$1:$B$6230,0))))</f>
        <v/>
      </c>
      <c r="U491" s="239"/>
      <c r="V491" s="269" t="e">
        <f>IF(C491="",NA(),MATCH($B491&amp;$C491,'Smelter Look-up'!$J:$J,0))</f>
        <v>#N/A</v>
      </c>
      <c r="W491" s="270"/>
      <c r="X491" s="270">
        <f t="shared" ca="1" si="22"/>
        <v>0</v>
      </c>
      <c r="Y491" s="270"/>
      <c r="Z491" s="270"/>
      <c r="AB491" s="272" t="str">
        <f t="shared" si="23"/>
        <v/>
      </c>
    </row>
    <row r="492" spans="1:28" s="271" customFormat="1" ht="20.25">
      <c r="A492" s="215"/>
      <c r="B492" s="216" t="str">
        <f>IF(LEN(A492)=0,"",INDEX('Smelter Look-up'!$A:$A,MATCH($A492,'Smelter Look-up'!$E:$E,0)))</f>
        <v/>
      </c>
      <c r="C492" s="220" t="str">
        <f>IF(LEN(A492)=0,"",INDEX('Smelter Look-up'!$C:$C,MATCH($A492,'Smelter Look-up'!$E:$E,0)))</f>
        <v/>
      </c>
      <c r="D492" s="216"/>
      <c r="E492" s="216" t="str">
        <f ca="1">IF(ISERROR($V492),"",OFFSET('Smelter Look-up'!$D$4,$V492-4,0)&amp;"")</f>
        <v/>
      </c>
      <c r="F492" s="216" t="str">
        <f ca="1">IF(ISERROR($V492),"",OFFSET('Smelter Look-up'!$E$4,$V492-4,0))</f>
        <v/>
      </c>
      <c r="G492" s="216" t="str">
        <f ca="1">IF(C492=$X$4,"Enter smelter details", IF(ISERROR($V492),"",OFFSET('Smelter Look-up'!$F$4,$V492-4,0)))</f>
        <v/>
      </c>
      <c r="H492" s="217" t="str">
        <f ca="1">IF(ISERROR($V492),"",OFFSET('Smelter Look-up'!$G$4,$V492-4,0))</f>
        <v/>
      </c>
      <c r="I492" s="218" t="str">
        <f ca="1">IF(ISERROR($V492),"",OFFSET('Smelter Look-up'!$H$4,$V492-4,0))</f>
        <v/>
      </c>
      <c r="J492" s="218" t="str">
        <f ca="1">IF(ISERROR($V492),"",OFFSET('Smelter Look-up'!$I$4,$V492-4,0))</f>
        <v/>
      </c>
      <c r="K492" s="267"/>
      <c r="L492" s="267"/>
      <c r="M492" s="267"/>
      <c r="N492" s="267"/>
      <c r="O492" s="267"/>
      <c r="P492" s="219"/>
      <c r="Q492" s="268"/>
      <c r="R492" s="216" t="str">
        <f ca="1">IF(ISERROR($V492),"",OFFSET('Smelter Look-up'!$C$4,$V492-4,0)&amp;"")</f>
        <v/>
      </c>
      <c r="S492" s="224" t="str">
        <f t="shared" ca="1" si="21"/>
        <v/>
      </c>
      <c r="T492" s="224" t="str">
        <f ca="1">IF(B492="","",IF(ISERROR(MATCH($J492,SorP!$B$1:$B$6230,0)),"",INDIRECT("'SorP'!$A$"&amp;MATCH($J492,SorP!$B$1:$B$6230,0))))</f>
        <v/>
      </c>
      <c r="U492" s="239"/>
      <c r="V492" s="269" t="e">
        <f>IF(C492="",NA(),MATCH($B492&amp;$C492,'Smelter Look-up'!$J:$J,0))</f>
        <v>#N/A</v>
      </c>
      <c r="W492" s="270"/>
      <c r="X492" s="270">
        <f t="shared" ca="1" si="22"/>
        <v>0</v>
      </c>
      <c r="Y492" s="270"/>
      <c r="Z492" s="270"/>
      <c r="AB492" s="272" t="str">
        <f t="shared" si="23"/>
        <v/>
      </c>
    </row>
    <row r="493" spans="1:28" s="271" customFormat="1" ht="20.25">
      <c r="A493" s="215"/>
      <c r="B493" s="216" t="str">
        <f>IF(LEN(A493)=0,"",INDEX('Smelter Look-up'!$A:$A,MATCH($A493,'Smelter Look-up'!$E:$E,0)))</f>
        <v/>
      </c>
      <c r="C493" s="220" t="str">
        <f>IF(LEN(A493)=0,"",INDEX('Smelter Look-up'!$C:$C,MATCH($A493,'Smelter Look-up'!$E:$E,0)))</f>
        <v/>
      </c>
      <c r="D493" s="216"/>
      <c r="E493" s="216" t="str">
        <f ca="1">IF(ISERROR($V493),"",OFFSET('Smelter Look-up'!$D$4,$V493-4,0)&amp;"")</f>
        <v/>
      </c>
      <c r="F493" s="216" t="str">
        <f ca="1">IF(ISERROR($V493),"",OFFSET('Smelter Look-up'!$E$4,$V493-4,0))</f>
        <v/>
      </c>
      <c r="G493" s="216" t="str">
        <f ca="1">IF(C493=$X$4,"Enter smelter details", IF(ISERROR($V493),"",OFFSET('Smelter Look-up'!$F$4,$V493-4,0)))</f>
        <v/>
      </c>
      <c r="H493" s="217" t="str">
        <f ca="1">IF(ISERROR($V493),"",OFFSET('Smelter Look-up'!$G$4,$V493-4,0))</f>
        <v/>
      </c>
      <c r="I493" s="218" t="str">
        <f ca="1">IF(ISERROR($V493),"",OFFSET('Smelter Look-up'!$H$4,$V493-4,0))</f>
        <v/>
      </c>
      <c r="J493" s="218" t="str">
        <f ca="1">IF(ISERROR($V493),"",OFFSET('Smelter Look-up'!$I$4,$V493-4,0))</f>
        <v/>
      </c>
      <c r="K493" s="267"/>
      <c r="L493" s="267"/>
      <c r="M493" s="267"/>
      <c r="N493" s="267"/>
      <c r="O493" s="267"/>
      <c r="P493" s="219"/>
      <c r="Q493" s="268"/>
      <c r="R493" s="216" t="str">
        <f ca="1">IF(ISERROR($V493),"",OFFSET('Smelter Look-up'!$C$4,$V493-4,0)&amp;"")</f>
        <v/>
      </c>
      <c r="S493" s="224" t="str">
        <f t="shared" ca="1" si="21"/>
        <v/>
      </c>
      <c r="T493" s="224" t="str">
        <f ca="1">IF(B493="","",IF(ISERROR(MATCH($J493,SorP!$B$1:$B$6230,0)),"",INDIRECT("'SorP'!$A$"&amp;MATCH($J493,SorP!$B$1:$B$6230,0))))</f>
        <v/>
      </c>
      <c r="U493" s="239"/>
      <c r="V493" s="269" t="e">
        <f>IF(C493="",NA(),MATCH($B493&amp;$C493,'Smelter Look-up'!$J:$J,0))</f>
        <v>#N/A</v>
      </c>
      <c r="W493" s="270"/>
      <c r="X493" s="270">
        <f t="shared" ca="1" si="22"/>
        <v>0</v>
      </c>
      <c r="Y493" s="270"/>
      <c r="Z493" s="270"/>
      <c r="AB493" s="272" t="str">
        <f t="shared" si="23"/>
        <v/>
      </c>
    </row>
    <row r="494" spans="1:28" s="271" customFormat="1" ht="20.25">
      <c r="A494" s="215"/>
      <c r="B494" s="216" t="str">
        <f>IF(LEN(A494)=0,"",INDEX('Smelter Look-up'!$A:$A,MATCH($A494,'Smelter Look-up'!$E:$E,0)))</f>
        <v/>
      </c>
      <c r="C494" s="220" t="str">
        <f>IF(LEN(A494)=0,"",INDEX('Smelter Look-up'!$C:$C,MATCH($A494,'Smelter Look-up'!$E:$E,0)))</f>
        <v/>
      </c>
      <c r="D494" s="216"/>
      <c r="E494" s="216" t="str">
        <f ca="1">IF(ISERROR($V494),"",OFFSET('Smelter Look-up'!$D$4,$V494-4,0)&amp;"")</f>
        <v/>
      </c>
      <c r="F494" s="216" t="str">
        <f ca="1">IF(ISERROR($V494),"",OFFSET('Smelter Look-up'!$E$4,$V494-4,0))</f>
        <v/>
      </c>
      <c r="G494" s="216" t="str">
        <f ca="1">IF(C494=$X$4,"Enter smelter details", IF(ISERROR($V494),"",OFFSET('Smelter Look-up'!$F$4,$V494-4,0)))</f>
        <v/>
      </c>
      <c r="H494" s="217" t="str">
        <f ca="1">IF(ISERROR($V494),"",OFFSET('Smelter Look-up'!$G$4,$V494-4,0))</f>
        <v/>
      </c>
      <c r="I494" s="218" t="str">
        <f ca="1">IF(ISERROR($V494),"",OFFSET('Smelter Look-up'!$H$4,$V494-4,0))</f>
        <v/>
      </c>
      <c r="J494" s="218" t="str">
        <f ca="1">IF(ISERROR($V494),"",OFFSET('Smelter Look-up'!$I$4,$V494-4,0))</f>
        <v/>
      </c>
      <c r="K494" s="267"/>
      <c r="L494" s="267"/>
      <c r="M494" s="267"/>
      <c r="N494" s="267"/>
      <c r="O494" s="267"/>
      <c r="P494" s="219"/>
      <c r="Q494" s="268"/>
      <c r="R494" s="216" t="str">
        <f ca="1">IF(ISERROR($V494),"",OFFSET('Smelter Look-up'!$C$4,$V494-4,0)&amp;"")</f>
        <v/>
      </c>
      <c r="S494" s="224" t="str">
        <f t="shared" ca="1" si="21"/>
        <v/>
      </c>
      <c r="T494" s="224" t="str">
        <f ca="1">IF(B494="","",IF(ISERROR(MATCH($J494,SorP!$B$1:$B$6230,0)),"",INDIRECT("'SorP'!$A$"&amp;MATCH($J494,SorP!$B$1:$B$6230,0))))</f>
        <v/>
      </c>
      <c r="U494" s="239"/>
      <c r="V494" s="269" t="e">
        <f>IF(C494="",NA(),MATCH($B494&amp;$C494,'Smelter Look-up'!$J:$J,0))</f>
        <v>#N/A</v>
      </c>
      <c r="W494" s="270"/>
      <c r="X494" s="270">
        <f t="shared" ca="1" si="22"/>
        <v>0</v>
      </c>
      <c r="Y494" s="270"/>
      <c r="Z494" s="270"/>
      <c r="AB494" s="272" t="str">
        <f t="shared" si="23"/>
        <v/>
      </c>
    </row>
    <row r="495" spans="1:28" s="271" customFormat="1" ht="20.25">
      <c r="A495" s="215"/>
      <c r="B495" s="216" t="str">
        <f>IF(LEN(A495)=0,"",INDEX('Smelter Look-up'!$A:$A,MATCH($A495,'Smelter Look-up'!$E:$E,0)))</f>
        <v/>
      </c>
      <c r="C495" s="220" t="str">
        <f>IF(LEN(A495)=0,"",INDEX('Smelter Look-up'!$C:$C,MATCH($A495,'Smelter Look-up'!$E:$E,0)))</f>
        <v/>
      </c>
      <c r="D495" s="216"/>
      <c r="E495" s="216" t="str">
        <f ca="1">IF(ISERROR($V495),"",OFFSET('Smelter Look-up'!$D$4,$V495-4,0)&amp;"")</f>
        <v/>
      </c>
      <c r="F495" s="216" t="str">
        <f ca="1">IF(ISERROR($V495),"",OFFSET('Smelter Look-up'!$E$4,$V495-4,0))</f>
        <v/>
      </c>
      <c r="G495" s="216" t="str">
        <f ca="1">IF(C495=$X$4,"Enter smelter details", IF(ISERROR($V495),"",OFFSET('Smelter Look-up'!$F$4,$V495-4,0)))</f>
        <v/>
      </c>
      <c r="H495" s="217" t="str">
        <f ca="1">IF(ISERROR($V495),"",OFFSET('Smelter Look-up'!$G$4,$V495-4,0))</f>
        <v/>
      </c>
      <c r="I495" s="218" t="str">
        <f ca="1">IF(ISERROR($V495),"",OFFSET('Smelter Look-up'!$H$4,$V495-4,0))</f>
        <v/>
      </c>
      <c r="J495" s="218" t="str">
        <f ca="1">IF(ISERROR($V495),"",OFFSET('Smelter Look-up'!$I$4,$V495-4,0))</f>
        <v/>
      </c>
      <c r="K495" s="267"/>
      <c r="L495" s="267"/>
      <c r="M495" s="267"/>
      <c r="N495" s="267"/>
      <c r="O495" s="267"/>
      <c r="P495" s="219"/>
      <c r="Q495" s="268"/>
      <c r="R495" s="216" t="str">
        <f ca="1">IF(ISERROR($V495),"",OFFSET('Smelter Look-up'!$C$4,$V495-4,0)&amp;"")</f>
        <v/>
      </c>
      <c r="S495" s="224" t="str">
        <f t="shared" ca="1" si="21"/>
        <v/>
      </c>
      <c r="T495" s="224" t="str">
        <f ca="1">IF(B495="","",IF(ISERROR(MATCH($J495,SorP!$B$1:$B$6230,0)),"",INDIRECT("'SorP'!$A$"&amp;MATCH($J495,SorP!$B$1:$B$6230,0))))</f>
        <v/>
      </c>
      <c r="U495" s="239"/>
      <c r="V495" s="269" t="e">
        <f>IF(C495="",NA(),MATCH($B495&amp;$C495,'Smelter Look-up'!$J:$J,0))</f>
        <v>#N/A</v>
      </c>
      <c r="W495" s="270"/>
      <c r="X495" s="270">
        <f t="shared" ca="1" si="22"/>
        <v>0</v>
      </c>
      <c r="Y495" s="270"/>
      <c r="Z495" s="270"/>
      <c r="AB495" s="272" t="str">
        <f t="shared" si="23"/>
        <v/>
      </c>
    </row>
    <row r="496" spans="1:28" s="271" customFormat="1" ht="20.25">
      <c r="A496" s="215"/>
      <c r="B496" s="216" t="str">
        <f>IF(LEN(A496)=0,"",INDEX('Smelter Look-up'!$A:$A,MATCH($A496,'Smelter Look-up'!$E:$E,0)))</f>
        <v/>
      </c>
      <c r="C496" s="220" t="str">
        <f>IF(LEN(A496)=0,"",INDEX('Smelter Look-up'!$C:$C,MATCH($A496,'Smelter Look-up'!$E:$E,0)))</f>
        <v/>
      </c>
      <c r="D496" s="216"/>
      <c r="E496" s="216" t="str">
        <f ca="1">IF(ISERROR($V496),"",OFFSET('Smelter Look-up'!$D$4,$V496-4,0)&amp;"")</f>
        <v/>
      </c>
      <c r="F496" s="216" t="str">
        <f ca="1">IF(ISERROR($V496),"",OFFSET('Smelter Look-up'!$E$4,$V496-4,0))</f>
        <v/>
      </c>
      <c r="G496" s="216" t="str">
        <f ca="1">IF(C496=$X$4,"Enter smelter details", IF(ISERROR($V496),"",OFFSET('Smelter Look-up'!$F$4,$V496-4,0)))</f>
        <v/>
      </c>
      <c r="H496" s="217" t="str">
        <f ca="1">IF(ISERROR($V496),"",OFFSET('Smelter Look-up'!$G$4,$V496-4,0))</f>
        <v/>
      </c>
      <c r="I496" s="218" t="str">
        <f ca="1">IF(ISERROR($V496),"",OFFSET('Smelter Look-up'!$H$4,$V496-4,0))</f>
        <v/>
      </c>
      <c r="J496" s="218" t="str">
        <f ca="1">IF(ISERROR($V496),"",OFFSET('Smelter Look-up'!$I$4,$V496-4,0))</f>
        <v/>
      </c>
      <c r="K496" s="267"/>
      <c r="L496" s="267"/>
      <c r="M496" s="267"/>
      <c r="N496" s="267"/>
      <c r="O496" s="267"/>
      <c r="P496" s="219"/>
      <c r="Q496" s="268"/>
      <c r="R496" s="216" t="str">
        <f ca="1">IF(ISERROR($V496),"",OFFSET('Smelter Look-up'!$C$4,$V496-4,0)&amp;"")</f>
        <v/>
      </c>
      <c r="S496" s="224" t="str">
        <f t="shared" ca="1" si="21"/>
        <v/>
      </c>
      <c r="T496" s="224" t="str">
        <f ca="1">IF(B496="","",IF(ISERROR(MATCH($J496,SorP!$B$1:$B$6230,0)),"",INDIRECT("'SorP'!$A$"&amp;MATCH($J496,SorP!$B$1:$B$6230,0))))</f>
        <v/>
      </c>
      <c r="U496" s="239"/>
      <c r="V496" s="269" t="e">
        <f>IF(C496="",NA(),MATCH($B496&amp;$C496,'Smelter Look-up'!$J:$J,0))</f>
        <v>#N/A</v>
      </c>
      <c r="W496" s="270"/>
      <c r="X496" s="270">
        <f t="shared" ca="1" si="22"/>
        <v>0</v>
      </c>
      <c r="Y496" s="270"/>
      <c r="Z496" s="270"/>
      <c r="AB496" s="272" t="str">
        <f t="shared" si="23"/>
        <v/>
      </c>
    </row>
    <row r="497" spans="1:28" s="271" customFormat="1" ht="20.25">
      <c r="A497" s="215"/>
      <c r="B497" s="216" t="str">
        <f>IF(LEN(A497)=0,"",INDEX('Smelter Look-up'!$A:$A,MATCH($A497,'Smelter Look-up'!$E:$E,0)))</f>
        <v/>
      </c>
      <c r="C497" s="220" t="str">
        <f>IF(LEN(A497)=0,"",INDEX('Smelter Look-up'!$C:$C,MATCH($A497,'Smelter Look-up'!$E:$E,0)))</f>
        <v/>
      </c>
      <c r="D497" s="216"/>
      <c r="E497" s="216" t="str">
        <f ca="1">IF(ISERROR($V497),"",OFFSET('Smelter Look-up'!$D$4,$V497-4,0)&amp;"")</f>
        <v/>
      </c>
      <c r="F497" s="216" t="str">
        <f ca="1">IF(ISERROR($V497),"",OFFSET('Smelter Look-up'!$E$4,$V497-4,0))</f>
        <v/>
      </c>
      <c r="G497" s="216" t="str">
        <f ca="1">IF(C497=$X$4,"Enter smelter details", IF(ISERROR($V497),"",OFFSET('Smelter Look-up'!$F$4,$V497-4,0)))</f>
        <v/>
      </c>
      <c r="H497" s="217" t="str">
        <f ca="1">IF(ISERROR($V497),"",OFFSET('Smelter Look-up'!$G$4,$V497-4,0))</f>
        <v/>
      </c>
      <c r="I497" s="218" t="str">
        <f ca="1">IF(ISERROR($V497),"",OFFSET('Smelter Look-up'!$H$4,$V497-4,0))</f>
        <v/>
      </c>
      <c r="J497" s="218" t="str">
        <f ca="1">IF(ISERROR($V497),"",OFFSET('Smelter Look-up'!$I$4,$V497-4,0))</f>
        <v/>
      </c>
      <c r="K497" s="267"/>
      <c r="L497" s="267"/>
      <c r="M497" s="267"/>
      <c r="N497" s="267"/>
      <c r="O497" s="267"/>
      <c r="P497" s="219"/>
      <c r="Q497" s="268"/>
      <c r="R497" s="216" t="str">
        <f ca="1">IF(ISERROR($V497),"",OFFSET('Smelter Look-up'!$C$4,$V497-4,0)&amp;"")</f>
        <v/>
      </c>
      <c r="S497" s="224" t="str">
        <f t="shared" ca="1" si="21"/>
        <v/>
      </c>
      <c r="T497" s="224" t="str">
        <f ca="1">IF(B497="","",IF(ISERROR(MATCH($J497,SorP!$B$1:$B$6230,0)),"",INDIRECT("'SorP'!$A$"&amp;MATCH($J497,SorP!$B$1:$B$6230,0))))</f>
        <v/>
      </c>
      <c r="U497" s="239"/>
      <c r="V497" s="269" t="e">
        <f>IF(C497="",NA(),MATCH($B497&amp;$C497,'Smelter Look-up'!$J:$J,0))</f>
        <v>#N/A</v>
      </c>
      <c r="W497" s="270"/>
      <c r="X497" s="270">
        <f t="shared" ca="1" si="22"/>
        <v>0</v>
      </c>
      <c r="Y497" s="270"/>
      <c r="Z497" s="270"/>
      <c r="AB497" s="272" t="str">
        <f t="shared" si="23"/>
        <v/>
      </c>
    </row>
    <row r="498" spans="1:28" s="271" customFormat="1" ht="20.25">
      <c r="A498" s="215"/>
      <c r="B498" s="216" t="str">
        <f>IF(LEN(A498)=0,"",INDEX('Smelter Look-up'!$A:$A,MATCH($A498,'Smelter Look-up'!$E:$E,0)))</f>
        <v/>
      </c>
      <c r="C498" s="220" t="str">
        <f>IF(LEN(A498)=0,"",INDEX('Smelter Look-up'!$C:$C,MATCH($A498,'Smelter Look-up'!$E:$E,0)))</f>
        <v/>
      </c>
      <c r="D498" s="216"/>
      <c r="E498" s="216" t="str">
        <f ca="1">IF(ISERROR($V498),"",OFFSET('Smelter Look-up'!$D$4,$V498-4,0)&amp;"")</f>
        <v/>
      </c>
      <c r="F498" s="216" t="str">
        <f ca="1">IF(ISERROR($V498),"",OFFSET('Smelter Look-up'!$E$4,$V498-4,0))</f>
        <v/>
      </c>
      <c r="G498" s="216" t="str">
        <f ca="1">IF(C498=$X$4,"Enter smelter details", IF(ISERROR($V498),"",OFFSET('Smelter Look-up'!$F$4,$V498-4,0)))</f>
        <v/>
      </c>
      <c r="H498" s="217" t="str">
        <f ca="1">IF(ISERROR($V498),"",OFFSET('Smelter Look-up'!$G$4,$V498-4,0))</f>
        <v/>
      </c>
      <c r="I498" s="218" t="str">
        <f ca="1">IF(ISERROR($V498),"",OFFSET('Smelter Look-up'!$H$4,$V498-4,0))</f>
        <v/>
      </c>
      <c r="J498" s="218" t="str">
        <f ca="1">IF(ISERROR($V498),"",OFFSET('Smelter Look-up'!$I$4,$V498-4,0))</f>
        <v/>
      </c>
      <c r="K498" s="267"/>
      <c r="L498" s="267"/>
      <c r="M498" s="267"/>
      <c r="N498" s="267"/>
      <c r="O498" s="267"/>
      <c r="P498" s="219"/>
      <c r="Q498" s="268"/>
      <c r="R498" s="216" t="str">
        <f ca="1">IF(ISERROR($V498),"",OFFSET('Smelter Look-up'!$C$4,$V498-4,0)&amp;"")</f>
        <v/>
      </c>
      <c r="S498" s="224" t="str">
        <f t="shared" ca="1" si="21"/>
        <v/>
      </c>
      <c r="T498" s="224" t="str">
        <f ca="1">IF(B498="","",IF(ISERROR(MATCH($J498,SorP!$B$1:$B$6230,0)),"",INDIRECT("'SorP'!$A$"&amp;MATCH($J498,SorP!$B$1:$B$6230,0))))</f>
        <v/>
      </c>
      <c r="U498" s="239"/>
      <c r="V498" s="269" t="e">
        <f>IF(C498="",NA(),MATCH($B498&amp;$C498,'Smelter Look-up'!$J:$J,0))</f>
        <v>#N/A</v>
      </c>
      <c r="W498" s="270"/>
      <c r="X498" s="270">
        <f t="shared" ca="1" si="22"/>
        <v>0</v>
      </c>
      <c r="Y498" s="270"/>
      <c r="Z498" s="270"/>
      <c r="AB498" s="272" t="str">
        <f t="shared" si="23"/>
        <v/>
      </c>
    </row>
    <row r="499" spans="1:28" s="271" customFormat="1" ht="20.25">
      <c r="A499" s="215"/>
      <c r="B499" s="216" t="str">
        <f>IF(LEN(A499)=0,"",INDEX('Smelter Look-up'!$A:$A,MATCH($A499,'Smelter Look-up'!$E:$E,0)))</f>
        <v/>
      </c>
      <c r="C499" s="220" t="str">
        <f>IF(LEN(A499)=0,"",INDEX('Smelter Look-up'!$C:$C,MATCH($A499,'Smelter Look-up'!$E:$E,0)))</f>
        <v/>
      </c>
      <c r="D499" s="216"/>
      <c r="E499" s="216" t="str">
        <f ca="1">IF(ISERROR($V499),"",OFFSET('Smelter Look-up'!$D$4,$V499-4,0)&amp;"")</f>
        <v/>
      </c>
      <c r="F499" s="216" t="str">
        <f ca="1">IF(ISERROR($V499),"",OFFSET('Smelter Look-up'!$E$4,$V499-4,0))</f>
        <v/>
      </c>
      <c r="G499" s="216" t="str">
        <f ca="1">IF(C499=$X$4,"Enter smelter details", IF(ISERROR($V499),"",OFFSET('Smelter Look-up'!$F$4,$V499-4,0)))</f>
        <v/>
      </c>
      <c r="H499" s="217" t="str">
        <f ca="1">IF(ISERROR($V499),"",OFFSET('Smelter Look-up'!$G$4,$V499-4,0))</f>
        <v/>
      </c>
      <c r="I499" s="218" t="str">
        <f ca="1">IF(ISERROR($V499),"",OFFSET('Smelter Look-up'!$H$4,$V499-4,0))</f>
        <v/>
      </c>
      <c r="J499" s="218" t="str">
        <f ca="1">IF(ISERROR($V499),"",OFFSET('Smelter Look-up'!$I$4,$V499-4,0))</f>
        <v/>
      </c>
      <c r="K499" s="267"/>
      <c r="L499" s="267"/>
      <c r="M499" s="267"/>
      <c r="N499" s="267"/>
      <c r="O499" s="267"/>
      <c r="P499" s="219"/>
      <c r="Q499" s="268"/>
      <c r="R499" s="216" t="str">
        <f ca="1">IF(ISERROR($V499),"",OFFSET('Smelter Look-up'!$C$4,$V499-4,0)&amp;"")</f>
        <v/>
      </c>
      <c r="S499" s="224" t="str">
        <f t="shared" ca="1" si="21"/>
        <v/>
      </c>
      <c r="T499" s="224" t="str">
        <f ca="1">IF(B499="","",IF(ISERROR(MATCH($J499,SorP!$B$1:$B$6230,0)),"",INDIRECT("'SorP'!$A$"&amp;MATCH($J499,SorP!$B$1:$B$6230,0))))</f>
        <v/>
      </c>
      <c r="U499" s="239"/>
      <c r="V499" s="269" t="e">
        <f>IF(C499="",NA(),MATCH($B499&amp;$C499,'Smelter Look-up'!$J:$J,0))</f>
        <v>#N/A</v>
      </c>
      <c r="W499" s="270"/>
      <c r="X499" s="270">
        <f t="shared" ca="1" si="22"/>
        <v>0</v>
      </c>
      <c r="Y499" s="270"/>
      <c r="Z499" s="270"/>
      <c r="AB499" s="272" t="str">
        <f t="shared" si="23"/>
        <v/>
      </c>
    </row>
    <row r="500" spans="1:28" s="271" customFormat="1" ht="20.25">
      <c r="A500" s="215"/>
      <c r="B500" s="216" t="str">
        <f>IF(LEN(A500)=0,"",INDEX('Smelter Look-up'!$A:$A,MATCH($A500,'Smelter Look-up'!$E:$E,0)))</f>
        <v/>
      </c>
      <c r="C500" s="220" t="str">
        <f>IF(LEN(A500)=0,"",INDEX('Smelter Look-up'!$C:$C,MATCH($A500,'Smelter Look-up'!$E:$E,0)))</f>
        <v/>
      </c>
      <c r="D500" s="216"/>
      <c r="E500" s="216" t="str">
        <f ca="1">IF(ISERROR($V500),"",OFFSET('Smelter Look-up'!$D$4,$V500-4,0)&amp;"")</f>
        <v/>
      </c>
      <c r="F500" s="216" t="str">
        <f ca="1">IF(ISERROR($V500),"",OFFSET('Smelter Look-up'!$E$4,$V500-4,0))</f>
        <v/>
      </c>
      <c r="G500" s="216" t="str">
        <f ca="1">IF(C500=$X$4,"Enter smelter details", IF(ISERROR($V500),"",OFFSET('Smelter Look-up'!$F$4,$V500-4,0)))</f>
        <v/>
      </c>
      <c r="H500" s="217" t="str">
        <f ca="1">IF(ISERROR($V500),"",OFFSET('Smelter Look-up'!$G$4,$V500-4,0))</f>
        <v/>
      </c>
      <c r="I500" s="218" t="str">
        <f ca="1">IF(ISERROR($V500),"",OFFSET('Smelter Look-up'!$H$4,$V500-4,0))</f>
        <v/>
      </c>
      <c r="J500" s="218" t="str">
        <f ca="1">IF(ISERROR($V500),"",OFFSET('Smelter Look-up'!$I$4,$V500-4,0))</f>
        <v/>
      </c>
      <c r="K500" s="267"/>
      <c r="L500" s="267"/>
      <c r="M500" s="267"/>
      <c r="N500" s="267"/>
      <c r="O500" s="267"/>
      <c r="P500" s="219"/>
      <c r="Q500" s="268"/>
      <c r="R500" s="216" t="str">
        <f ca="1">IF(ISERROR($V500),"",OFFSET('Smelter Look-up'!$C$4,$V500-4,0)&amp;"")</f>
        <v/>
      </c>
      <c r="S500" s="224" t="str">
        <f t="shared" ca="1" si="21"/>
        <v/>
      </c>
      <c r="T500" s="224" t="str">
        <f ca="1">IF(B500="","",IF(ISERROR(MATCH($J500,SorP!$B$1:$B$6230,0)),"",INDIRECT("'SorP'!$A$"&amp;MATCH($J500,SorP!$B$1:$B$6230,0))))</f>
        <v/>
      </c>
      <c r="U500" s="239"/>
      <c r="V500" s="269" t="e">
        <f>IF(C500="",NA(),MATCH($B500&amp;$C500,'Smelter Look-up'!$J:$J,0))</f>
        <v>#N/A</v>
      </c>
      <c r="W500" s="270"/>
      <c r="X500" s="270">
        <f t="shared" ca="1" si="22"/>
        <v>0</v>
      </c>
      <c r="Y500" s="270"/>
      <c r="Z500" s="270"/>
      <c r="AB500" s="272" t="str">
        <f t="shared" si="23"/>
        <v/>
      </c>
    </row>
    <row r="501" spans="1:28" s="271" customFormat="1" ht="20.25">
      <c r="A501" s="215"/>
      <c r="B501" s="216" t="str">
        <f>IF(LEN(A501)=0,"",INDEX('Smelter Look-up'!$A:$A,MATCH($A501,'Smelter Look-up'!$E:$E,0)))</f>
        <v/>
      </c>
      <c r="C501" s="220" t="str">
        <f>IF(LEN(A501)=0,"",INDEX('Smelter Look-up'!$C:$C,MATCH($A501,'Smelter Look-up'!$E:$E,0)))</f>
        <v/>
      </c>
      <c r="D501" s="216"/>
      <c r="E501" s="216" t="str">
        <f ca="1">IF(ISERROR($V501),"",OFFSET('Smelter Look-up'!$D$4,$V501-4,0)&amp;"")</f>
        <v/>
      </c>
      <c r="F501" s="216" t="str">
        <f ca="1">IF(ISERROR($V501),"",OFFSET('Smelter Look-up'!$E$4,$V501-4,0))</f>
        <v/>
      </c>
      <c r="G501" s="216" t="str">
        <f ca="1">IF(C501=$X$4,"Enter smelter details", IF(ISERROR($V501),"",OFFSET('Smelter Look-up'!$F$4,$V501-4,0)))</f>
        <v/>
      </c>
      <c r="H501" s="217" t="str">
        <f ca="1">IF(ISERROR($V501),"",OFFSET('Smelter Look-up'!$G$4,$V501-4,0))</f>
        <v/>
      </c>
      <c r="I501" s="218" t="str">
        <f ca="1">IF(ISERROR($V501),"",OFFSET('Smelter Look-up'!$H$4,$V501-4,0))</f>
        <v/>
      </c>
      <c r="J501" s="218" t="str">
        <f ca="1">IF(ISERROR($V501),"",OFFSET('Smelter Look-up'!$I$4,$V501-4,0))</f>
        <v/>
      </c>
      <c r="K501" s="267"/>
      <c r="L501" s="267"/>
      <c r="M501" s="267"/>
      <c r="N501" s="267"/>
      <c r="O501" s="267"/>
      <c r="P501" s="219"/>
      <c r="Q501" s="268"/>
      <c r="R501" s="216" t="str">
        <f ca="1">IF(ISERROR($V501),"",OFFSET('Smelter Look-up'!$C$4,$V501-4,0)&amp;"")</f>
        <v/>
      </c>
      <c r="S501" s="224" t="str">
        <f t="shared" ca="1" si="21"/>
        <v/>
      </c>
      <c r="T501" s="224" t="str">
        <f ca="1">IF(B501="","",IF(ISERROR(MATCH($J501,SorP!$B$1:$B$6230,0)),"",INDIRECT("'SorP'!$A$"&amp;MATCH($J501,SorP!$B$1:$B$6230,0))))</f>
        <v/>
      </c>
      <c r="U501" s="239"/>
      <c r="V501" s="269" t="e">
        <f>IF(C501="",NA(),MATCH($B501&amp;$C501,'Smelter Look-up'!$J:$J,0))</f>
        <v>#N/A</v>
      </c>
      <c r="W501" s="270"/>
      <c r="X501" s="270">
        <f t="shared" ca="1" si="22"/>
        <v>0</v>
      </c>
      <c r="Y501" s="270"/>
      <c r="Z501" s="270"/>
      <c r="AB501" s="272" t="str">
        <f t="shared" si="23"/>
        <v/>
      </c>
    </row>
    <row r="502" spans="1:28" s="271" customFormat="1" ht="20.25">
      <c r="A502" s="215"/>
      <c r="B502" s="216" t="str">
        <f>IF(LEN(A502)=0,"",INDEX('Smelter Look-up'!$A:$A,MATCH($A502,'Smelter Look-up'!$E:$E,0)))</f>
        <v/>
      </c>
      <c r="C502" s="220" t="str">
        <f>IF(LEN(A502)=0,"",INDEX('Smelter Look-up'!$C:$C,MATCH($A502,'Smelter Look-up'!$E:$E,0)))</f>
        <v/>
      </c>
      <c r="D502" s="216"/>
      <c r="E502" s="216" t="str">
        <f ca="1">IF(ISERROR($V502),"",OFFSET('Smelter Look-up'!$D$4,$V502-4,0)&amp;"")</f>
        <v/>
      </c>
      <c r="F502" s="216" t="str">
        <f ca="1">IF(ISERROR($V502),"",OFFSET('Smelter Look-up'!$E$4,$V502-4,0))</f>
        <v/>
      </c>
      <c r="G502" s="216" t="str">
        <f ca="1">IF(C502=$X$4,"Enter smelter details", IF(ISERROR($V502),"",OFFSET('Smelter Look-up'!$F$4,$V502-4,0)))</f>
        <v/>
      </c>
      <c r="H502" s="217" t="str">
        <f ca="1">IF(ISERROR($V502),"",OFFSET('Smelter Look-up'!$G$4,$V502-4,0))</f>
        <v/>
      </c>
      <c r="I502" s="218" t="str">
        <f ca="1">IF(ISERROR($V502),"",OFFSET('Smelter Look-up'!$H$4,$V502-4,0))</f>
        <v/>
      </c>
      <c r="J502" s="218" t="str">
        <f ca="1">IF(ISERROR($V502),"",OFFSET('Smelter Look-up'!$I$4,$V502-4,0))</f>
        <v/>
      </c>
      <c r="K502" s="267"/>
      <c r="L502" s="267"/>
      <c r="M502" s="267"/>
      <c r="N502" s="267"/>
      <c r="O502" s="267"/>
      <c r="P502" s="219"/>
      <c r="Q502" s="268"/>
      <c r="R502" s="216" t="str">
        <f ca="1">IF(ISERROR($V502),"",OFFSET('Smelter Look-up'!$C$4,$V502-4,0)&amp;"")</f>
        <v/>
      </c>
      <c r="S502" s="224" t="str">
        <f t="shared" ca="1" si="21"/>
        <v/>
      </c>
      <c r="T502" s="224" t="str">
        <f ca="1">IF(B502="","",IF(ISERROR(MATCH($J502,SorP!$B$1:$B$6230,0)),"",INDIRECT("'SorP'!$A$"&amp;MATCH($J502,SorP!$B$1:$B$6230,0))))</f>
        <v/>
      </c>
      <c r="U502" s="239"/>
      <c r="V502" s="269" t="e">
        <f>IF(C502="",NA(),MATCH($B502&amp;$C502,'Smelter Look-up'!$J:$J,0))</f>
        <v>#N/A</v>
      </c>
      <c r="W502" s="270"/>
      <c r="X502" s="270">
        <f t="shared" ca="1" si="22"/>
        <v>0</v>
      </c>
      <c r="Y502" s="270"/>
      <c r="Z502" s="270"/>
      <c r="AB502" s="272" t="str">
        <f t="shared" si="23"/>
        <v/>
      </c>
    </row>
    <row r="503" spans="1:28" s="271" customFormat="1" ht="20.25">
      <c r="A503" s="215"/>
      <c r="B503" s="216" t="str">
        <f>IF(LEN(A503)=0,"",INDEX('Smelter Look-up'!$A:$A,MATCH($A503,'Smelter Look-up'!$E:$E,0)))</f>
        <v/>
      </c>
      <c r="C503" s="220" t="str">
        <f>IF(LEN(A503)=0,"",INDEX('Smelter Look-up'!$C:$C,MATCH($A503,'Smelter Look-up'!$E:$E,0)))</f>
        <v/>
      </c>
      <c r="D503" s="216"/>
      <c r="E503" s="216" t="str">
        <f ca="1">IF(ISERROR($V503),"",OFFSET('Smelter Look-up'!$D$4,$V503-4,0)&amp;"")</f>
        <v/>
      </c>
      <c r="F503" s="216" t="str">
        <f ca="1">IF(ISERROR($V503),"",OFFSET('Smelter Look-up'!$E$4,$V503-4,0))</f>
        <v/>
      </c>
      <c r="G503" s="216" t="str">
        <f ca="1">IF(C503=$X$4,"Enter smelter details", IF(ISERROR($V503),"",OFFSET('Smelter Look-up'!$F$4,$V503-4,0)))</f>
        <v/>
      </c>
      <c r="H503" s="217" t="str">
        <f ca="1">IF(ISERROR($V503),"",OFFSET('Smelter Look-up'!$G$4,$V503-4,0))</f>
        <v/>
      </c>
      <c r="I503" s="218" t="str">
        <f ca="1">IF(ISERROR($V503),"",OFFSET('Smelter Look-up'!$H$4,$V503-4,0))</f>
        <v/>
      </c>
      <c r="J503" s="218" t="str">
        <f ca="1">IF(ISERROR($V503),"",OFFSET('Smelter Look-up'!$I$4,$V503-4,0))</f>
        <v/>
      </c>
      <c r="K503" s="267"/>
      <c r="L503" s="267"/>
      <c r="M503" s="267"/>
      <c r="N503" s="267"/>
      <c r="O503" s="267"/>
      <c r="P503" s="219"/>
      <c r="Q503" s="268"/>
      <c r="R503" s="216" t="str">
        <f ca="1">IF(ISERROR($V503),"",OFFSET('Smelter Look-up'!$C$4,$V503-4,0)&amp;"")</f>
        <v/>
      </c>
      <c r="S503" s="224" t="str">
        <f t="shared" ca="1" si="21"/>
        <v/>
      </c>
      <c r="T503" s="224" t="str">
        <f ca="1">IF(B503="","",IF(ISERROR(MATCH($J503,SorP!$B$1:$B$6230,0)),"",INDIRECT("'SorP'!$A$"&amp;MATCH($J503,SorP!$B$1:$B$6230,0))))</f>
        <v/>
      </c>
      <c r="U503" s="239"/>
      <c r="V503" s="269" t="e">
        <f>IF(C503="",NA(),MATCH($B503&amp;$C503,'Smelter Look-up'!$J:$J,0))</f>
        <v>#N/A</v>
      </c>
      <c r="W503" s="270"/>
      <c r="X503" s="270">
        <f t="shared" ca="1" si="22"/>
        <v>0</v>
      </c>
      <c r="Y503" s="270"/>
      <c r="Z503" s="270"/>
      <c r="AB503" s="272" t="str">
        <f t="shared" si="23"/>
        <v/>
      </c>
    </row>
    <row r="504" spans="1:28" s="271" customFormat="1" ht="20.25">
      <c r="A504" s="215"/>
      <c r="B504" s="216" t="str">
        <f>IF(LEN(A504)=0,"",INDEX('Smelter Look-up'!$A:$A,MATCH($A504,'Smelter Look-up'!$E:$E,0)))</f>
        <v/>
      </c>
      <c r="C504" s="220" t="str">
        <f>IF(LEN(A504)=0,"",INDEX('Smelter Look-up'!$C:$C,MATCH($A504,'Smelter Look-up'!$E:$E,0)))</f>
        <v/>
      </c>
      <c r="D504" s="216"/>
      <c r="E504" s="216" t="str">
        <f ca="1">IF(ISERROR($V504),"",OFFSET('Smelter Look-up'!$D$4,$V504-4,0)&amp;"")</f>
        <v/>
      </c>
      <c r="F504" s="216" t="str">
        <f ca="1">IF(ISERROR($V504),"",OFFSET('Smelter Look-up'!$E$4,$V504-4,0))</f>
        <v/>
      </c>
      <c r="G504" s="216" t="str">
        <f ca="1">IF(C504=$X$4,"Enter smelter details", IF(ISERROR($V504),"",OFFSET('Smelter Look-up'!$F$4,$V504-4,0)))</f>
        <v/>
      </c>
      <c r="H504" s="217" t="str">
        <f ca="1">IF(ISERROR($V504),"",OFFSET('Smelter Look-up'!$G$4,$V504-4,0))</f>
        <v/>
      </c>
      <c r="I504" s="218" t="str">
        <f ca="1">IF(ISERROR($V504),"",OFFSET('Smelter Look-up'!$H$4,$V504-4,0))</f>
        <v/>
      </c>
      <c r="J504" s="218" t="str">
        <f ca="1">IF(ISERROR($V504),"",OFFSET('Smelter Look-up'!$I$4,$V504-4,0))</f>
        <v/>
      </c>
      <c r="K504" s="267"/>
      <c r="L504" s="267"/>
      <c r="M504" s="267"/>
      <c r="N504" s="267"/>
      <c r="O504" s="267"/>
      <c r="P504" s="219"/>
      <c r="Q504" s="268"/>
      <c r="R504" s="216" t="str">
        <f ca="1">IF(ISERROR($V504),"",OFFSET('Smelter Look-up'!$C$4,$V504-4,0)&amp;"")</f>
        <v/>
      </c>
      <c r="S504" s="224" t="str">
        <f t="shared" ca="1" si="21"/>
        <v/>
      </c>
      <c r="T504" s="224" t="str">
        <f ca="1">IF(B504="","",IF(ISERROR(MATCH($J504,SorP!$B$1:$B$6230,0)),"",INDIRECT("'SorP'!$A$"&amp;MATCH($J504,SorP!$B$1:$B$6230,0))))</f>
        <v/>
      </c>
      <c r="U504" s="239"/>
      <c r="V504" s="269" t="e">
        <f>IF(C504="",NA(),MATCH($B504&amp;$C504,'Smelter Look-up'!$J:$J,0))</f>
        <v>#N/A</v>
      </c>
      <c r="W504" s="270"/>
      <c r="X504" s="270">
        <f t="shared" ca="1" si="22"/>
        <v>0</v>
      </c>
      <c r="Y504" s="270"/>
      <c r="Z504" s="270"/>
      <c r="AB504" s="272" t="str">
        <f t="shared" si="23"/>
        <v/>
      </c>
    </row>
    <row r="505" spans="1:28" s="271" customFormat="1" ht="20.25">
      <c r="A505" s="215"/>
      <c r="B505" s="216" t="str">
        <f>IF(LEN(A505)=0,"",INDEX('Smelter Look-up'!$A:$A,MATCH($A505,'Smelter Look-up'!$E:$E,0)))</f>
        <v/>
      </c>
      <c r="C505" s="220" t="str">
        <f>IF(LEN(A505)=0,"",INDEX('Smelter Look-up'!$C:$C,MATCH($A505,'Smelter Look-up'!$E:$E,0)))</f>
        <v/>
      </c>
      <c r="D505" s="216"/>
      <c r="E505" s="216" t="str">
        <f ca="1">IF(ISERROR($V505),"",OFFSET('Smelter Look-up'!$D$4,$V505-4,0)&amp;"")</f>
        <v/>
      </c>
      <c r="F505" s="216" t="str">
        <f ca="1">IF(ISERROR($V505),"",OFFSET('Smelter Look-up'!$E$4,$V505-4,0))</f>
        <v/>
      </c>
      <c r="G505" s="216" t="str">
        <f ca="1">IF(C505=$X$4,"Enter smelter details", IF(ISERROR($V505),"",OFFSET('Smelter Look-up'!$F$4,$V505-4,0)))</f>
        <v/>
      </c>
      <c r="H505" s="217" t="str">
        <f ca="1">IF(ISERROR($V505),"",OFFSET('Smelter Look-up'!$G$4,$V505-4,0))</f>
        <v/>
      </c>
      <c r="I505" s="218" t="str">
        <f ca="1">IF(ISERROR($V505),"",OFFSET('Smelter Look-up'!$H$4,$V505-4,0))</f>
        <v/>
      </c>
      <c r="J505" s="218" t="str">
        <f ca="1">IF(ISERROR($V505),"",OFFSET('Smelter Look-up'!$I$4,$V505-4,0))</f>
        <v/>
      </c>
      <c r="K505" s="267"/>
      <c r="L505" s="267"/>
      <c r="M505" s="267"/>
      <c r="N505" s="267"/>
      <c r="O505" s="267"/>
      <c r="P505" s="219"/>
      <c r="Q505" s="268"/>
      <c r="R505" s="216" t="str">
        <f ca="1">IF(ISERROR($V505),"",OFFSET('Smelter Look-up'!$C$4,$V505-4,0)&amp;"")</f>
        <v/>
      </c>
      <c r="S505" s="224" t="str">
        <f t="shared" ca="1" si="21"/>
        <v/>
      </c>
      <c r="T505" s="224" t="str">
        <f ca="1">IF(B505="","",IF(ISERROR(MATCH($J505,SorP!$B$1:$B$6230,0)),"",INDIRECT("'SorP'!$A$"&amp;MATCH($J505,SorP!$B$1:$B$6230,0))))</f>
        <v/>
      </c>
      <c r="U505" s="239"/>
      <c r="V505" s="269" t="e">
        <f>IF(C505="",NA(),MATCH($B505&amp;$C505,'Smelter Look-up'!$J:$J,0))</f>
        <v>#N/A</v>
      </c>
      <c r="W505" s="270"/>
      <c r="X505" s="270">
        <f t="shared" ca="1" si="22"/>
        <v>0</v>
      </c>
      <c r="Y505" s="270"/>
      <c r="Z505" s="270"/>
      <c r="AB505" s="272" t="str">
        <f t="shared" si="23"/>
        <v/>
      </c>
    </row>
    <row r="506" spans="1:28" s="271" customFormat="1" ht="20.25">
      <c r="A506" s="215"/>
      <c r="B506" s="216" t="str">
        <f>IF(LEN(A506)=0,"",INDEX('Smelter Look-up'!$A:$A,MATCH($A506,'Smelter Look-up'!$E:$E,0)))</f>
        <v/>
      </c>
      <c r="C506" s="220" t="str">
        <f>IF(LEN(A506)=0,"",INDEX('Smelter Look-up'!$C:$C,MATCH($A506,'Smelter Look-up'!$E:$E,0)))</f>
        <v/>
      </c>
      <c r="D506" s="216"/>
      <c r="E506" s="216" t="str">
        <f ca="1">IF(ISERROR($V506),"",OFFSET('Smelter Look-up'!$D$4,$V506-4,0)&amp;"")</f>
        <v/>
      </c>
      <c r="F506" s="216" t="str">
        <f ca="1">IF(ISERROR($V506),"",OFFSET('Smelter Look-up'!$E$4,$V506-4,0))</f>
        <v/>
      </c>
      <c r="G506" s="216" t="str">
        <f ca="1">IF(C506=$X$4,"Enter smelter details", IF(ISERROR($V506),"",OFFSET('Smelter Look-up'!$F$4,$V506-4,0)))</f>
        <v/>
      </c>
      <c r="H506" s="217" t="str">
        <f ca="1">IF(ISERROR($V506),"",OFFSET('Smelter Look-up'!$G$4,$V506-4,0))</f>
        <v/>
      </c>
      <c r="I506" s="218" t="str">
        <f ca="1">IF(ISERROR($V506),"",OFFSET('Smelter Look-up'!$H$4,$V506-4,0))</f>
        <v/>
      </c>
      <c r="J506" s="218" t="str">
        <f ca="1">IF(ISERROR($V506),"",OFFSET('Smelter Look-up'!$I$4,$V506-4,0))</f>
        <v/>
      </c>
      <c r="K506" s="267"/>
      <c r="L506" s="267"/>
      <c r="M506" s="267"/>
      <c r="N506" s="267"/>
      <c r="O506" s="267"/>
      <c r="P506" s="219"/>
      <c r="Q506" s="268"/>
      <c r="R506" s="216" t="str">
        <f ca="1">IF(ISERROR($V506),"",OFFSET('Smelter Look-up'!$C$4,$V506-4,0)&amp;"")</f>
        <v/>
      </c>
      <c r="S506" s="224" t="str">
        <f t="shared" ca="1" si="21"/>
        <v/>
      </c>
      <c r="T506" s="224" t="str">
        <f ca="1">IF(B506="","",IF(ISERROR(MATCH($J506,SorP!$B$1:$B$6230,0)),"",INDIRECT("'SorP'!$A$"&amp;MATCH($J506,SorP!$B$1:$B$6230,0))))</f>
        <v/>
      </c>
      <c r="U506" s="239"/>
      <c r="V506" s="269" t="e">
        <f>IF(C506="",NA(),MATCH($B506&amp;$C506,'Smelter Look-up'!$J:$J,0))</f>
        <v>#N/A</v>
      </c>
      <c r="W506" s="270"/>
      <c r="X506" s="270">
        <f t="shared" ca="1" si="22"/>
        <v>0</v>
      </c>
      <c r="Y506" s="270"/>
      <c r="Z506" s="270"/>
      <c r="AB506" s="272" t="str">
        <f t="shared" si="23"/>
        <v/>
      </c>
    </row>
    <row r="507" spans="1:28" s="271" customFormat="1" ht="20.25">
      <c r="A507" s="215"/>
      <c r="B507" s="216" t="str">
        <f>IF(LEN(A507)=0,"",INDEX('Smelter Look-up'!$A:$A,MATCH($A507,'Smelter Look-up'!$E:$E,0)))</f>
        <v/>
      </c>
      <c r="C507" s="220" t="str">
        <f>IF(LEN(A507)=0,"",INDEX('Smelter Look-up'!$C:$C,MATCH($A507,'Smelter Look-up'!$E:$E,0)))</f>
        <v/>
      </c>
      <c r="D507" s="216"/>
      <c r="E507" s="216" t="str">
        <f ca="1">IF(ISERROR($V507),"",OFFSET('Smelter Look-up'!$D$4,$V507-4,0)&amp;"")</f>
        <v/>
      </c>
      <c r="F507" s="216" t="str">
        <f ca="1">IF(ISERROR($V507),"",OFFSET('Smelter Look-up'!$E$4,$V507-4,0))</f>
        <v/>
      </c>
      <c r="G507" s="216" t="str">
        <f ca="1">IF(C507=$X$4,"Enter smelter details", IF(ISERROR($V507),"",OFFSET('Smelter Look-up'!$F$4,$V507-4,0)))</f>
        <v/>
      </c>
      <c r="H507" s="217" t="str">
        <f ca="1">IF(ISERROR($V507),"",OFFSET('Smelter Look-up'!$G$4,$V507-4,0))</f>
        <v/>
      </c>
      <c r="I507" s="218" t="str">
        <f ca="1">IF(ISERROR($V507),"",OFFSET('Smelter Look-up'!$H$4,$V507-4,0))</f>
        <v/>
      </c>
      <c r="J507" s="218" t="str">
        <f ca="1">IF(ISERROR($V507),"",OFFSET('Smelter Look-up'!$I$4,$V507-4,0))</f>
        <v/>
      </c>
      <c r="K507" s="267"/>
      <c r="L507" s="267"/>
      <c r="M507" s="267"/>
      <c r="N507" s="267"/>
      <c r="O507" s="267"/>
      <c r="P507" s="219"/>
      <c r="Q507" s="268"/>
      <c r="R507" s="216" t="str">
        <f ca="1">IF(ISERROR($V507),"",OFFSET('Smelter Look-up'!$C$4,$V507-4,0)&amp;"")</f>
        <v/>
      </c>
      <c r="S507" s="224" t="str">
        <f t="shared" ca="1" si="21"/>
        <v/>
      </c>
      <c r="T507" s="224" t="str">
        <f ca="1">IF(B507="","",IF(ISERROR(MATCH($J507,SorP!$B$1:$B$6230,0)),"",INDIRECT("'SorP'!$A$"&amp;MATCH($J507,SorP!$B$1:$B$6230,0))))</f>
        <v/>
      </c>
      <c r="U507" s="239"/>
      <c r="V507" s="269" t="e">
        <f>IF(C507="",NA(),MATCH($B507&amp;$C507,'Smelter Look-up'!$J:$J,0))</f>
        <v>#N/A</v>
      </c>
      <c r="W507" s="270"/>
      <c r="X507" s="270">
        <f t="shared" ca="1" si="22"/>
        <v>0</v>
      </c>
      <c r="Y507" s="270"/>
      <c r="Z507" s="270"/>
      <c r="AB507" s="272" t="str">
        <f t="shared" si="23"/>
        <v/>
      </c>
    </row>
    <row r="508" spans="1:28" s="271" customFormat="1" ht="20.25">
      <c r="A508" s="215"/>
      <c r="B508" s="216" t="str">
        <f>IF(LEN(A508)=0,"",INDEX('Smelter Look-up'!$A:$A,MATCH($A508,'Smelter Look-up'!$E:$E,0)))</f>
        <v/>
      </c>
      <c r="C508" s="220" t="str">
        <f>IF(LEN(A508)=0,"",INDEX('Smelter Look-up'!$C:$C,MATCH($A508,'Smelter Look-up'!$E:$E,0)))</f>
        <v/>
      </c>
      <c r="D508" s="216"/>
      <c r="E508" s="216" t="str">
        <f ca="1">IF(ISERROR($V508),"",OFFSET('Smelter Look-up'!$D$4,$V508-4,0)&amp;"")</f>
        <v/>
      </c>
      <c r="F508" s="216" t="str">
        <f ca="1">IF(ISERROR($V508),"",OFFSET('Smelter Look-up'!$E$4,$V508-4,0))</f>
        <v/>
      </c>
      <c r="G508" s="216" t="str">
        <f ca="1">IF(C508=$X$4,"Enter smelter details", IF(ISERROR($V508),"",OFFSET('Smelter Look-up'!$F$4,$V508-4,0)))</f>
        <v/>
      </c>
      <c r="H508" s="217" t="str">
        <f ca="1">IF(ISERROR($V508),"",OFFSET('Smelter Look-up'!$G$4,$V508-4,0))</f>
        <v/>
      </c>
      <c r="I508" s="218" t="str">
        <f ca="1">IF(ISERROR($V508),"",OFFSET('Smelter Look-up'!$H$4,$V508-4,0))</f>
        <v/>
      </c>
      <c r="J508" s="218" t="str">
        <f ca="1">IF(ISERROR($V508),"",OFFSET('Smelter Look-up'!$I$4,$V508-4,0))</f>
        <v/>
      </c>
      <c r="K508" s="267"/>
      <c r="L508" s="267"/>
      <c r="M508" s="267"/>
      <c r="N508" s="267"/>
      <c r="O508" s="267"/>
      <c r="P508" s="219"/>
      <c r="Q508" s="268"/>
      <c r="R508" s="216" t="str">
        <f ca="1">IF(ISERROR($V508),"",OFFSET('Smelter Look-up'!$C$4,$V508-4,0)&amp;"")</f>
        <v/>
      </c>
      <c r="S508" s="224" t="str">
        <f t="shared" ca="1" si="21"/>
        <v/>
      </c>
      <c r="T508" s="224" t="str">
        <f ca="1">IF(B508="","",IF(ISERROR(MATCH($J508,SorP!$B$1:$B$6230,0)),"",INDIRECT("'SorP'!$A$"&amp;MATCH($J508,SorP!$B$1:$B$6230,0))))</f>
        <v/>
      </c>
      <c r="U508" s="239"/>
      <c r="V508" s="269" t="e">
        <f>IF(C508="",NA(),MATCH($B508&amp;$C508,'Smelter Look-up'!$J:$J,0))</f>
        <v>#N/A</v>
      </c>
      <c r="W508" s="270"/>
      <c r="X508" s="270">
        <f t="shared" ca="1" si="22"/>
        <v>0</v>
      </c>
      <c r="Y508" s="270"/>
      <c r="Z508" s="270"/>
      <c r="AB508" s="272" t="str">
        <f t="shared" si="23"/>
        <v/>
      </c>
    </row>
    <row r="509" spans="1:28" s="271" customFormat="1" ht="20.25">
      <c r="A509" s="215"/>
      <c r="B509" s="216" t="str">
        <f>IF(LEN(A509)=0,"",INDEX('Smelter Look-up'!$A:$A,MATCH($A509,'Smelter Look-up'!$E:$E,0)))</f>
        <v/>
      </c>
      <c r="C509" s="220" t="str">
        <f>IF(LEN(A509)=0,"",INDEX('Smelter Look-up'!$C:$C,MATCH($A509,'Smelter Look-up'!$E:$E,0)))</f>
        <v/>
      </c>
      <c r="D509" s="216"/>
      <c r="E509" s="216" t="str">
        <f ca="1">IF(ISERROR($V509),"",OFFSET('Smelter Look-up'!$D$4,$V509-4,0)&amp;"")</f>
        <v/>
      </c>
      <c r="F509" s="216" t="str">
        <f ca="1">IF(ISERROR($V509),"",OFFSET('Smelter Look-up'!$E$4,$V509-4,0))</f>
        <v/>
      </c>
      <c r="G509" s="216" t="str">
        <f ca="1">IF(C509=$X$4,"Enter smelter details", IF(ISERROR($V509),"",OFFSET('Smelter Look-up'!$F$4,$V509-4,0)))</f>
        <v/>
      </c>
      <c r="H509" s="217" t="str">
        <f ca="1">IF(ISERROR($V509),"",OFFSET('Smelter Look-up'!$G$4,$V509-4,0))</f>
        <v/>
      </c>
      <c r="I509" s="218" t="str">
        <f ca="1">IF(ISERROR($V509),"",OFFSET('Smelter Look-up'!$H$4,$V509-4,0))</f>
        <v/>
      </c>
      <c r="J509" s="218" t="str">
        <f ca="1">IF(ISERROR($V509),"",OFFSET('Smelter Look-up'!$I$4,$V509-4,0))</f>
        <v/>
      </c>
      <c r="K509" s="267"/>
      <c r="L509" s="267"/>
      <c r="M509" s="267"/>
      <c r="N509" s="267"/>
      <c r="O509" s="267"/>
      <c r="P509" s="219"/>
      <c r="Q509" s="268"/>
      <c r="R509" s="216" t="str">
        <f ca="1">IF(ISERROR($V509),"",OFFSET('Smelter Look-up'!$C$4,$V509-4,0)&amp;"")</f>
        <v/>
      </c>
      <c r="S509" s="224" t="str">
        <f t="shared" ca="1" si="21"/>
        <v/>
      </c>
      <c r="T509" s="224" t="str">
        <f ca="1">IF(B509="","",IF(ISERROR(MATCH($J509,SorP!$B$1:$B$6230,0)),"",INDIRECT("'SorP'!$A$"&amp;MATCH($J509,SorP!$B$1:$B$6230,0))))</f>
        <v/>
      </c>
      <c r="U509" s="239"/>
      <c r="V509" s="269" t="e">
        <f>IF(C509="",NA(),MATCH($B509&amp;$C509,'Smelter Look-up'!$J:$J,0))</f>
        <v>#N/A</v>
      </c>
      <c r="W509" s="270"/>
      <c r="X509" s="270">
        <f t="shared" ca="1" si="22"/>
        <v>0</v>
      </c>
      <c r="Y509" s="270"/>
      <c r="Z509" s="270"/>
      <c r="AB509" s="272" t="str">
        <f t="shared" si="23"/>
        <v/>
      </c>
    </row>
    <row r="510" spans="1:28" s="271" customFormat="1" ht="20.25">
      <c r="A510" s="215"/>
      <c r="B510" s="216" t="str">
        <f>IF(LEN(A510)=0,"",INDEX('Smelter Look-up'!$A:$A,MATCH($A510,'Smelter Look-up'!$E:$E,0)))</f>
        <v/>
      </c>
      <c r="C510" s="220" t="str">
        <f>IF(LEN(A510)=0,"",INDEX('Smelter Look-up'!$C:$C,MATCH($A510,'Smelter Look-up'!$E:$E,0)))</f>
        <v/>
      </c>
      <c r="D510" s="216"/>
      <c r="E510" s="216" t="str">
        <f ca="1">IF(ISERROR($V510),"",OFFSET('Smelter Look-up'!$D$4,$V510-4,0)&amp;"")</f>
        <v/>
      </c>
      <c r="F510" s="216" t="str">
        <f ca="1">IF(ISERROR($V510),"",OFFSET('Smelter Look-up'!$E$4,$V510-4,0))</f>
        <v/>
      </c>
      <c r="G510" s="216" t="str">
        <f ca="1">IF(C510=$X$4,"Enter smelter details", IF(ISERROR($V510),"",OFFSET('Smelter Look-up'!$F$4,$V510-4,0)))</f>
        <v/>
      </c>
      <c r="H510" s="217" t="str">
        <f ca="1">IF(ISERROR($V510),"",OFFSET('Smelter Look-up'!$G$4,$V510-4,0))</f>
        <v/>
      </c>
      <c r="I510" s="218" t="str">
        <f ca="1">IF(ISERROR($V510),"",OFFSET('Smelter Look-up'!$H$4,$V510-4,0))</f>
        <v/>
      </c>
      <c r="J510" s="218" t="str">
        <f ca="1">IF(ISERROR($V510),"",OFFSET('Smelter Look-up'!$I$4,$V510-4,0))</f>
        <v/>
      </c>
      <c r="K510" s="267"/>
      <c r="L510" s="267"/>
      <c r="M510" s="267"/>
      <c r="N510" s="267"/>
      <c r="O510" s="267"/>
      <c r="P510" s="219"/>
      <c r="Q510" s="268"/>
      <c r="R510" s="216" t="str">
        <f ca="1">IF(ISERROR($V510),"",OFFSET('Smelter Look-up'!$C$4,$V510-4,0)&amp;"")</f>
        <v/>
      </c>
      <c r="S510" s="224" t="str">
        <f t="shared" ca="1" si="21"/>
        <v/>
      </c>
      <c r="T510" s="224" t="str">
        <f ca="1">IF(B510="","",IF(ISERROR(MATCH($J510,SorP!$B$1:$B$6230,0)),"",INDIRECT("'SorP'!$A$"&amp;MATCH($J510,SorP!$B$1:$B$6230,0))))</f>
        <v/>
      </c>
      <c r="U510" s="239"/>
      <c r="V510" s="269" t="e">
        <f>IF(C510="",NA(),MATCH($B510&amp;$C510,'Smelter Look-up'!$J:$J,0))</f>
        <v>#N/A</v>
      </c>
      <c r="W510" s="270"/>
      <c r="X510" s="270">
        <f t="shared" ca="1" si="22"/>
        <v>0</v>
      </c>
      <c r="Y510" s="270"/>
      <c r="Z510" s="270"/>
      <c r="AB510" s="272" t="str">
        <f t="shared" si="23"/>
        <v/>
      </c>
    </row>
    <row r="511" spans="1:28" s="271" customFormat="1" ht="20.25">
      <c r="A511" s="215"/>
      <c r="B511" s="216" t="str">
        <f>IF(LEN(A511)=0,"",INDEX('Smelter Look-up'!$A:$A,MATCH($A511,'Smelter Look-up'!$E:$E,0)))</f>
        <v/>
      </c>
      <c r="C511" s="220" t="str">
        <f>IF(LEN(A511)=0,"",INDEX('Smelter Look-up'!$C:$C,MATCH($A511,'Smelter Look-up'!$E:$E,0)))</f>
        <v/>
      </c>
      <c r="D511" s="216"/>
      <c r="E511" s="216" t="str">
        <f ca="1">IF(ISERROR($V511),"",OFFSET('Smelter Look-up'!$D$4,$V511-4,0)&amp;"")</f>
        <v/>
      </c>
      <c r="F511" s="216" t="str">
        <f ca="1">IF(ISERROR($V511),"",OFFSET('Smelter Look-up'!$E$4,$V511-4,0))</f>
        <v/>
      </c>
      <c r="G511" s="216" t="str">
        <f ca="1">IF(C511=$X$4,"Enter smelter details", IF(ISERROR($V511),"",OFFSET('Smelter Look-up'!$F$4,$V511-4,0)))</f>
        <v/>
      </c>
      <c r="H511" s="217" t="str">
        <f ca="1">IF(ISERROR($V511),"",OFFSET('Smelter Look-up'!$G$4,$V511-4,0))</f>
        <v/>
      </c>
      <c r="I511" s="218" t="str">
        <f ca="1">IF(ISERROR($V511),"",OFFSET('Smelter Look-up'!$H$4,$V511-4,0))</f>
        <v/>
      </c>
      <c r="J511" s="218" t="str">
        <f ca="1">IF(ISERROR($V511),"",OFFSET('Smelter Look-up'!$I$4,$V511-4,0))</f>
        <v/>
      </c>
      <c r="K511" s="267"/>
      <c r="L511" s="267"/>
      <c r="M511" s="267"/>
      <c r="N511" s="267"/>
      <c r="O511" s="267"/>
      <c r="P511" s="219"/>
      <c r="Q511" s="268"/>
      <c r="R511" s="216" t="str">
        <f ca="1">IF(ISERROR($V511),"",OFFSET('Smelter Look-up'!$C$4,$V511-4,0)&amp;"")</f>
        <v/>
      </c>
      <c r="S511" s="224" t="str">
        <f t="shared" ca="1" si="21"/>
        <v/>
      </c>
      <c r="T511" s="224" t="str">
        <f ca="1">IF(B511="","",IF(ISERROR(MATCH($J511,SorP!$B$1:$B$6230,0)),"",INDIRECT("'SorP'!$A$"&amp;MATCH($J511,SorP!$B$1:$B$6230,0))))</f>
        <v/>
      </c>
      <c r="U511" s="239"/>
      <c r="V511" s="269" t="e">
        <f>IF(C511="",NA(),MATCH($B511&amp;$C511,'Smelter Look-up'!$J:$J,0))</f>
        <v>#N/A</v>
      </c>
      <c r="W511" s="270"/>
      <c r="X511" s="270">
        <f t="shared" ca="1" si="22"/>
        <v>0</v>
      </c>
      <c r="Y511" s="270"/>
      <c r="Z511" s="270"/>
      <c r="AB511" s="272" t="str">
        <f t="shared" si="23"/>
        <v/>
      </c>
    </row>
    <row r="512" spans="1:28" s="271" customFormat="1" ht="20.25">
      <c r="A512" s="215"/>
      <c r="B512" s="216" t="str">
        <f>IF(LEN(A512)=0,"",INDEX('Smelter Look-up'!$A:$A,MATCH($A512,'Smelter Look-up'!$E:$E,0)))</f>
        <v/>
      </c>
      <c r="C512" s="220" t="str">
        <f>IF(LEN(A512)=0,"",INDEX('Smelter Look-up'!$C:$C,MATCH($A512,'Smelter Look-up'!$E:$E,0)))</f>
        <v/>
      </c>
      <c r="D512" s="216"/>
      <c r="E512" s="216" t="str">
        <f ca="1">IF(ISERROR($V512),"",OFFSET('Smelter Look-up'!$D$4,$V512-4,0)&amp;"")</f>
        <v/>
      </c>
      <c r="F512" s="216" t="str">
        <f ca="1">IF(ISERROR($V512),"",OFFSET('Smelter Look-up'!$E$4,$V512-4,0))</f>
        <v/>
      </c>
      <c r="G512" s="216" t="str">
        <f ca="1">IF(C512=$X$4,"Enter smelter details", IF(ISERROR($V512),"",OFFSET('Smelter Look-up'!$F$4,$V512-4,0)))</f>
        <v/>
      </c>
      <c r="H512" s="217" t="str">
        <f ca="1">IF(ISERROR($V512),"",OFFSET('Smelter Look-up'!$G$4,$V512-4,0))</f>
        <v/>
      </c>
      <c r="I512" s="218" t="str">
        <f ca="1">IF(ISERROR($V512),"",OFFSET('Smelter Look-up'!$H$4,$V512-4,0))</f>
        <v/>
      </c>
      <c r="J512" s="218" t="str">
        <f ca="1">IF(ISERROR($V512),"",OFFSET('Smelter Look-up'!$I$4,$V512-4,0))</f>
        <v/>
      </c>
      <c r="K512" s="267"/>
      <c r="L512" s="267"/>
      <c r="M512" s="267"/>
      <c r="N512" s="267"/>
      <c r="O512" s="267"/>
      <c r="P512" s="219"/>
      <c r="Q512" s="268"/>
      <c r="R512" s="216" t="str">
        <f ca="1">IF(ISERROR($V512),"",OFFSET('Smelter Look-up'!$C$4,$V512-4,0)&amp;"")</f>
        <v/>
      </c>
      <c r="S512" s="224" t="str">
        <f t="shared" ca="1" si="21"/>
        <v/>
      </c>
      <c r="T512" s="224" t="str">
        <f ca="1">IF(B512="","",IF(ISERROR(MATCH($J512,SorP!$B$1:$B$6230,0)),"",INDIRECT("'SorP'!$A$"&amp;MATCH($J512,SorP!$B$1:$B$6230,0))))</f>
        <v/>
      </c>
      <c r="U512" s="239"/>
      <c r="V512" s="269" t="e">
        <f>IF(C512="",NA(),MATCH($B512&amp;$C512,'Smelter Look-up'!$J:$J,0))</f>
        <v>#N/A</v>
      </c>
      <c r="W512" s="270"/>
      <c r="X512" s="270">
        <f t="shared" ca="1" si="22"/>
        <v>0</v>
      </c>
      <c r="Y512" s="270"/>
      <c r="Z512" s="270"/>
      <c r="AB512" s="272" t="str">
        <f t="shared" si="23"/>
        <v/>
      </c>
    </row>
    <row r="513" spans="1:28" s="271" customFormat="1" ht="20.25">
      <c r="A513" s="215"/>
      <c r="B513" s="216" t="str">
        <f>IF(LEN(A513)=0,"",INDEX('Smelter Look-up'!$A:$A,MATCH($A513,'Smelter Look-up'!$E:$E,0)))</f>
        <v/>
      </c>
      <c r="C513" s="220" t="str">
        <f>IF(LEN(A513)=0,"",INDEX('Smelter Look-up'!$C:$C,MATCH($A513,'Smelter Look-up'!$E:$E,0)))</f>
        <v/>
      </c>
      <c r="D513" s="216"/>
      <c r="E513" s="216" t="str">
        <f ca="1">IF(ISERROR($V513),"",OFFSET('Smelter Look-up'!$D$4,$V513-4,0)&amp;"")</f>
        <v/>
      </c>
      <c r="F513" s="216" t="str">
        <f ca="1">IF(ISERROR($V513),"",OFFSET('Smelter Look-up'!$E$4,$V513-4,0))</f>
        <v/>
      </c>
      <c r="G513" s="216" t="str">
        <f ca="1">IF(C513=$X$4,"Enter smelter details", IF(ISERROR($V513),"",OFFSET('Smelter Look-up'!$F$4,$V513-4,0)))</f>
        <v/>
      </c>
      <c r="H513" s="217" t="str">
        <f ca="1">IF(ISERROR($V513),"",OFFSET('Smelter Look-up'!$G$4,$V513-4,0))</f>
        <v/>
      </c>
      <c r="I513" s="218" t="str">
        <f ca="1">IF(ISERROR($V513),"",OFFSET('Smelter Look-up'!$H$4,$V513-4,0))</f>
        <v/>
      </c>
      <c r="J513" s="218" t="str">
        <f ca="1">IF(ISERROR($V513),"",OFFSET('Smelter Look-up'!$I$4,$V513-4,0))</f>
        <v/>
      </c>
      <c r="K513" s="267"/>
      <c r="L513" s="267"/>
      <c r="M513" s="267"/>
      <c r="N513" s="267"/>
      <c r="O513" s="267"/>
      <c r="P513" s="219"/>
      <c r="Q513" s="268"/>
      <c r="R513" s="216" t="str">
        <f ca="1">IF(ISERROR($V513),"",OFFSET('Smelter Look-up'!$C$4,$V513-4,0)&amp;"")</f>
        <v/>
      </c>
      <c r="S513" s="224" t="str">
        <f t="shared" ca="1" si="21"/>
        <v/>
      </c>
      <c r="T513" s="224" t="str">
        <f ca="1">IF(B513="","",IF(ISERROR(MATCH($J513,SorP!$B$1:$B$6230,0)),"",INDIRECT("'SorP'!$A$"&amp;MATCH($J513,SorP!$B$1:$B$6230,0))))</f>
        <v/>
      </c>
      <c r="U513" s="239"/>
      <c r="V513" s="269" t="e">
        <f>IF(C513="",NA(),MATCH($B513&amp;$C513,'Smelter Look-up'!$J:$J,0))</f>
        <v>#N/A</v>
      </c>
      <c r="W513" s="270"/>
      <c r="X513" s="270">
        <f t="shared" ca="1" si="22"/>
        <v>0</v>
      </c>
      <c r="Y513" s="270"/>
      <c r="Z513" s="270"/>
      <c r="AB513" s="272" t="str">
        <f t="shared" si="23"/>
        <v/>
      </c>
    </row>
    <row r="514" spans="1:28" s="271" customFormat="1" ht="20.25">
      <c r="A514" s="215"/>
      <c r="B514" s="216" t="str">
        <f>IF(LEN(A514)=0,"",INDEX('Smelter Look-up'!$A:$A,MATCH($A514,'Smelter Look-up'!$E:$E,0)))</f>
        <v/>
      </c>
      <c r="C514" s="220" t="str">
        <f>IF(LEN(A514)=0,"",INDEX('Smelter Look-up'!$C:$C,MATCH($A514,'Smelter Look-up'!$E:$E,0)))</f>
        <v/>
      </c>
      <c r="D514" s="216"/>
      <c r="E514" s="216" t="str">
        <f ca="1">IF(ISERROR($V514),"",OFFSET('Smelter Look-up'!$D$4,$V514-4,0)&amp;"")</f>
        <v/>
      </c>
      <c r="F514" s="216" t="str">
        <f ca="1">IF(ISERROR($V514),"",OFFSET('Smelter Look-up'!$E$4,$V514-4,0))</f>
        <v/>
      </c>
      <c r="G514" s="216" t="str">
        <f ca="1">IF(C514=$X$4,"Enter smelter details", IF(ISERROR($V514),"",OFFSET('Smelter Look-up'!$F$4,$V514-4,0)))</f>
        <v/>
      </c>
      <c r="H514" s="217" t="str">
        <f ca="1">IF(ISERROR($V514),"",OFFSET('Smelter Look-up'!$G$4,$V514-4,0))</f>
        <v/>
      </c>
      <c r="I514" s="218" t="str">
        <f ca="1">IF(ISERROR($V514),"",OFFSET('Smelter Look-up'!$H$4,$V514-4,0))</f>
        <v/>
      </c>
      <c r="J514" s="218" t="str">
        <f ca="1">IF(ISERROR($V514),"",OFFSET('Smelter Look-up'!$I$4,$V514-4,0))</f>
        <v/>
      </c>
      <c r="K514" s="267"/>
      <c r="L514" s="267"/>
      <c r="M514" s="267"/>
      <c r="N514" s="267"/>
      <c r="O514" s="267"/>
      <c r="P514" s="219"/>
      <c r="Q514" s="268"/>
      <c r="R514" s="216" t="str">
        <f ca="1">IF(ISERROR($V514),"",OFFSET('Smelter Look-up'!$C$4,$V514-4,0)&amp;"")</f>
        <v/>
      </c>
      <c r="S514" s="224" t="str">
        <f t="shared" ca="1" si="21"/>
        <v/>
      </c>
      <c r="T514" s="224" t="str">
        <f ca="1">IF(B514="","",IF(ISERROR(MATCH($J514,SorP!$B$1:$B$6230,0)),"",INDIRECT("'SorP'!$A$"&amp;MATCH($J514,SorP!$B$1:$B$6230,0))))</f>
        <v/>
      </c>
      <c r="U514" s="239"/>
      <c r="V514" s="269" t="e">
        <f>IF(C514="",NA(),MATCH($B514&amp;$C514,'Smelter Look-up'!$J:$J,0))</f>
        <v>#N/A</v>
      </c>
      <c r="W514" s="270"/>
      <c r="X514" s="270">
        <f t="shared" ca="1" si="22"/>
        <v>0</v>
      </c>
      <c r="Y514" s="270"/>
      <c r="Z514" s="270"/>
      <c r="AB514" s="272" t="str">
        <f t="shared" si="23"/>
        <v/>
      </c>
    </row>
    <row r="515" spans="1:28" s="271" customFormat="1" ht="20.25">
      <c r="A515" s="215"/>
      <c r="B515" s="216" t="str">
        <f>IF(LEN(A515)=0,"",INDEX('Smelter Look-up'!$A:$A,MATCH($A515,'Smelter Look-up'!$E:$E,0)))</f>
        <v/>
      </c>
      <c r="C515" s="220" t="str">
        <f>IF(LEN(A515)=0,"",INDEX('Smelter Look-up'!$C:$C,MATCH($A515,'Smelter Look-up'!$E:$E,0)))</f>
        <v/>
      </c>
      <c r="D515" s="216"/>
      <c r="E515" s="216" t="str">
        <f ca="1">IF(ISERROR($V515),"",OFFSET('Smelter Look-up'!$D$4,$V515-4,0)&amp;"")</f>
        <v/>
      </c>
      <c r="F515" s="216" t="str">
        <f ca="1">IF(ISERROR($V515),"",OFFSET('Smelter Look-up'!$E$4,$V515-4,0))</f>
        <v/>
      </c>
      <c r="G515" s="216" t="str">
        <f ca="1">IF(C515=$X$4,"Enter smelter details", IF(ISERROR($V515),"",OFFSET('Smelter Look-up'!$F$4,$V515-4,0)))</f>
        <v/>
      </c>
      <c r="H515" s="217" t="str">
        <f ca="1">IF(ISERROR($V515),"",OFFSET('Smelter Look-up'!$G$4,$V515-4,0))</f>
        <v/>
      </c>
      <c r="I515" s="218" t="str">
        <f ca="1">IF(ISERROR($V515),"",OFFSET('Smelter Look-up'!$H$4,$V515-4,0))</f>
        <v/>
      </c>
      <c r="J515" s="218" t="str">
        <f ca="1">IF(ISERROR($V515),"",OFFSET('Smelter Look-up'!$I$4,$V515-4,0))</f>
        <v/>
      </c>
      <c r="K515" s="267"/>
      <c r="L515" s="267"/>
      <c r="M515" s="267"/>
      <c r="N515" s="267"/>
      <c r="O515" s="267"/>
      <c r="P515" s="219"/>
      <c r="Q515" s="268"/>
      <c r="R515" s="216" t="str">
        <f ca="1">IF(ISERROR($V515),"",OFFSET('Smelter Look-up'!$C$4,$V515-4,0)&amp;"")</f>
        <v/>
      </c>
      <c r="S515" s="224" t="str">
        <f t="shared" ca="1" si="21"/>
        <v/>
      </c>
      <c r="T515" s="224" t="str">
        <f ca="1">IF(B515="","",IF(ISERROR(MATCH($J515,SorP!$B$1:$B$6230,0)),"",INDIRECT("'SorP'!$A$"&amp;MATCH($J515,SorP!$B$1:$B$6230,0))))</f>
        <v/>
      </c>
      <c r="U515" s="239"/>
      <c r="V515" s="269" t="e">
        <f>IF(C515="",NA(),MATCH($B515&amp;$C515,'Smelter Look-up'!$J:$J,0))</f>
        <v>#N/A</v>
      </c>
      <c r="W515" s="270"/>
      <c r="X515" s="270">
        <f t="shared" ca="1" si="22"/>
        <v>0</v>
      </c>
      <c r="Y515" s="270"/>
      <c r="Z515" s="270"/>
      <c r="AB515" s="272" t="str">
        <f t="shared" si="23"/>
        <v/>
      </c>
    </row>
    <row r="516" spans="1:28" s="271" customFormat="1" ht="20.25">
      <c r="A516" s="215"/>
      <c r="B516" s="216" t="str">
        <f>IF(LEN(A516)=0,"",INDEX('Smelter Look-up'!$A:$A,MATCH($A516,'Smelter Look-up'!$E:$E,0)))</f>
        <v/>
      </c>
      <c r="C516" s="220" t="str">
        <f>IF(LEN(A516)=0,"",INDEX('Smelter Look-up'!$C:$C,MATCH($A516,'Smelter Look-up'!$E:$E,0)))</f>
        <v/>
      </c>
      <c r="D516" s="216"/>
      <c r="E516" s="216" t="str">
        <f ca="1">IF(ISERROR($V516),"",OFFSET('Smelter Look-up'!$D$4,$V516-4,0)&amp;"")</f>
        <v/>
      </c>
      <c r="F516" s="216" t="str">
        <f ca="1">IF(ISERROR($V516),"",OFFSET('Smelter Look-up'!$E$4,$V516-4,0))</f>
        <v/>
      </c>
      <c r="G516" s="216" t="str">
        <f ca="1">IF(C516=$X$4,"Enter smelter details", IF(ISERROR($V516),"",OFFSET('Smelter Look-up'!$F$4,$V516-4,0)))</f>
        <v/>
      </c>
      <c r="H516" s="217" t="str">
        <f ca="1">IF(ISERROR($V516),"",OFFSET('Smelter Look-up'!$G$4,$V516-4,0))</f>
        <v/>
      </c>
      <c r="I516" s="218" t="str">
        <f ca="1">IF(ISERROR($V516),"",OFFSET('Smelter Look-up'!$H$4,$V516-4,0))</f>
        <v/>
      </c>
      <c r="J516" s="218" t="str">
        <f ca="1">IF(ISERROR($V516),"",OFFSET('Smelter Look-up'!$I$4,$V516-4,0))</f>
        <v/>
      </c>
      <c r="K516" s="267"/>
      <c r="L516" s="267"/>
      <c r="M516" s="267"/>
      <c r="N516" s="267"/>
      <c r="O516" s="267"/>
      <c r="P516" s="219"/>
      <c r="Q516" s="268"/>
      <c r="R516" s="216" t="str">
        <f ca="1">IF(ISERROR($V516),"",OFFSET('Smelter Look-up'!$C$4,$V516-4,0)&amp;"")</f>
        <v/>
      </c>
      <c r="S516" s="224" t="str">
        <f t="shared" ca="1" si="21"/>
        <v/>
      </c>
      <c r="T516" s="224" t="str">
        <f ca="1">IF(B516="","",IF(ISERROR(MATCH($J516,SorP!$B$1:$B$6230,0)),"",INDIRECT("'SorP'!$A$"&amp;MATCH($J516,SorP!$B$1:$B$6230,0))))</f>
        <v/>
      </c>
      <c r="U516" s="239"/>
      <c r="V516" s="269" t="e">
        <f>IF(C516="",NA(),MATCH($B516&amp;$C516,'Smelter Look-up'!$J:$J,0))</f>
        <v>#N/A</v>
      </c>
      <c r="W516" s="270"/>
      <c r="X516" s="270">
        <f t="shared" ca="1" si="22"/>
        <v>0</v>
      </c>
      <c r="Y516" s="270"/>
      <c r="Z516" s="270"/>
      <c r="AB516" s="272" t="str">
        <f t="shared" si="23"/>
        <v/>
      </c>
    </row>
    <row r="517" spans="1:28" s="271" customFormat="1" ht="20.25">
      <c r="A517" s="215"/>
      <c r="B517" s="216" t="str">
        <f>IF(LEN(A517)=0,"",INDEX('Smelter Look-up'!$A:$A,MATCH($A517,'Smelter Look-up'!$E:$E,0)))</f>
        <v/>
      </c>
      <c r="C517" s="220" t="str">
        <f>IF(LEN(A517)=0,"",INDEX('Smelter Look-up'!$C:$C,MATCH($A517,'Smelter Look-up'!$E:$E,0)))</f>
        <v/>
      </c>
      <c r="D517" s="216"/>
      <c r="E517" s="216" t="str">
        <f ca="1">IF(ISERROR($V517),"",OFFSET('Smelter Look-up'!$D$4,$V517-4,0)&amp;"")</f>
        <v/>
      </c>
      <c r="F517" s="216" t="str">
        <f ca="1">IF(ISERROR($V517),"",OFFSET('Smelter Look-up'!$E$4,$V517-4,0))</f>
        <v/>
      </c>
      <c r="G517" s="216" t="str">
        <f ca="1">IF(C517=$X$4,"Enter smelter details", IF(ISERROR($V517),"",OFFSET('Smelter Look-up'!$F$4,$V517-4,0)))</f>
        <v/>
      </c>
      <c r="H517" s="217" t="str">
        <f ca="1">IF(ISERROR($V517),"",OFFSET('Smelter Look-up'!$G$4,$V517-4,0))</f>
        <v/>
      </c>
      <c r="I517" s="218" t="str">
        <f ca="1">IF(ISERROR($V517),"",OFFSET('Smelter Look-up'!$H$4,$V517-4,0))</f>
        <v/>
      </c>
      <c r="J517" s="218" t="str">
        <f ca="1">IF(ISERROR($V517),"",OFFSET('Smelter Look-up'!$I$4,$V517-4,0))</f>
        <v/>
      </c>
      <c r="K517" s="267"/>
      <c r="L517" s="267"/>
      <c r="M517" s="267"/>
      <c r="N517" s="267"/>
      <c r="O517" s="267"/>
      <c r="P517" s="219"/>
      <c r="Q517" s="268"/>
      <c r="R517" s="216" t="str">
        <f ca="1">IF(ISERROR($V517),"",OFFSET('Smelter Look-up'!$C$4,$V517-4,0)&amp;"")</f>
        <v/>
      </c>
      <c r="S517" s="224" t="str">
        <f t="shared" ref="S517:S580" ca="1" si="24">IF(B517="","",IF(ISERROR(MATCH($E517,CL,0)),"Unknown",INDIRECT("'C'!$A$"&amp;MATCH($E517,CL,0)+1)))</f>
        <v/>
      </c>
      <c r="T517" s="224" t="str">
        <f ca="1">IF(B517="","",IF(ISERROR(MATCH($J517,SorP!$B$1:$B$6230,0)),"",INDIRECT("'SorP'!$A$"&amp;MATCH($J517,SorP!$B$1:$B$6230,0))))</f>
        <v/>
      </c>
      <c r="U517" s="239"/>
      <c r="V517" s="269" t="e">
        <f>IF(C517="",NA(),MATCH($B517&amp;$C517,'Smelter Look-up'!$J:$J,0))</f>
        <v>#N/A</v>
      </c>
      <c r="W517" s="270"/>
      <c r="X517" s="270">
        <f t="shared" ref="X517:X580" ca="1" si="25">IF(AND(C517="Smelter not listed",OR(LEN(D517)=0,LEN(E517)=0)),1,0)</f>
        <v>0</v>
      </c>
      <c r="Y517" s="270"/>
      <c r="Z517" s="270"/>
      <c r="AB517" s="272" t="str">
        <f t="shared" ref="AB517:AB580" si="26">B517&amp;C517</f>
        <v/>
      </c>
    </row>
    <row r="518" spans="1:28" s="271" customFormat="1" ht="20.25">
      <c r="A518" s="215"/>
      <c r="B518" s="216" t="str">
        <f>IF(LEN(A518)=0,"",INDEX('Smelter Look-up'!$A:$A,MATCH($A518,'Smelter Look-up'!$E:$E,0)))</f>
        <v/>
      </c>
      <c r="C518" s="220" t="str">
        <f>IF(LEN(A518)=0,"",INDEX('Smelter Look-up'!$C:$C,MATCH($A518,'Smelter Look-up'!$E:$E,0)))</f>
        <v/>
      </c>
      <c r="D518" s="216"/>
      <c r="E518" s="216" t="str">
        <f ca="1">IF(ISERROR($V518),"",OFFSET('Smelter Look-up'!$D$4,$V518-4,0)&amp;"")</f>
        <v/>
      </c>
      <c r="F518" s="216" t="str">
        <f ca="1">IF(ISERROR($V518),"",OFFSET('Smelter Look-up'!$E$4,$V518-4,0))</f>
        <v/>
      </c>
      <c r="G518" s="216" t="str">
        <f ca="1">IF(C518=$X$4,"Enter smelter details", IF(ISERROR($V518),"",OFFSET('Smelter Look-up'!$F$4,$V518-4,0)))</f>
        <v/>
      </c>
      <c r="H518" s="217" t="str">
        <f ca="1">IF(ISERROR($V518),"",OFFSET('Smelter Look-up'!$G$4,$V518-4,0))</f>
        <v/>
      </c>
      <c r="I518" s="218" t="str">
        <f ca="1">IF(ISERROR($V518),"",OFFSET('Smelter Look-up'!$H$4,$V518-4,0))</f>
        <v/>
      </c>
      <c r="J518" s="218" t="str">
        <f ca="1">IF(ISERROR($V518),"",OFFSET('Smelter Look-up'!$I$4,$V518-4,0))</f>
        <v/>
      </c>
      <c r="K518" s="267"/>
      <c r="L518" s="267"/>
      <c r="M518" s="267"/>
      <c r="N518" s="267"/>
      <c r="O518" s="267"/>
      <c r="P518" s="219"/>
      <c r="Q518" s="268"/>
      <c r="R518" s="216" t="str">
        <f ca="1">IF(ISERROR($V518),"",OFFSET('Smelter Look-up'!$C$4,$V518-4,0)&amp;"")</f>
        <v/>
      </c>
      <c r="S518" s="224" t="str">
        <f t="shared" ca="1" si="24"/>
        <v/>
      </c>
      <c r="T518" s="224" t="str">
        <f ca="1">IF(B518="","",IF(ISERROR(MATCH($J518,SorP!$B$1:$B$6230,0)),"",INDIRECT("'SorP'!$A$"&amp;MATCH($J518,SorP!$B$1:$B$6230,0))))</f>
        <v/>
      </c>
      <c r="U518" s="239"/>
      <c r="V518" s="269" t="e">
        <f>IF(C518="",NA(),MATCH($B518&amp;$C518,'Smelter Look-up'!$J:$J,0))</f>
        <v>#N/A</v>
      </c>
      <c r="W518" s="270"/>
      <c r="X518" s="270">
        <f t="shared" ca="1" si="25"/>
        <v>0</v>
      </c>
      <c r="Y518" s="270"/>
      <c r="Z518" s="270"/>
      <c r="AB518" s="272" t="str">
        <f t="shared" si="26"/>
        <v/>
      </c>
    </row>
    <row r="519" spans="1:28" s="271" customFormat="1" ht="20.25">
      <c r="A519" s="215"/>
      <c r="B519" s="216" t="str">
        <f>IF(LEN(A519)=0,"",INDEX('Smelter Look-up'!$A:$A,MATCH($A519,'Smelter Look-up'!$E:$E,0)))</f>
        <v/>
      </c>
      <c r="C519" s="220" t="str">
        <f>IF(LEN(A519)=0,"",INDEX('Smelter Look-up'!$C:$C,MATCH($A519,'Smelter Look-up'!$E:$E,0)))</f>
        <v/>
      </c>
      <c r="D519" s="216"/>
      <c r="E519" s="216" t="str">
        <f ca="1">IF(ISERROR($V519),"",OFFSET('Smelter Look-up'!$D$4,$V519-4,0)&amp;"")</f>
        <v/>
      </c>
      <c r="F519" s="216" t="str">
        <f ca="1">IF(ISERROR($V519),"",OFFSET('Smelter Look-up'!$E$4,$V519-4,0))</f>
        <v/>
      </c>
      <c r="G519" s="216" t="str">
        <f ca="1">IF(C519=$X$4,"Enter smelter details", IF(ISERROR($V519),"",OFFSET('Smelter Look-up'!$F$4,$V519-4,0)))</f>
        <v/>
      </c>
      <c r="H519" s="217" t="str">
        <f ca="1">IF(ISERROR($V519),"",OFFSET('Smelter Look-up'!$G$4,$V519-4,0))</f>
        <v/>
      </c>
      <c r="I519" s="218" t="str">
        <f ca="1">IF(ISERROR($V519),"",OFFSET('Smelter Look-up'!$H$4,$V519-4,0))</f>
        <v/>
      </c>
      <c r="J519" s="218" t="str">
        <f ca="1">IF(ISERROR($V519),"",OFFSET('Smelter Look-up'!$I$4,$V519-4,0))</f>
        <v/>
      </c>
      <c r="K519" s="267"/>
      <c r="L519" s="267"/>
      <c r="M519" s="267"/>
      <c r="N519" s="267"/>
      <c r="O519" s="267"/>
      <c r="P519" s="219"/>
      <c r="Q519" s="268"/>
      <c r="R519" s="216" t="str">
        <f ca="1">IF(ISERROR($V519),"",OFFSET('Smelter Look-up'!$C$4,$V519-4,0)&amp;"")</f>
        <v/>
      </c>
      <c r="S519" s="224" t="str">
        <f t="shared" ca="1" si="24"/>
        <v/>
      </c>
      <c r="T519" s="224" t="str">
        <f ca="1">IF(B519="","",IF(ISERROR(MATCH($J519,SorP!$B$1:$B$6230,0)),"",INDIRECT("'SorP'!$A$"&amp;MATCH($J519,SorP!$B$1:$B$6230,0))))</f>
        <v/>
      </c>
      <c r="U519" s="239"/>
      <c r="V519" s="269" t="e">
        <f>IF(C519="",NA(),MATCH($B519&amp;$C519,'Smelter Look-up'!$J:$J,0))</f>
        <v>#N/A</v>
      </c>
      <c r="W519" s="270"/>
      <c r="X519" s="270">
        <f t="shared" ca="1" si="25"/>
        <v>0</v>
      </c>
      <c r="Y519" s="270"/>
      <c r="Z519" s="270"/>
      <c r="AB519" s="272" t="str">
        <f t="shared" si="26"/>
        <v/>
      </c>
    </row>
    <row r="520" spans="1:28" s="271" customFormat="1" ht="20.25">
      <c r="A520" s="215"/>
      <c r="B520" s="216" t="str">
        <f>IF(LEN(A520)=0,"",INDEX('Smelter Look-up'!$A:$A,MATCH($A520,'Smelter Look-up'!$E:$E,0)))</f>
        <v/>
      </c>
      <c r="C520" s="220" t="str">
        <f>IF(LEN(A520)=0,"",INDEX('Smelter Look-up'!$C:$C,MATCH($A520,'Smelter Look-up'!$E:$E,0)))</f>
        <v/>
      </c>
      <c r="D520" s="216"/>
      <c r="E520" s="216" t="str">
        <f ca="1">IF(ISERROR($V520),"",OFFSET('Smelter Look-up'!$D$4,$V520-4,0)&amp;"")</f>
        <v/>
      </c>
      <c r="F520" s="216" t="str">
        <f ca="1">IF(ISERROR($V520),"",OFFSET('Smelter Look-up'!$E$4,$V520-4,0))</f>
        <v/>
      </c>
      <c r="G520" s="216" t="str">
        <f ca="1">IF(C520=$X$4,"Enter smelter details", IF(ISERROR($V520),"",OFFSET('Smelter Look-up'!$F$4,$V520-4,0)))</f>
        <v/>
      </c>
      <c r="H520" s="217" t="str">
        <f ca="1">IF(ISERROR($V520),"",OFFSET('Smelter Look-up'!$G$4,$V520-4,0))</f>
        <v/>
      </c>
      <c r="I520" s="218" t="str">
        <f ca="1">IF(ISERROR($V520),"",OFFSET('Smelter Look-up'!$H$4,$V520-4,0))</f>
        <v/>
      </c>
      <c r="J520" s="218" t="str">
        <f ca="1">IF(ISERROR($V520),"",OFFSET('Smelter Look-up'!$I$4,$V520-4,0))</f>
        <v/>
      </c>
      <c r="K520" s="267"/>
      <c r="L520" s="267"/>
      <c r="M520" s="267"/>
      <c r="N520" s="267"/>
      <c r="O520" s="267"/>
      <c r="P520" s="219"/>
      <c r="Q520" s="268"/>
      <c r="R520" s="216" t="str">
        <f ca="1">IF(ISERROR($V520),"",OFFSET('Smelter Look-up'!$C$4,$V520-4,0)&amp;"")</f>
        <v/>
      </c>
      <c r="S520" s="224" t="str">
        <f t="shared" ca="1" si="24"/>
        <v/>
      </c>
      <c r="T520" s="224" t="str">
        <f ca="1">IF(B520="","",IF(ISERROR(MATCH($J520,SorP!$B$1:$B$6230,0)),"",INDIRECT("'SorP'!$A$"&amp;MATCH($J520,SorP!$B$1:$B$6230,0))))</f>
        <v/>
      </c>
      <c r="U520" s="239"/>
      <c r="V520" s="269" t="e">
        <f>IF(C520="",NA(),MATCH($B520&amp;$C520,'Smelter Look-up'!$J:$J,0))</f>
        <v>#N/A</v>
      </c>
      <c r="W520" s="270"/>
      <c r="X520" s="270">
        <f t="shared" ca="1" si="25"/>
        <v>0</v>
      </c>
      <c r="Y520" s="270"/>
      <c r="Z520" s="270"/>
      <c r="AB520" s="272" t="str">
        <f t="shared" si="26"/>
        <v/>
      </c>
    </row>
    <row r="521" spans="1:28" s="271" customFormat="1" ht="20.25">
      <c r="A521" s="215"/>
      <c r="B521" s="216" t="str">
        <f>IF(LEN(A521)=0,"",INDEX('Smelter Look-up'!$A:$A,MATCH($A521,'Smelter Look-up'!$E:$E,0)))</f>
        <v/>
      </c>
      <c r="C521" s="220" t="str">
        <f>IF(LEN(A521)=0,"",INDEX('Smelter Look-up'!$C:$C,MATCH($A521,'Smelter Look-up'!$E:$E,0)))</f>
        <v/>
      </c>
      <c r="D521" s="216"/>
      <c r="E521" s="216" t="str">
        <f ca="1">IF(ISERROR($V521),"",OFFSET('Smelter Look-up'!$D$4,$V521-4,0)&amp;"")</f>
        <v/>
      </c>
      <c r="F521" s="216" t="str">
        <f ca="1">IF(ISERROR($V521),"",OFFSET('Smelter Look-up'!$E$4,$V521-4,0))</f>
        <v/>
      </c>
      <c r="G521" s="216" t="str">
        <f ca="1">IF(C521=$X$4,"Enter smelter details", IF(ISERROR($V521),"",OFFSET('Smelter Look-up'!$F$4,$V521-4,0)))</f>
        <v/>
      </c>
      <c r="H521" s="217" t="str">
        <f ca="1">IF(ISERROR($V521),"",OFFSET('Smelter Look-up'!$G$4,$V521-4,0))</f>
        <v/>
      </c>
      <c r="I521" s="218" t="str">
        <f ca="1">IF(ISERROR($V521),"",OFFSET('Smelter Look-up'!$H$4,$V521-4,0))</f>
        <v/>
      </c>
      <c r="J521" s="218" t="str">
        <f ca="1">IF(ISERROR($V521),"",OFFSET('Smelter Look-up'!$I$4,$V521-4,0))</f>
        <v/>
      </c>
      <c r="K521" s="267"/>
      <c r="L521" s="267"/>
      <c r="M521" s="267"/>
      <c r="N521" s="267"/>
      <c r="O521" s="267"/>
      <c r="P521" s="219"/>
      <c r="Q521" s="268"/>
      <c r="R521" s="216" t="str">
        <f ca="1">IF(ISERROR($V521),"",OFFSET('Smelter Look-up'!$C$4,$V521-4,0)&amp;"")</f>
        <v/>
      </c>
      <c r="S521" s="224" t="str">
        <f t="shared" ca="1" si="24"/>
        <v/>
      </c>
      <c r="T521" s="224" t="str">
        <f ca="1">IF(B521="","",IF(ISERROR(MATCH($J521,SorP!$B$1:$B$6230,0)),"",INDIRECT("'SorP'!$A$"&amp;MATCH($J521,SorP!$B$1:$B$6230,0))))</f>
        <v/>
      </c>
      <c r="U521" s="239"/>
      <c r="V521" s="269" t="e">
        <f>IF(C521="",NA(),MATCH($B521&amp;$C521,'Smelter Look-up'!$J:$J,0))</f>
        <v>#N/A</v>
      </c>
      <c r="W521" s="270"/>
      <c r="X521" s="270">
        <f t="shared" ca="1" si="25"/>
        <v>0</v>
      </c>
      <c r="Y521" s="270"/>
      <c r="Z521" s="270"/>
      <c r="AB521" s="272" t="str">
        <f t="shared" si="26"/>
        <v/>
      </c>
    </row>
    <row r="522" spans="1:28" s="271" customFormat="1" ht="20.25">
      <c r="A522" s="215"/>
      <c r="B522" s="216" t="str">
        <f>IF(LEN(A522)=0,"",INDEX('Smelter Look-up'!$A:$A,MATCH($A522,'Smelter Look-up'!$E:$E,0)))</f>
        <v/>
      </c>
      <c r="C522" s="220" t="str">
        <f>IF(LEN(A522)=0,"",INDEX('Smelter Look-up'!$C:$C,MATCH($A522,'Smelter Look-up'!$E:$E,0)))</f>
        <v/>
      </c>
      <c r="D522" s="216"/>
      <c r="E522" s="216" t="str">
        <f ca="1">IF(ISERROR($V522),"",OFFSET('Smelter Look-up'!$D$4,$V522-4,0)&amp;"")</f>
        <v/>
      </c>
      <c r="F522" s="216" t="str">
        <f ca="1">IF(ISERROR($V522),"",OFFSET('Smelter Look-up'!$E$4,$V522-4,0))</f>
        <v/>
      </c>
      <c r="G522" s="216" t="str">
        <f ca="1">IF(C522=$X$4,"Enter smelter details", IF(ISERROR($V522),"",OFFSET('Smelter Look-up'!$F$4,$V522-4,0)))</f>
        <v/>
      </c>
      <c r="H522" s="217" t="str">
        <f ca="1">IF(ISERROR($V522),"",OFFSET('Smelter Look-up'!$G$4,$V522-4,0))</f>
        <v/>
      </c>
      <c r="I522" s="218" t="str">
        <f ca="1">IF(ISERROR($V522),"",OFFSET('Smelter Look-up'!$H$4,$V522-4,0))</f>
        <v/>
      </c>
      <c r="J522" s="218" t="str">
        <f ca="1">IF(ISERROR($V522),"",OFFSET('Smelter Look-up'!$I$4,$V522-4,0))</f>
        <v/>
      </c>
      <c r="K522" s="267"/>
      <c r="L522" s="267"/>
      <c r="M522" s="267"/>
      <c r="N522" s="267"/>
      <c r="O522" s="267"/>
      <c r="P522" s="219"/>
      <c r="Q522" s="268"/>
      <c r="R522" s="216" t="str">
        <f ca="1">IF(ISERROR($V522),"",OFFSET('Smelter Look-up'!$C$4,$V522-4,0)&amp;"")</f>
        <v/>
      </c>
      <c r="S522" s="224" t="str">
        <f t="shared" ca="1" si="24"/>
        <v/>
      </c>
      <c r="T522" s="224" t="str">
        <f ca="1">IF(B522="","",IF(ISERROR(MATCH($J522,SorP!$B$1:$B$6230,0)),"",INDIRECT("'SorP'!$A$"&amp;MATCH($J522,SorP!$B$1:$B$6230,0))))</f>
        <v/>
      </c>
      <c r="U522" s="239"/>
      <c r="V522" s="269" t="e">
        <f>IF(C522="",NA(),MATCH($B522&amp;$C522,'Smelter Look-up'!$J:$J,0))</f>
        <v>#N/A</v>
      </c>
      <c r="W522" s="270"/>
      <c r="X522" s="270">
        <f t="shared" ca="1" si="25"/>
        <v>0</v>
      </c>
      <c r="Y522" s="270"/>
      <c r="Z522" s="270"/>
      <c r="AB522" s="272" t="str">
        <f t="shared" si="26"/>
        <v/>
      </c>
    </row>
    <row r="523" spans="1:28" s="271" customFormat="1" ht="20.25">
      <c r="A523" s="215"/>
      <c r="B523" s="216" t="str">
        <f>IF(LEN(A523)=0,"",INDEX('Smelter Look-up'!$A:$A,MATCH($A523,'Smelter Look-up'!$E:$E,0)))</f>
        <v/>
      </c>
      <c r="C523" s="220" t="str">
        <f>IF(LEN(A523)=0,"",INDEX('Smelter Look-up'!$C:$C,MATCH($A523,'Smelter Look-up'!$E:$E,0)))</f>
        <v/>
      </c>
      <c r="D523" s="216"/>
      <c r="E523" s="216" t="str">
        <f ca="1">IF(ISERROR($V523),"",OFFSET('Smelter Look-up'!$D$4,$V523-4,0)&amp;"")</f>
        <v/>
      </c>
      <c r="F523" s="216" t="str">
        <f ca="1">IF(ISERROR($V523),"",OFFSET('Smelter Look-up'!$E$4,$V523-4,0))</f>
        <v/>
      </c>
      <c r="G523" s="216" t="str">
        <f ca="1">IF(C523=$X$4,"Enter smelter details", IF(ISERROR($V523),"",OFFSET('Smelter Look-up'!$F$4,$V523-4,0)))</f>
        <v/>
      </c>
      <c r="H523" s="217" t="str">
        <f ca="1">IF(ISERROR($V523),"",OFFSET('Smelter Look-up'!$G$4,$V523-4,0))</f>
        <v/>
      </c>
      <c r="I523" s="218" t="str">
        <f ca="1">IF(ISERROR($V523),"",OFFSET('Smelter Look-up'!$H$4,$V523-4,0))</f>
        <v/>
      </c>
      <c r="J523" s="218" t="str">
        <f ca="1">IF(ISERROR($V523),"",OFFSET('Smelter Look-up'!$I$4,$V523-4,0))</f>
        <v/>
      </c>
      <c r="K523" s="267"/>
      <c r="L523" s="267"/>
      <c r="M523" s="267"/>
      <c r="N523" s="267"/>
      <c r="O523" s="267"/>
      <c r="P523" s="219"/>
      <c r="Q523" s="268"/>
      <c r="R523" s="216" t="str">
        <f ca="1">IF(ISERROR($V523),"",OFFSET('Smelter Look-up'!$C$4,$V523-4,0)&amp;"")</f>
        <v/>
      </c>
      <c r="S523" s="224" t="str">
        <f t="shared" ca="1" si="24"/>
        <v/>
      </c>
      <c r="T523" s="224" t="str">
        <f ca="1">IF(B523="","",IF(ISERROR(MATCH($J523,SorP!$B$1:$B$6230,0)),"",INDIRECT("'SorP'!$A$"&amp;MATCH($J523,SorP!$B$1:$B$6230,0))))</f>
        <v/>
      </c>
      <c r="U523" s="239"/>
      <c r="V523" s="269" t="e">
        <f>IF(C523="",NA(),MATCH($B523&amp;$C523,'Smelter Look-up'!$J:$J,0))</f>
        <v>#N/A</v>
      </c>
      <c r="W523" s="270"/>
      <c r="X523" s="270">
        <f t="shared" ca="1" si="25"/>
        <v>0</v>
      </c>
      <c r="Y523" s="270"/>
      <c r="Z523" s="270"/>
      <c r="AB523" s="272" t="str">
        <f t="shared" si="26"/>
        <v/>
      </c>
    </row>
    <row r="524" spans="1:28" s="271" customFormat="1" ht="20.25">
      <c r="A524" s="215"/>
      <c r="B524" s="216" t="str">
        <f>IF(LEN(A524)=0,"",INDEX('Smelter Look-up'!$A:$A,MATCH($A524,'Smelter Look-up'!$E:$E,0)))</f>
        <v/>
      </c>
      <c r="C524" s="220" t="str">
        <f>IF(LEN(A524)=0,"",INDEX('Smelter Look-up'!$C:$C,MATCH($A524,'Smelter Look-up'!$E:$E,0)))</f>
        <v/>
      </c>
      <c r="D524" s="216"/>
      <c r="E524" s="216" t="str">
        <f ca="1">IF(ISERROR($V524),"",OFFSET('Smelter Look-up'!$D$4,$V524-4,0)&amp;"")</f>
        <v/>
      </c>
      <c r="F524" s="216" t="str">
        <f ca="1">IF(ISERROR($V524),"",OFFSET('Smelter Look-up'!$E$4,$V524-4,0))</f>
        <v/>
      </c>
      <c r="G524" s="216" t="str">
        <f ca="1">IF(C524=$X$4,"Enter smelter details", IF(ISERROR($V524),"",OFFSET('Smelter Look-up'!$F$4,$V524-4,0)))</f>
        <v/>
      </c>
      <c r="H524" s="217" t="str">
        <f ca="1">IF(ISERROR($V524),"",OFFSET('Smelter Look-up'!$G$4,$V524-4,0))</f>
        <v/>
      </c>
      <c r="I524" s="218" t="str">
        <f ca="1">IF(ISERROR($V524),"",OFFSET('Smelter Look-up'!$H$4,$V524-4,0))</f>
        <v/>
      </c>
      <c r="J524" s="218" t="str">
        <f ca="1">IF(ISERROR($V524),"",OFFSET('Smelter Look-up'!$I$4,$V524-4,0))</f>
        <v/>
      </c>
      <c r="K524" s="267"/>
      <c r="L524" s="267"/>
      <c r="M524" s="267"/>
      <c r="N524" s="267"/>
      <c r="O524" s="267"/>
      <c r="P524" s="219"/>
      <c r="Q524" s="268"/>
      <c r="R524" s="216" t="str">
        <f ca="1">IF(ISERROR($V524),"",OFFSET('Smelter Look-up'!$C$4,$V524-4,0)&amp;"")</f>
        <v/>
      </c>
      <c r="S524" s="224" t="str">
        <f t="shared" ca="1" si="24"/>
        <v/>
      </c>
      <c r="T524" s="224" t="str">
        <f ca="1">IF(B524="","",IF(ISERROR(MATCH($J524,SorP!$B$1:$B$6230,0)),"",INDIRECT("'SorP'!$A$"&amp;MATCH($J524,SorP!$B$1:$B$6230,0))))</f>
        <v/>
      </c>
      <c r="U524" s="239"/>
      <c r="V524" s="269" t="e">
        <f>IF(C524="",NA(),MATCH($B524&amp;$C524,'Smelter Look-up'!$J:$J,0))</f>
        <v>#N/A</v>
      </c>
      <c r="W524" s="270"/>
      <c r="X524" s="270">
        <f t="shared" ca="1" si="25"/>
        <v>0</v>
      </c>
      <c r="Y524" s="270"/>
      <c r="Z524" s="270"/>
      <c r="AB524" s="272" t="str">
        <f t="shared" si="26"/>
        <v/>
      </c>
    </row>
    <row r="525" spans="1:28" s="271" customFormat="1" ht="20.25">
      <c r="A525" s="215"/>
      <c r="B525" s="216" t="str">
        <f>IF(LEN(A525)=0,"",INDEX('Smelter Look-up'!$A:$A,MATCH($A525,'Smelter Look-up'!$E:$E,0)))</f>
        <v/>
      </c>
      <c r="C525" s="220" t="str">
        <f>IF(LEN(A525)=0,"",INDEX('Smelter Look-up'!$C:$C,MATCH($A525,'Smelter Look-up'!$E:$E,0)))</f>
        <v/>
      </c>
      <c r="D525" s="216"/>
      <c r="E525" s="216" t="str">
        <f ca="1">IF(ISERROR($V525),"",OFFSET('Smelter Look-up'!$D$4,$V525-4,0)&amp;"")</f>
        <v/>
      </c>
      <c r="F525" s="216" t="str">
        <f ca="1">IF(ISERROR($V525),"",OFFSET('Smelter Look-up'!$E$4,$V525-4,0))</f>
        <v/>
      </c>
      <c r="G525" s="216" t="str">
        <f ca="1">IF(C525=$X$4,"Enter smelter details", IF(ISERROR($V525),"",OFFSET('Smelter Look-up'!$F$4,$V525-4,0)))</f>
        <v/>
      </c>
      <c r="H525" s="217" t="str">
        <f ca="1">IF(ISERROR($V525),"",OFFSET('Smelter Look-up'!$G$4,$V525-4,0))</f>
        <v/>
      </c>
      <c r="I525" s="218" t="str">
        <f ca="1">IF(ISERROR($V525),"",OFFSET('Smelter Look-up'!$H$4,$V525-4,0))</f>
        <v/>
      </c>
      <c r="J525" s="218" t="str">
        <f ca="1">IF(ISERROR($V525),"",OFFSET('Smelter Look-up'!$I$4,$V525-4,0))</f>
        <v/>
      </c>
      <c r="K525" s="267"/>
      <c r="L525" s="267"/>
      <c r="M525" s="267"/>
      <c r="N525" s="267"/>
      <c r="O525" s="267"/>
      <c r="P525" s="219"/>
      <c r="Q525" s="268"/>
      <c r="R525" s="216" t="str">
        <f ca="1">IF(ISERROR($V525),"",OFFSET('Smelter Look-up'!$C$4,$V525-4,0)&amp;"")</f>
        <v/>
      </c>
      <c r="S525" s="224" t="str">
        <f t="shared" ca="1" si="24"/>
        <v/>
      </c>
      <c r="T525" s="224" t="str">
        <f ca="1">IF(B525="","",IF(ISERROR(MATCH($J525,SorP!$B$1:$B$6230,0)),"",INDIRECT("'SorP'!$A$"&amp;MATCH($J525,SorP!$B$1:$B$6230,0))))</f>
        <v/>
      </c>
      <c r="U525" s="239"/>
      <c r="V525" s="269" t="e">
        <f>IF(C525="",NA(),MATCH($B525&amp;$C525,'Smelter Look-up'!$J:$J,0))</f>
        <v>#N/A</v>
      </c>
      <c r="W525" s="270"/>
      <c r="X525" s="270">
        <f t="shared" ca="1" si="25"/>
        <v>0</v>
      </c>
      <c r="Y525" s="270"/>
      <c r="Z525" s="270"/>
      <c r="AB525" s="272" t="str">
        <f t="shared" si="26"/>
        <v/>
      </c>
    </row>
    <row r="526" spans="1:28" s="271" customFormat="1" ht="20.25">
      <c r="A526" s="215"/>
      <c r="B526" s="216" t="str">
        <f>IF(LEN(A526)=0,"",INDEX('Smelter Look-up'!$A:$A,MATCH($A526,'Smelter Look-up'!$E:$E,0)))</f>
        <v/>
      </c>
      <c r="C526" s="220" t="str">
        <f>IF(LEN(A526)=0,"",INDEX('Smelter Look-up'!$C:$C,MATCH($A526,'Smelter Look-up'!$E:$E,0)))</f>
        <v/>
      </c>
      <c r="D526" s="216"/>
      <c r="E526" s="216" t="str">
        <f ca="1">IF(ISERROR($V526),"",OFFSET('Smelter Look-up'!$D$4,$V526-4,0)&amp;"")</f>
        <v/>
      </c>
      <c r="F526" s="216" t="str">
        <f ca="1">IF(ISERROR($V526),"",OFFSET('Smelter Look-up'!$E$4,$V526-4,0))</f>
        <v/>
      </c>
      <c r="G526" s="216" t="str">
        <f ca="1">IF(C526=$X$4,"Enter smelter details", IF(ISERROR($V526),"",OFFSET('Smelter Look-up'!$F$4,$V526-4,0)))</f>
        <v/>
      </c>
      <c r="H526" s="217" t="str">
        <f ca="1">IF(ISERROR($V526),"",OFFSET('Smelter Look-up'!$G$4,$V526-4,0))</f>
        <v/>
      </c>
      <c r="I526" s="218" t="str">
        <f ca="1">IF(ISERROR($V526),"",OFFSET('Smelter Look-up'!$H$4,$V526-4,0))</f>
        <v/>
      </c>
      <c r="J526" s="218" t="str">
        <f ca="1">IF(ISERROR($V526),"",OFFSET('Smelter Look-up'!$I$4,$V526-4,0))</f>
        <v/>
      </c>
      <c r="K526" s="267"/>
      <c r="L526" s="267"/>
      <c r="M526" s="267"/>
      <c r="N526" s="267"/>
      <c r="O526" s="267"/>
      <c r="P526" s="219"/>
      <c r="Q526" s="268"/>
      <c r="R526" s="216" t="str">
        <f ca="1">IF(ISERROR($V526),"",OFFSET('Smelter Look-up'!$C$4,$V526-4,0)&amp;"")</f>
        <v/>
      </c>
      <c r="S526" s="224" t="str">
        <f t="shared" ca="1" si="24"/>
        <v/>
      </c>
      <c r="T526" s="224" t="str">
        <f ca="1">IF(B526="","",IF(ISERROR(MATCH($J526,SorP!$B$1:$B$6230,0)),"",INDIRECT("'SorP'!$A$"&amp;MATCH($J526,SorP!$B$1:$B$6230,0))))</f>
        <v/>
      </c>
      <c r="U526" s="239"/>
      <c r="V526" s="269" t="e">
        <f>IF(C526="",NA(),MATCH($B526&amp;$C526,'Smelter Look-up'!$J:$J,0))</f>
        <v>#N/A</v>
      </c>
      <c r="W526" s="270"/>
      <c r="X526" s="270">
        <f t="shared" ca="1" si="25"/>
        <v>0</v>
      </c>
      <c r="Y526" s="270"/>
      <c r="Z526" s="270"/>
      <c r="AB526" s="272" t="str">
        <f t="shared" si="26"/>
        <v/>
      </c>
    </row>
    <row r="527" spans="1:28" s="271" customFormat="1" ht="20.25">
      <c r="A527" s="215"/>
      <c r="B527" s="216" t="str">
        <f>IF(LEN(A527)=0,"",INDEX('Smelter Look-up'!$A:$A,MATCH($A527,'Smelter Look-up'!$E:$E,0)))</f>
        <v/>
      </c>
      <c r="C527" s="220" t="str">
        <f>IF(LEN(A527)=0,"",INDEX('Smelter Look-up'!$C:$C,MATCH($A527,'Smelter Look-up'!$E:$E,0)))</f>
        <v/>
      </c>
      <c r="D527" s="216"/>
      <c r="E527" s="216" t="str">
        <f ca="1">IF(ISERROR($V527),"",OFFSET('Smelter Look-up'!$D$4,$V527-4,0)&amp;"")</f>
        <v/>
      </c>
      <c r="F527" s="216" t="str">
        <f ca="1">IF(ISERROR($V527),"",OFFSET('Smelter Look-up'!$E$4,$V527-4,0))</f>
        <v/>
      </c>
      <c r="G527" s="216" t="str">
        <f ca="1">IF(C527=$X$4,"Enter smelter details", IF(ISERROR($V527),"",OFFSET('Smelter Look-up'!$F$4,$V527-4,0)))</f>
        <v/>
      </c>
      <c r="H527" s="217" t="str">
        <f ca="1">IF(ISERROR($V527),"",OFFSET('Smelter Look-up'!$G$4,$V527-4,0))</f>
        <v/>
      </c>
      <c r="I527" s="218" t="str">
        <f ca="1">IF(ISERROR($V527),"",OFFSET('Smelter Look-up'!$H$4,$V527-4,0))</f>
        <v/>
      </c>
      <c r="J527" s="218" t="str">
        <f ca="1">IF(ISERROR($V527),"",OFFSET('Smelter Look-up'!$I$4,$V527-4,0))</f>
        <v/>
      </c>
      <c r="K527" s="267"/>
      <c r="L527" s="267"/>
      <c r="M527" s="267"/>
      <c r="N527" s="267"/>
      <c r="O527" s="267"/>
      <c r="P527" s="219"/>
      <c r="Q527" s="268"/>
      <c r="R527" s="216" t="str">
        <f ca="1">IF(ISERROR($V527),"",OFFSET('Smelter Look-up'!$C$4,$V527-4,0)&amp;"")</f>
        <v/>
      </c>
      <c r="S527" s="224" t="str">
        <f t="shared" ca="1" si="24"/>
        <v/>
      </c>
      <c r="T527" s="224" t="str">
        <f ca="1">IF(B527="","",IF(ISERROR(MATCH($J527,SorP!$B$1:$B$6230,0)),"",INDIRECT("'SorP'!$A$"&amp;MATCH($J527,SorP!$B$1:$B$6230,0))))</f>
        <v/>
      </c>
      <c r="U527" s="239"/>
      <c r="V527" s="269" t="e">
        <f>IF(C527="",NA(),MATCH($B527&amp;$C527,'Smelter Look-up'!$J:$J,0))</f>
        <v>#N/A</v>
      </c>
      <c r="W527" s="270"/>
      <c r="X527" s="270">
        <f t="shared" ca="1" si="25"/>
        <v>0</v>
      </c>
      <c r="Y527" s="270"/>
      <c r="Z527" s="270"/>
      <c r="AB527" s="272" t="str">
        <f t="shared" si="26"/>
        <v/>
      </c>
    </row>
    <row r="528" spans="1:28" s="271" customFormat="1" ht="20.25">
      <c r="A528" s="215"/>
      <c r="B528" s="216" t="str">
        <f>IF(LEN(A528)=0,"",INDEX('Smelter Look-up'!$A:$A,MATCH($A528,'Smelter Look-up'!$E:$E,0)))</f>
        <v/>
      </c>
      <c r="C528" s="220" t="str">
        <f>IF(LEN(A528)=0,"",INDEX('Smelter Look-up'!$C:$C,MATCH($A528,'Smelter Look-up'!$E:$E,0)))</f>
        <v/>
      </c>
      <c r="D528" s="216"/>
      <c r="E528" s="216" t="str">
        <f ca="1">IF(ISERROR($V528),"",OFFSET('Smelter Look-up'!$D$4,$V528-4,0)&amp;"")</f>
        <v/>
      </c>
      <c r="F528" s="216" t="str">
        <f ca="1">IF(ISERROR($V528),"",OFFSET('Smelter Look-up'!$E$4,$V528-4,0))</f>
        <v/>
      </c>
      <c r="G528" s="216" t="str">
        <f ca="1">IF(C528=$X$4,"Enter smelter details", IF(ISERROR($V528),"",OFFSET('Smelter Look-up'!$F$4,$V528-4,0)))</f>
        <v/>
      </c>
      <c r="H528" s="217" t="str">
        <f ca="1">IF(ISERROR($V528),"",OFFSET('Smelter Look-up'!$G$4,$V528-4,0))</f>
        <v/>
      </c>
      <c r="I528" s="218" t="str">
        <f ca="1">IF(ISERROR($V528),"",OFFSET('Smelter Look-up'!$H$4,$V528-4,0))</f>
        <v/>
      </c>
      <c r="J528" s="218" t="str">
        <f ca="1">IF(ISERROR($V528),"",OFFSET('Smelter Look-up'!$I$4,$V528-4,0))</f>
        <v/>
      </c>
      <c r="K528" s="267"/>
      <c r="L528" s="267"/>
      <c r="M528" s="267"/>
      <c r="N528" s="267"/>
      <c r="O528" s="267"/>
      <c r="P528" s="219"/>
      <c r="Q528" s="268"/>
      <c r="R528" s="216" t="str">
        <f ca="1">IF(ISERROR($V528),"",OFFSET('Smelter Look-up'!$C$4,$V528-4,0)&amp;"")</f>
        <v/>
      </c>
      <c r="S528" s="224" t="str">
        <f t="shared" ca="1" si="24"/>
        <v/>
      </c>
      <c r="T528" s="224" t="str">
        <f ca="1">IF(B528="","",IF(ISERROR(MATCH($J528,SorP!$B$1:$B$6230,0)),"",INDIRECT("'SorP'!$A$"&amp;MATCH($J528,SorP!$B$1:$B$6230,0))))</f>
        <v/>
      </c>
      <c r="U528" s="239"/>
      <c r="V528" s="269" t="e">
        <f>IF(C528="",NA(),MATCH($B528&amp;$C528,'Smelter Look-up'!$J:$J,0))</f>
        <v>#N/A</v>
      </c>
      <c r="W528" s="270"/>
      <c r="X528" s="270">
        <f t="shared" ca="1" si="25"/>
        <v>0</v>
      </c>
      <c r="Y528" s="270"/>
      <c r="Z528" s="270"/>
      <c r="AB528" s="272" t="str">
        <f t="shared" si="26"/>
        <v/>
      </c>
    </row>
    <row r="529" spans="1:28" s="271" customFormat="1" ht="20.25">
      <c r="A529" s="215"/>
      <c r="B529" s="216" t="str">
        <f>IF(LEN(A529)=0,"",INDEX('Smelter Look-up'!$A:$A,MATCH($A529,'Smelter Look-up'!$E:$E,0)))</f>
        <v/>
      </c>
      <c r="C529" s="220" t="str">
        <f>IF(LEN(A529)=0,"",INDEX('Smelter Look-up'!$C:$C,MATCH($A529,'Smelter Look-up'!$E:$E,0)))</f>
        <v/>
      </c>
      <c r="D529" s="216"/>
      <c r="E529" s="216" t="str">
        <f ca="1">IF(ISERROR($V529),"",OFFSET('Smelter Look-up'!$D$4,$V529-4,0)&amp;"")</f>
        <v/>
      </c>
      <c r="F529" s="216" t="str">
        <f ca="1">IF(ISERROR($V529),"",OFFSET('Smelter Look-up'!$E$4,$V529-4,0))</f>
        <v/>
      </c>
      <c r="G529" s="216" t="str">
        <f ca="1">IF(C529=$X$4,"Enter smelter details", IF(ISERROR($V529),"",OFFSET('Smelter Look-up'!$F$4,$V529-4,0)))</f>
        <v/>
      </c>
      <c r="H529" s="217" t="str">
        <f ca="1">IF(ISERROR($V529),"",OFFSET('Smelter Look-up'!$G$4,$V529-4,0))</f>
        <v/>
      </c>
      <c r="I529" s="218" t="str">
        <f ca="1">IF(ISERROR($V529),"",OFFSET('Smelter Look-up'!$H$4,$V529-4,0))</f>
        <v/>
      </c>
      <c r="J529" s="218" t="str">
        <f ca="1">IF(ISERROR($V529),"",OFFSET('Smelter Look-up'!$I$4,$V529-4,0))</f>
        <v/>
      </c>
      <c r="K529" s="267"/>
      <c r="L529" s="267"/>
      <c r="M529" s="267"/>
      <c r="N529" s="267"/>
      <c r="O529" s="267"/>
      <c r="P529" s="219"/>
      <c r="Q529" s="268"/>
      <c r="R529" s="216" t="str">
        <f ca="1">IF(ISERROR($V529),"",OFFSET('Smelter Look-up'!$C$4,$V529-4,0)&amp;"")</f>
        <v/>
      </c>
      <c r="S529" s="224" t="str">
        <f t="shared" ca="1" si="24"/>
        <v/>
      </c>
      <c r="T529" s="224" t="str">
        <f ca="1">IF(B529="","",IF(ISERROR(MATCH($J529,SorP!$B$1:$B$6230,0)),"",INDIRECT("'SorP'!$A$"&amp;MATCH($J529,SorP!$B$1:$B$6230,0))))</f>
        <v/>
      </c>
      <c r="U529" s="239"/>
      <c r="V529" s="269" t="e">
        <f>IF(C529="",NA(),MATCH($B529&amp;$C529,'Smelter Look-up'!$J:$J,0))</f>
        <v>#N/A</v>
      </c>
      <c r="W529" s="270"/>
      <c r="X529" s="270">
        <f t="shared" ca="1" si="25"/>
        <v>0</v>
      </c>
      <c r="Y529" s="270"/>
      <c r="Z529" s="270"/>
      <c r="AB529" s="272" t="str">
        <f t="shared" si="26"/>
        <v/>
      </c>
    </row>
    <row r="530" spans="1:28" s="271" customFormat="1" ht="20.25">
      <c r="A530" s="215"/>
      <c r="B530" s="216" t="str">
        <f>IF(LEN(A530)=0,"",INDEX('Smelter Look-up'!$A:$A,MATCH($A530,'Smelter Look-up'!$E:$E,0)))</f>
        <v/>
      </c>
      <c r="C530" s="220" t="str">
        <f>IF(LEN(A530)=0,"",INDEX('Smelter Look-up'!$C:$C,MATCH($A530,'Smelter Look-up'!$E:$E,0)))</f>
        <v/>
      </c>
      <c r="D530" s="216"/>
      <c r="E530" s="216" t="str">
        <f ca="1">IF(ISERROR($V530),"",OFFSET('Smelter Look-up'!$D$4,$V530-4,0)&amp;"")</f>
        <v/>
      </c>
      <c r="F530" s="216" t="str">
        <f ca="1">IF(ISERROR($V530),"",OFFSET('Smelter Look-up'!$E$4,$V530-4,0))</f>
        <v/>
      </c>
      <c r="G530" s="216" t="str">
        <f ca="1">IF(C530=$X$4,"Enter smelter details", IF(ISERROR($V530),"",OFFSET('Smelter Look-up'!$F$4,$V530-4,0)))</f>
        <v/>
      </c>
      <c r="H530" s="217" t="str">
        <f ca="1">IF(ISERROR($V530),"",OFFSET('Smelter Look-up'!$G$4,$V530-4,0))</f>
        <v/>
      </c>
      <c r="I530" s="218" t="str">
        <f ca="1">IF(ISERROR($V530),"",OFFSET('Smelter Look-up'!$H$4,$V530-4,0))</f>
        <v/>
      </c>
      <c r="J530" s="218" t="str">
        <f ca="1">IF(ISERROR($V530),"",OFFSET('Smelter Look-up'!$I$4,$V530-4,0))</f>
        <v/>
      </c>
      <c r="K530" s="267"/>
      <c r="L530" s="267"/>
      <c r="M530" s="267"/>
      <c r="N530" s="267"/>
      <c r="O530" s="267"/>
      <c r="P530" s="219"/>
      <c r="Q530" s="268"/>
      <c r="R530" s="216" t="str">
        <f ca="1">IF(ISERROR($V530),"",OFFSET('Smelter Look-up'!$C$4,$V530-4,0)&amp;"")</f>
        <v/>
      </c>
      <c r="S530" s="224" t="str">
        <f t="shared" ca="1" si="24"/>
        <v/>
      </c>
      <c r="T530" s="224" t="str">
        <f ca="1">IF(B530="","",IF(ISERROR(MATCH($J530,SorP!$B$1:$B$6230,0)),"",INDIRECT("'SorP'!$A$"&amp;MATCH($J530,SorP!$B$1:$B$6230,0))))</f>
        <v/>
      </c>
      <c r="U530" s="239"/>
      <c r="V530" s="269" t="e">
        <f>IF(C530="",NA(),MATCH($B530&amp;$C530,'Smelter Look-up'!$J:$J,0))</f>
        <v>#N/A</v>
      </c>
      <c r="W530" s="270"/>
      <c r="X530" s="270">
        <f t="shared" ca="1" si="25"/>
        <v>0</v>
      </c>
      <c r="Y530" s="270"/>
      <c r="Z530" s="270"/>
      <c r="AB530" s="272" t="str">
        <f t="shared" si="26"/>
        <v/>
      </c>
    </row>
    <row r="531" spans="1:28" s="271" customFormat="1" ht="20.25">
      <c r="A531" s="215"/>
      <c r="B531" s="216" t="str">
        <f>IF(LEN(A531)=0,"",INDEX('Smelter Look-up'!$A:$A,MATCH($A531,'Smelter Look-up'!$E:$E,0)))</f>
        <v/>
      </c>
      <c r="C531" s="220" t="str">
        <f>IF(LEN(A531)=0,"",INDEX('Smelter Look-up'!$C:$C,MATCH($A531,'Smelter Look-up'!$E:$E,0)))</f>
        <v/>
      </c>
      <c r="D531" s="216"/>
      <c r="E531" s="216" t="str">
        <f ca="1">IF(ISERROR($V531),"",OFFSET('Smelter Look-up'!$D$4,$V531-4,0)&amp;"")</f>
        <v/>
      </c>
      <c r="F531" s="216" t="str">
        <f ca="1">IF(ISERROR($V531),"",OFFSET('Smelter Look-up'!$E$4,$V531-4,0))</f>
        <v/>
      </c>
      <c r="G531" s="216" t="str">
        <f ca="1">IF(C531=$X$4,"Enter smelter details", IF(ISERROR($V531),"",OFFSET('Smelter Look-up'!$F$4,$V531-4,0)))</f>
        <v/>
      </c>
      <c r="H531" s="217" t="str">
        <f ca="1">IF(ISERROR($V531),"",OFFSET('Smelter Look-up'!$G$4,$V531-4,0))</f>
        <v/>
      </c>
      <c r="I531" s="218" t="str">
        <f ca="1">IF(ISERROR($V531),"",OFFSET('Smelter Look-up'!$H$4,$V531-4,0))</f>
        <v/>
      </c>
      <c r="J531" s="218" t="str">
        <f ca="1">IF(ISERROR($V531),"",OFFSET('Smelter Look-up'!$I$4,$V531-4,0))</f>
        <v/>
      </c>
      <c r="K531" s="267"/>
      <c r="L531" s="267"/>
      <c r="M531" s="267"/>
      <c r="N531" s="267"/>
      <c r="O531" s="267"/>
      <c r="P531" s="219"/>
      <c r="Q531" s="268"/>
      <c r="R531" s="216" t="str">
        <f ca="1">IF(ISERROR($V531),"",OFFSET('Smelter Look-up'!$C$4,$V531-4,0)&amp;"")</f>
        <v/>
      </c>
      <c r="S531" s="224" t="str">
        <f t="shared" ca="1" si="24"/>
        <v/>
      </c>
      <c r="T531" s="224" t="str">
        <f ca="1">IF(B531="","",IF(ISERROR(MATCH($J531,SorP!$B$1:$B$6230,0)),"",INDIRECT("'SorP'!$A$"&amp;MATCH($J531,SorP!$B$1:$B$6230,0))))</f>
        <v/>
      </c>
      <c r="U531" s="239"/>
      <c r="V531" s="269" t="e">
        <f>IF(C531="",NA(),MATCH($B531&amp;$C531,'Smelter Look-up'!$J:$J,0))</f>
        <v>#N/A</v>
      </c>
      <c r="W531" s="270"/>
      <c r="X531" s="270">
        <f t="shared" ca="1" si="25"/>
        <v>0</v>
      </c>
      <c r="Y531" s="270"/>
      <c r="Z531" s="270"/>
      <c r="AB531" s="272" t="str">
        <f t="shared" si="26"/>
        <v/>
      </c>
    </row>
    <row r="532" spans="1:28" s="271" customFormat="1" ht="20.25">
      <c r="A532" s="215"/>
      <c r="B532" s="216" t="str">
        <f>IF(LEN(A532)=0,"",INDEX('Smelter Look-up'!$A:$A,MATCH($A532,'Smelter Look-up'!$E:$E,0)))</f>
        <v/>
      </c>
      <c r="C532" s="220" t="str">
        <f>IF(LEN(A532)=0,"",INDEX('Smelter Look-up'!$C:$C,MATCH($A532,'Smelter Look-up'!$E:$E,0)))</f>
        <v/>
      </c>
      <c r="D532" s="216"/>
      <c r="E532" s="216" t="str">
        <f ca="1">IF(ISERROR($V532),"",OFFSET('Smelter Look-up'!$D$4,$V532-4,0)&amp;"")</f>
        <v/>
      </c>
      <c r="F532" s="216" t="str">
        <f ca="1">IF(ISERROR($V532),"",OFFSET('Smelter Look-up'!$E$4,$V532-4,0))</f>
        <v/>
      </c>
      <c r="G532" s="216" t="str">
        <f ca="1">IF(C532=$X$4,"Enter smelter details", IF(ISERROR($V532),"",OFFSET('Smelter Look-up'!$F$4,$V532-4,0)))</f>
        <v/>
      </c>
      <c r="H532" s="217" t="str">
        <f ca="1">IF(ISERROR($V532),"",OFFSET('Smelter Look-up'!$G$4,$V532-4,0))</f>
        <v/>
      </c>
      <c r="I532" s="218" t="str">
        <f ca="1">IF(ISERROR($V532),"",OFFSET('Smelter Look-up'!$H$4,$V532-4,0))</f>
        <v/>
      </c>
      <c r="J532" s="218" t="str">
        <f ca="1">IF(ISERROR($V532),"",OFFSET('Smelter Look-up'!$I$4,$V532-4,0))</f>
        <v/>
      </c>
      <c r="K532" s="267"/>
      <c r="L532" s="267"/>
      <c r="M532" s="267"/>
      <c r="N532" s="267"/>
      <c r="O532" s="267"/>
      <c r="P532" s="219"/>
      <c r="Q532" s="268"/>
      <c r="R532" s="216" t="str">
        <f ca="1">IF(ISERROR($V532),"",OFFSET('Smelter Look-up'!$C$4,$V532-4,0)&amp;"")</f>
        <v/>
      </c>
      <c r="S532" s="224" t="str">
        <f t="shared" ca="1" si="24"/>
        <v/>
      </c>
      <c r="T532" s="224" t="str">
        <f ca="1">IF(B532="","",IF(ISERROR(MATCH($J532,SorP!$B$1:$B$6230,0)),"",INDIRECT("'SorP'!$A$"&amp;MATCH($J532,SorP!$B$1:$B$6230,0))))</f>
        <v/>
      </c>
      <c r="U532" s="239"/>
      <c r="V532" s="269" t="e">
        <f>IF(C532="",NA(),MATCH($B532&amp;$C532,'Smelter Look-up'!$J:$J,0))</f>
        <v>#N/A</v>
      </c>
      <c r="W532" s="270"/>
      <c r="X532" s="270">
        <f t="shared" ca="1" si="25"/>
        <v>0</v>
      </c>
      <c r="Y532" s="270"/>
      <c r="Z532" s="270"/>
      <c r="AB532" s="272" t="str">
        <f t="shared" si="26"/>
        <v/>
      </c>
    </row>
    <row r="533" spans="1:28" s="271" customFormat="1" ht="20.25">
      <c r="A533" s="215"/>
      <c r="B533" s="216" t="str">
        <f>IF(LEN(A533)=0,"",INDEX('Smelter Look-up'!$A:$A,MATCH($A533,'Smelter Look-up'!$E:$E,0)))</f>
        <v/>
      </c>
      <c r="C533" s="220" t="str">
        <f>IF(LEN(A533)=0,"",INDEX('Smelter Look-up'!$C:$C,MATCH($A533,'Smelter Look-up'!$E:$E,0)))</f>
        <v/>
      </c>
      <c r="D533" s="216"/>
      <c r="E533" s="216" t="str">
        <f ca="1">IF(ISERROR($V533),"",OFFSET('Smelter Look-up'!$D$4,$V533-4,0)&amp;"")</f>
        <v/>
      </c>
      <c r="F533" s="216" t="str">
        <f ca="1">IF(ISERROR($V533),"",OFFSET('Smelter Look-up'!$E$4,$V533-4,0))</f>
        <v/>
      </c>
      <c r="G533" s="216" t="str">
        <f ca="1">IF(C533=$X$4,"Enter smelter details", IF(ISERROR($V533),"",OFFSET('Smelter Look-up'!$F$4,$V533-4,0)))</f>
        <v/>
      </c>
      <c r="H533" s="217" t="str">
        <f ca="1">IF(ISERROR($V533),"",OFFSET('Smelter Look-up'!$G$4,$V533-4,0))</f>
        <v/>
      </c>
      <c r="I533" s="218" t="str">
        <f ca="1">IF(ISERROR($V533),"",OFFSET('Smelter Look-up'!$H$4,$V533-4,0))</f>
        <v/>
      </c>
      <c r="J533" s="218" t="str">
        <f ca="1">IF(ISERROR($V533),"",OFFSET('Smelter Look-up'!$I$4,$V533-4,0))</f>
        <v/>
      </c>
      <c r="K533" s="267"/>
      <c r="L533" s="267"/>
      <c r="M533" s="267"/>
      <c r="N533" s="267"/>
      <c r="O533" s="267"/>
      <c r="P533" s="219"/>
      <c r="Q533" s="268"/>
      <c r="R533" s="216" t="str">
        <f ca="1">IF(ISERROR($V533),"",OFFSET('Smelter Look-up'!$C$4,$V533-4,0)&amp;"")</f>
        <v/>
      </c>
      <c r="S533" s="224" t="str">
        <f t="shared" ca="1" si="24"/>
        <v/>
      </c>
      <c r="T533" s="224" t="str">
        <f ca="1">IF(B533="","",IF(ISERROR(MATCH($J533,SorP!$B$1:$B$6230,0)),"",INDIRECT("'SorP'!$A$"&amp;MATCH($J533,SorP!$B$1:$B$6230,0))))</f>
        <v/>
      </c>
      <c r="U533" s="239"/>
      <c r="V533" s="269" t="e">
        <f>IF(C533="",NA(),MATCH($B533&amp;$C533,'Smelter Look-up'!$J:$J,0))</f>
        <v>#N/A</v>
      </c>
      <c r="W533" s="270"/>
      <c r="X533" s="270">
        <f t="shared" ca="1" si="25"/>
        <v>0</v>
      </c>
      <c r="Y533" s="270"/>
      <c r="Z533" s="270"/>
      <c r="AB533" s="272" t="str">
        <f t="shared" si="26"/>
        <v/>
      </c>
    </row>
    <row r="534" spans="1:28" s="271" customFormat="1" ht="20.25">
      <c r="A534" s="215"/>
      <c r="B534" s="216" t="str">
        <f>IF(LEN(A534)=0,"",INDEX('Smelter Look-up'!$A:$A,MATCH($A534,'Smelter Look-up'!$E:$E,0)))</f>
        <v/>
      </c>
      <c r="C534" s="220" t="str">
        <f>IF(LEN(A534)=0,"",INDEX('Smelter Look-up'!$C:$C,MATCH($A534,'Smelter Look-up'!$E:$E,0)))</f>
        <v/>
      </c>
      <c r="D534" s="216"/>
      <c r="E534" s="216" t="str">
        <f ca="1">IF(ISERROR($V534),"",OFFSET('Smelter Look-up'!$D$4,$V534-4,0)&amp;"")</f>
        <v/>
      </c>
      <c r="F534" s="216" t="str">
        <f ca="1">IF(ISERROR($V534),"",OFFSET('Smelter Look-up'!$E$4,$V534-4,0))</f>
        <v/>
      </c>
      <c r="G534" s="216" t="str">
        <f ca="1">IF(C534=$X$4,"Enter smelter details", IF(ISERROR($V534),"",OFFSET('Smelter Look-up'!$F$4,$V534-4,0)))</f>
        <v/>
      </c>
      <c r="H534" s="217" t="str">
        <f ca="1">IF(ISERROR($V534),"",OFFSET('Smelter Look-up'!$G$4,$V534-4,0))</f>
        <v/>
      </c>
      <c r="I534" s="218" t="str">
        <f ca="1">IF(ISERROR($V534),"",OFFSET('Smelter Look-up'!$H$4,$V534-4,0))</f>
        <v/>
      </c>
      <c r="J534" s="218" t="str">
        <f ca="1">IF(ISERROR($V534),"",OFFSET('Smelter Look-up'!$I$4,$V534-4,0))</f>
        <v/>
      </c>
      <c r="K534" s="267"/>
      <c r="L534" s="267"/>
      <c r="M534" s="267"/>
      <c r="N534" s="267"/>
      <c r="O534" s="267"/>
      <c r="P534" s="219"/>
      <c r="Q534" s="268"/>
      <c r="R534" s="216" t="str">
        <f ca="1">IF(ISERROR($V534),"",OFFSET('Smelter Look-up'!$C$4,$V534-4,0)&amp;"")</f>
        <v/>
      </c>
      <c r="S534" s="224" t="str">
        <f t="shared" ca="1" si="24"/>
        <v/>
      </c>
      <c r="T534" s="224" t="str">
        <f ca="1">IF(B534="","",IF(ISERROR(MATCH($J534,SorP!$B$1:$B$6230,0)),"",INDIRECT("'SorP'!$A$"&amp;MATCH($J534,SorP!$B$1:$B$6230,0))))</f>
        <v/>
      </c>
      <c r="U534" s="239"/>
      <c r="V534" s="269" t="e">
        <f>IF(C534="",NA(),MATCH($B534&amp;$C534,'Smelter Look-up'!$J:$J,0))</f>
        <v>#N/A</v>
      </c>
      <c r="W534" s="270"/>
      <c r="X534" s="270">
        <f t="shared" ca="1" si="25"/>
        <v>0</v>
      </c>
      <c r="Y534" s="270"/>
      <c r="Z534" s="270"/>
      <c r="AB534" s="272" t="str">
        <f t="shared" si="26"/>
        <v/>
      </c>
    </row>
    <row r="535" spans="1:28" s="271" customFormat="1" ht="20.25">
      <c r="A535" s="215"/>
      <c r="B535" s="216" t="str">
        <f>IF(LEN(A535)=0,"",INDEX('Smelter Look-up'!$A:$A,MATCH($A535,'Smelter Look-up'!$E:$E,0)))</f>
        <v/>
      </c>
      <c r="C535" s="220" t="str">
        <f>IF(LEN(A535)=0,"",INDEX('Smelter Look-up'!$C:$C,MATCH($A535,'Smelter Look-up'!$E:$E,0)))</f>
        <v/>
      </c>
      <c r="D535" s="216"/>
      <c r="E535" s="216" t="str">
        <f ca="1">IF(ISERROR($V535),"",OFFSET('Smelter Look-up'!$D$4,$V535-4,0)&amp;"")</f>
        <v/>
      </c>
      <c r="F535" s="216" t="str">
        <f ca="1">IF(ISERROR($V535),"",OFFSET('Smelter Look-up'!$E$4,$V535-4,0))</f>
        <v/>
      </c>
      <c r="G535" s="216" t="str">
        <f ca="1">IF(C535=$X$4,"Enter smelter details", IF(ISERROR($V535),"",OFFSET('Smelter Look-up'!$F$4,$V535-4,0)))</f>
        <v/>
      </c>
      <c r="H535" s="217" t="str">
        <f ca="1">IF(ISERROR($V535),"",OFFSET('Smelter Look-up'!$G$4,$V535-4,0))</f>
        <v/>
      </c>
      <c r="I535" s="218" t="str">
        <f ca="1">IF(ISERROR($V535),"",OFFSET('Smelter Look-up'!$H$4,$V535-4,0))</f>
        <v/>
      </c>
      <c r="J535" s="218" t="str">
        <f ca="1">IF(ISERROR($V535),"",OFFSET('Smelter Look-up'!$I$4,$V535-4,0))</f>
        <v/>
      </c>
      <c r="K535" s="267"/>
      <c r="L535" s="267"/>
      <c r="M535" s="267"/>
      <c r="N535" s="267"/>
      <c r="O535" s="267"/>
      <c r="P535" s="219"/>
      <c r="Q535" s="268"/>
      <c r="R535" s="216" t="str">
        <f ca="1">IF(ISERROR($V535),"",OFFSET('Smelter Look-up'!$C$4,$V535-4,0)&amp;"")</f>
        <v/>
      </c>
      <c r="S535" s="224" t="str">
        <f t="shared" ca="1" si="24"/>
        <v/>
      </c>
      <c r="T535" s="224" t="str">
        <f ca="1">IF(B535="","",IF(ISERROR(MATCH($J535,SorP!$B$1:$B$6230,0)),"",INDIRECT("'SorP'!$A$"&amp;MATCH($J535,SorP!$B$1:$B$6230,0))))</f>
        <v/>
      </c>
      <c r="U535" s="239"/>
      <c r="V535" s="269" t="e">
        <f>IF(C535="",NA(),MATCH($B535&amp;$C535,'Smelter Look-up'!$J:$J,0))</f>
        <v>#N/A</v>
      </c>
      <c r="W535" s="270"/>
      <c r="X535" s="270">
        <f t="shared" ca="1" si="25"/>
        <v>0</v>
      </c>
      <c r="Y535" s="270"/>
      <c r="Z535" s="270"/>
      <c r="AB535" s="272" t="str">
        <f t="shared" si="26"/>
        <v/>
      </c>
    </row>
    <row r="536" spans="1:28" s="271" customFormat="1" ht="20.25">
      <c r="A536" s="215"/>
      <c r="B536" s="216" t="str">
        <f>IF(LEN(A536)=0,"",INDEX('Smelter Look-up'!$A:$A,MATCH($A536,'Smelter Look-up'!$E:$E,0)))</f>
        <v/>
      </c>
      <c r="C536" s="220" t="str">
        <f>IF(LEN(A536)=0,"",INDEX('Smelter Look-up'!$C:$C,MATCH($A536,'Smelter Look-up'!$E:$E,0)))</f>
        <v/>
      </c>
      <c r="D536" s="216"/>
      <c r="E536" s="216" t="str">
        <f ca="1">IF(ISERROR($V536),"",OFFSET('Smelter Look-up'!$D$4,$V536-4,0)&amp;"")</f>
        <v/>
      </c>
      <c r="F536" s="216" t="str">
        <f ca="1">IF(ISERROR($V536),"",OFFSET('Smelter Look-up'!$E$4,$V536-4,0))</f>
        <v/>
      </c>
      <c r="G536" s="216" t="str">
        <f ca="1">IF(C536=$X$4,"Enter smelter details", IF(ISERROR($V536),"",OFFSET('Smelter Look-up'!$F$4,$V536-4,0)))</f>
        <v/>
      </c>
      <c r="H536" s="217" t="str">
        <f ca="1">IF(ISERROR($V536),"",OFFSET('Smelter Look-up'!$G$4,$V536-4,0))</f>
        <v/>
      </c>
      <c r="I536" s="218" t="str">
        <f ca="1">IF(ISERROR($V536),"",OFFSET('Smelter Look-up'!$H$4,$V536-4,0))</f>
        <v/>
      </c>
      <c r="J536" s="218" t="str">
        <f ca="1">IF(ISERROR($V536),"",OFFSET('Smelter Look-up'!$I$4,$V536-4,0))</f>
        <v/>
      </c>
      <c r="K536" s="267"/>
      <c r="L536" s="267"/>
      <c r="M536" s="267"/>
      <c r="N536" s="267"/>
      <c r="O536" s="267"/>
      <c r="P536" s="219"/>
      <c r="Q536" s="268"/>
      <c r="R536" s="216" t="str">
        <f ca="1">IF(ISERROR($V536),"",OFFSET('Smelter Look-up'!$C$4,$V536-4,0)&amp;"")</f>
        <v/>
      </c>
      <c r="S536" s="224" t="str">
        <f t="shared" ca="1" si="24"/>
        <v/>
      </c>
      <c r="T536" s="224" t="str">
        <f ca="1">IF(B536="","",IF(ISERROR(MATCH($J536,SorP!$B$1:$B$6230,0)),"",INDIRECT("'SorP'!$A$"&amp;MATCH($J536,SorP!$B$1:$B$6230,0))))</f>
        <v/>
      </c>
      <c r="U536" s="239"/>
      <c r="V536" s="269" t="e">
        <f>IF(C536="",NA(),MATCH($B536&amp;$C536,'Smelter Look-up'!$J:$J,0))</f>
        <v>#N/A</v>
      </c>
      <c r="W536" s="270"/>
      <c r="X536" s="270">
        <f t="shared" ca="1" si="25"/>
        <v>0</v>
      </c>
      <c r="Y536" s="270"/>
      <c r="Z536" s="270"/>
      <c r="AB536" s="272" t="str">
        <f t="shared" si="26"/>
        <v/>
      </c>
    </row>
    <row r="537" spans="1:28" s="271" customFormat="1" ht="20.25">
      <c r="A537" s="215"/>
      <c r="B537" s="216" t="str">
        <f>IF(LEN(A537)=0,"",INDEX('Smelter Look-up'!$A:$A,MATCH($A537,'Smelter Look-up'!$E:$E,0)))</f>
        <v/>
      </c>
      <c r="C537" s="220" t="str">
        <f>IF(LEN(A537)=0,"",INDEX('Smelter Look-up'!$C:$C,MATCH($A537,'Smelter Look-up'!$E:$E,0)))</f>
        <v/>
      </c>
      <c r="D537" s="216"/>
      <c r="E537" s="216" t="str">
        <f ca="1">IF(ISERROR($V537),"",OFFSET('Smelter Look-up'!$D$4,$V537-4,0)&amp;"")</f>
        <v/>
      </c>
      <c r="F537" s="216" t="str">
        <f ca="1">IF(ISERROR($V537),"",OFFSET('Smelter Look-up'!$E$4,$V537-4,0))</f>
        <v/>
      </c>
      <c r="G537" s="216" t="str">
        <f ca="1">IF(C537=$X$4,"Enter smelter details", IF(ISERROR($V537),"",OFFSET('Smelter Look-up'!$F$4,$V537-4,0)))</f>
        <v/>
      </c>
      <c r="H537" s="217" t="str">
        <f ca="1">IF(ISERROR($V537),"",OFFSET('Smelter Look-up'!$G$4,$V537-4,0))</f>
        <v/>
      </c>
      <c r="I537" s="218" t="str">
        <f ca="1">IF(ISERROR($V537),"",OFFSET('Smelter Look-up'!$H$4,$V537-4,0))</f>
        <v/>
      </c>
      <c r="J537" s="218" t="str">
        <f ca="1">IF(ISERROR($V537),"",OFFSET('Smelter Look-up'!$I$4,$V537-4,0))</f>
        <v/>
      </c>
      <c r="K537" s="267"/>
      <c r="L537" s="267"/>
      <c r="M537" s="267"/>
      <c r="N537" s="267"/>
      <c r="O537" s="267"/>
      <c r="P537" s="219"/>
      <c r="Q537" s="268"/>
      <c r="R537" s="216" t="str">
        <f ca="1">IF(ISERROR($V537),"",OFFSET('Smelter Look-up'!$C$4,$V537-4,0)&amp;"")</f>
        <v/>
      </c>
      <c r="S537" s="224" t="str">
        <f t="shared" ca="1" si="24"/>
        <v/>
      </c>
      <c r="T537" s="224" t="str">
        <f ca="1">IF(B537="","",IF(ISERROR(MATCH($J537,SorP!$B$1:$B$6230,0)),"",INDIRECT("'SorP'!$A$"&amp;MATCH($J537,SorP!$B$1:$B$6230,0))))</f>
        <v/>
      </c>
      <c r="U537" s="239"/>
      <c r="V537" s="269" t="e">
        <f>IF(C537="",NA(),MATCH($B537&amp;$C537,'Smelter Look-up'!$J:$J,0))</f>
        <v>#N/A</v>
      </c>
      <c r="W537" s="270"/>
      <c r="X537" s="270">
        <f t="shared" ca="1" si="25"/>
        <v>0</v>
      </c>
      <c r="Y537" s="270"/>
      <c r="Z537" s="270"/>
      <c r="AB537" s="272" t="str">
        <f t="shared" si="26"/>
        <v/>
      </c>
    </row>
    <row r="538" spans="1:28" s="271" customFormat="1" ht="20.25">
      <c r="A538" s="215"/>
      <c r="B538" s="216" t="str">
        <f>IF(LEN(A538)=0,"",INDEX('Smelter Look-up'!$A:$A,MATCH($A538,'Smelter Look-up'!$E:$E,0)))</f>
        <v/>
      </c>
      <c r="C538" s="220" t="str">
        <f>IF(LEN(A538)=0,"",INDEX('Smelter Look-up'!$C:$C,MATCH($A538,'Smelter Look-up'!$E:$E,0)))</f>
        <v/>
      </c>
      <c r="D538" s="216"/>
      <c r="E538" s="216" t="str">
        <f ca="1">IF(ISERROR($V538),"",OFFSET('Smelter Look-up'!$D$4,$V538-4,0)&amp;"")</f>
        <v/>
      </c>
      <c r="F538" s="216" t="str">
        <f ca="1">IF(ISERROR($V538),"",OFFSET('Smelter Look-up'!$E$4,$V538-4,0))</f>
        <v/>
      </c>
      <c r="G538" s="216" t="str">
        <f ca="1">IF(C538=$X$4,"Enter smelter details", IF(ISERROR($V538),"",OFFSET('Smelter Look-up'!$F$4,$V538-4,0)))</f>
        <v/>
      </c>
      <c r="H538" s="217" t="str">
        <f ca="1">IF(ISERROR($V538),"",OFFSET('Smelter Look-up'!$G$4,$V538-4,0))</f>
        <v/>
      </c>
      <c r="I538" s="218" t="str">
        <f ca="1">IF(ISERROR($V538),"",OFFSET('Smelter Look-up'!$H$4,$V538-4,0))</f>
        <v/>
      </c>
      <c r="J538" s="218" t="str">
        <f ca="1">IF(ISERROR($V538),"",OFFSET('Smelter Look-up'!$I$4,$V538-4,0))</f>
        <v/>
      </c>
      <c r="K538" s="267"/>
      <c r="L538" s="267"/>
      <c r="M538" s="267"/>
      <c r="N538" s="267"/>
      <c r="O538" s="267"/>
      <c r="P538" s="219"/>
      <c r="Q538" s="268"/>
      <c r="R538" s="216" t="str">
        <f ca="1">IF(ISERROR($V538),"",OFFSET('Smelter Look-up'!$C$4,$V538-4,0)&amp;"")</f>
        <v/>
      </c>
      <c r="S538" s="224" t="str">
        <f t="shared" ca="1" si="24"/>
        <v/>
      </c>
      <c r="T538" s="224" t="str">
        <f ca="1">IF(B538="","",IF(ISERROR(MATCH($J538,SorP!$B$1:$B$6230,0)),"",INDIRECT("'SorP'!$A$"&amp;MATCH($J538,SorP!$B$1:$B$6230,0))))</f>
        <v/>
      </c>
      <c r="U538" s="239"/>
      <c r="V538" s="269" t="e">
        <f>IF(C538="",NA(),MATCH($B538&amp;$C538,'Smelter Look-up'!$J:$J,0))</f>
        <v>#N/A</v>
      </c>
      <c r="W538" s="270"/>
      <c r="X538" s="270">
        <f t="shared" ca="1" si="25"/>
        <v>0</v>
      </c>
      <c r="Y538" s="270"/>
      <c r="Z538" s="270"/>
      <c r="AB538" s="272" t="str">
        <f t="shared" si="26"/>
        <v/>
      </c>
    </row>
    <row r="539" spans="1:28" s="271" customFormat="1" ht="20.25">
      <c r="A539" s="215"/>
      <c r="B539" s="216" t="str">
        <f>IF(LEN(A539)=0,"",INDEX('Smelter Look-up'!$A:$A,MATCH($A539,'Smelter Look-up'!$E:$E,0)))</f>
        <v/>
      </c>
      <c r="C539" s="220" t="str">
        <f>IF(LEN(A539)=0,"",INDEX('Smelter Look-up'!$C:$C,MATCH($A539,'Smelter Look-up'!$E:$E,0)))</f>
        <v/>
      </c>
      <c r="D539" s="216"/>
      <c r="E539" s="216" t="str">
        <f ca="1">IF(ISERROR($V539),"",OFFSET('Smelter Look-up'!$D$4,$V539-4,0)&amp;"")</f>
        <v/>
      </c>
      <c r="F539" s="216" t="str">
        <f ca="1">IF(ISERROR($V539),"",OFFSET('Smelter Look-up'!$E$4,$V539-4,0))</f>
        <v/>
      </c>
      <c r="G539" s="216" t="str">
        <f ca="1">IF(C539=$X$4,"Enter smelter details", IF(ISERROR($V539),"",OFFSET('Smelter Look-up'!$F$4,$V539-4,0)))</f>
        <v/>
      </c>
      <c r="H539" s="217" t="str">
        <f ca="1">IF(ISERROR($V539),"",OFFSET('Smelter Look-up'!$G$4,$V539-4,0))</f>
        <v/>
      </c>
      <c r="I539" s="218" t="str">
        <f ca="1">IF(ISERROR($V539),"",OFFSET('Smelter Look-up'!$H$4,$V539-4,0))</f>
        <v/>
      </c>
      <c r="J539" s="218" t="str">
        <f ca="1">IF(ISERROR($V539),"",OFFSET('Smelter Look-up'!$I$4,$V539-4,0))</f>
        <v/>
      </c>
      <c r="K539" s="267"/>
      <c r="L539" s="267"/>
      <c r="M539" s="267"/>
      <c r="N539" s="267"/>
      <c r="O539" s="267"/>
      <c r="P539" s="219"/>
      <c r="Q539" s="268"/>
      <c r="R539" s="216" t="str">
        <f ca="1">IF(ISERROR($V539),"",OFFSET('Smelter Look-up'!$C$4,$V539-4,0)&amp;"")</f>
        <v/>
      </c>
      <c r="S539" s="224" t="str">
        <f t="shared" ca="1" si="24"/>
        <v/>
      </c>
      <c r="T539" s="224" t="str">
        <f ca="1">IF(B539="","",IF(ISERROR(MATCH($J539,SorP!$B$1:$B$6230,0)),"",INDIRECT("'SorP'!$A$"&amp;MATCH($J539,SorP!$B$1:$B$6230,0))))</f>
        <v/>
      </c>
      <c r="U539" s="239"/>
      <c r="V539" s="269" t="e">
        <f>IF(C539="",NA(),MATCH($B539&amp;$C539,'Smelter Look-up'!$J:$J,0))</f>
        <v>#N/A</v>
      </c>
      <c r="W539" s="270"/>
      <c r="X539" s="270">
        <f t="shared" ca="1" si="25"/>
        <v>0</v>
      </c>
      <c r="Y539" s="270"/>
      <c r="Z539" s="270"/>
      <c r="AB539" s="272" t="str">
        <f t="shared" si="26"/>
        <v/>
      </c>
    </row>
    <row r="540" spans="1:28" s="271" customFormat="1" ht="20.25">
      <c r="A540" s="215"/>
      <c r="B540" s="216" t="str">
        <f>IF(LEN(A540)=0,"",INDEX('Smelter Look-up'!$A:$A,MATCH($A540,'Smelter Look-up'!$E:$E,0)))</f>
        <v/>
      </c>
      <c r="C540" s="220" t="str">
        <f>IF(LEN(A540)=0,"",INDEX('Smelter Look-up'!$C:$C,MATCH($A540,'Smelter Look-up'!$E:$E,0)))</f>
        <v/>
      </c>
      <c r="D540" s="216"/>
      <c r="E540" s="216" t="str">
        <f ca="1">IF(ISERROR($V540),"",OFFSET('Smelter Look-up'!$D$4,$V540-4,0)&amp;"")</f>
        <v/>
      </c>
      <c r="F540" s="216" t="str">
        <f ca="1">IF(ISERROR($V540),"",OFFSET('Smelter Look-up'!$E$4,$V540-4,0))</f>
        <v/>
      </c>
      <c r="G540" s="216" t="str">
        <f ca="1">IF(C540=$X$4,"Enter smelter details", IF(ISERROR($V540),"",OFFSET('Smelter Look-up'!$F$4,$V540-4,0)))</f>
        <v/>
      </c>
      <c r="H540" s="217" t="str">
        <f ca="1">IF(ISERROR($V540),"",OFFSET('Smelter Look-up'!$G$4,$V540-4,0))</f>
        <v/>
      </c>
      <c r="I540" s="218" t="str">
        <f ca="1">IF(ISERROR($V540),"",OFFSET('Smelter Look-up'!$H$4,$V540-4,0))</f>
        <v/>
      </c>
      <c r="J540" s="218" t="str">
        <f ca="1">IF(ISERROR($V540),"",OFFSET('Smelter Look-up'!$I$4,$V540-4,0))</f>
        <v/>
      </c>
      <c r="K540" s="267"/>
      <c r="L540" s="267"/>
      <c r="M540" s="267"/>
      <c r="N540" s="267"/>
      <c r="O540" s="267"/>
      <c r="P540" s="219"/>
      <c r="Q540" s="268"/>
      <c r="R540" s="216" t="str">
        <f ca="1">IF(ISERROR($V540),"",OFFSET('Smelter Look-up'!$C$4,$V540-4,0)&amp;"")</f>
        <v/>
      </c>
      <c r="S540" s="224" t="str">
        <f t="shared" ca="1" si="24"/>
        <v/>
      </c>
      <c r="T540" s="224" t="str">
        <f ca="1">IF(B540="","",IF(ISERROR(MATCH($J540,SorP!$B$1:$B$6230,0)),"",INDIRECT("'SorP'!$A$"&amp;MATCH($J540,SorP!$B$1:$B$6230,0))))</f>
        <v/>
      </c>
      <c r="U540" s="239"/>
      <c r="V540" s="269" t="e">
        <f>IF(C540="",NA(),MATCH($B540&amp;$C540,'Smelter Look-up'!$J:$J,0))</f>
        <v>#N/A</v>
      </c>
      <c r="W540" s="270"/>
      <c r="X540" s="270">
        <f t="shared" ca="1" si="25"/>
        <v>0</v>
      </c>
      <c r="Y540" s="270"/>
      <c r="Z540" s="270"/>
      <c r="AB540" s="272" t="str">
        <f t="shared" si="26"/>
        <v/>
      </c>
    </row>
    <row r="541" spans="1:28" s="271" customFormat="1" ht="20.25">
      <c r="A541" s="215"/>
      <c r="B541" s="216" t="str">
        <f>IF(LEN(A541)=0,"",INDEX('Smelter Look-up'!$A:$A,MATCH($A541,'Smelter Look-up'!$E:$E,0)))</f>
        <v/>
      </c>
      <c r="C541" s="220" t="str">
        <f>IF(LEN(A541)=0,"",INDEX('Smelter Look-up'!$C:$C,MATCH($A541,'Smelter Look-up'!$E:$E,0)))</f>
        <v/>
      </c>
      <c r="D541" s="216"/>
      <c r="E541" s="216" t="str">
        <f ca="1">IF(ISERROR($V541),"",OFFSET('Smelter Look-up'!$D$4,$V541-4,0)&amp;"")</f>
        <v/>
      </c>
      <c r="F541" s="216" t="str">
        <f ca="1">IF(ISERROR($V541),"",OFFSET('Smelter Look-up'!$E$4,$V541-4,0))</f>
        <v/>
      </c>
      <c r="G541" s="216" t="str">
        <f ca="1">IF(C541=$X$4,"Enter smelter details", IF(ISERROR($V541),"",OFFSET('Smelter Look-up'!$F$4,$V541-4,0)))</f>
        <v/>
      </c>
      <c r="H541" s="217" t="str">
        <f ca="1">IF(ISERROR($V541),"",OFFSET('Smelter Look-up'!$G$4,$V541-4,0))</f>
        <v/>
      </c>
      <c r="I541" s="218" t="str">
        <f ca="1">IF(ISERROR($V541),"",OFFSET('Smelter Look-up'!$H$4,$V541-4,0))</f>
        <v/>
      </c>
      <c r="J541" s="218" t="str">
        <f ca="1">IF(ISERROR($V541),"",OFFSET('Smelter Look-up'!$I$4,$V541-4,0))</f>
        <v/>
      </c>
      <c r="K541" s="267"/>
      <c r="L541" s="267"/>
      <c r="M541" s="267"/>
      <c r="N541" s="267"/>
      <c r="O541" s="267"/>
      <c r="P541" s="219"/>
      <c r="Q541" s="268"/>
      <c r="R541" s="216" t="str">
        <f ca="1">IF(ISERROR($V541),"",OFFSET('Smelter Look-up'!$C$4,$V541-4,0)&amp;"")</f>
        <v/>
      </c>
      <c r="S541" s="224" t="str">
        <f t="shared" ca="1" si="24"/>
        <v/>
      </c>
      <c r="T541" s="224" t="str">
        <f ca="1">IF(B541="","",IF(ISERROR(MATCH($J541,SorP!$B$1:$B$6230,0)),"",INDIRECT("'SorP'!$A$"&amp;MATCH($J541,SorP!$B$1:$B$6230,0))))</f>
        <v/>
      </c>
      <c r="U541" s="239"/>
      <c r="V541" s="269" t="e">
        <f>IF(C541="",NA(),MATCH($B541&amp;$C541,'Smelter Look-up'!$J:$J,0))</f>
        <v>#N/A</v>
      </c>
      <c r="W541" s="270"/>
      <c r="X541" s="270">
        <f t="shared" ca="1" si="25"/>
        <v>0</v>
      </c>
      <c r="Y541" s="270"/>
      <c r="Z541" s="270"/>
      <c r="AB541" s="272" t="str">
        <f t="shared" si="26"/>
        <v/>
      </c>
    </row>
    <row r="542" spans="1:28" s="271" customFormat="1" ht="20.25">
      <c r="A542" s="215"/>
      <c r="B542" s="216" t="str">
        <f>IF(LEN(A542)=0,"",INDEX('Smelter Look-up'!$A:$A,MATCH($A542,'Smelter Look-up'!$E:$E,0)))</f>
        <v/>
      </c>
      <c r="C542" s="220" t="str">
        <f>IF(LEN(A542)=0,"",INDEX('Smelter Look-up'!$C:$C,MATCH($A542,'Smelter Look-up'!$E:$E,0)))</f>
        <v/>
      </c>
      <c r="D542" s="216"/>
      <c r="E542" s="216" t="str">
        <f ca="1">IF(ISERROR($V542),"",OFFSET('Smelter Look-up'!$D$4,$V542-4,0)&amp;"")</f>
        <v/>
      </c>
      <c r="F542" s="216" t="str">
        <f ca="1">IF(ISERROR($V542),"",OFFSET('Smelter Look-up'!$E$4,$V542-4,0))</f>
        <v/>
      </c>
      <c r="G542" s="216" t="str">
        <f ca="1">IF(C542=$X$4,"Enter smelter details", IF(ISERROR($V542),"",OFFSET('Smelter Look-up'!$F$4,$V542-4,0)))</f>
        <v/>
      </c>
      <c r="H542" s="217" t="str">
        <f ca="1">IF(ISERROR($V542),"",OFFSET('Smelter Look-up'!$G$4,$V542-4,0))</f>
        <v/>
      </c>
      <c r="I542" s="218" t="str">
        <f ca="1">IF(ISERROR($V542),"",OFFSET('Smelter Look-up'!$H$4,$V542-4,0))</f>
        <v/>
      </c>
      <c r="J542" s="218" t="str">
        <f ca="1">IF(ISERROR($V542),"",OFFSET('Smelter Look-up'!$I$4,$V542-4,0))</f>
        <v/>
      </c>
      <c r="K542" s="267"/>
      <c r="L542" s="267"/>
      <c r="M542" s="267"/>
      <c r="N542" s="267"/>
      <c r="O542" s="267"/>
      <c r="P542" s="219"/>
      <c r="Q542" s="268"/>
      <c r="R542" s="216" t="str">
        <f ca="1">IF(ISERROR($V542),"",OFFSET('Smelter Look-up'!$C$4,$V542-4,0)&amp;"")</f>
        <v/>
      </c>
      <c r="S542" s="224" t="str">
        <f t="shared" ca="1" si="24"/>
        <v/>
      </c>
      <c r="T542" s="224" t="str">
        <f ca="1">IF(B542="","",IF(ISERROR(MATCH($J542,SorP!$B$1:$B$6230,0)),"",INDIRECT("'SorP'!$A$"&amp;MATCH($J542,SorP!$B$1:$B$6230,0))))</f>
        <v/>
      </c>
      <c r="U542" s="239"/>
      <c r="V542" s="269" t="e">
        <f>IF(C542="",NA(),MATCH($B542&amp;$C542,'Smelter Look-up'!$J:$J,0))</f>
        <v>#N/A</v>
      </c>
      <c r="W542" s="270"/>
      <c r="X542" s="270">
        <f t="shared" ca="1" si="25"/>
        <v>0</v>
      </c>
      <c r="Y542" s="270"/>
      <c r="Z542" s="270"/>
      <c r="AB542" s="272" t="str">
        <f t="shared" si="26"/>
        <v/>
      </c>
    </row>
    <row r="543" spans="1:28" s="271" customFormat="1" ht="20.25">
      <c r="A543" s="215"/>
      <c r="B543" s="216" t="str">
        <f>IF(LEN(A543)=0,"",INDEX('Smelter Look-up'!$A:$A,MATCH($A543,'Smelter Look-up'!$E:$E,0)))</f>
        <v/>
      </c>
      <c r="C543" s="220" t="str">
        <f>IF(LEN(A543)=0,"",INDEX('Smelter Look-up'!$C:$C,MATCH($A543,'Smelter Look-up'!$E:$E,0)))</f>
        <v/>
      </c>
      <c r="D543" s="216"/>
      <c r="E543" s="216" t="str">
        <f ca="1">IF(ISERROR($V543),"",OFFSET('Smelter Look-up'!$D$4,$V543-4,0)&amp;"")</f>
        <v/>
      </c>
      <c r="F543" s="216" t="str">
        <f ca="1">IF(ISERROR($V543),"",OFFSET('Smelter Look-up'!$E$4,$V543-4,0))</f>
        <v/>
      </c>
      <c r="G543" s="216" t="str">
        <f ca="1">IF(C543=$X$4,"Enter smelter details", IF(ISERROR($V543),"",OFFSET('Smelter Look-up'!$F$4,$V543-4,0)))</f>
        <v/>
      </c>
      <c r="H543" s="217" t="str">
        <f ca="1">IF(ISERROR($V543),"",OFFSET('Smelter Look-up'!$G$4,$V543-4,0))</f>
        <v/>
      </c>
      <c r="I543" s="218" t="str">
        <f ca="1">IF(ISERROR($V543),"",OFFSET('Smelter Look-up'!$H$4,$V543-4,0))</f>
        <v/>
      </c>
      <c r="J543" s="218" t="str">
        <f ca="1">IF(ISERROR($V543),"",OFFSET('Smelter Look-up'!$I$4,$V543-4,0))</f>
        <v/>
      </c>
      <c r="K543" s="267"/>
      <c r="L543" s="267"/>
      <c r="M543" s="267"/>
      <c r="N543" s="267"/>
      <c r="O543" s="267"/>
      <c r="P543" s="219"/>
      <c r="Q543" s="268"/>
      <c r="R543" s="216" t="str">
        <f ca="1">IF(ISERROR($V543),"",OFFSET('Smelter Look-up'!$C$4,$V543-4,0)&amp;"")</f>
        <v/>
      </c>
      <c r="S543" s="224" t="str">
        <f t="shared" ca="1" si="24"/>
        <v/>
      </c>
      <c r="T543" s="224" t="str">
        <f ca="1">IF(B543="","",IF(ISERROR(MATCH($J543,SorP!$B$1:$B$6230,0)),"",INDIRECT("'SorP'!$A$"&amp;MATCH($J543,SorP!$B$1:$B$6230,0))))</f>
        <v/>
      </c>
      <c r="U543" s="239"/>
      <c r="V543" s="269" t="e">
        <f>IF(C543="",NA(),MATCH($B543&amp;$C543,'Smelter Look-up'!$J:$J,0))</f>
        <v>#N/A</v>
      </c>
      <c r="W543" s="270"/>
      <c r="X543" s="270">
        <f t="shared" ca="1" si="25"/>
        <v>0</v>
      </c>
      <c r="Y543" s="270"/>
      <c r="Z543" s="270"/>
      <c r="AB543" s="272" t="str">
        <f t="shared" si="26"/>
        <v/>
      </c>
    </row>
    <row r="544" spans="1:28" s="271" customFormat="1" ht="20.25">
      <c r="A544" s="215"/>
      <c r="B544" s="216" t="str">
        <f>IF(LEN(A544)=0,"",INDEX('Smelter Look-up'!$A:$A,MATCH($A544,'Smelter Look-up'!$E:$E,0)))</f>
        <v/>
      </c>
      <c r="C544" s="220" t="str">
        <f>IF(LEN(A544)=0,"",INDEX('Smelter Look-up'!$C:$C,MATCH($A544,'Smelter Look-up'!$E:$E,0)))</f>
        <v/>
      </c>
      <c r="D544" s="216"/>
      <c r="E544" s="216" t="str">
        <f ca="1">IF(ISERROR($V544),"",OFFSET('Smelter Look-up'!$D$4,$V544-4,0)&amp;"")</f>
        <v/>
      </c>
      <c r="F544" s="216" t="str">
        <f ca="1">IF(ISERROR($V544),"",OFFSET('Smelter Look-up'!$E$4,$V544-4,0))</f>
        <v/>
      </c>
      <c r="G544" s="216" t="str">
        <f ca="1">IF(C544=$X$4,"Enter smelter details", IF(ISERROR($V544),"",OFFSET('Smelter Look-up'!$F$4,$V544-4,0)))</f>
        <v/>
      </c>
      <c r="H544" s="217" t="str">
        <f ca="1">IF(ISERROR($V544),"",OFFSET('Smelter Look-up'!$G$4,$V544-4,0))</f>
        <v/>
      </c>
      <c r="I544" s="218" t="str">
        <f ca="1">IF(ISERROR($V544),"",OFFSET('Smelter Look-up'!$H$4,$V544-4,0))</f>
        <v/>
      </c>
      <c r="J544" s="218" t="str">
        <f ca="1">IF(ISERROR($V544),"",OFFSET('Smelter Look-up'!$I$4,$V544-4,0))</f>
        <v/>
      </c>
      <c r="K544" s="267"/>
      <c r="L544" s="267"/>
      <c r="M544" s="267"/>
      <c r="N544" s="267"/>
      <c r="O544" s="267"/>
      <c r="P544" s="219"/>
      <c r="Q544" s="268"/>
      <c r="R544" s="216" t="str">
        <f ca="1">IF(ISERROR($V544),"",OFFSET('Smelter Look-up'!$C$4,$V544-4,0)&amp;"")</f>
        <v/>
      </c>
      <c r="S544" s="224" t="str">
        <f t="shared" ca="1" si="24"/>
        <v/>
      </c>
      <c r="T544" s="224" t="str">
        <f ca="1">IF(B544="","",IF(ISERROR(MATCH($J544,SorP!$B$1:$B$6230,0)),"",INDIRECT("'SorP'!$A$"&amp;MATCH($J544,SorP!$B$1:$B$6230,0))))</f>
        <v/>
      </c>
      <c r="U544" s="239"/>
      <c r="V544" s="269" t="e">
        <f>IF(C544="",NA(),MATCH($B544&amp;$C544,'Smelter Look-up'!$J:$J,0))</f>
        <v>#N/A</v>
      </c>
      <c r="W544" s="270"/>
      <c r="X544" s="270">
        <f t="shared" ca="1" si="25"/>
        <v>0</v>
      </c>
      <c r="Y544" s="270"/>
      <c r="Z544" s="270"/>
      <c r="AB544" s="272" t="str">
        <f t="shared" si="26"/>
        <v/>
      </c>
    </row>
    <row r="545" spans="1:28" s="271" customFormat="1" ht="20.25">
      <c r="A545" s="215"/>
      <c r="B545" s="216" t="str">
        <f>IF(LEN(A545)=0,"",INDEX('Smelter Look-up'!$A:$A,MATCH($A545,'Smelter Look-up'!$E:$E,0)))</f>
        <v/>
      </c>
      <c r="C545" s="220" t="str">
        <f>IF(LEN(A545)=0,"",INDEX('Smelter Look-up'!$C:$C,MATCH($A545,'Smelter Look-up'!$E:$E,0)))</f>
        <v/>
      </c>
      <c r="D545" s="216"/>
      <c r="E545" s="216" t="str">
        <f ca="1">IF(ISERROR($V545),"",OFFSET('Smelter Look-up'!$D$4,$V545-4,0)&amp;"")</f>
        <v/>
      </c>
      <c r="F545" s="216" t="str">
        <f ca="1">IF(ISERROR($V545),"",OFFSET('Smelter Look-up'!$E$4,$V545-4,0))</f>
        <v/>
      </c>
      <c r="G545" s="216" t="str">
        <f ca="1">IF(C545=$X$4,"Enter smelter details", IF(ISERROR($V545),"",OFFSET('Smelter Look-up'!$F$4,$V545-4,0)))</f>
        <v/>
      </c>
      <c r="H545" s="217" t="str">
        <f ca="1">IF(ISERROR($V545),"",OFFSET('Smelter Look-up'!$G$4,$V545-4,0))</f>
        <v/>
      </c>
      <c r="I545" s="218" t="str">
        <f ca="1">IF(ISERROR($V545),"",OFFSET('Smelter Look-up'!$H$4,$V545-4,0))</f>
        <v/>
      </c>
      <c r="J545" s="218" t="str">
        <f ca="1">IF(ISERROR($V545),"",OFFSET('Smelter Look-up'!$I$4,$V545-4,0))</f>
        <v/>
      </c>
      <c r="K545" s="267"/>
      <c r="L545" s="267"/>
      <c r="M545" s="267"/>
      <c r="N545" s="267"/>
      <c r="O545" s="267"/>
      <c r="P545" s="219"/>
      <c r="Q545" s="268"/>
      <c r="R545" s="216" t="str">
        <f ca="1">IF(ISERROR($V545),"",OFFSET('Smelter Look-up'!$C$4,$V545-4,0)&amp;"")</f>
        <v/>
      </c>
      <c r="S545" s="224" t="str">
        <f t="shared" ca="1" si="24"/>
        <v/>
      </c>
      <c r="T545" s="224" t="str">
        <f ca="1">IF(B545="","",IF(ISERROR(MATCH($J545,SorP!$B$1:$B$6230,0)),"",INDIRECT("'SorP'!$A$"&amp;MATCH($J545,SorP!$B$1:$B$6230,0))))</f>
        <v/>
      </c>
      <c r="U545" s="239"/>
      <c r="V545" s="269" t="e">
        <f>IF(C545="",NA(),MATCH($B545&amp;$C545,'Smelter Look-up'!$J:$J,0))</f>
        <v>#N/A</v>
      </c>
      <c r="W545" s="270"/>
      <c r="X545" s="270">
        <f t="shared" ca="1" si="25"/>
        <v>0</v>
      </c>
      <c r="Y545" s="270"/>
      <c r="Z545" s="270"/>
      <c r="AB545" s="272" t="str">
        <f t="shared" si="26"/>
        <v/>
      </c>
    </row>
    <row r="546" spans="1:28" s="271" customFormat="1" ht="20.25">
      <c r="A546" s="215"/>
      <c r="B546" s="216" t="str">
        <f>IF(LEN(A546)=0,"",INDEX('Smelter Look-up'!$A:$A,MATCH($A546,'Smelter Look-up'!$E:$E,0)))</f>
        <v/>
      </c>
      <c r="C546" s="220" t="str">
        <f>IF(LEN(A546)=0,"",INDEX('Smelter Look-up'!$C:$C,MATCH($A546,'Smelter Look-up'!$E:$E,0)))</f>
        <v/>
      </c>
      <c r="D546" s="216"/>
      <c r="E546" s="216" t="str">
        <f ca="1">IF(ISERROR($V546),"",OFFSET('Smelter Look-up'!$D$4,$V546-4,0)&amp;"")</f>
        <v/>
      </c>
      <c r="F546" s="216" t="str">
        <f ca="1">IF(ISERROR($V546),"",OFFSET('Smelter Look-up'!$E$4,$V546-4,0))</f>
        <v/>
      </c>
      <c r="G546" s="216" t="str">
        <f ca="1">IF(C546=$X$4,"Enter smelter details", IF(ISERROR($V546),"",OFFSET('Smelter Look-up'!$F$4,$V546-4,0)))</f>
        <v/>
      </c>
      <c r="H546" s="217" t="str">
        <f ca="1">IF(ISERROR($V546),"",OFFSET('Smelter Look-up'!$G$4,$V546-4,0))</f>
        <v/>
      </c>
      <c r="I546" s="218" t="str">
        <f ca="1">IF(ISERROR($V546),"",OFFSET('Smelter Look-up'!$H$4,$V546-4,0))</f>
        <v/>
      </c>
      <c r="J546" s="218" t="str">
        <f ca="1">IF(ISERROR($V546),"",OFFSET('Smelter Look-up'!$I$4,$V546-4,0))</f>
        <v/>
      </c>
      <c r="K546" s="267"/>
      <c r="L546" s="267"/>
      <c r="M546" s="267"/>
      <c r="N546" s="267"/>
      <c r="O546" s="267"/>
      <c r="P546" s="219"/>
      <c r="Q546" s="268"/>
      <c r="R546" s="216" t="str">
        <f ca="1">IF(ISERROR($V546),"",OFFSET('Smelter Look-up'!$C$4,$V546-4,0)&amp;"")</f>
        <v/>
      </c>
      <c r="S546" s="224" t="str">
        <f t="shared" ca="1" si="24"/>
        <v/>
      </c>
      <c r="T546" s="224" t="str">
        <f ca="1">IF(B546="","",IF(ISERROR(MATCH($J546,SorP!$B$1:$B$6230,0)),"",INDIRECT("'SorP'!$A$"&amp;MATCH($J546,SorP!$B$1:$B$6230,0))))</f>
        <v/>
      </c>
      <c r="U546" s="239"/>
      <c r="V546" s="269" t="e">
        <f>IF(C546="",NA(),MATCH($B546&amp;$C546,'Smelter Look-up'!$J:$J,0))</f>
        <v>#N/A</v>
      </c>
      <c r="W546" s="270"/>
      <c r="X546" s="270">
        <f t="shared" ca="1" si="25"/>
        <v>0</v>
      </c>
      <c r="Y546" s="270"/>
      <c r="Z546" s="270"/>
      <c r="AB546" s="272" t="str">
        <f t="shared" si="26"/>
        <v/>
      </c>
    </row>
    <row r="547" spans="1:28" s="271" customFormat="1" ht="20.25">
      <c r="A547" s="215"/>
      <c r="B547" s="216" t="str">
        <f>IF(LEN(A547)=0,"",INDEX('Smelter Look-up'!$A:$A,MATCH($A547,'Smelter Look-up'!$E:$E,0)))</f>
        <v/>
      </c>
      <c r="C547" s="220" t="str">
        <f>IF(LEN(A547)=0,"",INDEX('Smelter Look-up'!$C:$C,MATCH($A547,'Smelter Look-up'!$E:$E,0)))</f>
        <v/>
      </c>
      <c r="D547" s="216"/>
      <c r="E547" s="216" t="str">
        <f ca="1">IF(ISERROR($V547),"",OFFSET('Smelter Look-up'!$D$4,$V547-4,0)&amp;"")</f>
        <v/>
      </c>
      <c r="F547" s="216" t="str">
        <f ca="1">IF(ISERROR($V547),"",OFFSET('Smelter Look-up'!$E$4,$V547-4,0))</f>
        <v/>
      </c>
      <c r="G547" s="216" t="str">
        <f ca="1">IF(C547=$X$4,"Enter smelter details", IF(ISERROR($V547),"",OFFSET('Smelter Look-up'!$F$4,$V547-4,0)))</f>
        <v/>
      </c>
      <c r="H547" s="217" t="str">
        <f ca="1">IF(ISERROR($V547),"",OFFSET('Smelter Look-up'!$G$4,$V547-4,0))</f>
        <v/>
      </c>
      <c r="I547" s="218" t="str">
        <f ca="1">IF(ISERROR($V547),"",OFFSET('Smelter Look-up'!$H$4,$V547-4,0))</f>
        <v/>
      </c>
      <c r="J547" s="218" t="str">
        <f ca="1">IF(ISERROR($V547),"",OFFSET('Smelter Look-up'!$I$4,$V547-4,0))</f>
        <v/>
      </c>
      <c r="K547" s="267"/>
      <c r="L547" s="267"/>
      <c r="M547" s="267"/>
      <c r="N547" s="267"/>
      <c r="O547" s="267"/>
      <c r="P547" s="219"/>
      <c r="Q547" s="268"/>
      <c r="R547" s="216" t="str">
        <f ca="1">IF(ISERROR($V547),"",OFFSET('Smelter Look-up'!$C$4,$V547-4,0)&amp;"")</f>
        <v/>
      </c>
      <c r="S547" s="224" t="str">
        <f t="shared" ca="1" si="24"/>
        <v/>
      </c>
      <c r="T547" s="224" t="str">
        <f ca="1">IF(B547="","",IF(ISERROR(MATCH($J547,SorP!$B$1:$B$6230,0)),"",INDIRECT("'SorP'!$A$"&amp;MATCH($J547,SorP!$B$1:$B$6230,0))))</f>
        <v/>
      </c>
      <c r="U547" s="239"/>
      <c r="V547" s="269" t="e">
        <f>IF(C547="",NA(),MATCH($B547&amp;$C547,'Smelter Look-up'!$J:$J,0))</f>
        <v>#N/A</v>
      </c>
      <c r="W547" s="270"/>
      <c r="X547" s="270">
        <f t="shared" ca="1" si="25"/>
        <v>0</v>
      </c>
      <c r="Y547" s="270"/>
      <c r="Z547" s="270"/>
      <c r="AB547" s="272" t="str">
        <f t="shared" si="26"/>
        <v/>
      </c>
    </row>
    <row r="548" spans="1:28" s="271" customFormat="1" ht="20.25">
      <c r="A548" s="215"/>
      <c r="B548" s="216" t="str">
        <f>IF(LEN(A548)=0,"",INDEX('Smelter Look-up'!$A:$A,MATCH($A548,'Smelter Look-up'!$E:$E,0)))</f>
        <v/>
      </c>
      <c r="C548" s="220" t="str">
        <f>IF(LEN(A548)=0,"",INDEX('Smelter Look-up'!$C:$C,MATCH($A548,'Smelter Look-up'!$E:$E,0)))</f>
        <v/>
      </c>
      <c r="D548" s="216"/>
      <c r="E548" s="216" t="str">
        <f ca="1">IF(ISERROR($V548),"",OFFSET('Smelter Look-up'!$D$4,$V548-4,0)&amp;"")</f>
        <v/>
      </c>
      <c r="F548" s="216" t="str">
        <f ca="1">IF(ISERROR($V548),"",OFFSET('Smelter Look-up'!$E$4,$V548-4,0))</f>
        <v/>
      </c>
      <c r="G548" s="216" t="str">
        <f ca="1">IF(C548=$X$4,"Enter smelter details", IF(ISERROR($V548),"",OFFSET('Smelter Look-up'!$F$4,$V548-4,0)))</f>
        <v/>
      </c>
      <c r="H548" s="217" t="str">
        <f ca="1">IF(ISERROR($V548),"",OFFSET('Smelter Look-up'!$G$4,$V548-4,0))</f>
        <v/>
      </c>
      <c r="I548" s="218" t="str">
        <f ca="1">IF(ISERROR($V548),"",OFFSET('Smelter Look-up'!$H$4,$V548-4,0))</f>
        <v/>
      </c>
      <c r="J548" s="218" t="str">
        <f ca="1">IF(ISERROR($V548),"",OFFSET('Smelter Look-up'!$I$4,$V548-4,0))</f>
        <v/>
      </c>
      <c r="K548" s="267"/>
      <c r="L548" s="267"/>
      <c r="M548" s="267"/>
      <c r="N548" s="267"/>
      <c r="O548" s="267"/>
      <c r="P548" s="219"/>
      <c r="Q548" s="268"/>
      <c r="R548" s="216" t="str">
        <f ca="1">IF(ISERROR($V548),"",OFFSET('Smelter Look-up'!$C$4,$V548-4,0)&amp;"")</f>
        <v/>
      </c>
      <c r="S548" s="224" t="str">
        <f t="shared" ca="1" si="24"/>
        <v/>
      </c>
      <c r="T548" s="224" t="str">
        <f ca="1">IF(B548="","",IF(ISERROR(MATCH($J548,SorP!$B$1:$B$6230,0)),"",INDIRECT("'SorP'!$A$"&amp;MATCH($J548,SorP!$B$1:$B$6230,0))))</f>
        <v/>
      </c>
      <c r="U548" s="239"/>
      <c r="V548" s="269" t="e">
        <f>IF(C548="",NA(),MATCH($B548&amp;$C548,'Smelter Look-up'!$J:$J,0))</f>
        <v>#N/A</v>
      </c>
      <c r="W548" s="270"/>
      <c r="X548" s="270">
        <f t="shared" ca="1" si="25"/>
        <v>0</v>
      </c>
      <c r="Y548" s="270"/>
      <c r="Z548" s="270"/>
      <c r="AB548" s="272" t="str">
        <f t="shared" si="26"/>
        <v/>
      </c>
    </row>
    <row r="549" spans="1:28" s="271" customFormat="1" ht="20.25">
      <c r="A549" s="215"/>
      <c r="B549" s="216" t="str">
        <f>IF(LEN(A549)=0,"",INDEX('Smelter Look-up'!$A:$A,MATCH($A549,'Smelter Look-up'!$E:$E,0)))</f>
        <v/>
      </c>
      <c r="C549" s="220" t="str">
        <f>IF(LEN(A549)=0,"",INDEX('Smelter Look-up'!$C:$C,MATCH($A549,'Smelter Look-up'!$E:$E,0)))</f>
        <v/>
      </c>
      <c r="D549" s="216"/>
      <c r="E549" s="216" t="str">
        <f ca="1">IF(ISERROR($V549),"",OFFSET('Smelter Look-up'!$D$4,$V549-4,0)&amp;"")</f>
        <v/>
      </c>
      <c r="F549" s="216" t="str">
        <f ca="1">IF(ISERROR($V549),"",OFFSET('Smelter Look-up'!$E$4,$V549-4,0))</f>
        <v/>
      </c>
      <c r="G549" s="216" t="str">
        <f ca="1">IF(C549=$X$4,"Enter smelter details", IF(ISERROR($V549),"",OFFSET('Smelter Look-up'!$F$4,$V549-4,0)))</f>
        <v/>
      </c>
      <c r="H549" s="217" t="str">
        <f ca="1">IF(ISERROR($V549),"",OFFSET('Smelter Look-up'!$G$4,$V549-4,0))</f>
        <v/>
      </c>
      <c r="I549" s="218" t="str">
        <f ca="1">IF(ISERROR($V549),"",OFFSET('Smelter Look-up'!$H$4,$V549-4,0))</f>
        <v/>
      </c>
      <c r="J549" s="218" t="str">
        <f ca="1">IF(ISERROR($V549),"",OFFSET('Smelter Look-up'!$I$4,$V549-4,0))</f>
        <v/>
      </c>
      <c r="K549" s="267"/>
      <c r="L549" s="267"/>
      <c r="M549" s="267"/>
      <c r="N549" s="267"/>
      <c r="O549" s="267"/>
      <c r="P549" s="219"/>
      <c r="Q549" s="268"/>
      <c r="R549" s="216" t="str">
        <f ca="1">IF(ISERROR($V549),"",OFFSET('Smelter Look-up'!$C$4,$V549-4,0)&amp;"")</f>
        <v/>
      </c>
      <c r="S549" s="224" t="str">
        <f t="shared" ca="1" si="24"/>
        <v/>
      </c>
      <c r="T549" s="224" t="str">
        <f ca="1">IF(B549="","",IF(ISERROR(MATCH($J549,SorP!$B$1:$B$6230,0)),"",INDIRECT("'SorP'!$A$"&amp;MATCH($J549,SorP!$B$1:$B$6230,0))))</f>
        <v/>
      </c>
      <c r="U549" s="239"/>
      <c r="V549" s="269" t="e">
        <f>IF(C549="",NA(),MATCH($B549&amp;$C549,'Smelter Look-up'!$J:$J,0))</f>
        <v>#N/A</v>
      </c>
      <c r="W549" s="270"/>
      <c r="X549" s="270">
        <f t="shared" ca="1" si="25"/>
        <v>0</v>
      </c>
      <c r="Y549" s="270"/>
      <c r="Z549" s="270"/>
      <c r="AB549" s="272" t="str">
        <f t="shared" si="26"/>
        <v/>
      </c>
    </row>
    <row r="550" spans="1:28" s="271" customFormat="1" ht="20.25">
      <c r="A550" s="215"/>
      <c r="B550" s="216" t="str">
        <f>IF(LEN(A550)=0,"",INDEX('Smelter Look-up'!$A:$A,MATCH($A550,'Smelter Look-up'!$E:$E,0)))</f>
        <v/>
      </c>
      <c r="C550" s="220" t="str">
        <f>IF(LEN(A550)=0,"",INDEX('Smelter Look-up'!$C:$C,MATCH($A550,'Smelter Look-up'!$E:$E,0)))</f>
        <v/>
      </c>
      <c r="D550" s="216"/>
      <c r="E550" s="216" t="str">
        <f ca="1">IF(ISERROR($V550),"",OFFSET('Smelter Look-up'!$D$4,$V550-4,0)&amp;"")</f>
        <v/>
      </c>
      <c r="F550" s="216" t="str">
        <f ca="1">IF(ISERROR($V550),"",OFFSET('Smelter Look-up'!$E$4,$V550-4,0))</f>
        <v/>
      </c>
      <c r="G550" s="216" t="str">
        <f ca="1">IF(C550=$X$4,"Enter smelter details", IF(ISERROR($V550),"",OFFSET('Smelter Look-up'!$F$4,$V550-4,0)))</f>
        <v/>
      </c>
      <c r="H550" s="217" t="str">
        <f ca="1">IF(ISERROR($V550),"",OFFSET('Smelter Look-up'!$G$4,$V550-4,0))</f>
        <v/>
      </c>
      <c r="I550" s="218" t="str">
        <f ca="1">IF(ISERROR($V550),"",OFFSET('Smelter Look-up'!$H$4,$V550-4,0))</f>
        <v/>
      </c>
      <c r="J550" s="218" t="str">
        <f ca="1">IF(ISERROR($V550),"",OFFSET('Smelter Look-up'!$I$4,$V550-4,0))</f>
        <v/>
      </c>
      <c r="K550" s="267"/>
      <c r="L550" s="267"/>
      <c r="M550" s="267"/>
      <c r="N550" s="267"/>
      <c r="O550" s="267"/>
      <c r="P550" s="219"/>
      <c r="Q550" s="268"/>
      <c r="R550" s="216" t="str">
        <f ca="1">IF(ISERROR($V550),"",OFFSET('Smelter Look-up'!$C$4,$V550-4,0)&amp;"")</f>
        <v/>
      </c>
      <c r="S550" s="224" t="str">
        <f t="shared" ca="1" si="24"/>
        <v/>
      </c>
      <c r="T550" s="224" t="str">
        <f ca="1">IF(B550="","",IF(ISERROR(MATCH($J550,SorP!$B$1:$B$6230,0)),"",INDIRECT("'SorP'!$A$"&amp;MATCH($J550,SorP!$B$1:$B$6230,0))))</f>
        <v/>
      </c>
      <c r="U550" s="239"/>
      <c r="V550" s="269" t="e">
        <f>IF(C550="",NA(),MATCH($B550&amp;$C550,'Smelter Look-up'!$J:$J,0))</f>
        <v>#N/A</v>
      </c>
      <c r="W550" s="270"/>
      <c r="X550" s="270">
        <f t="shared" ca="1" si="25"/>
        <v>0</v>
      </c>
      <c r="Y550" s="270"/>
      <c r="Z550" s="270"/>
      <c r="AB550" s="272" t="str">
        <f t="shared" si="26"/>
        <v/>
      </c>
    </row>
    <row r="551" spans="1:28" s="271" customFormat="1" ht="20.25">
      <c r="A551" s="215"/>
      <c r="B551" s="216" t="str">
        <f>IF(LEN(A551)=0,"",INDEX('Smelter Look-up'!$A:$A,MATCH($A551,'Smelter Look-up'!$E:$E,0)))</f>
        <v/>
      </c>
      <c r="C551" s="220" t="str">
        <f>IF(LEN(A551)=0,"",INDEX('Smelter Look-up'!$C:$C,MATCH($A551,'Smelter Look-up'!$E:$E,0)))</f>
        <v/>
      </c>
      <c r="D551" s="216"/>
      <c r="E551" s="216" t="str">
        <f ca="1">IF(ISERROR($V551),"",OFFSET('Smelter Look-up'!$D$4,$V551-4,0)&amp;"")</f>
        <v/>
      </c>
      <c r="F551" s="216" t="str">
        <f ca="1">IF(ISERROR($V551),"",OFFSET('Smelter Look-up'!$E$4,$V551-4,0))</f>
        <v/>
      </c>
      <c r="G551" s="216" t="str">
        <f ca="1">IF(C551=$X$4,"Enter smelter details", IF(ISERROR($V551),"",OFFSET('Smelter Look-up'!$F$4,$V551-4,0)))</f>
        <v/>
      </c>
      <c r="H551" s="217" t="str">
        <f ca="1">IF(ISERROR($V551),"",OFFSET('Smelter Look-up'!$G$4,$V551-4,0))</f>
        <v/>
      </c>
      <c r="I551" s="218" t="str">
        <f ca="1">IF(ISERROR($V551),"",OFFSET('Smelter Look-up'!$H$4,$V551-4,0))</f>
        <v/>
      </c>
      <c r="J551" s="218" t="str">
        <f ca="1">IF(ISERROR($V551),"",OFFSET('Smelter Look-up'!$I$4,$V551-4,0))</f>
        <v/>
      </c>
      <c r="K551" s="267"/>
      <c r="L551" s="267"/>
      <c r="M551" s="267"/>
      <c r="N551" s="267"/>
      <c r="O551" s="267"/>
      <c r="P551" s="219"/>
      <c r="Q551" s="268"/>
      <c r="R551" s="216" t="str">
        <f ca="1">IF(ISERROR($V551),"",OFFSET('Smelter Look-up'!$C$4,$V551-4,0)&amp;"")</f>
        <v/>
      </c>
      <c r="S551" s="224" t="str">
        <f t="shared" ca="1" si="24"/>
        <v/>
      </c>
      <c r="T551" s="224" t="str">
        <f ca="1">IF(B551="","",IF(ISERROR(MATCH($J551,SorP!$B$1:$B$6230,0)),"",INDIRECT("'SorP'!$A$"&amp;MATCH($J551,SorP!$B$1:$B$6230,0))))</f>
        <v/>
      </c>
      <c r="U551" s="239"/>
      <c r="V551" s="269" t="e">
        <f>IF(C551="",NA(),MATCH($B551&amp;$C551,'Smelter Look-up'!$J:$J,0))</f>
        <v>#N/A</v>
      </c>
      <c r="W551" s="270"/>
      <c r="X551" s="270">
        <f t="shared" ca="1" si="25"/>
        <v>0</v>
      </c>
      <c r="Y551" s="270"/>
      <c r="Z551" s="270"/>
      <c r="AB551" s="272" t="str">
        <f t="shared" si="26"/>
        <v/>
      </c>
    </row>
    <row r="552" spans="1:28" s="271" customFormat="1" ht="20.25">
      <c r="A552" s="215"/>
      <c r="B552" s="216" t="str">
        <f>IF(LEN(A552)=0,"",INDEX('Smelter Look-up'!$A:$A,MATCH($A552,'Smelter Look-up'!$E:$E,0)))</f>
        <v/>
      </c>
      <c r="C552" s="220" t="str">
        <f>IF(LEN(A552)=0,"",INDEX('Smelter Look-up'!$C:$C,MATCH($A552,'Smelter Look-up'!$E:$E,0)))</f>
        <v/>
      </c>
      <c r="D552" s="216"/>
      <c r="E552" s="216" t="str">
        <f ca="1">IF(ISERROR($V552),"",OFFSET('Smelter Look-up'!$D$4,$V552-4,0)&amp;"")</f>
        <v/>
      </c>
      <c r="F552" s="216" t="str">
        <f ca="1">IF(ISERROR($V552),"",OFFSET('Smelter Look-up'!$E$4,$V552-4,0))</f>
        <v/>
      </c>
      <c r="G552" s="216" t="str">
        <f ca="1">IF(C552=$X$4,"Enter smelter details", IF(ISERROR($V552),"",OFFSET('Smelter Look-up'!$F$4,$V552-4,0)))</f>
        <v/>
      </c>
      <c r="H552" s="217" t="str">
        <f ca="1">IF(ISERROR($V552),"",OFFSET('Smelter Look-up'!$G$4,$V552-4,0))</f>
        <v/>
      </c>
      <c r="I552" s="218" t="str">
        <f ca="1">IF(ISERROR($V552),"",OFFSET('Smelter Look-up'!$H$4,$V552-4,0))</f>
        <v/>
      </c>
      <c r="J552" s="218" t="str">
        <f ca="1">IF(ISERROR($V552),"",OFFSET('Smelter Look-up'!$I$4,$V552-4,0))</f>
        <v/>
      </c>
      <c r="K552" s="267"/>
      <c r="L552" s="267"/>
      <c r="M552" s="267"/>
      <c r="N552" s="267"/>
      <c r="O552" s="267"/>
      <c r="P552" s="219"/>
      <c r="Q552" s="268"/>
      <c r="R552" s="216" t="str">
        <f ca="1">IF(ISERROR($V552),"",OFFSET('Smelter Look-up'!$C$4,$V552-4,0)&amp;"")</f>
        <v/>
      </c>
      <c r="S552" s="224" t="str">
        <f t="shared" ca="1" si="24"/>
        <v/>
      </c>
      <c r="T552" s="224" t="str">
        <f ca="1">IF(B552="","",IF(ISERROR(MATCH($J552,SorP!$B$1:$B$6230,0)),"",INDIRECT("'SorP'!$A$"&amp;MATCH($J552,SorP!$B$1:$B$6230,0))))</f>
        <v/>
      </c>
      <c r="U552" s="239"/>
      <c r="V552" s="269" t="e">
        <f>IF(C552="",NA(),MATCH($B552&amp;$C552,'Smelter Look-up'!$J:$J,0))</f>
        <v>#N/A</v>
      </c>
      <c r="W552" s="270"/>
      <c r="X552" s="270">
        <f t="shared" ca="1" si="25"/>
        <v>0</v>
      </c>
      <c r="Y552" s="270"/>
      <c r="Z552" s="270"/>
      <c r="AB552" s="272" t="str">
        <f t="shared" si="26"/>
        <v/>
      </c>
    </row>
    <row r="553" spans="1:28" s="271" customFormat="1" ht="20.25">
      <c r="A553" s="215"/>
      <c r="B553" s="216" t="str">
        <f>IF(LEN(A553)=0,"",INDEX('Smelter Look-up'!$A:$A,MATCH($A553,'Smelter Look-up'!$E:$E,0)))</f>
        <v/>
      </c>
      <c r="C553" s="220" t="str">
        <f>IF(LEN(A553)=0,"",INDEX('Smelter Look-up'!$C:$C,MATCH($A553,'Smelter Look-up'!$E:$E,0)))</f>
        <v/>
      </c>
      <c r="D553" s="216"/>
      <c r="E553" s="216" t="str">
        <f ca="1">IF(ISERROR($V553),"",OFFSET('Smelter Look-up'!$D$4,$V553-4,0)&amp;"")</f>
        <v/>
      </c>
      <c r="F553" s="216" t="str">
        <f ca="1">IF(ISERROR($V553),"",OFFSET('Smelter Look-up'!$E$4,$V553-4,0))</f>
        <v/>
      </c>
      <c r="G553" s="216" t="str">
        <f ca="1">IF(C553=$X$4,"Enter smelter details", IF(ISERROR($V553),"",OFFSET('Smelter Look-up'!$F$4,$V553-4,0)))</f>
        <v/>
      </c>
      <c r="H553" s="217" t="str">
        <f ca="1">IF(ISERROR($V553),"",OFFSET('Smelter Look-up'!$G$4,$V553-4,0))</f>
        <v/>
      </c>
      <c r="I553" s="218" t="str">
        <f ca="1">IF(ISERROR($V553),"",OFFSET('Smelter Look-up'!$H$4,$V553-4,0))</f>
        <v/>
      </c>
      <c r="J553" s="218" t="str">
        <f ca="1">IF(ISERROR($V553),"",OFFSET('Smelter Look-up'!$I$4,$V553-4,0))</f>
        <v/>
      </c>
      <c r="K553" s="267"/>
      <c r="L553" s="267"/>
      <c r="M553" s="267"/>
      <c r="N553" s="267"/>
      <c r="O553" s="267"/>
      <c r="P553" s="219"/>
      <c r="Q553" s="268"/>
      <c r="R553" s="216" t="str">
        <f ca="1">IF(ISERROR($V553),"",OFFSET('Smelter Look-up'!$C$4,$V553-4,0)&amp;"")</f>
        <v/>
      </c>
      <c r="S553" s="224" t="str">
        <f t="shared" ca="1" si="24"/>
        <v/>
      </c>
      <c r="T553" s="224" t="str">
        <f ca="1">IF(B553="","",IF(ISERROR(MATCH($J553,SorP!$B$1:$B$6230,0)),"",INDIRECT("'SorP'!$A$"&amp;MATCH($J553,SorP!$B$1:$B$6230,0))))</f>
        <v/>
      </c>
      <c r="U553" s="239"/>
      <c r="V553" s="269" t="e">
        <f>IF(C553="",NA(),MATCH($B553&amp;$C553,'Smelter Look-up'!$J:$J,0))</f>
        <v>#N/A</v>
      </c>
      <c r="W553" s="270"/>
      <c r="X553" s="270">
        <f t="shared" ca="1" si="25"/>
        <v>0</v>
      </c>
      <c r="Y553" s="270"/>
      <c r="Z553" s="270"/>
      <c r="AB553" s="272" t="str">
        <f t="shared" si="26"/>
        <v/>
      </c>
    </row>
    <row r="554" spans="1:28" s="271" customFormat="1" ht="20.25">
      <c r="A554" s="215"/>
      <c r="B554" s="216" t="str">
        <f>IF(LEN(A554)=0,"",INDEX('Smelter Look-up'!$A:$A,MATCH($A554,'Smelter Look-up'!$E:$E,0)))</f>
        <v/>
      </c>
      <c r="C554" s="220" t="str">
        <f>IF(LEN(A554)=0,"",INDEX('Smelter Look-up'!$C:$C,MATCH($A554,'Smelter Look-up'!$E:$E,0)))</f>
        <v/>
      </c>
      <c r="D554" s="216"/>
      <c r="E554" s="216" t="str">
        <f ca="1">IF(ISERROR($V554),"",OFFSET('Smelter Look-up'!$D$4,$V554-4,0)&amp;"")</f>
        <v/>
      </c>
      <c r="F554" s="216" t="str">
        <f ca="1">IF(ISERROR($V554),"",OFFSET('Smelter Look-up'!$E$4,$V554-4,0))</f>
        <v/>
      </c>
      <c r="G554" s="216" t="str">
        <f ca="1">IF(C554=$X$4,"Enter smelter details", IF(ISERROR($V554),"",OFFSET('Smelter Look-up'!$F$4,$V554-4,0)))</f>
        <v/>
      </c>
      <c r="H554" s="217" t="str">
        <f ca="1">IF(ISERROR($V554),"",OFFSET('Smelter Look-up'!$G$4,$V554-4,0))</f>
        <v/>
      </c>
      <c r="I554" s="218" t="str">
        <f ca="1">IF(ISERROR($V554),"",OFFSET('Smelter Look-up'!$H$4,$V554-4,0))</f>
        <v/>
      </c>
      <c r="J554" s="218" t="str">
        <f ca="1">IF(ISERROR($V554),"",OFFSET('Smelter Look-up'!$I$4,$V554-4,0))</f>
        <v/>
      </c>
      <c r="K554" s="267"/>
      <c r="L554" s="267"/>
      <c r="M554" s="267"/>
      <c r="N554" s="267"/>
      <c r="O554" s="267"/>
      <c r="P554" s="219"/>
      <c r="Q554" s="268"/>
      <c r="R554" s="216" t="str">
        <f ca="1">IF(ISERROR($V554),"",OFFSET('Smelter Look-up'!$C$4,$V554-4,0)&amp;"")</f>
        <v/>
      </c>
      <c r="S554" s="224" t="str">
        <f t="shared" ca="1" si="24"/>
        <v/>
      </c>
      <c r="T554" s="224" t="str">
        <f ca="1">IF(B554="","",IF(ISERROR(MATCH($J554,SorP!$B$1:$B$6230,0)),"",INDIRECT("'SorP'!$A$"&amp;MATCH($J554,SorP!$B$1:$B$6230,0))))</f>
        <v/>
      </c>
      <c r="U554" s="239"/>
      <c r="V554" s="269" t="e">
        <f>IF(C554="",NA(),MATCH($B554&amp;$C554,'Smelter Look-up'!$J:$J,0))</f>
        <v>#N/A</v>
      </c>
      <c r="W554" s="270"/>
      <c r="X554" s="270">
        <f t="shared" ca="1" si="25"/>
        <v>0</v>
      </c>
      <c r="Y554" s="270"/>
      <c r="Z554" s="270"/>
      <c r="AB554" s="272" t="str">
        <f t="shared" si="26"/>
        <v/>
      </c>
    </row>
    <row r="555" spans="1:28" s="271" customFormat="1" ht="20.25">
      <c r="A555" s="215"/>
      <c r="B555" s="216" t="str">
        <f>IF(LEN(A555)=0,"",INDEX('Smelter Look-up'!$A:$A,MATCH($A555,'Smelter Look-up'!$E:$E,0)))</f>
        <v/>
      </c>
      <c r="C555" s="220" t="str">
        <f>IF(LEN(A555)=0,"",INDEX('Smelter Look-up'!$C:$C,MATCH($A555,'Smelter Look-up'!$E:$E,0)))</f>
        <v/>
      </c>
      <c r="D555" s="216"/>
      <c r="E555" s="216" t="str">
        <f ca="1">IF(ISERROR($V555),"",OFFSET('Smelter Look-up'!$D$4,$V555-4,0)&amp;"")</f>
        <v/>
      </c>
      <c r="F555" s="216" t="str">
        <f ca="1">IF(ISERROR($V555),"",OFFSET('Smelter Look-up'!$E$4,$V555-4,0))</f>
        <v/>
      </c>
      <c r="G555" s="216" t="str">
        <f ca="1">IF(C555=$X$4,"Enter smelter details", IF(ISERROR($V555),"",OFFSET('Smelter Look-up'!$F$4,$V555-4,0)))</f>
        <v/>
      </c>
      <c r="H555" s="217" t="str">
        <f ca="1">IF(ISERROR($V555),"",OFFSET('Smelter Look-up'!$G$4,$V555-4,0))</f>
        <v/>
      </c>
      <c r="I555" s="218" t="str">
        <f ca="1">IF(ISERROR($V555),"",OFFSET('Smelter Look-up'!$H$4,$V555-4,0))</f>
        <v/>
      </c>
      <c r="J555" s="218" t="str">
        <f ca="1">IF(ISERROR($V555),"",OFFSET('Smelter Look-up'!$I$4,$V555-4,0))</f>
        <v/>
      </c>
      <c r="K555" s="267"/>
      <c r="L555" s="267"/>
      <c r="M555" s="267"/>
      <c r="N555" s="267"/>
      <c r="O555" s="267"/>
      <c r="P555" s="219"/>
      <c r="Q555" s="268"/>
      <c r="R555" s="216" t="str">
        <f ca="1">IF(ISERROR($V555),"",OFFSET('Smelter Look-up'!$C$4,$V555-4,0)&amp;"")</f>
        <v/>
      </c>
      <c r="S555" s="224" t="str">
        <f t="shared" ca="1" si="24"/>
        <v/>
      </c>
      <c r="T555" s="224" t="str">
        <f ca="1">IF(B555="","",IF(ISERROR(MATCH($J555,SorP!$B$1:$B$6230,0)),"",INDIRECT("'SorP'!$A$"&amp;MATCH($J555,SorP!$B$1:$B$6230,0))))</f>
        <v/>
      </c>
      <c r="U555" s="239"/>
      <c r="V555" s="269" t="e">
        <f>IF(C555="",NA(),MATCH($B555&amp;$C555,'Smelter Look-up'!$J:$J,0))</f>
        <v>#N/A</v>
      </c>
      <c r="W555" s="270"/>
      <c r="X555" s="270">
        <f t="shared" ca="1" si="25"/>
        <v>0</v>
      </c>
      <c r="Y555" s="270"/>
      <c r="Z555" s="270"/>
      <c r="AB555" s="272" t="str">
        <f t="shared" si="26"/>
        <v/>
      </c>
    </row>
    <row r="556" spans="1:28" s="271" customFormat="1" ht="20.25">
      <c r="A556" s="215"/>
      <c r="B556" s="216" t="str">
        <f>IF(LEN(A556)=0,"",INDEX('Smelter Look-up'!$A:$A,MATCH($A556,'Smelter Look-up'!$E:$E,0)))</f>
        <v/>
      </c>
      <c r="C556" s="220" t="str">
        <f>IF(LEN(A556)=0,"",INDEX('Smelter Look-up'!$C:$C,MATCH($A556,'Smelter Look-up'!$E:$E,0)))</f>
        <v/>
      </c>
      <c r="D556" s="216"/>
      <c r="E556" s="216" t="str">
        <f ca="1">IF(ISERROR($V556),"",OFFSET('Smelter Look-up'!$D$4,$V556-4,0)&amp;"")</f>
        <v/>
      </c>
      <c r="F556" s="216" t="str">
        <f ca="1">IF(ISERROR($V556),"",OFFSET('Smelter Look-up'!$E$4,$V556-4,0))</f>
        <v/>
      </c>
      <c r="G556" s="216" t="str">
        <f ca="1">IF(C556=$X$4,"Enter smelter details", IF(ISERROR($V556),"",OFFSET('Smelter Look-up'!$F$4,$V556-4,0)))</f>
        <v/>
      </c>
      <c r="H556" s="217" t="str">
        <f ca="1">IF(ISERROR($V556),"",OFFSET('Smelter Look-up'!$G$4,$V556-4,0))</f>
        <v/>
      </c>
      <c r="I556" s="218" t="str">
        <f ca="1">IF(ISERROR($V556),"",OFFSET('Smelter Look-up'!$H$4,$V556-4,0))</f>
        <v/>
      </c>
      <c r="J556" s="218" t="str">
        <f ca="1">IF(ISERROR($V556),"",OFFSET('Smelter Look-up'!$I$4,$V556-4,0))</f>
        <v/>
      </c>
      <c r="K556" s="267"/>
      <c r="L556" s="267"/>
      <c r="M556" s="267"/>
      <c r="N556" s="267"/>
      <c r="O556" s="267"/>
      <c r="P556" s="219"/>
      <c r="Q556" s="268"/>
      <c r="R556" s="216" t="str">
        <f ca="1">IF(ISERROR($V556),"",OFFSET('Smelter Look-up'!$C$4,$V556-4,0)&amp;"")</f>
        <v/>
      </c>
      <c r="S556" s="224" t="str">
        <f t="shared" ca="1" si="24"/>
        <v/>
      </c>
      <c r="T556" s="224" t="str">
        <f ca="1">IF(B556="","",IF(ISERROR(MATCH($J556,SorP!$B$1:$B$6230,0)),"",INDIRECT("'SorP'!$A$"&amp;MATCH($J556,SorP!$B$1:$B$6230,0))))</f>
        <v/>
      </c>
      <c r="U556" s="239"/>
      <c r="V556" s="269" t="e">
        <f>IF(C556="",NA(),MATCH($B556&amp;$C556,'Smelter Look-up'!$J:$J,0))</f>
        <v>#N/A</v>
      </c>
      <c r="W556" s="270"/>
      <c r="X556" s="270">
        <f t="shared" ca="1" si="25"/>
        <v>0</v>
      </c>
      <c r="Y556" s="270"/>
      <c r="Z556" s="270"/>
      <c r="AB556" s="272" t="str">
        <f t="shared" si="26"/>
        <v/>
      </c>
    </row>
    <row r="557" spans="1:28" s="271" customFormat="1" ht="20.25">
      <c r="A557" s="215"/>
      <c r="B557" s="216" t="str">
        <f>IF(LEN(A557)=0,"",INDEX('Smelter Look-up'!$A:$A,MATCH($A557,'Smelter Look-up'!$E:$E,0)))</f>
        <v/>
      </c>
      <c r="C557" s="220" t="str">
        <f>IF(LEN(A557)=0,"",INDEX('Smelter Look-up'!$C:$C,MATCH($A557,'Smelter Look-up'!$E:$E,0)))</f>
        <v/>
      </c>
      <c r="D557" s="216"/>
      <c r="E557" s="216" t="str">
        <f ca="1">IF(ISERROR($V557),"",OFFSET('Smelter Look-up'!$D$4,$V557-4,0)&amp;"")</f>
        <v/>
      </c>
      <c r="F557" s="216" t="str">
        <f ca="1">IF(ISERROR($V557),"",OFFSET('Smelter Look-up'!$E$4,$V557-4,0))</f>
        <v/>
      </c>
      <c r="G557" s="216" t="str">
        <f ca="1">IF(C557=$X$4,"Enter smelter details", IF(ISERROR($V557),"",OFFSET('Smelter Look-up'!$F$4,$V557-4,0)))</f>
        <v/>
      </c>
      <c r="H557" s="217" t="str">
        <f ca="1">IF(ISERROR($V557),"",OFFSET('Smelter Look-up'!$G$4,$V557-4,0))</f>
        <v/>
      </c>
      <c r="I557" s="218" t="str">
        <f ca="1">IF(ISERROR($V557),"",OFFSET('Smelter Look-up'!$H$4,$V557-4,0))</f>
        <v/>
      </c>
      <c r="J557" s="218" t="str">
        <f ca="1">IF(ISERROR($V557),"",OFFSET('Smelter Look-up'!$I$4,$V557-4,0))</f>
        <v/>
      </c>
      <c r="K557" s="267"/>
      <c r="L557" s="267"/>
      <c r="M557" s="267"/>
      <c r="N557" s="267"/>
      <c r="O557" s="267"/>
      <c r="P557" s="219"/>
      <c r="Q557" s="268"/>
      <c r="R557" s="216" t="str">
        <f ca="1">IF(ISERROR($V557),"",OFFSET('Smelter Look-up'!$C$4,$V557-4,0)&amp;"")</f>
        <v/>
      </c>
      <c r="S557" s="224" t="str">
        <f t="shared" ca="1" si="24"/>
        <v/>
      </c>
      <c r="T557" s="224" t="str">
        <f ca="1">IF(B557="","",IF(ISERROR(MATCH($J557,SorP!$B$1:$B$6230,0)),"",INDIRECT("'SorP'!$A$"&amp;MATCH($J557,SorP!$B$1:$B$6230,0))))</f>
        <v/>
      </c>
      <c r="U557" s="239"/>
      <c r="V557" s="269" t="e">
        <f>IF(C557="",NA(),MATCH($B557&amp;$C557,'Smelter Look-up'!$J:$J,0))</f>
        <v>#N/A</v>
      </c>
      <c r="W557" s="270"/>
      <c r="X557" s="270">
        <f t="shared" ca="1" si="25"/>
        <v>0</v>
      </c>
      <c r="Y557" s="270"/>
      <c r="Z557" s="270"/>
      <c r="AB557" s="272" t="str">
        <f t="shared" si="26"/>
        <v/>
      </c>
    </row>
    <row r="558" spans="1:28" s="271" customFormat="1" ht="20.25">
      <c r="A558" s="215"/>
      <c r="B558" s="216" t="str">
        <f>IF(LEN(A558)=0,"",INDEX('Smelter Look-up'!$A:$A,MATCH($A558,'Smelter Look-up'!$E:$E,0)))</f>
        <v/>
      </c>
      <c r="C558" s="220" t="str">
        <f>IF(LEN(A558)=0,"",INDEX('Smelter Look-up'!$C:$C,MATCH($A558,'Smelter Look-up'!$E:$E,0)))</f>
        <v/>
      </c>
      <c r="D558" s="216"/>
      <c r="E558" s="216" t="str">
        <f ca="1">IF(ISERROR($V558),"",OFFSET('Smelter Look-up'!$D$4,$V558-4,0)&amp;"")</f>
        <v/>
      </c>
      <c r="F558" s="216" t="str">
        <f ca="1">IF(ISERROR($V558),"",OFFSET('Smelter Look-up'!$E$4,$V558-4,0))</f>
        <v/>
      </c>
      <c r="G558" s="216" t="str">
        <f ca="1">IF(C558=$X$4,"Enter smelter details", IF(ISERROR($V558),"",OFFSET('Smelter Look-up'!$F$4,$V558-4,0)))</f>
        <v/>
      </c>
      <c r="H558" s="217" t="str">
        <f ca="1">IF(ISERROR($V558),"",OFFSET('Smelter Look-up'!$G$4,$V558-4,0))</f>
        <v/>
      </c>
      <c r="I558" s="218" t="str">
        <f ca="1">IF(ISERROR($V558),"",OFFSET('Smelter Look-up'!$H$4,$V558-4,0))</f>
        <v/>
      </c>
      <c r="J558" s="218" t="str">
        <f ca="1">IF(ISERROR($V558),"",OFFSET('Smelter Look-up'!$I$4,$V558-4,0))</f>
        <v/>
      </c>
      <c r="K558" s="267"/>
      <c r="L558" s="267"/>
      <c r="M558" s="267"/>
      <c r="N558" s="267"/>
      <c r="O558" s="267"/>
      <c r="P558" s="219"/>
      <c r="Q558" s="268"/>
      <c r="R558" s="216" t="str">
        <f ca="1">IF(ISERROR($V558),"",OFFSET('Smelter Look-up'!$C$4,$V558-4,0)&amp;"")</f>
        <v/>
      </c>
      <c r="S558" s="224" t="str">
        <f t="shared" ca="1" si="24"/>
        <v/>
      </c>
      <c r="T558" s="224" t="str">
        <f ca="1">IF(B558="","",IF(ISERROR(MATCH($J558,SorP!$B$1:$B$6230,0)),"",INDIRECT("'SorP'!$A$"&amp;MATCH($J558,SorP!$B$1:$B$6230,0))))</f>
        <v/>
      </c>
      <c r="U558" s="239"/>
      <c r="V558" s="269" t="e">
        <f>IF(C558="",NA(),MATCH($B558&amp;$C558,'Smelter Look-up'!$J:$J,0))</f>
        <v>#N/A</v>
      </c>
      <c r="W558" s="270"/>
      <c r="X558" s="270">
        <f t="shared" ca="1" si="25"/>
        <v>0</v>
      </c>
      <c r="Y558" s="270"/>
      <c r="Z558" s="270"/>
      <c r="AB558" s="272" t="str">
        <f t="shared" si="26"/>
        <v/>
      </c>
    </row>
    <row r="559" spans="1:28" s="271" customFormat="1" ht="20.25">
      <c r="A559" s="215"/>
      <c r="B559" s="216" t="str">
        <f>IF(LEN(A559)=0,"",INDEX('Smelter Look-up'!$A:$A,MATCH($A559,'Smelter Look-up'!$E:$E,0)))</f>
        <v/>
      </c>
      <c r="C559" s="220" t="str">
        <f>IF(LEN(A559)=0,"",INDEX('Smelter Look-up'!$C:$C,MATCH($A559,'Smelter Look-up'!$E:$E,0)))</f>
        <v/>
      </c>
      <c r="D559" s="216"/>
      <c r="E559" s="216" t="str">
        <f ca="1">IF(ISERROR($V559),"",OFFSET('Smelter Look-up'!$D$4,$V559-4,0)&amp;"")</f>
        <v/>
      </c>
      <c r="F559" s="216" t="str">
        <f ca="1">IF(ISERROR($V559),"",OFFSET('Smelter Look-up'!$E$4,$V559-4,0))</f>
        <v/>
      </c>
      <c r="G559" s="216" t="str">
        <f ca="1">IF(C559=$X$4,"Enter smelter details", IF(ISERROR($V559),"",OFFSET('Smelter Look-up'!$F$4,$V559-4,0)))</f>
        <v/>
      </c>
      <c r="H559" s="217" t="str">
        <f ca="1">IF(ISERROR($V559),"",OFFSET('Smelter Look-up'!$G$4,$V559-4,0))</f>
        <v/>
      </c>
      <c r="I559" s="218" t="str">
        <f ca="1">IF(ISERROR($V559),"",OFFSET('Smelter Look-up'!$H$4,$V559-4,0))</f>
        <v/>
      </c>
      <c r="J559" s="218" t="str">
        <f ca="1">IF(ISERROR($V559),"",OFFSET('Smelter Look-up'!$I$4,$V559-4,0))</f>
        <v/>
      </c>
      <c r="K559" s="267"/>
      <c r="L559" s="267"/>
      <c r="M559" s="267"/>
      <c r="N559" s="267"/>
      <c r="O559" s="267"/>
      <c r="P559" s="219"/>
      <c r="Q559" s="268"/>
      <c r="R559" s="216" t="str">
        <f ca="1">IF(ISERROR($V559),"",OFFSET('Smelter Look-up'!$C$4,$V559-4,0)&amp;"")</f>
        <v/>
      </c>
      <c r="S559" s="224" t="str">
        <f t="shared" ca="1" si="24"/>
        <v/>
      </c>
      <c r="T559" s="224" t="str">
        <f ca="1">IF(B559="","",IF(ISERROR(MATCH($J559,SorP!$B$1:$B$6230,0)),"",INDIRECT("'SorP'!$A$"&amp;MATCH($J559,SorP!$B$1:$B$6230,0))))</f>
        <v/>
      </c>
      <c r="U559" s="239"/>
      <c r="V559" s="269" t="e">
        <f>IF(C559="",NA(),MATCH($B559&amp;$C559,'Smelter Look-up'!$J:$J,0))</f>
        <v>#N/A</v>
      </c>
      <c r="W559" s="270"/>
      <c r="X559" s="270">
        <f t="shared" ca="1" si="25"/>
        <v>0</v>
      </c>
      <c r="Y559" s="270"/>
      <c r="Z559" s="270"/>
      <c r="AB559" s="272" t="str">
        <f t="shared" si="26"/>
        <v/>
      </c>
    </row>
    <row r="560" spans="1:28" s="271" customFormat="1" ht="20.25">
      <c r="A560" s="215"/>
      <c r="B560" s="216" t="str">
        <f>IF(LEN(A560)=0,"",INDEX('Smelter Look-up'!$A:$A,MATCH($A560,'Smelter Look-up'!$E:$E,0)))</f>
        <v/>
      </c>
      <c r="C560" s="220" t="str">
        <f>IF(LEN(A560)=0,"",INDEX('Smelter Look-up'!$C:$C,MATCH($A560,'Smelter Look-up'!$E:$E,0)))</f>
        <v/>
      </c>
      <c r="D560" s="216"/>
      <c r="E560" s="216" t="str">
        <f ca="1">IF(ISERROR($V560),"",OFFSET('Smelter Look-up'!$D$4,$V560-4,0)&amp;"")</f>
        <v/>
      </c>
      <c r="F560" s="216" t="str">
        <f ca="1">IF(ISERROR($V560),"",OFFSET('Smelter Look-up'!$E$4,$V560-4,0))</f>
        <v/>
      </c>
      <c r="G560" s="216" t="str">
        <f ca="1">IF(C560=$X$4,"Enter smelter details", IF(ISERROR($V560),"",OFFSET('Smelter Look-up'!$F$4,$V560-4,0)))</f>
        <v/>
      </c>
      <c r="H560" s="217" t="str">
        <f ca="1">IF(ISERROR($V560),"",OFFSET('Smelter Look-up'!$G$4,$V560-4,0))</f>
        <v/>
      </c>
      <c r="I560" s="218" t="str">
        <f ca="1">IF(ISERROR($V560),"",OFFSET('Smelter Look-up'!$H$4,$V560-4,0))</f>
        <v/>
      </c>
      <c r="J560" s="218" t="str">
        <f ca="1">IF(ISERROR($V560),"",OFFSET('Smelter Look-up'!$I$4,$V560-4,0))</f>
        <v/>
      </c>
      <c r="K560" s="267"/>
      <c r="L560" s="267"/>
      <c r="M560" s="267"/>
      <c r="N560" s="267"/>
      <c r="O560" s="267"/>
      <c r="P560" s="219"/>
      <c r="Q560" s="268"/>
      <c r="R560" s="216" t="str">
        <f ca="1">IF(ISERROR($V560),"",OFFSET('Smelter Look-up'!$C$4,$V560-4,0)&amp;"")</f>
        <v/>
      </c>
      <c r="S560" s="224" t="str">
        <f t="shared" ca="1" si="24"/>
        <v/>
      </c>
      <c r="T560" s="224" t="str">
        <f ca="1">IF(B560="","",IF(ISERROR(MATCH($J560,SorP!$B$1:$B$6230,0)),"",INDIRECT("'SorP'!$A$"&amp;MATCH($J560,SorP!$B$1:$B$6230,0))))</f>
        <v/>
      </c>
      <c r="U560" s="239"/>
      <c r="V560" s="269" t="e">
        <f>IF(C560="",NA(),MATCH($B560&amp;$C560,'Smelter Look-up'!$J:$J,0))</f>
        <v>#N/A</v>
      </c>
      <c r="W560" s="270"/>
      <c r="X560" s="270">
        <f t="shared" ca="1" si="25"/>
        <v>0</v>
      </c>
      <c r="Y560" s="270"/>
      <c r="Z560" s="270"/>
      <c r="AB560" s="272" t="str">
        <f t="shared" si="26"/>
        <v/>
      </c>
    </row>
    <row r="561" spans="1:28" s="271" customFormat="1" ht="20.25">
      <c r="A561" s="215"/>
      <c r="B561" s="216" t="str">
        <f>IF(LEN(A561)=0,"",INDEX('Smelter Look-up'!$A:$A,MATCH($A561,'Smelter Look-up'!$E:$E,0)))</f>
        <v/>
      </c>
      <c r="C561" s="220" t="str">
        <f>IF(LEN(A561)=0,"",INDEX('Smelter Look-up'!$C:$C,MATCH($A561,'Smelter Look-up'!$E:$E,0)))</f>
        <v/>
      </c>
      <c r="D561" s="216"/>
      <c r="E561" s="216" t="str">
        <f ca="1">IF(ISERROR($V561),"",OFFSET('Smelter Look-up'!$D$4,$V561-4,0)&amp;"")</f>
        <v/>
      </c>
      <c r="F561" s="216" t="str">
        <f ca="1">IF(ISERROR($V561),"",OFFSET('Smelter Look-up'!$E$4,$V561-4,0))</f>
        <v/>
      </c>
      <c r="G561" s="216" t="str">
        <f ca="1">IF(C561=$X$4,"Enter smelter details", IF(ISERROR($V561),"",OFFSET('Smelter Look-up'!$F$4,$V561-4,0)))</f>
        <v/>
      </c>
      <c r="H561" s="217" t="str">
        <f ca="1">IF(ISERROR($V561),"",OFFSET('Smelter Look-up'!$G$4,$V561-4,0))</f>
        <v/>
      </c>
      <c r="I561" s="218" t="str">
        <f ca="1">IF(ISERROR($V561),"",OFFSET('Smelter Look-up'!$H$4,$V561-4,0))</f>
        <v/>
      </c>
      <c r="J561" s="218" t="str">
        <f ca="1">IF(ISERROR($V561),"",OFFSET('Smelter Look-up'!$I$4,$V561-4,0))</f>
        <v/>
      </c>
      <c r="K561" s="267"/>
      <c r="L561" s="267"/>
      <c r="M561" s="267"/>
      <c r="N561" s="267"/>
      <c r="O561" s="267"/>
      <c r="P561" s="219"/>
      <c r="Q561" s="268"/>
      <c r="R561" s="216" t="str">
        <f ca="1">IF(ISERROR($V561),"",OFFSET('Smelter Look-up'!$C$4,$V561-4,0)&amp;"")</f>
        <v/>
      </c>
      <c r="S561" s="224" t="str">
        <f t="shared" ca="1" si="24"/>
        <v/>
      </c>
      <c r="T561" s="224" t="str">
        <f ca="1">IF(B561="","",IF(ISERROR(MATCH($J561,SorP!$B$1:$B$6230,0)),"",INDIRECT("'SorP'!$A$"&amp;MATCH($J561,SorP!$B$1:$B$6230,0))))</f>
        <v/>
      </c>
      <c r="U561" s="239"/>
      <c r="V561" s="269" t="e">
        <f>IF(C561="",NA(),MATCH($B561&amp;$C561,'Smelter Look-up'!$J:$J,0))</f>
        <v>#N/A</v>
      </c>
      <c r="W561" s="270"/>
      <c r="X561" s="270">
        <f t="shared" ca="1" si="25"/>
        <v>0</v>
      </c>
      <c r="Y561" s="270"/>
      <c r="Z561" s="270"/>
      <c r="AB561" s="272" t="str">
        <f t="shared" si="26"/>
        <v/>
      </c>
    </row>
    <row r="562" spans="1:28" s="271" customFormat="1" ht="20.25">
      <c r="A562" s="215"/>
      <c r="B562" s="216" t="str">
        <f>IF(LEN(A562)=0,"",INDEX('Smelter Look-up'!$A:$A,MATCH($A562,'Smelter Look-up'!$E:$E,0)))</f>
        <v/>
      </c>
      <c r="C562" s="220" t="str">
        <f>IF(LEN(A562)=0,"",INDEX('Smelter Look-up'!$C:$C,MATCH($A562,'Smelter Look-up'!$E:$E,0)))</f>
        <v/>
      </c>
      <c r="D562" s="216"/>
      <c r="E562" s="216" t="str">
        <f ca="1">IF(ISERROR($V562),"",OFFSET('Smelter Look-up'!$D$4,$V562-4,0)&amp;"")</f>
        <v/>
      </c>
      <c r="F562" s="216" t="str">
        <f ca="1">IF(ISERROR($V562),"",OFFSET('Smelter Look-up'!$E$4,$V562-4,0))</f>
        <v/>
      </c>
      <c r="G562" s="216" t="str">
        <f ca="1">IF(C562=$X$4,"Enter smelter details", IF(ISERROR($V562),"",OFFSET('Smelter Look-up'!$F$4,$V562-4,0)))</f>
        <v/>
      </c>
      <c r="H562" s="217" t="str">
        <f ca="1">IF(ISERROR($V562),"",OFFSET('Smelter Look-up'!$G$4,$V562-4,0))</f>
        <v/>
      </c>
      <c r="I562" s="218" t="str">
        <f ca="1">IF(ISERROR($V562),"",OFFSET('Smelter Look-up'!$H$4,$V562-4,0))</f>
        <v/>
      </c>
      <c r="J562" s="218" t="str">
        <f ca="1">IF(ISERROR($V562),"",OFFSET('Smelter Look-up'!$I$4,$V562-4,0))</f>
        <v/>
      </c>
      <c r="K562" s="267"/>
      <c r="L562" s="267"/>
      <c r="M562" s="267"/>
      <c r="N562" s="267"/>
      <c r="O562" s="267"/>
      <c r="P562" s="219"/>
      <c r="Q562" s="268"/>
      <c r="R562" s="216" t="str">
        <f ca="1">IF(ISERROR($V562),"",OFFSET('Smelter Look-up'!$C$4,$V562-4,0)&amp;"")</f>
        <v/>
      </c>
      <c r="S562" s="224" t="str">
        <f t="shared" ca="1" si="24"/>
        <v/>
      </c>
      <c r="T562" s="224" t="str">
        <f ca="1">IF(B562="","",IF(ISERROR(MATCH($J562,SorP!$B$1:$B$6230,0)),"",INDIRECT("'SorP'!$A$"&amp;MATCH($J562,SorP!$B$1:$B$6230,0))))</f>
        <v/>
      </c>
      <c r="U562" s="239"/>
      <c r="V562" s="269" t="e">
        <f>IF(C562="",NA(),MATCH($B562&amp;$C562,'Smelter Look-up'!$J:$J,0))</f>
        <v>#N/A</v>
      </c>
      <c r="W562" s="270"/>
      <c r="X562" s="270">
        <f t="shared" ca="1" si="25"/>
        <v>0</v>
      </c>
      <c r="Y562" s="270"/>
      <c r="Z562" s="270"/>
      <c r="AB562" s="272" t="str">
        <f t="shared" si="26"/>
        <v/>
      </c>
    </row>
    <row r="563" spans="1:28" s="271" customFormat="1" ht="20.25">
      <c r="A563" s="215"/>
      <c r="B563" s="216" t="str">
        <f>IF(LEN(A563)=0,"",INDEX('Smelter Look-up'!$A:$A,MATCH($A563,'Smelter Look-up'!$E:$E,0)))</f>
        <v/>
      </c>
      <c r="C563" s="220" t="str">
        <f>IF(LEN(A563)=0,"",INDEX('Smelter Look-up'!$C:$C,MATCH($A563,'Smelter Look-up'!$E:$E,0)))</f>
        <v/>
      </c>
      <c r="D563" s="216"/>
      <c r="E563" s="216" t="str">
        <f ca="1">IF(ISERROR($V563),"",OFFSET('Smelter Look-up'!$D$4,$V563-4,0)&amp;"")</f>
        <v/>
      </c>
      <c r="F563" s="216" t="str">
        <f ca="1">IF(ISERROR($V563),"",OFFSET('Smelter Look-up'!$E$4,$V563-4,0))</f>
        <v/>
      </c>
      <c r="G563" s="216" t="str">
        <f ca="1">IF(C563=$X$4,"Enter smelter details", IF(ISERROR($V563),"",OFFSET('Smelter Look-up'!$F$4,$V563-4,0)))</f>
        <v/>
      </c>
      <c r="H563" s="217" t="str">
        <f ca="1">IF(ISERROR($V563),"",OFFSET('Smelter Look-up'!$G$4,$V563-4,0))</f>
        <v/>
      </c>
      <c r="I563" s="218" t="str">
        <f ca="1">IF(ISERROR($V563),"",OFFSET('Smelter Look-up'!$H$4,$V563-4,0))</f>
        <v/>
      </c>
      <c r="J563" s="218" t="str">
        <f ca="1">IF(ISERROR($V563),"",OFFSET('Smelter Look-up'!$I$4,$V563-4,0))</f>
        <v/>
      </c>
      <c r="K563" s="267"/>
      <c r="L563" s="267"/>
      <c r="M563" s="267"/>
      <c r="N563" s="267"/>
      <c r="O563" s="267"/>
      <c r="P563" s="219"/>
      <c r="Q563" s="268"/>
      <c r="R563" s="216" t="str">
        <f ca="1">IF(ISERROR($V563),"",OFFSET('Smelter Look-up'!$C$4,$V563-4,0)&amp;"")</f>
        <v/>
      </c>
      <c r="S563" s="224" t="str">
        <f t="shared" ca="1" si="24"/>
        <v/>
      </c>
      <c r="T563" s="224" t="str">
        <f ca="1">IF(B563="","",IF(ISERROR(MATCH($J563,SorP!$B$1:$B$6230,0)),"",INDIRECT("'SorP'!$A$"&amp;MATCH($J563,SorP!$B$1:$B$6230,0))))</f>
        <v/>
      </c>
      <c r="U563" s="239"/>
      <c r="V563" s="269" t="e">
        <f>IF(C563="",NA(),MATCH($B563&amp;$C563,'Smelter Look-up'!$J:$J,0))</f>
        <v>#N/A</v>
      </c>
      <c r="W563" s="270"/>
      <c r="X563" s="270">
        <f t="shared" ca="1" si="25"/>
        <v>0</v>
      </c>
      <c r="Y563" s="270"/>
      <c r="Z563" s="270"/>
      <c r="AB563" s="272" t="str">
        <f t="shared" si="26"/>
        <v/>
      </c>
    </row>
    <row r="564" spans="1:28" s="271" customFormat="1" ht="20.25">
      <c r="A564" s="215"/>
      <c r="B564" s="216" t="str">
        <f>IF(LEN(A564)=0,"",INDEX('Smelter Look-up'!$A:$A,MATCH($A564,'Smelter Look-up'!$E:$E,0)))</f>
        <v/>
      </c>
      <c r="C564" s="220" t="str">
        <f>IF(LEN(A564)=0,"",INDEX('Smelter Look-up'!$C:$C,MATCH($A564,'Smelter Look-up'!$E:$E,0)))</f>
        <v/>
      </c>
      <c r="D564" s="216"/>
      <c r="E564" s="216" t="str">
        <f ca="1">IF(ISERROR($V564),"",OFFSET('Smelter Look-up'!$D$4,$V564-4,0)&amp;"")</f>
        <v/>
      </c>
      <c r="F564" s="216" t="str">
        <f ca="1">IF(ISERROR($V564),"",OFFSET('Smelter Look-up'!$E$4,$V564-4,0))</f>
        <v/>
      </c>
      <c r="G564" s="216" t="str">
        <f ca="1">IF(C564=$X$4,"Enter smelter details", IF(ISERROR($V564),"",OFFSET('Smelter Look-up'!$F$4,$V564-4,0)))</f>
        <v/>
      </c>
      <c r="H564" s="217" t="str">
        <f ca="1">IF(ISERROR($V564),"",OFFSET('Smelter Look-up'!$G$4,$V564-4,0))</f>
        <v/>
      </c>
      <c r="I564" s="218" t="str">
        <f ca="1">IF(ISERROR($V564),"",OFFSET('Smelter Look-up'!$H$4,$V564-4,0))</f>
        <v/>
      </c>
      <c r="J564" s="218" t="str">
        <f ca="1">IF(ISERROR($V564),"",OFFSET('Smelter Look-up'!$I$4,$V564-4,0))</f>
        <v/>
      </c>
      <c r="K564" s="267"/>
      <c r="L564" s="267"/>
      <c r="M564" s="267"/>
      <c r="N564" s="267"/>
      <c r="O564" s="267"/>
      <c r="P564" s="219"/>
      <c r="Q564" s="268"/>
      <c r="R564" s="216" t="str">
        <f ca="1">IF(ISERROR($V564),"",OFFSET('Smelter Look-up'!$C$4,$V564-4,0)&amp;"")</f>
        <v/>
      </c>
      <c r="S564" s="224" t="str">
        <f t="shared" ca="1" si="24"/>
        <v/>
      </c>
      <c r="T564" s="224" t="str">
        <f ca="1">IF(B564="","",IF(ISERROR(MATCH($J564,SorP!$B$1:$B$6230,0)),"",INDIRECT("'SorP'!$A$"&amp;MATCH($J564,SorP!$B$1:$B$6230,0))))</f>
        <v/>
      </c>
      <c r="U564" s="239"/>
      <c r="V564" s="269" t="e">
        <f>IF(C564="",NA(),MATCH($B564&amp;$C564,'Smelter Look-up'!$J:$J,0))</f>
        <v>#N/A</v>
      </c>
      <c r="W564" s="270"/>
      <c r="X564" s="270">
        <f t="shared" ca="1" si="25"/>
        <v>0</v>
      </c>
      <c r="Y564" s="270"/>
      <c r="Z564" s="270"/>
      <c r="AB564" s="272" t="str">
        <f t="shared" si="26"/>
        <v/>
      </c>
    </row>
    <row r="565" spans="1:28" s="271" customFormat="1" ht="20.25">
      <c r="A565" s="215"/>
      <c r="B565" s="216" t="str">
        <f>IF(LEN(A565)=0,"",INDEX('Smelter Look-up'!$A:$A,MATCH($A565,'Smelter Look-up'!$E:$E,0)))</f>
        <v/>
      </c>
      <c r="C565" s="220" t="str">
        <f>IF(LEN(A565)=0,"",INDEX('Smelter Look-up'!$C:$C,MATCH($A565,'Smelter Look-up'!$E:$E,0)))</f>
        <v/>
      </c>
      <c r="D565" s="216"/>
      <c r="E565" s="216" t="str">
        <f ca="1">IF(ISERROR($V565),"",OFFSET('Smelter Look-up'!$D$4,$V565-4,0)&amp;"")</f>
        <v/>
      </c>
      <c r="F565" s="216" t="str">
        <f ca="1">IF(ISERROR($V565),"",OFFSET('Smelter Look-up'!$E$4,$V565-4,0))</f>
        <v/>
      </c>
      <c r="G565" s="216" t="str">
        <f ca="1">IF(C565=$X$4,"Enter smelter details", IF(ISERROR($V565),"",OFFSET('Smelter Look-up'!$F$4,$V565-4,0)))</f>
        <v/>
      </c>
      <c r="H565" s="217" t="str">
        <f ca="1">IF(ISERROR($V565),"",OFFSET('Smelter Look-up'!$G$4,$V565-4,0))</f>
        <v/>
      </c>
      <c r="I565" s="218" t="str">
        <f ca="1">IF(ISERROR($V565),"",OFFSET('Smelter Look-up'!$H$4,$V565-4,0))</f>
        <v/>
      </c>
      <c r="J565" s="218" t="str">
        <f ca="1">IF(ISERROR($V565),"",OFFSET('Smelter Look-up'!$I$4,$V565-4,0))</f>
        <v/>
      </c>
      <c r="K565" s="267"/>
      <c r="L565" s="267"/>
      <c r="M565" s="267"/>
      <c r="N565" s="267"/>
      <c r="O565" s="267"/>
      <c r="P565" s="219"/>
      <c r="Q565" s="268"/>
      <c r="R565" s="216" t="str">
        <f ca="1">IF(ISERROR($V565),"",OFFSET('Smelter Look-up'!$C$4,$V565-4,0)&amp;"")</f>
        <v/>
      </c>
      <c r="S565" s="224" t="str">
        <f t="shared" ca="1" si="24"/>
        <v/>
      </c>
      <c r="T565" s="224" t="str">
        <f ca="1">IF(B565="","",IF(ISERROR(MATCH($J565,SorP!$B$1:$B$6230,0)),"",INDIRECT("'SorP'!$A$"&amp;MATCH($J565,SorP!$B$1:$B$6230,0))))</f>
        <v/>
      </c>
      <c r="U565" s="239"/>
      <c r="V565" s="269" t="e">
        <f>IF(C565="",NA(),MATCH($B565&amp;$C565,'Smelter Look-up'!$J:$J,0))</f>
        <v>#N/A</v>
      </c>
      <c r="W565" s="270"/>
      <c r="X565" s="270">
        <f t="shared" ca="1" si="25"/>
        <v>0</v>
      </c>
      <c r="Y565" s="270"/>
      <c r="Z565" s="270"/>
      <c r="AB565" s="272" t="str">
        <f t="shared" si="26"/>
        <v/>
      </c>
    </row>
    <row r="566" spans="1:28" s="271" customFormat="1" ht="20.25">
      <c r="A566" s="215"/>
      <c r="B566" s="216" t="str">
        <f>IF(LEN(A566)=0,"",INDEX('Smelter Look-up'!$A:$A,MATCH($A566,'Smelter Look-up'!$E:$E,0)))</f>
        <v/>
      </c>
      <c r="C566" s="220" t="str">
        <f>IF(LEN(A566)=0,"",INDEX('Smelter Look-up'!$C:$C,MATCH($A566,'Smelter Look-up'!$E:$E,0)))</f>
        <v/>
      </c>
      <c r="D566" s="216"/>
      <c r="E566" s="216" t="str">
        <f ca="1">IF(ISERROR($V566),"",OFFSET('Smelter Look-up'!$D$4,$V566-4,0)&amp;"")</f>
        <v/>
      </c>
      <c r="F566" s="216" t="str">
        <f ca="1">IF(ISERROR($V566),"",OFFSET('Smelter Look-up'!$E$4,$V566-4,0))</f>
        <v/>
      </c>
      <c r="G566" s="216" t="str">
        <f ca="1">IF(C566=$X$4,"Enter smelter details", IF(ISERROR($V566),"",OFFSET('Smelter Look-up'!$F$4,$V566-4,0)))</f>
        <v/>
      </c>
      <c r="H566" s="217" t="str">
        <f ca="1">IF(ISERROR($V566),"",OFFSET('Smelter Look-up'!$G$4,$V566-4,0))</f>
        <v/>
      </c>
      <c r="I566" s="218" t="str">
        <f ca="1">IF(ISERROR($V566),"",OFFSET('Smelter Look-up'!$H$4,$V566-4,0))</f>
        <v/>
      </c>
      <c r="J566" s="218" t="str">
        <f ca="1">IF(ISERROR($V566),"",OFFSET('Smelter Look-up'!$I$4,$V566-4,0))</f>
        <v/>
      </c>
      <c r="K566" s="267"/>
      <c r="L566" s="267"/>
      <c r="M566" s="267"/>
      <c r="N566" s="267"/>
      <c r="O566" s="267"/>
      <c r="P566" s="219"/>
      <c r="Q566" s="268"/>
      <c r="R566" s="216" t="str">
        <f ca="1">IF(ISERROR($V566),"",OFFSET('Smelter Look-up'!$C$4,$V566-4,0)&amp;"")</f>
        <v/>
      </c>
      <c r="S566" s="224" t="str">
        <f t="shared" ca="1" si="24"/>
        <v/>
      </c>
      <c r="T566" s="224" t="str">
        <f ca="1">IF(B566="","",IF(ISERROR(MATCH($J566,SorP!$B$1:$B$6230,0)),"",INDIRECT("'SorP'!$A$"&amp;MATCH($J566,SorP!$B$1:$B$6230,0))))</f>
        <v/>
      </c>
      <c r="U566" s="239"/>
      <c r="V566" s="269" t="e">
        <f>IF(C566="",NA(),MATCH($B566&amp;$C566,'Smelter Look-up'!$J:$J,0))</f>
        <v>#N/A</v>
      </c>
      <c r="W566" s="270"/>
      <c r="X566" s="270">
        <f t="shared" ca="1" si="25"/>
        <v>0</v>
      </c>
      <c r="Y566" s="270"/>
      <c r="Z566" s="270"/>
      <c r="AB566" s="272" t="str">
        <f t="shared" si="26"/>
        <v/>
      </c>
    </row>
    <row r="567" spans="1:28" s="271" customFormat="1" ht="20.25">
      <c r="A567" s="215"/>
      <c r="B567" s="216" t="str">
        <f>IF(LEN(A567)=0,"",INDEX('Smelter Look-up'!$A:$A,MATCH($A567,'Smelter Look-up'!$E:$E,0)))</f>
        <v/>
      </c>
      <c r="C567" s="220" t="str">
        <f>IF(LEN(A567)=0,"",INDEX('Smelter Look-up'!$C:$C,MATCH($A567,'Smelter Look-up'!$E:$E,0)))</f>
        <v/>
      </c>
      <c r="D567" s="216"/>
      <c r="E567" s="216" t="str">
        <f ca="1">IF(ISERROR($V567),"",OFFSET('Smelter Look-up'!$D$4,$V567-4,0)&amp;"")</f>
        <v/>
      </c>
      <c r="F567" s="216" t="str">
        <f ca="1">IF(ISERROR($V567),"",OFFSET('Smelter Look-up'!$E$4,$V567-4,0))</f>
        <v/>
      </c>
      <c r="G567" s="216" t="str">
        <f ca="1">IF(C567=$X$4,"Enter smelter details", IF(ISERROR($V567),"",OFFSET('Smelter Look-up'!$F$4,$V567-4,0)))</f>
        <v/>
      </c>
      <c r="H567" s="217" t="str">
        <f ca="1">IF(ISERROR($V567),"",OFFSET('Smelter Look-up'!$G$4,$V567-4,0))</f>
        <v/>
      </c>
      <c r="I567" s="218" t="str">
        <f ca="1">IF(ISERROR($V567),"",OFFSET('Smelter Look-up'!$H$4,$V567-4,0))</f>
        <v/>
      </c>
      <c r="J567" s="218" t="str">
        <f ca="1">IF(ISERROR($V567),"",OFFSET('Smelter Look-up'!$I$4,$V567-4,0))</f>
        <v/>
      </c>
      <c r="K567" s="267"/>
      <c r="L567" s="267"/>
      <c r="M567" s="267"/>
      <c r="N567" s="267"/>
      <c r="O567" s="267"/>
      <c r="P567" s="219"/>
      <c r="Q567" s="268"/>
      <c r="R567" s="216" t="str">
        <f ca="1">IF(ISERROR($V567),"",OFFSET('Smelter Look-up'!$C$4,$V567-4,0)&amp;"")</f>
        <v/>
      </c>
      <c r="S567" s="224" t="str">
        <f t="shared" ca="1" si="24"/>
        <v/>
      </c>
      <c r="T567" s="224" t="str">
        <f ca="1">IF(B567="","",IF(ISERROR(MATCH($J567,SorP!$B$1:$B$6230,0)),"",INDIRECT("'SorP'!$A$"&amp;MATCH($J567,SorP!$B$1:$B$6230,0))))</f>
        <v/>
      </c>
      <c r="U567" s="239"/>
      <c r="V567" s="269" t="e">
        <f>IF(C567="",NA(),MATCH($B567&amp;$C567,'Smelter Look-up'!$J:$J,0))</f>
        <v>#N/A</v>
      </c>
      <c r="W567" s="270"/>
      <c r="X567" s="270">
        <f t="shared" ca="1" si="25"/>
        <v>0</v>
      </c>
      <c r="Y567" s="270"/>
      <c r="Z567" s="270"/>
      <c r="AB567" s="272" t="str">
        <f t="shared" si="26"/>
        <v/>
      </c>
    </row>
    <row r="568" spans="1:28" s="271" customFormat="1" ht="20.25">
      <c r="A568" s="215"/>
      <c r="B568" s="216" t="str">
        <f>IF(LEN(A568)=0,"",INDEX('Smelter Look-up'!$A:$A,MATCH($A568,'Smelter Look-up'!$E:$E,0)))</f>
        <v/>
      </c>
      <c r="C568" s="220" t="str">
        <f>IF(LEN(A568)=0,"",INDEX('Smelter Look-up'!$C:$C,MATCH($A568,'Smelter Look-up'!$E:$E,0)))</f>
        <v/>
      </c>
      <c r="D568" s="216"/>
      <c r="E568" s="216" t="str">
        <f ca="1">IF(ISERROR($V568),"",OFFSET('Smelter Look-up'!$D$4,$V568-4,0)&amp;"")</f>
        <v/>
      </c>
      <c r="F568" s="216" t="str">
        <f ca="1">IF(ISERROR($V568),"",OFFSET('Smelter Look-up'!$E$4,$V568-4,0))</f>
        <v/>
      </c>
      <c r="G568" s="216" t="str">
        <f ca="1">IF(C568=$X$4,"Enter smelter details", IF(ISERROR($V568),"",OFFSET('Smelter Look-up'!$F$4,$V568-4,0)))</f>
        <v/>
      </c>
      <c r="H568" s="217" t="str">
        <f ca="1">IF(ISERROR($V568),"",OFFSET('Smelter Look-up'!$G$4,$V568-4,0))</f>
        <v/>
      </c>
      <c r="I568" s="218" t="str">
        <f ca="1">IF(ISERROR($V568),"",OFFSET('Smelter Look-up'!$H$4,$V568-4,0))</f>
        <v/>
      </c>
      <c r="J568" s="218" t="str">
        <f ca="1">IF(ISERROR($V568),"",OFFSET('Smelter Look-up'!$I$4,$V568-4,0))</f>
        <v/>
      </c>
      <c r="K568" s="267"/>
      <c r="L568" s="267"/>
      <c r="M568" s="267"/>
      <c r="N568" s="267"/>
      <c r="O568" s="267"/>
      <c r="P568" s="219"/>
      <c r="Q568" s="268"/>
      <c r="R568" s="216" t="str">
        <f ca="1">IF(ISERROR($V568),"",OFFSET('Smelter Look-up'!$C$4,$V568-4,0)&amp;"")</f>
        <v/>
      </c>
      <c r="S568" s="224" t="str">
        <f t="shared" ca="1" si="24"/>
        <v/>
      </c>
      <c r="T568" s="224" t="str">
        <f ca="1">IF(B568="","",IF(ISERROR(MATCH($J568,SorP!$B$1:$B$6230,0)),"",INDIRECT("'SorP'!$A$"&amp;MATCH($J568,SorP!$B$1:$B$6230,0))))</f>
        <v/>
      </c>
      <c r="U568" s="239"/>
      <c r="V568" s="269" t="e">
        <f>IF(C568="",NA(),MATCH($B568&amp;$C568,'Smelter Look-up'!$J:$J,0))</f>
        <v>#N/A</v>
      </c>
      <c r="W568" s="270"/>
      <c r="X568" s="270">
        <f t="shared" ca="1" si="25"/>
        <v>0</v>
      </c>
      <c r="Y568" s="270"/>
      <c r="Z568" s="270"/>
      <c r="AB568" s="272" t="str">
        <f t="shared" si="26"/>
        <v/>
      </c>
    </row>
    <row r="569" spans="1:28" s="271" customFormat="1" ht="20.25">
      <c r="A569" s="215"/>
      <c r="B569" s="216" t="str">
        <f>IF(LEN(A569)=0,"",INDEX('Smelter Look-up'!$A:$A,MATCH($A569,'Smelter Look-up'!$E:$E,0)))</f>
        <v/>
      </c>
      <c r="C569" s="220" t="str">
        <f>IF(LEN(A569)=0,"",INDEX('Smelter Look-up'!$C:$C,MATCH($A569,'Smelter Look-up'!$E:$E,0)))</f>
        <v/>
      </c>
      <c r="D569" s="216"/>
      <c r="E569" s="216" t="str">
        <f ca="1">IF(ISERROR($V569),"",OFFSET('Smelter Look-up'!$D$4,$V569-4,0)&amp;"")</f>
        <v/>
      </c>
      <c r="F569" s="216" t="str">
        <f ca="1">IF(ISERROR($V569),"",OFFSET('Smelter Look-up'!$E$4,$V569-4,0))</f>
        <v/>
      </c>
      <c r="G569" s="216" t="str">
        <f ca="1">IF(C569=$X$4,"Enter smelter details", IF(ISERROR($V569),"",OFFSET('Smelter Look-up'!$F$4,$V569-4,0)))</f>
        <v/>
      </c>
      <c r="H569" s="217" t="str">
        <f ca="1">IF(ISERROR($V569),"",OFFSET('Smelter Look-up'!$G$4,$V569-4,0))</f>
        <v/>
      </c>
      <c r="I569" s="218" t="str">
        <f ca="1">IF(ISERROR($V569),"",OFFSET('Smelter Look-up'!$H$4,$V569-4,0))</f>
        <v/>
      </c>
      <c r="J569" s="218" t="str">
        <f ca="1">IF(ISERROR($V569),"",OFFSET('Smelter Look-up'!$I$4,$V569-4,0))</f>
        <v/>
      </c>
      <c r="K569" s="267"/>
      <c r="L569" s="267"/>
      <c r="M569" s="267"/>
      <c r="N569" s="267"/>
      <c r="O569" s="267"/>
      <c r="P569" s="219"/>
      <c r="Q569" s="268"/>
      <c r="R569" s="216" t="str">
        <f ca="1">IF(ISERROR($V569),"",OFFSET('Smelter Look-up'!$C$4,$V569-4,0)&amp;"")</f>
        <v/>
      </c>
      <c r="S569" s="224" t="str">
        <f t="shared" ca="1" si="24"/>
        <v/>
      </c>
      <c r="T569" s="224" t="str">
        <f ca="1">IF(B569="","",IF(ISERROR(MATCH($J569,SorP!$B$1:$B$6230,0)),"",INDIRECT("'SorP'!$A$"&amp;MATCH($J569,SorP!$B$1:$B$6230,0))))</f>
        <v/>
      </c>
      <c r="U569" s="239"/>
      <c r="V569" s="269" t="e">
        <f>IF(C569="",NA(),MATCH($B569&amp;$C569,'Smelter Look-up'!$J:$J,0))</f>
        <v>#N/A</v>
      </c>
      <c r="W569" s="270"/>
      <c r="X569" s="270">
        <f t="shared" ca="1" si="25"/>
        <v>0</v>
      </c>
      <c r="Y569" s="270"/>
      <c r="Z569" s="270"/>
      <c r="AB569" s="272" t="str">
        <f t="shared" si="26"/>
        <v/>
      </c>
    </row>
    <row r="570" spans="1:28" s="271" customFormat="1" ht="20.25">
      <c r="A570" s="215"/>
      <c r="B570" s="216" t="str">
        <f>IF(LEN(A570)=0,"",INDEX('Smelter Look-up'!$A:$A,MATCH($A570,'Smelter Look-up'!$E:$E,0)))</f>
        <v/>
      </c>
      <c r="C570" s="220" t="str">
        <f>IF(LEN(A570)=0,"",INDEX('Smelter Look-up'!$C:$C,MATCH($A570,'Smelter Look-up'!$E:$E,0)))</f>
        <v/>
      </c>
      <c r="D570" s="216"/>
      <c r="E570" s="216" t="str">
        <f ca="1">IF(ISERROR($V570),"",OFFSET('Smelter Look-up'!$D$4,$V570-4,0)&amp;"")</f>
        <v/>
      </c>
      <c r="F570" s="216" t="str">
        <f ca="1">IF(ISERROR($V570),"",OFFSET('Smelter Look-up'!$E$4,$V570-4,0))</f>
        <v/>
      </c>
      <c r="G570" s="216" t="str">
        <f ca="1">IF(C570=$X$4,"Enter smelter details", IF(ISERROR($V570),"",OFFSET('Smelter Look-up'!$F$4,$V570-4,0)))</f>
        <v/>
      </c>
      <c r="H570" s="217" t="str">
        <f ca="1">IF(ISERROR($V570),"",OFFSET('Smelter Look-up'!$G$4,$V570-4,0))</f>
        <v/>
      </c>
      <c r="I570" s="218" t="str">
        <f ca="1">IF(ISERROR($V570),"",OFFSET('Smelter Look-up'!$H$4,$V570-4,0))</f>
        <v/>
      </c>
      <c r="J570" s="218" t="str">
        <f ca="1">IF(ISERROR($V570),"",OFFSET('Smelter Look-up'!$I$4,$V570-4,0))</f>
        <v/>
      </c>
      <c r="K570" s="267"/>
      <c r="L570" s="267"/>
      <c r="M570" s="267"/>
      <c r="N570" s="267"/>
      <c r="O570" s="267"/>
      <c r="P570" s="219"/>
      <c r="Q570" s="268"/>
      <c r="R570" s="216" t="str">
        <f ca="1">IF(ISERROR($V570),"",OFFSET('Smelter Look-up'!$C$4,$V570-4,0)&amp;"")</f>
        <v/>
      </c>
      <c r="S570" s="224" t="str">
        <f t="shared" ca="1" si="24"/>
        <v/>
      </c>
      <c r="T570" s="224" t="str">
        <f ca="1">IF(B570="","",IF(ISERROR(MATCH($J570,SorP!$B$1:$B$6230,0)),"",INDIRECT("'SorP'!$A$"&amp;MATCH($J570,SorP!$B$1:$B$6230,0))))</f>
        <v/>
      </c>
      <c r="U570" s="239"/>
      <c r="V570" s="269" t="e">
        <f>IF(C570="",NA(),MATCH($B570&amp;$C570,'Smelter Look-up'!$J:$J,0))</f>
        <v>#N/A</v>
      </c>
      <c r="W570" s="270"/>
      <c r="X570" s="270">
        <f t="shared" ca="1" si="25"/>
        <v>0</v>
      </c>
      <c r="Y570" s="270"/>
      <c r="Z570" s="270"/>
      <c r="AB570" s="272" t="str">
        <f t="shared" si="26"/>
        <v/>
      </c>
    </row>
    <row r="571" spans="1:28" s="271" customFormat="1" ht="20.25">
      <c r="A571" s="215"/>
      <c r="B571" s="216" t="str">
        <f>IF(LEN(A571)=0,"",INDEX('Smelter Look-up'!$A:$A,MATCH($A571,'Smelter Look-up'!$E:$E,0)))</f>
        <v/>
      </c>
      <c r="C571" s="220" t="str">
        <f>IF(LEN(A571)=0,"",INDEX('Smelter Look-up'!$C:$C,MATCH($A571,'Smelter Look-up'!$E:$E,0)))</f>
        <v/>
      </c>
      <c r="D571" s="216"/>
      <c r="E571" s="216" t="str">
        <f ca="1">IF(ISERROR($V571),"",OFFSET('Smelter Look-up'!$D$4,$V571-4,0)&amp;"")</f>
        <v/>
      </c>
      <c r="F571" s="216" t="str">
        <f ca="1">IF(ISERROR($V571),"",OFFSET('Smelter Look-up'!$E$4,$V571-4,0))</f>
        <v/>
      </c>
      <c r="G571" s="216" t="str">
        <f ca="1">IF(C571=$X$4,"Enter smelter details", IF(ISERROR($V571),"",OFFSET('Smelter Look-up'!$F$4,$V571-4,0)))</f>
        <v/>
      </c>
      <c r="H571" s="217" t="str">
        <f ca="1">IF(ISERROR($V571),"",OFFSET('Smelter Look-up'!$G$4,$V571-4,0))</f>
        <v/>
      </c>
      <c r="I571" s="218" t="str">
        <f ca="1">IF(ISERROR($V571),"",OFFSET('Smelter Look-up'!$H$4,$V571-4,0))</f>
        <v/>
      </c>
      <c r="J571" s="218" t="str">
        <f ca="1">IF(ISERROR($V571),"",OFFSET('Smelter Look-up'!$I$4,$V571-4,0))</f>
        <v/>
      </c>
      <c r="K571" s="267"/>
      <c r="L571" s="267"/>
      <c r="M571" s="267"/>
      <c r="N571" s="267"/>
      <c r="O571" s="267"/>
      <c r="P571" s="219"/>
      <c r="Q571" s="268"/>
      <c r="R571" s="216" t="str">
        <f ca="1">IF(ISERROR($V571),"",OFFSET('Smelter Look-up'!$C$4,$V571-4,0)&amp;"")</f>
        <v/>
      </c>
      <c r="S571" s="224" t="str">
        <f t="shared" ca="1" si="24"/>
        <v/>
      </c>
      <c r="T571" s="224" t="str">
        <f ca="1">IF(B571="","",IF(ISERROR(MATCH($J571,SorP!$B$1:$B$6230,0)),"",INDIRECT("'SorP'!$A$"&amp;MATCH($J571,SorP!$B$1:$B$6230,0))))</f>
        <v/>
      </c>
      <c r="U571" s="239"/>
      <c r="V571" s="269" t="e">
        <f>IF(C571="",NA(),MATCH($B571&amp;$C571,'Smelter Look-up'!$J:$J,0))</f>
        <v>#N/A</v>
      </c>
      <c r="W571" s="270"/>
      <c r="X571" s="270">
        <f t="shared" ca="1" si="25"/>
        <v>0</v>
      </c>
      <c r="Y571" s="270"/>
      <c r="Z571" s="270"/>
      <c r="AB571" s="272" t="str">
        <f t="shared" si="26"/>
        <v/>
      </c>
    </row>
    <row r="572" spans="1:28" s="271" customFormat="1" ht="20.25">
      <c r="A572" s="215"/>
      <c r="B572" s="216" t="str">
        <f>IF(LEN(A572)=0,"",INDEX('Smelter Look-up'!$A:$A,MATCH($A572,'Smelter Look-up'!$E:$E,0)))</f>
        <v/>
      </c>
      <c r="C572" s="220" t="str">
        <f>IF(LEN(A572)=0,"",INDEX('Smelter Look-up'!$C:$C,MATCH($A572,'Smelter Look-up'!$E:$E,0)))</f>
        <v/>
      </c>
      <c r="D572" s="216"/>
      <c r="E572" s="216" t="str">
        <f ca="1">IF(ISERROR($V572),"",OFFSET('Smelter Look-up'!$D$4,$V572-4,0)&amp;"")</f>
        <v/>
      </c>
      <c r="F572" s="216" t="str">
        <f ca="1">IF(ISERROR($V572),"",OFFSET('Smelter Look-up'!$E$4,$V572-4,0))</f>
        <v/>
      </c>
      <c r="G572" s="216" t="str">
        <f ca="1">IF(C572=$X$4,"Enter smelter details", IF(ISERROR($V572),"",OFFSET('Smelter Look-up'!$F$4,$V572-4,0)))</f>
        <v/>
      </c>
      <c r="H572" s="217" t="str">
        <f ca="1">IF(ISERROR($V572),"",OFFSET('Smelter Look-up'!$G$4,$V572-4,0))</f>
        <v/>
      </c>
      <c r="I572" s="218" t="str">
        <f ca="1">IF(ISERROR($V572),"",OFFSET('Smelter Look-up'!$H$4,$V572-4,0))</f>
        <v/>
      </c>
      <c r="J572" s="218" t="str">
        <f ca="1">IF(ISERROR($V572),"",OFFSET('Smelter Look-up'!$I$4,$V572-4,0))</f>
        <v/>
      </c>
      <c r="K572" s="267"/>
      <c r="L572" s="267"/>
      <c r="M572" s="267"/>
      <c r="N572" s="267"/>
      <c r="O572" s="267"/>
      <c r="P572" s="219"/>
      <c r="Q572" s="268"/>
      <c r="R572" s="216" t="str">
        <f ca="1">IF(ISERROR($V572),"",OFFSET('Smelter Look-up'!$C$4,$V572-4,0)&amp;"")</f>
        <v/>
      </c>
      <c r="S572" s="224" t="str">
        <f t="shared" ca="1" si="24"/>
        <v/>
      </c>
      <c r="T572" s="224" t="str">
        <f ca="1">IF(B572="","",IF(ISERROR(MATCH($J572,SorP!$B$1:$B$6230,0)),"",INDIRECT("'SorP'!$A$"&amp;MATCH($J572,SorP!$B$1:$B$6230,0))))</f>
        <v/>
      </c>
      <c r="U572" s="239"/>
      <c r="V572" s="269" t="e">
        <f>IF(C572="",NA(),MATCH($B572&amp;$C572,'Smelter Look-up'!$J:$J,0))</f>
        <v>#N/A</v>
      </c>
      <c r="W572" s="270"/>
      <c r="X572" s="270">
        <f t="shared" ca="1" si="25"/>
        <v>0</v>
      </c>
      <c r="Y572" s="270"/>
      <c r="Z572" s="270"/>
      <c r="AB572" s="272" t="str">
        <f t="shared" si="26"/>
        <v/>
      </c>
    </row>
    <row r="573" spans="1:28" s="271" customFormat="1" ht="20.25">
      <c r="A573" s="215"/>
      <c r="B573" s="216" t="str">
        <f>IF(LEN(A573)=0,"",INDEX('Smelter Look-up'!$A:$A,MATCH($A573,'Smelter Look-up'!$E:$E,0)))</f>
        <v/>
      </c>
      <c r="C573" s="220" t="str">
        <f>IF(LEN(A573)=0,"",INDEX('Smelter Look-up'!$C:$C,MATCH($A573,'Smelter Look-up'!$E:$E,0)))</f>
        <v/>
      </c>
      <c r="D573" s="216"/>
      <c r="E573" s="216" t="str">
        <f ca="1">IF(ISERROR($V573),"",OFFSET('Smelter Look-up'!$D$4,$V573-4,0)&amp;"")</f>
        <v/>
      </c>
      <c r="F573" s="216" t="str">
        <f ca="1">IF(ISERROR($V573),"",OFFSET('Smelter Look-up'!$E$4,$V573-4,0))</f>
        <v/>
      </c>
      <c r="G573" s="216" t="str">
        <f ca="1">IF(C573=$X$4,"Enter smelter details", IF(ISERROR($V573),"",OFFSET('Smelter Look-up'!$F$4,$V573-4,0)))</f>
        <v/>
      </c>
      <c r="H573" s="217" t="str">
        <f ca="1">IF(ISERROR($V573),"",OFFSET('Smelter Look-up'!$G$4,$V573-4,0))</f>
        <v/>
      </c>
      <c r="I573" s="218" t="str">
        <f ca="1">IF(ISERROR($V573),"",OFFSET('Smelter Look-up'!$H$4,$V573-4,0))</f>
        <v/>
      </c>
      <c r="J573" s="218" t="str">
        <f ca="1">IF(ISERROR($V573),"",OFFSET('Smelter Look-up'!$I$4,$V573-4,0))</f>
        <v/>
      </c>
      <c r="K573" s="267"/>
      <c r="L573" s="267"/>
      <c r="M573" s="267"/>
      <c r="N573" s="267"/>
      <c r="O573" s="267"/>
      <c r="P573" s="219"/>
      <c r="Q573" s="268"/>
      <c r="R573" s="216" t="str">
        <f ca="1">IF(ISERROR($V573),"",OFFSET('Smelter Look-up'!$C$4,$V573-4,0)&amp;"")</f>
        <v/>
      </c>
      <c r="S573" s="224" t="str">
        <f t="shared" ca="1" si="24"/>
        <v/>
      </c>
      <c r="T573" s="224" t="str">
        <f ca="1">IF(B573="","",IF(ISERROR(MATCH($J573,SorP!$B$1:$B$6230,0)),"",INDIRECT("'SorP'!$A$"&amp;MATCH($J573,SorP!$B$1:$B$6230,0))))</f>
        <v/>
      </c>
      <c r="U573" s="239"/>
      <c r="V573" s="269" t="e">
        <f>IF(C573="",NA(),MATCH($B573&amp;$C573,'Smelter Look-up'!$J:$J,0))</f>
        <v>#N/A</v>
      </c>
      <c r="W573" s="270"/>
      <c r="X573" s="270">
        <f t="shared" ca="1" si="25"/>
        <v>0</v>
      </c>
      <c r="Y573" s="270"/>
      <c r="Z573" s="270"/>
      <c r="AB573" s="272" t="str">
        <f t="shared" si="26"/>
        <v/>
      </c>
    </row>
    <row r="574" spans="1:28" s="271" customFormat="1" ht="20.25">
      <c r="A574" s="215"/>
      <c r="B574" s="216" t="str">
        <f>IF(LEN(A574)=0,"",INDEX('Smelter Look-up'!$A:$A,MATCH($A574,'Smelter Look-up'!$E:$E,0)))</f>
        <v/>
      </c>
      <c r="C574" s="220" t="str">
        <f>IF(LEN(A574)=0,"",INDEX('Smelter Look-up'!$C:$C,MATCH($A574,'Smelter Look-up'!$E:$E,0)))</f>
        <v/>
      </c>
      <c r="D574" s="216"/>
      <c r="E574" s="216" t="str">
        <f ca="1">IF(ISERROR($V574),"",OFFSET('Smelter Look-up'!$D$4,$V574-4,0)&amp;"")</f>
        <v/>
      </c>
      <c r="F574" s="216" t="str">
        <f ca="1">IF(ISERROR($V574),"",OFFSET('Smelter Look-up'!$E$4,$V574-4,0))</f>
        <v/>
      </c>
      <c r="G574" s="216" t="str">
        <f ca="1">IF(C574=$X$4,"Enter smelter details", IF(ISERROR($V574),"",OFFSET('Smelter Look-up'!$F$4,$V574-4,0)))</f>
        <v/>
      </c>
      <c r="H574" s="217" t="str">
        <f ca="1">IF(ISERROR($V574),"",OFFSET('Smelter Look-up'!$G$4,$V574-4,0))</f>
        <v/>
      </c>
      <c r="I574" s="218" t="str">
        <f ca="1">IF(ISERROR($V574),"",OFFSET('Smelter Look-up'!$H$4,$V574-4,0))</f>
        <v/>
      </c>
      <c r="J574" s="218" t="str">
        <f ca="1">IF(ISERROR($V574),"",OFFSET('Smelter Look-up'!$I$4,$V574-4,0))</f>
        <v/>
      </c>
      <c r="K574" s="267"/>
      <c r="L574" s="267"/>
      <c r="M574" s="267"/>
      <c r="N574" s="267"/>
      <c r="O574" s="267"/>
      <c r="P574" s="219"/>
      <c r="Q574" s="268"/>
      <c r="R574" s="216" t="str">
        <f ca="1">IF(ISERROR($V574),"",OFFSET('Smelter Look-up'!$C$4,$V574-4,0)&amp;"")</f>
        <v/>
      </c>
      <c r="S574" s="224" t="str">
        <f t="shared" ca="1" si="24"/>
        <v/>
      </c>
      <c r="T574" s="224" t="str">
        <f ca="1">IF(B574="","",IF(ISERROR(MATCH($J574,SorP!$B$1:$B$6230,0)),"",INDIRECT("'SorP'!$A$"&amp;MATCH($J574,SorP!$B$1:$B$6230,0))))</f>
        <v/>
      </c>
      <c r="U574" s="239"/>
      <c r="V574" s="269" t="e">
        <f>IF(C574="",NA(),MATCH($B574&amp;$C574,'Smelter Look-up'!$J:$J,0))</f>
        <v>#N/A</v>
      </c>
      <c r="W574" s="270"/>
      <c r="X574" s="270">
        <f t="shared" ca="1" si="25"/>
        <v>0</v>
      </c>
      <c r="Y574" s="270"/>
      <c r="Z574" s="270"/>
      <c r="AB574" s="272" t="str">
        <f t="shared" si="26"/>
        <v/>
      </c>
    </row>
    <row r="575" spans="1:28" s="271" customFormat="1" ht="20.25">
      <c r="A575" s="215"/>
      <c r="B575" s="216" t="str">
        <f>IF(LEN(A575)=0,"",INDEX('Smelter Look-up'!$A:$A,MATCH($A575,'Smelter Look-up'!$E:$E,0)))</f>
        <v/>
      </c>
      <c r="C575" s="220" t="str">
        <f>IF(LEN(A575)=0,"",INDEX('Smelter Look-up'!$C:$C,MATCH($A575,'Smelter Look-up'!$E:$E,0)))</f>
        <v/>
      </c>
      <c r="D575" s="216"/>
      <c r="E575" s="216" t="str">
        <f ca="1">IF(ISERROR($V575),"",OFFSET('Smelter Look-up'!$D$4,$V575-4,0)&amp;"")</f>
        <v/>
      </c>
      <c r="F575" s="216" t="str">
        <f ca="1">IF(ISERROR($V575),"",OFFSET('Smelter Look-up'!$E$4,$V575-4,0))</f>
        <v/>
      </c>
      <c r="G575" s="216" t="str">
        <f ca="1">IF(C575=$X$4,"Enter smelter details", IF(ISERROR($V575),"",OFFSET('Smelter Look-up'!$F$4,$V575-4,0)))</f>
        <v/>
      </c>
      <c r="H575" s="217" t="str">
        <f ca="1">IF(ISERROR($V575),"",OFFSET('Smelter Look-up'!$G$4,$V575-4,0))</f>
        <v/>
      </c>
      <c r="I575" s="218" t="str">
        <f ca="1">IF(ISERROR($V575),"",OFFSET('Smelter Look-up'!$H$4,$V575-4,0))</f>
        <v/>
      </c>
      <c r="J575" s="218" t="str">
        <f ca="1">IF(ISERROR($V575),"",OFFSET('Smelter Look-up'!$I$4,$V575-4,0))</f>
        <v/>
      </c>
      <c r="K575" s="267"/>
      <c r="L575" s="267"/>
      <c r="M575" s="267"/>
      <c r="N575" s="267"/>
      <c r="O575" s="267"/>
      <c r="P575" s="219"/>
      <c r="Q575" s="268"/>
      <c r="R575" s="216" t="str">
        <f ca="1">IF(ISERROR($V575),"",OFFSET('Smelter Look-up'!$C$4,$V575-4,0)&amp;"")</f>
        <v/>
      </c>
      <c r="S575" s="224" t="str">
        <f t="shared" ca="1" si="24"/>
        <v/>
      </c>
      <c r="T575" s="224" t="str">
        <f ca="1">IF(B575="","",IF(ISERROR(MATCH($J575,SorP!$B$1:$B$6230,0)),"",INDIRECT("'SorP'!$A$"&amp;MATCH($J575,SorP!$B$1:$B$6230,0))))</f>
        <v/>
      </c>
      <c r="U575" s="239"/>
      <c r="V575" s="269" t="e">
        <f>IF(C575="",NA(),MATCH($B575&amp;$C575,'Smelter Look-up'!$J:$J,0))</f>
        <v>#N/A</v>
      </c>
      <c r="W575" s="270"/>
      <c r="X575" s="270">
        <f t="shared" ca="1" si="25"/>
        <v>0</v>
      </c>
      <c r="Y575" s="270"/>
      <c r="Z575" s="270"/>
      <c r="AB575" s="272" t="str">
        <f t="shared" si="26"/>
        <v/>
      </c>
    </row>
    <row r="576" spans="1:28" s="271" customFormat="1" ht="20.25">
      <c r="A576" s="215"/>
      <c r="B576" s="216" t="str">
        <f>IF(LEN(A576)=0,"",INDEX('Smelter Look-up'!$A:$A,MATCH($A576,'Smelter Look-up'!$E:$E,0)))</f>
        <v/>
      </c>
      <c r="C576" s="220" t="str">
        <f>IF(LEN(A576)=0,"",INDEX('Smelter Look-up'!$C:$C,MATCH($A576,'Smelter Look-up'!$E:$E,0)))</f>
        <v/>
      </c>
      <c r="D576" s="216"/>
      <c r="E576" s="216" t="str">
        <f ca="1">IF(ISERROR($V576),"",OFFSET('Smelter Look-up'!$D$4,$V576-4,0)&amp;"")</f>
        <v/>
      </c>
      <c r="F576" s="216" t="str">
        <f ca="1">IF(ISERROR($V576),"",OFFSET('Smelter Look-up'!$E$4,$V576-4,0))</f>
        <v/>
      </c>
      <c r="G576" s="216" t="str">
        <f ca="1">IF(C576=$X$4,"Enter smelter details", IF(ISERROR($V576),"",OFFSET('Smelter Look-up'!$F$4,$V576-4,0)))</f>
        <v/>
      </c>
      <c r="H576" s="217" t="str">
        <f ca="1">IF(ISERROR($V576),"",OFFSET('Smelter Look-up'!$G$4,$V576-4,0))</f>
        <v/>
      </c>
      <c r="I576" s="218" t="str">
        <f ca="1">IF(ISERROR($V576),"",OFFSET('Smelter Look-up'!$H$4,$V576-4,0))</f>
        <v/>
      </c>
      <c r="J576" s="218" t="str">
        <f ca="1">IF(ISERROR($V576),"",OFFSET('Smelter Look-up'!$I$4,$V576-4,0))</f>
        <v/>
      </c>
      <c r="K576" s="267"/>
      <c r="L576" s="267"/>
      <c r="M576" s="267"/>
      <c r="N576" s="267"/>
      <c r="O576" s="267"/>
      <c r="P576" s="219"/>
      <c r="Q576" s="268"/>
      <c r="R576" s="216" t="str">
        <f ca="1">IF(ISERROR($V576),"",OFFSET('Smelter Look-up'!$C$4,$V576-4,0)&amp;"")</f>
        <v/>
      </c>
      <c r="S576" s="224" t="str">
        <f t="shared" ca="1" si="24"/>
        <v/>
      </c>
      <c r="T576" s="224" t="str">
        <f ca="1">IF(B576="","",IF(ISERROR(MATCH($J576,SorP!$B$1:$B$6230,0)),"",INDIRECT("'SorP'!$A$"&amp;MATCH($J576,SorP!$B$1:$B$6230,0))))</f>
        <v/>
      </c>
      <c r="U576" s="239"/>
      <c r="V576" s="269" t="e">
        <f>IF(C576="",NA(),MATCH($B576&amp;$C576,'Smelter Look-up'!$J:$J,0))</f>
        <v>#N/A</v>
      </c>
      <c r="W576" s="270"/>
      <c r="X576" s="270">
        <f t="shared" ca="1" si="25"/>
        <v>0</v>
      </c>
      <c r="Y576" s="270"/>
      <c r="Z576" s="270"/>
      <c r="AB576" s="272" t="str">
        <f t="shared" si="26"/>
        <v/>
      </c>
    </row>
    <row r="577" spans="1:28" s="271" customFormat="1" ht="20.25">
      <c r="A577" s="215"/>
      <c r="B577" s="216" t="str">
        <f>IF(LEN(A577)=0,"",INDEX('Smelter Look-up'!$A:$A,MATCH($A577,'Smelter Look-up'!$E:$E,0)))</f>
        <v/>
      </c>
      <c r="C577" s="220" t="str">
        <f>IF(LEN(A577)=0,"",INDEX('Smelter Look-up'!$C:$C,MATCH($A577,'Smelter Look-up'!$E:$E,0)))</f>
        <v/>
      </c>
      <c r="D577" s="216"/>
      <c r="E577" s="216" t="str">
        <f ca="1">IF(ISERROR($V577),"",OFFSET('Smelter Look-up'!$D$4,$V577-4,0)&amp;"")</f>
        <v/>
      </c>
      <c r="F577" s="216" t="str">
        <f ca="1">IF(ISERROR($V577),"",OFFSET('Smelter Look-up'!$E$4,$V577-4,0))</f>
        <v/>
      </c>
      <c r="G577" s="216" t="str">
        <f ca="1">IF(C577=$X$4,"Enter smelter details", IF(ISERROR($V577),"",OFFSET('Smelter Look-up'!$F$4,$V577-4,0)))</f>
        <v/>
      </c>
      <c r="H577" s="217" t="str">
        <f ca="1">IF(ISERROR($V577),"",OFFSET('Smelter Look-up'!$G$4,$V577-4,0))</f>
        <v/>
      </c>
      <c r="I577" s="218" t="str">
        <f ca="1">IF(ISERROR($V577),"",OFFSET('Smelter Look-up'!$H$4,$V577-4,0))</f>
        <v/>
      </c>
      <c r="J577" s="218" t="str">
        <f ca="1">IF(ISERROR($V577),"",OFFSET('Smelter Look-up'!$I$4,$V577-4,0))</f>
        <v/>
      </c>
      <c r="K577" s="267"/>
      <c r="L577" s="267"/>
      <c r="M577" s="267"/>
      <c r="N577" s="267"/>
      <c r="O577" s="267"/>
      <c r="P577" s="219"/>
      <c r="Q577" s="268"/>
      <c r="R577" s="216" t="str">
        <f ca="1">IF(ISERROR($V577),"",OFFSET('Smelter Look-up'!$C$4,$V577-4,0)&amp;"")</f>
        <v/>
      </c>
      <c r="S577" s="224" t="str">
        <f t="shared" ca="1" si="24"/>
        <v/>
      </c>
      <c r="T577" s="224" t="str">
        <f ca="1">IF(B577="","",IF(ISERROR(MATCH($J577,SorP!$B$1:$B$6230,0)),"",INDIRECT("'SorP'!$A$"&amp;MATCH($J577,SorP!$B$1:$B$6230,0))))</f>
        <v/>
      </c>
      <c r="U577" s="239"/>
      <c r="V577" s="269" t="e">
        <f>IF(C577="",NA(),MATCH($B577&amp;$C577,'Smelter Look-up'!$J:$J,0))</f>
        <v>#N/A</v>
      </c>
      <c r="W577" s="270"/>
      <c r="X577" s="270">
        <f t="shared" ca="1" si="25"/>
        <v>0</v>
      </c>
      <c r="Y577" s="270"/>
      <c r="Z577" s="270"/>
      <c r="AB577" s="272" t="str">
        <f t="shared" si="26"/>
        <v/>
      </c>
    </row>
    <row r="578" spans="1:28" s="271" customFormat="1" ht="20.25">
      <c r="A578" s="215"/>
      <c r="B578" s="216" t="str">
        <f>IF(LEN(A578)=0,"",INDEX('Smelter Look-up'!$A:$A,MATCH($A578,'Smelter Look-up'!$E:$E,0)))</f>
        <v/>
      </c>
      <c r="C578" s="220" t="str">
        <f>IF(LEN(A578)=0,"",INDEX('Smelter Look-up'!$C:$C,MATCH($A578,'Smelter Look-up'!$E:$E,0)))</f>
        <v/>
      </c>
      <c r="D578" s="216"/>
      <c r="E578" s="216" t="str">
        <f ca="1">IF(ISERROR($V578),"",OFFSET('Smelter Look-up'!$D$4,$V578-4,0)&amp;"")</f>
        <v/>
      </c>
      <c r="F578" s="216" t="str">
        <f ca="1">IF(ISERROR($V578),"",OFFSET('Smelter Look-up'!$E$4,$V578-4,0))</f>
        <v/>
      </c>
      <c r="G578" s="216" t="str">
        <f ca="1">IF(C578=$X$4,"Enter smelter details", IF(ISERROR($V578),"",OFFSET('Smelter Look-up'!$F$4,$V578-4,0)))</f>
        <v/>
      </c>
      <c r="H578" s="217" t="str">
        <f ca="1">IF(ISERROR($V578),"",OFFSET('Smelter Look-up'!$G$4,$V578-4,0))</f>
        <v/>
      </c>
      <c r="I578" s="218" t="str">
        <f ca="1">IF(ISERROR($V578),"",OFFSET('Smelter Look-up'!$H$4,$V578-4,0))</f>
        <v/>
      </c>
      <c r="J578" s="218" t="str">
        <f ca="1">IF(ISERROR($V578),"",OFFSET('Smelter Look-up'!$I$4,$V578-4,0))</f>
        <v/>
      </c>
      <c r="K578" s="267"/>
      <c r="L578" s="267"/>
      <c r="M578" s="267"/>
      <c r="N578" s="267"/>
      <c r="O578" s="267"/>
      <c r="P578" s="219"/>
      <c r="Q578" s="268"/>
      <c r="R578" s="216" t="str">
        <f ca="1">IF(ISERROR($V578),"",OFFSET('Smelter Look-up'!$C$4,$V578-4,0)&amp;"")</f>
        <v/>
      </c>
      <c r="S578" s="224" t="str">
        <f t="shared" ca="1" si="24"/>
        <v/>
      </c>
      <c r="T578" s="224" t="str">
        <f ca="1">IF(B578="","",IF(ISERROR(MATCH($J578,SorP!$B$1:$B$6230,0)),"",INDIRECT("'SorP'!$A$"&amp;MATCH($J578,SorP!$B$1:$B$6230,0))))</f>
        <v/>
      </c>
      <c r="U578" s="239"/>
      <c r="V578" s="269" t="e">
        <f>IF(C578="",NA(),MATCH($B578&amp;$C578,'Smelter Look-up'!$J:$J,0))</f>
        <v>#N/A</v>
      </c>
      <c r="W578" s="270"/>
      <c r="X578" s="270">
        <f t="shared" ca="1" si="25"/>
        <v>0</v>
      </c>
      <c r="Y578" s="270"/>
      <c r="Z578" s="270"/>
      <c r="AB578" s="272" t="str">
        <f t="shared" si="26"/>
        <v/>
      </c>
    </row>
    <row r="579" spans="1:28" s="271" customFormat="1" ht="20.25">
      <c r="A579" s="215"/>
      <c r="B579" s="216" t="str">
        <f>IF(LEN(A579)=0,"",INDEX('Smelter Look-up'!$A:$A,MATCH($A579,'Smelter Look-up'!$E:$E,0)))</f>
        <v/>
      </c>
      <c r="C579" s="220" t="str">
        <f>IF(LEN(A579)=0,"",INDEX('Smelter Look-up'!$C:$C,MATCH($A579,'Smelter Look-up'!$E:$E,0)))</f>
        <v/>
      </c>
      <c r="D579" s="216"/>
      <c r="E579" s="216" t="str">
        <f ca="1">IF(ISERROR($V579),"",OFFSET('Smelter Look-up'!$D$4,$V579-4,0)&amp;"")</f>
        <v/>
      </c>
      <c r="F579" s="216" t="str">
        <f ca="1">IF(ISERROR($V579),"",OFFSET('Smelter Look-up'!$E$4,$V579-4,0))</f>
        <v/>
      </c>
      <c r="G579" s="216" t="str">
        <f ca="1">IF(C579=$X$4,"Enter smelter details", IF(ISERROR($V579),"",OFFSET('Smelter Look-up'!$F$4,$V579-4,0)))</f>
        <v/>
      </c>
      <c r="H579" s="217" t="str">
        <f ca="1">IF(ISERROR($V579),"",OFFSET('Smelter Look-up'!$G$4,$V579-4,0))</f>
        <v/>
      </c>
      <c r="I579" s="218" t="str">
        <f ca="1">IF(ISERROR($V579),"",OFFSET('Smelter Look-up'!$H$4,$V579-4,0))</f>
        <v/>
      </c>
      <c r="J579" s="218" t="str">
        <f ca="1">IF(ISERROR($V579),"",OFFSET('Smelter Look-up'!$I$4,$V579-4,0))</f>
        <v/>
      </c>
      <c r="K579" s="267"/>
      <c r="L579" s="267"/>
      <c r="M579" s="267"/>
      <c r="N579" s="267"/>
      <c r="O579" s="267"/>
      <c r="P579" s="219"/>
      <c r="Q579" s="268"/>
      <c r="R579" s="216" t="str">
        <f ca="1">IF(ISERROR($V579),"",OFFSET('Smelter Look-up'!$C$4,$V579-4,0)&amp;"")</f>
        <v/>
      </c>
      <c r="S579" s="224" t="str">
        <f t="shared" ca="1" si="24"/>
        <v/>
      </c>
      <c r="T579" s="224" t="str">
        <f ca="1">IF(B579="","",IF(ISERROR(MATCH($J579,SorP!$B$1:$B$6230,0)),"",INDIRECT("'SorP'!$A$"&amp;MATCH($J579,SorP!$B$1:$B$6230,0))))</f>
        <v/>
      </c>
      <c r="U579" s="239"/>
      <c r="V579" s="269" t="e">
        <f>IF(C579="",NA(),MATCH($B579&amp;$C579,'Smelter Look-up'!$J:$J,0))</f>
        <v>#N/A</v>
      </c>
      <c r="W579" s="270"/>
      <c r="X579" s="270">
        <f t="shared" ca="1" si="25"/>
        <v>0</v>
      </c>
      <c r="Y579" s="270"/>
      <c r="Z579" s="270"/>
      <c r="AB579" s="272" t="str">
        <f t="shared" si="26"/>
        <v/>
      </c>
    </row>
    <row r="580" spans="1:28" s="271" customFormat="1" ht="20.25">
      <c r="A580" s="215"/>
      <c r="B580" s="216" t="str">
        <f>IF(LEN(A580)=0,"",INDEX('Smelter Look-up'!$A:$A,MATCH($A580,'Smelter Look-up'!$E:$E,0)))</f>
        <v/>
      </c>
      <c r="C580" s="220" t="str">
        <f>IF(LEN(A580)=0,"",INDEX('Smelter Look-up'!$C:$C,MATCH($A580,'Smelter Look-up'!$E:$E,0)))</f>
        <v/>
      </c>
      <c r="D580" s="216"/>
      <c r="E580" s="216" t="str">
        <f ca="1">IF(ISERROR($V580),"",OFFSET('Smelter Look-up'!$D$4,$V580-4,0)&amp;"")</f>
        <v/>
      </c>
      <c r="F580" s="216" t="str">
        <f ca="1">IF(ISERROR($V580),"",OFFSET('Smelter Look-up'!$E$4,$V580-4,0))</f>
        <v/>
      </c>
      <c r="G580" s="216" t="str">
        <f ca="1">IF(C580=$X$4,"Enter smelter details", IF(ISERROR($V580),"",OFFSET('Smelter Look-up'!$F$4,$V580-4,0)))</f>
        <v/>
      </c>
      <c r="H580" s="217" t="str">
        <f ca="1">IF(ISERROR($V580),"",OFFSET('Smelter Look-up'!$G$4,$V580-4,0))</f>
        <v/>
      </c>
      <c r="I580" s="218" t="str">
        <f ca="1">IF(ISERROR($V580),"",OFFSET('Smelter Look-up'!$H$4,$V580-4,0))</f>
        <v/>
      </c>
      <c r="J580" s="218" t="str">
        <f ca="1">IF(ISERROR($V580),"",OFFSET('Smelter Look-up'!$I$4,$V580-4,0))</f>
        <v/>
      </c>
      <c r="K580" s="267"/>
      <c r="L580" s="267"/>
      <c r="M580" s="267"/>
      <c r="N580" s="267"/>
      <c r="O580" s="267"/>
      <c r="P580" s="219"/>
      <c r="Q580" s="268"/>
      <c r="R580" s="216" t="str">
        <f ca="1">IF(ISERROR($V580),"",OFFSET('Smelter Look-up'!$C$4,$V580-4,0)&amp;"")</f>
        <v/>
      </c>
      <c r="S580" s="224" t="str">
        <f t="shared" ca="1" si="24"/>
        <v/>
      </c>
      <c r="T580" s="224" t="str">
        <f ca="1">IF(B580="","",IF(ISERROR(MATCH($J580,SorP!$B$1:$B$6230,0)),"",INDIRECT("'SorP'!$A$"&amp;MATCH($J580,SorP!$B$1:$B$6230,0))))</f>
        <v/>
      </c>
      <c r="U580" s="239"/>
      <c r="V580" s="269" t="e">
        <f>IF(C580="",NA(),MATCH($B580&amp;$C580,'Smelter Look-up'!$J:$J,0))</f>
        <v>#N/A</v>
      </c>
      <c r="W580" s="270"/>
      <c r="X580" s="270">
        <f t="shared" ca="1" si="25"/>
        <v>0</v>
      </c>
      <c r="Y580" s="270"/>
      <c r="Z580" s="270"/>
      <c r="AB580" s="272" t="str">
        <f t="shared" si="26"/>
        <v/>
      </c>
    </row>
    <row r="581" spans="1:28" s="271" customFormat="1" ht="20.25">
      <c r="A581" s="215"/>
      <c r="B581" s="216" t="str">
        <f>IF(LEN(A581)=0,"",INDEX('Smelter Look-up'!$A:$A,MATCH($A581,'Smelter Look-up'!$E:$E,0)))</f>
        <v/>
      </c>
      <c r="C581" s="220" t="str">
        <f>IF(LEN(A581)=0,"",INDEX('Smelter Look-up'!$C:$C,MATCH($A581,'Smelter Look-up'!$E:$E,0)))</f>
        <v/>
      </c>
      <c r="D581" s="216"/>
      <c r="E581" s="216" t="str">
        <f ca="1">IF(ISERROR($V581),"",OFFSET('Smelter Look-up'!$D$4,$V581-4,0)&amp;"")</f>
        <v/>
      </c>
      <c r="F581" s="216" t="str">
        <f ca="1">IF(ISERROR($V581),"",OFFSET('Smelter Look-up'!$E$4,$V581-4,0))</f>
        <v/>
      </c>
      <c r="G581" s="216" t="str">
        <f ca="1">IF(C581=$X$4,"Enter smelter details", IF(ISERROR($V581),"",OFFSET('Smelter Look-up'!$F$4,$V581-4,0)))</f>
        <v/>
      </c>
      <c r="H581" s="217" t="str">
        <f ca="1">IF(ISERROR($V581),"",OFFSET('Smelter Look-up'!$G$4,$V581-4,0))</f>
        <v/>
      </c>
      <c r="I581" s="218" t="str">
        <f ca="1">IF(ISERROR($V581),"",OFFSET('Smelter Look-up'!$H$4,$V581-4,0))</f>
        <v/>
      </c>
      <c r="J581" s="218" t="str">
        <f ca="1">IF(ISERROR($V581),"",OFFSET('Smelter Look-up'!$I$4,$V581-4,0))</f>
        <v/>
      </c>
      <c r="K581" s="267"/>
      <c r="L581" s="267"/>
      <c r="M581" s="267"/>
      <c r="N581" s="267"/>
      <c r="O581" s="267"/>
      <c r="P581" s="219"/>
      <c r="Q581" s="268"/>
      <c r="R581" s="216" t="str">
        <f ca="1">IF(ISERROR($V581),"",OFFSET('Smelter Look-up'!$C$4,$V581-4,0)&amp;"")</f>
        <v/>
      </c>
      <c r="S581" s="224" t="str">
        <f t="shared" ref="S581:S585" ca="1" si="27">IF(B581="","",IF(ISERROR(MATCH($E581,CL,0)),"Unknown",INDIRECT("'C'!$A$"&amp;MATCH($E581,CL,0)+1)))</f>
        <v/>
      </c>
      <c r="T581" s="224" t="str">
        <f ca="1">IF(B581="","",IF(ISERROR(MATCH($J581,SorP!$B$1:$B$6230,0)),"",INDIRECT("'SorP'!$A$"&amp;MATCH($J581,SorP!$B$1:$B$6230,0))))</f>
        <v/>
      </c>
      <c r="U581" s="239"/>
      <c r="V581" s="269" t="e">
        <f>IF(C581="",NA(),MATCH($B581&amp;$C581,'Smelter Look-up'!$J:$J,0))</f>
        <v>#N/A</v>
      </c>
      <c r="W581" s="270"/>
      <c r="X581" s="270">
        <f t="shared" ref="X581:X585" ca="1" si="28">IF(AND(C581="Smelter not listed",OR(LEN(D581)=0,LEN(E581)=0)),1,0)</f>
        <v>0</v>
      </c>
      <c r="Y581" s="270"/>
      <c r="Z581" s="270"/>
      <c r="AB581" s="272" t="str">
        <f t="shared" ref="AB581:AB585" si="29">B581&amp;C581</f>
        <v/>
      </c>
    </row>
    <row r="582" spans="1:28" s="271" customFormat="1" ht="20.25">
      <c r="A582" s="215"/>
      <c r="B582" s="216" t="str">
        <f>IF(LEN(A582)=0,"",INDEX('Smelter Look-up'!$A:$A,MATCH($A582,'Smelter Look-up'!$E:$E,0)))</f>
        <v/>
      </c>
      <c r="C582" s="220" t="str">
        <f>IF(LEN(A582)=0,"",INDEX('Smelter Look-up'!$C:$C,MATCH($A582,'Smelter Look-up'!$E:$E,0)))</f>
        <v/>
      </c>
      <c r="D582" s="216"/>
      <c r="E582" s="216" t="str">
        <f ca="1">IF(ISERROR($V582),"",OFFSET('Smelter Look-up'!$D$4,$V582-4,0)&amp;"")</f>
        <v/>
      </c>
      <c r="F582" s="216" t="str">
        <f ca="1">IF(ISERROR($V582),"",OFFSET('Smelter Look-up'!$E$4,$V582-4,0))</f>
        <v/>
      </c>
      <c r="G582" s="216" t="str">
        <f ca="1">IF(C582=$X$4,"Enter smelter details", IF(ISERROR($V582),"",OFFSET('Smelter Look-up'!$F$4,$V582-4,0)))</f>
        <v/>
      </c>
      <c r="H582" s="217" t="str">
        <f ca="1">IF(ISERROR($V582),"",OFFSET('Smelter Look-up'!$G$4,$V582-4,0))</f>
        <v/>
      </c>
      <c r="I582" s="218" t="str">
        <f ca="1">IF(ISERROR($V582),"",OFFSET('Smelter Look-up'!$H$4,$V582-4,0))</f>
        <v/>
      </c>
      <c r="J582" s="218" t="str">
        <f ca="1">IF(ISERROR($V582),"",OFFSET('Smelter Look-up'!$I$4,$V582-4,0))</f>
        <v/>
      </c>
      <c r="K582" s="267"/>
      <c r="L582" s="267"/>
      <c r="M582" s="267"/>
      <c r="N582" s="267"/>
      <c r="O582" s="267"/>
      <c r="P582" s="219"/>
      <c r="Q582" s="268"/>
      <c r="R582" s="216" t="str">
        <f ca="1">IF(ISERROR($V582),"",OFFSET('Smelter Look-up'!$C$4,$V582-4,0)&amp;"")</f>
        <v/>
      </c>
      <c r="S582" s="224" t="str">
        <f t="shared" ca="1" si="27"/>
        <v/>
      </c>
      <c r="T582" s="224" t="str">
        <f ca="1">IF(B582="","",IF(ISERROR(MATCH($J582,SorP!$B$1:$B$6230,0)),"",INDIRECT("'SorP'!$A$"&amp;MATCH($J582,SorP!$B$1:$B$6230,0))))</f>
        <v/>
      </c>
      <c r="U582" s="239"/>
      <c r="V582" s="269" t="e">
        <f>IF(C582="",NA(),MATCH($B582&amp;$C582,'Smelter Look-up'!$J:$J,0))</f>
        <v>#N/A</v>
      </c>
      <c r="W582" s="270"/>
      <c r="X582" s="270">
        <f t="shared" ca="1" si="28"/>
        <v>0</v>
      </c>
      <c r="Y582" s="270"/>
      <c r="Z582" s="270"/>
      <c r="AB582" s="272" t="str">
        <f t="shared" si="29"/>
        <v/>
      </c>
    </row>
    <row r="583" spans="1:28" s="271" customFormat="1" ht="20.25">
      <c r="A583" s="215"/>
      <c r="B583" s="216" t="str">
        <f>IF(LEN(A583)=0,"",INDEX('Smelter Look-up'!$A:$A,MATCH($A583,'Smelter Look-up'!$E:$E,0)))</f>
        <v/>
      </c>
      <c r="C583" s="220" t="str">
        <f>IF(LEN(A583)=0,"",INDEX('Smelter Look-up'!$C:$C,MATCH($A583,'Smelter Look-up'!$E:$E,0)))</f>
        <v/>
      </c>
      <c r="D583" s="216"/>
      <c r="E583" s="216" t="str">
        <f ca="1">IF(ISERROR($V583),"",OFFSET('Smelter Look-up'!$D$4,$V583-4,0)&amp;"")</f>
        <v/>
      </c>
      <c r="F583" s="216" t="str">
        <f ca="1">IF(ISERROR($V583),"",OFFSET('Smelter Look-up'!$E$4,$V583-4,0))</f>
        <v/>
      </c>
      <c r="G583" s="216" t="str">
        <f ca="1">IF(C583=$X$4,"Enter smelter details", IF(ISERROR($V583),"",OFFSET('Smelter Look-up'!$F$4,$V583-4,0)))</f>
        <v/>
      </c>
      <c r="H583" s="217" t="str">
        <f ca="1">IF(ISERROR($V583),"",OFFSET('Smelter Look-up'!$G$4,$V583-4,0))</f>
        <v/>
      </c>
      <c r="I583" s="218" t="str">
        <f ca="1">IF(ISERROR($V583),"",OFFSET('Smelter Look-up'!$H$4,$V583-4,0))</f>
        <v/>
      </c>
      <c r="J583" s="218" t="str">
        <f ca="1">IF(ISERROR($V583),"",OFFSET('Smelter Look-up'!$I$4,$V583-4,0))</f>
        <v/>
      </c>
      <c r="K583" s="267"/>
      <c r="L583" s="267"/>
      <c r="M583" s="267"/>
      <c r="N583" s="267"/>
      <c r="O583" s="267"/>
      <c r="P583" s="219"/>
      <c r="Q583" s="268"/>
      <c r="R583" s="216" t="str">
        <f ca="1">IF(ISERROR($V583),"",OFFSET('Smelter Look-up'!$C$4,$V583-4,0)&amp;"")</f>
        <v/>
      </c>
      <c r="S583" s="224" t="str">
        <f t="shared" ca="1" si="27"/>
        <v/>
      </c>
      <c r="T583" s="224" t="str">
        <f ca="1">IF(B583="","",IF(ISERROR(MATCH($J583,SorP!$B$1:$B$6230,0)),"",INDIRECT("'SorP'!$A$"&amp;MATCH($J583,SorP!$B$1:$B$6230,0))))</f>
        <v/>
      </c>
      <c r="U583" s="239"/>
      <c r="V583" s="269" t="e">
        <f>IF(C583="",NA(),MATCH($B583&amp;$C583,'Smelter Look-up'!$J:$J,0))</f>
        <v>#N/A</v>
      </c>
      <c r="W583" s="270"/>
      <c r="X583" s="270">
        <f t="shared" ca="1" si="28"/>
        <v>0</v>
      </c>
      <c r="Y583" s="270"/>
      <c r="Z583" s="270"/>
      <c r="AB583" s="272" t="str">
        <f t="shared" si="29"/>
        <v/>
      </c>
    </row>
    <row r="584" spans="1:28" s="271" customFormat="1" ht="20.25">
      <c r="A584" s="215"/>
      <c r="B584" s="216" t="str">
        <f>IF(LEN(A584)=0,"",INDEX('Smelter Look-up'!$A:$A,MATCH($A584,'Smelter Look-up'!$E:$E,0)))</f>
        <v/>
      </c>
      <c r="C584" s="220" t="str">
        <f>IF(LEN(A584)=0,"",INDEX('Smelter Look-up'!$C:$C,MATCH($A584,'Smelter Look-up'!$E:$E,0)))</f>
        <v/>
      </c>
      <c r="D584" s="216"/>
      <c r="E584" s="216" t="str">
        <f ca="1">IF(ISERROR($V584),"",OFFSET('Smelter Look-up'!$D$4,$V584-4,0)&amp;"")</f>
        <v/>
      </c>
      <c r="F584" s="216" t="str">
        <f ca="1">IF(ISERROR($V584),"",OFFSET('Smelter Look-up'!$E$4,$V584-4,0))</f>
        <v/>
      </c>
      <c r="G584" s="216" t="str">
        <f ca="1">IF(C584=$X$4,"Enter smelter details", IF(ISERROR($V584),"",OFFSET('Smelter Look-up'!$F$4,$V584-4,0)))</f>
        <v/>
      </c>
      <c r="H584" s="217" t="str">
        <f ca="1">IF(ISERROR($V584),"",OFFSET('Smelter Look-up'!$G$4,$V584-4,0))</f>
        <v/>
      </c>
      <c r="I584" s="218" t="str">
        <f ca="1">IF(ISERROR($V584),"",OFFSET('Smelter Look-up'!$H$4,$V584-4,0))</f>
        <v/>
      </c>
      <c r="J584" s="218" t="str">
        <f ca="1">IF(ISERROR($V584),"",OFFSET('Smelter Look-up'!$I$4,$V584-4,0))</f>
        <v/>
      </c>
      <c r="K584" s="267"/>
      <c r="L584" s="267"/>
      <c r="M584" s="267"/>
      <c r="N584" s="267"/>
      <c r="O584" s="267"/>
      <c r="P584" s="219"/>
      <c r="Q584" s="268"/>
      <c r="R584" s="216" t="str">
        <f ca="1">IF(ISERROR($V584),"",OFFSET('Smelter Look-up'!$C$4,$V584-4,0)&amp;"")</f>
        <v/>
      </c>
      <c r="S584" s="224" t="str">
        <f t="shared" ca="1" si="27"/>
        <v/>
      </c>
      <c r="T584" s="224" t="str">
        <f ca="1">IF(B584="","",IF(ISERROR(MATCH($J584,SorP!$B$1:$B$6230,0)),"",INDIRECT("'SorP'!$A$"&amp;MATCH($J584,SorP!$B$1:$B$6230,0))))</f>
        <v/>
      </c>
      <c r="U584" s="239"/>
      <c r="V584" s="269" t="e">
        <f>IF(C584="",NA(),MATCH($B584&amp;$C584,'Smelter Look-up'!$J:$J,0))</f>
        <v>#N/A</v>
      </c>
      <c r="W584" s="270"/>
      <c r="X584" s="270">
        <f t="shared" ca="1" si="28"/>
        <v>0</v>
      </c>
      <c r="Y584" s="270"/>
      <c r="Z584" s="270"/>
      <c r="AB584" s="272" t="str">
        <f t="shared" si="29"/>
        <v/>
      </c>
    </row>
    <row r="585" spans="1:28" s="271" customFormat="1" ht="20.25">
      <c r="A585" s="215"/>
      <c r="B585" s="216" t="str">
        <f>IF(LEN(A585)=0,"",INDEX('Smelter Look-up'!$A:$A,MATCH($A585,'Smelter Look-up'!$E:$E,0)))</f>
        <v/>
      </c>
      <c r="C585" s="220" t="str">
        <f>IF(LEN(A585)=0,"",INDEX('Smelter Look-up'!$C:$C,MATCH($A585,'Smelter Look-up'!$E:$E,0)))</f>
        <v/>
      </c>
      <c r="D585" s="216"/>
      <c r="E585" s="216" t="str">
        <f ca="1">IF(ISERROR($V585),"",OFFSET('Smelter Look-up'!$D$4,$V585-4,0)&amp;"")</f>
        <v/>
      </c>
      <c r="F585" s="216" t="str">
        <f ca="1">IF(ISERROR($V585),"",OFFSET('Smelter Look-up'!$E$4,$V585-4,0))</f>
        <v/>
      </c>
      <c r="G585" s="216" t="str">
        <f ca="1">IF(C585=$X$4,"Enter smelter details", IF(ISERROR($V585),"",OFFSET('Smelter Look-up'!$F$4,$V585-4,0)))</f>
        <v/>
      </c>
      <c r="H585" s="217" t="str">
        <f ca="1">IF(ISERROR($V585),"",OFFSET('Smelter Look-up'!$G$4,$V585-4,0))</f>
        <v/>
      </c>
      <c r="I585" s="218" t="str">
        <f ca="1">IF(ISERROR($V585),"",OFFSET('Smelter Look-up'!$H$4,$V585-4,0))</f>
        <v/>
      </c>
      <c r="J585" s="218" t="str">
        <f ca="1">IF(ISERROR($V585),"",OFFSET('Smelter Look-up'!$I$4,$V585-4,0))</f>
        <v/>
      </c>
      <c r="K585" s="267"/>
      <c r="L585" s="267"/>
      <c r="M585" s="267"/>
      <c r="N585" s="267"/>
      <c r="O585" s="267"/>
      <c r="P585" s="219"/>
      <c r="Q585" s="268"/>
      <c r="R585" s="216" t="str">
        <f ca="1">IF(ISERROR($V585),"",OFFSET('Smelter Look-up'!$C$4,$V585-4,0)&amp;"")</f>
        <v/>
      </c>
      <c r="S585" s="224" t="str">
        <f t="shared" ca="1" si="27"/>
        <v/>
      </c>
      <c r="T585" s="224" t="str">
        <f ca="1">IF(B585="","",IF(ISERROR(MATCH($J585,SorP!$B$1:$B$6230,0)),"",INDIRECT("'SorP'!$A$"&amp;MATCH($J585,SorP!$B$1:$B$6230,0))))</f>
        <v/>
      </c>
      <c r="U585" s="239"/>
      <c r="V585" s="269" t="e">
        <f>IF(C585="",NA(),MATCH($B585&amp;$C585,'Smelter Look-up'!$J:$J,0))</f>
        <v>#N/A</v>
      </c>
      <c r="W585" s="270"/>
      <c r="X585" s="270">
        <f t="shared" ca="1" si="28"/>
        <v>0</v>
      </c>
      <c r="Y585" s="270"/>
      <c r="Z585" s="270"/>
      <c r="AB585" s="272" t="str">
        <f t="shared" si="29"/>
        <v/>
      </c>
    </row>
    <row r="586" spans="1:28" s="271" customFormat="1" ht="20.25">
      <c r="A586" s="215"/>
      <c r="B586" s="216" t="str">
        <f>IF(LEN(A586)=0,"",INDEX('Smelter Look-up'!$A:$A,MATCH($A586,'Smelter Look-up'!$E:$E,0)))</f>
        <v/>
      </c>
      <c r="C586" s="220" t="str">
        <f>IF(LEN(A586)=0,"",INDEX('Smelter Look-up'!$C:$C,MATCH($A586,'Smelter Look-up'!$E:$E,0)))</f>
        <v/>
      </c>
      <c r="D586" s="216"/>
      <c r="E586" s="216" t="str">
        <f ca="1">IF(ISERROR($V586),"",OFFSET('Smelter Look-up'!$D$4,$V586-4,0)&amp;"")</f>
        <v/>
      </c>
      <c r="F586" s="216" t="str">
        <f ca="1">IF(ISERROR($V586),"",OFFSET('Smelter Look-up'!$E$4,$V586-4,0))</f>
        <v/>
      </c>
      <c r="G586" s="216" t="str">
        <f ca="1">IF(C586=$X$4,"Enter smelter details", IF(ISERROR($V586),"",OFFSET('Smelter Look-up'!$F$4,$V586-4,0)))</f>
        <v/>
      </c>
      <c r="H586" s="217" t="str">
        <f ca="1">IF(ISERROR($V586),"",OFFSET('Smelter Look-up'!$G$4,$V586-4,0))</f>
        <v/>
      </c>
      <c r="I586" s="218" t="str">
        <f ca="1">IF(ISERROR($V586),"",OFFSET('Smelter Look-up'!$H$4,$V586-4,0))</f>
        <v/>
      </c>
      <c r="J586" s="218" t="str">
        <f ca="1">IF(ISERROR($V586),"",OFFSET('Smelter Look-up'!$I$4,$V586-4,0))</f>
        <v/>
      </c>
      <c r="K586" s="267"/>
      <c r="L586" s="267"/>
      <c r="M586" s="267"/>
      <c r="N586" s="267"/>
      <c r="O586" s="267"/>
      <c r="P586" s="219"/>
      <c r="Q586" s="268"/>
      <c r="R586" s="216" t="str">
        <f ca="1">IF(ISERROR($V586),"",OFFSET('Smelter Look-up'!$C$4,$V586-4,0)&amp;"")</f>
        <v/>
      </c>
      <c r="S586" s="224" t="str">
        <f t="shared" ref="S586:S634" ca="1" si="30">IF(B586="","",IF(ISERROR(MATCH($E586,CL,0)),"Unknown",INDIRECT("'C'!$A$"&amp;MATCH($E586,CL,0)+1)))</f>
        <v/>
      </c>
      <c r="T586" s="224" t="str">
        <f ca="1">IF(B586="","",IF(ISERROR(MATCH($J586,SorP!$B$1:$B$6230,0)),"",INDIRECT("'SorP'!$A$"&amp;MATCH($J586,SorP!$B$1:$B$6230,0))))</f>
        <v/>
      </c>
      <c r="U586" s="239"/>
      <c r="V586" s="269" t="e">
        <f>IF(C586="",NA(),MATCH($B586&amp;$C586,'Smelter Look-up'!$J:$J,0))</f>
        <v>#N/A</v>
      </c>
      <c r="W586" s="270"/>
      <c r="X586" s="270">
        <f t="shared" ref="X586:X634" ca="1" si="31">IF(AND(C586="Smelter not listed",OR(LEN(D586)=0,LEN(E586)=0)),1,0)</f>
        <v>0</v>
      </c>
      <c r="Y586" s="270"/>
      <c r="Z586" s="270"/>
      <c r="AB586" s="272" t="str">
        <f t="shared" ref="AB586:AB634" si="32">B586&amp;C586</f>
        <v/>
      </c>
    </row>
    <row r="587" spans="1:28" s="271" customFormat="1" ht="20.25">
      <c r="A587" s="215"/>
      <c r="B587" s="216" t="str">
        <f>IF(LEN(A587)=0,"",INDEX('Smelter Look-up'!$A:$A,MATCH($A587,'Smelter Look-up'!$E:$E,0)))</f>
        <v/>
      </c>
      <c r="C587" s="220" t="str">
        <f>IF(LEN(A587)=0,"",INDEX('Smelter Look-up'!$C:$C,MATCH($A587,'Smelter Look-up'!$E:$E,0)))</f>
        <v/>
      </c>
      <c r="D587" s="216"/>
      <c r="E587" s="216" t="str">
        <f ca="1">IF(ISERROR($V587),"",OFFSET('Smelter Look-up'!$D$4,$V587-4,0)&amp;"")</f>
        <v/>
      </c>
      <c r="F587" s="216" t="str">
        <f ca="1">IF(ISERROR($V587),"",OFFSET('Smelter Look-up'!$E$4,$V587-4,0))</f>
        <v/>
      </c>
      <c r="G587" s="216" t="str">
        <f ca="1">IF(C587=$X$4,"Enter smelter details", IF(ISERROR($V587),"",OFFSET('Smelter Look-up'!$F$4,$V587-4,0)))</f>
        <v/>
      </c>
      <c r="H587" s="217" t="str">
        <f ca="1">IF(ISERROR($V587),"",OFFSET('Smelter Look-up'!$G$4,$V587-4,0))</f>
        <v/>
      </c>
      <c r="I587" s="218" t="str">
        <f ca="1">IF(ISERROR($V587),"",OFFSET('Smelter Look-up'!$H$4,$V587-4,0))</f>
        <v/>
      </c>
      <c r="J587" s="218" t="str">
        <f ca="1">IF(ISERROR($V587),"",OFFSET('Smelter Look-up'!$I$4,$V587-4,0))</f>
        <v/>
      </c>
      <c r="K587" s="267"/>
      <c r="L587" s="267"/>
      <c r="M587" s="267"/>
      <c r="N587" s="267"/>
      <c r="O587" s="267"/>
      <c r="P587" s="219"/>
      <c r="Q587" s="268"/>
      <c r="R587" s="216" t="str">
        <f ca="1">IF(ISERROR($V587),"",OFFSET('Smelter Look-up'!$C$4,$V587-4,0)&amp;"")</f>
        <v/>
      </c>
      <c r="S587" s="224" t="str">
        <f t="shared" ca="1" si="30"/>
        <v/>
      </c>
      <c r="T587" s="224" t="str">
        <f ca="1">IF(B587="","",IF(ISERROR(MATCH($J587,SorP!$B$1:$B$6230,0)),"",INDIRECT("'SorP'!$A$"&amp;MATCH($J587,SorP!$B$1:$B$6230,0))))</f>
        <v/>
      </c>
      <c r="U587" s="239"/>
      <c r="V587" s="269" t="e">
        <f>IF(C587="",NA(),MATCH($B587&amp;$C587,'Smelter Look-up'!$J:$J,0))</f>
        <v>#N/A</v>
      </c>
      <c r="W587" s="270"/>
      <c r="X587" s="270">
        <f t="shared" ca="1" si="31"/>
        <v>0</v>
      </c>
      <c r="Y587" s="270"/>
      <c r="Z587" s="270"/>
      <c r="AB587" s="272" t="str">
        <f t="shared" si="32"/>
        <v/>
      </c>
    </row>
    <row r="588" spans="1:28" s="271" customFormat="1" ht="20.25">
      <c r="A588" s="215"/>
      <c r="B588" s="216" t="str">
        <f>IF(LEN(A588)=0,"",INDEX('Smelter Look-up'!$A:$A,MATCH($A588,'Smelter Look-up'!$E:$E,0)))</f>
        <v/>
      </c>
      <c r="C588" s="220" t="str">
        <f>IF(LEN(A588)=0,"",INDEX('Smelter Look-up'!$C:$C,MATCH($A588,'Smelter Look-up'!$E:$E,0)))</f>
        <v/>
      </c>
      <c r="D588" s="216"/>
      <c r="E588" s="216" t="str">
        <f ca="1">IF(ISERROR($V588),"",OFFSET('Smelter Look-up'!$D$4,$V588-4,0)&amp;"")</f>
        <v/>
      </c>
      <c r="F588" s="216" t="str">
        <f ca="1">IF(ISERROR($V588),"",OFFSET('Smelter Look-up'!$E$4,$V588-4,0))</f>
        <v/>
      </c>
      <c r="G588" s="216" t="str">
        <f ca="1">IF(C588=$X$4,"Enter smelter details", IF(ISERROR($V588),"",OFFSET('Smelter Look-up'!$F$4,$V588-4,0)))</f>
        <v/>
      </c>
      <c r="H588" s="217" t="str">
        <f ca="1">IF(ISERROR($V588),"",OFFSET('Smelter Look-up'!$G$4,$V588-4,0))</f>
        <v/>
      </c>
      <c r="I588" s="218" t="str">
        <f ca="1">IF(ISERROR($V588),"",OFFSET('Smelter Look-up'!$H$4,$V588-4,0))</f>
        <v/>
      </c>
      <c r="J588" s="218" t="str">
        <f ca="1">IF(ISERROR($V588),"",OFFSET('Smelter Look-up'!$I$4,$V588-4,0))</f>
        <v/>
      </c>
      <c r="K588" s="267"/>
      <c r="L588" s="267"/>
      <c r="M588" s="267"/>
      <c r="N588" s="267"/>
      <c r="O588" s="267"/>
      <c r="P588" s="219"/>
      <c r="Q588" s="268"/>
      <c r="R588" s="216" t="str">
        <f ca="1">IF(ISERROR($V588),"",OFFSET('Smelter Look-up'!$C$4,$V588-4,0)&amp;"")</f>
        <v/>
      </c>
      <c r="S588" s="224" t="str">
        <f t="shared" ca="1" si="30"/>
        <v/>
      </c>
      <c r="T588" s="224" t="str">
        <f ca="1">IF(B588="","",IF(ISERROR(MATCH($J588,SorP!$B$1:$B$6230,0)),"",INDIRECT("'SorP'!$A$"&amp;MATCH($J588,SorP!$B$1:$B$6230,0))))</f>
        <v/>
      </c>
      <c r="U588" s="239"/>
      <c r="V588" s="269" t="e">
        <f>IF(C588="",NA(),MATCH($B588&amp;$C588,'Smelter Look-up'!$J:$J,0))</f>
        <v>#N/A</v>
      </c>
      <c r="W588" s="270"/>
      <c r="X588" s="270">
        <f t="shared" ca="1" si="31"/>
        <v>0</v>
      </c>
      <c r="Y588" s="270"/>
      <c r="Z588" s="270"/>
      <c r="AB588" s="272" t="str">
        <f t="shared" si="32"/>
        <v/>
      </c>
    </row>
    <row r="589" spans="1:28" s="271" customFormat="1" ht="20.25">
      <c r="A589" s="215"/>
      <c r="B589" s="216" t="str">
        <f>IF(LEN(A589)=0,"",INDEX('Smelter Look-up'!$A:$A,MATCH($A589,'Smelter Look-up'!$E:$E,0)))</f>
        <v/>
      </c>
      <c r="C589" s="220" t="str">
        <f>IF(LEN(A589)=0,"",INDEX('Smelter Look-up'!$C:$C,MATCH($A589,'Smelter Look-up'!$E:$E,0)))</f>
        <v/>
      </c>
      <c r="D589" s="216"/>
      <c r="E589" s="216" t="str">
        <f ca="1">IF(ISERROR($V589),"",OFFSET('Smelter Look-up'!$D$4,$V589-4,0)&amp;"")</f>
        <v/>
      </c>
      <c r="F589" s="216" t="str">
        <f ca="1">IF(ISERROR($V589),"",OFFSET('Smelter Look-up'!$E$4,$V589-4,0))</f>
        <v/>
      </c>
      <c r="G589" s="216" t="str">
        <f ca="1">IF(C589=$X$4,"Enter smelter details", IF(ISERROR($V589),"",OFFSET('Smelter Look-up'!$F$4,$V589-4,0)))</f>
        <v/>
      </c>
      <c r="H589" s="217" t="str">
        <f ca="1">IF(ISERROR($V589),"",OFFSET('Smelter Look-up'!$G$4,$V589-4,0))</f>
        <v/>
      </c>
      <c r="I589" s="218" t="str">
        <f ca="1">IF(ISERROR($V589),"",OFFSET('Smelter Look-up'!$H$4,$V589-4,0))</f>
        <v/>
      </c>
      <c r="J589" s="218" t="str">
        <f ca="1">IF(ISERROR($V589),"",OFFSET('Smelter Look-up'!$I$4,$V589-4,0))</f>
        <v/>
      </c>
      <c r="K589" s="267"/>
      <c r="L589" s="267"/>
      <c r="M589" s="267"/>
      <c r="N589" s="267"/>
      <c r="O589" s="267"/>
      <c r="P589" s="219"/>
      <c r="Q589" s="268"/>
      <c r="R589" s="216" t="str">
        <f ca="1">IF(ISERROR($V589),"",OFFSET('Smelter Look-up'!$C$4,$V589-4,0)&amp;"")</f>
        <v/>
      </c>
      <c r="S589" s="224" t="str">
        <f t="shared" ca="1" si="30"/>
        <v/>
      </c>
      <c r="T589" s="224" t="str">
        <f ca="1">IF(B589="","",IF(ISERROR(MATCH($J589,SorP!$B$1:$B$6230,0)),"",INDIRECT("'SorP'!$A$"&amp;MATCH($J589,SorP!$B$1:$B$6230,0))))</f>
        <v/>
      </c>
      <c r="U589" s="239"/>
      <c r="V589" s="269" t="e">
        <f>IF(C589="",NA(),MATCH($B589&amp;$C589,'Smelter Look-up'!$J:$J,0))</f>
        <v>#N/A</v>
      </c>
      <c r="W589" s="270"/>
      <c r="X589" s="270">
        <f t="shared" ca="1" si="31"/>
        <v>0</v>
      </c>
      <c r="Y589" s="270"/>
      <c r="Z589" s="270"/>
      <c r="AB589" s="272" t="str">
        <f t="shared" si="32"/>
        <v/>
      </c>
    </row>
    <row r="590" spans="1:28" s="271" customFormat="1" ht="20.25">
      <c r="A590" s="215"/>
      <c r="B590" s="216" t="str">
        <f>IF(LEN(A590)=0,"",INDEX('Smelter Look-up'!$A:$A,MATCH($A590,'Smelter Look-up'!$E:$E,0)))</f>
        <v/>
      </c>
      <c r="C590" s="220" t="str">
        <f>IF(LEN(A590)=0,"",INDEX('Smelter Look-up'!$C:$C,MATCH($A590,'Smelter Look-up'!$E:$E,0)))</f>
        <v/>
      </c>
      <c r="D590" s="216"/>
      <c r="E590" s="216" t="str">
        <f ca="1">IF(ISERROR($V590),"",OFFSET('Smelter Look-up'!$D$4,$V590-4,0)&amp;"")</f>
        <v/>
      </c>
      <c r="F590" s="216" t="str">
        <f ca="1">IF(ISERROR($V590),"",OFFSET('Smelter Look-up'!$E$4,$V590-4,0))</f>
        <v/>
      </c>
      <c r="G590" s="216" t="str">
        <f ca="1">IF(C590=$X$4,"Enter smelter details", IF(ISERROR($V590),"",OFFSET('Smelter Look-up'!$F$4,$V590-4,0)))</f>
        <v/>
      </c>
      <c r="H590" s="217" t="str">
        <f ca="1">IF(ISERROR($V590),"",OFFSET('Smelter Look-up'!$G$4,$V590-4,0))</f>
        <v/>
      </c>
      <c r="I590" s="218" t="str">
        <f ca="1">IF(ISERROR($V590),"",OFFSET('Smelter Look-up'!$H$4,$V590-4,0))</f>
        <v/>
      </c>
      <c r="J590" s="218" t="str">
        <f ca="1">IF(ISERROR($V590),"",OFFSET('Smelter Look-up'!$I$4,$V590-4,0))</f>
        <v/>
      </c>
      <c r="K590" s="267"/>
      <c r="L590" s="267"/>
      <c r="M590" s="267"/>
      <c r="N590" s="267"/>
      <c r="O590" s="267"/>
      <c r="P590" s="219"/>
      <c r="Q590" s="268"/>
      <c r="R590" s="216" t="str">
        <f ca="1">IF(ISERROR($V590),"",OFFSET('Smelter Look-up'!$C$4,$V590-4,0)&amp;"")</f>
        <v/>
      </c>
      <c r="S590" s="224" t="str">
        <f t="shared" ca="1" si="30"/>
        <v/>
      </c>
      <c r="T590" s="224" t="str">
        <f ca="1">IF(B590="","",IF(ISERROR(MATCH($J590,SorP!$B$1:$B$6230,0)),"",INDIRECT("'SorP'!$A$"&amp;MATCH($J590,SorP!$B$1:$B$6230,0))))</f>
        <v/>
      </c>
      <c r="U590" s="239"/>
      <c r="V590" s="269" t="e">
        <f>IF(C590="",NA(),MATCH($B590&amp;$C590,'Smelter Look-up'!$J:$J,0))</f>
        <v>#N/A</v>
      </c>
      <c r="W590" s="270"/>
      <c r="X590" s="270">
        <f t="shared" ca="1" si="31"/>
        <v>0</v>
      </c>
      <c r="Y590" s="270"/>
      <c r="Z590" s="270"/>
      <c r="AB590" s="272" t="str">
        <f t="shared" si="32"/>
        <v/>
      </c>
    </row>
    <row r="591" spans="1:28" s="271" customFormat="1" ht="20.25">
      <c r="A591" s="215"/>
      <c r="B591" s="216" t="str">
        <f>IF(LEN(A591)=0,"",INDEX('Smelter Look-up'!$A:$A,MATCH($A591,'Smelter Look-up'!$E:$E,0)))</f>
        <v/>
      </c>
      <c r="C591" s="220" t="str">
        <f>IF(LEN(A591)=0,"",INDEX('Smelter Look-up'!$C:$C,MATCH($A591,'Smelter Look-up'!$E:$E,0)))</f>
        <v/>
      </c>
      <c r="D591" s="216"/>
      <c r="E591" s="216" t="str">
        <f ca="1">IF(ISERROR($V591),"",OFFSET('Smelter Look-up'!$D$4,$V591-4,0)&amp;"")</f>
        <v/>
      </c>
      <c r="F591" s="216" t="str">
        <f ca="1">IF(ISERROR($V591),"",OFFSET('Smelter Look-up'!$E$4,$V591-4,0))</f>
        <v/>
      </c>
      <c r="G591" s="216" t="str">
        <f ca="1">IF(C591=$X$4,"Enter smelter details", IF(ISERROR($V591),"",OFFSET('Smelter Look-up'!$F$4,$V591-4,0)))</f>
        <v/>
      </c>
      <c r="H591" s="217" t="str">
        <f ca="1">IF(ISERROR($V591),"",OFFSET('Smelter Look-up'!$G$4,$V591-4,0))</f>
        <v/>
      </c>
      <c r="I591" s="218" t="str">
        <f ca="1">IF(ISERROR($V591),"",OFFSET('Smelter Look-up'!$H$4,$V591-4,0))</f>
        <v/>
      </c>
      <c r="J591" s="218" t="str">
        <f ca="1">IF(ISERROR($V591),"",OFFSET('Smelter Look-up'!$I$4,$V591-4,0))</f>
        <v/>
      </c>
      <c r="K591" s="267"/>
      <c r="L591" s="267"/>
      <c r="M591" s="267"/>
      <c r="N591" s="267"/>
      <c r="O591" s="267"/>
      <c r="P591" s="219"/>
      <c r="Q591" s="268"/>
      <c r="R591" s="216" t="str">
        <f ca="1">IF(ISERROR($V591),"",OFFSET('Smelter Look-up'!$C$4,$V591-4,0)&amp;"")</f>
        <v/>
      </c>
      <c r="S591" s="224" t="str">
        <f t="shared" ca="1" si="30"/>
        <v/>
      </c>
      <c r="T591" s="224" t="str">
        <f ca="1">IF(B591="","",IF(ISERROR(MATCH($J591,SorP!$B$1:$B$6230,0)),"",INDIRECT("'SorP'!$A$"&amp;MATCH($J591,SorP!$B$1:$B$6230,0))))</f>
        <v/>
      </c>
      <c r="U591" s="239"/>
      <c r="V591" s="269" t="e">
        <f>IF(C591="",NA(),MATCH($B591&amp;$C591,'Smelter Look-up'!$J:$J,0))</f>
        <v>#N/A</v>
      </c>
      <c r="W591" s="270"/>
      <c r="X591" s="270">
        <f t="shared" ca="1" si="31"/>
        <v>0</v>
      </c>
      <c r="Y591" s="270"/>
      <c r="Z591" s="270"/>
      <c r="AB591" s="272" t="str">
        <f t="shared" si="32"/>
        <v/>
      </c>
    </row>
    <row r="592" spans="1:28" s="271" customFormat="1" ht="20.25">
      <c r="A592" s="215"/>
      <c r="B592" s="216" t="str">
        <f>IF(LEN(A592)=0,"",INDEX('Smelter Look-up'!$A:$A,MATCH($A592,'Smelter Look-up'!$E:$E,0)))</f>
        <v/>
      </c>
      <c r="C592" s="220" t="str">
        <f>IF(LEN(A592)=0,"",INDEX('Smelter Look-up'!$C:$C,MATCH($A592,'Smelter Look-up'!$E:$E,0)))</f>
        <v/>
      </c>
      <c r="D592" s="216"/>
      <c r="E592" s="216" t="str">
        <f ca="1">IF(ISERROR($V592),"",OFFSET('Smelter Look-up'!$D$4,$V592-4,0)&amp;"")</f>
        <v/>
      </c>
      <c r="F592" s="216" t="str">
        <f ca="1">IF(ISERROR($V592),"",OFFSET('Smelter Look-up'!$E$4,$V592-4,0))</f>
        <v/>
      </c>
      <c r="G592" s="216" t="str">
        <f ca="1">IF(C592=$X$4,"Enter smelter details", IF(ISERROR($V592),"",OFFSET('Smelter Look-up'!$F$4,$V592-4,0)))</f>
        <v/>
      </c>
      <c r="H592" s="217" t="str">
        <f ca="1">IF(ISERROR($V592),"",OFFSET('Smelter Look-up'!$G$4,$V592-4,0))</f>
        <v/>
      </c>
      <c r="I592" s="218" t="str">
        <f ca="1">IF(ISERROR($V592),"",OFFSET('Smelter Look-up'!$H$4,$V592-4,0))</f>
        <v/>
      </c>
      <c r="J592" s="218" t="str">
        <f ca="1">IF(ISERROR($V592),"",OFFSET('Smelter Look-up'!$I$4,$V592-4,0))</f>
        <v/>
      </c>
      <c r="K592" s="267"/>
      <c r="L592" s="267"/>
      <c r="M592" s="267"/>
      <c r="N592" s="267"/>
      <c r="O592" s="267"/>
      <c r="P592" s="219"/>
      <c r="Q592" s="268"/>
      <c r="R592" s="216" t="str">
        <f ca="1">IF(ISERROR($V592),"",OFFSET('Smelter Look-up'!$C$4,$V592-4,0)&amp;"")</f>
        <v/>
      </c>
      <c r="S592" s="224" t="str">
        <f t="shared" ca="1" si="30"/>
        <v/>
      </c>
      <c r="T592" s="224" t="str">
        <f ca="1">IF(B592="","",IF(ISERROR(MATCH($J592,SorP!$B$1:$B$6230,0)),"",INDIRECT("'SorP'!$A$"&amp;MATCH($J592,SorP!$B$1:$B$6230,0))))</f>
        <v/>
      </c>
      <c r="U592" s="239"/>
      <c r="V592" s="269" t="e">
        <f>IF(C592="",NA(),MATCH($B592&amp;$C592,'Smelter Look-up'!$J:$J,0))</f>
        <v>#N/A</v>
      </c>
      <c r="W592" s="270"/>
      <c r="X592" s="270">
        <f t="shared" ca="1" si="31"/>
        <v>0</v>
      </c>
      <c r="Y592" s="270"/>
      <c r="Z592" s="270"/>
      <c r="AB592" s="272" t="str">
        <f t="shared" si="32"/>
        <v/>
      </c>
    </row>
    <row r="593" spans="1:28" s="271" customFormat="1" ht="20.25">
      <c r="A593" s="215"/>
      <c r="B593" s="216" t="str">
        <f>IF(LEN(A593)=0,"",INDEX('Smelter Look-up'!$A:$A,MATCH($A593,'Smelter Look-up'!$E:$E,0)))</f>
        <v/>
      </c>
      <c r="C593" s="220" t="str">
        <f>IF(LEN(A593)=0,"",INDEX('Smelter Look-up'!$C:$C,MATCH($A593,'Smelter Look-up'!$E:$E,0)))</f>
        <v/>
      </c>
      <c r="D593" s="216"/>
      <c r="E593" s="216" t="str">
        <f ca="1">IF(ISERROR($V593),"",OFFSET('Smelter Look-up'!$D$4,$V593-4,0)&amp;"")</f>
        <v/>
      </c>
      <c r="F593" s="216" t="str">
        <f ca="1">IF(ISERROR($V593),"",OFFSET('Smelter Look-up'!$E$4,$V593-4,0))</f>
        <v/>
      </c>
      <c r="G593" s="216" t="str">
        <f ca="1">IF(C593=$X$4,"Enter smelter details", IF(ISERROR($V593),"",OFFSET('Smelter Look-up'!$F$4,$V593-4,0)))</f>
        <v/>
      </c>
      <c r="H593" s="217" t="str">
        <f ca="1">IF(ISERROR($V593),"",OFFSET('Smelter Look-up'!$G$4,$V593-4,0))</f>
        <v/>
      </c>
      <c r="I593" s="218" t="str">
        <f ca="1">IF(ISERROR($V593),"",OFFSET('Smelter Look-up'!$H$4,$V593-4,0))</f>
        <v/>
      </c>
      <c r="J593" s="218" t="str">
        <f ca="1">IF(ISERROR($V593),"",OFFSET('Smelter Look-up'!$I$4,$V593-4,0))</f>
        <v/>
      </c>
      <c r="K593" s="267"/>
      <c r="L593" s="267"/>
      <c r="M593" s="267"/>
      <c r="N593" s="267"/>
      <c r="O593" s="267"/>
      <c r="P593" s="219"/>
      <c r="Q593" s="268"/>
      <c r="R593" s="216" t="str">
        <f ca="1">IF(ISERROR($V593),"",OFFSET('Smelter Look-up'!$C$4,$V593-4,0)&amp;"")</f>
        <v/>
      </c>
      <c r="S593" s="224" t="str">
        <f t="shared" ca="1" si="30"/>
        <v/>
      </c>
      <c r="T593" s="224" t="str">
        <f ca="1">IF(B593="","",IF(ISERROR(MATCH($J593,SorP!$B$1:$B$6230,0)),"",INDIRECT("'SorP'!$A$"&amp;MATCH($J593,SorP!$B$1:$B$6230,0))))</f>
        <v/>
      </c>
      <c r="U593" s="239"/>
      <c r="V593" s="269" t="e">
        <f>IF(C593="",NA(),MATCH($B593&amp;$C593,'Smelter Look-up'!$J:$J,0))</f>
        <v>#N/A</v>
      </c>
      <c r="W593" s="270"/>
      <c r="X593" s="270">
        <f t="shared" ca="1" si="31"/>
        <v>0</v>
      </c>
      <c r="Y593" s="270"/>
      <c r="Z593" s="270"/>
      <c r="AB593" s="272" t="str">
        <f t="shared" si="32"/>
        <v/>
      </c>
    </row>
    <row r="594" spans="1:28" s="271" customFormat="1" ht="20.25">
      <c r="A594" s="215"/>
      <c r="B594" s="216" t="str">
        <f>IF(LEN(A594)=0,"",INDEX('Smelter Look-up'!$A:$A,MATCH($A594,'Smelter Look-up'!$E:$E,0)))</f>
        <v/>
      </c>
      <c r="C594" s="220" t="str">
        <f>IF(LEN(A594)=0,"",INDEX('Smelter Look-up'!$C:$C,MATCH($A594,'Smelter Look-up'!$E:$E,0)))</f>
        <v/>
      </c>
      <c r="D594" s="216"/>
      <c r="E594" s="216" t="str">
        <f ca="1">IF(ISERROR($V594),"",OFFSET('Smelter Look-up'!$D$4,$V594-4,0)&amp;"")</f>
        <v/>
      </c>
      <c r="F594" s="216" t="str">
        <f ca="1">IF(ISERROR($V594),"",OFFSET('Smelter Look-up'!$E$4,$V594-4,0))</f>
        <v/>
      </c>
      <c r="G594" s="216" t="str">
        <f ca="1">IF(C594=$X$4,"Enter smelter details", IF(ISERROR($V594),"",OFFSET('Smelter Look-up'!$F$4,$V594-4,0)))</f>
        <v/>
      </c>
      <c r="H594" s="217" t="str">
        <f ca="1">IF(ISERROR($V594),"",OFFSET('Smelter Look-up'!$G$4,$V594-4,0))</f>
        <v/>
      </c>
      <c r="I594" s="218" t="str">
        <f ca="1">IF(ISERROR($V594),"",OFFSET('Smelter Look-up'!$H$4,$V594-4,0))</f>
        <v/>
      </c>
      <c r="J594" s="218" t="str">
        <f ca="1">IF(ISERROR($V594),"",OFFSET('Smelter Look-up'!$I$4,$V594-4,0))</f>
        <v/>
      </c>
      <c r="K594" s="267"/>
      <c r="L594" s="267"/>
      <c r="M594" s="267"/>
      <c r="N594" s="267"/>
      <c r="O594" s="267"/>
      <c r="P594" s="219"/>
      <c r="Q594" s="268"/>
      <c r="R594" s="216" t="str">
        <f ca="1">IF(ISERROR($V594),"",OFFSET('Smelter Look-up'!$C$4,$V594-4,0)&amp;"")</f>
        <v/>
      </c>
      <c r="S594" s="224" t="str">
        <f t="shared" ca="1" si="30"/>
        <v/>
      </c>
      <c r="T594" s="224" t="str">
        <f ca="1">IF(B594="","",IF(ISERROR(MATCH($J594,SorP!$B$1:$B$6230,0)),"",INDIRECT("'SorP'!$A$"&amp;MATCH($J594,SorP!$B$1:$B$6230,0))))</f>
        <v/>
      </c>
      <c r="U594" s="239"/>
      <c r="V594" s="269" t="e">
        <f>IF(C594="",NA(),MATCH($B594&amp;$C594,'Smelter Look-up'!$J:$J,0))</f>
        <v>#N/A</v>
      </c>
      <c r="W594" s="270"/>
      <c r="X594" s="270">
        <f t="shared" ca="1" si="31"/>
        <v>0</v>
      </c>
      <c r="Y594" s="270"/>
      <c r="Z594" s="270"/>
      <c r="AB594" s="272" t="str">
        <f t="shared" si="32"/>
        <v/>
      </c>
    </row>
    <row r="595" spans="1:28" s="271" customFormat="1" ht="20.25">
      <c r="A595" s="215"/>
      <c r="B595" s="216" t="str">
        <f>IF(LEN(A595)=0,"",INDEX('Smelter Look-up'!$A:$A,MATCH($A595,'Smelter Look-up'!$E:$E,0)))</f>
        <v/>
      </c>
      <c r="C595" s="220" t="str">
        <f>IF(LEN(A595)=0,"",INDEX('Smelter Look-up'!$C:$C,MATCH($A595,'Smelter Look-up'!$E:$E,0)))</f>
        <v/>
      </c>
      <c r="D595" s="216"/>
      <c r="E595" s="216" t="str">
        <f ca="1">IF(ISERROR($V595),"",OFFSET('Smelter Look-up'!$D$4,$V595-4,0)&amp;"")</f>
        <v/>
      </c>
      <c r="F595" s="216" t="str">
        <f ca="1">IF(ISERROR($V595),"",OFFSET('Smelter Look-up'!$E$4,$V595-4,0))</f>
        <v/>
      </c>
      <c r="G595" s="216" t="str">
        <f ca="1">IF(C595=$X$4,"Enter smelter details", IF(ISERROR($V595),"",OFFSET('Smelter Look-up'!$F$4,$V595-4,0)))</f>
        <v/>
      </c>
      <c r="H595" s="217" t="str">
        <f ca="1">IF(ISERROR($V595),"",OFFSET('Smelter Look-up'!$G$4,$V595-4,0))</f>
        <v/>
      </c>
      <c r="I595" s="218" t="str">
        <f ca="1">IF(ISERROR($V595),"",OFFSET('Smelter Look-up'!$H$4,$V595-4,0))</f>
        <v/>
      </c>
      <c r="J595" s="218" t="str">
        <f ca="1">IF(ISERROR($V595),"",OFFSET('Smelter Look-up'!$I$4,$V595-4,0))</f>
        <v/>
      </c>
      <c r="K595" s="267"/>
      <c r="L595" s="267"/>
      <c r="M595" s="267"/>
      <c r="N595" s="267"/>
      <c r="O595" s="267"/>
      <c r="P595" s="219"/>
      <c r="Q595" s="268"/>
      <c r="R595" s="216" t="str">
        <f ca="1">IF(ISERROR($V595),"",OFFSET('Smelter Look-up'!$C$4,$V595-4,0)&amp;"")</f>
        <v/>
      </c>
      <c r="S595" s="224" t="str">
        <f t="shared" ca="1" si="30"/>
        <v/>
      </c>
      <c r="T595" s="224" t="str">
        <f ca="1">IF(B595="","",IF(ISERROR(MATCH($J595,SorP!$B$1:$B$6230,0)),"",INDIRECT("'SorP'!$A$"&amp;MATCH($J595,SorP!$B$1:$B$6230,0))))</f>
        <v/>
      </c>
      <c r="U595" s="239"/>
      <c r="V595" s="269" t="e">
        <f>IF(C595="",NA(),MATCH($B595&amp;$C595,'Smelter Look-up'!$J:$J,0))</f>
        <v>#N/A</v>
      </c>
      <c r="W595" s="270"/>
      <c r="X595" s="270">
        <f t="shared" ca="1" si="31"/>
        <v>0</v>
      </c>
      <c r="Y595" s="270"/>
      <c r="Z595" s="270"/>
      <c r="AB595" s="272" t="str">
        <f t="shared" si="32"/>
        <v/>
      </c>
    </row>
    <row r="596" spans="1:28" s="271" customFormat="1" ht="20.25">
      <c r="A596" s="215"/>
      <c r="B596" s="216" t="str">
        <f>IF(LEN(A596)=0,"",INDEX('Smelter Look-up'!$A:$A,MATCH($A596,'Smelter Look-up'!$E:$E,0)))</f>
        <v/>
      </c>
      <c r="C596" s="220" t="str">
        <f>IF(LEN(A596)=0,"",INDEX('Smelter Look-up'!$C:$C,MATCH($A596,'Smelter Look-up'!$E:$E,0)))</f>
        <v/>
      </c>
      <c r="D596" s="216"/>
      <c r="E596" s="216" t="str">
        <f ca="1">IF(ISERROR($V596),"",OFFSET('Smelter Look-up'!$D$4,$V596-4,0)&amp;"")</f>
        <v/>
      </c>
      <c r="F596" s="216" t="str">
        <f ca="1">IF(ISERROR($V596),"",OFFSET('Smelter Look-up'!$E$4,$V596-4,0))</f>
        <v/>
      </c>
      <c r="G596" s="216" t="str">
        <f ca="1">IF(C596=$X$4,"Enter smelter details", IF(ISERROR($V596),"",OFFSET('Smelter Look-up'!$F$4,$V596-4,0)))</f>
        <v/>
      </c>
      <c r="H596" s="217" t="str">
        <f ca="1">IF(ISERROR($V596),"",OFFSET('Smelter Look-up'!$G$4,$V596-4,0))</f>
        <v/>
      </c>
      <c r="I596" s="218" t="str">
        <f ca="1">IF(ISERROR($V596),"",OFFSET('Smelter Look-up'!$H$4,$V596-4,0))</f>
        <v/>
      </c>
      <c r="J596" s="218" t="str">
        <f ca="1">IF(ISERROR($V596),"",OFFSET('Smelter Look-up'!$I$4,$V596-4,0))</f>
        <v/>
      </c>
      <c r="K596" s="267"/>
      <c r="L596" s="267"/>
      <c r="M596" s="267"/>
      <c r="N596" s="267"/>
      <c r="O596" s="267"/>
      <c r="P596" s="219"/>
      <c r="Q596" s="268"/>
      <c r="R596" s="216" t="str">
        <f ca="1">IF(ISERROR($V596),"",OFFSET('Smelter Look-up'!$C$4,$V596-4,0)&amp;"")</f>
        <v/>
      </c>
      <c r="S596" s="224" t="str">
        <f t="shared" ca="1" si="30"/>
        <v/>
      </c>
      <c r="T596" s="224" t="str">
        <f ca="1">IF(B596="","",IF(ISERROR(MATCH($J596,SorP!$B$1:$B$6230,0)),"",INDIRECT("'SorP'!$A$"&amp;MATCH($J596,SorP!$B$1:$B$6230,0))))</f>
        <v/>
      </c>
      <c r="U596" s="239"/>
      <c r="V596" s="269" t="e">
        <f>IF(C596="",NA(),MATCH($B596&amp;$C596,'Smelter Look-up'!$J:$J,0))</f>
        <v>#N/A</v>
      </c>
      <c r="W596" s="270"/>
      <c r="X596" s="270">
        <f t="shared" ca="1" si="31"/>
        <v>0</v>
      </c>
      <c r="Y596" s="270"/>
      <c r="Z596" s="270"/>
      <c r="AB596" s="272" t="str">
        <f t="shared" si="32"/>
        <v/>
      </c>
    </row>
    <row r="597" spans="1:28" s="271" customFormat="1" ht="20.25">
      <c r="A597" s="215"/>
      <c r="B597" s="216" t="str">
        <f>IF(LEN(A597)=0,"",INDEX('Smelter Look-up'!$A:$A,MATCH($A597,'Smelter Look-up'!$E:$E,0)))</f>
        <v/>
      </c>
      <c r="C597" s="220" t="str">
        <f>IF(LEN(A597)=0,"",INDEX('Smelter Look-up'!$C:$C,MATCH($A597,'Smelter Look-up'!$E:$E,0)))</f>
        <v/>
      </c>
      <c r="D597" s="216"/>
      <c r="E597" s="216" t="str">
        <f ca="1">IF(ISERROR($V597),"",OFFSET('Smelter Look-up'!$D$4,$V597-4,0)&amp;"")</f>
        <v/>
      </c>
      <c r="F597" s="216" t="str">
        <f ca="1">IF(ISERROR($V597),"",OFFSET('Smelter Look-up'!$E$4,$V597-4,0))</f>
        <v/>
      </c>
      <c r="G597" s="216" t="str">
        <f ca="1">IF(C597=$X$4,"Enter smelter details", IF(ISERROR($V597),"",OFFSET('Smelter Look-up'!$F$4,$V597-4,0)))</f>
        <v/>
      </c>
      <c r="H597" s="217" t="str">
        <f ca="1">IF(ISERROR($V597),"",OFFSET('Smelter Look-up'!$G$4,$V597-4,0))</f>
        <v/>
      </c>
      <c r="I597" s="218" t="str">
        <f ca="1">IF(ISERROR($V597),"",OFFSET('Smelter Look-up'!$H$4,$V597-4,0))</f>
        <v/>
      </c>
      <c r="J597" s="218" t="str">
        <f ca="1">IF(ISERROR($V597),"",OFFSET('Smelter Look-up'!$I$4,$V597-4,0))</f>
        <v/>
      </c>
      <c r="K597" s="267"/>
      <c r="L597" s="267"/>
      <c r="M597" s="267"/>
      <c r="N597" s="267"/>
      <c r="O597" s="267"/>
      <c r="P597" s="219"/>
      <c r="Q597" s="268"/>
      <c r="R597" s="216" t="str">
        <f ca="1">IF(ISERROR($V597),"",OFFSET('Smelter Look-up'!$C$4,$V597-4,0)&amp;"")</f>
        <v/>
      </c>
      <c r="S597" s="224" t="str">
        <f t="shared" ca="1" si="30"/>
        <v/>
      </c>
      <c r="T597" s="224" t="str">
        <f ca="1">IF(B597="","",IF(ISERROR(MATCH($J597,SorP!$B$1:$B$6230,0)),"",INDIRECT("'SorP'!$A$"&amp;MATCH($J597,SorP!$B$1:$B$6230,0))))</f>
        <v/>
      </c>
      <c r="U597" s="239"/>
      <c r="V597" s="269" t="e">
        <f>IF(C597="",NA(),MATCH($B597&amp;$C597,'Smelter Look-up'!$J:$J,0))</f>
        <v>#N/A</v>
      </c>
      <c r="W597" s="270"/>
      <c r="X597" s="270">
        <f t="shared" ca="1" si="31"/>
        <v>0</v>
      </c>
      <c r="Y597" s="270"/>
      <c r="Z597" s="270"/>
      <c r="AB597" s="272" t="str">
        <f t="shared" si="32"/>
        <v/>
      </c>
    </row>
    <row r="598" spans="1:28" s="271" customFormat="1" ht="20.25">
      <c r="A598" s="215"/>
      <c r="B598" s="216" t="str">
        <f>IF(LEN(A598)=0,"",INDEX('Smelter Look-up'!$A:$A,MATCH($A598,'Smelter Look-up'!$E:$E,0)))</f>
        <v/>
      </c>
      <c r="C598" s="220" t="str">
        <f>IF(LEN(A598)=0,"",INDEX('Smelter Look-up'!$C:$C,MATCH($A598,'Smelter Look-up'!$E:$E,0)))</f>
        <v/>
      </c>
      <c r="D598" s="216"/>
      <c r="E598" s="216" t="str">
        <f ca="1">IF(ISERROR($V598),"",OFFSET('Smelter Look-up'!$D$4,$V598-4,0)&amp;"")</f>
        <v/>
      </c>
      <c r="F598" s="216" t="str">
        <f ca="1">IF(ISERROR($V598),"",OFFSET('Smelter Look-up'!$E$4,$V598-4,0))</f>
        <v/>
      </c>
      <c r="G598" s="216" t="str">
        <f ca="1">IF(C598=$X$4,"Enter smelter details", IF(ISERROR($V598),"",OFFSET('Smelter Look-up'!$F$4,$V598-4,0)))</f>
        <v/>
      </c>
      <c r="H598" s="217" t="str">
        <f ca="1">IF(ISERROR($V598),"",OFFSET('Smelter Look-up'!$G$4,$V598-4,0))</f>
        <v/>
      </c>
      <c r="I598" s="218" t="str">
        <f ca="1">IF(ISERROR($V598),"",OFFSET('Smelter Look-up'!$H$4,$V598-4,0))</f>
        <v/>
      </c>
      <c r="J598" s="218" t="str">
        <f ca="1">IF(ISERROR($V598),"",OFFSET('Smelter Look-up'!$I$4,$V598-4,0))</f>
        <v/>
      </c>
      <c r="K598" s="267"/>
      <c r="L598" s="267"/>
      <c r="M598" s="267"/>
      <c r="N598" s="267"/>
      <c r="O598" s="267"/>
      <c r="P598" s="219"/>
      <c r="Q598" s="268"/>
      <c r="R598" s="216" t="str">
        <f ca="1">IF(ISERROR($V598),"",OFFSET('Smelter Look-up'!$C$4,$V598-4,0)&amp;"")</f>
        <v/>
      </c>
      <c r="S598" s="224" t="str">
        <f t="shared" ca="1" si="30"/>
        <v/>
      </c>
      <c r="T598" s="224" t="str">
        <f ca="1">IF(B598="","",IF(ISERROR(MATCH($J598,SorP!$B$1:$B$6230,0)),"",INDIRECT("'SorP'!$A$"&amp;MATCH($J598,SorP!$B$1:$B$6230,0))))</f>
        <v/>
      </c>
      <c r="U598" s="239"/>
      <c r="V598" s="269" t="e">
        <f>IF(C598="",NA(),MATCH($B598&amp;$C598,'Smelter Look-up'!$J:$J,0))</f>
        <v>#N/A</v>
      </c>
      <c r="W598" s="270"/>
      <c r="X598" s="270">
        <f t="shared" ca="1" si="31"/>
        <v>0</v>
      </c>
      <c r="Y598" s="270"/>
      <c r="Z598" s="270"/>
      <c r="AB598" s="272" t="str">
        <f t="shared" si="32"/>
        <v/>
      </c>
    </row>
    <row r="599" spans="1:28" s="271" customFormat="1" ht="20.25">
      <c r="A599" s="215"/>
      <c r="B599" s="216" t="str">
        <f>IF(LEN(A599)=0,"",INDEX('Smelter Look-up'!$A:$A,MATCH($A599,'Smelter Look-up'!$E:$E,0)))</f>
        <v/>
      </c>
      <c r="C599" s="220" t="str">
        <f>IF(LEN(A599)=0,"",INDEX('Smelter Look-up'!$C:$C,MATCH($A599,'Smelter Look-up'!$E:$E,0)))</f>
        <v/>
      </c>
      <c r="D599" s="216"/>
      <c r="E599" s="216" t="str">
        <f ca="1">IF(ISERROR($V599),"",OFFSET('Smelter Look-up'!$D$4,$V599-4,0)&amp;"")</f>
        <v/>
      </c>
      <c r="F599" s="216" t="str">
        <f ca="1">IF(ISERROR($V599),"",OFFSET('Smelter Look-up'!$E$4,$V599-4,0))</f>
        <v/>
      </c>
      <c r="G599" s="216" t="str">
        <f ca="1">IF(C599=$X$4,"Enter smelter details", IF(ISERROR($V599),"",OFFSET('Smelter Look-up'!$F$4,$V599-4,0)))</f>
        <v/>
      </c>
      <c r="H599" s="217" t="str">
        <f ca="1">IF(ISERROR($V599),"",OFFSET('Smelter Look-up'!$G$4,$V599-4,0))</f>
        <v/>
      </c>
      <c r="I599" s="218" t="str">
        <f ca="1">IF(ISERROR($V599),"",OFFSET('Smelter Look-up'!$H$4,$V599-4,0))</f>
        <v/>
      </c>
      <c r="J599" s="218" t="str">
        <f ca="1">IF(ISERROR($V599),"",OFFSET('Smelter Look-up'!$I$4,$V599-4,0))</f>
        <v/>
      </c>
      <c r="K599" s="267"/>
      <c r="L599" s="267"/>
      <c r="M599" s="267"/>
      <c r="N599" s="267"/>
      <c r="O599" s="267"/>
      <c r="P599" s="219"/>
      <c r="Q599" s="268"/>
      <c r="R599" s="216" t="str">
        <f ca="1">IF(ISERROR($V599),"",OFFSET('Smelter Look-up'!$C$4,$V599-4,0)&amp;"")</f>
        <v/>
      </c>
      <c r="S599" s="224" t="str">
        <f t="shared" ca="1" si="30"/>
        <v/>
      </c>
      <c r="T599" s="224" t="str">
        <f ca="1">IF(B599="","",IF(ISERROR(MATCH($J599,SorP!$B$1:$B$6230,0)),"",INDIRECT("'SorP'!$A$"&amp;MATCH($J599,SorP!$B$1:$B$6230,0))))</f>
        <v/>
      </c>
      <c r="U599" s="239"/>
      <c r="V599" s="269" t="e">
        <f>IF(C599="",NA(),MATCH($B599&amp;$C599,'Smelter Look-up'!$J:$J,0))</f>
        <v>#N/A</v>
      </c>
      <c r="W599" s="270"/>
      <c r="X599" s="270">
        <f t="shared" ca="1" si="31"/>
        <v>0</v>
      </c>
      <c r="Y599" s="270"/>
      <c r="Z599" s="270"/>
      <c r="AB599" s="272" t="str">
        <f t="shared" si="32"/>
        <v/>
      </c>
    </row>
    <row r="600" spans="1:28" s="271" customFormat="1" ht="20.25">
      <c r="A600" s="215"/>
      <c r="B600" s="216" t="str">
        <f>IF(LEN(A600)=0,"",INDEX('Smelter Look-up'!$A:$A,MATCH($A600,'Smelter Look-up'!$E:$E,0)))</f>
        <v/>
      </c>
      <c r="C600" s="220" t="str">
        <f>IF(LEN(A600)=0,"",INDEX('Smelter Look-up'!$C:$C,MATCH($A600,'Smelter Look-up'!$E:$E,0)))</f>
        <v/>
      </c>
      <c r="D600" s="216"/>
      <c r="E600" s="216" t="str">
        <f ca="1">IF(ISERROR($V600),"",OFFSET('Smelter Look-up'!$D$4,$V600-4,0)&amp;"")</f>
        <v/>
      </c>
      <c r="F600" s="216" t="str">
        <f ca="1">IF(ISERROR($V600),"",OFFSET('Smelter Look-up'!$E$4,$V600-4,0))</f>
        <v/>
      </c>
      <c r="G600" s="216" t="str">
        <f ca="1">IF(C600=$X$4,"Enter smelter details", IF(ISERROR($V600),"",OFFSET('Smelter Look-up'!$F$4,$V600-4,0)))</f>
        <v/>
      </c>
      <c r="H600" s="217" t="str">
        <f ca="1">IF(ISERROR($V600),"",OFFSET('Smelter Look-up'!$G$4,$V600-4,0))</f>
        <v/>
      </c>
      <c r="I600" s="218" t="str">
        <f ca="1">IF(ISERROR($V600),"",OFFSET('Smelter Look-up'!$H$4,$V600-4,0))</f>
        <v/>
      </c>
      <c r="J600" s="218" t="str">
        <f ca="1">IF(ISERROR($V600),"",OFFSET('Smelter Look-up'!$I$4,$V600-4,0))</f>
        <v/>
      </c>
      <c r="K600" s="267"/>
      <c r="L600" s="267"/>
      <c r="M600" s="267"/>
      <c r="N600" s="267"/>
      <c r="O600" s="267"/>
      <c r="P600" s="219"/>
      <c r="Q600" s="268"/>
      <c r="R600" s="216" t="str">
        <f ca="1">IF(ISERROR($V600),"",OFFSET('Smelter Look-up'!$C$4,$V600-4,0)&amp;"")</f>
        <v/>
      </c>
      <c r="S600" s="224" t="str">
        <f t="shared" ca="1" si="30"/>
        <v/>
      </c>
      <c r="T600" s="224" t="str">
        <f ca="1">IF(B600="","",IF(ISERROR(MATCH($J600,SorP!$B$1:$B$6230,0)),"",INDIRECT("'SorP'!$A$"&amp;MATCH($J600,SorP!$B$1:$B$6230,0))))</f>
        <v/>
      </c>
      <c r="U600" s="239"/>
      <c r="V600" s="269" t="e">
        <f>IF(C600="",NA(),MATCH($B600&amp;$C600,'Smelter Look-up'!$J:$J,0))</f>
        <v>#N/A</v>
      </c>
      <c r="W600" s="270"/>
      <c r="X600" s="270">
        <f t="shared" ca="1" si="31"/>
        <v>0</v>
      </c>
      <c r="Y600" s="270"/>
      <c r="Z600" s="270"/>
      <c r="AB600" s="272" t="str">
        <f t="shared" si="32"/>
        <v/>
      </c>
    </row>
    <row r="601" spans="1:28" s="271" customFormat="1" ht="20.25">
      <c r="A601" s="215"/>
      <c r="B601" s="216" t="str">
        <f>IF(LEN(A601)=0,"",INDEX('Smelter Look-up'!$A:$A,MATCH($A601,'Smelter Look-up'!$E:$E,0)))</f>
        <v/>
      </c>
      <c r="C601" s="220" t="str">
        <f>IF(LEN(A601)=0,"",INDEX('Smelter Look-up'!$C:$C,MATCH($A601,'Smelter Look-up'!$E:$E,0)))</f>
        <v/>
      </c>
      <c r="D601" s="216"/>
      <c r="E601" s="216" t="str">
        <f ca="1">IF(ISERROR($V601),"",OFFSET('Smelter Look-up'!$D$4,$V601-4,0)&amp;"")</f>
        <v/>
      </c>
      <c r="F601" s="216" t="str">
        <f ca="1">IF(ISERROR($V601),"",OFFSET('Smelter Look-up'!$E$4,$V601-4,0))</f>
        <v/>
      </c>
      <c r="G601" s="216" t="str">
        <f ca="1">IF(C601=$X$4,"Enter smelter details", IF(ISERROR($V601),"",OFFSET('Smelter Look-up'!$F$4,$V601-4,0)))</f>
        <v/>
      </c>
      <c r="H601" s="217" t="str">
        <f ca="1">IF(ISERROR($V601),"",OFFSET('Smelter Look-up'!$G$4,$V601-4,0))</f>
        <v/>
      </c>
      <c r="I601" s="218" t="str">
        <f ca="1">IF(ISERROR($V601),"",OFFSET('Smelter Look-up'!$H$4,$V601-4,0))</f>
        <v/>
      </c>
      <c r="J601" s="218" t="str">
        <f ca="1">IF(ISERROR($V601),"",OFFSET('Smelter Look-up'!$I$4,$V601-4,0))</f>
        <v/>
      </c>
      <c r="K601" s="267"/>
      <c r="L601" s="267"/>
      <c r="M601" s="267"/>
      <c r="N601" s="267"/>
      <c r="O601" s="267"/>
      <c r="P601" s="219"/>
      <c r="Q601" s="268"/>
      <c r="R601" s="216" t="str">
        <f ca="1">IF(ISERROR($V601),"",OFFSET('Smelter Look-up'!$C$4,$V601-4,0)&amp;"")</f>
        <v/>
      </c>
      <c r="S601" s="224" t="str">
        <f t="shared" ca="1" si="30"/>
        <v/>
      </c>
      <c r="T601" s="224" t="str">
        <f ca="1">IF(B601="","",IF(ISERROR(MATCH($J601,SorP!$B$1:$B$6230,0)),"",INDIRECT("'SorP'!$A$"&amp;MATCH($J601,SorP!$B$1:$B$6230,0))))</f>
        <v/>
      </c>
      <c r="U601" s="239"/>
      <c r="V601" s="269" t="e">
        <f>IF(C601="",NA(),MATCH($B601&amp;$C601,'Smelter Look-up'!$J:$J,0))</f>
        <v>#N/A</v>
      </c>
      <c r="W601" s="270"/>
      <c r="X601" s="270">
        <f t="shared" ca="1" si="31"/>
        <v>0</v>
      </c>
      <c r="Y601" s="270"/>
      <c r="Z601" s="270"/>
      <c r="AB601" s="272" t="str">
        <f t="shared" si="32"/>
        <v/>
      </c>
    </row>
    <row r="602" spans="1:28" s="271" customFormat="1" ht="20.25">
      <c r="A602" s="215"/>
      <c r="B602" s="216" t="str">
        <f>IF(LEN(A602)=0,"",INDEX('Smelter Look-up'!$A:$A,MATCH($A602,'Smelter Look-up'!$E:$E,0)))</f>
        <v/>
      </c>
      <c r="C602" s="220" t="str">
        <f>IF(LEN(A602)=0,"",INDEX('Smelter Look-up'!$C:$C,MATCH($A602,'Smelter Look-up'!$E:$E,0)))</f>
        <v/>
      </c>
      <c r="D602" s="216"/>
      <c r="E602" s="216" t="str">
        <f ca="1">IF(ISERROR($V602),"",OFFSET('Smelter Look-up'!$D$4,$V602-4,0)&amp;"")</f>
        <v/>
      </c>
      <c r="F602" s="216" t="str">
        <f ca="1">IF(ISERROR($V602),"",OFFSET('Smelter Look-up'!$E$4,$V602-4,0))</f>
        <v/>
      </c>
      <c r="G602" s="216" t="str">
        <f ca="1">IF(C602=$X$4,"Enter smelter details", IF(ISERROR($V602),"",OFFSET('Smelter Look-up'!$F$4,$V602-4,0)))</f>
        <v/>
      </c>
      <c r="H602" s="217" t="str">
        <f ca="1">IF(ISERROR($V602),"",OFFSET('Smelter Look-up'!$G$4,$V602-4,0))</f>
        <v/>
      </c>
      <c r="I602" s="218" t="str">
        <f ca="1">IF(ISERROR($V602),"",OFFSET('Smelter Look-up'!$H$4,$V602-4,0))</f>
        <v/>
      </c>
      <c r="J602" s="218" t="str">
        <f ca="1">IF(ISERROR($V602),"",OFFSET('Smelter Look-up'!$I$4,$V602-4,0))</f>
        <v/>
      </c>
      <c r="K602" s="267"/>
      <c r="L602" s="267"/>
      <c r="M602" s="267"/>
      <c r="N602" s="267"/>
      <c r="O602" s="267"/>
      <c r="P602" s="219"/>
      <c r="Q602" s="268"/>
      <c r="R602" s="216" t="str">
        <f ca="1">IF(ISERROR($V602),"",OFFSET('Smelter Look-up'!$C$4,$V602-4,0)&amp;"")</f>
        <v/>
      </c>
      <c r="S602" s="224" t="str">
        <f t="shared" ca="1" si="30"/>
        <v/>
      </c>
      <c r="T602" s="224" t="str">
        <f ca="1">IF(B602="","",IF(ISERROR(MATCH($J602,SorP!$B$1:$B$6230,0)),"",INDIRECT("'SorP'!$A$"&amp;MATCH($J602,SorP!$B$1:$B$6230,0))))</f>
        <v/>
      </c>
      <c r="U602" s="239"/>
      <c r="V602" s="269" t="e">
        <f>IF(C602="",NA(),MATCH($B602&amp;$C602,'Smelter Look-up'!$J:$J,0))</f>
        <v>#N/A</v>
      </c>
      <c r="W602" s="270"/>
      <c r="X602" s="270">
        <f t="shared" ca="1" si="31"/>
        <v>0</v>
      </c>
      <c r="Y602" s="270"/>
      <c r="Z602" s="270"/>
      <c r="AB602" s="272" t="str">
        <f t="shared" si="32"/>
        <v/>
      </c>
    </row>
    <row r="603" spans="1:28" s="271" customFormat="1" ht="20.25">
      <c r="A603" s="215"/>
      <c r="B603" s="216" t="str">
        <f>IF(LEN(A603)=0,"",INDEX('Smelter Look-up'!$A:$A,MATCH($A603,'Smelter Look-up'!$E:$E,0)))</f>
        <v/>
      </c>
      <c r="C603" s="220" t="str">
        <f>IF(LEN(A603)=0,"",INDEX('Smelter Look-up'!$C:$C,MATCH($A603,'Smelter Look-up'!$E:$E,0)))</f>
        <v/>
      </c>
      <c r="D603" s="216"/>
      <c r="E603" s="216" t="str">
        <f ca="1">IF(ISERROR($V603),"",OFFSET('Smelter Look-up'!$D$4,$V603-4,0)&amp;"")</f>
        <v/>
      </c>
      <c r="F603" s="216" t="str">
        <f ca="1">IF(ISERROR($V603),"",OFFSET('Smelter Look-up'!$E$4,$V603-4,0))</f>
        <v/>
      </c>
      <c r="G603" s="216" t="str">
        <f ca="1">IF(C603=$X$4,"Enter smelter details", IF(ISERROR($V603),"",OFFSET('Smelter Look-up'!$F$4,$V603-4,0)))</f>
        <v/>
      </c>
      <c r="H603" s="217" t="str">
        <f ca="1">IF(ISERROR($V603),"",OFFSET('Smelter Look-up'!$G$4,$V603-4,0))</f>
        <v/>
      </c>
      <c r="I603" s="218" t="str">
        <f ca="1">IF(ISERROR($V603),"",OFFSET('Smelter Look-up'!$H$4,$V603-4,0))</f>
        <v/>
      </c>
      <c r="J603" s="218" t="str">
        <f ca="1">IF(ISERROR($V603),"",OFFSET('Smelter Look-up'!$I$4,$V603-4,0))</f>
        <v/>
      </c>
      <c r="K603" s="267"/>
      <c r="L603" s="267"/>
      <c r="M603" s="267"/>
      <c r="N603" s="267"/>
      <c r="O603" s="267"/>
      <c r="P603" s="219"/>
      <c r="Q603" s="268"/>
      <c r="R603" s="216" t="str">
        <f ca="1">IF(ISERROR($V603),"",OFFSET('Smelter Look-up'!$C$4,$V603-4,0)&amp;"")</f>
        <v/>
      </c>
      <c r="S603" s="224" t="str">
        <f t="shared" ca="1" si="30"/>
        <v/>
      </c>
      <c r="T603" s="224" t="str">
        <f ca="1">IF(B603="","",IF(ISERROR(MATCH($J603,SorP!$B$1:$B$6230,0)),"",INDIRECT("'SorP'!$A$"&amp;MATCH($J603,SorP!$B$1:$B$6230,0))))</f>
        <v/>
      </c>
      <c r="U603" s="239"/>
      <c r="V603" s="269" t="e">
        <f>IF(C603="",NA(),MATCH($B603&amp;$C603,'Smelter Look-up'!$J:$J,0))</f>
        <v>#N/A</v>
      </c>
      <c r="W603" s="270"/>
      <c r="X603" s="270">
        <f t="shared" ca="1" si="31"/>
        <v>0</v>
      </c>
      <c r="Y603" s="270"/>
      <c r="Z603" s="270"/>
      <c r="AB603" s="272" t="str">
        <f t="shared" si="32"/>
        <v/>
      </c>
    </row>
    <row r="604" spans="1:28" s="271" customFormat="1" ht="20.25">
      <c r="A604" s="215"/>
      <c r="B604" s="216" t="str">
        <f>IF(LEN(A604)=0,"",INDEX('Smelter Look-up'!$A:$A,MATCH($A604,'Smelter Look-up'!$E:$E,0)))</f>
        <v/>
      </c>
      <c r="C604" s="220" t="str">
        <f>IF(LEN(A604)=0,"",INDEX('Smelter Look-up'!$C:$C,MATCH($A604,'Smelter Look-up'!$E:$E,0)))</f>
        <v/>
      </c>
      <c r="D604" s="216"/>
      <c r="E604" s="216" t="str">
        <f ca="1">IF(ISERROR($V604),"",OFFSET('Smelter Look-up'!$D$4,$V604-4,0)&amp;"")</f>
        <v/>
      </c>
      <c r="F604" s="216" t="str">
        <f ca="1">IF(ISERROR($V604),"",OFFSET('Smelter Look-up'!$E$4,$V604-4,0))</f>
        <v/>
      </c>
      <c r="G604" s="216" t="str">
        <f ca="1">IF(C604=$X$4,"Enter smelter details", IF(ISERROR($V604),"",OFFSET('Smelter Look-up'!$F$4,$V604-4,0)))</f>
        <v/>
      </c>
      <c r="H604" s="217" t="str">
        <f ca="1">IF(ISERROR($V604),"",OFFSET('Smelter Look-up'!$G$4,$V604-4,0))</f>
        <v/>
      </c>
      <c r="I604" s="218" t="str">
        <f ca="1">IF(ISERROR($V604),"",OFFSET('Smelter Look-up'!$H$4,$V604-4,0))</f>
        <v/>
      </c>
      <c r="J604" s="218" t="str">
        <f ca="1">IF(ISERROR($V604),"",OFFSET('Smelter Look-up'!$I$4,$V604-4,0))</f>
        <v/>
      </c>
      <c r="K604" s="267"/>
      <c r="L604" s="267"/>
      <c r="M604" s="267"/>
      <c r="N604" s="267"/>
      <c r="O604" s="267"/>
      <c r="P604" s="219"/>
      <c r="Q604" s="268"/>
      <c r="R604" s="216" t="str">
        <f ca="1">IF(ISERROR($V604),"",OFFSET('Smelter Look-up'!$C$4,$V604-4,0)&amp;"")</f>
        <v/>
      </c>
      <c r="S604" s="224" t="str">
        <f t="shared" ca="1" si="30"/>
        <v/>
      </c>
      <c r="T604" s="224" t="str">
        <f ca="1">IF(B604="","",IF(ISERROR(MATCH($J604,SorP!$B$1:$B$6230,0)),"",INDIRECT("'SorP'!$A$"&amp;MATCH($J604,SorP!$B$1:$B$6230,0))))</f>
        <v/>
      </c>
      <c r="U604" s="239"/>
      <c r="V604" s="269" t="e">
        <f>IF(C604="",NA(),MATCH($B604&amp;$C604,'Smelter Look-up'!$J:$J,0))</f>
        <v>#N/A</v>
      </c>
      <c r="W604" s="270"/>
      <c r="X604" s="270">
        <f t="shared" ca="1" si="31"/>
        <v>0</v>
      </c>
      <c r="Y604" s="270"/>
      <c r="Z604" s="270"/>
      <c r="AB604" s="272" t="str">
        <f t="shared" si="32"/>
        <v/>
      </c>
    </row>
    <row r="605" spans="1:28" s="271" customFormat="1" ht="20.25">
      <c r="A605" s="215"/>
      <c r="B605" s="216" t="str">
        <f>IF(LEN(A605)=0,"",INDEX('Smelter Look-up'!$A:$A,MATCH($A605,'Smelter Look-up'!$E:$E,0)))</f>
        <v/>
      </c>
      <c r="C605" s="220" t="str">
        <f>IF(LEN(A605)=0,"",INDEX('Smelter Look-up'!$C:$C,MATCH($A605,'Smelter Look-up'!$E:$E,0)))</f>
        <v/>
      </c>
      <c r="D605" s="216"/>
      <c r="E605" s="216" t="str">
        <f ca="1">IF(ISERROR($V605),"",OFFSET('Smelter Look-up'!$D$4,$V605-4,0)&amp;"")</f>
        <v/>
      </c>
      <c r="F605" s="216" t="str">
        <f ca="1">IF(ISERROR($V605),"",OFFSET('Smelter Look-up'!$E$4,$V605-4,0))</f>
        <v/>
      </c>
      <c r="G605" s="216" t="str">
        <f ca="1">IF(C605=$X$4,"Enter smelter details", IF(ISERROR($V605),"",OFFSET('Smelter Look-up'!$F$4,$V605-4,0)))</f>
        <v/>
      </c>
      <c r="H605" s="217" t="str">
        <f ca="1">IF(ISERROR($V605),"",OFFSET('Smelter Look-up'!$G$4,$V605-4,0))</f>
        <v/>
      </c>
      <c r="I605" s="218" t="str">
        <f ca="1">IF(ISERROR($V605),"",OFFSET('Smelter Look-up'!$H$4,$V605-4,0))</f>
        <v/>
      </c>
      <c r="J605" s="218" t="str">
        <f ca="1">IF(ISERROR($V605),"",OFFSET('Smelter Look-up'!$I$4,$V605-4,0))</f>
        <v/>
      </c>
      <c r="K605" s="267"/>
      <c r="L605" s="267"/>
      <c r="M605" s="267"/>
      <c r="N605" s="267"/>
      <c r="O605" s="267"/>
      <c r="P605" s="219"/>
      <c r="Q605" s="268"/>
      <c r="R605" s="216" t="str">
        <f ca="1">IF(ISERROR($V605),"",OFFSET('Smelter Look-up'!$C$4,$V605-4,0)&amp;"")</f>
        <v/>
      </c>
      <c r="S605" s="224" t="str">
        <f t="shared" ca="1" si="30"/>
        <v/>
      </c>
      <c r="T605" s="224" t="str">
        <f ca="1">IF(B605="","",IF(ISERROR(MATCH($J605,SorP!$B$1:$B$6230,0)),"",INDIRECT("'SorP'!$A$"&amp;MATCH($J605,SorP!$B$1:$B$6230,0))))</f>
        <v/>
      </c>
      <c r="U605" s="239"/>
      <c r="V605" s="269" t="e">
        <f>IF(C605="",NA(),MATCH($B605&amp;$C605,'Smelter Look-up'!$J:$J,0))</f>
        <v>#N/A</v>
      </c>
      <c r="W605" s="270"/>
      <c r="X605" s="270">
        <f t="shared" ca="1" si="31"/>
        <v>0</v>
      </c>
      <c r="Y605" s="270"/>
      <c r="Z605" s="270"/>
      <c r="AB605" s="272" t="str">
        <f t="shared" si="32"/>
        <v/>
      </c>
    </row>
    <row r="606" spans="1:28" s="271" customFormat="1" ht="20.25">
      <c r="A606" s="215"/>
      <c r="B606" s="216" t="str">
        <f>IF(LEN(A606)=0,"",INDEX('Smelter Look-up'!$A:$A,MATCH($A606,'Smelter Look-up'!$E:$E,0)))</f>
        <v/>
      </c>
      <c r="C606" s="220" t="str">
        <f>IF(LEN(A606)=0,"",INDEX('Smelter Look-up'!$C:$C,MATCH($A606,'Smelter Look-up'!$E:$E,0)))</f>
        <v/>
      </c>
      <c r="D606" s="216"/>
      <c r="E606" s="216" t="str">
        <f ca="1">IF(ISERROR($V606),"",OFFSET('Smelter Look-up'!$D$4,$V606-4,0)&amp;"")</f>
        <v/>
      </c>
      <c r="F606" s="216" t="str">
        <f ca="1">IF(ISERROR($V606),"",OFFSET('Smelter Look-up'!$E$4,$V606-4,0))</f>
        <v/>
      </c>
      <c r="G606" s="216" t="str">
        <f ca="1">IF(C606=$X$4,"Enter smelter details", IF(ISERROR($V606),"",OFFSET('Smelter Look-up'!$F$4,$V606-4,0)))</f>
        <v/>
      </c>
      <c r="H606" s="217" t="str">
        <f ca="1">IF(ISERROR($V606),"",OFFSET('Smelter Look-up'!$G$4,$V606-4,0))</f>
        <v/>
      </c>
      <c r="I606" s="218" t="str">
        <f ca="1">IF(ISERROR($V606),"",OFFSET('Smelter Look-up'!$H$4,$V606-4,0))</f>
        <v/>
      </c>
      <c r="J606" s="218" t="str">
        <f ca="1">IF(ISERROR($V606),"",OFFSET('Smelter Look-up'!$I$4,$V606-4,0))</f>
        <v/>
      </c>
      <c r="K606" s="267"/>
      <c r="L606" s="267"/>
      <c r="M606" s="267"/>
      <c r="N606" s="267"/>
      <c r="O606" s="267"/>
      <c r="P606" s="219"/>
      <c r="Q606" s="268"/>
      <c r="R606" s="216" t="str">
        <f ca="1">IF(ISERROR($V606),"",OFFSET('Smelter Look-up'!$C$4,$V606-4,0)&amp;"")</f>
        <v/>
      </c>
      <c r="S606" s="224" t="str">
        <f t="shared" ca="1" si="30"/>
        <v/>
      </c>
      <c r="T606" s="224" t="str">
        <f ca="1">IF(B606="","",IF(ISERROR(MATCH($J606,SorP!$B$1:$B$6230,0)),"",INDIRECT("'SorP'!$A$"&amp;MATCH($J606,SorP!$B$1:$B$6230,0))))</f>
        <v/>
      </c>
      <c r="U606" s="239"/>
      <c r="V606" s="269" t="e">
        <f>IF(C606="",NA(),MATCH($B606&amp;$C606,'Smelter Look-up'!$J:$J,0))</f>
        <v>#N/A</v>
      </c>
      <c r="W606" s="270"/>
      <c r="X606" s="270">
        <f t="shared" ca="1" si="31"/>
        <v>0</v>
      </c>
      <c r="Y606" s="270"/>
      <c r="Z606" s="270"/>
      <c r="AB606" s="272" t="str">
        <f t="shared" si="32"/>
        <v/>
      </c>
    </row>
    <row r="607" spans="1:28" s="271" customFormat="1" ht="20.25">
      <c r="A607" s="215"/>
      <c r="B607" s="216" t="str">
        <f>IF(LEN(A607)=0,"",INDEX('Smelter Look-up'!$A:$A,MATCH($A607,'Smelter Look-up'!$E:$E,0)))</f>
        <v/>
      </c>
      <c r="C607" s="220" t="str">
        <f>IF(LEN(A607)=0,"",INDEX('Smelter Look-up'!$C:$C,MATCH($A607,'Smelter Look-up'!$E:$E,0)))</f>
        <v/>
      </c>
      <c r="D607" s="216"/>
      <c r="E607" s="216" t="str">
        <f ca="1">IF(ISERROR($V607),"",OFFSET('Smelter Look-up'!$D$4,$V607-4,0)&amp;"")</f>
        <v/>
      </c>
      <c r="F607" s="216" t="str">
        <f ca="1">IF(ISERROR($V607),"",OFFSET('Smelter Look-up'!$E$4,$V607-4,0))</f>
        <v/>
      </c>
      <c r="G607" s="216" t="str">
        <f ca="1">IF(C607=$X$4,"Enter smelter details", IF(ISERROR($V607),"",OFFSET('Smelter Look-up'!$F$4,$V607-4,0)))</f>
        <v/>
      </c>
      <c r="H607" s="217" t="str">
        <f ca="1">IF(ISERROR($V607),"",OFFSET('Smelter Look-up'!$G$4,$V607-4,0))</f>
        <v/>
      </c>
      <c r="I607" s="218" t="str">
        <f ca="1">IF(ISERROR($V607),"",OFFSET('Smelter Look-up'!$H$4,$V607-4,0))</f>
        <v/>
      </c>
      <c r="J607" s="218" t="str">
        <f ca="1">IF(ISERROR($V607),"",OFFSET('Smelter Look-up'!$I$4,$V607-4,0))</f>
        <v/>
      </c>
      <c r="K607" s="267"/>
      <c r="L607" s="267"/>
      <c r="M607" s="267"/>
      <c r="N607" s="267"/>
      <c r="O607" s="267"/>
      <c r="P607" s="219"/>
      <c r="Q607" s="268"/>
      <c r="R607" s="216" t="str">
        <f ca="1">IF(ISERROR($V607),"",OFFSET('Smelter Look-up'!$C$4,$V607-4,0)&amp;"")</f>
        <v/>
      </c>
      <c r="S607" s="224" t="str">
        <f t="shared" ca="1" si="30"/>
        <v/>
      </c>
      <c r="T607" s="224" t="str">
        <f ca="1">IF(B607="","",IF(ISERROR(MATCH($J607,SorP!$B$1:$B$6230,0)),"",INDIRECT("'SorP'!$A$"&amp;MATCH($J607,SorP!$B$1:$B$6230,0))))</f>
        <v/>
      </c>
      <c r="U607" s="239"/>
      <c r="V607" s="269" t="e">
        <f>IF(C607="",NA(),MATCH($B607&amp;$C607,'Smelter Look-up'!$J:$J,0))</f>
        <v>#N/A</v>
      </c>
      <c r="W607" s="270"/>
      <c r="X607" s="270">
        <f t="shared" ca="1" si="31"/>
        <v>0</v>
      </c>
      <c r="Y607" s="270"/>
      <c r="Z607" s="270"/>
      <c r="AB607" s="272" t="str">
        <f t="shared" si="32"/>
        <v/>
      </c>
    </row>
    <row r="608" spans="1:28" s="271" customFormat="1" ht="20.25">
      <c r="A608" s="215"/>
      <c r="B608" s="216" t="str">
        <f>IF(LEN(A608)=0,"",INDEX('Smelter Look-up'!$A:$A,MATCH($A608,'Smelter Look-up'!$E:$E,0)))</f>
        <v/>
      </c>
      <c r="C608" s="220" t="str">
        <f>IF(LEN(A608)=0,"",INDEX('Smelter Look-up'!$C:$C,MATCH($A608,'Smelter Look-up'!$E:$E,0)))</f>
        <v/>
      </c>
      <c r="D608" s="216"/>
      <c r="E608" s="216" t="str">
        <f ca="1">IF(ISERROR($V608),"",OFFSET('Smelter Look-up'!$D$4,$V608-4,0)&amp;"")</f>
        <v/>
      </c>
      <c r="F608" s="216" t="str">
        <f ca="1">IF(ISERROR($V608),"",OFFSET('Smelter Look-up'!$E$4,$V608-4,0))</f>
        <v/>
      </c>
      <c r="G608" s="216" t="str">
        <f ca="1">IF(C608=$X$4,"Enter smelter details", IF(ISERROR($V608),"",OFFSET('Smelter Look-up'!$F$4,$V608-4,0)))</f>
        <v/>
      </c>
      <c r="H608" s="217" t="str">
        <f ca="1">IF(ISERROR($V608),"",OFFSET('Smelter Look-up'!$G$4,$V608-4,0))</f>
        <v/>
      </c>
      <c r="I608" s="218" t="str">
        <f ca="1">IF(ISERROR($V608),"",OFFSET('Smelter Look-up'!$H$4,$V608-4,0))</f>
        <v/>
      </c>
      <c r="J608" s="218" t="str">
        <f ca="1">IF(ISERROR($V608),"",OFFSET('Smelter Look-up'!$I$4,$V608-4,0))</f>
        <v/>
      </c>
      <c r="K608" s="267"/>
      <c r="L608" s="267"/>
      <c r="M608" s="267"/>
      <c r="N608" s="267"/>
      <c r="O608" s="267"/>
      <c r="P608" s="219"/>
      <c r="Q608" s="268"/>
      <c r="R608" s="216" t="str">
        <f ca="1">IF(ISERROR($V608),"",OFFSET('Smelter Look-up'!$C$4,$V608-4,0)&amp;"")</f>
        <v/>
      </c>
      <c r="S608" s="224" t="str">
        <f t="shared" ca="1" si="30"/>
        <v/>
      </c>
      <c r="T608" s="224" t="str">
        <f ca="1">IF(B608="","",IF(ISERROR(MATCH($J608,SorP!$B$1:$B$6230,0)),"",INDIRECT("'SorP'!$A$"&amp;MATCH($J608,SorP!$B$1:$B$6230,0))))</f>
        <v/>
      </c>
      <c r="U608" s="239"/>
      <c r="V608" s="269" t="e">
        <f>IF(C608="",NA(),MATCH($B608&amp;$C608,'Smelter Look-up'!$J:$J,0))</f>
        <v>#N/A</v>
      </c>
      <c r="W608" s="270"/>
      <c r="X608" s="270">
        <f t="shared" ca="1" si="31"/>
        <v>0</v>
      </c>
      <c r="Y608" s="270"/>
      <c r="Z608" s="270"/>
      <c r="AB608" s="272" t="str">
        <f t="shared" si="32"/>
        <v/>
      </c>
    </row>
    <row r="609" spans="1:28" s="271" customFormat="1" ht="20.25">
      <c r="A609" s="215"/>
      <c r="B609" s="216" t="str">
        <f>IF(LEN(A609)=0,"",INDEX('Smelter Look-up'!$A:$A,MATCH($A609,'Smelter Look-up'!$E:$E,0)))</f>
        <v/>
      </c>
      <c r="C609" s="220" t="str">
        <f>IF(LEN(A609)=0,"",INDEX('Smelter Look-up'!$C:$C,MATCH($A609,'Smelter Look-up'!$E:$E,0)))</f>
        <v/>
      </c>
      <c r="D609" s="216"/>
      <c r="E609" s="216" t="str">
        <f ca="1">IF(ISERROR($V609),"",OFFSET('Smelter Look-up'!$D$4,$V609-4,0)&amp;"")</f>
        <v/>
      </c>
      <c r="F609" s="216" t="str">
        <f ca="1">IF(ISERROR($V609),"",OFFSET('Smelter Look-up'!$E$4,$V609-4,0))</f>
        <v/>
      </c>
      <c r="G609" s="216" t="str">
        <f ca="1">IF(C609=$X$4,"Enter smelter details", IF(ISERROR($V609),"",OFFSET('Smelter Look-up'!$F$4,$V609-4,0)))</f>
        <v/>
      </c>
      <c r="H609" s="217" t="str">
        <f ca="1">IF(ISERROR($V609),"",OFFSET('Smelter Look-up'!$G$4,$V609-4,0))</f>
        <v/>
      </c>
      <c r="I609" s="218" t="str">
        <f ca="1">IF(ISERROR($V609),"",OFFSET('Smelter Look-up'!$H$4,$V609-4,0))</f>
        <v/>
      </c>
      <c r="J609" s="218" t="str">
        <f ca="1">IF(ISERROR($V609),"",OFFSET('Smelter Look-up'!$I$4,$V609-4,0))</f>
        <v/>
      </c>
      <c r="K609" s="267"/>
      <c r="L609" s="267"/>
      <c r="M609" s="267"/>
      <c r="N609" s="267"/>
      <c r="O609" s="267"/>
      <c r="P609" s="219"/>
      <c r="Q609" s="268"/>
      <c r="R609" s="216" t="str">
        <f ca="1">IF(ISERROR($V609),"",OFFSET('Smelter Look-up'!$C$4,$V609-4,0)&amp;"")</f>
        <v/>
      </c>
      <c r="S609" s="224" t="str">
        <f t="shared" ca="1" si="30"/>
        <v/>
      </c>
      <c r="T609" s="224" t="str">
        <f ca="1">IF(B609="","",IF(ISERROR(MATCH($J609,SorP!$B$1:$B$6230,0)),"",INDIRECT("'SorP'!$A$"&amp;MATCH($J609,SorP!$B$1:$B$6230,0))))</f>
        <v/>
      </c>
      <c r="U609" s="239"/>
      <c r="V609" s="269" t="e">
        <f>IF(C609="",NA(),MATCH($B609&amp;$C609,'Smelter Look-up'!$J:$J,0))</f>
        <v>#N/A</v>
      </c>
      <c r="W609" s="270"/>
      <c r="X609" s="270">
        <f t="shared" ca="1" si="31"/>
        <v>0</v>
      </c>
      <c r="Y609" s="270"/>
      <c r="Z609" s="270"/>
      <c r="AB609" s="272" t="str">
        <f t="shared" si="32"/>
        <v/>
      </c>
    </row>
    <row r="610" spans="1:28" s="271" customFormat="1" ht="20.25">
      <c r="A610" s="215"/>
      <c r="B610" s="216" t="str">
        <f>IF(LEN(A610)=0,"",INDEX('Smelter Look-up'!$A:$A,MATCH($A610,'Smelter Look-up'!$E:$E,0)))</f>
        <v/>
      </c>
      <c r="C610" s="220" t="str">
        <f>IF(LEN(A610)=0,"",INDEX('Smelter Look-up'!$C:$C,MATCH($A610,'Smelter Look-up'!$E:$E,0)))</f>
        <v/>
      </c>
      <c r="D610" s="216"/>
      <c r="E610" s="216" t="str">
        <f ca="1">IF(ISERROR($V610),"",OFFSET('Smelter Look-up'!$D$4,$V610-4,0)&amp;"")</f>
        <v/>
      </c>
      <c r="F610" s="216" t="str">
        <f ca="1">IF(ISERROR($V610),"",OFFSET('Smelter Look-up'!$E$4,$V610-4,0))</f>
        <v/>
      </c>
      <c r="G610" s="216" t="str">
        <f ca="1">IF(C610=$X$4,"Enter smelter details", IF(ISERROR($V610),"",OFFSET('Smelter Look-up'!$F$4,$V610-4,0)))</f>
        <v/>
      </c>
      <c r="H610" s="217" t="str">
        <f ca="1">IF(ISERROR($V610),"",OFFSET('Smelter Look-up'!$G$4,$V610-4,0))</f>
        <v/>
      </c>
      <c r="I610" s="218" t="str">
        <f ca="1">IF(ISERROR($V610),"",OFFSET('Smelter Look-up'!$H$4,$V610-4,0))</f>
        <v/>
      </c>
      <c r="J610" s="218" t="str">
        <f ca="1">IF(ISERROR($V610),"",OFFSET('Smelter Look-up'!$I$4,$V610-4,0))</f>
        <v/>
      </c>
      <c r="K610" s="267"/>
      <c r="L610" s="267"/>
      <c r="M610" s="267"/>
      <c r="N610" s="267"/>
      <c r="O610" s="267"/>
      <c r="P610" s="219"/>
      <c r="Q610" s="268"/>
      <c r="R610" s="216" t="str">
        <f ca="1">IF(ISERROR($V610),"",OFFSET('Smelter Look-up'!$C$4,$V610-4,0)&amp;"")</f>
        <v/>
      </c>
      <c r="S610" s="224" t="str">
        <f t="shared" ca="1" si="30"/>
        <v/>
      </c>
      <c r="T610" s="224" t="str">
        <f ca="1">IF(B610="","",IF(ISERROR(MATCH($J610,SorP!$B$1:$B$6230,0)),"",INDIRECT("'SorP'!$A$"&amp;MATCH($J610,SorP!$B$1:$B$6230,0))))</f>
        <v/>
      </c>
      <c r="U610" s="239"/>
      <c r="V610" s="269" t="e">
        <f>IF(C610="",NA(),MATCH($B610&amp;$C610,'Smelter Look-up'!$J:$J,0))</f>
        <v>#N/A</v>
      </c>
      <c r="W610" s="270"/>
      <c r="X610" s="270">
        <f t="shared" ca="1" si="31"/>
        <v>0</v>
      </c>
      <c r="Y610" s="270"/>
      <c r="Z610" s="270"/>
      <c r="AB610" s="272" t="str">
        <f t="shared" si="32"/>
        <v/>
      </c>
    </row>
    <row r="611" spans="1:28" s="271" customFormat="1" ht="20.25">
      <c r="A611" s="215"/>
      <c r="B611" s="216" t="str">
        <f>IF(LEN(A611)=0,"",INDEX('Smelter Look-up'!$A:$A,MATCH($A611,'Smelter Look-up'!$E:$E,0)))</f>
        <v/>
      </c>
      <c r="C611" s="220" t="str">
        <f>IF(LEN(A611)=0,"",INDEX('Smelter Look-up'!$C:$C,MATCH($A611,'Smelter Look-up'!$E:$E,0)))</f>
        <v/>
      </c>
      <c r="D611" s="216"/>
      <c r="E611" s="216" t="str">
        <f ca="1">IF(ISERROR($V611),"",OFFSET('Smelter Look-up'!$D$4,$V611-4,0)&amp;"")</f>
        <v/>
      </c>
      <c r="F611" s="216" t="str">
        <f ca="1">IF(ISERROR($V611),"",OFFSET('Smelter Look-up'!$E$4,$V611-4,0))</f>
        <v/>
      </c>
      <c r="G611" s="216" t="str">
        <f ca="1">IF(C611=$X$4,"Enter smelter details", IF(ISERROR($V611),"",OFFSET('Smelter Look-up'!$F$4,$V611-4,0)))</f>
        <v/>
      </c>
      <c r="H611" s="217" t="str">
        <f ca="1">IF(ISERROR($V611),"",OFFSET('Smelter Look-up'!$G$4,$V611-4,0))</f>
        <v/>
      </c>
      <c r="I611" s="218" t="str">
        <f ca="1">IF(ISERROR($V611),"",OFFSET('Smelter Look-up'!$H$4,$V611-4,0))</f>
        <v/>
      </c>
      <c r="J611" s="218" t="str">
        <f ca="1">IF(ISERROR($V611),"",OFFSET('Smelter Look-up'!$I$4,$V611-4,0))</f>
        <v/>
      </c>
      <c r="K611" s="267"/>
      <c r="L611" s="267"/>
      <c r="M611" s="267"/>
      <c r="N611" s="267"/>
      <c r="O611" s="267"/>
      <c r="P611" s="219"/>
      <c r="Q611" s="268"/>
      <c r="R611" s="216" t="str">
        <f ca="1">IF(ISERROR($V611),"",OFFSET('Smelter Look-up'!$C$4,$V611-4,0)&amp;"")</f>
        <v/>
      </c>
      <c r="S611" s="224" t="str">
        <f t="shared" ca="1" si="30"/>
        <v/>
      </c>
      <c r="T611" s="224" t="str">
        <f ca="1">IF(B611="","",IF(ISERROR(MATCH($J611,SorP!$B$1:$B$6230,0)),"",INDIRECT("'SorP'!$A$"&amp;MATCH($J611,SorP!$B$1:$B$6230,0))))</f>
        <v/>
      </c>
      <c r="U611" s="239"/>
      <c r="V611" s="269" t="e">
        <f>IF(C611="",NA(),MATCH($B611&amp;$C611,'Smelter Look-up'!$J:$J,0))</f>
        <v>#N/A</v>
      </c>
      <c r="W611" s="270"/>
      <c r="X611" s="270">
        <f t="shared" ca="1" si="31"/>
        <v>0</v>
      </c>
      <c r="Y611" s="270"/>
      <c r="Z611" s="270"/>
      <c r="AB611" s="272" t="str">
        <f t="shared" si="32"/>
        <v/>
      </c>
    </row>
    <row r="612" spans="1:28" s="271" customFormat="1" ht="20.25">
      <c r="A612" s="215"/>
      <c r="B612" s="216" t="str">
        <f>IF(LEN(A612)=0,"",INDEX('Smelter Look-up'!$A:$A,MATCH($A612,'Smelter Look-up'!$E:$E,0)))</f>
        <v/>
      </c>
      <c r="C612" s="220" t="str">
        <f>IF(LEN(A612)=0,"",INDEX('Smelter Look-up'!$C:$C,MATCH($A612,'Smelter Look-up'!$E:$E,0)))</f>
        <v/>
      </c>
      <c r="D612" s="216"/>
      <c r="E612" s="216" t="str">
        <f ca="1">IF(ISERROR($V612),"",OFFSET('Smelter Look-up'!$D$4,$V612-4,0)&amp;"")</f>
        <v/>
      </c>
      <c r="F612" s="216" t="str">
        <f ca="1">IF(ISERROR($V612),"",OFFSET('Smelter Look-up'!$E$4,$V612-4,0))</f>
        <v/>
      </c>
      <c r="G612" s="216" t="str">
        <f ca="1">IF(C612=$X$4,"Enter smelter details", IF(ISERROR($V612),"",OFFSET('Smelter Look-up'!$F$4,$V612-4,0)))</f>
        <v/>
      </c>
      <c r="H612" s="217" t="str">
        <f ca="1">IF(ISERROR($V612),"",OFFSET('Smelter Look-up'!$G$4,$V612-4,0))</f>
        <v/>
      </c>
      <c r="I612" s="218" t="str">
        <f ca="1">IF(ISERROR($V612),"",OFFSET('Smelter Look-up'!$H$4,$V612-4,0))</f>
        <v/>
      </c>
      <c r="J612" s="218" t="str">
        <f ca="1">IF(ISERROR($V612),"",OFFSET('Smelter Look-up'!$I$4,$V612-4,0))</f>
        <v/>
      </c>
      <c r="K612" s="267"/>
      <c r="L612" s="267"/>
      <c r="M612" s="267"/>
      <c r="N612" s="267"/>
      <c r="O612" s="267"/>
      <c r="P612" s="219"/>
      <c r="Q612" s="268"/>
      <c r="R612" s="216" t="str">
        <f ca="1">IF(ISERROR($V612),"",OFFSET('Smelter Look-up'!$C$4,$V612-4,0)&amp;"")</f>
        <v/>
      </c>
      <c r="S612" s="224" t="str">
        <f t="shared" ca="1" si="30"/>
        <v/>
      </c>
      <c r="T612" s="224" t="str">
        <f ca="1">IF(B612="","",IF(ISERROR(MATCH($J612,SorP!$B$1:$B$6230,0)),"",INDIRECT("'SorP'!$A$"&amp;MATCH($J612,SorP!$B$1:$B$6230,0))))</f>
        <v/>
      </c>
      <c r="U612" s="239"/>
      <c r="V612" s="269" t="e">
        <f>IF(C612="",NA(),MATCH($B612&amp;$C612,'Smelter Look-up'!$J:$J,0))</f>
        <v>#N/A</v>
      </c>
      <c r="W612" s="270"/>
      <c r="X612" s="270">
        <f t="shared" ca="1" si="31"/>
        <v>0</v>
      </c>
      <c r="Y612" s="270"/>
      <c r="Z612" s="270"/>
      <c r="AB612" s="272" t="str">
        <f t="shared" si="32"/>
        <v/>
      </c>
    </row>
    <row r="613" spans="1:28" s="271" customFormat="1" ht="20.25">
      <c r="A613" s="215"/>
      <c r="B613" s="216" t="str">
        <f>IF(LEN(A613)=0,"",INDEX('Smelter Look-up'!$A:$A,MATCH($A613,'Smelter Look-up'!$E:$E,0)))</f>
        <v/>
      </c>
      <c r="C613" s="220" t="str">
        <f>IF(LEN(A613)=0,"",INDEX('Smelter Look-up'!$C:$C,MATCH($A613,'Smelter Look-up'!$E:$E,0)))</f>
        <v/>
      </c>
      <c r="D613" s="216"/>
      <c r="E613" s="216" t="str">
        <f ca="1">IF(ISERROR($V613),"",OFFSET('Smelter Look-up'!$D$4,$V613-4,0)&amp;"")</f>
        <v/>
      </c>
      <c r="F613" s="216" t="str">
        <f ca="1">IF(ISERROR($V613),"",OFFSET('Smelter Look-up'!$E$4,$V613-4,0))</f>
        <v/>
      </c>
      <c r="G613" s="216" t="str">
        <f ca="1">IF(C613=$X$4,"Enter smelter details", IF(ISERROR($V613),"",OFFSET('Smelter Look-up'!$F$4,$V613-4,0)))</f>
        <v/>
      </c>
      <c r="H613" s="217" t="str">
        <f ca="1">IF(ISERROR($V613),"",OFFSET('Smelter Look-up'!$G$4,$V613-4,0))</f>
        <v/>
      </c>
      <c r="I613" s="218" t="str">
        <f ca="1">IF(ISERROR($V613),"",OFFSET('Smelter Look-up'!$H$4,$V613-4,0))</f>
        <v/>
      </c>
      <c r="J613" s="218" t="str">
        <f ca="1">IF(ISERROR($V613),"",OFFSET('Smelter Look-up'!$I$4,$V613-4,0))</f>
        <v/>
      </c>
      <c r="K613" s="267"/>
      <c r="L613" s="267"/>
      <c r="M613" s="267"/>
      <c r="N613" s="267"/>
      <c r="O613" s="267"/>
      <c r="P613" s="219"/>
      <c r="Q613" s="268"/>
      <c r="R613" s="216" t="str">
        <f ca="1">IF(ISERROR($V613),"",OFFSET('Smelter Look-up'!$C$4,$V613-4,0)&amp;"")</f>
        <v/>
      </c>
      <c r="S613" s="224" t="str">
        <f t="shared" ca="1" si="30"/>
        <v/>
      </c>
      <c r="T613" s="224" t="str">
        <f ca="1">IF(B613="","",IF(ISERROR(MATCH($J613,SorP!$B$1:$B$6230,0)),"",INDIRECT("'SorP'!$A$"&amp;MATCH($J613,SorP!$B$1:$B$6230,0))))</f>
        <v/>
      </c>
      <c r="U613" s="239"/>
      <c r="V613" s="269" t="e">
        <f>IF(C613="",NA(),MATCH($B613&amp;$C613,'Smelter Look-up'!$J:$J,0))</f>
        <v>#N/A</v>
      </c>
      <c r="W613" s="270"/>
      <c r="X613" s="270">
        <f t="shared" ca="1" si="31"/>
        <v>0</v>
      </c>
      <c r="Y613" s="270"/>
      <c r="Z613" s="270"/>
      <c r="AB613" s="272" t="str">
        <f t="shared" si="32"/>
        <v/>
      </c>
    </row>
    <row r="614" spans="1:28" s="271" customFormat="1" ht="20.25">
      <c r="A614" s="215"/>
      <c r="B614" s="216" t="str">
        <f>IF(LEN(A614)=0,"",INDEX('Smelter Look-up'!$A:$A,MATCH($A614,'Smelter Look-up'!$E:$E,0)))</f>
        <v/>
      </c>
      <c r="C614" s="220" t="str">
        <f>IF(LEN(A614)=0,"",INDEX('Smelter Look-up'!$C:$C,MATCH($A614,'Smelter Look-up'!$E:$E,0)))</f>
        <v/>
      </c>
      <c r="D614" s="216"/>
      <c r="E614" s="216" t="str">
        <f ca="1">IF(ISERROR($V614),"",OFFSET('Smelter Look-up'!$D$4,$V614-4,0)&amp;"")</f>
        <v/>
      </c>
      <c r="F614" s="216" t="str">
        <f ca="1">IF(ISERROR($V614),"",OFFSET('Smelter Look-up'!$E$4,$V614-4,0))</f>
        <v/>
      </c>
      <c r="G614" s="216" t="str">
        <f ca="1">IF(C614=$X$4,"Enter smelter details", IF(ISERROR($V614),"",OFFSET('Smelter Look-up'!$F$4,$V614-4,0)))</f>
        <v/>
      </c>
      <c r="H614" s="217" t="str">
        <f ca="1">IF(ISERROR($V614),"",OFFSET('Smelter Look-up'!$G$4,$V614-4,0))</f>
        <v/>
      </c>
      <c r="I614" s="218" t="str">
        <f ca="1">IF(ISERROR($V614),"",OFFSET('Smelter Look-up'!$H$4,$V614-4,0))</f>
        <v/>
      </c>
      <c r="J614" s="218" t="str">
        <f ca="1">IF(ISERROR($V614),"",OFFSET('Smelter Look-up'!$I$4,$V614-4,0))</f>
        <v/>
      </c>
      <c r="K614" s="267"/>
      <c r="L614" s="267"/>
      <c r="M614" s="267"/>
      <c r="N614" s="267"/>
      <c r="O614" s="267"/>
      <c r="P614" s="219"/>
      <c r="Q614" s="268"/>
      <c r="R614" s="216" t="str">
        <f ca="1">IF(ISERROR($V614),"",OFFSET('Smelter Look-up'!$C$4,$V614-4,0)&amp;"")</f>
        <v/>
      </c>
      <c r="S614" s="224" t="str">
        <f t="shared" ca="1" si="30"/>
        <v/>
      </c>
      <c r="T614" s="224" t="str">
        <f ca="1">IF(B614="","",IF(ISERROR(MATCH($J614,SorP!$B$1:$B$6230,0)),"",INDIRECT("'SorP'!$A$"&amp;MATCH($J614,SorP!$B$1:$B$6230,0))))</f>
        <v/>
      </c>
      <c r="U614" s="239"/>
      <c r="V614" s="269" t="e">
        <f>IF(C614="",NA(),MATCH($B614&amp;$C614,'Smelter Look-up'!$J:$J,0))</f>
        <v>#N/A</v>
      </c>
      <c r="W614" s="270"/>
      <c r="X614" s="270">
        <f t="shared" ca="1" si="31"/>
        <v>0</v>
      </c>
      <c r="Y614" s="270"/>
      <c r="Z614" s="270"/>
      <c r="AB614" s="272" t="str">
        <f t="shared" si="32"/>
        <v/>
      </c>
    </row>
    <row r="615" spans="1:28" s="271" customFormat="1" ht="20.25">
      <c r="A615" s="215"/>
      <c r="B615" s="216" t="str">
        <f>IF(LEN(A615)=0,"",INDEX('Smelter Look-up'!$A:$A,MATCH($A615,'Smelter Look-up'!$E:$E,0)))</f>
        <v/>
      </c>
      <c r="C615" s="220" t="str">
        <f>IF(LEN(A615)=0,"",INDEX('Smelter Look-up'!$C:$C,MATCH($A615,'Smelter Look-up'!$E:$E,0)))</f>
        <v/>
      </c>
      <c r="D615" s="216"/>
      <c r="E615" s="216" t="str">
        <f ca="1">IF(ISERROR($V615),"",OFFSET('Smelter Look-up'!$D$4,$V615-4,0)&amp;"")</f>
        <v/>
      </c>
      <c r="F615" s="216" t="str">
        <f ca="1">IF(ISERROR($V615),"",OFFSET('Smelter Look-up'!$E$4,$V615-4,0))</f>
        <v/>
      </c>
      <c r="G615" s="216" t="str">
        <f ca="1">IF(C615=$X$4,"Enter smelter details", IF(ISERROR($V615),"",OFFSET('Smelter Look-up'!$F$4,$V615-4,0)))</f>
        <v/>
      </c>
      <c r="H615" s="217" t="str">
        <f ca="1">IF(ISERROR($V615),"",OFFSET('Smelter Look-up'!$G$4,$V615-4,0))</f>
        <v/>
      </c>
      <c r="I615" s="218" t="str">
        <f ca="1">IF(ISERROR($V615),"",OFFSET('Smelter Look-up'!$H$4,$V615-4,0))</f>
        <v/>
      </c>
      <c r="J615" s="218" t="str">
        <f ca="1">IF(ISERROR($V615),"",OFFSET('Smelter Look-up'!$I$4,$V615-4,0))</f>
        <v/>
      </c>
      <c r="K615" s="267"/>
      <c r="L615" s="267"/>
      <c r="M615" s="267"/>
      <c r="N615" s="267"/>
      <c r="O615" s="267"/>
      <c r="P615" s="219"/>
      <c r="Q615" s="268"/>
      <c r="R615" s="216" t="str">
        <f ca="1">IF(ISERROR($V615),"",OFFSET('Smelter Look-up'!$C$4,$V615-4,0)&amp;"")</f>
        <v/>
      </c>
      <c r="S615" s="224" t="str">
        <f t="shared" ca="1" si="30"/>
        <v/>
      </c>
      <c r="T615" s="224" t="str">
        <f ca="1">IF(B615="","",IF(ISERROR(MATCH($J615,SorP!$B$1:$B$6230,0)),"",INDIRECT("'SorP'!$A$"&amp;MATCH($J615,SorP!$B$1:$B$6230,0))))</f>
        <v/>
      </c>
      <c r="U615" s="239"/>
      <c r="V615" s="269" t="e">
        <f>IF(C615="",NA(),MATCH($B615&amp;$C615,'Smelter Look-up'!$J:$J,0))</f>
        <v>#N/A</v>
      </c>
      <c r="W615" s="270"/>
      <c r="X615" s="270">
        <f t="shared" ca="1" si="31"/>
        <v>0</v>
      </c>
      <c r="Y615" s="270"/>
      <c r="Z615" s="270"/>
      <c r="AB615" s="272" t="str">
        <f t="shared" si="32"/>
        <v/>
      </c>
    </row>
    <row r="616" spans="1:28" s="271" customFormat="1" ht="20.25">
      <c r="A616" s="215"/>
      <c r="B616" s="216" t="str">
        <f>IF(LEN(A616)=0,"",INDEX('Smelter Look-up'!$A:$A,MATCH($A616,'Smelter Look-up'!$E:$E,0)))</f>
        <v/>
      </c>
      <c r="C616" s="220" t="str">
        <f>IF(LEN(A616)=0,"",INDEX('Smelter Look-up'!$C:$C,MATCH($A616,'Smelter Look-up'!$E:$E,0)))</f>
        <v/>
      </c>
      <c r="D616" s="216"/>
      <c r="E616" s="216" t="str">
        <f ca="1">IF(ISERROR($V616),"",OFFSET('Smelter Look-up'!$D$4,$V616-4,0)&amp;"")</f>
        <v/>
      </c>
      <c r="F616" s="216" t="str">
        <f ca="1">IF(ISERROR($V616),"",OFFSET('Smelter Look-up'!$E$4,$V616-4,0))</f>
        <v/>
      </c>
      <c r="G616" s="216" t="str">
        <f ca="1">IF(C616=$X$4,"Enter smelter details", IF(ISERROR($V616),"",OFFSET('Smelter Look-up'!$F$4,$V616-4,0)))</f>
        <v/>
      </c>
      <c r="H616" s="217" t="str">
        <f ca="1">IF(ISERROR($V616),"",OFFSET('Smelter Look-up'!$G$4,$V616-4,0))</f>
        <v/>
      </c>
      <c r="I616" s="218" t="str">
        <f ca="1">IF(ISERROR($V616),"",OFFSET('Smelter Look-up'!$H$4,$V616-4,0))</f>
        <v/>
      </c>
      <c r="J616" s="218" t="str">
        <f ca="1">IF(ISERROR($V616),"",OFFSET('Smelter Look-up'!$I$4,$V616-4,0))</f>
        <v/>
      </c>
      <c r="K616" s="267"/>
      <c r="L616" s="267"/>
      <c r="M616" s="267"/>
      <c r="N616" s="267"/>
      <c r="O616" s="267"/>
      <c r="P616" s="219"/>
      <c r="Q616" s="268"/>
      <c r="R616" s="216" t="str">
        <f ca="1">IF(ISERROR($V616),"",OFFSET('Smelter Look-up'!$C$4,$V616-4,0)&amp;"")</f>
        <v/>
      </c>
      <c r="S616" s="224" t="str">
        <f t="shared" ca="1" si="30"/>
        <v/>
      </c>
      <c r="T616" s="224" t="str">
        <f ca="1">IF(B616="","",IF(ISERROR(MATCH($J616,SorP!$B$1:$B$6230,0)),"",INDIRECT("'SorP'!$A$"&amp;MATCH($J616,SorP!$B$1:$B$6230,0))))</f>
        <v/>
      </c>
      <c r="U616" s="239"/>
      <c r="V616" s="269" t="e">
        <f>IF(C616="",NA(),MATCH($B616&amp;$C616,'Smelter Look-up'!$J:$J,0))</f>
        <v>#N/A</v>
      </c>
      <c r="W616" s="270"/>
      <c r="X616" s="270">
        <f t="shared" ca="1" si="31"/>
        <v>0</v>
      </c>
      <c r="Y616" s="270"/>
      <c r="Z616" s="270"/>
      <c r="AB616" s="272" t="str">
        <f t="shared" si="32"/>
        <v/>
      </c>
    </row>
    <row r="617" spans="1:28" s="271" customFormat="1" ht="20.25">
      <c r="A617" s="215"/>
      <c r="B617" s="216" t="str">
        <f>IF(LEN(A617)=0,"",INDEX('Smelter Look-up'!$A:$A,MATCH($A617,'Smelter Look-up'!$E:$E,0)))</f>
        <v/>
      </c>
      <c r="C617" s="220" t="str">
        <f>IF(LEN(A617)=0,"",INDEX('Smelter Look-up'!$C:$C,MATCH($A617,'Smelter Look-up'!$E:$E,0)))</f>
        <v/>
      </c>
      <c r="D617" s="216"/>
      <c r="E617" s="216" t="str">
        <f ca="1">IF(ISERROR($V617),"",OFFSET('Smelter Look-up'!$D$4,$V617-4,0)&amp;"")</f>
        <v/>
      </c>
      <c r="F617" s="216" t="str">
        <f ca="1">IF(ISERROR($V617),"",OFFSET('Smelter Look-up'!$E$4,$V617-4,0))</f>
        <v/>
      </c>
      <c r="G617" s="216" t="str">
        <f ca="1">IF(C617=$X$4,"Enter smelter details", IF(ISERROR($V617),"",OFFSET('Smelter Look-up'!$F$4,$V617-4,0)))</f>
        <v/>
      </c>
      <c r="H617" s="217" t="str">
        <f ca="1">IF(ISERROR($V617),"",OFFSET('Smelter Look-up'!$G$4,$V617-4,0))</f>
        <v/>
      </c>
      <c r="I617" s="218" t="str">
        <f ca="1">IF(ISERROR($V617),"",OFFSET('Smelter Look-up'!$H$4,$V617-4,0))</f>
        <v/>
      </c>
      <c r="J617" s="218" t="str">
        <f ca="1">IF(ISERROR($V617),"",OFFSET('Smelter Look-up'!$I$4,$V617-4,0))</f>
        <v/>
      </c>
      <c r="K617" s="267"/>
      <c r="L617" s="267"/>
      <c r="M617" s="267"/>
      <c r="N617" s="267"/>
      <c r="O617" s="267"/>
      <c r="P617" s="219"/>
      <c r="Q617" s="268"/>
      <c r="R617" s="216" t="str">
        <f ca="1">IF(ISERROR($V617),"",OFFSET('Smelter Look-up'!$C$4,$V617-4,0)&amp;"")</f>
        <v/>
      </c>
      <c r="S617" s="224" t="str">
        <f t="shared" ca="1" si="30"/>
        <v/>
      </c>
      <c r="T617" s="224" t="str">
        <f ca="1">IF(B617="","",IF(ISERROR(MATCH($J617,SorP!$B$1:$B$6230,0)),"",INDIRECT("'SorP'!$A$"&amp;MATCH($J617,SorP!$B$1:$B$6230,0))))</f>
        <v/>
      </c>
      <c r="U617" s="239"/>
      <c r="V617" s="269" t="e">
        <f>IF(C617="",NA(),MATCH($B617&amp;$C617,'Smelter Look-up'!$J:$J,0))</f>
        <v>#N/A</v>
      </c>
      <c r="W617" s="270"/>
      <c r="X617" s="270">
        <f t="shared" ca="1" si="31"/>
        <v>0</v>
      </c>
      <c r="Y617" s="270"/>
      <c r="Z617" s="270"/>
      <c r="AB617" s="272" t="str">
        <f t="shared" si="32"/>
        <v/>
      </c>
    </row>
    <row r="618" spans="1:28" s="271" customFormat="1" ht="20.25">
      <c r="A618" s="215"/>
      <c r="B618" s="216" t="str">
        <f>IF(LEN(A618)=0,"",INDEX('Smelter Look-up'!$A:$A,MATCH($A618,'Smelter Look-up'!$E:$E,0)))</f>
        <v/>
      </c>
      <c r="C618" s="220" t="str">
        <f>IF(LEN(A618)=0,"",INDEX('Smelter Look-up'!$C:$C,MATCH($A618,'Smelter Look-up'!$E:$E,0)))</f>
        <v/>
      </c>
      <c r="D618" s="216"/>
      <c r="E618" s="216" t="str">
        <f ca="1">IF(ISERROR($V618),"",OFFSET('Smelter Look-up'!$D$4,$V618-4,0)&amp;"")</f>
        <v/>
      </c>
      <c r="F618" s="216" t="str">
        <f ca="1">IF(ISERROR($V618),"",OFFSET('Smelter Look-up'!$E$4,$V618-4,0))</f>
        <v/>
      </c>
      <c r="G618" s="216" t="str">
        <f ca="1">IF(C618=$X$4,"Enter smelter details", IF(ISERROR($V618),"",OFFSET('Smelter Look-up'!$F$4,$V618-4,0)))</f>
        <v/>
      </c>
      <c r="H618" s="217" t="str">
        <f ca="1">IF(ISERROR($V618),"",OFFSET('Smelter Look-up'!$G$4,$V618-4,0))</f>
        <v/>
      </c>
      <c r="I618" s="218" t="str">
        <f ca="1">IF(ISERROR($V618),"",OFFSET('Smelter Look-up'!$H$4,$V618-4,0))</f>
        <v/>
      </c>
      <c r="J618" s="218" t="str">
        <f ca="1">IF(ISERROR($V618),"",OFFSET('Smelter Look-up'!$I$4,$V618-4,0))</f>
        <v/>
      </c>
      <c r="K618" s="267"/>
      <c r="L618" s="267"/>
      <c r="M618" s="267"/>
      <c r="N618" s="267"/>
      <c r="O618" s="267"/>
      <c r="P618" s="219"/>
      <c r="Q618" s="268"/>
      <c r="R618" s="216" t="str">
        <f ca="1">IF(ISERROR($V618),"",OFFSET('Smelter Look-up'!$C$4,$V618-4,0)&amp;"")</f>
        <v/>
      </c>
      <c r="S618" s="224" t="str">
        <f t="shared" ca="1" si="30"/>
        <v/>
      </c>
      <c r="T618" s="224" t="str">
        <f ca="1">IF(B618="","",IF(ISERROR(MATCH($J618,SorP!$B$1:$B$6230,0)),"",INDIRECT("'SorP'!$A$"&amp;MATCH($J618,SorP!$B$1:$B$6230,0))))</f>
        <v/>
      </c>
      <c r="U618" s="239"/>
      <c r="V618" s="269" t="e">
        <f>IF(C618="",NA(),MATCH($B618&amp;$C618,'Smelter Look-up'!$J:$J,0))</f>
        <v>#N/A</v>
      </c>
      <c r="W618" s="270"/>
      <c r="X618" s="270">
        <f t="shared" ca="1" si="31"/>
        <v>0</v>
      </c>
      <c r="Y618" s="270"/>
      <c r="Z618" s="270"/>
      <c r="AB618" s="272" t="str">
        <f t="shared" si="32"/>
        <v/>
      </c>
    </row>
    <row r="619" spans="1:28" s="271" customFormat="1" ht="20.25">
      <c r="A619" s="215"/>
      <c r="B619" s="216" t="str">
        <f>IF(LEN(A619)=0,"",INDEX('Smelter Look-up'!$A:$A,MATCH($A619,'Smelter Look-up'!$E:$E,0)))</f>
        <v/>
      </c>
      <c r="C619" s="220" t="str">
        <f>IF(LEN(A619)=0,"",INDEX('Smelter Look-up'!$C:$C,MATCH($A619,'Smelter Look-up'!$E:$E,0)))</f>
        <v/>
      </c>
      <c r="D619" s="216"/>
      <c r="E619" s="216" t="str">
        <f ca="1">IF(ISERROR($V619),"",OFFSET('Smelter Look-up'!$D$4,$V619-4,0)&amp;"")</f>
        <v/>
      </c>
      <c r="F619" s="216" t="str">
        <f ca="1">IF(ISERROR($V619),"",OFFSET('Smelter Look-up'!$E$4,$V619-4,0))</f>
        <v/>
      </c>
      <c r="G619" s="216" t="str">
        <f ca="1">IF(C619=$X$4,"Enter smelter details", IF(ISERROR($V619),"",OFFSET('Smelter Look-up'!$F$4,$V619-4,0)))</f>
        <v/>
      </c>
      <c r="H619" s="217" t="str">
        <f ca="1">IF(ISERROR($V619),"",OFFSET('Smelter Look-up'!$G$4,$V619-4,0))</f>
        <v/>
      </c>
      <c r="I619" s="218" t="str">
        <f ca="1">IF(ISERROR($V619),"",OFFSET('Smelter Look-up'!$H$4,$V619-4,0))</f>
        <v/>
      </c>
      <c r="J619" s="218" t="str">
        <f ca="1">IF(ISERROR($V619),"",OFFSET('Smelter Look-up'!$I$4,$V619-4,0))</f>
        <v/>
      </c>
      <c r="K619" s="267"/>
      <c r="L619" s="267"/>
      <c r="M619" s="267"/>
      <c r="N619" s="267"/>
      <c r="O619" s="267"/>
      <c r="P619" s="219"/>
      <c r="Q619" s="268"/>
      <c r="R619" s="216" t="str">
        <f ca="1">IF(ISERROR($V619),"",OFFSET('Smelter Look-up'!$C$4,$V619-4,0)&amp;"")</f>
        <v/>
      </c>
      <c r="S619" s="224" t="str">
        <f t="shared" ca="1" si="30"/>
        <v/>
      </c>
      <c r="T619" s="224" t="str">
        <f ca="1">IF(B619="","",IF(ISERROR(MATCH($J619,SorP!$B$1:$B$6230,0)),"",INDIRECT("'SorP'!$A$"&amp;MATCH($J619,SorP!$B$1:$B$6230,0))))</f>
        <v/>
      </c>
      <c r="U619" s="239"/>
      <c r="V619" s="269" t="e">
        <f>IF(C619="",NA(),MATCH($B619&amp;$C619,'Smelter Look-up'!$J:$J,0))</f>
        <v>#N/A</v>
      </c>
      <c r="W619" s="270"/>
      <c r="X619" s="270">
        <f t="shared" ca="1" si="31"/>
        <v>0</v>
      </c>
      <c r="Y619" s="270"/>
      <c r="Z619" s="270"/>
      <c r="AB619" s="272" t="str">
        <f t="shared" si="32"/>
        <v/>
      </c>
    </row>
    <row r="620" spans="1:28" s="271" customFormat="1" ht="20.25">
      <c r="A620" s="215"/>
      <c r="B620" s="216" t="str">
        <f>IF(LEN(A620)=0,"",INDEX('Smelter Look-up'!$A:$A,MATCH($A620,'Smelter Look-up'!$E:$E,0)))</f>
        <v/>
      </c>
      <c r="C620" s="220" t="str">
        <f>IF(LEN(A620)=0,"",INDEX('Smelter Look-up'!$C:$C,MATCH($A620,'Smelter Look-up'!$E:$E,0)))</f>
        <v/>
      </c>
      <c r="D620" s="216"/>
      <c r="E620" s="216" t="str">
        <f ca="1">IF(ISERROR($V620),"",OFFSET('Smelter Look-up'!$D$4,$V620-4,0)&amp;"")</f>
        <v/>
      </c>
      <c r="F620" s="216" t="str">
        <f ca="1">IF(ISERROR($V620),"",OFFSET('Smelter Look-up'!$E$4,$V620-4,0))</f>
        <v/>
      </c>
      <c r="G620" s="216" t="str">
        <f ca="1">IF(C620=$X$4,"Enter smelter details", IF(ISERROR($V620),"",OFFSET('Smelter Look-up'!$F$4,$V620-4,0)))</f>
        <v/>
      </c>
      <c r="H620" s="217" t="str">
        <f ca="1">IF(ISERROR($V620),"",OFFSET('Smelter Look-up'!$G$4,$V620-4,0))</f>
        <v/>
      </c>
      <c r="I620" s="218" t="str">
        <f ca="1">IF(ISERROR($V620),"",OFFSET('Smelter Look-up'!$H$4,$V620-4,0))</f>
        <v/>
      </c>
      <c r="J620" s="218" t="str">
        <f ca="1">IF(ISERROR($V620),"",OFFSET('Smelter Look-up'!$I$4,$V620-4,0))</f>
        <v/>
      </c>
      <c r="K620" s="267"/>
      <c r="L620" s="267"/>
      <c r="M620" s="267"/>
      <c r="N620" s="267"/>
      <c r="O620" s="267"/>
      <c r="P620" s="219"/>
      <c r="Q620" s="268"/>
      <c r="R620" s="216" t="str">
        <f ca="1">IF(ISERROR($V620),"",OFFSET('Smelter Look-up'!$C$4,$V620-4,0)&amp;"")</f>
        <v/>
      </c>
      <c r="S620" s="224" t="str">
        <f t="shared" ca="1" si="30"/>
        <v/>
      </c>
      <c r="T620" s="224" t="str">
        <f ca="1">IF(B620="","",IF(ISERROR(MATCH($J620,SorP!$B$1:$B$6230,0)),"",INDIRECT("'SorP'!$A$"&amp;MATCH($J620,SorP!$B$1:$B$6230,0))))</f>
        <v/>
      </c>
      <c r="U620" s="239"/>
      <c r="V620" s="269" t="e">
        <f>IF(C620="",NA(),MATCH($B620&amp;$C620,'Smelter Look-up'!$J:$J,0))</f>
        <v>#N/A</v>
      </c>
      <c r="W620" s="270"/>
      <c r="X620" s="270">
        <f t="shared" ca="1" si="31"/>
        <v>0</v>
      </c>
      <c r="Y620" s="270"/>
      <c r="Z620" s="270"/>
      <c r="AB620" s="272" t="str">
        <f t="shared" si="32"/>
        <v/>
      </c>
    </row>
    <row r="621" spans="1:28" s="271" customFormat="1" ht="20.25">
      <c r="A621" s="215"/>
      <c r="B621" s="216" t="str">
        <f>IF(LEN(A621)=0,"",INDEX('Smelter Look-up'!$A:$A,MATCH($A621,'Smelter Look-up'!$E:$E,0)))</f>
        <v/>
      </c>
      <c r="C621" s="220" t="str">
        <f>IF(LEN(A621)=0,"",INDEX('Smelter Look-up'!$C:$C,MATCH($A621,'Smelter Look-up'!$E:$E,0)))</f>
        <v/>
      </c>
      <c r="D621" s="216"/>
      <c r="E621" s="216" t="str">
        <f ca="1">IF(ISERROR($V621),"",OFFSET('Smelter Look-up'!$D$4,$V621-4,0)&amp;"")</f>
        <v/>
      </c>
      <c r="F621" s="216" t="str">
        <f ca="1">IF(ISERROR($V621),"",OFFSET('Smelter Look-up'!$E$4,$V621-4,0))</f>
        <v/>
      </c>
      <c r="G621" s="216" t="str">
        <f ca="1">IF(C621=$X$4,"Enter smelter details", IF(ISERROR($V621),"",OFFSET('Smelter Look-up'!$F$4,$V621-4,0)))</f>
        <v/>
      </c>
      <c r="H621" s="217" t="str">
        <f ca="1">IF(ISERROR($V621),"",OFFSET('Smelter Look-up'!$G$4,$V621-4,0))</f>
        <v/>
      </c>
      <c r="I621" s="218" t="str">
        <f ca="1">IF(ISERROR($V621),"",OFFSET('Smelter Look-up'!$H$4,$V621-4,0))</f>
        <v/>
      </c>
      <c r="J621" s="218" t="str">
        <f ca="1">IF(ISERROR($V621),"",OFFSET('Smelter Look-up'!$I$4,$V621-4,0))</f>
        <v/>
      </c>
      <c r="K621" s="267"/>
      <c r="L621" s="267"/>
      <c r="M621" s="267"/>
      <c r="N621" s="267"/>
      <c r="O621" s="267"/>
      <c r="P621" s="219"/>
      <c r="Q621" s="268"/>
      <c r="R621" s="216" t="str">
        <f ca="1">IF(ISERROR($V621),"",OFFSET('Smelter Look-up'!$C$4,$V621-4,0)&amp;"")</f>
        <v/>
      </c>
      <c r="S621" s="224" t="str">
        <f t="shared" ca="1" si="30"/>
        <v/>
      </c>
      <c r="T621" s="224" t="str">
        <f ca="1">IF(B621="","",IF(ISERROR(MATCH($J621,SorP!$B$1:$B$6230,0)),"",INDIRECT("'SorP'!$A$"&amp;MATCH($J621,SorP!$B$1:$B$6230,0))))</f>
        <v/>
      </c>
      <c r="U621" s="239"/>
      <c r="V621" s="269" t="e">
        <f>IF(C621="",NA(),MATCH($B621&amp;$C621,'Smelter Look-up'!$J:$J,0))</f>
        <v>#N/A</v>
      </c>
      <c r="W621" s="270"/>
      <c r="X621" s="270">
        <f t="shared" ca="1" si="31"/>
        <v>0</v>
      </c>
      <c r="Y621" s="270"/>
      <c r="Z621" s="270"/>
      <c r="AB621" s="272" t="str">
        <f t="shared" si="32"/>
        <v/>
      </c>
    </row>
    <row r="622" spans="1:28" s="271" customFormat="1" ht="20.25">
      <c r="A622" s="215"/>
      <c r="B622" s="216" t="str">
        <f>IF(LEN(A622)=0,"",INDEX('Smelter Look-up'!$A:$A,MATCH($A622,'Smelter Look-up'!$E:$E,0)))</f>
        <v/>
      </c>
      <c r="C622" s="220" t="str">
        <f>IF(LEN(A622)=0,"",INDEX('Smelter Look-up'!$C:$C,MATCH($A622,'Smelter Look-up'!$E:$E,0)))</f>
        <v/>
      </c>
      <c r="D622" s="216"/>
      <c r="E622" s="216" t="str">
        <f ca="1">IF(ISERROR($V622),"",OFFSET('Smelter Look-up'!$D$4,$V622-4,0)&amp;"")</f>
        <v/>
      </c>
      <c r="F622" s="216" t="str">
        <f ca="1">IF(ISERROR($V622),"",OFFSET('Smelter Look-up'!$E$4,$V622-4,0))</f>
        <v/>
      </c>
      <c r="G622" s="216" t="str">
        <f ca="1">IF(C622=$X$4,"Enter smelter details", IF(ISERROR($V622),"",OFFSET('Smelter Look-up'!$F$4,$V622-4,0)))</f>
        <v/>
      </c>
      <c r="H622" s="217" t="str">
        <f ca="1">IF(ISERROR($V622),"",OFFSET('Smelter Look-up'!$G$4,$V622-4,0))</f>
        <v/>
      </c>
      <c r="I622" s="218" t="str">
        <f ca="1">IF(ISERROR($V622),"",OFFSET('Smelter Look-up'!$H$4,$V622-4,0))</f>
        <v/>
      </c>
      <c r="J622" s="218" t="str">
        <f ca="1">IF(ISERROR($V622),"",OFFSET('Smelter Look-up'!$I$4,$V622-4,0))</f>
        <v/>
      </c>
      <c r="K622" s="267"/>
      <c r="L622" s="267"/>
      <c r="M622" s="267"/>
      <c r="N622" s="267"/>
      <c r="O622" s="267"/>
      <c r="P622" s="219"/>
      <c r="Q622" s="268"/>
      <c r="R622" s="216" t="str">
        <f ca="1">IF(ISERROR($V622),"",OFFSET('Smelter Look-up'!$C$4,$V622-4,0)&amp;"")</f>
        <v/>
      </c>
      <c r="S622" s="224" t="str">
        <f t="shared" ca="1" si="30"/>
        <v/>
      </c>
      <c r="T622" s="224" t="str">
        <f ca="1">IF(B622="","",IF(ISERROR(MATCH($J622,SorP!$B$1:$B$6230,0)),"",INDIRECT("'SorP'!$A$"&amp;MATCH($J622,SorP!$B$1:$B$6230,0))))</f>
        <v/>
      </c>
      <c r="U622" s="239"/>
      <c r="V622" s="269" t="e">
        <f>IF(C622="",NA(),MATCH($B622&amp;$C622,'Smelter Look-up'!$J:$J,0))</f>
        <v>#N/A</v>
      </c>
      <c r="W622" s="270"/>
      <c r="X622" s="270">
        <f t="shared" ca="1" si="31"/>
        <v>0</v>
      </c>
      <c r="Y622" s="270"/>
      <c r="Z622" s="270"/>
      <c r="AB622" s="272" t="str">
        <f t="shared" si="32"/>
        <v/>
      </c>
    </row>
    <row r="623" spans="1:28" s="271" customFormat="1" ht="20.25">
      <c r="A623" s="215"/>
      <c r="B623" s="216" t="str">
        <f>IF(LEN(A623)=0,"",INDEX('Smelter Look-up'!$A:$A,MATCH($A623,'Smelter Look-up'!$E:$E,0)))</f>
        <v/>
      </c>
      <c r="C623" s="220" t="str">
        <f>IF(LEN(A623)=0,"",INDEX('Smelter Look-up'!$C:$C,MATCH($A623,'Smelter Look-up'!$E:$E,0)))</f>
        <v/>
      </c>
      <c r="D623" s="216"/>
      <c r="E623" s="216" t="str">
        <f ca="1">IF(ISERROR($V623),"",OFFSET('Smelter Look-up'!$D$4,$V623-4,0)&amp;"")</f>
        <v/>
      </c>
      <c r="F623" s="216" t="str">
        <f ca="1">IF(ISERROR($V623),"",OFFSET('Smelter Look-up'!$E$4,$V623-4,0))</f>
        <v/>
      </c>
      <c r="G623" s="216" t="str">
        <f ca="1">IF(C623=$X$4,"Enter smelter details", IF(ISERROR($V623),"",OFFSET('Smelter Look-up'!$F$4,$V623-4,0)))</f>
        <v/>
      </c>
      <c r="H623" s="217" t="str">
        <f ca="1">IF(ISERROR($V623),"",OFFSET('Smelter Look-up'!$G$4,$V623-4,0))</f>
        <v/>
      </c>
      <c r="I623" s="218" t="str">
        <f ca="1">IF(ISERROR($V623),"",OFFSET('Smelter Look-up'!$H$4,$V623-4,0))</f>
        <v/>
      </c>
      <c r="J623" s="218" t="str">
        <f ca="1">IF(ISERROR($V623),"",OFFSET('Smelter Look-up'!$I$4,$V623-4,0))</f>
        <v/>
      </c>
      <c r="K623" s="267"/>
      <c r="L623" s="267"/>
      <c r="M623" s="267"/>
      <c r="N623" s="267"/>
      <c r="O623" s="267"/>
      <c r="P623" s="219"/>
      <c r="Q623" s="268"/>
      <c r="R623" s="216" t="str">
        <f ca="1">IF(ISERROR($V623),"",OFFSET('Smelter Look-up'!$C$4,$V623-4,0)&amp;"")</f>
        <v/>
      </c>
      <c r="S623" s="224" t="str">
        <f t="shared" ca="1" si="30"/>
        <v/>
      </c>
      <c r="T623" s="224" t="str">
        <f ca="1">IF(B623="","",IF(ISERROR(MATCH($J623,SorP!$B$1:$B$6230,0)),"",INDIRECT("'SorP'!$A$"&amp;MATCH($J623,SorP!$B$1:$B$6230,0))))</f>
        <v/>
      </c>
      <c r="U623" s="239"/>
      <c r="V623" s="269" t="e">
        <f>IF(C623="",NA(),MATCH($B623&amp;$C623,'Smelter Look-up'!$J:$J,0))</f>
        <v>#N/A</v>
      </c>
      <c r="W623" s="270"/>
      <c r="X623" s="270">
        <f t="shared" ca="1" si="31"/>
        <v>0</v>
      </c>
      <c r="Y623" s="270"/>
      <c r="Z623" s="270"/>
      <c r="AB623" s="272" t="str">
        <f t="shared" si="32"/>
        <v/>
      </c>
    </row>
    <row r="624" spans="1:28" s="271" customFormat="1" ht="20.25">
      <c r="A624" s="215"/>
      <c r="B624" s="216" t="str">
        <f>IF(LEN(A624)=0,"",INDEX('Smelter Look-up'!$A:$A,MATCH($A624,'Smelter Look-up'!$E:$E,0)))</f>
        <v/>
      </c>
      <c r="C624" s="220" t="str">
        <f>IF(LEN(A624)=0,"",INDEX('Smelter Look-up'!$C:$C,MATCH($A624,'Smelter Look-up'!$E:$E,0)))</f>
        <v/>
      </c>
      <c r="D624" s="216"/>
      <c r="E624" s="216" t="str">
        <f ca="1">IF(ISERROR($V624),"",OFFSET('Smelter Look-up'!$D$4,$V624-4,0)&amp;"")</f>
        <v/>
      </c>
      <c r="F624" s="216" t="str">
        <f ca="1">IF(ISERROR($V624),"",OFFSET('Smelter Look-up'!$E$4,$V624-4,0))</f>
        <v/>
      </c>
      <c r="G624" s="216" t="str">
        <f ca="1">IF(C624=$X$4,"Enter smelter details", IF(ISERROR($V624),"",OFFSET('Smelter Look-up'!$F$4,$V624-4,0)))</f>
        <v/>
      </c>
      <c r="H624" s="217" t="str">
        <f ca="1">IF(ISERROR($V624),"",OFFSET('Smelter Look-up'!$G$4,$V624-4,0))</f>
        <v/>
      </c>
      <c r="I624" s="218" t="str">
        <f ca="1">IF(ISERROR($V624),"",OFFSET('Smelter Look-up'!$H$4,$V624-4,0))</f>
        <v/>
      </c>
      <c r="J624" s="218" t="str">
        <f ca="1">IF(ISERROR($V624),"",OFFSET('Smelter Look-up'!$I$4,$V624-4,0))</f>
        <v/>
      </c>
      <c r="K624" s="267"/>
      <c r="L624" s="267"/>
      <c r="M624" s="267"/>
      <c r="N624" s="267"/>
      <c r="O624" s="267"/>
      <c r="P624" s="219"/>
      <c r="Q624" s="268"/>
      <c r="R624" s="216" t="str">
        <f ca="1">IF(ISERROR($V624),"",OFFSET('Smelter Look-up'!$C$4,$V624-4,0)&amp;"")</f>
        <v/>
      </c>
      <c r="S624" s="224" t="str">
        <f t="shared" ca="1" si="30"/>
        <v/>
      </c>
      <c r="T624" s="224" t="str">
        <f ca="1">IF(B624="","",IF(ISERROR(MATCH($J624,SorP!$B$1:$B$6230,0)),"",INDIRECT("'SorP'!$A$"&amp;MATCH($J624,SorP!$B$1:$B$6230,0))))</f>
        <v/>
      </c>
      <c r="U624" s="239"/>
      <c r="V624" s="269" t="e">
        <f>IF(C624="",NA(),MATCH($B624&amp;$C624,'Smelter Look-up'!$J:$J,0))</f>
        <v>#N/A</v>
      </c>
      <c r="W624" s="270"/>
      <c r="X624" s="270">
        <f t="shared" ca="1" si="31"/>
        <v>0</v>
      </c>
      <c r="Y624" s="270"/>
      <c r="Z624" s="270"/>
      <c r="AB624" s="272" t="str">
        <f t="shared" si="32"/>
        <v/>
      </c>
    </row>
    <row r="625" spans="1:28" s="271" customFormat="1" ht="20.25">
      <c r="A625" s="215"/>
      <c r="B625" s="216" t="str">
        <f>IF(LEN(A625)=0,"",INDEX('Smelter Look-up'!$A:$A,MATCH($A625,'Smelter Look-up'!$E:$E,0)))</f>
        <v/>
      </c>
      <c r="C625" s="220" t="str">
        <f>IF(LEN(A625)=0,"",INDEX('Smelter Look-up'!$C:$C,MATCH($A625,'Smelter Look-up'!$E:$E,0)))</f>
        <v/>
      </c>
      <c r="D625" s="216"/>
      <c r="E625" s="216" t="str">
        <f ca="1">IF(ISERROR($V625),"",OFFSET('Smelter Look-up'!$D$4,$V625-4,0)&amp;"")</f>
        <v/>
      </c>
      <c r="F625" s="216" t="str">
        <f ca="1">IF(ISERROR($V625),"",OFFSET('Smelter Look-up'!$E$4,$V625-4,0))</f>
        <v/>
      </c>
      <c r="G625" s="216" t="str">
        <f ca="1">IF(C625=$X$4,"Enter smelter details", IF(ISERROR($V625),"",OFFSET('Smelter Look-up'!$F$4,$V625-4,0)))</f>
        <v/>
      </c>
      <c r="H625" s="217" t="str">
        <f ca="1">IF(ISERROR($V625),"",OFFSET('Smelter Look-up'!$G$4,$V625-4,0))</f>
        <v/>
      </c>
      <c r="I625" s="218" t="str">
        <f ca="1">IF(ISERROR($V625),"",OFFSET('Smelter Look-up'!$H$4,$V625-4,0))</f>
        <v/>
      </c>
      <c r="J625" s="218" t="str">
        <f ca="1">IF(ISERROR($V625),"",OFFSET('Smelter Look-up'!$I$4,$V625-4,0))</f>
        <v/>
      </c>
      <c r="K625" s="267"/>
      <c r="L625" s="267"/>
      <c r="M625" s="267"/>
      <c r="N625" s="267"/>
      <c r="O625" s="267"/>
      <c r="P625" s="219"/>
      <c r="Q625" s="268"/>
      <c r="R625" s="216" t="str">
        <f ca="1">IF(ISERROR($V625),"",OFFSET('Smelter Look-up'!$C$4,$V625-4,0)&amp;"")</f>
        <v/>
      </c>
      <c r="S625" s="224" t="str">
        <f t="shared" ca="1" si="30"/>
        <v/>
      </c>
      <c r="T625" s="224" t="str">
        <f ca="1">IF(B625="","",IF(ISERROR(MATCH($J625,SorP!$B$1:$B$6230,0)),"",INDIRECT("'SorP'!$A$"&amp;MATCH($J625,SorP!$B$1:$B$6230,0))))</f>
        <v/>
      </c>
      <c r="U625" s="239"/>
      <c r="V625" s="269" t="e">
        <f>IF(C625="",NA(),MATCH($B625&amp;$C625,'Smelter Look-up'!$J:$J,0))</f>
        <v>#N/A</v>
      </c>
      <c r="W625" s="270"/>
      <c r="X625" s="270">
        <f t="shared" ca="1" si="31"/>
        <v>0</v>
      </c>
      <c r="Y625" s="270"/>
      <c r="Z625" s="270"/>
      <c r="AB625" s="272" t="str">
        <f t="shared" si="32"/>
        <v/>
      </c>
    </row>
    <row r="626" spans="1:28" s="271" customFormat="1" ht="20.25">
      <c r="A626" s="215"/>
      <c r="B626" s="216" t="str">
        <f>IF(LEN(A626)=0,"",INDEX('Smelter Look-up'!$A:$A,MATCH($A626,'Smelter Look-up'!$E:$E,0)))</f>
        <v/>
      </c>
      <c r="C626" s="220" t="str">
        <f>IF(LEN(A626)=0,"",INDEX('Smelter Look-up'!$C:$C,MATCH($A626,'Smelter Look-up'!$E:$E,0)))</f>
        <v/>
      </c>
      <c r="D626" s="216"/>
      <c r="E626" s="216" t="str">
        <f ca="1">IF(ISERROR($V626),"",OFFSET('Smelter Look-up'!$D$4,$V626-4,0)&amp;"")</f>
        <v/>
      </c>
      <c r="F626" s="216" t="str">
        <f ca="1">IF(ISERROR($V626),"",OFFSET('Smelter Look-up'!$E$4,$V626-4,0))</f>
        <v/>
      </c>
      <c r="G626" s="216" t="str">
        <f ca="1">IF(C626=$X$4,"Enter smelter details", IF(ISERROR($V626),"",OFFSET('Smelter Look-up'!$F$4,$V626-4,0)))</f>
        <v/>
      </c>
      <c r="H626" s="217" t="str">
        <f ca="1">IF(ISERROR($V626),"",OFFSET('Smelter Look-up'!$G$4,$V626-4,0))</f>
        <v/>
      </c>
      <c r="I626" s="218" t="str">
        <f ca="1">IF(ISERROR($V626),"",OFFSET('Smelter Look-up'!$H$4,$V626-4,0))</f>
        <v/>
      </c>
      <c r="J626" s="218" t="str">
        <f ca="1">IF(ISERROR($V626),"",OFFSET('Smelter Look-up'!$I$4,$V626-4,0))</f>
        <v/>
      </c>
      <c r="K626" s="267"/>
      <c r="L626" s="267"/>
      <c r="M626" s="267"/>
      <c r="N626" s="267"/>
      <c r="O626" s="267"/>
      <c r="P626" s="219"/>
      <c r="Q626" s="268"/>
      <c r="R626" s="216" t="str">
        <f ca="1">IF(ISERROR($V626),"",OFFSET('Smelter Look-up'!$C$4,$V626-4,0)&amp;"")</f>
        <v/>
      </c>
      <c r="S626" s="224" t="str">
        <f t="shared" ca="1" si="30"/>
        <v/>
      </c>
      <c r="T626" s="224" t="str">
        <f ca="1">IF(B626="","",IF(ISERROR(MATCH($J626,SorP!$B$1:$B$6230,0)),"",INDIRECT("'SorP'!$A$"&amp;MATCH($J626,SorP!$B$1:$B$6230,0))))</f>
        <v/>
      </c>
      <c r="U626" s="239"/>
      <c r="V626" s="269" t="e">
        <f>IF(C626="",NA(),MATCH($B626&amp;$C626,'Smelter Look-up'!$J:$J,0))</f>
        <v>#N/A</v>
      </c>
      <c r="W626" s="270"/>
      <c r="X626" s="270">
        <f t="shared" ca="1" si="31"/>
        <v>0</v>
      </c>
      <c r="Y626" s="270"/>
      <c r="Z626" s="270"/>
      <c r="AB626" s="272" t="str">
        <f t="shared" si="32"/>
        <v/>
      </c>
    </row>
    <row r="627" spans="1:28" s="271" customFormat="1" ht="20.25">
      <c r="A627" s="215"/>
      <c r="B627" s="216" t="str">
        <f>IF(LEN(A627)=0,"",INDEX('Smelter Look-up'!$A:$A,MATCH($A627,'Smelter Look-up'!$E:$E,0)))</f>
        <v/>
      </c>
      <c r="C627" s="220" t="str">
        <f>IF(LEN(A627)=0,"",INDEX('Smelter Look-up'!$C:$C,MATCH($A627,'Smelter Look-up'!$E:$E,0)))</f>
        <v/>
      </c>
      <c r="D627" s="216"/>
      <c r="E627" s="216" t="str">
        <f ca="1">IF(ISERROR($V627),"",OFFSET('Smelter Look-up'!$D$4,$V627-4,0)&amp;"")</f>
        <v/>
      </c>
      <c r="F627" s="216" t="str">
        <f ca="1">IF(ISERROR($V627),"",OFFSET('Smelter Look-up'!$E$4,$V627-4,0))</f>
        <v/>
      </c>
      <c r="G627" s="216" t="str">
        <f ca="1">IF(C627=$X$4,"Enter smelter details", IF(ISERROR($V627),"",OFFSET('Smelter Look-up'!$F$4,$V627-4,0)))</f>
        <v/>
      </c>
      <c r="H627" s="217" t="str">
        <f ca="1">IF(ISERROR($V627),"",OFFSET('Smelter Look-up'!$G$4,$V627-4,0))</f>
        <v/>
      </c>
      <c r="I627" s="218" t="str">
        <f ca="1">IF(ISERROR($V627),"",OFFSET('Smelter Look-up'!$H$4,$V627-4,0))</f>
        <v/>
      </c>
      <c r="J627" s="218" t="str">
        <f ca="1">IF(ISERROR($V627),"",OFFSET('Smelter Look-up'!$I$4,$V627-4,0))</f>
        <v/>
      </c>
      <c r="K627" s="267"/>
      <c r="L627" s="267"/>
      <c r="M627" s="267"/>
      <c r="N627" s="267"/>
      <c r="O627" s="267"/>
      <c r="P627" s="219"/>
      <c r="Q627" s="268"/>
      <c r="R627" s="216" t="str">
        <f ca="1">IF(ISERROR($V627),"",OFFSET('Smelter Look-up'!$C$4,$V627-4,0)&amp;"")</f>
        <v/>
      </c>
      <c r="S627" s="224" t="str">
        <f t="shared" ca="1" si="30"/>
        <v/>
      </c>
      <c r="T627" s="224" t="str">
        <f ca="1">IF(B627="","",IF(ISERROR(MATCH($J627,SorP!$B$1:$B$6230,0)),"",INDIRECT("'SorP'!$A$"&amp;MATCH($J627,SorP!$B$1:$B$6230,0))))</f>
        <v/>
      </c>
      <c r="U627" s="239"/>
      <c r="V627" s="269" t="e">
        <f>IF(C627="",NA(),MATCH($B627&amp;$C627,'Smelter Look-up'!$J:$J,0))</f>
        <v>#N/A</v>
      </c>
      <c r="W627" s="270"/>
      <c r="X627" s="270">
        <f t="shared" ca="1" si="31"/>
        <v>0</v>
      </c>
      <c r="Y627" s="270"/>
      <c r="Z627" s="270"/>
      <c r="AB627" s="272" t="str">
        <f t="shared" si="32"/>
        <v/>
      </c>
    </row>
    <row r="628" spans="1:28" s="271" customFormat="1" ht="20.25">
      <c r="A628" s="215"/>
      <c r="B628" s="216" t="str">
        <f>IF(LEN(A628)=0,"",INDEX('Smelter Look-up'!$A:$A,MATCH($A628,'Smelter Look-up'!$E:$E,0)))</f>
        <v/>
      </c>
      <c r="C628" s="220" t="str">
        <f>IF(LEN(A628)=0,"",INDEX('Smelter Look-up'!$C:$C,MATCH($A628,'Smelter Look-up'!$E:$E,0)))</f>
        <v/>
      </c>
      <c r="D628" s="216"/>
      <c r="E628" s="216" t="str">
        <f ca="1">IF(ISERROR($V628),"",OFFSET('Smelter Look-up'!$D$4,$V628-4,0)&amp;"")</f>
        <v/>
      </c>
      <c r="F628" s="216" t="str">
        <f ca="1">IF(ISERROR($V628),"",OFFSET('Smelter Look-up'!$E$4,$V628-4,0))</f>
        <v/>
      </c>
      <c r="G628" s="216" t="str">
        <f ca="1">IF(C628=$X$4,"Enter smelter details", IF(ISERROR($V628),"",OFFSET('Smelter Look-up'!$F$4,$V628-4,0)))</f>
        <v/>
      </c>
      <c r="H628" s="217" t="str">
        <f ca="1">IF(ISERROR($V628),"",OFFSET('Smelter Look-up'!$G$4,$V628-4,0))</f>
        <v/>
      </c>
      <c r="I628" s="218" t="str">
        <f ca="1">IF(ISERROR($V628),"",OFFSET('Smelter Look-up'!$H$4,$V628-4,0))</f>
        <v/>
      </c>
      <c r="J628" s="218" t="str">
        <f ca="1">IF(ISERROR($V628),"",OFFSET('Smelter Look-up'!$I$4,$V628-4,0))</f>
        <v/>
      </c>
      <c r="K628" s="267"/>
      <c r="L628" s="267"/>
      <c r="M628" s="267"/>
      <c r="N628" s="267"/>
      <c r="O628" s="267"/>
      <c r="P628" s="219"/>
      <c r="Q628" s="268"/>
      <c r="R628" s="216" t="str">
        <f ca="1">IF(ISERROR($V628),"",OFFSET('Smelter Look-up'!$C$4,$V628-4,0)&amp;"")</f>
        <v/>
      </c>
      <c r="S628" s="224" t="str">
        <f t="shared" ca="1" si="30"/>
        <v/>
      </c>
      <c r="T628" s="224" t="str">
        <f ca="1">IF(B628="","",IF(ISERROR(MATCH($J628,SorP!$B$1:$B$6230,0)),"",INDIRECT("'SorP'!$A$"&amp;MATCH($J628,SorP!$B$1:$B$6230,0))))</f>
        <v/>
      </c>
      <c r="U628" s="239"/>
      <c r="V628" s="269" t="e">
        <f>IF(C628="",NA(),MATCH($B628&amp;$C628,'Smelter Look-up'!$J:$J,0))</f>
        <v>#N/A</v>
      </c>
      <c r="W628" s="270"/>
      <c r="X628" s="270">
        <f t="shared" ca="1" si="31"/>
        <v>0</v>
      </c>
      <c r="Y628" s="270"/>
      <c r="Z628" s="270"/>
      <c r="AB628" s="272" t="str">
        <f t="shared" si="32"/>
        <v/>
      </c>
    </row>
    <row r="629" spans="1:28" s="271" customFormat="1" ht="20.25">
      <c r="A629" s="215"/>
      <c r="B629" s="216" t="str">
        <f>IF(LEN(A629)=0,"",INDEX('Smelter Look-up'!$A:$A,MATCH($A629,'Smelter Look-up'!$E:$E,0)))</f>
        <v/>
      </c>
      <c r="C629" s="220" t="str">
        <f>IF(LEN(A629)=0,"",INDEX('Smelter Look-up'!$C:$C,MATCH($A629,'Smelter Look-up'!$E:$E,0)))</f>
        <v/>
      </c>
      <c r="D629" s="216"/>
      <c r="E629" s="216" t="str">
        <f ca="1">IF(ISERROR($V629),"",OFFSET('Smelter Look-up'!$D$4,$V629-4,0)&amp;"")</f>
        <v/>
      </c>
      <c r="F629" s="216" t="str">
        <f ca="1">IF(ISERROR($V629),"",OFFSET('Smelter Look-up'!$E$4,$V629-4,0))</f>
        <v/>
      </c>
      <c r="G629" s="216" t="str">
        <f ca="1">IF(C629=$X$4,"Enter smelter details", IF(ISERROR($V629),"",OFFSET('Smelter Look-up'!$F$4,$V629-4,0)))</f>
        <v/>
      </c>
      <c r="H629" s="217" t="str">
        <f ca="1">IF(ISERROR($V629),"",OFFSET('Smelter Look-up'!$G$4,$V629-4,0))</f>
        <v/>
      </c>
      <c r="I629" s="218" t="str">
        <f ca="1">IF(ISERROR($V629),"",OFFSET('Smelter Look-up'!$H$4,$V629-4,0))</f>
        <v/>
      </c>
      <c r="J629" s="218" t="str">
        <f ca="1">IF(ISERROR($V629),"",OFFSET('Smelter Look-up'!$I$4,$V629-4,0))</f>
        <v/>
      </c>
      <c r="K629" s="267"/>
      <c r="L629" s="267"/>
      <c r="M629" s="267"/>
      <c r="N629" s="267"/>
      <c r="O629" s="267"/>
      <c r="P629" s="219"/>
      <c r="Q629" s="268"/>
      <c r="R629" s="216" t="str">
        <f ca="1">IF(ISERROR($V629),"",OFFSET('Smelter Look-up'!$C$4,$V629-4,0)&amp;"")</f>
        <v/>
      </c>
      <c r="S629" s="224" t="str">
        <f t="shared" ca="1" si="30"/>
        <v/>
      </c>
      <c r="T629" s="224" t="str">
        <f ca="1">IF(B629="","",IF(ISERROR(MATCH($J629,SorP!$B$1:$B$6230,0)),"",INDIRECT("'SorP'!$A$"&amp;MATCH($J629,SorP!$B$1:$B$6230,0))))</f>
        <v/>
      </c>
      <c r="U629" s="239"/>
      <c r="V629" s="269" t="e">
        <f>IF(C629="",NA(),MATCH($B629&amp;$C629,'Smelter Look-up'!$J:$J,0))</f>
        <v>#N/A</v>
      </c>
      <c r="W629" s="270"/>
      <c r="X629" s="270">
        <f t="shared" ca="1" si="31"/>
        <v>0</v>
      </c>
      <c r="Y629" s="270"/>
      <c r="Z629" s="270"/>
      <c r="AB629" s="272" t="str">
        <f t="shared" si="32"/>
        <v/>
      </c>
    </row>
    <row r="630" spans="1:28" s="271" customFormat="1" ht="20.25">
      <c r="A630" s="215"/>
      <c r="B630" s="216" t="str">
        <f>IF(LEN(A630)=0,"",INDEX('Smelter Look-up'!$A:$A,MATCH($A630,'Smelter Look-up'!$E:$E,0)))</f>
        <v/>
      </c>
      <c r="C630" s="220" t="str">
        <f>IF(LEN(A630)=0,"",INDEX('Smelter Look-up'!$C:$C,MATCH($A630,'Smelter Look-up'!$E:$E,0)))</f>
        <v/>
      </c>
      <c r="D630" s="216"/>
      <c r="E630" s="216" t="str">
        <f ca="1">IF(ISERROR($V630),"",OFFSET('Smelter Look-up'!$D$4,$V630-4,0)&amp;"")</f>
        <v/>
      </c>
      <c r="F630" s="216" t="str">
        <f ca="1">IF(ISERROR($V630),"",OFFSET('Smelter Look-up'!$E$4,$V630-4,0))</f>
        <v/>
      </c>
      <c r="G630" s="216" t="str">
        <f ca="1">IF(C630=$X$4,"Enter smelter details", IF(ISERROR($V630),"",OFFSET('Smelter Look-up'!$F$4,$V630-4,0)))</f>
        <v/>
      </c>
      <c r="H630" s="217" t="str">
        <f ca="1">IF(ISERROR($V630),"",OFFSET('Smelter Look-up'!$G$4,$V630-4,0))</f>
        <v/>
      </c>
      <c r="I630" s="218" t="str">
        <f ca="1">IF(ISERROR($V630),"",OFFSET('Smelter Look-up'!$H$4,$V630-4,0))</f>
        <v/>
      </c>
      <c r="J630" s="218" t="str">
        <f ca="1">IF(ISERROR($V630),"",OFFSET('Smelter Look-up'!$I$4,$V630-4,0))</f>
        <v/>
      </c>
      <c r="K630" s="267"/>
      <c r="L630" s="267"/>
      <c r="M630" s="267"/>
      <c r="N630" s="267"/>
      <c r="O630" s="267"/>
      <c r="P630" s="219"/>
      <c r="Q630" s="268"/>
      <c r="R630" s="216" t="str">
        <f ca="1">IF(ISERROR($V630),"",OFFSET('Smelter Look-up'!$C$4,$V630-4,0)&amp;"")</f>
        <v/>
      </c>
      <c r="S630" s="224" t="str">
        <f t="shared" ca="1" si="30"/>
        <v/>
      </c>
      <c r="T630" s="224" t="str">
        <f ca="1">IF(B630="","",IF(ISERROR(MATCH($J630,SorP!$B$1:$B$6230,0)),"",INDIRECT("'SorP'!$A$"&amp;MATCH($J630,SorP!$B$1:$B$6230,0))))</f>
        <v/>
      </c>
      <c r="U630" s="239"/>
      <c r="V630" s="269" t="e">
        <f>IF(C630="",NA(),MATCH($B630&amp;$C630,'Smelter Look-up'!$J:$J,0))</f>
        <v>#N/A</v>
      </c>
      <c r="W630" s="270"/>
      <c r="X630" s="270">
        <f t="shared" ca="1" si="31"/>
        <v>0</v>
      </c>
      <c r="Y630" s="270"/>
      <c r="Z630" s="270"/>
      <c r="AB630" s="272" t="str">
        <f t="shared" si="32"/>
        <v/>
      </c>
    </row>
    <row r="631" spans="1:28" s="271" customFormat="1" ht="20.25">
      <c r="A631" s="215"/>
      <c r="B631" s="216" t="str">
        <f>IF(LEN(A631)=0,"",INDEX('Smelter Look-up'!$A:$A,MATCH($A631,'Smelter Look-up'!$E:$E,0)))</f>
        <v/>
      </c>
      <c r="C631" s="220" t="str">
        <f>IF(LEN(A631)=0,"",INDEX('Smelter Look-up'!$C:$C,MATCH($A631,'Smelter Look-up'!$E:$E,0)))</f>
        <v/>
      </c>
      <c r="D631" s="216"/>
      <c r="E631" s="216" t="str">
        <f ca="1">IF(ISERROR($V631),"",OFFSET('Smelter Look-up'!$D$4,$V631-4,0)&amp;"")</f>
        <v/>
      </c>
      <c r="F631" s="216" t="str">
        <f ca="1">IF(ISERROR($V631),"",OFFSET('Smelter Look-up'!$E$4,$V631-4,0))</f>
        <v/>
      </c>
      <c r="G631" s="216" t="str">
        <f ca="1">IF(C631=$X$4,"Enter smelter details", IF(ISERROR($V631),"",OFFSET('Smelter Look-up'!$F$4,$V631-4,0)))</f>
        <v/>
      </c>
      <c r="H631" s="217" t="str">
        <f ca="1">IF(ISERROR($V631),"",OFFSET('Smelter Look-up'!$G$4,$V631-4,0))</f>
        <v/>
      </c>
      <c r="I631" s="218" t="str">
        <f ca="1">IF(ISERROR($V631),"",OFFSET('Smelter Look-up'!$H$4,$V631-4,0))</f>
        <v/>
      </c>
      <c r="J631" s="218" t="str">
        <f ca="1">IF(ISERROR($V631),"",OFFSET('Smelter Look-up'!$I$4,$V631-4,0))</f>
        <v/>
      </c>
      <c r="K631" s="267"/>
      <c r="L631" s="267"/>
      <c r="M631" s="267"/>
      <c r="N631" s="267"/>
      <c r="O631" s="267"/>
      <c r="P631" s="219"/>
      <c r="Q631" s="268"/>
      <c r="R631" s="216" t="str">
        <f ca="1">IF(ISERROR($V631),"",OFFSET('Smelter Look-up'!$C$4,$V631-4,0)&amp;"")</f>
        <v/>
      </c>
      <c r="S631" s="224" t="str">
        <f t="shared" ca="1" si="30"/>
        <v/>
      </c>
      <c r="T631" s="224" t="str">
        <f ca="1">IF(B631="","",IF(ISERROR(MATCH($J631,SorP!$B$1:$B$6230,0)),"",INDIRECT("'SorP'!$A$"&amp;MATCH($J631,SorP!$B$1:$B$6230,0))))</f>
        <v/>
      </c>
      <c r="U631" s="239"/>
      <c r="V631" s="269" t="e">
        <f>IF(C631="",NA(),MATCH($B631&amp;$C631,'Smelter Look-up'!$J:$J,0))</f>
        <v>#N/A</v>
      </c>
      <c r="W631" s="270"/>
      <c r="X631" s="270">
        <f t="shared" ca="1" si="31"/>
        <v>0</v>
      </c>
      <c r="Y631" s="270"/>
      <c r="Z631" s="270"/>
      <c r="AB631" s="272" t="str">
        <f t="shared" si="32"/>
        <v/>
      </c>
    </row>
    <row r="632" spans="1:28" s="271" customFormat="1" ht="20.25">
      <c r="A632" s="215"/>
      <c r="B632" s="216" t="str">
        <f>IF(LEN(A632)=0,"",INDEX('Smelter Look-up'!$A:$A,MATCH($A632,'Smelter Look-up'!$E:$E,0)))</f>
        <v/>
      </c>
      <c r="C632" s="220" t="str">
        <f>IF(LEN(A632)=0,"",INDEX('Smelter Look-up'!$C:$C,MATCH($A632,'Smelter Look-up'!$E:$E,0)))</f>
        <v/>
      </c>
      <c r="D632" s="216"/>
      <c r="E632" s="216" t="str">
        <f ca="1">IF(ISERROR($V632),"",OFFSET('Smelter Look-up'!$D$4,$V632-4,0)&amp;"")</f>
        <v/>
      </c>
      <c r="F632" s="216" t="str">
        <f ca="1">IF(ISERROR($V632),"",OFFSET('Smelter Look-up'!$E$4,$V632-4,0))</f>
        <v/>
      </c>
      <c r="G632" s="216" t="str">
        <f ca="1">IF(C632=$X$4,"Enter smelter details", IF(ISERROR($V632),"",OFFSET('Smelter Look-up'!$F$4,$V632-4,0)))</f>
        <v/>
      </c>
      <c r="H632" s="217" t="str">
        <f ca="1">IF(ISERROR($V632),"",OFFSET('Smelter Look-up'!$G$4,$V632-4,0))</f>
        <v/>
      </c>
      <c r="I632" s="218" t="str">
        <f ca="1">IF(ISERROR($V632),"",OFFSET('Smelter Look-up'!$H$4,$V632-4,0))</f>
        <v/>
      </c>
      <c r="J632" s="218" t="str">
        <f ca="1">IF(ISERROR($V632),"",OFFSET('Smelter Look-up'!$I$4,$V632-4,0))</f>
        <v/>
      </c>
      <c r="K632" s="267"/>
      <c r="L632" s="267"/>
      <c r="M632" s="267"/>
      <c r="N632" s="267"/>
      <c r="O632" s="267"/>
      <c r="P632" s="219"/>
      <c r="Q632" s="268"/>
      <c r="R632" s="216" t="str">
        <f ca="1">IF(ISERROR($V632),"",OFFSET('Smelter Look-up'!$C$4,$V632-4,0)&amp;"")</f>
        <v/>
      </c>
      <c r="S632" s="224" t="str">
        <f t="shared" ca="1" si="30"/>
        <v/>
      </c>
      <c r="T632" s="224" t="str">
        <f ca="1">IF(B632="","",IF(ISERROR(MATCH($J632,SorP!$B$1:$B$6230,0)),"",INDIRECT("'SorP'!$A$"&amp;MATCH($J632,SorP!$B$1:$B$6230,0))))</f>
        <v/>
      </c>
      <c r="U632" s="239"/>
      <c r="V632" s="269" t="e">
        <f>IF(C632="",NA(),MATCH($B632&amp;$C632,'Smelter Look-up'!$J:$J,0))</f>
        <v>#N/A</v>
      </c>
      <c r="W632" s="270"/>
      <c r="X632" s="270">
        <f t="shared" ca="1" si="31"/>
        <v>0</v>
      </c>
      <c r="Y632" s="270"/>
      <c r="Z632" s="270"/>
      <c r="AB632" s="272" t="str">
        <f t="shared" si="32"/>
        <v/>
      </c>
    </row>
    <row r="633" spans="1:28" s="271" customFormat="1" ht="20.25">
      <c r="A633" s="215"/>
      <c r="B633" s="216" t="str">
        <f>IF(LEN(A633)=0,"",INDEX('Smelter Look-up'!$A:$A,MATCH($A633,'Smelter Look-up'!$E:$E,0)))</f>
        <v/>
      </c>
      <c r="C633" s="220" t="str">
        <f>IF(LEN(A633)=0,"",INDEX('Smelter Look-up'!$C:$C,MATCH($A633,'Smelter Look-up'!$E:$E,0)))</f>
        <v/>
      </c>
      <c r="D633" s="216"/>
      <c r="E633" s="216" t="str">
        <f ca="1">IF(ISERROR($V633),"",OFFSET('Smelter Look-up'!$D$4,$V633-4,0)&amp;"")</f>
        <v/>
      </c>
      <c r="F633" s="216" t="str">
        <f ca="1">IF(ISERROR($V633),"",OFFSET('Smelter Look-up'!$E$4,$V633-4,0))</f>
        <v/>
      </c>
      <c r="G633" s="216" t="str">
        <f ca="1">IF(C633=$X$4,"Enter smelter details", IF(ISERROR($V633),"",OFFSET('Smelter Look-up'!$F$4,$V633-4,0)))</f>
        <v/>
      </c>
      <c r="H633" s="217" t="str">
        <f ca="1">IF(ISERROR($V633),"",OFFSET('Smelter Look-up'!$G$4,$V633-4,0))</f>
        <v/>
      </c>
      <c r="I633" s="218" t="str">
        <f ca="1">IF(ISERROR($V633),"",OFFSET('Smelter Look-up'!$H$4,$V633-4,0))</f>
        <v/>
      </c>
      <c r="J633" s="218" t="str">
        <f ca="1">IF(ISERROR($V633),"",OFFSET('Smelter Look-up'!$I$4,$V633-4,0))</f>
        <v/>
      </c>
      <c r="K633" s="267"/>
      <c r="L633" s="267"/>
      <c r="M633" s="267"/>
      <c r="N633" s="267"/>
      <c r="O633" s="267"/>
      <c r="P633" s="219"/>
      <c r="Q633" s="268"/>
      <c r="R633" s="216" t="str">
        <f ca="1">IF(ISERROR($V633),"",OFFSET('Smelter Look-up'!$C$4,$V633-4,0)&amp;"")</f>
        <v/>
      </c>
      <c r="S633" s="224" t="str">
        <f t="shared" ca="1" si="30"/>
        <v/>
      </c>
      <c r="T633" s="224" t="str">
        <f ca="1">IF(B633="","",IF(ISERROR(MATCH($J633,SorP!$B$1:$B$6230,0)),"",INDIRECT("'SorP'!$A$"&amp;MATCH($J633,SorP!$B$1:$B$6230,0))))</f>
        <v/>
      </c>
      <c r="U633" s="239"/>
      <c r="V633" s="269" t="e">
        <f>IF(C633="",NA(),MATCH($B633&amp;$C633,'Smelter Look-up'!$J:$J,0))</f>
        <v>#N/A</v>
      </c>
      <c r="W633" s="270"/>
      <c r="X633" s="270">
        <f t="shared" ca="1" si="31"/>
        <v>0</v>
      </c>
      <c r="Y633" s="270"/>
      <c r="Z633" s="270"/>
      <c r="AB633" s="272" t="str">
        <f t="shared" si="32"/>
        <v/>
      </c>
    </row>
    <row r="634" spans="1:28" s="271" customFormat="1" ht="20.25">
      <c r="A634" s="215"/>
      <c r="B634" s="216" t="str">
        <f>IF(LEN(A634)=0,"",INDEX('Smelter Look-up'!$A:$A,MATCH($A634,'Smelter Look-up'!$E:$E,0)))</f>
        <v/>
      </c>
      <c r="C634" s="220" t="str">
        <f>IF(LEN(A634)=0,"",INDEX('Smelter Look-up'!$C:$C,MATCH($A634,'Smelter Look-up'!$E:$E,0)))</f>
        <v/>
      </c>
      <c r="D634" s="216"/>
      <c r="E634" s="216" t="str">
        <f ca="1">IF(ISERROR($V634),"",OFFSET('Smelter Look-up'!$D$4,$V634-4,0)&amp;"")</f>
        <v/>
      </c>
      <c r="F634" s="216" t="str">
        <f ca="1">IF(ISERROR($V634),"",OFFSET('Smelter Look-up'!$E$4,$V634-4,0))</f>
        <v/>
      </c>
      <c r="G634" s="216" t="str">
        <f ca="1">IF(C634=$X$4,"Enter smelter details", IF(ISERROR($V634),"",OFFSET('Smelter Look-up'!$F$4,$V634-4,0)))</f>
        <v/>
      </c>
      <c r="H634" s="217" t="str">
        <f ca="1">IF(ISERROR($V634),"",OFFSET('Smelter Look-up'!$G$4,$V634-4,0))</f>
        <v/>
      </c>
      <c r="I634" s="218" t="str">
        <f ca="1">IF(ISERROR($V634),"",OFFSET('Smelter Look-up'!$H$4,$V634-4,0))</f>
        <v/>
      </c>
      <c r="J634" s="218" t="str">
        <f ca="1">IF(ISERROR($V634),"",OFFSET('Smelter Look-up'!$I$4,$V634-4,0))</f>
        <v/>
      </c>
      <c r="K634" s="267"/>
      <c r="L634" s="267"/>
      <c r="M634" s="267"/>
      <c r="N634" s="267"/>
      <c r="O634" s="267"/>
      <c r="P634" s="219"/>
      <c r="Q634" s="268"/>
      <c r="R634" s="216" t="str">
        <f ca="1">IF(ISERROR($V634),"",OFFSET('Smelter Look-up'!$C$4,$V634-4,0)&amp;"")</f>
        <v/>
      </c>
      <c r="S634" s="224" t="str">
        <f t="shared" ca="1" si="30"/>
        <v/>
      </c>
      <c r="T634" s="224" t="str">
        <f ca="1">IF(B634="","",IF(ISERROR(MATCH($J634,SorP!$B$1:$B$6230,0)),"",INDIRECT("'SorP'!$A$"&amp;MATCH($J634,SorP!$B$1:$B$6230,0))))</f>
        <v/>
      </c>
      <c r="U634" s="239"/>
      <c r="V634" s="269" t="e">
        <f>IF(C634="",NA(),MATCH($B634&amp;$C634,'Smelter Look-up'!$J:$J,0))</f>
        <v>#N/A</v>
      </c>
      <c r="W634" s="270"/>
      <c r="X634" s="270">
        <f t="shared" ca="1" si="31"/>
        <v>0</v>
      </c>
      <c r="Y634" s="270"/>
      <c r="Z634" s="270"/>
      <c r="AB634" s="272" t="str">
        <f t="shared" si="32"/>
        <v/>
      </c>
    </row>
    <row r="635" spans="1:28" s="271" customFormat="1" ht="20.25">
      <c r="A635" s="215"/>
      <c r="B635" s="216" t="str">
        <f>IF(LEN(A635)=0,"",INDEX('Smelter Look-up'!$A:$A,MATCH($A635,'Smelter Look-up'!$E:$E,0)))</f>
        <v/>
      </c>
      <c r="C635" s="220" t="str">
        <f>IF(LEN(A635)=0,"",INDEX('Smelter Look-up'!$C:$C,MATCH($A635,'Smelter Look-up'!$E:$E,0)))</f>
        <v/>
      </c>
      <c r="D635" s="216"/>
      <c r="E635" s="216" t="str">
        <f ca="1">IF(ISERROR($V635),"",OFFSET('Smelter Look-up'!$D$4,$V635-4,0)&amp;"")</f>
        <v/>
      </c>
      <c r="F635" s="216" t="str">
        <f ca="1">IF(ISERROR($V635),"",OFFSET('Smelter Look-up'!$E$4,$V635-4,0))</f>
        <v/>
      </c>
      <c r="G635" s="216" t="str">
        <f ca="1">IF(C635=$X$4,"Enter smelter details", IF(ISERROR($V635),"",OFFSET('Smelter Look-up'!$F$4,$V635-4,0)))</f>
        <v/>
      </c>
      <c r="H635" s="217" t="str">
        <f ca="1">IF(ISERROR($V635),"",OFFSET('Smelter Look-up'!$G$4,$V635-4,0))</f>
        <v/>
      </c>
      <c r="I635" s="218" t="str">
        <f ca="1">IF(ISERROR($V635),"",OFFSET('Smelter Look-up'!$H$4,$V635-4,0))</f>
        <v/>
      </c>
      <c r="J635" s="218" t="str">
        <f ca="1">IF(ISERROR($V635),"",OFFSET('Smelter Look-up'!$I$4,$V635-4,0))</f>
        <v/>
      </c>
      <c r="K635" s="267"/>
      <c r="L635" s="267"/>
      <c r="M635" s="267"/>
      <c r="N635" s="267"/>
      <c r="O635" s="267"/>
      <c r="P635" s="219"/>
      <c r="Q635" s="268"/>
      <c r="R635" s="216" t="str">
        <f ca="1">IF(ISERROR($V635),"",OFFSET('Smelter Look-up'!$C$4,$V635-4,0)&amp;"")</f>
        <v/>
      </c>
      <c r="S635" s="224" t="str">
        <f t="shared" ref="S635:S698" ca="1" si="33">IF(B635="","",IF(ISERROR(MATCH($E635,CL,0)),"Unknown",INDIRECT("'C'!$A$"&amp;MATCH($E635,CL,0)+1)))</f>
        <v/>
      </c>
      <c r="T635" s="224" t="str">
        <f ca="1">IF(B635="","",IF(ISERROR(MATCH($J635,SorP!$B$1:$B$6230,0)),"",INDIRECT("'SorP'!$A$"&amp;MATCH($J635,SorP!$B$1:$B$6230,0))))</f>
        <v/>
      </c>
      <c r="U635" s="239"/>
      <c r="V635" s="269" t="e">
        <f>IF(C635="",NA(),MATCH($B635&amp;$C635,'Smelter Look-up'!$J:$J,0))</f>
        <v>#N/A</v>
      </c>
      <c r="W635" s="270"/>
      <c r="X635" s="270">
        <f t="shared" ref="X635:X698" ca="1" si="34">IF(AND(C635="Smelter not listed",OR(LEN(D635)=0,LEN(E635)=0)),1,0)</f>
        <v>0</v>
      </c>
      <c r="Y635" s="270"/>
      <c r="Z635" s="270"/>
      <c r="AB635" s="272" t="str">
        <f t="shared" ref="AB635:AB698" si="35">B635&amp;C635</f>
        <v/>
      </c>
    </row>
    <row r="636" spans="1:28" s="271" customFormat="1" ht="20.25">
      <c r="A636" s="215"/>
      <c r="B636" s="216" t="str">
        <f>IF(LEN(A636)=0,"",INDEX('Smelter Look-up'!$A:$A,MATCH($A636,'Smelter Look-up'!$E:$E,0)))</f>
        <v/>
      </c>
      <c r="C636" s="220" t="str">
        <f>IF(LEN(A636)=0,"",INDEX('Smelter Look-up'!$C:$C,MATCH($A636,'Smelter Look-up'!$E:$E,0)))</f>
        <v/>
      </c>
      <c r="D636" s="216"/>
      <c r="E636" s="216" t="str">
        <f ca="1">IF(ISERROR($V636),"",OFFSET('Smelter Look-up'!$D$4,$V636-4,0)&amp;"")</f>
        <v/>
      </c>
      <c r="F636" s="216" t="str">
        <f ca="1">IF(ISERROR($V636),"",OFFSET('Smelter Look-up'!$E$4,$V636-4,0))</f>
        <v/>
      </c>
      <c r="G636" s="216" t="str">
        <f ca="1">IF(C636=$X$4,"Enter smelter details", IF(ISERROR($V636),"",OFFSET('Smelter Look-up'!$F$4,$V636-4,0)))</f>
        <v/>
      </c>
      <c r="H636" s="217" t="str">
        <f ca="1">IF(ISERROR($V636),"",OFFSET('Smelter Look-up'!$G$4,$V636-4,0))</f>
        <v/>
      </c>
      <c r="I636" s="218" t="str">
        <f ca="1">IF(ISERROR($V636),"",OFFSET('Smelter Look-up'!$H$4,$V636-4,0))</f>
        <v/>
      </c>
      <c r="J636" s="218" t="str">
        <f ca="1">IF(ISERROR($V636),"",OFFSET('Smelter Look-up'!$I$4,$V636-4,0))</f>
        <v/>
      </c>
      <c r="K636" s="267"/>
      <c r="L636" s="267"/>
      <c r="M636" s="267"/>
      <c r="N636" s="267"/>
      <c r="O636" s="267"/>
      <c r="P636" s="219"/>
      <c r="Q636" s="268"/>
      <c r="R636" s="216" t="str">
        <f ca="1">IF(ISERROR($V636),"",OFFSET('Smelter Look-up'!$C$4,$V636-4,0)&amp;"")</f>
        <v/>
      </c>
      <c r="S636" s="224" t="str">
        <f t="shared" ca="1" si="33"/>
        <v/>
      </c>
      <c r="T636" s="224" t="str">
        <f ca="1">IF(B636="","",IF(ISERROR(MATCH($J636,SorP!$B$1:$B$6230,0)),"",INDIRECT("'SorP'!$A$"&amp;MATCH($J636,SorP!$B$1:$B$6230,0))))</f>
        <v/>
      </c>
      <c r="U636" s="239"/>
      <c r="V636" s="269" t="e">
        <f>IF(C636="",NA(),MATCH($B636&amp;$C636,'Smelter Look-up'!$J:$J,0))</f>
        <v>#N/A</v>
      </c>
      <c r="W636" s="270"/>
      <c r="X636" s="270">
        <f t="shared" ca="1" si="34"/>
        <v>0</v>
      </c>
      <c r="Y636" s="270"/>
      <c r="Z636" s="270"/>
      <c r="AB636" s="272" t="str">
        <f t="shared" si="35"/>
        <v/>
      </c>
    </row>
    <row r="637" spans="1:28" s="271" customFormat="1" ht="20.25">
      <c r="A637" s="215"/>
      <c r="B637" s="216" t="str">
        <f>IF(LEN(A637)=0,"",INDEX('Smelter Look-up'!$A:$A,MATCH($A637,'Smelter Look-up'!$E:$E,0)))</f>
        <v/>
      </c>
      <c r="C637" s="220" t="str">
        <f>IF(LEN(A637)=0,"",INDEX('Smelter Look-up'!$C:$C,MATCH($A637,'Smelter Look-up'!$E:$E,0)))</f>
        <v/>
      </c>
      <c r="D637" s="216"/>
      <c r="E637" s="216" t="str">
        <f ca="1">IF(ISERROR($V637),"",OFFSET('Smelter Look-up'!$D$4,$V637-4,0)&amp;"")</f>
        <v/>
      </c>
      <c r="F637" s="216" t="str">
        <f ca="1">IF(ISERROR($V637),"",OFFSET('Smelter Look-up'!$E$4,$V637-4,0))</f>
        <v/>
      </c>
      <c r="G637" s="216" t="str">
        <f ca="1">IF(C637=$X$4,"Enter smelter details", IF(ISERROR($V637),"",OFFSET('Smelter Look-up'!$F$4,$V637-4,0)))</f>
        <v/>
      </c>
      <c r="H637" s="217" t="str">
        <f ca="1">IF(ISERROR($V637),"",OFFSET('Smelter Look-up'!$G$4,$V637-4,0))</f>
        <v/>
      </c>
      <c r="I637" s="218" t="str">
        <f ca="1">IF(ISERROR($V637),"",OFFSET('Smelter Look-up'!$H$4,$V637-4,0))</f>
        <v/>
      </c>
      <c r="J637" s="218" t="str">
        <f ca="1">IF(ISERROR($V637),"",OFFSET('Smelter Look-up'!$I$4,$V637-4,0))</f>
        <v/>
      </c>
      <c r="K637" s="267"/>
      <c r="L637" s="267"/>
      <c r="M637" s="267"/>
      <c r="N637" s="267"/>
      <c r="O637" s="267"/>
      <c r="P637" s="219"/>
      <c r="Q637" s="268"/>
      <c r="R637" s="216" t="str">
        <f ca="1">IF(ISERROR($V637),"",OFFSET('Smelter Look-up'!$C$4,$V637-4,0)&amp;"")</f>
        <v/>
      </c>
      <c r="S637" s="224" t="str">
        <f t="shared" ca="1" si="33"/>
        <v/>
      </c>
      <c r="T637" s="224" t="str">
        <f ca="1">IF(B637="","",IF(ISERROR(MATCH($J637,SorP!$B$1:$B$6230,0)),"",INDIRECT("'SorP'!$A$"&amp;MATCH($J637,SorP!$B$1:$B$6230,0))))</f>
        <v/>
      </c>
      <c r="U637" s="239"/>
      <c r="V637" s="269" t="e">
        <f>IF(C637="",NA(),MATCH($B637&amp;$C637,'Smelter Look-up'!$J:$J,0))</f>
        <v>#N/A</v>
      </c>
      <c r="W637" s="270"/>
      <c r="X637" s="270">
        <f t="shared" ca="1" si="34"/>
        <v>0</v>
      </c>
      <c r="Y637" s="270"/>
      <c r="Z637" s="270"/>
      <c r="AB637" s="272" t="str">
        <f t="shared" si="35"/>
        <v/>
      </c>
    </row>
    <row r="638" spans="1:28" s="271" customFormat="1" ht="20.25">
      <c r="A638" s="215"/>
      <c r="B638" s="216" t="str">
        <f>IF(LEN(A638)=0,"",INDEX('Smelter Look-up'!$A:$A,MATCH($A638,'Smelter Look-up'!$E:$E,0)))</f>
        <v/>
      </c>
      <c r="C638" s="220" t="str">
        <f>IF(LEN(A638)=0,"",INDEX('Smelter Look-up'!$C:$C,MATCH($A638,'Smelter Look-up'!$E:$E,0)))</f>
        <v/>
      </c>
      <c r="D638" s="216"/>
      <c r="E638" s="216" t="str">
        <f ca="1">IF(ISERROR($V638),"",OFFSET('Smelter Look-up'!$D$4,$V638-4,0)&amp;"")</f>
        <v/>
      </c>
      <c r="F638" s="216" t="str">
        <f ca="1">IF(ISERROR($V638),"",OFFSET('Smelter Look-up'!$E$4,$V638-4,0))</f>
        <v/>
      </c>
      <c r="G638" s="216" t="str">
        <f ca="1">IF(C638=$X$4,"Enter smelter details", IF(ISERROR($V638),"",OFFSET('Smelter Look-up'!$F$4,$V638-4,0)))</f>
        <v/>
      </c>
      <c r="H638" s="217" t="str">
        <f ca="1">IF(ISERROR($V638),"",OFFSET('Smelter Look-up'!$G$4,$V638-4,0))</f>
        <v/>
      </c>
      <c r="I638" s="218" t="str">
        <f ca="1">IF(ISERROR($V638),"",OFFSET('Smelter Look-up'!$H$4,$V638-4,0))</f>
        <v/>
      </c>
      <c r="J638" s="218" t="str">
        <f ca="1">IF(ISERROR($V638),"",OFFSET('Smelter Look-up'!$I$4,$V638-4,0))</f>
        <v/>
      </c>
      <c r="K638" s="267"/>
      <c r="L638" s="267"/>
      <c r="M638" s="267"/>
      <c r="N638" s="267"/>
      <c r="O638" s="267"/>
      <c r="P638" s="219"/>
      <c r="Q638" s="268"/>
      <c r="R638" s="216" t="str">
        <f ca="1">IF(ISERROR($V638),"",OFFSET('Smelter Look-up'!$C$4,$V638-4,0)&amp;"")</f>
        <v/>
      </c>
      <c r="S638" s="224" t="str">
        <f t="shared" ca="1" si="33"/>
        <v/>
      </c>
      <c r="T638" s="224" t="str">
        <f ca="1">IF(B638="","",IF(ISERROR(MATCH($J638,SorP!$B$1:$B$6230,0)),"",INDIRECT("'SorP'!$A$"&amp;MATCH($J638,SorP!$B$1:$B$6230,0))))</f>
        <v/>
      </c>
      <c r="U638" s="239"/>
      <c r="V638" s="269" t="e">
        <f>IF(C638="",NA(),MATCH($B638&amp;$C638,'Smelter Look-up'!$J:$J,0))</f>
        <v>#N/A</v>
      </c>
      <c r="W638" s="270"/>
      <c r="X638" s="270">
        <f t="shared" ca="1" si="34"/>
        <v>0</v>
      </c>
      <c r="Y638" s="270"/>
      <c r="Z638" s="270"/>
      <c r="AB638" s="272" t="str">
        <f t="shared" si="35"/>
        <v/>
      </c>
    </row>
    <row r="639" spans="1:28" s="271" customFormat="1" ht="20.25">
      <c r="A639" s="215"/>
      <c r="B639" s="216" t="str">
        <f>IF(LEN(A639)=0,"",INDEX('Smelter Look-up'!$A:$A,MATCH($A639,'Smelter Look-up'!$E:$E,0)))</f>
        <v/>
      </c>
      <c r="C639" s="220" t="str">
        <f>IF(LEN(A639)=0,"",INDEX('Smelter Look-up'!$C:$C,MATCH($A639,'Smelter Look-up'!$E:$E,0)))</f>
        <v/>
      </c>
      <c r="D639" s="216"/>
      <c r="E639" s="216" t="str">
        <f ca="1">IF(ISERROR($V639),"",OFFSET('Smelter Look-up'!$D$4,$V639-4,0)&amp;"")</f>
        <v/>
      </c>
      <c r="F639" s="216" t="str">
        <f ca="1">IF(ISERROR($V639),"",OFFSET('Smelter Look-up'!$E$4,$V639-4,0))</f>
        <v/>
      </c>
      <c r="G639" s="216" t="str">
        <f ca="1">IF(C639=$X$4,"Enter smelter details", IF(ISERROR($V639),"",OFFSET('Smelter Look-up'!$F$4,$V639-4,0)))</f>
        <v/>
      </c>
      <c r="H639" s="217" t="str">
        <f ca="1">IF(ISERROR($V639),"",OFFSET('Smelter Look-up'!$G$4,$V639-4,0))</f>
        <v/>
      </c>
      <c r="I639" s="218" t="str">
        <f ca="1">IF(ISERROR($V639),"",OFFSET('Smelter Look-up'!$H$4,$V639-4,0))</f>
        <v/>
      </c>
      <c r="J639" s="218" t="str">
        <f ca="1">IF(ISERROR($V639),"",OFFSET('Smelter Look-up'!$I$4,$V639-4,0))</f>
        <v/>
      </c>
      <c r="K639" s="267"/>
      <c r="L639" s="267"/>
      <c r="M639" s="267"/>
      <c r="N639" s="267"/>
      <c r="O639" s="267"/>
      <c r="P639" s="219"/>
      <c r="Q639" s="268"/>
      <c r="R639" s="216" t="str">
        <f ca="1">IF(ISERROR($V639),"",OFFSET('Smelter Look-up'!$C$4,$V639-4,0)&amp;"")</f>
        <v/>
      </c>
      <c r="S639" s="224" t="str">
        <f t="shared" ca="1" si="33"/>
        <v/>
      </c>
      <c r="T639" s="224" t="str">
        <f ca="1">IF(B639="","",IF(ISERROR(MATCH($J639,SorP!$B$1:$B$6230,0)),"",INDIRECT("'SorP'!$A$"&amp;MATCH($J639,SorP!$B$1:$B$6230,0))))</f>
        <v/>
      </c>
      <c r="U639" s="239"/>
      <c r="V639" s="269" t="e">
        <f>IF(C639="",NA(),MATCH($B639&amp;$C639,'Smelter Look-up'!$J:$J,0))</f>
        <v>#N/A</v>
      </c>
      <c r="W639" s="270"/>
      <c r="X639" s="270">
        <f t="shared" ca="1" si="34"/>
        <v>0</v>
      </c>
      <c r="Y639" s="270"/>
      <c r="Z639" s="270"/>
      <c r="AB639" s="272" t="str">
        <f t="shared" si="35"/>
        <v/>
      </c>
    </row>
    <row r="640" spans="1:28" s="271" customFormat="1" ht="20.25">
      <c r="A640" s="215"/>
      <c r="B640" s="216" t="str">
        <f>IF(LEN(A640)=0,"",INDEX('Smelter Look-up'!$A:$A,MATCH($A640,'Smelter Look-up'!$E:$E,0)))</f>
        <v/>
      </c>
      <c r="C640" s="220" t="str">
        <f>IF(LEN(A640)=0,"",INDEX('Smelter Look-up'!$C:$C,MATCH($A640,'Smelter Look-up'!$E:$E,0)))</f>
        <v/>
      </c>
      <c r="D640" s="216"/>
      <c r="E640" s="216" t="str">
        <f ca="1">IF(ISERROR($V640),"",OFFSET('Smelter Look-up'!$D$4,$V640-4,0)&amp;"")</f>
        <v/>
      </c>
      <c r="F640" s="216" t="str">
        <f ca="1">IF(ISERROR($V640),"",OFFSET('Smelter Look-up'!$E$4,$V640-4,0))</f>
        <v/>
      </c>
      <c r="G640" s="216" t="str">
        <f ca="1">IF(C640=$X$4,"Enter smelter details", IF(ISERROR($V640),"",OFFSET('Smelter Look-up'!$F$4,$V640-4,0)))</f>
        <v/>
      </c>
      <c r="H640" s="217" t="str">
        <f ca="1">IF(ISERROR($V640),"",OFFSET('Smelter Look-up'!$G$4,$V640-4,0))</f>
        <v/>
      </c>
      <c r="I640" s="218" t="str">
        <f ca="1">IF(ISERROR($V640),"",OFFSET('Smelter Look-up'!$H$4,$V640-4,0))</f>
        <v/>
      </c>
      <c r="J640" s="218" t="str">
        <f ca="1">IF(ISERROR($V640),"",OFFSET('Smelter Look-up'!$I$4,$V640-4,0))</f>
        <v/>
      </c>
      <c r="K640" s="267"/>
      <c r="L640" s="267"/>
      <c r="M640" s="267"/>
      <c r="N640" s="267"/>
      <c r="O640" s="267"/>
      <c r="P640" s="219"/>
      <c r="Q640" s="268"/>
      <c r="R640" s="216" t="str">
        <f ca="1">IF(ISERROR($V640),"",OFFSET('Smelter Look-up'!$C$4,$V640-4,0)&amp;"")</f>
        <v/>
      </c>
      <c r="S640" s="224" t="str">
        <f t="shared" ca="1" si="33"/>
        <v/>
      </c>
      <c r="T640" s="224" t="str">
        <f ca="1">IF(B640="","",IF(ISERROR(MATCH($J640,SorP!$B$1:$B$6230,0)),"",INDIRECT("'SorP'!$A$"&amp;MATCH($J640,SorP!$B$1:$B$6230,0))))</f>
        <v/>
      </c>
      <c r="U640" s="239"/>
      <c r="V640" s="269" t="e">
        <f>IF(C640="",NA(),MATCH($B640&amp;$C640,'Smelter Look-up'!$J:$J,0))</f>
        <v>#N/A</v>
      </c>
      <c r="W640" s="270"/>
      <c r="X640" s="270">
        <f t="shared" ca="1" si="34"/>
        <v>0</v>
      </c>
      <c r="Y640" s="270"/>
      <c r="Z640" s="270"/>
      <c r="AB640" s="272" t="str">
        <f t="shared" si="35"/>
        <v/>
      </c>
    </row>
    <row r="641" spans="1:28" s="271" customFormat="1" ht="20.25">
      <c r="A641" s="215"/>
      <c r="B641" s="216" t="str">
        <f>IF(LEN(A641)=0,"",INDEX('Smelter Look-up'!$A:$A,MATCH($A641,'Smelter Look-up'!$E:$E,0)))</f>
        <v/>
      </c>
      <c r="C641" s="220" t="str">
        <f>IF(LEN(A641)=0,"",INDEX('Smelter Look-up'!$C:$C,MATCH($A641,'Smelter Look-up'!$E:$E,0)))</f>
        <v/>
      </c>
      <c r="D641" s="216"/>
      <c r="E641" s="216" t="str">
        <f ca="1">IF(ISERROR($V641),"",OFFSET('Smelter Look-up'!$D$4,$V641-4,0)&amp;"")</f>
        <v/>
      </c>
      <c r="F641" s="216" t="str">
        <f ca="1">IF(ISERROR($V641),"",OFFSET('Smelter Look-up'!$E$4,$V641-4,0))</f>
        <v/>
      </c>
      <c r="G641" s="216" t="str">
        <f ca="1">IF(C641=$X$4,"Enter smelter details", IF(ISERROR($V641),"",OFFSET('Smelter Look-up'!$F$4,$V641-4,0)))</f>
        <v/>
      </c>
      <c r="H641" s="217" t="str">
        <f ca="1">IF(ISERROR($V641),"",OFFSET('Smelter Look-up'!$G$4,$V641-4,0))</f>
        <v/>
      </c>
      <c r="I641" s="218" t="str">
        <f ca="1">IF(ISERROR($V641),"",OFFSET('Smelter Look-up'!$H$4,$V641-4,0))</f>
        <v/>
      </c>
      <c r="J641" s="218" t="str">
        <f ca="1">IF(ISERROR($V641),"",OFFSET('Smelter Look-up'!$I$4,$V641-4,0))</f>
        <v/>
      </c>
      <c r="K641" s="267"/>
      <c r="L641" s="267"/>
      <c r="M641" s="267"/>
      <c r="N641" s="267"/>
      <c r="O641" s="267"/>
      <c r="P641" s="219"/>
      <c r="Q641" s="268"/>
      <c r="R641" s="216" t="str">
        <f ca="1">IF(ISERROR($V641),"",OFFSET('Smelter Look-up'!$C$4,$V641-4,0)&amp;"")</f>
        <v/>
      </c>
      <c r="S641" s="224" t="str">
        <f t="shared" ca="1" si="33"/>
        <v/>
      </c>
      <c r="T641" s="224" t="str">
        <f ca="1">IF(B641="","",IF(ISERROR(MATCH($J641,SorP!$B$1:$B$6230,0)),"",INDIRECT("'SorP'!$A$"&amp;MATCH($J641,SorP!$B$1:$B$6230,0))))</f>
        <v/>
      </c>
      <c r="U641" s="239"/>
      <c r="V641" s="269" t="e">
        <f>IF(C641="",NA(),MATCH($B641&amp;$C641,'Smelter Look-up'!$J:$J,0))</f>
        <v>#N/A</v>
      </c>
      <c r="W641" s="270"/>
      <c r="X641" s="270">
        <f t="shared" ca="1" si="34"/>
        <v>0</v>
      </c>
      <c r="Y641" s="270"/>
      <c r="Z641" s="270"/>
      <c r="AB641" s="272" t="str">
        <f t="shared" si="35"/>
        <v/>
      </c>
    </row>
    <row r="642" spans="1:28" s="271" customFormat="1" ht="20.25">
      <c r="A642" s="215"/>
      <c r="B642" s="216" t="str">
        <f>IF(LEN(A642)=0,"",INDEX('Smelter Look-up'!$A:$A,MATCH($A642,'Smelter Look-up'!$E:$E,0)))</f>
        <v/>
      </c>
      <c r="C642" s="220" t="str">
        <f>IF(LEN(A642)=0,"",INDEX('Smelter Look-up'!$C:$C,MATCH($A642,'Smelter Look-up'!$E:$E,0)))</f>
        <v/>
      </c>
      <c r="D642" s="216"/>
      <c r="E642" s="216" t="str">
        <f ca="1">IF(ISERROR($V642),"",OFFSET('Smelter Look-up'!$D$4,$V642-4,0)&amp;"")</f>
        <v/>
      </c>
      <c r="F642" s="216" t="str">
        <f ca="1">IF(ISERROR($V642),"",OFFSET('Smelter Look-up'!$E$4,$V642-4,0))</f>
        <v/>
      </c>
      <c r="G642" s="216" t="str">
        <f ca="1">IF(C642=$X$4,"Enter smelter details", IF(ISERROR($V642),"",OFFSET('Smelter Look-up'!$F$4,$V642-4,0)))</f>
        <v/>
      </c>
      <c r="H642" s="217" t="str">
        <f ca="1">IF(ISERROR($V642),"",OFFSET('Smelter Look-up'!$G$4,$V642-4,0))</f>
        <v/>
      </c>
      <c r="I642" s="218" t="str">
        <f ca="1">IF(ISERROR($V642),"",OFFSET('Smelter Look-up'!$H$4,$V642-4,0))</f>
        <v/>
      </c>
      <c r="J642" s="218" t="str">
        <f ca="1">IF(ISERROR($V642),"",OFFSET('Smelter Look-up'!$I$4,$V642-4,0))</f>
        <v/>
      </c>
      <c r="K642" s="267"/>
      <c r="L642" s="267"/>
      <c r="M642" s="267"/>
      <c r="N642" s="267"/>
      <c r="O642" s="267"/>
      <c r="P642" s="219"/>
      <c r="Q642" s="268"/>
      <c r="R642" s="216" t="str">
        <f ca="1">IF(ISERROR($V642),"",OFFSET('Smelter Look-up'!$C$4,$V642-4,0)&amp;"")</f>
        <v/>
      </c>
      <c r="S642" s="224" t="str">
        <f t="shared" ca="1" si="33"/>
        <v/>
      </c>
      <c r="T642" s="224" t="str">
        <f ca="1">IF(B642="","",IF(ISERROR(MATCH($J642,SorP!$B$1:$B$6230,0)),"",INDIRECT("'SorP'!$A$"&amp;MATCH($J642,SorP!$B$1:$B$6230,0))))</f>
        <v/>
      </c>
      <c r="U642" s="239"/>
      <c r="V642" s="269" t="e">
        <f>IF(C642="",NA(),MATCH($B642&amp;$C642,'Smelter Look-up'!$J:$J,0))</f>
        <v>#N/A</v>
      </c>
      <c r="W642" s="270"/>
      <c r="X642" s="270">
        <f t="shared" ca="1" si="34"/>
        <v>0</v>
      </c>
      <c r="Y642" s="270"/>
      <c r="Z642" s="270"/>
      <c r="AB642" s="272" t="str">
        <f t="shared" si="35"/>
        <v/>
      </c>
    </row>
    <row r="643" spans="1:28" s="271" customFormat="1" ht="20.25">
      <c r="A643" s="215"/>
      <c r="B643" s="216" t="str">
        <f>IF(LEN(A643)=0,"",INDEX('Smelter Look-up'!$A:$A,MATCH($A643,'Smelter Look-up'!$E:$E,0)))</f>
        <v/>
      </c>
      <c r="C643" s="220" t="str">
        <f>IF(LEN(A643)=0,"",INDEX('Smelter Look-up'!$C:$C,MATCH($A643,'Smelter Look-up'!$E:$E,0)))</f>
        <v/>
      </c>
      <c r="D643" s="216"/>
      <c r="E643" s="216" t="str">
        <f ca="1">IF(ISERROR($V643),"",OFFSET('Smelter Look-up'!$D$4,$V643-4,0)&amp;"")</f>
        <v/>
      </c>
      <c r="F643" s="216" t="str">
        <f ca="1">IF(ISERROR($V643),"",OFFSET('Smelter Look-up'!$E$4,$V643-4,0))</f>
        <v/>
      </c>
      <c r="G643" s="216" t="str">
        <f ca="1">IF(C643=$X$4,"Enter smelter details", IF(ISERROR($V643),"",OFFSET('Smelter Look-up'!$F$4,$V643-4,0)))</f>
        <v/>
      </c>
      <c r="H643" s="217" t="str">
        <f ca="1">IF(ISERROR($V643),"",OFFSET('Smelter Look-up'!$G$4,$V643-4,0))</f>
        <v/>
      </c>
      <c r="I643" s="218" t="str">
        <f ca="1">IF(ISERROR($V643),"",OFFSET('Smelter Look-up'!$H$4,$V643-4,0))</f>
        <v/>
      </c>
      <c r="J643" s="218" t="str">
        <f ca="1">IF(ISERROR($V643),"",OFFSET('Smelter Look-up'!$I$4,$V643-4,0))</f>
        <v/>
      </c>
      <c r="K643" s="267"/>
      <c r="L643" s="267"/>
      <c r="M643" s="267"/>
      <c r="N643" s="267"/>
      <c r="O643" s="267"/>
      <c r="P643" s="219"/>
      <c r="Q643" s="268"/>
      <c r="R643" s="216" t="str">
        <f ca="1">IF(ISERROR($V643),"",OFFSET('Smelter Look-up'!$C$4,$V643-4,0)&amp;"")</f>
        <v/>
      </c>
      <c r="S643" s="224" t="str">
        <f t="shared" ca="1" si="33"/>
        <v/>
      </c>
      <c r="T643" s="224" t="str">
        <f ca="1">IF(B643="","",IF(ISERROR(MATCH($J643,SorP!$B$1:$B$6230,0)),"",INDIRECT("'SorP'!$A$"&amp;MATCH($J643,SorP!$B$1:$B$6230,0))))</f>
        <v/>
      </c>
      <c r="U643" s="239"/>
      <c r="V643" s="269" t="e">
        <f>IF(C643="",NA(),MATCH($B643&amp;$C643,'Smelter Look-up'!$J:$J,0))</f>
        <v>#N/A</v>
      </c>
      <c r="W643" s="270"/>
      <c r="X643" s="270">
        <f t="shared" ca="1" si="34"/>
        <v>0</v>
      </c>
      <c r="Y643" s="270"/>
      <c r="Z643" s="270"/>
      <c r="AB643" s="272" t="str">
        <f t="shared" si="35"/>
        <v/>
      </c>
    </row>
    <row r="644" spans="1:28" s="271" customFormat="1" ht="20.25">
      <c r="A644" s="215"/>
      <c r="B644" s="216" t="str">
        <f>IF(LEN(A644)=0,"",INDEX('Smelter Look-up'!$A:$A,MATCH($A644,'Smelter Look-up'!$E:$E,0)))</f>
        <v/>
      </c>
      <c r="C644" s="220" t="str">
        <f>IF(LEN(A644)=0,"",INDEX('Smelter Look-up'!$C:$C,MATCH($A644,'Smelter Look-up'!$E:$E,0)))</f>
        <v/>
      </c>
      <c r="D644" s="216"/>
      <c r="E644" s="216" t="str">
        <f ca="1">IF(ISERROR($V644),"",OFFSET('Smelter Look-up'!$D$4,$V644-4,0)&amp;"")</f>
        <v/>
      </c>
      <c r="F644" s="216" t="str">
        <f ca="1">IF(ISERROR($V644),"",OFFSET('Smelter Look-up'!$E$4,$V644-4,0))</f>
        <v/>
      </c>
      <c r="G644" s="216" t="str">
        <f ca="1">IF(C644=$X$4,"Enter smelter details", IF(ISERROR($V644),"",OFFSET('Smelter Look-up'!$F$4,$V644-4,0)))</f>
        <v/>
      </c>
      <c r="H644" s="217" t="str">
        <f ca="1">IF(ISERROR($V644),"",OFFSET('Smelter Look-up'!$G$4,$V644-4,0))</f>
        <v/>
      </c>
      <c r="I644" s="218" t="str">
        <f ca="1">IF(ISERROR($V644),"",OFFSET('Smelter Look-up'!$H$4,$V644-4,0))</f>
        <v/>
      </c>
      <c r="J644" s="218" t="str">
        <f ca="1">IF(ISERROR($V644),"",OFFSET('Smelter Look-up'!$I$4,$V644-4,0))</f>
        <v/>
      </c>
      <c r="K644" s="267"/>
      <c r="L644" s="267"/>
      <c r="M644" s="267"/>
      <c r="N644" s="267"/>
      <c r="O644" s="267"/>
      <c r="P644" s="219"/>
      <c r="Q644" s="268"/>
      <c r="R644" s="216" t="str">
        <f ca="1">IF(ISERROR($V644),"",OFFSET('Smelter Look-up'!$C$4,$V644-4,0)&amp;"")</f>
        <v/>
      </c>
      <c r="S644" s="224" t="str">
        <f t="shared" ca="1" si="33"/>
        <v/>
      </c>
      <c r="T644" s="224" t="str">
        <f ca="1">IF(B644="","",IF(ISERROR(MATCH($J644,SorP!$B$1:$B$6230,0)),"",INDIRECT("'SorP'!$A$"&amp;MATCH($J644,SorP!$B$1:$B$6230,0))))</f>
        <v/>
      </c>
      <c r="U644" s="239"/>
      <c r="V644" s="269" t="e">
        <f>IF(C644="",NA(),MATCH($B644&amp;$C644,'Smelter Look-up'!$J:$J,0))</f>
        <v>#N/A</v>
      </c>
      <c r="W644" s="270"/>
      <c r="X644" s="270">
        <f t="shared" ca="1" si="34"/>
        <v>0</v>
      </c>
      <c r="Y644" s="270"/>
      <c r="Z644" s="270"/>
      <c r="AB644" s="272" t="str">
        <f t="shared" si="35"/>
        <v/>
      </c>
    </row>
    <row r="645" spans="1:28" s="271" customFormat="1" ht="20.25">
      <c r="A645" s="215"/>
      <c r="B645" s="216" t="str">
        <f>IF(LEN(A645)=0,"",INDEX('Smelter Look-up'!$A:$A,MATCH($A645,'Smelter Look-up'!$E:$E,0)))</f>
        <v/>
      </c>
      <c r="C645" s="220" t="str">
        <f>IF(LEN(A645)=0,"",INDEX('Smelter Look-up'!$C:$C,MATCH($A645,'Smelter Look-up'!$E:$E,0)))</f>
        <v/>
      </c>
      <c r="D645" s="216"/>
      <c r="E645" s="216" t="str">
        <f ca="1">IF(ISERROR($V645),"",OFFSET('Smelter Look-up'!$D$4,$V645-4,0)&amp;"")</f>
        <v/>
      </c>
      <c r="F645" s="216" t="str">
        <f ca="1">IF(ISERROR($V645),"",OFFSET('Smelter Look-up'!$E$4,$V645-4,0))</f>
        <v/>
      </c>
      <c r="G645" s="216" t="str">
        <f ca="1">IF(C645=$X$4,"Enter smelter details", IF(ISERROR($V645),"",OFFSET('Smelter Look-up'!$F$4,$V645-4,0)))</f>
        <v/>
      </c>
      <c r="H645" s="217" t="str">
        <f ca="1">IF(ISERROR($V645),"",OFFSET('Smelter Look-up'!$G$4,$V645-4,0))</f>
        <v/>
      </c>
      <c r="I645" s="218" t="str">
        <f ca="1">IF(ISERROR($V645),"",OFFSET('Smelter Look-up'!$H$4,$V645-4,0))</f>
        <v/>
      </c>
      <c r="J645" s="218" t="str">
        <f ca="1">IF(ISERROR($V645),"",OFFSET('Smelter Look-up'!$I$4,$V645-4,0))</f>
        <v/>
      </c>
      <c r="K645" s="267"/>
      <c r="L645" s="267"/>
      <c r="M645" s="267"/>
      <c r="N645" s="267"/>
      <c r="O645" s="267"/>
      <c r="P645" s="219"/>
      <c r="Q645" s="268"/>
      <c r="R645" s="216" t="str">
        <f ca="1">IF(ISERROR($V645),"",OFFSET('Smelter Look-up'!$C$4,$V645-4,0)&amp;"")</f>
        <v/>
      </c>
      <c r="S645" s="224" t="str">
        <f t="shared" ca="1" si="33"/>
        <v/>
      </c>
      <c r="T645" s="224" t="str">
        <f ca="1">IF(B645="","",IF(ISERROR(MATCH($J645,SorP!$B$1:$B$6230,0)),"",INDIRECT("'SorP'!$A$"&amp;MATCH($J645,SorP!$B$1:$B$6230,0))))</f>
        <v/>
      </c>
      <c r="U645" s="239"/>
      <c r="V645" s="269" t="e">
        <f>IF(C645="",NA(),MATCH($B645&amp;$C645,'Smelter Look-up'!$J:$J,0))</f>
        <v>#N/A</v>
      </c>
      <c r="W645" s="270"/>
      <c r="X645" s="270">
        <f t="shared" ca="1" si="34"/>
        <v>0</v>
      </c>
      <c r="Y645" s="270"/>
      <c r="Z645" s="270"/>
      <c r="AB645" s="272" t="str">
        <f t="shared" si="35"/>
        <v/>
      </c>
    </row>
    <row r="646" spans="1:28" s="271" customFormat="1" ht="20.25">
      <c r="A646" s="215"/>
      <c r="B646" s="216" t="str">
        <f>IF(LEN(A646)=0,"",INDEX('Smelter Look-up'!$A:$A,MATCH($A646,'Smelter Look-up'!$E:$E,0)))</f>
        <v/>
      </c>
      <c r="C646" s="220" t="str">
        <f>IF(LEN(A646)=0,"",INDEX('Smelter Look-up'!$C:$C,MATCH($A646,'Smelter Look-up'!$E:$E,0)))</f>
        <v/>
      </c>
      <c r="D646" s="216"/>
      <c r="E646" s="216" t="str">
        <f ca="1">IF(ISERROR($V646),"",OFFSET('Smelter Look-up'!$D$4,$V646-4,0)&amp;"")</f>
        <v/>
      </c>
      <c r="F646" s="216" t="str">
        <f ca="1">IF(ISERROR($V646),"",OFFSET('Smelter Look-up'!$E$4,$V646-4,0))</f>
        <v/>
      </c>
      <c r="G646" s="216" t="str">
        <f ca="1">IF(C646=$X$4,"Enter smelter details", IF(ISERROR($V646),"",OFFSET('Smelter Look-up'!$F$4,$V646-4,0)))</f>
        <v/>
      </c>
      <c r="H646" s="217" t="str">
        <f ca="1">IF(ISERROR($V646),"",OFFSET('Smelter Look-up'!$G$4,$V646-4,0))</f>
        <v/>
      </c>
      <c r="I646" s="218" t="str">
        <f ca="1">IF(ISERROR($V646),"",OFFSET('Smelter Look-up'!$H$4,$V646-4,0))</f>
        <v/>
      </c>
      <c r="J646" s="218" t="str">
        <f ca="1">IF(ISERROR($V646),"",OFFSET('Smelter Look-up'!$I$4,$V646-4,0))</f>
        <v/>
      </c>
      <c r="K646" s="267"/>
      <c r="L646" s="267"/>
      <c r="M646" s="267"/>
      <c r="N646" s="267"/>
      <c r="O646" s="267"/>
      <c r="P646" s="219"/>
      <c r="Q646" s="268"/>
      <c r="R646" s="216" t="str">
        <f ca="1">IF(ISERROR($V646),"",OFFSET('Smelter Look-up'!$C$4,$V646-4,0)&amp;"")</f>
        <v/>
      </c>
      <c r="S646" s="224" t="str">
        <f t="shared" ca="1" si="33"/>
        <v/>
      </c>
      <c r="T646" s="224" t="str">
        <f ca="1">IF(B646="","",IF(ISERROR(MATCH($J646,SorP!$B$1:$B$6230,0)),"",INDIRECT("'SorP'!$A$"&amp;MATCH($J646,SorP!$B$1:$B$6230,0))))</f>
        <v/>
      </c>
      <c r="U646" s="239"/>
      <c r="V646" s="269" t="e">
        <f>IF(C646="",NA(),MATCH($B646&amp;$C646,'Smelter Look-up'!$J:$J,0))</f>
        <v>#N/A</v>
      </c>
      <c r="W646" s="270"/>
      <c r="X646" s="270">
        <f t="shared" ca="1" si="34"/>
        <v>0</v>
      </c>
      <c r="Y646" s="270"/>
      <c r="Z646" s="270"/>
      <c r="AB646" s="272" t="str">
        <f t="shared" si="35"/>
        <v/>
      </c>
    </row>
    <row r="647" spans="1:28" s="271" customFormat="1" ht="20.25">
      <c r="A647" s="215"/>
      <c r="B647" s="216" t="str">
        <f>IF(LEN(A647)=0,"",INDEX('Smelter Look-up'!$A:$A,MATCH($A647,'Smelter Look-up'!$E:$E,0)))</f>
        <v/>
      </c>
      <c r="C647" s="220" t="str">
        <f>IF(LEN(A647)=0,"",INDEX('Smelter Look-up'!$C:$C,MATCH($A647,'Smelter Look-up'!$E:$E,0)))</f>
        <v/>
      </c>
      <c r="D647" s="216"/>
      <c r="E647" s="216" t="str">
        <f ca="1">IF(ISERROR($V647),"",OFFSET('Smelter Look-up'!$D$4,$V647-4,0)&amp;"")</f>
        <v/>
      </c>
      <c r="F647" s="216" t="str">
        <f ca="1">IF(ISERROR($V647),"",OFFSET('Smelter Look-up'!$E$4,$V647-4,0))</f>
        <v/>
      </c>
      <c r="G647" s="216" t="str">
        <f ca="1">IF(C647=$X$4,"Enter smelter details", IF(ISERROR($V647),"",OFFSET('Smelter Look-up'!$F$4,$V647-4,0)))</f>
        <v/>
      </c>
      <c r="H647" s="217" t="str">
        <f ca="1">IF(ISERROR($V647),"",OFFSET('Smelter Look-up'!$G$4,$V647-4,0))</f>
        <v/>
      </c>
      <c r="I647" s="218" t="str">
        <f ca="1">IF(ISERROR($V647),"",OFFSET('Smelter Look-up'!$H$4,$V647-4,0))</f>
        <v/>
      </c>
      <c r="J647" s="218" t="str">
        <f ca="1">IF(ISERROR($V647),"",OFFSET('Smelter Look-up'!$I$4,$V647-4,0))</f>
        <v/>
      </c>
      <c r="K647" s="267"/>
      <c r="L647" s="267"/>
      <c r="M647" s="267"/>
      <c r="N647" s="267"/>
      <c r="O647" s="267"/>
      <c r="P647" s="219"/>
      <c r="Q647" s="268"/>
      <c r="R647" s="216" t="str">
        <f ca="1">IF(ISERROR($V647),"",OFFSET('Smelter Look-up'!$C$4,$V647-4,0)&amp;"")</f>
        <v/>
      </c>
      <c r="S647" s="224" t="str">
        <f t="shared" ca="1" si="33"/>
        <v/>
      </c>
      <c r="T647" s="224" t="str">
        <f ca="1">IF(B647="","",IF(ISERROR(MATCH($J647,SorP!$B$1:$B$6230,0)),"",INDIRECT("'SorP'!$A$"&amp;MATCH($J647,SorP!$B$1:$B$6230,0))))</f>
        <v/>
      </c>
      <c r="U647" s="239"/>
      <c r="V647" s="269" t="e">
        <f>IF(C647="",NA(),MATCH($B647&amp;$C647,'Smelter Look-up'!$J:$J,0))</f>
        <v>#N/A</v>
      </c>
      <c r="W647" s="270"/>
      <c r="X647" s="270">
        <f t="shared" ca="1" si="34"/>
        <v>0</v>
      </c>
      <c r="Y647" s="270"/>
      <c r="Z647" s="270"/>
      <c r="AB647" s="272" t="str">
        <f t="shared" si="35"/>
        <v/>
      </c>
    </row>
    <row r="648" spans="1:28" s="271" customFormat="1" ht="20.25">
      <c r="A648" s="215"/>
      <c r="B648" s="216" t="str">
        <f>IF(LEN(A648)=0,"",INDEX('Smelter Look-up'!$A:$A,MATCH($A648,'Smelter Look-up'!$E:$E,0)))</f>
        <v/>
      </c>
      <c r="C648" s="220" t="str">
        <f>IF(LEN(A648)=0,"",INDEX('Smelter Look-up'!$C:$C,MATCH($A648,'Smelter Look-up'!$E:$E,0)))</f>
        <v/>
      </c>
      <c r="D648" s="216"/>
      <c r="E648" s="216" t="str">
        <f ca="1">IF(ISERROR($V648),"",OFFSET('Smelter Look-up'!$D$4,$V648-4,0)&amp;"")</f>
        <v/>
      </c>
      <c r="F648" s="216" t="str">
        <f ca="1">IF(ISERROR($V648),"",OFFSET('Smelter Look-up'!$E$4,$V648-4,0))</f>
        <v/>
      </c>
      <c r="G648" s="216" t="str">
        <f ca="1">IF(C648=$X$4,"Enter smelter details", IF(ISERROR($V648),"",OFFSET('Smelter Look-up'!$F$4,$V648-4,0)))</f>
        <v/>
      </c>
      <c r="H648" s="217" t="str">
        <f ca="1">IF(ISERROR($V648),"",OFFSET('Smelter Look-up'!$G$4,$V648-4,0))</f>
        <v/>
      </c>
      <c r="I648" s="218" t="str">
        <f ca="1">IF(ISERROR($V648),"",OFFSET('Smelter Look-up'!$H$4,$V648-4,0))</f>
        <v/>
      </c>
      <c r="J648" s="218" t="str">
        <f ca="1">IF(ISERROR($V648),"",OFFSET('Smelter Look-up'!$I$4,$V648-4,0))</f>
        <v/>
      </c>
      <c r="K648" s="267"/>
      <c r="L648" s="267"/>
      <c r="M648" s="267"/>
      <c r="N648" s="267"/>
      <c r="O648" s="267"/>
      <c r="P648" s="219"/>
      <c r="Q648" s="268"/>
      <c r="R648" s="216" t="str">
        <f ca="1">IF(ISERROR($V648),"",OFFSET('Smelter Look-up'!$C$4,$V648-4,0)&amp;"")</f>
        <v/>
      </c>
      <c r="S648" s="224" t="str">
        <f t="shared" ca="1" si="33"/>
        <v/>
      </c>
      <c r="T648" s="224" t="str">
        <f ca="1">IF(B648="","",IF(ISERROR(MATCH($J648,SorP!$B$1:$B$6230,0)),"",INDIRECT("'SorP'!$A$"&amp;MATCH($J648,SorP!$B$1:$B$6230,0))))</f>
        <v/>
      </c>
      <c r="U648" s="239"/>
      <c r="V648" s="269" t="e">
        <f>IF(C648="",NA(),MATCH($B648&amp;$C648,'Smelter Look-up'!$J:$J,0))</f>
        <v>#N/A</v>
      </c>
      <c r="W648" s="270"/>
      <c r="X648" s="270">
        <f t="shared" ca="1" si="34"/>
        <v>0</v>
      </c>
      <c r="Y648" s="270"/>
      <c r="Z648" s="270"/>
      <c r="AB648" s="272" t="str">
        <f t="shared" si="35"/>
        <v/>
      </c>
    </row>
    <row r="649" spans="1:28" s="271" customFormat="1" ht="20.25">
      <c r="A649" s="215"/>
      <c r="B649" s="216" t="str">
        <f>IF(LEN(A649)=0,"",INDEX('Smelter Look-up'!$A:$A,MATCH($A649,'Smelter Look-up'!$E:$E,0)))</f>
        <v/>
      </c>
      <c r="C649" s="220" t="str">
        <f>IF(LEN(A649)=0,"",INDEX('Smelter Look-up'!$C:$C,MATCH($A649,'Smelter Look-up'!$E:$E,0)))</f>
        <v/>
      </c>
      <c r="D649" s="216"/>
      <c r="E649" s="216" t="str">
        <f ca="1">IF(ISERROR($V649),"",OFFSET('Smelter Look-up'!$D$4,$V649-4,0)&amp;"")</f>
        <v/>
      </c>
      <c r="F649" s="216" t="str">
        <f ca="1">IF(ISERROR($V649),"",OFFSET('Smelter Look-up'!$E$4,$V649-4,0))</f>
        <v/>
      </c>
      <c r="G649" s="216" t="str">
        <f ca="1">IF(C649=$X$4,"Enter smelter details", IF(ISERROR($V649),"",OFFSET('Smelter Look-up'!$F$4,$V649-4,0)))</f>
        <v/>
      </c>
      <c r="H649" s="217" t="str">
        <f ca="1">IF(ISERROR($V649),"",OFFSET('Smelter Look-up'!$G$4,$V649-4,0))</f>
        <v/>
      </c>
      <c r="I649" s="218" t="str">
        <f ca="1">IF(ISERROR($V649),"",OFFSET('Smelter Look-up'!$H$4,$V649-4,0))</f>
        <v/>
      </c>
      <c r="J649" s="218" t="str">
        <f ca="1">IF(ISERROR($V649),"",OFFSET('Smelter Look-up'!$I$4,$V649-4,0))</f>
        <v/>
      </c>
      <c r="K649" s="267"/>
      <c r="L649" s="267"/>
      <c r="M649" s="267"/>
      <c r="N649" s="267"/>
      <c r="O649" s="267"/>
      <c r="P649" s="219"/>
      <c r="Q649" s="268"/>
      <c r="R649" s="216" t="str">
        <f ca="1">IF(ISERROR($V649),"",OFFSET('Smelter Look-up'!$C$4,$V649-4,0)&amp;"")</f>
        <v/>
      </c>
      <c r="S649" s="224" t="str">
        <f t="shared" ca="1" si="33"/>
        <v/>
      </c>
      <c r="T649" s="224" t="str">
        <f ca="1">IF(B649="","",IF(ISERROR(MATCH($J649,SorP!$B$1:$B$6230,0)),"",INDIRECT("'SorP'!$A$"&amp;MATCH($J649,SorP!$B$1:$B$6230,0))))</f>
        <v/>
      </c>
      <c r="U649" s="239"/>
      <c r="V649" s="269" t="e">
        <f>IF(C649="",NA(),MATCH($B649&amp;$C649,'Smelter Look-up'!$J:$J,0))</f>
        <v>#N/A</v>
      </c>
      <c r="W649" s="270"/>
      <c r="X649" s="270">
        <f t="shared" ca="1" si="34"/>
        <v>0</v>
      </c>
      <c r="Y649" s="270"/>
      <c r="Z649" s="270"/>
      <c r="AB649" s="272" t="str">
        <f t="shared" si="35"/>
        <v/>
      </c>
    </row>
    <row r="650" spans="1:28" s="271" customFormat="1" ht="20.25">
      <c r="A650" s="215"/>
      <c r="B650" s="216" t="str">
        <f>IF(LEN(A650)=0,"",INDEX('Smelter Look-up'!$A:$A,MATCH($A650,'Smelter Look-up'!$E:$E,0)))</f>
        <v/>
      </c>
      <c r="C650" s="220" t="str">
        <f>IF(LEN(A650)=0,"",INDEX('Smelter Look-up'!$C:$C,MATCH($A650,'Smelter Look-up'!$E:$E,0)))</f>
        <v/>
      </c>
      <c r="D650" s="216"/>
      <c r="E650" s="216" t="str">
        <f ca="1">IF(ISERROR($V650),"",OFFSET('Smelter Look-up'!$D$4,$V650-4,0)&amp;"")</f>
        <v/>
      </c>
      <c r="F650" s="216" t="str">
        <f ca="1">IF(ISERROR($V650),"",OFFSET('Smelter Look-up'!$E$4,$V650-4,0))</f>
        <v/>
      </c>
      <c r="G650" s="216" t="str">
        <f ca="1">IF(C650=$X$4,"Enter smelter details", IF(ISERROR($V650),"",OFFSET('Smelter Look-up'!$F$4,$V650-4,0)))</f>
        <v/>
      </c>
      <c r="H650" s="217" t="str">
        <f ca="1">IF(ISERROR($V650),"",OFFSET('Smelter Look-up'!$G$4,$V650-4,0))</f>
        <v/>
      </c>
      <c r="I650" s="218" t="str">
        <f ca="1">IF(ISERROR($V650),"",OFFSET('Smelter Look-up'!$H$4,$V650-4,0))</f>
        <v/>
      </c>
      <c r="J650" s="218" t="str">
        <f ca="1">IF(ISERROR($V650),"",OFFSET('Smelter Look-up'!$I$4,$V650-4,0))</f>
        <v/>
      </c>
      <c r="K650" s="267"/>
      <c r="L650" s="267"/>
      <c r="M650" s="267"/>
      <c r="N650" s="267"/>
      <c r="O650" s="267"/>
      <c r="P650" s="219"/>
      <c r="Q650" s="268"/>
      <c r="R650" s="216" t="str">
        <f ca="1">IF(ISERROR($V650),"",OFFSET('Smelter Look-up'!$C$4,$V650-4,0)&amp;"")</f>
        <v/>
      </c>
      <c r="S650" s="224" t="str">
        <f t="shared" ca="1" si="33"/>
        <v/>
      </c>
      <c r="T650" s="224" t="str">
        <f ca="1">IF(B650="","",IF(ISERROR(MATCH($J650,SorP!$B$1:$B$6230,0)),"",INDIRECT("'SorP'!$A$"&amp;MATCH($J650,SorP!$B$1:$B$6230,0))))</f>
        <v/>
      </c>
      <c r="U650" s="239"/>
      <c r="V650" s="269" t="e">
        <f>IF(C650="",NA(),MATCH($B650&amp;$C650,'Smelter Look-up'!$J:$J,0))</f>
        <v>#N/A</v>
      </c>
      <c r="W650" s="270"/>
      <c r="X650" s="270">
        <f t="shared" ca="1" si="34"/>
        <v>0</v>
      </c>
      <c r="Y650" s="270"/>
      <c r="Z650" s="270"/>
      <c r="AB650" s="272" t="str">
        <f t="shared" si="35"/>
        <v/>
      </c>
    </row>
    <row r="651" spans="1:28" s="271" customFormat="1" ht="20.25">
      <c r="A651" s="215"/>
      <c r="B651" s="216" t="str">
        <f>IF(LEN(A651)=0,"",INDEX('Smelter Look-up'!$A:$A,MATCH($A651,'Smelter Look-up'!$E:$E,0)))</f>
        <v/>
      </c>
      <c r="C651" s="220" t="str">
        <f>IF(LEN(A651)=0,"",INDEX('Smelter Look-up'!$C:$C,MATCH($A651,'Smelter Look-up'!$E:$E,0)))</f>
        <v/>
      </c>
      <c r="D651" s="216"/>
      <c r="E651" s="216" t="str">
        <f ca="1">IF(ISERROR($V651),"",OFFSET('Smelter Look-up'!$D$4,$V651-4,0)&amp;"")</f>
        <v/>
      </c>
      <c r="F651" s="216" t="str">
        <f ca="1">IF(ISERROR($V651),"",OFFSET('Smelter Look-up'!$E$4,$V651-4,0))</f>
        <v/>
      </c>
      <c r="G651" s="216" t="str">
        <f ca="1">IF(C651=$X$4,"Enter smelter details", IF(ISERROR($V651),"",OFFSET('Smelter Look-up'!$F$4,$V651-4,0)))</f>
        <v/>
      </c>
      <c r="H651" s="217" t="str">
        <f ca="1">IF(ISERROR($V651),"",OFFSET('Smelter Look-up'!$G$4,$V651-4,0))</f>
        <v/>
      </c>
      <c r="I651" s="218" t="str">
        <f ca="1">IF(ISERROR($V651),"",OFFSET('Smelter Look-up'!$H$4,$V651-4,0))</f>
        <v/>
      </c>
      <c r="J651" s="218" t="str">
        <f ca="1">IF(ISERROR($V651),"",OFFSET('Smelter Look-up'!$I$4,$V651-4,0))</f>
        <v/>
      </c>
      <c r="K651" s="267"/>
      <c r="L651" s="267"/>
      <c r="M651" s="267"/>
      <c r="N651" s="267"/>
      <c r="O651" s="267"/>
      <c r="P651" s="219"/>
      <c r="Q651" s="268"/>
      <c r="R651" s="216" t="str">
        <f ca="1">IF(ISERROR($V651),"",OFFSET('Smelter Look-up'!$C$4,$V651-4,0)&amp;"")</f>
        <v/>
      </c>
      <c r="S651" s="224" t="str">
        <f t="shared" ca="1" si="33"/>
        <v/>
      </c>
      <c r="T651" s="224" t="str">
        <f ca="1">IF(B651="","",IF(ISERROR(MATCH($J651,SorP!$B$1:$B$6230,0)),"",INDIRECT("'SorP'!$A$"&amp;MATCH($J651,SorP!$B$1:$B$6230,0))))</f>
        <v/>
      </c>
      <c r="U651" s="239"/>
      <c r="V651" s="269" t="e">
        <f>IF(C651="",NA(),MATCH($B651&amp;$C651,'Smelter Look-up'!$J:$J,0))</f>
        <v>#N/A</v>
      </c>
      <c r="W651" s="270"/>
      <c r="X651" s="270">
        <f t="shared" ca="1" si="34"/>
        <v>0</v>
      </c>
      <c r="Y651" s="270"/>
      <c r="Z651" s="270"/>
      <c r="AB651" s="272" t="str">
        <f t="shared" si="35"/>
        <v/>
      </c>
    </row>
    <row r="652" spans="1:28" s="271" customFormat="1" ht="20.25">
      <c r="A652" s="215"/>
      <c r="B652" s="216" t="str">
        <f>IF(LEN(A652)=0,"",INDEX('Smelter Look-up'!$A:$A,MATCH($A652,'Smelter Look-up'!$E:$E,0)))</f>
        <v/>
      </c>
      <c r="C652" s="220" t="str">
        <f>IF(LEN(A652)=0,"",INDEX('Smelter Look-up'!$C:$C,MATCH($A652,'Smelter Look-up'!$E:$E,0)))</f>
        <v/>
      </c>
      <c r="D652" s="216"/>
      <c r="E652" s="216" t="str">
        <f ca="1">IF(ISERROR($V652),"",OFFSET('Smelter Look-up'!$D$4,$V652-4,0)&amp;"")</f>
        <v/>
      </c>
      <c r="F652" s="216" t="str">
        <f ca="1">IF(ISERROR($V652),"",OFFSET('Smelter Look-up'!$E$4,$V652-4,0))</f>
        <v/>
      </c>
      <c r="G652" s="216" t="str">
        <f ca="1">IF(C652=$X$4,"Enter smelter details", IF(ISERROR($V652),"",OFFSET('Smelter Look-up'!$F$4,$V652-4,0)))</f>
        <v/>
      </c>
      <c r="H652" s="217" t="str">
        <f ca="1">IF(ISERROR($V652),"",OFFSET('Smelter Look-up'!$G$4,$V652-4,0))</f>
        <v/>
      </c>
      <c r="I652" s="218" t="str">
        <f ca="1">IF(ISERROR($V652),"",OFFSET('Smelter Look-up'!$H$4,$V652-4,0))</f>
        <v/>
      </c>
      <c r="J652" s="218" t="str">
        <f ca="1">IF(ISERROR($V652),"",OFFSET('Smelter Look-up'!$I$4,$V652-4,0))</f>
        <v/>
      </c>
      <c r="K652" s="267"/>
      <c r="L652" s="267"/>
      <c r="M652" s="267"/>
      <c r="N652" s="267"/>
      <c r="O652" s="267"/>
      <c r="P652" s="219"/>
      <c r="Q652" s="268"/>
      <c r="R652" s="216" t="str">
        <f ca="1">IF(ISERROR($V652),"",OFFSET('Smelter Look-up'!$C$4,$V652-4,0)&amp;"")</f>
        <v/>
      </c>
      <c r="S652" s="224" t="str">
        <f t="shared" ca="1" si="33"/>
        <v/>
      </c>
      <c r="T652" s="224" t="str">
        <f ca="1">IF(B652="","",IF(ISERROR(MATCH($J652,SorP!$B$1:$B$6230,0)),"",INDIRECT("'SorP'!$A$"&amp;MATCH($J652,SorP!$B$1:$B$6230,0))))</f>
        <v/>
      </c>
      <c r="U652" s="239"/>
      <c r="V652" s="269" t="e">
        <f>IF(C652="",NA(),MATCH($B652&amp;$C652,'Smelter Look-up'!$J:$J,0))</f>
        <v>#N/A</v>
      </c>
      <c r="W652" s="270"/>
      <c r="X652" s="270">
        <f t="shared" ca="1" si="34"/>
        <v>0</v>
      </c>
      <c r="Y652" s="270"/>
      <c r="Z652" s="270"/>
      <c r="AB652" s="272" t="str">
        <f t="shared" si="35"/>
        <v/>
      </c>
    </row>
    <row r="653" spans="1:28" s="271" customFormat="1" ht="20.25">
      <c r="A653" s="215"/>
      <c r="B653" s="216" t="str">
        <f>IF(LEN(A653)=0,"",INDEX('Smelter Look-up'!$A:$A,MATCH($A653,'Smelter Look-up'!$E:$E,0)))</f>
        <v/>
      </c>
      <c r="C653" s="220" t="str">
        <f>IF(LEN(A653)=0,"",INDEX('Smelter Look-up'!$C:$C,MATCH($A653,'Smelter Look-up'!$E:$E,0)))</f>
        <v/>
      </c>
      <c r="D653" s="216"/>
      <c r="E653" s="216" t="str">
        <f ca="1">IF(ISERROR($V653),"",OFFSET('Smelter Look-up'!$D$4,$V653-4,0)&amp;"")</f>
        <v/>
      </c>
      <c r="F653" s="216" t="str">
        <f ca="1">IF(ISERROR($V653),"",OFFSET('Smelter Look-up'!$E$4,$V653-4,0))</f>
        <v/>
      </c>
      <c r="G653" s="216" t="str">
        <f ca="1">IF(C653=$X$4,"Enter smelter details", IF(ISERROR($V653),"",OFFSET('Smelter Look-up'!$F$4,$V653-4,0)))</f>
        <v/>
      </c>
      <c r="H653" s="217" t="str">
        <f ca="1">IF(ISERROR($V653),"",OFFSET('Smelter Look-up'!$G$4,$V653-4,0))</f>
        <v/>
      </c>
      <c r="I653" s="218" t="str">
        <f ca="1">IF(ISERROR($V653),"",OFFSET('Smelter Look-up'!$H$4,$V653-4,0))</f>
        <v/>
      </c>
      <c r="J653" s="218" t="str">
        <f ca="1">IF(ISERROR($V653),"",OFFSET('Smelter Look-up'!$I$4,$V653-4,0))</f>
        <v/>
      </c>
      <c r="K653" s="267"/>
      <c r="L653" s="267"/>
      <c r="M653" s="267"/>
      <c r="N653" s="267"/>
      <c r="O653" s="267"/>
      <c r="P653" s="219"/>
      <c r="Q653" s="268"/>
      <c r="R653" s="216" t="str">
        <f ca="1">IF(ISERROR($V653),"",OFFSET('Smelter Look-up'!$C$4,$V653-4,0)&amp;"")</f>
        <v/>
      </c>
      <c r="S653" s="224" t="str">
        <f t="shared" ca="1" si="33"/>
        <v/>
      </c>
      <c r="T653" s="224" t="str">
        <f ca="1">IF(B653="","",IF(ISERROR(MATCH($J653,SorP!$B$1:$B$6230,0)),"",INDIRECT("'SorP'!$A$"&amp;MATCH($J653,SorP!$B$1:$B$6230,0))))</f>
        <v/>
      </c>
      <c r="U653" s="239"/>
      <c r="V653" s="269" t="e">
        <f>IF(C653="",NA(),MATCH($B653&amp;$C653,'Smelter Look-up'!$J:$J,0))</f>
        <v>#N/A</v>
      </c>
      <c r="W653" s="270"/>
      <c r="X653" s="270">
        <f t="shared" ca="1" si="34"/>
        <v>0</v>
      </c>
      <c r="Y653" s="270"/>
      <c r="Z653" s="270"/>
      <c r="AB653" s="272" t="str">
        <f t="shared" si="35"/>
        <v/>
      </c>
    </row>
    <row r="654" spans="1:28" s="271" customFormat="1" ht="20.25">
      <c r="A654" s="215"/>
      <c r="B654" s="216" t="str">
        <f>IF(LEN(A654)=0,"",INDEX('Smelter Look-up'!$A:$A,MATCH($A654,'Smelter Look-up'!$E:$E,0)))</f>
        <v/>
      </c>
      <c r="C654" s="220" t="str">
        <f>IF(LEN(A654)=0,"",INDEX('Smelter Look-up'!$C:$C,MATCH($A654,'Smelter Look-up'!$E:$E,0)))</f>
        <v/>
      </c>
      <c r="D654" s="216"/>
      <c r="E654" s="216" t="str">
        <f ca="1">IF(ISERROR($V654),"",OFFSET('Smelter Look-up'!$D$4,$V654-4,0)&amp;"")</f>
        <v/>
      </c>
      <c r="F654" s="216" t="str">
        <f ca="1">IF(ISERROR($V654),"",OFFSET('Smelter Look-up'!$E$4,$V654-4,0))</f>
        <v/>
      </c>
      <c r="G654" s="216" t="str">
        <f ca="1">IF(C654=$X$4,"Enter smelter details", IF(ISERROR($V654),"",OFFSET('Smelter Look-up'!$F$4,$V654-4,0)))</f>
        <v/>
      </c>
      <c r="H654" s="217" t="str">
        <f ca="1">IF(ISERROR($V654),"",OFFSET('Smelter Look-up'!$G$4,$V654-4,0))</f>
        <v/>
      </c>
      <c r="I654" s="218" t="str">
        <f ca="1">IF(ISERROR($V654),"",OFFSET('Smelter Look-up'!$H$4,$V654-4,0))</f>
        <v/>
      </c>
      <c r="J654" s="218" t="str">
        <f ca="1">IF(ISERROR($V654),"",OFFSET('Smelter Look-up'!$I$4,$V654-4,0))</f>
        <v/>
      </c>
      <c r="K654" s="267"/>
      <c r="L654" s="267"/>
      <c r="M654" s="267"/>
      <c r="N654" s="267"/>
      <c r="O654" s="267"/>
      <c r="P654" s="219"/>
      <c r="Q654" s="268"/>
      <c r="R654" s="216" t="str">
        <f ca="1">IF(ISERROR($V654),"",OFFSET('Smelter Look-up'!$C$4,$V654-4,0)&amp;"")</f>
        <v/>
      </c>
      <c r="S654" s="224" t="str">
        <f t="shared" ca="1" si="33"/>
        <v/>
      </c>
      <c r="T654" s="224" t="str">
        <f ca="1">IF(B654="","",IF(ISERROR(MATCH($J654,SorP!$B$1:$B$6230,0)),"",INDIRECT("'SorP'!$A$"&amp;MATCH($J654,SorP!$B$1:$B$6230,0))))</f>
        <v/>
      </c>
      <c r="U654" s="239"/>
      <c r="V654" s="269" t="e">
        <f>IF(C654="",NA(),MATCH($B654&amp;$C654,'Smelter Look-up'!$J:$J,0))</f>
        <v>#N/A</v>
      </c>
      <c r="W654" s="270"/>
      <c r="X654" s="270">
        <f t="shared" ca="1" si="34"/>
        <v>0</v>
      </c>
      <c r="Y654" s="270"/>
      <c r="Z654" s="270"/>
      <c r="AB654" s="272" t="str">
        <f t="shared" si="35"/>
        <v/>
      </c>
    </row>
    <row r="655" spans="1:28" s="271" customFormat="1" ht="20.25">
      <c r="A655" s="215"/>
      <c r="B655" s="216" t="str">
        <f>IF(LEN(A655)=0,"",INDEX('Smelter Look-up'!$A:$A,MATCH($A655,'Smelter Look-up'!$E:$E,0)))</f>
        <v/>
      </c>
      <c r="C655" s="220" t="str">
        <f>IF(LEN(A655)=0,"",INDEX('Smelter Look-up'!$C:$C,MATCH($A655,'Smelter Look-up'!$E:$E,0)))</f>
        <v/>
      </c>
      <c r="D655" s="216"/>
      <c r="E655" s="216" t="str">
        <f ca="1">IF(ISERROR($V655),"",OFFSET('Smelter Look-up'!$D$4,$V655-4,0)&amp;"")</f>
        <v/>
      </c>
      <c r="F655" s="216" t="str">
        <f ca="1">IF(ISERROR($V655),"",OFFSET('Smelter Look-up'!$E$4,$V655-4,0))</f>
        <v/>
      </c>
      <c r="G655" s="216" t="str">
        <f ca="1">IF(C655=$X$4,"Enter smelter details", IF(ISERROR($V655),"",OFFSET('Smelter Look-up'!$F$4,$V655-4,0)))</f>
        <v/>
      </c>
      <c r="H655" s="217" t="str">
        <f ca="1">IF(ISERROR($V655),"",OFFSET('Smelter Look-up'!$G$4,$V655-4,0))</f>
        <v/>
      </c>
      <c r="I655" s="218" t="str">
        <f ca="1">IF(ISERROR($V655),"",OFFSET('Smelter Look-up'!$H$4,$V655-4,0))</f>
        <v/>
      </c>
      <c r="J655" s="218" t="str">
        <f ca="1">IF(ISERROR($V655),"",OFFSET('Smelter Look-up'!$I$4,$V655-4,0))</f>
        <v/>
      </c>
      <c r="K655" s="267"/>
      <c r="L655" s="267"/>
      <c r="M655" s="267"/>
      <c r="N655" s="267"/>
      <c r="O655" s="267"/>
      <c r="P655" s="219"/>
      <c r="Q655" s="268"/>
      <c r="R655" s="216" t="str">
        <f ca="1">IF(ISERROR($V655),"",OFFSET('Smelter Look-up'!$C$4,$V655-4,0)&amp;"")</f>
        <v/>
      </c>
      <c r="S655" s="224" t="str">
        <f t="shared" ca="1" si="33"/>
        <v/>
      </c>
      <c r="T655" s="224" t="str">
        <f ca="1">IF(B655="","",IF(ISERROR(MATCH($J655,SorP!$B$1:$B$6230,0)),"",INDIRECT("'SorP'!$A$"&amp;MATCH($J655,SorP!$B$1:$B$6230,0))))</f>
        <v/>
      </c>
      <c r="U655" s="239"/>
      <c r="V655" s="269" t="e">
        <f>IF(C655="",NA(),MATCH($B655&amp;$C655,'Smelter Look-up'!$J:$J,0))</f>
        <v>#N/A</v>
      </c>
      <c r="W655" s="270"/>
      <c r="X655" s="270">
        <f t="shared" ca="1" si="34"/>
        <v>0</v>
      </c>
      <c r="Y655" s="270"/>
      <c r="Z655" s="270"/>
      <c r="AB655" s="272" t="str">
        <f t="shared" si="35"/>
        <v/>
      </c>
    </row>
    <row r="656" spans="1:28" s="271" customFormat="1" ht="20.25">
      <c r="A656" s="215"/>
      <c r="B656" s="216" t="str">
        <f>IF(LEN(A656)=0,"",INDEX('Smelter Look-up'!$A:$A,MATCH($A656,'Smelter Look-up'!$E:$E,0)))</f>
        <v/>
      </c>
      <c r="C656" s="220" t="str">
        <f>IF(LEN(A656)=0,"",INDEX('Smelter Look-up'!$C:$C,MATCH($A656,'Smelter Look-up'!$E:$E,0)))</f>
        <v/>
      </c>
      <c r="D656" s="216"/>
      <c r="E656" s="216" t="str">
        <f ca="1">IF(ISERROR($V656),"",OFFSET('Smelter Look-up'!$D$4,$V656-4,0)&amp;"")</f>
        <v/>
      </c>
      <c r="F656" s="216" t="str">
        <f ca="1">IF(ISERROR($V656),"",OFFSET('Smelter Look-up'!$E$4,$V656-4,0))</f>
        <v/>
      </c>
      <c r="G656" s="216" t="str">
        <f ca="1">IF(C656=$X$4,"Enter smelter details", IF(ISERROR($V656),"",OFFSET('Smelter Look-up'!$F$4,$V656-4,0)))</f>
        <v/>
      </c>
      <c r="H656" s="217" t="str">
        <f ca="1">IF(ISERROR($V656),"",OFFSET('Smelter Look-up'!$G$4,$V656-4,0))</f>
        <v/>
      </c>
      <c r="I656" s="218" t="str">
        <f ca="1">IF(ISERROR($V656),"",OFFSET('Smelter Look-up'!$H$4,$V656-4,0))</f>
        <v/>
      </c>
      <c r="J656" s="218" t="str">
        <f ca="1">IF(ISERROR($V656),"",OFFSET('Smelter Look-up'!$I$4,$V656-4,0))</f>
        <v/>
      </c>
      <c r="K656" s="267"/>
      <c r="L656" s="267"/>
      <c r="M656" s="267"/>
      <c r="N656" s="267"/>
      <c r="O656" s="267"/>
      <c r="P656" s="219"/>
      <c r="Q656" s="268"/>
      <c r="R656" s="216" t="str">
        <f ca="1">IF(ISERROR($V656),"",OFFSET('Smelter Look-up'!$C$4,$V656-4,0)&amp;"")</f>
        <v/>
      </c>
      <c r="S656" s="224" t="str">
        <f t="shared" ca="1" si="33"/>
        <v/>
      </c>
      <c r="T656" s="224" t="str">
        <f ca="1">IF(B656="","",IF(ISERROR(MATCH($J656,SorP!$B$1:$B$6230,0)),"",INDIRECT("'SorP'!$A$"&amp;MATCH($J656,SorP!$B$1:$B$6230,0))))</f>
        <v/>
      </c>
      <c r="U656" s="239"/>
      <c r="V656" s="269" t="e">
        <f>IF(C656="",NA(),MATCH($B656&amp;$C656,'Smelter Look-up'!$J:$J,0))</f>
        <v>#N/A</v>
      </c>
      <c r="W656" s="270"/>
      <c r="X656" s="270">
        <f t="shared" ca="1" si="34"/>
        <v>0</v>
      </c>
      <c r="Y656" s="270"/>
      <c r="Z656" s="270"/>
      <c r="AB656" s="272" t="str">
        <f t="shared" si="35"/>
        <v/>
      </c>
    </row>
    <row r="657" spans="1:28" s="271" customFormat="1" ht="20.25">
      <c r="A657" s="215"/>
      <c r="B657" s="216" t="str">
        <f>IF(LEN(A657)=0,"",INDEX('Smelter Look-up'!$A:$A,MATCH($A657,'Smelter Look-up'!$E:$E,0)))</f>
        <v/>
      </c>
      <c r="C657" s="220" t="str">
        <f>IF(LEN(A657)=0,"",INDEX('Smelter Look-up'!$C:$C,MATCH($A657,'Smelter Look-up'!$E:$E,0)))</f>
        <v/>
      </c>
      <c r="D657" s="216"/>
      <c r="E657" s="216" t="str">
        <f ca="1">IF(ISERROR($V657),"",OFFSET('Smelter Look-up'!$D$4,$V657-4,0)&amp;"")</f>
        <v/>
      </c>
      <c r="F657" s="216" t="str">
        <f ca="1">IF(ISERROR($V657),"",OFFSET('Smelter Look-up'!$E$4,$V657-4,0))</f>
        <v/>
      </c>
      <c r="G657" s="216" t="str">
        <f ca="1">IF(C657=$X$4,"Enter smelter details", IF(ISERROR($V657),"",OFFSET('Smelter Look-up'!$F$4,$V657-4,0)))</f>
        <v/>
      </c>
      <c r="H657" s="217" t="str">
        <f ca="1">IF(ISERROR($V657),"",OFFSET('Smelter Look-up'!$G$4,$V657-4,0))</f>
        <v/>
      </c>
      <c r="I657" s="218" t="str">
        <f ca="1">IF(ISERROR($V657),"",OFFSET('Smelter Look-up'!$H$4,$V657-4,0))</f>
        <v/>
      </c>
      <c r="J657" s="218" t="str">
        <f ca="1">IF(ISERROR($V657),"",OFFSET('Smelter Look-up'!$I$4,$V657-4,0))</f>
        <v/>
      </c>
      <c r="K657" s="267"/>
      <c r="L657" s="267"/>
      <c r="M657" s="267"/>
      <c r="N657" s="267"/>
      <c r="O657" s="267"/>
      <c r="P657" s="219"/>
      <c r="Q657" s="268"/>
      <c r="R657" s="216" t="str">
        <f ca="1">IF(ISERROR($V657),"",OFFSET('Smelter Look-up'!$C$4,$V657-4,0)&amp;"")</f>
        <v/>
      </c>
      <c r="S657" s="224" t="str">
        <f t="shared" ca="1" si="33"/>
        <v/>
      </c>
      <c r="T657" s="224" t="str">
        <f ca="1">IF(B657="","",IF(ISERROR(MATCH($J657,SorP!$B$1:$B$6230,0)),"",INDIRECT("'SorP'!$A$"&amp;MATCH($J657,SorP!$B$1:$B$6230,0))))</f>
        <v/>
      </c>
      <c r="U657" s="239"/>
      <c r="V657" s="269" t="e">
        <f>IF(C657="",NA(),MATCH($B657&amp;$C657,'Smelter Look-up'!$J:$J,0))</f>
        <v>#N/A</v>
      </c>
      <c r="W657" s="270"/>
      <c r="X657" s="270">
        <f t="shared" ca="1" si="34"/>
        <v>0</v>
      </c>
      <c r="Y657" s="270"/>
      <c r="Z657" s="270"/>
      <c r="AB657" s="272" t="str">
        <f t="shared" si="35"/>
        <v/>
      </c>
    </row>
    <row r="658" spans="1:28" s="271" customFormat="1" ht="20.25">
      <c r="A658" s="215"/>
      <c r="B658" s="216" t="str">
        <f>IF(LEN(A658)=0,"",INDEX('Smelter Look-up'!$A:$A,MATCH($A658,'Smelter Look-up'!$E:$E,0)))</f>
        <v/>
      </c>
      <c r="C658" s="220" t="str">
        <f>IF(LEN(A658)=0,"",INDEX('Smelter Look-up'!$C:$C,MATCH($A658,'Smelter Look-up'!$E:$E,0)))</f>
        <v/>
      </c>
      <c r="D658" s="216"/>
      <c r="E658" s="216" t="str">
        <f ca="1">IF(ISERROR($V658),"",OFFSET('Smelter Look-up'!$D$4,$V658-4,0)&amp;"")</f>
        <v/>
      </c>
      <c r="F658" s="216" t="str">
        <f ca="1">IF(ISERROR($V658),"",OFFSET('Smelter Look-up'!$E$4,$V658-4,0))</f>
        <v/>
      </c>
      <c r="G658" s="216" t="str">
        <f ca="1">IF(C658=$X$4,"Enter smelter details", IF(ISERROR($V658),"",OFFSET('Smelter Look-up'!$F$4,$V658-4,0)))</f>
        <v/>
      </c>
      <c r="H658" s="217" t="str">
        <f ca="1">IF(ISERROR($V658),"",OFFSET('Smelter Look-up'!$G$4,$V658-4,0))</f>
        <v/>
      </c>
      <c r="I658" s="218" t="str">
        <f ca="1">IF(ISERROR($V658),"",OFFSET('Smelter Look-up'!$H$4,$V658-4,0))</f>
        <v/>
      </c>
      <c r="J658" s="218" t="str">
        <f ca="1">IF(ISERROR($V658),"",OFFSET('Smelter Look-up'!$I$4,$V658-4,0))</f>
        <v/>
      </c>
      <c r="K658" s="267"/>
      <c r="L658" s="267"/>
      <c r="M658" s="267"/>
      <c r="N658" s="267"/>
      <c r="O658" s="267"/>
      <c r="P658" s="219"/>
      <c r="Q658" s="268"/>
      <c r="R658" s="216" t="str">
        <f ca="1">IF(ISERROR($V658),"",OFFSET('Smelter Look-up'!$C$4,$V658-4,0)&amp;"")</f>
        <v/>
      </c>
      <c r="S658" s="224" t="str">
        <f t="shared" ca="1" si="33"/>
        <v/>
      </c>
      <c r="T658" s="224" t="str">
        <f ca="1">IF(B658="","",IF(ISERROR(MATCH($J658,SorP!$B$1:$B$6230,0)),"",INDIRECT("'SorP'!$A$"&amp;MATCH($J658,SorP!$B$1:$B$6230,0))))</f>
        <v/>
      </c>
      <c r="U658" s="239"/>
      <c r="V658" s="269" t="e">
        <f>IF(C658="",NA(),MATCH($B658&amp;$C658,'Smelter Look-up'!$J:$J,0))</f>
        <v>#N/A</v>
      </c>
      <c r="W658" s="270"/>
      <c r="X658" s="270">
        <f t="shared" ca="1" si="34"/>
        <v>0</v>
      </c>
      <c r="Y658" s="270"/>
      <c r="Z658" s="270"/>
      <c r="AB658" s="272" t="str">
        <f t="shared" si="35"/>
        <v/>
      </c>
    </row>
    <row r="659" spans="1:28" s="271" customFormat="1" ht="20.25">
      <c r="A659" s="215"/>
      <c r="B659" s="216" t="str">
        <f>IF(LEN(A659)=0,"",INDEX('Smelter Look-up'!$A:$A,MATCH($A659,'Smelter Look-up'!$E:$E,0)))</f>
        <v/>
      </c>
      <c r="C659" s="220" t="str">
        <f>IF(LEN(A659)=0,"",INDEX('Smelter Look-up'!$C:$C,MATCH($A659,'Smelter Look-up'!$E:$E,0)))</f>
        <v/>
      </c>
      <c r="D659" s="216"/>
      <c r="E659" s="216" t="str">
        <f ca="1">IF(ISERROR($V659),"",OFFSET('Smelter Look-up'!$D$4,$V659-4,0)&amp;"")</f>
        <v/>
      </c>
      <c r="F659" s="216" t="str">
        <f ca="1">IF(ISERROR($V659),"",OFFSET('Smelter Look-up'!$E$4,$V659-4,0))</f>
        <v/>
      </c>
      <c r="G659" s="216" t="str">
        <f ca="1">IF(C659=$X$4,"Enter smelter details", IF(ISERROR($V659),"",OFFSET('Smelter Look-up'!$F$4,$V659-4,0)))</f>
        <v/>
      </c>
      <c r="H659" s="217" t="str">
        <f ca="1">IF(ISERROR($V659),"",OFFSET('Smelter Look-up'!$G$4,$V659-4,0))</f>
        <v/>
      </c>
      <c r="I659" s="218" t="str">
        <f ca="1">IF(ISERROR($V659),"",OFFSET('Smelter Look-up'!$H$4,$V659-4,0))</f>
        <v/>
      </c>
      <c r="J659" s="218" t="str">
        <f ca="1">IF(ISERROR($V659),"",OFFSET('Smelter Look-up'!$I$4,$V659-4,0))</f>
        <v/>
      </c>
      <c r="K659" s="267"/>
      <c r="L659" s="267"/>
      <c r="M659" s="267"/>
      <c r="N659" s="267"/>
      <c r="O659" s="267"/>
      <c r="P659" s="219"/>
      <c r="Q659" s="268"/>
      <c r="R659" s="216" t="str">
        <f ca="1">IF(ISERROR($V659),"",OFFSET('Smelter Look-up'!$C$4,$V659-4,0)&amp;"")</f>
        <v/>
      </c>
      <c r="S659" s="224" t="str">
        <f t="shared" ca="1" si="33"/>
        <v/>
      </c>
      <c r="T659" s="224" t="str">
        <f ca="1">IF(B659="","",IF(ISERROR(MATCH($J659,SorP!$B$1:$B$6230,0)),"",INDIRECT("'SorP'!$A$"&amp;MATCH($J659,SorP!$B$1:$B$6230,0))))</f>
        <v/>
      </c>
      <c r="U659" s="239"/>
      <c r="V659" s="269" t="e">
        <f>IF(C659="",NA(),MATCH($B659&amp;$C659,'Smelter Look-up'!$J:$J,0))</f>
        <v>#N/A</v>
      </c>
      <c r="W659" s="270"/>
      <c r="X659" s="270">
        <f t="shared" ca="1" si="34"/>
        <v>0</v>
      </c>
      <c r="Y659" s="270"/>
      <c r="Z659" s="270"/>
      <c r="AB659" s="272" t="str">
        <f t="shared" si="35"/>
        <v/>
      </c>
    </row>
    <row r="660" spans="1:28" s="271" customFormat="1" ht="20.25">
      <c r="A660" s="215"/>
      <c r="B660" s="216" t="str">
        <f>IF(LEN(A660)=0,"",INDEX('Smelter Look-up'!$A:$A,MATCH($A660,'Smelter Look-up'!$E:$E,0)))</f>
        <v/>
      </c>
      <c r="C660" s="220" t="str">
        <f>IF(LEN(A660)=0,"",INDEX('Smelter Look-up'!$C:$C,MATCH($A660,'Smelter Look-up'!$E:$E,0)))</f>
        <v/>
      </c>
      <c r="D660" s="216"/>
      <c r="E660" s="216" t="str">
        <f ca="1">IF(ISERROR($V660),"",OFFSET('Smelter Look-up'!$D$4,$V660-4,0)&amp;"")</f>
        <v/>
      </c>
      <c r="F660" s="216" t="str">
        <f ca="1">IF(ISERROR($V660),"",OFFSET('Smelter Look-up'!$E$4,$V660-4,0))</f>
        <v/>
      </c>
      <c r="G660" s="216" t="str">
        <f ca="1">IF(C660=$X$4,"Enter smelter details", IF(ISERROR($V660),"",OFFSET('Smelter Look-up'!$F$4,$V660-4,0)))</f>
        <v/>
      </c>
      <c r="H660" s="217" t="str">
        <f ca="1">IF(ISERROR($V660),"",OFFSET('Smelter Look-up'!$G$4,$V660-4,0))</f>
        <v/>
      </c>
      <c r="I660" s="218" t="str">
        <f ca="1">IF(ISERROR($V660),"",OFFSET('Smelter Look-up'!$H$4,$V660-4,0))</f>
        <v/>
      </c>
      <c r="J660" s="218" t="str">
        <f ca="1">IF(ISERROR($V660),"",OFFSET('Smelter Look-up'!$I$4,$V660-4,0))</f>
        <v/>
      </c>
      <c r="K660" s="267"/>
      <c r="L660" s="267"/>
      <c r="M660" s="267"/>
      <c r="N660" s="267"/>
      <c r="O660" s="267"/>
      <c r="P660" s="219"/>
      <c r="Q660" s="268"/>
      <c r="R660" s="216" t="str">
        <f ca="1">IF(ISERROR($V660),"",OFFSET('Smelter Look-up'!$C$4,$V660-4,0)&amp;"")</f>
        <v/>
      </c>
      <c r="S660" s="224" t="str">
        <f t="shared" ca="1" si="33"/>
        <v/>
      </c>
      <c r="T660" s="224" t="str">
        <f ca="1">IF(B660="","",IF(ISERROR(MATCH($J660,SorP!$B$1:$B$6230,0)),"",INDIRECT("'SorP'!$A$"&amp;MATCH($J660,SorP!$B$1:$B$6230,0))))</f>
        <v/>
      </c>
      <c r="U660" s="239"/>
      <c r="V660" s="269" t="e">
        <f>IF(C660="",NA(),MATCH($B660&amp;$C660,'Smelter Look-up'!$J:$J,0))</f>
        <v>#N/A</v>
      </c>
      <c r="W660" s="270"/>
      <c r="X660" s="270">
        <f t="shared" ca="1" si="34"/>
        <v>0</v>
      </c>
      <c r="Y660" s="270"/>
      <c r="Z660" s="270"/>
      <c r="AB660" s="272" t="str">
        <f t="shared" si="35"/>
        <v/>
      </c>
    </row>
    <row r="661" spans="1:28" s="271" customFormat="1" ht="20.25">
      <c r="A661" s="215"/>
      <c r="B661" s="216" t="str">
        <f>IF(LEN(A661)=0,"",INDEX('Smelter Look-up'!$A:$A,MATCH($A661,'Smelter Look-up'!$E:$E,0)))</f>
        <v/>
      </c>
      <c r="C661" s="220" t="str">
        <f>IF(LEN(A661)=0,"",INDEX('Smelter Look-up'!$C:$C,MATCH($A661,'Smelter Look-up'!$E:$E,0)))</f>
        <v/>
      </c>
      <c r="D661" s="216"/>
      <c r="E661" s="216" t="str">
        <f ca="1">IF(ISERROR($V661),"",OFFSET('Smelter Look-up'!$D$4,$V661-4,0)&amp;"")</f>
        <v/>
      </c>
      <c r="F661" s="216" t="str">
        <f ca="1">IF(ISERROR($V661),"",OFFSET('Smelter Look-up'!$E$4,$V661-4,0))</f>
        <v/>
      </c>
      <c r="G661" s="216" t="str">
        <f ca="1">IF(C661=$X$4,"Enter smelter details", IF(ISERROR($V661),"",OFFSET('Smelter Look-up'!$F$4,$V661-4,0)))</f>
        <v/>
      </c>
      <c r="H661" s="217" t="str">
        <f ca="1">IF(ISERROR($V661),"",OFFSET('Smelter Look-up'!$G$4,$V661-4,0))</f>
        <v/>
      </c>
      <c r="I661" s="218" t="str">
        <f ca="1">IF(ISERROR($V661),"",OFFSET('Smelter Look-up'!$H$4,$V661-4,0))</f>
        <v/>
      </c>
      <c r="J661" s="218" t="str">
        <f ca="1">IF(ISERROR($V661),"",OFFSET('Smelter Look-up'!$I$4,$V661-4,0))</f>
        <v/>
      </c>
      <c r="K661" s="267"/>
      <c r="L661" s="267"/>
      <c r="M661" s="267"/>
      <c r="N661" s="267"/>
      <c r="O661" s="267"/>
      <c r="P661" s="219"/>
      <c r="Q661" s="268"/>
      <c r="R661" s="216" t="str">
        <f ca="1">IF(ISERROR($V661),"",OFFSET('Smelter Look-up'!$C$4,$V661-4,0)&amp;"")</f>
        <v/>
      </c>
      <c r="S661" s="224" t="str">
        <f t="shared" ca="1" si="33"/>
        <v/>
      </c>
      <c r="T661" s="224" t="str">
        <f ca="1">IF(B661="","",IF(ISERROR(MATCH($J661,SorP!$B$1:$B$6230,0)),"",INDIRECT("'SorP'!$A$"&amp;MATCH($J661,SorP!$B$1:$B$6230,0))))</f>
        <v/>
      </c>
      <c r="U661" s="239"/>
      <c r="V661" s="269" t="e">
        <f>IF(C661="",NA(),MATCH($B661&amp;$C661,'Smelter Look-up'!$J:$J,0))</f>
        <v>#N/A</v>
      </c>
      <c r="W661" s="270"/>
      <c r="X661" s="270">
        <f t="shared" ca="1" si="34"/>
        <v>0</v>
      </c>
      <c r="Y661" s="270"/>
      <c r="Z661" s="270"/>
      <c r="AB661" s="272" t="str">
        <f t="shared" si="35"/>
        <v/>
      </c>
    </row>
    <row r="662" spans="1:28" s="271" customFormat="1" ht="20.25">
      <c r="A662" s="215"/>
      <c r="B662" s="216" t="str">
        <f>IF(LEN(A662)=0,"",INDEX('Smelter Look-up'!$A:$A,MATCH($A662,'Smelter Look-up'!$E:$E,0)))</f>
        <v/>
      </c>
      <c r="C662" s="220" t="str">
        <f>IF(LEN(A662)=0,"",INDEX('Smelter Look-up'!$C:$C,MATCH($A662,'Smelter Look-up'!$E:$E,0)))</f>
        <v/>
      </c>
      <c r="D662" s="216"/>
      <c r="E662" s="216" t="str">
        <f ca="1">IF(ISERROR($V662),"",OFFSET('Smelter Look-up'!$D$4,$V662-4,0)&amp;"")</f>
        <v/>
      </c>
      <c r="F662" s="216" t="str">
        <f ca="1">IF(ISERROR($V662),"",OFFSET('Smelter Look-up'!$E$4,$V662-4,0))</f>
        <v/>
      </c>
      <c r="G662" s="216" t="str">
        <f ca="1">IF(C662=$X$4,"Enter smelter details", IF(ISERROR($V662),"",OFFSET('Smelter Look-up'!$F$4,$V662-4,0)))</f>
        <v/>
      </c>
      <c r="H662" s="217" t="str">
        <f ca="1">IF(ISERROR($V662),"",OFFSET('Smelter Look-up'!$G$4,$V662-4,0))</f>
        <v/>
      </c>
      <c r="I662" s="218" t="str">
        <f ca="1">IF(ISERROR($V662),"",OFFSET('Smelter Look-up'!$H$4,$V662-4,0))</f>
        <v/>
      </c>
      <c r="J662" s="218" t="str">
        <f ca="1">IF(ISERROR($V662),"",OFFSET('Smelter Look-up'!$I$4,$V662-4,0))</f>
        <v/>
      </c>
      <c r="K662" s="267"/>
      <c r="L662" s="267"/>
      <c r="M662" s="267"/>
      <c r="N662" s="267"/>
      <c r="O662" s="267"/>
      <c r="P662" s="219"/>
      <c r="Q662" s="268"/>
      <c r="R662" s="216" t="str">
        <f ca="1">IF(ISERROR($V662),"",OFFSET('Smelter Look-up'!$C$4,$V662-4,0)&amp;"")</f>
        <v/>
      </c>
      <c r="S662" s="224" t="str">
        <f t="shared" ca="1" si="33"/>
        <v/>
      </c>
      <c r="T662" s="224" t="str">
        <f ca="1">IF(B662="","",IF(ISERROR(MATCH($J662,SorP!$B$1:$B$6230,0)),"",INDIRECT("'SorP'!$A$"&amp;MATCH($J662,SorP!$B$1:$B$6230,0))))</f>
        <v/>
      </c>
      <c r="U662" s="239"/>
      <c r="V662" s="269" t="e">
        <f>IF(C662="",NA(),MATCH($B662&amp;$C662,'Smelter Look-up'!$J:$J,0))</f>
        <v>#N/A</v>
      </c>
      <c r="W662" s="270"/>
      <c r="X662" s="270">
        <f t="shared" ca="1" si="34"/>
        <v>0</v>
      </c>
      <c r="Y662" s="270"/>
      <c r="Z662" s="270"/>
      <c r="AB662" s="272" t="str">
        <f t="shared" si="35"/>
        <v/>
      </c>
    </row>
    <row r="663" spans="1:28" s="271" customFormat="1" ht="20.25">
      <c r="A663" s="215"/>
      <c r="B663" s="216" t="str">
        <f>IF(LEN(A663)=0,"",INDEX('Smelter Look-up'!$A:$A,MATCH($A663,'Smelter Look-up'!$E:$E,0)))</f>
        <v/>
      </c>
      <c r="C663" s="220" t="str">
        <f>IF(LEN(A663)=0,"",INDEX('Smelter Look-up'!$C:$C,MATCH($A663,'Smelter Look-up'!$E:$E,0)))</f>
        <v/>
      </c>
      <c r="D663" s="216"/>
      <c r="E663" s="216" t="str">
        <f ca="1">IF(ISERROR($V663),"",OFFSET('Smelter Look-up'!$D$4,$V663-4,0)&amp;"")</f>
        <v/>
      </c>
      <c r="F663" s="216" t="str">
        <f ca="1">IF(ISERROR($V663),"",OFFSET('Smelter Look-up'!$E$4,$V663-4,0))</f>
        <v/>
      </c>
      <c r="G663" s="216" t="str">
        <f ca="1">IF(C663=$X$4,"Enter smelter details", IF(ISERROR($V663),"",OFFSET('Smelter Look-up'!$F$4,$V663-4,0)))</f>
        <v/>
      </c>
      <c r="H663" s="217" t="str">
        <f ca="1">IF(ISERROR($V663),"",OFFSET('Smelter Look-up'!$G$4,$V663-4,0))</f>
        <v/>
      </c>
      <c r="I663" s="218" t="str">
        <f ca="1">IF(ISERROR($V663),"",OFFSET('Smelter Look-up'!$H$4,$V663-4,0))</f>
        <v/>
      </c>
      <c r="J663" s="218" t="str">
        <f ca="1">IF(ISERROR($V663),"",OFFSET('Smelter Look-up'!$I$4,$V663-4,0))</f>
        <v/>
      </c>
      <c r="K663" s="267"/>
      <c r="L663" s="267"/>
      <c r="M663" s="267"/>
      <c r="N663" s="267"/>
      <c r="O663" s="267"/>
      <c r="P663" s="219"/>
      <c r="Q663" s="268"/>
      <c r="R663" s="216" t="str">
        <f ca="1">IF(ISERROR($V663),"",OFFSET('Smelter Look-up'!$C$4,$V663-4,0)&amp;"")</f>
        <v/>
      </c>
      <c r="S663" s="224" t="str">
        <f t="shared" ca="1" si="33"/>
        <v/>
      </c>
      <c r="T663" s="224" t="str">
        <f ca="1">IF(B663="","",IF(ISERROR(MATCH($J663,SorP!$B$1:$B$6230,0)),"",INDIRECT("'SorP'!$A$"&amp;MATCH($J663,SorP!$B$1:$B$6230,0))))</f>
        <v/>
      </c>
      <c r="U663" s="239"/>
      <c r="V663" s="269" t="e">
        <f>IF(C663="",NA(),MATCH($B663&amp;$C663,'Smelter Look-up'!$J:$J,0))</f>
        <v>#N/A</v>
      </c>
      <c r="W663" s="270"/>
      <c r="X663" s="270">
        <f t="shared" ca="1" si="34"/>
        <v>0</v>
      </c>
      <c r="Y663" s="270"/>
      <c r="Z663" s="270"/>
      <c r="AB663" s="272" t="str">
        <f t="shared" si="35"/>
        <v/>
      </c>
    </row>
    <row r="664" spans="1:28" s="271" customFormat="1" ht="20.25">
      <c r="A664" s="215"/>
      <c r="B664" s="216" t="str">
        <f>IF(LEN(A664)=0,"",INDEX('Smelter Look-up'!$A:$A,MATCH($A664,'Smelter Look-up'!$E:$E,0)))</f>
        <v/>
      </c>
      <c r="C664" s="220" t="str">
        <f>IF(LEN(A664)=0,"",INDEX('Smelter Look-up'!$C:$C,MATCH($A664,'Smelter Look-up'!$E:$E,0)))</f>
        <v/>
      </c>
      <c r="D664" s="216"/>
      <c r="E664" s="216" t="str">
        <f ca="1">IF(ISERROR($V664),"",OFFSET('Smelter Look-up'!$D$4,$V664-4,0)&amp;"")</f>
        <v/>
      </c>
      <c r="F664" s="216" t="str">
        <f ca="1">IF(ISERROR($V664),"",OFFSET('Smelter Look-up'!$E$4,$V664-4,0))</f>
        <v/>
      </c>
      <c r="G664" s="216" t="str">
        <f ca="1">IF(C664=$X$4,"Enter smelter details", IF(ISERROR($V664),"",OFFSET('Smelter Look-up'!$F$4,$V664-4,0)))</f>
        <v/>
      </c>
      <c r="H664" s="217" t="str">
        <f ca="1">IF(ISERROR($V664),"",OFFSET('Smelter Look-up'!$G$4,$V664-4,0))</f>
        <v/>
      </c>
      <c r="I664" s="218" t="str">
        <f ca="1">IF(ISERROR($V664),"",OFFSET('Smelter Look-up'!$H$4,$V664-4,0))</f>
        <v/>
      </c>
      <c r="J664" s="218" t="str">
        <f ca="1">IF(ISERROR($V664),"",OFFSET('Smelter Look-up'!$I$4,$V664-4,0))</f>
        <v/>
      </c>
      <c r="K664" s="267"/>
      <c r="L664" s="267"/>
      <c r="M664" s="267"/>
      <c r="N664" s="267"/>
      <c r="O664" s="267"/>
      <c r="P664" s="219"/>
      <c r="Q664" s="268"/>
      <c r="R664" s="216" t="str">
        <f ca="1">IF(ISERROR($V664),"",OFFSET('Smelter Look-up'!$C$4,$V664-4,0)&amp;"")</f>
        <v/>
      </c>
      <c r="S664" s="224" t="str">
        <f t="shared" ca="1" si="33"/>
        <v/>
      </c>
      <c r="T664" s="224" t="str">
        <f ca="1">IF(B664="","",IF(ISERROR(MATCH($J664,SorP!$B$1:$B$6230,0)),"",INDIRECT("'SorP'!$A$"&amp;MATCH($J664,SorP!$B$1:$B$6230,0))))</f>
        <v/>
      </c>
      <c r="U664" s="239"/>
      <c r="V664" s="269" t="e">
        <f>IF(C664="",NA(),MATCH($B664&amp;$C664,'Smelter Look-up'!$J:$J,0))</f>
        <v>#N/A</v>
      </c>
      <c r="W664" s="270"/>
      <c r="X664" s="270">
        <f t="shared" ca="1" si="34"/>
        <v>0</v>
      </c>
      <c r="Y664" s="270"/>
      <c r="Z664" s="270"/>
      <c r="AB664" s="272" t="str">
        <f t="shared" si="35"/>
        <v/>
      </c>
    </row>
    <row r="665" spans="1:28" s="271" customFormat="1" ht="20.25">
      <c r="A665" s="215"/>
      <c r="B665" s="216" t="str">
        <f>IF(LEN(A665)=0,"",INDEX('Smelter Look-up'!$A:$A,MATCH($A665,'Smelter Look-up'!$E:$E,0)))</f>
        <v/>
      </c>
      <c r="C665" s="220" t="str">
        <f>IF(LEN(A665)=0,"",INDEX('Smelter Look-up'!$C:$C,MATCH($A665,'Smelter Look-up'!$E:$E,0)))</f>
        <v/>
      </c>
      <c r="D665" s="216"/>
      <c r="E665" s="216" t="str">
        <f ca="1">IF(ISERROR($V665),"",OFFSET('Smelter Look-up'!$D$4,$V665-4,0)&amp;"")</f>
        <v/>
      </c>
      <c r="F665" s="216" t="str">
        <f ca="1">IF(ISERROR($V665),"",OFFSET('Smelter Look-up'!$E$4,$V665-4,0))</f>
        <v/>
      </c>
      <c r="G665" s="216" t="str">
        <f ca="1">IF(C665=$X$4,"Enter smelter details", IF(ISERROR($V665),"",OFFSET('Smelter Look-up'!$F$4,$V665-4,0)))</f>
        <v/>
      </c>
      <c r="H665" s="217" t="str">
        <f ca="1">IF(ISERROR($V665),"",OFFSET('Smelter Look-up'!$G$4,$V665-4,0))</f>
        <v/>
      </c>
      <c r="I665" s="218" t="str">
        <f ca="1">IF(ISERROR($V665),"",OFFSET('Smelter Look-up'!$H$4,$V665-4,0))</f>
        <v/>
      </c>
      <c r="J665" s="218" t="str">
        <f ca="1">IF(ISERROR($V665),"",OFFSET('Smelter Look-up'!$I$4,$V665-4,0))</f>
        <v/>
      </c>
      <c r="K665" s="267"/>
      <c r="L665" s="267"/>
      <c r="M665" s="267"/>
      <c r="N665" s="267"/>
      <c r="O665" s="267"/>
      <c r="P665" s="219"/>
      <c r="Q665" s="268"/>
      <c r="R665" s="216" t="str">
        <f ca="1">IF(ISERROR($V665),"",OFFSET('Smelter Look-up'!$C$4,$V665-4,0)&amp;"")</f>
        <v/>
      </c>
      <c r="S665" s="224" t="str">
        <f t="shared" ca="1" si="33"/>
        <v/>
      </c>
      <c r="T665" s="224" t="str">
        <f ca="1">IF(B665="","",IF(ISERROR(MATCH($J665,SorP!$B$1:$B$6230,0)),"",INDIRECT("'SorP'!$A$"&amp;MATCH($J665,SorP!$B$1:$B$6230,0))))</f>
        <v/>
      </c>
      <c r="U665" s="239"/>
      <c r="V665" s="269" t="e">
        <f>IF(C665="",NA(),MATCH($B665&amp;$C665,'Smelter Look-up'!$J:$J,0))</f>
        <v>#N/A</v>
      </c>
      <c r="W665" s="270"/>
      <c r="X665" s="270">
        <f t="shared" ca="1" si="34"/>
        <v>0</v>
      </c>
      <c r="Y665" s="270"/>
      <c r="Z665" s="270"/>
      <c r="AB665" s="272" t="str">
        <f t="shared" si="35"/>
        <v/>
      </c>
    </row>
    <row r="666" spans="1:28" s="271" customFormat="1" ht="20.25">
      <c r="A666" s="215"/>
      <c r="B666" s="216" t="str">
        <f>IF(LEN(A666)=0,"",INDEX('Smelter Look-up'!$A:$A,MATCH($A666,'Smelter Look-up'!$E:$E,0)))</f>
        <v/>
      </c>
      <c r="C666" s="220" t="str">
        <f>IF(LEN(A666)=0,"",INDEX('Smelter Look-up'!$C:$C,MATCH($A666,'Smelter Look-up'!$E:$E,0)))</f>
        <v/>
      </c>
      <c r="D666" s="216"/>
      <c r="E666" s="216" t="str">
        <f ca="1">IF(ISERROR($V666),"",OFFSET('Smelter Look-up'!$D$4,$V666-4,0)&amp;"")</f>
        <v/>
      </c>
      <c r="F666" s="216" t="str">
        <f ca="1">IF(ISERROR($V666),"",OFFSET('Smelter Look-up'!$E$4,$V666-4,0))</f>
        <v/>
      </c>
      <c r="G666" s="216" t="str">
        <f ca="1">IF(C666=$X$4,"Enter smelter details", IF(ISERROR($V666),"",OFFSET('Smelter Look-up'!$F$4,$V666-4,0)))</f>
        <v/>
      </c>
      <c r="H666" s="217" t="str">
        <f ca="1">IF(ISERROR($V666),"",OFFSET('Smelter Look-up'!$G$4,$V666-4,0))</f>
        <v/>
      </c>
      <c r="I666" s="218" t="str">
        <f ca="1">IF(ISERROR($V666),"",OFFSET('Smelter Look-up'!$H$4,$V666-4,0))</f>
        <v/>
      </c>
      <c r="J666" s="218" t="str">
        <f ca="1">IF(ISERROR($V666),"",OFFSET('Smelter Look-up'!$I$4,$V666-4,0))</f>
        <v/>
      </c>
      <c r="K666" s="267"/>
      <c r="L666" s="267"/>
      <c r="M666" s="267"/>
      <c r="N666" s="267"/>
      <c r="O666" s="267"/>
      <c r="P666" s="219"/>
      <c r="Q666" s="268"/>
      <c r="R666" s="216" t="str">
        <f ca="1">IF(ISERROR($V666),"",OFFSET('Smelter Look-up'!$C$4,$V666-4,0)&amp;"")</f>
        <v/>
      </c>
      <c r="S666" s="224" t="str">
        <f t="shared" ca="1" si="33"/>
        <v/>
      </c>
      <c r="T666" s="224" t="str">
        <f ca="1">IF(B666="","",IF(ISERROR(MATCH($J666,SorP!$B$1:$B$6230,0)),"",INDIRECT("'SorP'!$A$"&amp;MATCH($J666,SorP!$B$1:$B$6230,0))))</f>
        <v/>
      </c>
      <c r="U666" s="239"/>
      <c r="V666" s="269" t="e">
        <f>IF(C666="",NA(),MATCH($B666&amp;$C666,'Smelter Look-up'!$J:$J,0))</f>
        <v>#N/A</v>
      </c>
      <c r="W666" s="270"/>
      <c r="X666" s="270">
        <f t="shared" ca="1" si="34"/>
        <v>0</v>
      </c>
      <c r="Y666" s="270"/>
      <c r="Z666" s="270"/>
      <c r="AB666" s="272" t="str">
        <f t="shared" si="35"/>
        <v/>
      </c>
    </row>
    <row r="667" spans="1:28" s="271" customFormat="1" ht="20.25">
      <c r="A667" s="215"/>
      <c r="B667" s="216" t="str">
        <f>IF(LEN(A667)=0,"",INDEX('Smelter Look-up'!$A:$A,MATCH($A667,'Smelter Look-up'!$E:$E,0)))</f>
        <v/>
      </c>
      <c r="C667" s="220" t="str">
        <f>IF(LEN(A667)=0,"",INDEX('Smelter Look-up'!$C:$C,MATCH($A667,'Smelter Look-up'!$E:$E,0)))</f>
        <v/>
      </c>
      <c r="D667" s="216"/>
      <c r="E667" s="216" t="str">
        <f ca="1">IF(ISERROR($V667),"",OFFSET('Smelter Look-up'!$D$4,$V667-4,0)&amp;"")</f>
        <v/>
      </c>
      <c r="F667" s="216" t="str">
        <f ca="1">IF(ISERROR($V667),"",OFFSET('Smelter Look-up'!$E$4,$V667-4,0))</f>
        <v/>
      </c>
      <c r="G667" s="216" t="str">
        <f ca="1">IF(C667=$X$4,"Enter smelter details", IF(ISERROR($V667),"",OFFSET('Smelter Look-up'!$F$4,$V667-4,0)))</f>
        <v/>
      </c>
      <c r="H667" s="217" t="str">
        <f ca="1">IF(ISERROR($V667),"",OFFSET('Smelter Look-up'!$G$4,$V667-4,0))</f>
        <v/>
      </c>
      <c r="I667" s="218" t="str">
        <f ca="1">IF(ISERROR($V667),"",OFFSET('Smelter Look-up'!$H$4,$V667-4,0))</f>
        <v/>
      </c>
      <c r="J667" s="218" t="str">
        <f ca="1">IF(ISERROR($V667),"",OFFSET('Smelter Look-up'!$I$4,$V667-4,0))</f>
        <v/>
      </c>
      <c r="K667" s="267"/>
      <c r="L667" s="267"/>
      <c r="M667" s="267"/>
      <c r="N667" s="267"/>
      <c r="O667" s="267"/>
      <c r="P667" s="219"/>
      <c r="Q667" s="268"/>
      <c r="R667" s="216" t="str">
        <f ca="1">IF(ISERROR($V667),"",OFFSET('Smelter Look-up'!$C$4,$V667-4,0)&amp;"")</f>
        <v/>
      </c>
      <c r="S667" s="224" t="str">
        <f t="shared" ca="1" si="33"/>
        <v/>
      </c>
      <c r="T667" s="224" t="str">
        <f ca="1">IF(B667="","",IF(ISERROR(MATCH($J667,SorP!$B$1:$B$6230,0)),"",INDIRECT("'SorP'!$A$"&amp;MATCH($J667,SorP!$B$1:$B$6230,0))))</f>
        <v/>
      </c>
      <c r="U667" s="239"/>
      <c r="V667" s="269" t="e">
        <f>IF(C667="",NA(),MATCH($B667&amp;$C667,'Smelter Look-up'!$J:$J,0))</f>
        <v>#N/A</v>
      </c>
      <c r="W667" s="270"/>
      <c r="X667" s="270">
        <f t="shared" ca="1" si="34"/>
        <v>0</v>
      </c>
      <c r="Y667" s="270"/>
      <c r="Z667" s="270"/>
      <c r="AB667" s="272" t="str">
        <f t="shared" si="35"/>
        <v/>
      </c>
    </row>
    <row r="668" spans="1:28" s="271" customFormat="1" ht="20.25">
      <c r="A668" s="215"/>
      <c r="B668" s="216" t="str">
        <f>IF(LEN(A668)=0,"",INDEX('Smelter Look-up'!$A:$A,MATCH($A668,'Smelter Look-up'!$E:$E,0)))</f>
        <v/>
      </c>
      <c r="C668" s="220" t="str">
        <f>IF(LEN(A668)=0,"",INDEX('Smelter Look-up'!$C:$C,MATCH($A668,'Smelter Look-up'!$E:$E,0)))</f>
        <v/>
      </c>
      <c r="D668" s="216"/>
      <c r="E668" s="216" t="str">
        <f ca="1">IF(ISERROR($V668),"",OFFSET('Smelter Look-up'!$D$4,$V668-4,0)&amp;"")</f>
        <v/>
      </c>
      <c r="F668" s="216" t="str">
        <f ca="1">IF(ISERROR($V668),"",OFFSET('Smelter Look-up'!$E$4,$V668-4,0))</f>
        <v/>
      </c>
      <c r="G668" s="216" t="str">
        <f ca="1">IF(C668=$X$4,"Enter smelter details", IF(ISERROR($V668),"",OFFSET('Smelter Look-up'!$F$4,$V668-4,0)))</f>
        <v/>
      </c>
      <c r="H668" s="217" t="str">
        <f ca="1">IF(ISERROR($V668),"",OFFSET('Smelter Look-up'!$G$4,$V668-4,0))</f>
        <v/>
      </c>
      <c r="I668" s="218" t="str">
        <f ca="1">IF(ISERROR($V668),"",OFFSET('Smelter Look-up'!$H$4,$V668-4,0))</f>
        <v/>
      </c>
      <c r="J668" s="218" t="str">
        <f ca="1">IF(ISERROR($V668),"",OFFSET('Smelter Look-up'!$I$4,$V668-4,0))</f>
        <v/>
      </c>
      <c r="K668" s="267"/>
      <c r="L668" s="267"/>
      <c r="M668" s="267"/>
      <c r="N668" s="267"/>
      <c r="O668" s="267"/>
      <c r="P668" s="219"/>
      <c r="Q668" s="268"/>
      <c r="R668" s="216" t="str">
        <f ca="1">IF(ISERROR($V668),"",OFFSET('Smelter Look-up'!$C$4,$V668-4,0)&amp;"")</f>
        <v/>
      </c>
      <c r="S668" s="224" t="str">
        <f t="shared" ca="1" si="33"/>
        <v/>
      </c>
      <c r="T668" s="224" t="str">
        <f ca="1">IF(B668="","",IF(ISERROR(MATCH($J668,SorP!$B$1:$B$6230,0)),"",INDIRECT("'SorP'!$A$"&amp;MATCH($J668,SorP!$B$1:$B$6230,0))))</f>
        <v/>
      </c>
      <c r="U668" s="239"/>
      <c r="V668" s="269" t="e">
        <f>IF(C668="",NA(),MATCH($B668&amp;$C668,'Smelter Look-up'!$J:$J,0))</f>
        <v>#N/A</v>
      </c>
      <c r="W668" s="270"/>
      <c r="X668" s="270">
        <f t="shared" ca="1" si="34"/>
        <v>0</v>
      </c>
      <c r="Y668" s="270"/>
      <c r="Z668" s="270"/>
      <c r="AB668" s="272" t="str">
        <f t="shared" si="35"/>
        <v/>
      </c>
    </row>
    <row r="669" spans="1:28" s="271" customFormat="1" ht="20.25">
      <c r="A669" s="215"/>
      <c r="B669" s="216" t="str">
        <f>IF(LEN(A669)=0,"",INDEX('Smelter Look-up'!$A:$A,MATCH($A669,'Smelter Look-up'!$E:$E,0)))</f>
        <v/>
      </c>
      <c r="C669" s="220" t="str">
        <f>IF(LEN(A669)=0,"",INDEX('Smelter Look-up'!$C:$C,MATCH($A669,'Smelter Look-up'!$E:$E,0)))</f>
        <v/>
      </c>
      <c r="D669" s="216"/>
      <c r="E669" s="216" t="str">
        <f ca="1">IF(ISERROR($V669),"",OFFSET('Smelter Look-up'!$D$4,$V669-4,0)&amp;"")</f>
        <v/>
      </c>
      <c r="F669" s="216" t="str">
        <f ca="1">IF(ISERROR($V669),"",OFFSET('Smelter Look-up'!$E$4,$V669-4,0))</f>
        <v/>
      </c>
      <c r="G669" s="216" t="str">
        <f ca="1">IF(C669=$X$4,"Enter smelter details", IF(ISERROR($V669),"",OFFSET('Smelter Look-up'!$F$4,$V669-4,0)))</f>
        <v/>
      </c>
      <c r="H669" s="217" t="str">
        <f ca="1">IF(ISERROR($V669),"",OFFSET('Smelter Look-up'!$G$4,$V669-4,0))</f>
        <v/>
      </c>
      <c r="I669" s="218" t="str">
        <f ca="1">IF(ISERROR($V669),"",OFFSET('Smelter Look-up'!$H$4,$V669-4,0))</f>
        <v/>
      </c>
      <c r="J669" s="218" t="str">
        <f ca="1">IF(ISERROR($V669),"",OFFSET('Smelter Look-up'!$I$4,$V669-4,0))</f>
        <v/>
      </c>
      <c r="K669" s="267"/>
      <c r="L669" s="267"/>
      <c r="M669" s="267"/>
      <c r="N669" s="267"/>
      <c r="O669" s="267"/>
      <c r="P669" s="219"/>
      <c r="Q669" s="268"/>
      <c r="R669" s="216" t="str">
        <f ca="1">IF(ISERROR($V669),"",OFFSET('Smelter Look-up'!$C$4,$V669-4,0)&amp;"")</f>
        <v/>
      </c>
      <c r="S669" s="224" t="str">
        <f t="shared" ca="1" si="33"/>
        <v/>
      </c>
      <c r="T669" s="224" t="str">
        <f ca="1">IF(B669="","",IF(ISERROR(MATCH($J669,SorP!$B$1:$B$6230,0)),"",INDIRECT("'SorP'!$A$"&amp;MATCH($J669,SorP!$B$1:$B$6230,0))))</f>
        <v/>
      </c>
      <c r="U669" s="239"/>
      <c r="V669" s="269" t="e">
        <f>IF(C669="",NA(),MATCH($B669&amp;$C669,'Smelter Look-up'!$J:$J,0))</f>
        <v>#N/A</v>
      </c>
      <c r="W669" s="270"/>
      <c r="X669" s="270">
        <f t="shared" ca="1" si="34"/>
        <v>0</v>
      </c>
      <c r="Y669" s="270"/>
      <c r="Z669" s="270"/>
      <c r="AB669" s="272" t="str">
        <f t="shared" si="35"/>
        <v/>
      </c>
    </row>
    <row r="670" spans="1:28" s="271" customFormat="1" ht="20.25">
      <c r="A670" s="215"/>
      <c r="B670" s="216" t="str">
        <f>IF(LEN(A670)=0,"",INDEX('Smelter Look-up'!$A:$A,MATCH($A670,'Smelter Look-up'!$E:$E,0)))</f>
        <v/>
      </c>
      <c r="C670" s="220" t="str">
        <f>IF(LEN(A670)=0,"",INDEX('Smelter Look-up'!$C:$C,MATCH($A670,'Smelter Look-up'!$E:$E,0)))</f>
        <v/>
      </c>
      <c r="D670" s="216"/>
      <c r="E670" s="216" t="str">
        <f ca="1">IF(ISERROR($V670),"",OFFSET('Smelter Look-up'!$D$4,$V670-4,0)&amp;"")</f>
        <v/>
      </c>
      <c r="F670" s="216" t="str">
        <f ca="1">IF(ISERROR($V670),"",OFFSET('Smelter Look-up'!$E$4,$V670-4,0))</f>
        <v/>
      </c>
      <c r="G670" s="216" t="str">
        <f ca="1">IF(C670=$X$4,"Enter smelter details", IF(ISERROR($V670),"",OFFSET('Smelter Look-up'!$F$4,$V670-4,0)))</f>
        <v/>
      </c>
      <c r="H670" s="217" t="str">
        <f ca="1">IF(ISERROR($V670),"",OFFSET('Smelter Look-up'!$G$4,$V670-4,0))</f>
        <v/>
      </c>
      <c r="I670" s="218" t="str">
        <f ca="1">IF(ISERROR($V670),"",OFFSET('Smelter Look-up'!$H$4,$V670-4,0))</f>
        <v/>
      </c>
      <c r="J670" s="218" t="str">
        <f ca="1">IF(ISERROR($V670),"",OFFSET('Smelter Look-up'!$I$4,$V670-4,0))</f>
        <v/>
      </c>
      <c r="K670" s="267"/>
      <c r="L670" s="267"/>
      <c r="M670" s="267"/>
      <c r="N670" s="267"/>
      <c r="O670" s="267"/>
      <c r="P670" s="219"/>
      <c r="Q670" s="268"/>
      <c r="R670" s="216" t="str">
        <f ca="1">IF(ISERROR($V670),"",OFFSET('Smelter Look-up'!$C$4,$V670-4,0)&amp;"")</f>
        <v/>
      </c>
      <c r="S670" s="224" t="str">
        <f t="shared" ca="1" si="33"/>
        <v/>
      </c>
      <c r="T670" s="224" t="str">
        <f ca="1">IF(B670="","",IF(ISERROR(MATCH($J670,SorP!$B$1:$B$6230,0)),"",INDIRECT("'SorP'!$A$"&amp;MATCH($J670,SorP!$B$1:$B$6230,0))))</f>
        <v/>
      </c>
      <c r="U670" s="239"/>
      <c r="V670" s="269" t="e">
        <f>IF(C670="",NA(),MATCH($B670&amp;$C670,'Smelter Look-up'!$J:$J,0))</f>
        <v>#N/A</v>
      </c>
      <c r="W670" s="270"/>
      <c r="X670" s="270">
        <f t="shared" ca="1" si="34"/>
        <v>0</v>
      </c>
      <c r="Y670" s="270"/>
      <c r="Z670" s="270"/>
      <c r="AB670" s="272" t="str">
        <f t="shared" si="35"/>
        <v/>
      </c>
    </row>
    <row r="671" spans="1:28" s="271" customFormat="1" ht="20.25">
      <c r="A671" s="215"/>
      <c r="B671" s="216" t="str">
        <f>IF(LEN(A671)=0,"",INDEX('Smelter Look-up'!$A:$A,MATCH($A671,'Smelter Look-up'!$E:$E,0)))</f>
        <v/>
      </c>
      <c r="C671" s="220" t="str">
        <f>IF(LEN(A671)=0,"",INDEX('Smelter Look-up'!$C:$C,MATCH($A671,'Smelter Look-up'!$E:$E,0)))</f>
        <v/>
      </c>
      <c r="D671" s="216"/>
      <c r="E671" s="216" t="str">
        <f ca="1">IF(ISERROR($V671),"",OFFSET('Smelter Look-up'!$D$4,$V671-4,0)&amp;"")</f>
        <v/>
      </c>
      <c r="F671" s="216" t="str">
        <f ca="1">IF(ISERROR($V671),"",OFFSET('Smelter Look-up'!$E$4,$V671-4,0))</f>
        <v/>
      </c>
      <c r="G671" s="216" t="str">
        <f ca="1">IF(C671=$X$4,"Enter smelter details", IF(ISERROR($V671),"",OFFSET('Smelter Look-up'!$F$4,$V671-4,0)))</f>
        <v/>
      </c>
      <c r="H671" s="217" t="str">
        <f ca="1">IF(ISERROR($V671),"",OFFSET('Smelter Look-up'!$G$4,$V671-4,0))</f>
        <v/>
      </c>
      <c r="I671" s="218" t="str">
        <f ca="1">IF(ISERROR($V671),"",OFFSET('Smelter Look-up'!$H$4,$V671-4,0))</f>
        <v/>
      </c>
      <c r="J671" s="218" t="str">
        <f ca="1">IF(ISERROR($V671),"",OFFSET('Smelter Look-up'!$I$4,$V671-4,0))</f>
        <v/>
      </c>
      <c r="K671" s="267"/>
      <c r="L671" s="267"/>
      <c r="M671" s="267"/>
      <c r="N671" s="267"/>
      <c r="O671" s="267"/>
      <c r="P671" s="219"/>
      <c r="Q671" s="268"/>
      <c r="R671" s="216" t="str">
        <f ca="1">IF(ISERROR($V671),"",OFFSET('Smelter Look-up'!$C$4,$V671-4,0)&amp;"")</f>
        <v/>
      </c>
      <c r="S671" s="224" t="str">
        <f t="shared" ca="1" si="33"/>
        <v/>
      </c>
      <c r="T671" s="224" t="str">
        <f ca="1">IF(B671="","",IF(ISERROR(MATCH($J671,SorP!$B$1:$B$6230,0)),"",INDIRECT("'SorP'!$A$"&amp;MATCH($J671,SorP!$B$1:$B$6230,0))))</f>
        <v/>
      </c>
      <c r="U671" s="239"/>
      <c r="V671" s="269" t="e">
        <f>IF(C671="",NA(),MATCH($B671&amp;$C671,'Smelter Look-up'!$J:$J,0))</f>
        <v>#N/A</v>
      </c>
      <c r="W671" s="270"/>
      <c r="X671" s="270">
        <f t="shared" ca="1" si="34"/>
        <v>0</v>
      </c>
      <c r="Y671" s="270"/>
      <c r="Z671" s="270"/>
      <c r="AB671" s="272" t="str">
        <f t="shared" si="35"/>
        <v/>
      </c>
    </row>
    <row r="672" spans="1:28" s="271" customFormat="1" ht="20.25">
      <c r="A672" s="215"/>
      <c r="B672" s="216" t="str">
        <f>IF(LEN(A672)=0,"",INDEX('Smelter Look-up'!$A:$A,MATCH($A672,'Smelter Look-up'!$E:$E,0)))</f>
        <v/>
      </c>
      <c r="C672" s="220" t="str">
        <f>IF(LEN(A672)=0,"",INDEX('Smelter Look-up'!$C:$C,MATCH($A672,'Smelter Look-up'!$E:$E,0)))</f>
        <v/>
      </c>
      <c r="D672" s="216"/>
      <c r="E672" s="216" t="str">
        <f ca="1">IF(ISERROR($V672),"",OFFSET('Smelter Look-up'!$D$4,$V672-4,0)&amp;"")</f>
        <v/>
      </c>
      <c r="F672" s="216" t="str">
        <f ca="1">IF(ISERROR($V672),"",OFFSET('Smelter Look-up'!$E$4,$V672-4,0))</f>
        <v/>
      </c>
      <c r="G672" s="216" t="str">
        <f ca="1">IF(C672=$X$4,"Enter smelter details", IF(ISERROR($V672),"",OFFSET('Smelter Look-up'!$F$4,$V672-4,0)))</f>
        <v/>
      </c>
      <c r="H672" s="217" t="str">
        <f ca="1">IF(ISERROR($V672),"",OFFSET('Smelter Look-up'!$G$4,$V672-4,0))</f>
        <v/>
      </c>
      <c r="I672" s="218" t="str">
        <f ca="1">IF(ISERROR($V672),"",OFFSET('Smelter Look-up'!$H$4,$V672-4,0))</f>
        <v/>
      </c>
      <c r="J672" s="218" t="str">
        <f ca="1">IF(ISERROR($V672),"",OFFSET('Smelter Look-up'!$I$4,$V672-4,0))</f>
        <v/>
      </c>
      <c r="K672" s="267"/>
      <c r="L672" s="267"/>
      <c r="M672" s="267"/>
      <c r="N672" s="267"/>
      <c r="O672" s="267"/>
      <c r="P672" s="219"/>
      <c r="Q672" s="268"/>
      <c r="R672" s="216" t="str">
        <f ca="1">IF(ISERROR($V672),"",OFFSET('Smelter Look-up'!$C$4,$V672-4,0)&amp;"")</f>
        <v/>
      </c>
      <c r="S672" s="224" t="str">
        <f t="shared" ca="1" si="33"/>
        <v/>
      </c>
      <c r="T672" s="224" t="str">
        <f ca="1">IF(B672="","",IF(ISERROR(MATCH($J672,SorP!$B$1:$B$6230,0)),"",INDIRECT("'SorP'!$A$"&amp;MATCH($J672,SorP!$B$1:$B$6230,0))))</f>
        <v/>
      </c>
      <c r="U672" s="239"/>
      <c r="V672" s="269" t="e">
        <f>IF(C672="",NA(),MATCH($B672&amp;$C672,'Smelter Look-up'!$J:$J,0))</f>
        <v>#N/A</v>
      </c>
      <c r="W672" s="270"/>
      <c r="X672" s="270">
        <f t="shared" ca="1" si="34"/>
        <v>0</v>
      </c>
      <c r="Y672" s="270"/>
      <c r="Z672" s="270"/>
      <c r="AB672" s="272" t="str">
        <f t="shared" si="35"/>
        <v/>
      </c>
    </row>
    <row r="673" spans="1:28" s="271" customFormat="1" ht="20.25">
      <c r="A673" s="215"/>
      <c r="B673" s="216" t="str">
        <f>IF(LEN(A673)=0,"",INDEX('Smelter Look-up'!$A:$A,MATCH($A673,'Smelter Look-up'!$E:$E,0)))</f>
        <v/>
      </c>
      <c r="C673" s="220" t="str">
        <f>IF(LEN(A673)=0,"",INDEX('Smelter Look-up'!$C:$C,MATCH($A673,'Smelter Look-up'!$E:$E,0)))</f>
        <v/>
      </c>
      <c r="D673" s="216"/>
      <c r="E673" s="216" t="str">
        <f ca="1">IF(ISERROR($V673),"",OFFSET('Smelter Look-up'!$D$4,$V673-4,0)&amp;"")</f>
        <v/>
      </c>
      <c r="F673" s="216" t="str">
        <f ca="1">IF(ISERROR($V673),"",OFFSET('Smelter Look-up'!$E$4,$V673-4,0))</f>
        <v/>
      </c>
      <c r="G673" s="216" t="str">
        <f ca="1">IF(C673=$X$4,"Enter smelter details", IF(ISERROR($V673),"",OFFSET('Smelter Look-up'!$F$4,$V673-4,0)))</f>
        <v/>
      </c>
      <c r="H673" s="217" t="str">
        <f ca="1">IF(ISERROR($V673),"",OFFSET('Smelter Look-up'!$G$4,$V673-4,0))</f>
        <v/>
      </c>
      <c r="I673" s="218" t="str">
        <f ca="1">IF(ISERROR($V673),"",OFFSET('Smelter Look-up'!$H$4,$V673-4,0))</f>
        <v/>
      </c>
      <c r="J673" s="218" t="str">
        <f ca="1">IF(ISERROR($V673),"",OFFSET('Smelter Look-up'!$I$4,$V673-4,0))</f>
        <v/>
      </c>
      <c r="K673" s="267"/>
      <c r="L673" s="267"/>
      <c r="M673" s="267"/>
      <c r="N673" s="267"/>
      <c r="O673" s="267"/>
      <c r="P673" s="219"/>
      <c r="Q673" s="268"/>
      <c r="R673" s="216" t="str">
        <f ca="1">IF(ISERROR($V673),"",OFFSET('Smelter Look-up'!$C$4,$V673-4,0)&amp;"")</f>
        <v/>
      </c>
      <c r="S673" s="224" t="str">
        <f t="shared" ca="1" si="33"/>
        <v/>
      </c>
      <c r="T673" s="224" t="str">
        <f ca="1">IF(B673="","",IF(ISERROR(MATCH($J673,SorP!$B$1:$B$6230,0)),"",INDIRECT("'SorP'!$A$"&amp;MATCH($J673,SorP!$B$1:$B$6230,0))))</f>
        <v/>
      </c>
      <c r="U673" s="239"/>
      <c r="V673" s="269" t="e">
        <f>IF(C673="",NA(),MATCH($B673&amp;$C673,'Smelter Look-up'!$J:$J,0))</f>
        <v>#N/A</v>
      </c>
      <c r="W673" s="270"/>
      <c r="X673" s="270">
        <f t="shared" ca="1" si="34"/>
        <v>0</v>
      </c>
      <c r="Y673" s="270"/>
      <c r="Z673" s="270"/>
      <c r="AB673" s="272" t="str">
        <f t="shared" si="35"/>
        <v/>
      </c>
    </row>
    <row r="674" spans="1:28" s="271" customFormat="1" ht="20.25">
      <c r="A674" s="215"/>
      <c r="B674" s="216" t="str">
        <f>IF(LEN(A674)=0,"",INDEX('Smelter Look-up'!$A:$A,MATCH($A674,'Smelter Look-up'!$E:$E,0)))</f>
        <v/>
      </c>
      <c r="C674" s="220" t="str">
        <f>IF(LEN(A674)=0,"",INDEX('Smelter Look-up'!$C:$C,MATCH($A674,'Smelter Look-up'!$E:$E,0)))</f>
        <v/>
      </c>
      <c r="D674" s="216"/>
      <c r="E674" s="216" t="str">
        <f ca="1">IF(ISERROR($V674),"",OFFSET('Smelter Look-up'!$D$4,$V674-4,0)&amp;"")</f>
        <v/>
      </c>
      <c r="F674" s="216" t="str">
        <f ca="1">IF(ISERROR($V674),"",OFFSET('Smelter Look-up'!$E$4,$V674-4,0))</f>
        <v/>
      </c>
      <c r="G674" s="216" t="str">
        <f ca="1">IF(C674=$X$4,"Enter smelter details", IF(ISERROR($V674),"",OFFSET('Smelter Look-up'!$F$4,$V674-4,0)))</f>
        <v/>
      </c>
      <c r="H674" s="217" t="str">
        <f ca="1">IF(ISERROR($V674),"",OFFSET('Smelter Look-up'!$G$4,$V674-4,0))</f>
        <v/>
      </c>
      <c r="I674" s="218" t="str">
        <f ca="1">IF(ISERROR($V674),"",OFFSET('Smelter Look-up'!$H$4,$V674-4,0))</f>
        <v/>
      </c>
      <c r="J674" s="218" t="str">
        <f ca="1">IF(ISERROR($V674),"",OFFSET('Smelter Look-up'!$I$4,$V674-4,0))</f>
        <v/>
      </c>
      <c r="K674" s="267"/>
      <c r="L674" s="267"/>
      <c r="M674" s="267"/>
      <c r="N674" s="267"/>
      <c r="O674" s="267"/>
      <c r="P674" s="219"/>
      <c r="Q674" s="268"/>
      <c r="R674" s="216" t="str">
        <f ca="1">IF(ISERROR($V674),"",OFFSET('Smelter Look-up'!$C$4,$V674-4,0)&amp;"")</f>
        <v/>
      </c>
      <c r="S674" s="224" t="str">
        <f t="shared" ca="1" si="33"/>
        <v/>
      </c>
      <c r="T674" s="224" t="str">
        <f ca="1">IF(B674="","",IF(ISERROR(MATCH($J674,SorP!$B$1:$B$6230,0)),"",INDIRECT("'SorP'!$A$"&amp;MATCH($J674,SorP!$B$1:$B$6230,0))))</f>
        <v/>
      </c>
      <c r="U674" s="239"/>
      <c r="V674" s="269" t="e">
        <f>IF(C674="",NA(),MATCH($B674&amp;$C674,'Smelter Look-up'!$J:$J,0))</f>
        <v>#N/A</v>
      </c>
      <c r="W674" s="270"/>
      <c r="X674" s="270">
        <f t="shared" ca="1" si="34"/>
        <v>0</v>
      </c>
      <c r="Y674" s="270"/>
      <c r="Z674" s="270"/>
      <c r="AB674" s="272" t="str">
        <f t="shared" si="35"/>
        <v/>
      </c>
    </row>
    <row r="675" spans="1:28" s="271" customFormat="1" ht="20.25">
      <c r="A675" s="215"/>
      <c r="B675" s="216" t="str">
        <f>IF(LEN(A675)=0,"",INDEX('Smelter Look-up'!$A:$A,MATCH($A675,'Smelter Look-up'!$E:$E,0)))</f>
        <v/>
      </c>
      <c r="C675" s="220" t="str">
        <f>IF(LEN(A675)=0,"",INDEX('Smelter Look-up'!$C:$C,MATCH($A675,'Smelter Look-up'!$E:$E,0)))</f>
        <v/>
      </c>
      <c r="D675" s="216"/>
      <c r="E675" s="216" t="str">
        <f ca="1">IF(ISERROR($V675),"",OFFSET('Smelter Look-up'!$D$4,$V675-4,0)&amp;"")</f>
        <v/>
      </c>
      <c r="F675" s="216" t="str">
        <f ca="1">IF(ISERROR($V675),"",OFFSET('Smelter Look-up'!$E$4,$V675-4,0))</f>
        <v/>
      </c>
      <c r="G675" s="216" t="str">
        <f ca="1">IF(C675=$X$4,"Enter smelter details", IF(ISERROR($V675),"",OFFSET('Smelter Look-up'!$F$4,$V675-4,0)))</f>
        <v/>
      </c>
      <c r="H675" s="217" t="str">
        <f ca="1">IF(ISERROR($V675),"",OFFSET('Smelter Look-up'!$G$4,$V675-4,0))</f>
        <v/>
      </c>
      <c r="I675" s="218" t="str">
        <f ca="1">IF(ISERROR($V675),"",OFFSET('Smelter Look-up'!$H$4,$V675-4,0))</f>
        <v/>
      </c>
      <c r="J675" s="218" t="str">
        <f ca="1">IF(ISERROR($V675),"",OFFSET('Smelter Look-up'!$I$4,$V675-4,0))</f>
        <v/>
      </c>
      <c r="K675" s="267"/>
      <c r="L675" s="267"/>
      <c r="M675" s="267"/>
      <c r="N675" s="267"/>
      <c r="O675" s="267"/>
      <c r="P675" s="219"/>
      <c r="Q675" s="268"/>
      <c r="R675" s="216" t="str">
        <f ca="1">IF(ISERROR($V675),"",OFFSET('Smelter Look-up'!$C$4,$V675-4,0)&amp;"")</f>
        <v/>
      </c>
      <c r="S675" s="224" t="str">
        <f t="shared" ca="1" si="33"/>
        <v/>
      </c>
      <c r="T675" s="224" t="str">
        <f ca="1">IF(B675="","",IF(ISERROR(MATCH($J675,SorP!$B$1:$B$6230,0)),"",INDIRECT("'SorP'!$A$"&amp;MATCH($J675,SorP!$B$1:$B$6230,0))))</f>
        <v/>
      </c>
      <c r="U675" s="239"/>
      <c r="V675" s="269" t="e">
        <f>IF(C675="",NA(),MATCH($B675&amp;$C675,'Smelter Look-up'!$J:$J,0))</f>
        <v>#N/A</v>
      </c>
      <c r="W675" s="270"/>
      <c r="X675" s="270">
        <f t="shared" ca="1" si="34"/>
        <v>0</v>
      </c>
      <c r="Y675" s="270"/>
      <c r="Z675" s="270"/>
      <c r="AB675" s="272" t="str">
        <f t="shared" si="35"/>
        <v/>
      </c>
    </row>
    <row r="676" spans="1:28" s="271" customFormat="1" ht="20.25">
      <c r="A676" s="215"/>
      <c r="B676" s="216" t="str">
        <f>IF(LEN(A676)=0,"",INDEX('Smelter Look-up'!$A:$A,MATCH($A676,'Smelter Look-up'!$E:$E,0)))</f>
        <v/>
      </c>
      <c r="C676" s="220" t="str">
        <f>IF(LEN(A676)=0,"",INDEX('Smelter Look-up'!$C:$C,MATCH($A676,'Smelter Look-up'!$E:$E,0)))</f>
        <v/>
      </c>
      <c r="D676" s="216"/>
      <c r="E676" s="216" t="str">
        <f ca="1">IF(ISERROR($V676),"",OFFSET('Smelter Look-up'!$D$4,$V676-4,0)&amp;"")</f>
        <v/>
      </c>
      <c r="F676" s="216" t="str">
        <f ca="1">IF(ISERROR($V676),"",OFFSET('Smelter Look-up'!$E$4,$V676-4,0))</f>
        <v/>
      </c>
      <c r="G676" s="216" t="str">
        <f ca="1">IF(C676=$X$4,"Enter smelter details", IF(ISERROR($V676),"",OFFSET('Smelter Look-up'!$F$4,$V676-4,0)))</f>
        <v/>
      </c>
      <c r="H676" s="217" t="str">
        <f ca="1">IF(ISERROR($V676),"",OFFSET('Smelter Look-up'!$G$4,$V676-4,0))</f>
        <v/>
      </c>
      <c r="I676" s="218" t="str">
        <f ca="1">IF(ISERROR($V676),"",OFFSET('Smelter Look-up'!$H$4,$V676-4,0))</f>
        <v/>
      </c>
      <c r="J676" s="218" t="str">
        <f ca="1">IF(ISERROR($V676),"",OFFSET('Smelter Look-up'!$I$4,$V676-4,0))</f>
        <v/>
      </c>
      <c r="K676" s="267"/>
      <c r="L676" s="267"/>
      <c r="M676" s="267"/>
      <c r="N676" s="267"/>
      <c r="O676" s="267"/>
      <c r="P676" s="219"/>
      <c r="Q676" s="268"/>
      <c r="R676" s="216" t="str">
        <f ca="1">IF(ISERROR($V676),"",OFFSET('Smelter Look-up'!$C$4,$V676-4,0)&amp;"")</f>
        <v/>
      </c>
      <c r="S676" s="224" t="str">
        <f t="shared" ca="1" si="33"/>
        <v/>
      </c>
      <c r="T676" s="224" t="str">
        <f ca="1">IF(B676="","",IF(ISERROR(MATCH($J676,SorP!$B$1:$B$6230,0)),"",INDIRECT("'SorP'!$A$"&amp;MATCH($J676,SorP!$B$1:$B$6230,0))))</f>
        <v/>
      </c>
      <c r="U676" s="239"/>
      <c r="V676" s="269" t="e">
        <f>IF(C676="",NA(),MATCH($B676&amp;$C676,'Smelter Look-up'!$J:$J,0))</f>
        <v>#N/A</v>
      </c>
      <c r="W676" s="270"/>
      <c r="X676" s="270">
        <f t="shared" ca="1" si="34"/>
        <v>0</v>
      </c>
      <c r="Y676" s="270"/>
      <c r="Z676" s="270"/>
      <c r="AB676" s="272" t="str">
        <f t="shared" si="35"/>
        <v/>
      </c>
    </row>
    <row r="677" spans="1:28" s="271" customFormat="1" ht="20.25">
      <c r="A677" s="215"/>
      <c r="B677" s="216" t="str">
        <f>IF(LEN(A677)=0,"",INDEX('Smelter Look-up'!$A:$A,MATCH($A677,'Smelter Look-up'!$E:$E,0)))</f>
        <v/>
      </c>
      <c r="C677" s="220" t="str">
        <f>IF(LEN(A677)=0,"",INDEX('Smelter Look-up'!$C:$C,MATCH($A677,'Smelter Look-up'!$E:$E,0)))</f>
        <v/>
      </c>
      <c r="D677" s="216"/>
      <c r="E677" s="216" t="str">
        <f ca="1">IF(ISERROR($V677),"",OFFSET('Smelter Look-up'!$D$4,$V677-4,0)&amp;"")</f>
        <v/>
      </c>
      <c r="F677" s="216" t="str">
        <f ca="1">IF(ISERROR($V677),"",OFFSET('Smelter Look-up'!$E$4,$V677-4,0))</f>
        <v/>
      </c>
      <c r="G677" s="216" t="str">
        <f ca="1">IF(C677=$X$4,"Enter smelter details", IF(ISERROR($V677),"",OFFSET('Smelter Look-up'!$F$4,$V677-4,0)))</f>
        <v/>
      </c>
      <c r="H677" s="217" t="str">
        <f ca="1">IF(ISERROR($V677),"",OFFSET('Smelter Look-up'!$G$4,$V677-4,0))</f>
        <v/>
      </c>
      <c r="I677" s="218" t="str">
        <f ca="1">IF(ISERROR($V677),"",OFFSET('Smelter Look-up'!$H$4,$V677-4,0))</f>
        <v/>
      </c>
      <c r="J677" s="218" t="str">
        <f ca="1">IF(ISERROR($V677),"",OFFSET('Smelter Look-up'!$I$4,$V677-4,0))</f>
        <v/>
      </c>
      <c r="K677" s="267"/>
      <c r="L677" s="267"/>
      <c r="M677" s="267"/>
      <c r="N677" s="267"/>
      <c r="O677" s="267"/>
      <c r="P677" s="219"/>
      <c r="Q677" s="268"/>
      <c r="R677" s="216" t="str">
        <f ca="1">IF(ISERROR($V677),"",OFFSET('Smelter Look-up'!$C$4,$V677-4,0)&amp;"")</f>
        <v/>
      </c>
      <c r="S677" s="224" t="str">
        <f t="shared" ca="1" si="33"/>
        <v/>
      </c>
      <c r="T677" s="224" t="str">
        <f ca="1">IF(B677="","",IF(ISERROR(MATCH($J677,SorP!$B$1:$B$6230,0)),"",INDIRECT("'SorP'!$A$"&amp;MATCH($J677,SorP!$B$1:$B$6230,0))))</f>
        <v/>
      </c>
      <c r="U677" s="239"/>
      <c r="V677" s="269" t="e">
        <f>IF(C677="",NA(),MATCH($B677&amp;$C677,'Smelter Look-up'!$J:$J,0))</f>
        <v>#N/A</v>
      </c>
      <c r="W677" s="270"/>
      <c r="X677" s="270">
        <f t="shared" ca="1" si="34"/>
        <v>0</v>
      </c>
      <c r="Y677" s="270"/>
      <c r="Z677" s="270"/>
      <c r="AB677" s="272" t="str">
        <f t="shared" si="35"/>
        <v/>
      </c>
    </row>
    <row r="678" spans="1:28" s="271" customFormat="1" ht="20.25">
      <c r="A678" s="215"/>
      <c r="B678" s="216" t="str">
        <f>IF(LEN(A678)=0,"",INDEX('Smelter Look-up'!$A:$A,MATCH($A678,'Smelter Look-up'!$E:$E,0)))</f>
        <v/>
      </c>
      <c r="C678" s="220" t="str">
        <f>IF(LEN(A678)=0,"",INDEX('Smelter Look-up'!$C:$C,MATCH($A678,'Smelter Look-up'!$E:$E,0)))</f>
        <v/>
      </c>
      <c r="D678" s="216"/>
      <c r="E678" s="216" t="str">
        <f ca="1">IF(ISERROR($V678),"",OFFSET('Smelter Look-up'!$D$4,$V678-4,0)&amp;"")</f>
        <v/>
      </c>
      <c r="F678" s="216" t="str">
        <f ca="1">IF(ISERROR($V678),"",OFFSET('Smelter Look-up'!$E$4,$V678-4,0))</f>
        <v/>
      </c>
      <c r="G678" s="216" t="str">
        <f ca="1">IF(C678=$X$4,"Enter smelter details", IF(ISERROR($V678),"",OFFSET('Smelter Look-up'!$F$4,$V678-4,0)))</f>
        <v/>
      </c>
      <c r="H678" s="217" t="str">
        <f ca="1">IF(ISERROR($V678),"",OFFSET('Smelter Look-up'!$G$4,$V678-4,0))</f>
        <v/>
      </c>
      <c r="I678" s="218" t="str">
        <f ca="1">IF(ISERROR($V678),"",OFFSET('Smelter Look-up'!$H$4,$V678-4,0))</f>
        <v/>
      </c>
      <c r="J678" s="218" t="str">
        <f ca="1">IF(ISERROR($V678),"",OFFSET('Smelter Look-up'!$I$4,$V678-4,0))</f>
        <v/>
      </c>
      <c r="K678" s="267"/>
      <c r="L678" s="267"/>
      <c r="M678" s="267"/>
      <c r="N678" s="267"/>
      <c r="O678" s="267"/>
      <c r="P678" s="219"/>
      <c r="Q678" s="268"/>
      <c r="R678" s="216" t="str">
        <f ca="1">IF(ISERROR($V678),"",OFFSET('Smelter Look-up'!$C$4,$V678-4,0)&amp;"")</f>
        <v/>
      </c>
      <c r="S678" s="224" t="str">
        <f t="shared" ca="1" si="33"/>
        <v/>
      </c>
      <c r="T678" s="224" t="str">
        <f ca="1">IF(B678="","",IF(ISERROR(MATCH($J678,SorP!$B$1:$B$6230,0)),"",INDIRECT("'SorP'!$A$"&amp;MATCH($J678,SorP!$B$1:$B$6230,0))))</f>
        <v/>
      </c>
      <c r="U678" s="239"/>
      <c r="V678" s="269" t="e">
        <f>IF(C678="",NA(),MATCH($B678&amp;$C678,'Smelter Look-up'!$J:$J,0))</f>
        <v>#N/A</v>
      </c>
      <c r="W678" s="270"/>
      <c r="X678" s="270">
        <f t="shared" ca="1" si="34"/>
        <v>0</v>
      </c>
      <c r="Y678" s="270"/>
      <c r="Z678" s="270"/>
      <c r="AB678" s="272" t="str">
        <f t="shared" si="35"/>
        <v/>
      </c>
    </row>
    <row r="679" spans="1:28" s="271" customFormat="1" ht="20.25">
      <c r="A679" s="215"/>
      <c r="B679" s="216" t="str">
        <f>IF(LEN(A679)=0,"",INDEX('Smelter Look-up'!$A:$A,MATCH($A679,'Smelter Look-up'!$E:$E,0)))</f>
        <v/>
      </c>
      <c r="C679" s="220" t="str">
        <f>IF(LEN(A679)=0,"",INDEX('Smelter Look-up'!$C:$C,MATCH($A679,'Smelter Look-up'!$E:$E,0)))</f>
        <v/>
      </c>
      <c r="D679" s="216"/>
      <c r="E679" s="216" t="str">
        <f ca="1">IF(ISERROR($V679),"",OFFSET('Smelter Look-up'!$D$4,$V679-4,0)&amp;"")</f>
        <v/>
      </c>
      <c r="F679" s="216" t="str">
        <f ca="1">IF(ISERROR($V679),"",OFFSET('Smelter Look-up'!$E$4,$V679-4,0))</f>
        <v/>
      </c>
      <c r="G679" s="216" t="str">
        <f ca="1">IF(C679=$X$4,"Enter smelter details", IF(ISERROR($V679),"",OFFSET('Smelter Look-up'!$F$4,$V679-4,0)))</f>
        <v/>
      </c>
      <c r="H679" s="217" t="str">
        <f ca="1">IF(ISERROR($V679),"",OFFSET('Smelter Look-up'!$G$4,$V679-4,0))</f>
        <v/>
      </c>
      <c r="I679" s="218" t="str">
        <f ca="1">IF(ISERROR($V679),"",OFFSET('Smelter Look-up'!$H$4,$V679-4,0))</f>
        <v/>
      </c>
      <c r="J679" s="218" t="str">
        <f ca="1">IF(ISERROR($V679),"",OFFSET('Smelter Look-up'!$I$4,$V679-4,0))</f>
        <v/>
      </c>
      <c r="K679" s="267"/>
      <c r="L679" s="267"/>
      <c r="M679" s="267"/>
      <c r="N679" s="267"/>
      <c r="O679" s="267"/>
      <c r="P679" s="219"/>
      <c r="Q679" s="268"/>
      <c r="R679" s="216" t="str">
        <f ca="1">IF(ISERROR($V679),"",OFFSET('Smelter Look-up'!$C$4,$V679-4,0)&amp;"")</f>
        <v/>
      </c>
      <c r="S679" s="224" t="str">
        <f t="shared" ca="1" si="33"/>
        <v/>
      </c>
      <c r="T679" s="224" t="str">
        <f ca="1">IF(B679="","",IF(ISERROR(MATCH($J679,SorP!$B$1:$B$6230,0)),"",INDIRECT("'SorP'!$A$"&amp;MATCH($J679,SorP!$B$1:$B$6230,0))))</f>
        <v/>
      </c>
      <c r="U679" s="239"/>
      <c r="V679" s="269" t="e">
        <f>IF(C679="",NA(),MATCH($B679&amp;$C679,'Smelter Look-up'!$J:$J,0))</f>
        <v>#N/A</v>
      </c>
      <c r="W679" s="270"/>
      <c r="X679" s="270">
        <f t="shared" ca="1" si="34"/>
        <v>0</v>
      </c>
      <c r="Y679" s="270"/>
      <c r="Z679" s="270"/>
      <c r="AB679" s="272" t="str">
        <f t="shared" si="35"/>
        <v/>
      </c>
    </row>
    <row r="680" spans="1:28" s="271" customFormat="1" ht="20.25">
      <c r="A680" s="215"/>
      <c r="B680" s="216" t="str">
        <f>IF(LEN(A680)=0,"",INDEX('Smelter Look-up'!$A:$A,MATCH($A680,'Smelter Look-up'!$E:$E,0)))</f>
        <v/>
      </c>
      <c r="C680" s="220" t="str">
        <f>IF(LEN(A680)=0,"",INDEX('Smelter Look-up'!$C:$C,MATCH($A680,'Smelter Look-up'!$E:$E,0)))</f>
        <v/>
      </c>
      <c r="D680" s="216"/>
      <c r="E680" s="216" t="str">
        <f ca="1">IF(ISERROR($V680),"",OFFSET('Smelter Look-up'!$D$4,$V680-4,0)&amp;"")</f>
        <v/>
      </c>
      <c r="F680" s="216" t="str">
        <f ca="1">IF(ISERROR($V680),"",OFFSET('Smelter Look-up'!$E$4,$V680-4,0))</f>
        <v/>
      </c>
      <c r="G680" s="216" t="str">
        <f ca="1">IF(C680=$X$4,"Enter smelter details", IF(ISERROR($V680),"",OFFSET('Smelter Look-up'!$F$4,$V680-4,0)))</f>
        <v/>
      </c>
      <c r="H680" s="217" t="str">
        <f ca="1">IF(ISERROR($V680),"",OFFSET('Smelter Look-up'!$G$4,$V680-4,0))</f>
        <v/>
      </c>
      <c r="I680" s="218" t="str">
        <f ca="1">IF(ISERROR($V680),"",OFFSET('Smelter Look-up'!$H$4,$V680-4,0))</f>
        <v/>
      </c>
      <c r="J680" s="218" t="str">
        <f ca="1">IF(ISERROR($V680),"",OFFSET('Smelter Look-up'!$I$4,$V680-4,0))</f>
        <v/>
      </c>
      <c r="K680" s="267"/>
      <c r="L680" s="267"/>
      <c r="M680" s="267"/>
      <c r="N680" s="267"/>
      <c r="O680" s="267"/>
      <c r="P680" s="219"/>
      <c r="Q680" s="268"/>
      <c r="R680" s="216" t="str">
        <f ca="1">IF(ISERROR($V680),"",OFFSET('Smelter Look-up'!$C$4,$V680-4,0)&amp;"")</f>
        <v/>
      </c>
      <c r="S680" s="224" t="str">
        <f t="shared" ca="1" si="33"/>
        <v/>
      </c>
      <c r="T680" s="224" t="str">
        <f ca="1">IF(B680="","",IF(ISERROR(MATCH($J680,SorP!$B$1:$B$6230,0)),"",INDIRECT("'SorP'!$A$"&amp;MATCH($J680,SorP!$B$1:$B$6230,0))))</f>
        <v/>
      </c>
      <c r="U680" s="239"/>
      <c r="V680" s="269" t="e">
        <f>IF(C680="",NA(),MATCH($B680&amp;$C680,'Smelter Look-up'!$J:$J,0))</f>
        <v>#N/A</v>
      </c>
      <c r="W680" s="270"/>
      <c r="X680" s="270">
        <f t="shared" ca="1" si="34"/>
        <v>0</v>
      </c>
      <c r="Y680" s="270"/>
      <c r="Z680" s="270"/>
      <c r="AB680" s="272" t="str">
        <f t="shared" si="35"/>
        <v/>
      </c>
    </row>
    <row r="681" spans="1:28" s="271" customFormat="1" ht="20.25">
      <c r="A681" s="215"/>
      <c r="B681" s="216" t="str">
        <f>IF(LEN(A681)=0,"",INDEX('Smelter Look-up'!$A:$A,MATCH($A681,'Smelter Look-up'!$E:$E,0)))</f>
        <v/>
      </c>
      <c r="C681" s="220" t="str">
        <f>IF(LEN(A681)=0,"",INDEX('Smelter Look-up'!$C:$C,MATCH($A681,'Smelter Look-up'!$E:$E,0)))</f>
        <v/>
      </c>
      <c r="D681" s="216"/>
      <c r="E681" s="216" t="str">
        <f ca="1">IF(ISERROR($V681),"",OFFSET('Smelter Look-up'!$D$4,$V681-4,0)&amp;"")</f>
        <v/>
      </c>
      <c r="F681" s="216" t="str">
        <f ca="1">IF(ISERROR($V681),"",OFFSET('Smelter Look-up'!$E$4,$V681-4,0))</f>
        <v/>
      </c>
      <c r="G681" s="216" t="str">
        <f ca="1">IF(C681=$X$4,"Enter smelter details", IF(ISERROR($V681),"",OFFSET('Smelter Look-up'!$F$4,$V681-4,0)))</f>
        <v/>
      </c>
      <c r="H681" s="217" t="str">
        <f ca="1">IF(ISERROR($V681),"",OFFSET('Smelter Look-up'!$G$4,$V681-4,0))</f>
        <v/>
      </c>
      <c r="I681" s="218" t="str">
        <f ca="1">IF(ISERROR($V681),"",OFFSET('Smelter Look-up'!$H$4,$V681-4,0))</f>
        <v/>
      </c>
      <c r="J681" s="218" t="str">
        <f ca="1">IF(ISERROR($V681),"",OFFSET('Smelter Look-up'!$I$4,$V681-4,0))</f>
        <v/>
      </c>
      <c r="K681" s="267"/>
      <c r="L681" s="267"/>
      <c r="M681" s="267"/>
      <c r="N681" s="267"/>
      <c r="O681" s="267"/>
      <c r="P681" s="219"/>
      <c r="Q681" s="268"/>
      <c r="R681" s="216" t="str">
        <f ca="1">IF(ISERROR($V681),"",OFFSET('Smelter Look-up'!$C$4,$V681-4,0)&amp;"")</f>
        <v/>
      </c>
      <c r="S681" s="224" t="str">
        <f t="shared" ca="1" si="33"/>
        <v/>
      </c>
      <c r="T681" s="224" t="str">
        <f ca="1">IF(B681="","",IF(ISERROR(MATCH($J681,SorP!$B$1:$B$6230,0)),"",INDIRECT("'SorP'!$A$"&amp;MATCH($J681,SorP!$B$1:$B$6230,0))))</f>
        <v/>
      </c>
      <c r="U681" s="239"/>
      <c r="V681" s="269" t="e">
        <f>IF(C681="",NA(),MATCH($B681&amp;$C681,'Smelter Look-up'!$J:$J,0))</f>
        <v>#N/A</v>
      </c>
      <c r="W681" s="270"/>
      <c r="X681" s="270">
        <f t="shared" ca="1" si="34"/>
        <v>0</v>
      </c>
      <c r="Y681" s="270"/>
      <c r="Z681" s="270"/>
      <c r="AB681" s="272" t="str">
        <f t="shared" si="35"/>
        <v/>
      </c>
    </row>
    <row r="682" spans="1:28" s="271" customFormat="1" ht="20.25">
      <c r="A682" s="215"/>
      <c r="B682" s="216" t="str">
        <f>IF(LEN(A682)=0,"",INDEX('Smelter Look-up'!$A:$A,MATCH($A682,'Smelter Look-up'!$E:$E,0)))</f>
        <v/>
      </c>
      <c r="C682" s="220" t="str">
        <f>IF(LEN(A682)=0,"",INDEX('Smelter Look-up'!$C:$C,MATCH($A682,'Smelter Look-up'!$E:$E,0)))</f>
        <v/>
      </c>
      <c r="D682" s="216"/>
      <c r="E682" s="216" t="str">
        <f ca="1">IF(ISERROR($V682),"",OFFSET('Smelter Look-up'!$D$4,$V682-4,0)&amp;"")</f>
        <v/>
      </c>
      <c r="F682" s="216" t="str">
        <f ca="1">IF(ISERROR($V682),"",OFFSET('Smelter Look-up'!$E$4,$V682-4,0))</f>
        <v/>
      </c>
      <c r="G682" s="216" t="str">
        <f ca="1">IF(C682=$X$4,"Enter smelter details", IF(ISERROR($V682),"",OFFSET('Smelter Look-up'!$F$4,$V682-4,0)))</f>
        <v/>
      </c>
      <c r="H682" s="217" t="str">
        <f ca="1">IF(ISERROR($V682),"",OFFSET('Smelter Look-up'!$G$4,$V682-4,0))</f>
        <v/>
      </c>
      <c r="I682" s="218" t="str">
        <f ca="1">IF(ISERROR($V682),"",OFFSET('Smelter Look-up'!$H$4,$V682-4,0))</f>
        <v/>
      </c>
      <c r="J682" s="218" t="str">
        <f ca="1">IF(ISERROR($V682),"",OFFSET('Smelter Look-up'!$I$4,$V682-4,0))</f>
        <v/>
      </c>
      <c r="K682" s="267"/>
      <c r="L682" s="267"/>
      <c r="M682" s="267"/>
      <c r="N682" s="267"/>
      <c r="O682" s="267"/>
      <c r="P682" s="219"/>
      <c r="Q682" s="268"/>
      <c r="R682" s="216" t="str">
        <f ca="1">IF(ISERROR($V682),"",OFFSET('Smelter Look-up'!$C$4,$V682-4,0)&amp;"")</f>
        <v/>
      </c>
      <c r="S682" s="224" t="str">
        <f t="shared" ca="1" si="33"/>
        <v/>
      </c>
      <c r="T682" s="224" t="str">
        <f ca="1">IF(B682="","",IF(ISERROR(MATCH($J682,SorP!$B$1:$B$6230,0)),"",INDIRECT("'SorP'!$A$"&amp;MATCH($J682,SorP!$B$1:$B$6230,0))))</f>
        <v/>
      </c>
      <c r="U682" s="239"/>
      <c r="V682" s="269" t="e">
        <f>IF(C682="",NA(),MATCH($B682&amp;$C682,'Smelter Look-up'!$J:$J,0))</f>
        <v>#N/A</v>
      </c>
      <c r="W682" s="270"/>
      <c r="X682" s="270">
        <f t="shared" ca="1" si="34"/>
        <v>0</v>
      </c>
      <c r="Y682" s="270"/>
      <c r="Z682" s="270"/>
      <c r="AB682" s="272" t="str">
        <f t="shared" si="35"/>
        <v/>
      </c>
    </row>
    <row r="683" spans="1:28" s="271" customFormat="1" ht="20.25">
      <c r="A683" s="215"/>
      <c r="B683" s="216" t="str">
        <f>IF(LEN(A683)=0,"",INDEX('Smelter Look-up'!$A:$A,MATCH($A683,'Smelter Look-up'!$E:$E,0)))</f>
        <v/>
      </c>
      <c r="C683" s="220" t="str">
        <f>IF(LEN(A683)=0,"",INDEX('Smelter Look-up'!$C:$C,MATCH($A683,'Smelter Look-up'!$E:$E,0)))</f>
        <v/>
      </c>
      <c r="D683" s="216"/>
      <c r="E683" s="216" t="str">
        <f ca="1">IF(ISERROR($V683),"",OFFSET('Smelter Look-up'!$D$4,$V683-4,0)&amp;"")</f>
        <v/>
      </c>
      <c r="F683" s="216" t="str">
        <f ca="1">IF(ISERROR($V683),"",OFFSET('Smelter Look-up'!$E$4,$V683-4,0))</f>
        <v/>
      </c>
      <c r="G683" s="216" t="str">
        <f ca="1">IF(C683=$X$4,"Enter smelter details", IF(ISERROR($V683),"",OFFSET('Smelter Look-up'!$F$4,$V683-4,0)))</f>
        <v/>
      </c>
      <c r="H683" s="217" t="str">
        <f ca="1">IF(ISERROR($V683),"",OFFSET('Smelter Look-up'!$G$4,$V683-4,0))</f>
        <v/>
      </c>
      <c r="I683" s="218" t="str">
        <f ca="1">IF(ISERROR($V683),"",OFFSET('Smelter Look-up'!$H$4,$V683-4,0))</f>
        <v/>
      </c>
      <c r="J683" s="218" t="str">
        <f ca="1">IF(ISERROR($V683),"",OFFSET('Smelter Look-up'!$I$4,$V683-4,0))</f>
        <v/>
      </c>
      <c r="K683" s="267"/>
      <c r="L683" s="267"/>
      <c r="M683" s="267"/>
      <c r="N683" s="267"/>
      <c r="O683" s="267"/>
      <c r="P683" s="219"/>
      <c r="Q683" s="268"/>
      <c r="R683" s="216" t="str">
        <f ca="1">IF(ISERROR($V683),"",OFFSET('Smelter Look-up'!$C$4,$V683-4,0)&amp;"")</f>
        <v/>
      </c>
      <c r="S683" s="224" t="str">
        <f t="shared" ca="1" si="33"/>
        <v/>
      </c>
      <c r="T683" s="224" t="str">
        <f ca="1">IF(B683="","",IF(ISERROR(MATCH($J683,SorP!$B$1:$B$6230,0)),"",INDIRECT("'SorP'!$A$"&amp;MATCH($J683,SorP!$B$1:$B$6230,0))))</f>
        <v/>
      </c>
      <c r="U683" s="239"/>
      <c r="V683" s="269" t="e">
        <f>IF(C683="",NA(),MATCH($B683&amp;$C683,'Smelter Look-up'!$J:$J,0))</f>
        <v>#N/A</v>
      </c>
      <c r="W683" s="270"/>
      <c r="X683" s="270">
        <f t="shared" ca="1" si="34"/>
        <v>0</v>
      </c>
      <c r="Y683" s="270"/>
      <c r="Z683" s="270"/>
      <c r="AB683" s="272" t="str">
        <f t="shared" si="35"/>
        <v/>
      </c>
    </row>
    <row r="684" spans="1:28" s="271" customFormat="1" ht="20.25">
      <c r="A684" s="215"/>
      <c r="B684" s="216" t="str">
        <f>IF(LEN(A684)=0,"",INDEX('Smelter Look-up'!$A:$A,MATCH($A684,'Smelter Look-up'!$E:$E,0)))</f>
        <v/>
      </c>
      <c r="C684" s="220" t="str">
        <f>IF(LEN(A684)=0,"",INDEX('Smelter Look-up'!$C:$C,MATCH($A684,'Smelter Look-up'!$E:$E,0)))</f>
        <v/>
      </c>
      <c r="D684" s="216"/>
      <c r="E684" s="216" t="str">
        <f ca="1">IF(ISERROR($V684),"",OFFSET('Smelter Look-up'!$D$4,$V684-4,0)&amp;"")</f>
        <v/>
      </c>
      <c r="F684" s="216" t="str">
        <f ca="1">IF(ISERROR($V684),"",OFFSET('Smelter Look-up'!$E$4,$V684-4,0))</f>
        <v/>
      </c>
      <c r="G684" s="216" t="str">
        <f ca="1">IF(C684=$X$4,"Enter smelter details", IF(ISERROR($V684),"",OFFSET('Smelter Look-up'!$F$4,$V684-4,0)))</f>
        <v/>
      </c>
      <c r="H684" s="217" t="str">
        <f ca="1">IF(ISERROR($V684),"",OFFSET('Smelter Look-up'!$G$4,$V684-4,0))</f>
        <v/>
      </c>
      <c r="I684" s="218" t="str">
        <f ca="1">IF(ISERROR($V684),"",OFFSET('Smelter Look-up'!$H$4,$V684-4,0))</f>
        <v/>
      </c>
      <c r="J684" s="218" t="str">
        <f ca="1">IF(ISERROR($V684),"",OFFSET('Smelter Look-up'!$I$4,$V684-4,0))</f>
        <v/>
      </c>
      <c r="K684" s="267"/>
      <c r="L684" s="267"/>
      <c r="M684" s="267"/>
      <c r="N684" s="267"/>
      <c r="O684" s="267"/>
      <c r="P684" s="219"/>
      <c r="Q684" s="268"/>
      <c r="R684" s="216" t="str">
        <f ca="1">IF(ISERROR($V684),"",OFFSET('Smelter Look-up'!$C$4,$V684-4,0)&amp;"")</f>
        <v/>
      </c>
      <c r="S684" s="224" t="str">
        <f t="shared" ca="1" si="33"/>
        <v/>
      </c>
      <c r="T684" s="224" t="str">
        <f ca="1">IF(B684="","",IF(ISERROR(MATCH($J684,SorP!$B$1:$B$6230,0)),"",INDIRECT("'SorP'!$A$"&amp;MATCH($J684,SorP!$B$1:$B$6230,0))))</f>
        <v/>
      </c>
      <c r="U684" s="239"/>
      <c r="V684" s="269" t="e">
        <f>IF(C684="",NA(),MATCH($B684&amp;$C684,'Smelter Look-up'!$J:$J,0))</f>
        <v>#N/A</v>
      </c>
      <c r="W684" s="270"/>
      <c r="X684" s="270">
        <f t="shared" ca="1" si="34"/>
        <v>0</v>
      </c>
      <c r="Y684" s="270"/>
      <c r="Z684" s="270"/>
      <c r="AB684" s="272" t="str">
        <f t="shared" si="35"/>
        <v/>
      </c>
    </row>
    <row r="685" spans="1:28" s="271" customFormat="1" ht="20.25">
      <c r="A685" s="215"/>
      <c r="B685" s="216" t="str">
        <f>IF(LEN(A685)=0,"",INDEX('Smelter Look-up'!$A:$A,MATCH($A685,'Smelter Look-up'!$E:$E,0)))</f>
        <v/>
      </c>
      <c r="C685" s="220" t="str">
        <f>IF(LEN(A685)=0,"",INDEX('Smelter Look-up'!$C:$C,MATCH($A685,'Smelter Look-up'!$E:$E,0)))</f>
        <v/>
      </c>
      <c r="D685" s="216"/>
      <c r="E685" s="216" t="str">
        <f ca="1">IF(ISERROR($V685),"",OFFSET('Smelter Look-up'!$D$4,$V685-4,0)&amp;"")</f>
        <v/>
      </c>
      <c r="F685" s="216" t="str">
        <f ca="1">IF(ISERROR($V685),"",OFFSET('Smelter Look-up'!$E$4,$V685-4,0))</f>
        <v/>
      </c>
      <c r="G685" s="216" t="str">
        <f ca="1">IF(C685=$X$4,"Enter smelter details", IF(ISERROR($V685),"",OFFSET('Smelter Look-up'!$F$4,$V685-4,0)))</f>
        <v/>
      </c>
      <c r="H685" s="217" t="str">
        <f ca="1">IF(ISERROR($V685),"",OFFSET('Smelter Look-up'!$G$4,$V685-4,0))</f>
        <v/>
      </c>
      <c r="I685" s="218" t="str">
        <f ca="1">IF(ISERROR($V685),"",OFFSET('Smelter Look-up'!$H$4,$V685-4,0))</f>
        <v/>
      </c>
      <c r="J685" s="218" t="str">
        <f ca="1">IF(ISERROR($V685),"",OFFSET('Smelter Look-up'!$I$4,$V685-4,0))</f>
        <v/>
      </c>
      <c r="K685" s="267"/>
      <c r="L685" s="267"/>
      <c r="M685" s="267"/>
      <c r="N685" s="267"/>
      <c r="O685" s="267"/>
      <c r="P685" s="219"/>
      <c r="Q685" s="268"/>
      <c r="R685" s="216" t="str">
        <f ca="1">IF(ISERROR($V685),"",OFFSET('Smelter Look-up'!$C$4,$V685-4,0)&amp;"")</f>
        <v/>
      </c>
      <c r="S685" s="224" t="str">
        <f t="shared" ca="1" si="33"/>
        <v/>
      </c>
      <c r="T685" s="224" t="str">
        <f ca="1">IF(B685="","",IF(ISERROR(MATCH($J685,SorP!$B$1:$B$6230,0)),"",INDIRECT("'SorP'!$A$"&amp;MATCH($J685,SorP!$B$1:$B$6230,0))))</f>
        <v/>
      </c>
      <c r="U685" s="239"/>
      <c r="V685" s="269" t="e">
        <f>IF(C685="",NA(),MATCH($B685&amp;$C685,'Smelter Look-up'!$J:$J,0))</f>
        <v>#N/A</v>
      </c>
      <c r="W685" s="270"/>
      <c r="X685" s="270">
        <f t="shared" ca="1" si="34"/>
        <v>0</v>
      </c>
      <c r="Y685" s="270"/>
      <c r="Z685" s="270"/>
      <c r="AB685" s="272" t="str">
        <f t="shared" si="35"/>
        <v/>
      </c>
    </row>
    <row r="686" spans="1:28" s="271" customFormat="1" ht="20.25">
      <c r="A686" s="215"/>
      <c r="B686" s="216" t="str">
        <f>IF(LEN(A686)=0,"",INDEX('Smelter Look-up'!$A:$A,MATCH($A686,'Smelter Look-up'!$E:$E,0)))</f>
        <v/>
      </c>
      <c r="C686" s="220" t="str">
        <f>IF(LEN(A686)=0,"",INDEX('Smelter Look-up'!$C:$C,MATCH($A686,'Smelter Look-up'!$E:$E,0)))</f>
        <v/>
      </c>
      <c r="D686" s="216"/>
      <c r="E686" s="216" t="str">
        <f ca="1">IF(ISERROR($V686),"",OFFSET('Smelter Look-up'!$D$4,$V686-4,0)&amp;"")</f>
        <v/>
      </c>
      <c r="F686" s="216" t="str">
        <f ca="1">IF(ISERROR($V686),"",OFFSET('Smelter Look-up'!$E$4,$V686-4,0))</f>
        <v/>
      </c>
      <c r="G686" s="216" t="str">
        <f ca="1">IF(C686=$X$4,"Enter smelter details", IF(ISERROR($V686),"",OFFSET('Smelter Look-up'!$F$4,$V686-4,0)))</f>
        <v/>
      </c>
      <c r="H686" s="217" t="str">
        <f ca="1">IF(ISERROR($V686),"",OFFSET('Smelter Look-up'!$G$4,$V686-4,0))</f>
        <v/>
      </c>
      <c r="I686" s="218" t="str">
        <f ca="1">IF(ISERROR($V686),"",OFFSET('Smelter Look-up'!$H$4,$V686-4,0))</f>
        <v/>
      </c>
      <c r="J686" s="218" t="str">
        <f ca="1">IF(ISERROR($V686),"",OFFSET('Smelter Look-up'!$I$4,$V686-4,0))</f>
        <v/>
      </c>
      <c r="K686" s="267"/>
      <c r="L686" s="267"/>
      <c r="M686" s="267"/>
      <c r="N686" s="267"/>
      <c r="O686" s="267"/>
      <c r="P686" s="219"/>
      <c r="Q686" s="268"/>
      <c r="R686" s="216" t="str">
        <f ca="1">IF(ISERROR($V686),"",OFFSET('Smelter Look-up'!$C$4,$V686-4,0)&amp;"")</f>
        <v/>
      </c>
      <c r="S686" s="224" t="str">
        <f t="shared" ca="1" si="33"/>
        <v/>
      </c>
      <c r="T686" s="224" t="str">
        <f ca="1">IF(B686="","",IF(ISERROR(MATCH($J686,SorP!$B$1:$B$6230,0)),"",INDIRECT("'SorP'!$A$"&amp;MATCH($J686,SorP!$B$1:$B$6230,0))))</f>
        <v/>
      </c>
      <c r="U686" s="239"/>
      <c r="V686" s="269" t="e">
        <f>IF(C686="",NA(),MATCH($B686&amp;$C686,'Smelter Look-up'!$J:$J,0))</f>
        <v>#N/A</v>
      </c>
      <c r="W686" s="270"/>
      <c r="X686" s="270">
        <f t="shared" ca="1" si="34"/>
        <v>0</v>
      </c>
      <c r="Y686" s="270"/>
      <c r="Z686" s="270"/>
      <c r="AB686" s="272" t="str">
        <f t="shared" si="35"/>
        <v/>
      </c>
    </row>
    <row r="687" spans="1:28" s="271" customFormat="1" ht="20.25">
      <c r="A687" s="215"/>
      <c r="B687" s="216" t="str">
        <f>IF(LEN(A687)=0,"",INDEX('Smelter Look-up'!$A:$A,MATCH($A687,'Smelter Look-up'!$E:$E,0)))</f>
        <v/>
      </c>
      <c r="C687" s="220" t="str">
        <f>IF(LEN(A687)=0,"",INDEX('Smelter Look-up'!$C:$C,MATCH($A687,'Smelter Look-up'!$E:$E,0)))</f>
        <v/>
      </c>
      <c r="D687" s="216"/>
      <c r="E687" s="216" t="str">
        <f ca="1">IF(ISERROR($V687),"",OFFSET('Smelter Look-up'!$D$4,$V687-4,0)&amp;"")</f>
        <v/>
      </c>
      <c r="F687" s="216" t="str">
        <f ca="1">IF(ISERROR($V687),"",OFFSET('Smelter Look-up'!$E$4,$V687-4,0))</f>
        <v/>
      </c>
      <c r="G687" s="216" t="str">
        <f ca="1">IF(C687=$X$4,"Enter smelter details", IF(ISERROR($V687),"",OFFSET('Smelter Look-up'!$F$4,$V687-4,0)))</f>
        <v/>
      </c>
      <c r="H687" s="217" t="str">
        <f ca="1">IF(ISERROR($V687),"",OFFSET('Smelter Look-up'!$G$4,$V687-4,0))</f>
        <v/>
      </c>
      <c r="I687" s="218" t="str">
        <f ca="1">IF(ISERROR($V687),"",OFFSET('Smelter Look-up'!$H$4,$V687-4,0))</f>
        <v/>
      </c>
      <c r="J687" s="218" t="str">
        <f ca="1">IF(ISERROR($V687),"",OFFSET('Smelter Look-up'!$I$4,$V687-4,0))</f>
        <v/>
      </c>
      <c r="K687" s="267"/>
      <c r="L687" s="267"/>
      <c r="M687" s="267"/>
      <c r="N687" s="267"/>
      <c r="O687" s="267"/>
      <c r="P687" s="219"/>
      <c r="Q687" s="268"/>
      <c r="R687" s="216" t="str">
        <f ca="1">IF(ISERROR($V687),"",OFFSET('Smelter Look-up'!$C$4,$V687-4,0)&amp;"")</f>
        <v/>
      </c>
      <c r="S687" s="224" t="str">
        <f t="shared" ca="1" si="33"/>
        <v/>
      </c>
      <c r="T687" s="224" t="str">
        <f ca="1">IF(B687="","",IF(ISERROR(MATCH($J687,SorP!$B$1:$B$6230,0)),"",INDIRECT("'SorP'!$A$"&amp;MATCH($J687,SorP!$B$1:$B$6230,0))))</f>
        <v/>
      </c>
      <c r="U687" s="239"/>
      <c r="V687" s="269" t="e">
        <f>IF(C687="",NA(),MATCH($B687&amp;$C687,'Smelter Look-up'!$J:$J,0))</f>
        <v>#N/A</v>
      </c>
      <c r="W687" s="270"/>
      <c r="X687" s="270">
        <f t="shared" ca="1" si="34"/>
        <v>0</v>
      </c>
      <c r="Y687" s="270"/>
      <c r="Z687" s="270"/>
      <c r="AB687" s="272" t="str">
        <f t="shared" si="35"/>
        <v/>
      </c>
    </row>
    <row r="688" spans="1:28" s="271" customFormat="1" ht="20.25">
      <c r="A688" s="215"/>
      <c r="B688" s="216" t="str">
        <f>IF(LEN(A688)=0,"",INDEX('Smelter Look-up'!$A:$A,MATCH($A688,'Smelter Look-up'!$E:$E,0)))</f>
        <v/>
      </c>
      <c r="C688" s="220" t="str">
        <f>IF(LEN(A688)=0,"",INDEX('Smelter Look-up'!$C:$C,MATCH($A688,'Smelter Look-up'!$E:$E,0)))</f>
        <v/>
      </c>
      <c r="D688" s="216"/>
      <c r="E688" s="216" t="str">
        <f ca="1">IF(ISERROR($V688),"",OFFSET('Smelter Look-up'!$D$4,$V688-4,0)&amp;"")</f>
        <v/>
      </c>
      <c r="F688" s="216" t="str">
        <f ca="1">IF(ISERROR($V688),"",OFFSET('Smelter Look-up'!$E$4,$V688-4,0))</f>
        <v/>
      </c>
      <c r="G688" s="216" t="str">
        <f ca="1">IF(C688=$X$4,"Enter smelter details", IF(ISERROR($V688),"",OFFSET('Smelter Look-up'!$F$4,$V688-4,0)))</f>
        <v/>
      </c>
      <c r="H688" s="217" t="str">
        <f ca="1">IF(ISERROR($V688),"",OFFSET('Smelter Look-up'!$G$4,$V688-4,0))</f>
        <v/>
      </c>
      <c r="I688" s="218" t="str">
        <f ca="1">IF(ISERROR($V688),"",OFFSET('Smelter Look-up'!$H$4,$V688-4,0))</f>
        <v/>
      </c>
      <c r="J688" s="218" t="str">
        <f ca="1">IF(ISERROR($V688),"",OFFSET('Smelter Look-up'!$I$4,$V688-4,0))</f>
        <v/>
      </c>
      <c r="K688" s="267"/>
      <c r="L688" s="267"/>
      <c r="M688" s="267"/>
      <c r="N688" s="267"/>
      <c r="O688" s="267"/>
      <c r="P688" s="219"/>
      <c r="Q688" s="268"/>
      <c r="R688" s="216" t="str">
        <f ca="1">IF(ISERROR($V688),"",OFFSET('Smelter Look-up'!$C$4,$V688-4,0)&amp;"")</f>
        <v/>
      </c>
      <c r="S688" s="224" t="str">
        <f t="shared" ca="1" si="33"/>
        <v/>
      </c>
      <c r="T688" s="224" t="str">
        <f ca="1">IF(B688="","",IF(ISERROR(MATCH($J688,SorP!$B$1:$B$6230,0)),"",INDIRECT("'SorP'!$A$"&amp;MATCH($J688,SorP!$B$1:$B$6230,0))))</f>
        <v/>
      </c>
      <c r="U688" s="239"/>
      <c r="V688" s="269" t="e">
        <f>IF(C688="",NA(),MATCH($B688&amp;$C688,'Smelter Look-up'!$J:$J,0))</f>
        <v>#N/A</v>
      </c>
      <c r="W688" s="270"/>
      <c r="X688" s="270">
        <f t="shared" ca="1" si="34"/>
        <v>0</v>
      </c>
      <c r="Y688" s="270"/>
      <c r="Z688" s="270"/>
      <c r="AB688" s="272" t="str">
        <f t="shared" si="35"/>
        <v/>
      </c>
    </row>
    <row r="689" spans="1:28" s="271" customFormat="1" ht="20.25">
      <c r="A689" s="215"/>
      <c r="B689" s="216" t="str">
        <f>IF(LEN(A689)=0,"",INDEX('Smelter Look-up'!$A:$A,MATCH($A689,'Smelter Look-up'!$E:$E,0)))</f>
        <v/>
      </c>
      <c r="C689" s="220" t="str">
        <f>IF(LEN(A689)=0,"",INDEX('Smelter Look-up'!$C:$C,MATCH($A689,'Smelter Look-up'!$E:$E,0)))</f>
        <v/>
      </c>
      <c r="D689" s="216"/>
      <c r="E689" s="216" t="str">
        <f ca="1">IF(ISERROR($V689),"",OFFSET('Smelter Look-up'!$D$4,$V689-4,0)&amp;"")</f>
        <v/>
      </c>
      <c r="F689" s="216" t="str">
        <f ca="1">IF(ISERROR($V689),"",OFFSET('Smelter Look-up'!$E$4,$V689-4,0))</f>
        <v/>
      </c>
      <c r="G689" s="216" t="str">
        <f ca="1">IF(C689=$X$4,"Enter smelter details", IF(ISERROR($V689),"",OFFSET('Smelter Look-up'!$F$4,$V689-4,0)))</f>
        <v/>
      </c>
      <c r="H689" s="217" t="str">
        <f ca="1">IF(ISERROR($V689),"",OFFSET('Smelter Look-up'!$G$4,$V689-4,0))</f>
        <v/>
      </c>
      <c r="I689" s="218" t="str">
        <f ca="1">IF(ISERROR($V689),"",OFFSET('Smelter Look-up'!$H$4,$V689-4,0))</f>
        <v/>
      </c>
      <c r="J689" s="218" t="str">
        <f ca="1">IF(ISERROR($V689),"",OFFSET('Smelter Look-up'!$I$4,$V689-4,0))</f>
        <v/>
      </c>
      <c r="K689" s="267"/>
      <c r="L689" s="267"/>
      <c r="M689" s="267"/>
      <c r="N689" s="267"/>
      <c r="O689" s="267"/>
      <c r="P689" s="219"/>
      <c r="Q689" s="268"/>
      <c r="R689" s="216" t="str">
        <f ca="1">IF(ISERROR($V689),"",OFFSET('Smelter Look-up'!$C$4,$V689-4,0)&amp;"")</f>
        <v/>
      </c>
      <c r="S689" s="224" t="str">
        <f t="shared" ca="1" si="33"/>
        <v/>
      </c>
      <c r="T689" s="224" t="str">
        <f ca="1">IF(B689="","",IF(ISERROR(MATCH($J689,SorP!$B$1:$B$6230,0)),"",INDIRECT("'SorP'!$A$"&amp;MATCH($J689,SorP!$B$1:$B$6230,0))))</f>
        <v/>
      </c>
      <c r="U689" s="239"/>
      <c r="V689" s="269" t="e">
        <f>IF(C689="",NA(),MATCH($B689&amp;$C689,'Smelter Look-up'!$J:$J,0))</f>
        <v>#N/A</v>
      </c>
      <c r="W689" s="270"/>
      <c r="X689" s="270">
        <f t="shared" ca="1" si="34"/>
        <v>0</v>
      </c>
      <c r="Y689" s="270"/>
      <c r="Z689" s="270"/>
      <c r="AB689" s="272" t="str">
        <f t="shared" si="35"/>
        <v/>
      </c>
    </row>
    <row r="690" spans="1:28" s="271" customFormat="1" ht="20.25">
      <c r="A690" s="215"/>
      <c r="B690" s="216" t="str">
        <f>IF(LEN(A690)=0,"",INDEX('Smelter Look-up'!$A:$A,MATCH($A690,'Smelter Look-up'!$E:$E,0)))</f>
        <v/>
      </c>
      <c r="C690" s="220" t="str">
        <f>IF(LEN(A690)=0,"",INDEX('Smelter Look-up'!$C:$C,MATCH($A690,'Smelter Look-up'!$E:$E,0)))</f>
        <v/>
      </c>
      <c r="D690" s="216"/>
      <c r="E690" s="216" t="str">
        <f ca="1">IF(ISERROR($V690),"",OFFSET('Smelter Look-up'!$D$4,$V690-4,0)&amp;"")</f>
        <v/>
      </c>
      <c r="F690" s="216" t="str">
        <f ca="1">IF(ISERROR($V690),"",OFFSET('Smelter Look-up'!$E$4,$V690-4,0))</f>
        <v/>
      </c>
      <c r="G690" s="216" t="str">
        <f ca="1">IF(C690=$X$4,"Enter smelter details", IF(ISERROR($V690),"",OFFSET('Smelter Look-up'!$F$4,$V690-4,0)))</f>
        <v/>
      </c>
      <c r="H690" s="217" t="str">
        <f ca="1">IF(ISERROR($V690),"",OFFSET('Smelter Look-up'!$G$4,$V690-4,0))</f>
        <v/>
      </c>
      <c r="I690" s="218" t="str">
        <f ca="1">IF(ISERROR($V690),"",OFFSET('Smelter Look-up'!$H$4,$V690-4,0))</f>
        <v/>
      </c>
      <c r="J690" s="218" t="str">
        <f ca="1">IF(ISERROR($V690),"",OFFSET('Smelter Look-up'!$I$4,$V690-4,0))</f>
        <v/>
      </c>
      <c r="K690" s="267"/>
      <c r="L690" s="267"/>
      <c r="M690" s="267"/>
      <c r="N690" s="267"/>
      <c r="O690" s="267"/>
      <c r="P690" s="219"/>
      <c r="Q690" s="268"/>
      <c r="R690" s="216" t="str">
        <f ca="1">IF(ISERROR($V690),"",OFFSET('Smelter Look-up'!$C$4,$V690-4,0)&amp;"")</f>
        <v/>
      </c>
      <c r="S690" s="224" t="str">
        <f t="shared" ca="1" si="33"/>
        <v/>
      </c>
      <c r="T690" s="224" t="str">
        <f ca="1">IF(B690="","",IF(ISERROR(MATCH($J690,SorP!$B$1:$B$6230,0)),"",INDIRECT("'SorP'!$A$"&amp;MATCH($J690,SorP!$B$1:$B$6230,0))))</f>
        <v/>
      </c>
      <c r="U690" s="239"/>
      <c r="V690" s="269" t="e">
        <f>IF(C690="",NA(),MATCH($B690&amp;$C690,'Smelter Look-up'!$J:$J,0))</f>
        <v>#N/A</v>
      </c>
      <c r="W690" s="270"/>
      <c r="X690" s="270">
        <f t="shared" ca="1" si="34"/>
        <v>0</v>
      </c>
      <c r="Y690" s="270"/>
      <c r="Z690" s="270"/>
      <c r="AB690" s="272" t="str">
        <f t="shared" si="35"/>
        <v/>
      </c>
    </row>
    <row r="691" spans="1:28" s="271" customFormat="1" ht="20.25">
      <c r="A691" s="215"/>
      <c r="B691" s="216" t="str">
        <f>IF(LEN(A691)=0,"",INDEX('Smelter Look-up'!$A:$A,MATCH($A691,'Smelter Look-up'!$E:$E,0)))</f>
        <v/>
      </c>
      <c r="C691" s="220" t="str">
        <f>IF(LEN(A691)=0,"",INDEX('Smelter Look-up'!$C:$C,MATCH($A691,'Smelter Look-up'!$E:$E,0)))</f>
        <v/>
      </c>
      <c r="D691" s="216"/>
      <c r="E691" s="216" t="str">
        <f ca="1">IF(ISERROR($V691),"",OFFSET('Smelter Look-up'!$D$4,$V691-4,0)&amp;"")</f>
        <v/>
      </c>
      <c r="F691" s="216" t="str">
        <f ca="1">IF(ISERROR($V691),"",OFFSET('Smelter Look-up'!$E$4,$V691-4,0))</f>
        <v/>
      </c>
      <c r="G691" s="216" t="str">
        <f ca="1">IF(C691=$X$4,"Enter smelter details", IF(ISERROR($V691),"",OFFSET('Smelter Look-up'!$F$4,$V691-4,0)))</f>
        <v/>
      </c>
      <c r="H691" s="217" t="str">
        <f ca="1">IF(ISERROR($V691),"",OFFSET('Smelter Look-up'!$G$4,$V691-4,0))</f>
        <v/>
      </c>
      <c r="I691" s="218" t="str">
        <f ca="1">IF(ISERROR($V691),"",OFFSET('Smelter Look-up'!$H$4,$V691-4,0))</f>
        <v/>
      </c>
      <c r="J691" s="218" t="str">
        <f ca="1">IF(ISERROR($V691),"",OFFSET('Smelter Look-up'!$I$4,$V691-4,0))</f>
        <v/>
      </c>
      <c r="K691" s="267"/>
      <c r="L691" s="267"/>
      <c r="M691" s="267"/>
      <c r="N691" s="267"/>
      <c r="O691" s="267"/>
      <c r="P691" s="219"/>
      <c r="Q691" s="268"/>
      <c r="R691" s="216" t="str">
        <f ca="1">IF(ISERROR($V691),"",OFFSET('Smelter Look-up'!$C$4,$V691-4,0)&amp;"")</f>
        <v/>
      </c>
      <c r="S691" s="224" t="str">
        <f t="shared" ca="1" si="33"/>
        <v/>
      </c>
      <c r="T691" s="224" t="str">
        <f ca="1">IF(B691="","",IF(ISERROR(MATCH($J691,SorP!$B$1:$B$6230,0)),"",INDIRECT("'SorP'!$A$"&amp;MATCH($J691,SorP!$B$1:$B$6230,0))))</f>
        <v/>
      </c>
      <c r="U691" s="239"/>
      <c r="V691" s="269" t="e">
        <f>IF(C691="",NA(),MATCH($B691&amp;$C691,'Smelter Look-up'!$J:$J,0))</f>
        <v>#N/A</v>
      </c>
      <c r="W691" s="270"/>
      <c r="X691" s="270">
        <f t="shared" ca="1" si="34"/>
        <v>0</v>
      </c>
      <c r="Y691" s="270"/>
      <c r="Z691" s="270"/>
      <c r="AB691" s="272" t="str">
        <f t="shared" si="35"/>
        <v/>
      </c>
    </row>
    <row r="692" spans="1:28" s="271" customFormat="1" ht="20.25">
      <c r="A692" s="215"/>
      <c r="B692" s="216" t="str">
        <f>IF(LEN(A692)=0,"",INDEX('Smelter Look-up'!$A:$A,MATCH($A692,'Smelter Look-up'!$E:$E,0)))</f>
        <v/>
      </c>
      <c r="C692" s="220" t="str">
        <f>IF(LEN(A692)=0,"",INDEX('Smelter Look-up'!$C:$C,MATCH($A692,'Smelter Look-up'!$E:$E,0)))</f>
        <v/>
      </c>
      <c r="D692" s="216"/>
      <c r="E692" s="216" t="str">
        <f ca="1">IF(ISERROR($V692),"",OFFSET('Smelter Look-up'!$D$4,$V692-4,0)&amp;"")</f>
        <v/>
      </c>
      <c r="F692" s="216" t="str">
        <f ca="1">IF(ISERROR($V692),"",OFFSET('Smelter Look-up'!$E$4,$V692-4,0))</f>
        <v/>
      </c>
      <c r="G692" s="216" t="str">
        <f ca="1">IF(C692=$X$4,"Enter smelter details", IF(ISERROR($V692),"",OFFSET('Smelter Look-up'!$F$4,$V692-4,0)))</f>
        <v/>
      </c>
      <c r="H692" s="217" t="str">
        <f ca="1">IF(ISERROR($V692),"",OFFSET('Smelter Look-up'!$G$4,$V692-4,0))</f>
        <v/>
      </c>
      <c r="I692" s="218" t="str">
        <f ca="1">IF(ISERROR($V692),"",OFFSET('Smelter Look-up'!$H$4,$V692-4,0))</f>
        <v/>
      </c>
      <c r="J692" s="218" t="str">
        <f ca="1">IF(ISERROR($V692),"",OFFSET('Smelter Look-up'!$I$4,$V692-4,0))</f>
        <v/>
      </c>
      <c r="K692" s="267"/>
      <c r="L692" s="267"/>
      <c r="M692" s="267"/>
      <c r="N692" s="267"/>
      <c r="O692" s="267"/>
      <c r="P692" s="219"/>
      <c r="Q692" s="268"/>
      <c r="R692" s="216" t="str">
        <f ca="1">IF(ISERROR($V692),"",OFFSET('Smelter Look-up'!$C$4,$V692-4,0)&amp;"")</f>
        <v/>
      </c>
      <c r="S692" s="224" t="str">
        <f t="shared" ca="1" si="33"/>
        <v/>
      </c>
      <c r="T692" s="224" t="str">
        <f ca="1">IF(B692="","",IF(ISERROR(MATCH($J692,SorP!$B$1:$B$6230,0)),"",INDIRECT("'SorP'!$A$"&amp;MATCH($J692,SorP!$B$1:$B$6230,0))))</f>
        <v/>
      </c>
      <c r="U692" s="239"/>
      <c r="V692" s="269" t="e">
        <f>IF(C692="",NA(),MATCH($B692&amp;$C692,'Smelter Look-up'!$J:$J,0))</f>
        <v>#N/A</v>
      </c>
      <c r="W692" s="270"/>
      <c r="X692" s="270">
        <f t="shared" ca="1" si="34"/>
        <v>0</v>
      </c>
      <c r="Y692" s="270"/>
      <c r="Z692" s="270"/>
      <c r="AB692" s="272" t="str">
        <f t="shared" si="35"/>
        <v/>
      </c>
    </row>
    <row r="693" spans="1:28" s="271" customFormat="1" ht="20.25">
      <c r="A693" s="215"/>
      <c r="B693" s="216" t="str">
        <f>IF(LEN(A693)=0,"",INDEX('Smelter Look-up'!$A:$A,MATCH($A693,'Smelter Look-up'!$E:$E,0)))</f>
        <v/>
      </c>
      <c r="C693" s="220" t="str">
        <f>IF(LEN(A693)=0,"",INDEX('Smelter Look-up'!$C:$C,MATCH($A693,'Smelter Look-up'!$E:$E,0)))</f>
        <v/>
      </c>
      <c r="D693" s="216"/>
      <c r="E693" s="216" t="str">
        <f ca="1">IF(ISERROR($V693),"",OFFSET('Smelter Look-up'!$D$4,$V693-4,0)&amp;"")</f>
        <v/>
      </c>
      <c r="F693" s="216" t="str">
        <f ca="1">IF(ISERROR($V693),"",OFFSET('Smelter Look-up'!$E$4,$V693-4,0))</f>
        <v/>
      </c>
      <c r="G693" s="216" t="str">
        <f ca="1">IF(C693=$X$4,"Enter smelter details", IF(ISERROR($V693),"",OFFSET('Smelter Look-up'!$F$4,$V693-4,0)))</f>
        <v/>
      </c>
      <c r="H693" s="217" t="str">
        <f ca="1">IF(ISERROR($V693),"",OFFSET('Smelter Look-up'!$G$4,$V693-4,0))</f>
        <v/>
      </c>
      <c r="I693" s="218" t="str">
        <f ca="1">IF(ISERROR($V693),"",OFFSET('Smelter Look-up'!$H$4,$V693-4,0))</f>
        <v/>
      </c>
      <c r="J693" s="218" t="str">
        <f ca="1">IF(ISERROR($V693),"",OFFSET('Smelter Look-up'!$I$4,$V693-4,0))</f>
        <v/>
      </c>
      <c r="K693" s="267"/>
      <c r="L693" s="267"/>
      <c r="M693" s="267"/>
      <c r="N693" s="267"/>
      <c r="O693" s="267"/>
      <c r="P693" s="219"/>
      <c r="Q693" s="268"/>
      <c r="R693" s="216" t="str">
        <f ca="1">IF(ISERROR($V693),"",OFFSET('Smelter Look-up'!$C$4,$V693-4,0)&amp;"")</f>
        <v/>
      </c>
      <c r="S693" s="224" t="str">
        <f t="shared" ca="1" si="33"/>
        <v/>
      </c>
      <c r="T693" s="224" t="str">
        <f ca="1">IF(B693="","",IF(ISERROR(MATCH($J693,SorP!$B$1:$B$6230,0)),"",INDIRECT("'SorP'!$A$"&amp;MATCH($J693,SorP!$B$1:$B$6230,0))))</f>
        <v/>
      </c>
      <c r="U693" s="239"/>
      <c r="V693" s="269" t="e">
        <f>IF(C693="",NA(),MATCH($B693&amp;$C693,'Smelter Look-up'!$J:$J,0))</f>
        <v>#N/A</v>
      </c>
      <c r="W693" s="270"/>
      <c r="X693" s="270">
        <f t="shared" ca="1" si="34"/>
        <v>0</v>
      </c>
      <c r="Y693" s="270"/>
      <c r="Z693" s="270"/>
      <c r="AB693" s="272" t="str">
        <f t="shared" si="35"/>
        <v/>
      </c>
    </row>
    <row r="694" spans="1:28" s="271" customFormat="1" ht="20.25">
      <c r="A694" s="215"/>
      <c r="B694" s="216" t="str">
        <f>IF(LEN(A694)=0,"",INDEX('Smelter Look-up'!$A:$A,MATCH($A694,'Smelter Look-up'!$E:$E,0)))</f>
        <v/>
      </c>
      <c r="C694" s="220" t="str">
        <f>IF(LEN(A694)=0,"",INDEX('Smelter Look-up'!$C:$C,MATCH($A694,'Smelter Look-up'!$E:$E,0)))</f>
        <v/>
      </c>
      <c r="D694" s="216"/>
      <c r="E694" s="216" t="str">
        <f ca="1">IF(ISERROR($V694),"",OFFSET('Smelter Look-up'!$D$4,$V694-4,0)&amp;"")</f>
        <v/>
      </c>
      <c r="F694" s="216" t="str">
        <f ca="1">IF(ISERROR($V694),"",OFFSET('Smelter Look-up'!$E$4,$V694-4,0))</f>
        <v/>
      </c>
      <c r="G694" s="216" t="str">
        <f ca="1">IF(C694=$X$4,"Enter smelter details", IF(ISERROR($V694),"",OFFSET('Smelter Look-up'!$F$4,$V694-4,0)))</f>
        <v/>
      </c>
      <c r="H694" s="217" t="str">
        <f ca="1">IF(ISERROR($V694),"",OFFSET('Smelter Look-up'!$G$4,$V694-4,0))</f>
        <v/>
      </c>
      <c r="I694" s="218" t="str">
        <f ca="1">IF(ISERROR($V694),"",OFFSET('Smelter Look-up'!$H$4,$V694-4,0))</f>
        <v/>
      </c>
      <c r="J694" s="218" t="str">
        <f ca="1">IF(ISERROR($V694),"",OFFSET('Smelter Look-up'!$I$4,$V694-4,0))</f>
        <v/>
      </c>
      <c r="K694" s="267"/>
      <c r="L694" s="267"/>
      <c r="M694" s="267"/>
      <c r="N694" s="267"/>
      <c r="O694" s="267"/>
      <c r="P694" s="219"/>
      <c r="Q694" s="268"/>
      <c r="R694" s="216" t="str">
        <f ca="1">IF(ISERROR($V694),"",OFFSET('Smelter Look-up'!$C$4,$V694-4,0)&amp;"")</f>
        <v/>
      </c>
      <c r="S694" s="224" t="str">
        <f t="shared" ca="1" si="33"/>
        <v/>
      </c>
      <c r="T694" s="224" t="str">
        <f ca="1">IF(B694="","",IF(ISERROR(MATCH($J694,SorP!$B$1:$B$6230,0)),"",INDIRECT("'SorP'!$A$"&amp;MATCH($J694,SorP!$B$1:$B$6230,0))))</f>
        <v/>
      </c>
      <c r="U694" s="239"/>
      <c r="V694" s="269" t="e">
        <f>IF(C694="",NA(),MATCH($B694&amp;$C694,'Smelter Look-up'!$J:$J,0))</f>
        <v>#N/A</v>
      </c>
      <c r="W694" s="270"/>
      <c r="X694" s="270">
        <f t="shared" ca="1" si="34"/>
        <v>0</v>
      </c>
      <c r="Y694" s="270"/>
      <c r="Z694" s="270"/>
      <c r="AB694" s="272" t="str">
        <f t="shared" si="35"/>
        <v/>
      </c>
    </row>
    <row r="695" spans="1:28" s="271" customFormat="1" ht="20.25">
      <c r="A695" s="215"/>
      <c r="B695" s="216" t="str">
        <f>IF(LEN(A695)=0,"",INDEX('Smelter Look-up'!$A:$A,MATCH($A695,'Smelter Look-up'!$E:$E,0)))</f>
        <v/>
      </c>
      <c r="C695" s="220" t="str">
        <f>IF(LEN(A695)=0,"",INDEX('Smelter Look-up'!$C:$C,MATCH($A695,'Smelter Look-up'!$E:$E,0)))</f>
        <v/>
      </c>
      <c r="D695" s="216"/>
      <c r="E695" s="216" t="str">
        <f ca="1">IF(ISERROR($V695),"",OFFSET('Smelter Look-up'!$D$4,$V695-4,0)&amp;"")</f>
        <v/>
      </c>
      <c r="F695" s="216" t="str">
        <f ca="1">IF(ISERROR($V695),"",OFFSET('Smelter Look-up'!$E$4,$V695-4,0))</f>
        <v/>
      </c>
      <c r="G695" s="216" t="str">
        <f ca="1">IF(C695=$X$4,"Enter smelter details", IF(ISERROR($V695),"",OFFSET('Smelter Look-up'!$F$4,$V695-4,0)))</f>
        <v/>
      </c>
      <c r="H695" s="217" t="str">
        <f ca="1">IF(ISERROR($V695),"",OFFSET('Smelter Look-up'!$G$4,$V695-4,0))</f>
        <v/>
      </c>
      <c r="I695" s="218" t="str">
        <f ca="1">IF(ISERROR($V695),"",OFFSET('Smelter Look-up'!$H$4,$V695-4,0))</f>
        <v/>
      </c>
      <c r="J695" s="218" t="str">
        <f ca="1">IF(ISERROR($V695),"",OFFSET('Smelter Look-up'!$I$4,$V695-4,0))</f>
        <v/>
      </c>
      <c r="K695" s="267"/>
      <c r="L695" s="267"/>
      <c r="M695" s="267"/>
      <c r="N695" s="267"/>
      <c r="O695" s="267"/>
      <c r="P695" s="219"/>
      <c r="Q695" s="268"/>
      <c r="R695" s="216" t="str">
        <f ca="1">IF(ISERROR($V695),"",OFFSET('Smelter Look-up'!$C$4,$V695-4,0)&amp;"")</f>
        <v/>
      </c>
      <c r="S695" s="224" t="str">
        <f t="shared" ca="1" si="33"/>
        <v/>
      </c>
      <c r="T695" s="224" t="str">
        <f ca="1">IF(B695="","",IF(ISERROR(MATCH($J695,SorP!$B$1:$B$6230,0)),"",INDIRECT("'SorP'!$A$"&amp;MATCH($J695,SorP!$B$1:$B$6230,0))))</f>
        <v/>
      </c>
      <c r="U695" s="239"/>
      <c r="V695" s="269" t="e">
        <f>IF(C695="",NA(),MATCH($B695&amp;$C695,'Smelter Look-up'!$J:$J,0))</f>
        <v>#N/A</v>
      </c>
      <c r="W695" s="270"/>
      <c r="X695" s="270">
        <f t="shared" ca="1" si="34"/>
        <v>0</v>
      </c>
      <c r="Y695" s="270"/>
      <c r="Z695" s="270"/>
      <c r="AB695" s="272" t="str">
        <f t="shared" si="35"/>
        <v/>
      </c>
    </row>
    <row r="696" spans="1:28" s="271" customFormat="1" ht="20.25">
      <c r="A696" s="215"/>
      <c r="B696" s="216" t="str">
        <f>IF(LEN(A696)=0,"",INDEX('Smelter Look-up'!$A:$A,MATCH($A696,'Smelter Look-up'!$E:$E,0)))</f>
        <v/>
      </c>
      <c r="C696" s="220" t="str">
        <f>IF(LEN(A696)=0,"",INDEX('Smelter Look-up'!$C:$C,MATCH($A696,'Smelter Look-up'!$E:$E,0)))</f>
        <v/>
      </c>
      <c r="D696" s="216"/>
      <c r="E696" s="216" t="str">
        <f ca="1">IF(ISERROR($V696),"",OFFSET('Smelter Look-up'!$D$4,$V696-4,0)&amp;"")</f>
        <v/>
      </c>
      <c r="F696" s="216" t="str">
        <f ca="1">IF(ISERROR($V696),"",OFFSET('Smelter Look-up'!$E$4,$V696-4,0))</f>
        <v/>
      </c>
      <c r="G696" s="216" t="str">
        <f ca="1">IF(C696=$X$4,"Enter smelter details", IF(ISERROR($V696),"",OFFSET('Smelter Look-up'!$F$4,$V696-4,0)))</f>
        <v/>
      </c>
      <c r="H696" s="217" t="str">
        <f ca="1">IF(ISERROR($V696),"",OFFSET('Smelter Look-up'!$G$4,$V696-4,0))</f>
        <v/>
      </c>
      <c r="I696" s="218" t="str">
        <f ca="1">IF(ISERROR($V696),"",OFFSET('Smelter Look-up'!$H$4,$V696-4,0))</f>
        <v/>
      </c>
      <c r="J696" s="218" t="str">
        <f ca="1">IF(ISERROR($V696),"",OFFSET('Smelter Look-up'!$I$4,$V696-4,0))</f>
        <v/>
      </c>
      <c r="K696" s="267"/>
      <c r="L696" s="267"/>
      <c r="M696" s="267"/>
      <c r="N696" s="267"/>
      <c r="O696" s="267"/>
      <c r="P696" s="219"/>
      <c r="Q696" s="268"/>
      <c r="R696" s="216" t="str">
        <f ca="1">IF(ISERROR($V696),"",OFFSET('Smelter Look-up'!$C$4,$V696-4,0)&amp;"")</f>
        <v/>
      </c>
      <c r="S696" s="224" t="str">
        <f t="shared" ca="1" si="33"/>
        <v/>
      </c>
      <c r="T696" s="224" t="str">
        <f ca="1">IF(B696="","",IF(ISERROR(MATCH($J696,SorP!$B$1:$B$6230,0)),"",INDIRECT("'SorP'!$A$"&amp;MATCH($J696,SorP!$B$1:$B$6230,0))))</f>
        <v/>
      </c>
      <c r="U696" s="239"/>
      <c r="V696" s="269" t="e">
        <f>IF(C696="",NA(),MATCH($B696&amp;$C696,'Smelter Look-up'!$J:$J,0))</f>
        <v>#N/A</v>
      </c>
      <c r="W696" s="270"/>
      <c r="X696" s="270">
        <f t="shared" ca="1" si="34"/>
        <v>0</v>
      </c>
      <c r="Y696" s="270"/>
      <c r="Z696" s="270"/>
      <c r="AB696" s="272" t="str">
        <f t="shared" si="35"/>
        <v/>
      </c>
    </row>
    <row r="697" spans="1:28" s="271" customFormat="1" ht="20.25">
      <c r="A697" s="215"/>
      <c r="B697" s="216" t="str">
        <f>IF(LEN(A697)=0,"",INDEX('Smelter Look-up'!$A:$A,MATCH($A697,'Smelter Look-up'!$E:$E,0)))</f>
        <v/>
      </c>
      <c r="C697" s="220" t="str">
        <f>IF(LEN(A697)=0,"",INDEX('Smelter Look-up'!$C:$C,MATCH($A697,'Smelter Look-up'!$E:$E,0)))</f>
        <v/>
      </c>
      <c r="D697" s="216"/>
      <c r="E697" s="216" t="str">
        <f ca="1">IF(ISERROR($V697),"",OFFSET('Smelter Look-up'!$D$4,$V697-4,0)&amp;"")</f>
        <v/>
      </c>
      <c r="F697" s="216" t="str">
        <f ca="1">IF(ISERROR($V697),"",OFFSET('Smelter Look-up'!$E$4,$V697-4,0))</f>
        <v/>
      </c>
      <c r="G697" s="216" t="str">
        <f ca="1">IF(C697=$X$4,"Enter smelter details", IF(ISERROR($V697),"",OFFSET('Smelter Look-up'!$F$4,$V697-4,0)))</f>
        <v/>
      </c>
      <c r="H697" s="217" t="str">
        <f ca="1">IF(ISERROR($V697),"",OFFSET('Smelter Look-up'!$G$4,$V697-4,0))</f>
        <v/>
      </c>
      <c r="I697" s="218" t="str">
        <f ca="1">IF(ISERROR($V697),"",OFFSET('Smelter Look-up'!$H$4,$V697-4,0))</f>
        <v/>
      </c>
      <c r="J697" s="218" t="str">
        <f ca="1">IF(ISERROR($V697),"",OFFSET('Smelter Look-up'!$I$4,$V697-4,0))</f>
        <v/>
      </c>
      <c r="K697" s="267"/>
      <c r="L697" s="267"/>
      <c r="M697" s="267"/>
      <c r="N697" s="267"/>
      <c r="O697" s="267"/>
      <c r="P697" s="219"/>
      <c r="Q697" s="268"/>
      <c r="R697" s="216" t="str">
        <f ca="1">IF(ISERROR($V697),"",OFFSET('Smelter Look-up'!$C$4,$V697-4,0)&amp;"")</f>
        <v/>
      </c>
      <c r="S697" s="224" t="str">
        <f t="shared" ca="1" si="33"/>
        <v/>
      </c>
      <c r="T697" s="224" t="str">
        <f ca="1">IF(B697="","",IF(ISERROR(MATCH($J697,SorP!$B$1:$B$6230,0)),"",INDIRECT("'SorP'!$A$"&amp;MATCH($J697,SorP!$B$1:$B$6230,0))))</f>
        <v/>
      </c>
      <c r="U697" s="239"/>
      <c r="V697" s="269" t="e">
        <f>IF(C697="",NA(),MATCH($B697&amp;$C697,'Smelter Look-up'!$J:$J,0))</f>
        <v>#N/A</v>
      </c>
      <c r="W697" s="270"/>
      <c r="X697" s="270">
        <f t="shared" ca="1" si="34"/>
        <v>0</v>
      </c>
      <c r="Y697" s="270"/>
      <c r="Z697" s="270"/>
      <c r="AB697" s="272" t="str">
        <f t="shared" si="35"/>
        <v/>
      </c>
    </row>
    <row r="698" spans="1:28" s="271" customFormat="1" ht="20.25">
      <c r="A698" s="215"/>
      <c r="B698" s="216" t="str">
        <f>IF(LEN(A698)=0,"",INDEX('Smelter Look-up'!$A:$A,MATCH($A698,'Smelter Look-up'!$E:$E,0)))</f>
        <v/>
      </c>
      <c r="C698" s="220" t="str">
        <f>IF(LEN(A698)=0,"",INDEX('Smelter Look-up'!$C:$C,MATCH($A698,'Smelter Look-up'!$E:$E,0)))</f>
        <v/>
      </c>
      <c r="D698" s="216"/>
      <c r="E698" s="216" t="str">
        <f ca="1">IF(ISERROR($V698),"",OFFSET('Smelter Look-up'!$D$4,$V698-4,0)&amp;"")</f>
        <v/>
      </c>
      <c r="F698" s="216" t="str">
        <f ca="1">IF(ISERROR($V698),"",OFFSET('Smelter Look-up'!$E$4,$V698-4,0))</f>
        <v/>
      </c>
      <c r="G698" s="216" t="str">
        <f ca="1">IF(C698=$X$4,"Enter smelter details", IF(ISERROR($V698),"",OFFSET('Smelter Look-up'!$F$4,$V698-4,0)))</f>
        <v/>
      </c>
      <c r="H698" s="217" t="str">
        <f ca="1">IF(ISERROR($V698),"",OFFSET('Smelter Look-up'!$G$4,$V698-4,0))</f>
        <v/>
      </c>
      <c r="I698" s="218" t="str">
        <f ca="1">IF(ISERROR($V698),"",OFFSET('Smelter Look-up'!$H$4,$V698-4,0))</f>
        <v/>
      </c>
      <c r="J698" s="218" t="str">
        <f ca="1">IF(ISERROR($V698),"",OFFSET('Smelter Look-up'!$I$4,$V698-4,0))</f>
        <v/>
      </c>
      <c r="K698" s="267"/>
      <c r="L698" s="267"/>
      <c r="M698" s="267"/>
      <c r="N698" s="267"/>
      <c r="O698" s="267"/>
      <c r="P698" s="219"/>
      <c r="Q698" s="268"/>
      <c r="R698" s="216" t="str">
        <f ca="1">IF(ISERROR($V698),"",OFFSET('Smelter Look-up'!$C$4,$V698-4,0)&amp;"")</f>
        <v/>
      </c>
      <c r="S698" s="224" t="str">
        <f t="shared" ca="1" si="33"/>
        <v/>
      </c>
      <c r="T698" s="224" t="str">
        <f ca="1">IF(B698="","",IF(ISERROR(MATCH($J698,SorP!$B$1:$B$6230,0)),"",INDIRECT("'SorP'!$A$"&amp;MATCH($J698,SorP!$B$1:$B$6230,0))))</f>
        <v/>
      </c>
      <c r="U698" s="239"/>
      <c r="V698" s="269" t="e">
        <f>IF(C698="",NA(),MATCH($B698&amp;$C698,'Smelter Look-up'!$J:$J,0))</f>
        <v>#N/A</v>
      </c>
      <c r="W698" s="270"/>
      <c r="X698" s="270">
        <f t="shared" ca="1" si="34"/>
        <v>0</v>
      </c>
      <c r="Y698" s="270"/>
      <c r="Z698" s="270"/>
      <c r="AB698" s="272" t="str">
        <f t="shared" si="35"/>
        <v/>
      </c>
    </row>
    <row r="699" spans="1:28" s="271" customFormat="1" ht="20.25">
      <c r="A699" s="215"/>
      <c r="B699" s="216" t="str">
        <f>IF(LEN(A699)=0,"",INDEX('Smelter Look-up'!$A:$A,MATCH($A699,'Smelter Look-up'!$E:$E,0)))</f>
        <v/>
      </c>
      <c r="C699" s="220" t="str">
        <f>IF(LEN(A699)=0,"",INDEX('Smelter Look-up'!$C:$C,MATCH($A699,'Smelter Look-up'!$E:$E,0)))</f>
        <v/>
      </c>
      <c r="D699" s="216"/>
      <c r="E699" s="216" t="str">
        <f ca="1">IF(ISERROR($V699),"",OFFSET('Smelter Look-up'!$D$4,$V699-4,0)&amp;"")</f>
        <v/>
      </c>
      <c r="F699" s="216" t="str">
        <f ca="1">IF(ISERROR($V699),"",OFFSET('Smelter Look-up'!$E$4,$V699-4,0))</f>
        <v/>
      </c>
      <c r="G699" s="216" t="str">
        <f ca="1">IF(C699=$X$4,"Enter smelter details", IF(ISERROR($V699),"",OFFSET('Smelter Look-up'!$F$4,$V699-4,0)))</f>
        <v/>
      </c>
      <c r="H699" s="217" t="str">
        <f ca="1">IF(ISERROR($V699),"",OFFSET('Smelter Look-up'!$G$4,$V699-4,0))</f>
        <v/>
      </c>
      <c r="I699" s="218" t="str">
        <f ca="1">IF(ISERROR($V699),"",OFFSET('Smelter Look-up'!$H$4,$V699-4,0))</f>
        <v/>
      </c>
      <c r="J699" s="218" t="str">
        <f ca="1">IF(ISERROR($V699),"",OFFSET('Smelter Look-up'!$I$4,$V699-4,0))</f>
        <v/>
      </c>
      <c r="K699" s="267"/>
      <c r="L699" s="267"/>
      <c r="M699" s="267"/>
      <c r="N699" s="267"/>
      <c r="O699" s="267"/>
      <c r="P699" s="219"/>
      <c r="Q699" s="268"/>
      <c r="R699" s="216" t="str">
        <f ca="1">IF(ISERROR($V699),"",OFFSET('Smelter Look-up'!$C$4,$V699-4,0)&amp;"")</f>
        <v/>
      </c>
      <c r="S699" s="224" t="str">
        <f t="shared" ref="S699:S762" ca="1" si="36">IF(B699="","",IF(ISERROR(MATCH($E699,CL,0)),"Unknown",INDIRECT("'C'!$A$"&amp;MATCH($E699,CL,0)+1)))</f>
        <v/>
      </c>
      <c r="T699" s="224" t="str">
        <f ca="1">IF(B699="","",IF(ISERROR(MATCH($J699,SorP!$B$1:$B$6230,0)),"",INDIRECT("'SorP'!$A$"&amp;MATCH($J699,SorP!$B$1:$B$6230,0))))</f>
        <v/>
      </c>
      <c r="U699" s="239"/>
      <c r="V699" s="269" t="e">
        <f>IF(C699="",NA(),MATCH($B699&amp;$C699,'Smelter Look-up'!$J:$J,0))</f>
        <v>#N/A</v>
      </c>
      <c r="W699" s="270"/>
      <c r="X699" s="270">
        <f t="shared" ref="X699:X762" ca="1" si="37">IF(AND(C699="Smelter not listed",OR(LEN(D699)=0,LEN(E699)=0)),1,0)</f>
        <v>0</v>
      </c>
      <c r="Y699" s="270"/>
      <c r="Z699" s="270"/>
      <c r="AB699" s="272" t="str">
        <f t="shared" ref="AB699:AB762" si="38">B699&amp;C699</f>
        <v/>
      </c>
    </row>
    <row r="700" spans="1:28" s="271" customFormat="1" ht="20.25">
      <c r="A700" s="215"/>
      <c r="B700" s="216" t="str">
        <f>IF(LEN(A700)=0,"",INDEX('Smelter Look-up'!$A:$A,MATCH($A700,'Smelter Look-up'!$E:$E,0)))</f>
        <v/>
      </c>
      <c r="C700" s="220" t="str">
        <f>IF(LEN(A700)=0,"",INDEX('Smelter Look-up'!$C:$C,MATCH($A700,'Smelter Look-up'!$E:$E,0)))</f>
        <v/>
      </c>
      <c r="D700" s="216"/>
      <c r="E700" s="216" t="str">
        <f ca="1">IF(ISERROR($V700),"",OFFSET('Smelter Look-up'!$D$4,$V700-4,0)&amp;"")</f>
        <v/>
      </c>
      <c r="F700" s="216" t="str">
        <f ca="1">IF(ISERROR($V700),"",OFFSET('Smelter Look-up'!$E$4,$V700-4,0))</f>
        <v/>
      </c>
      <c r="G700" s="216" t="str">
        <f ca="1">IF(C700=$X$4,"Enter smelter details", IF(ISERROR($V700),"",OFFSET('Smelter Look-up'!$F$4,$V700-4,0)))</f>
        <v/>
      </c>
      <c r="H700" s="217" t="str">
        <f ca="1">IF(ISERROR($V700),"",OFFSET('Smelter Look-up'!$G$4,$V700-4,0))</f>
        <v/>
      </c>
      <c r="I700" s="218" t="str">
        <f ca="1">IF(ISERROR($V700),"",OFFSET('Smelter Look-up'!$H$4,$V700-4,0))</f>
        <v/>
      </c>
      <c r="J700" s="218" t="str">
        <f ca="1">IF(ISERROR($V700),"",OFFSET('Smelter Look-up'!$I$4,$V700-4,0))</f>
        <v/>
      </c>
      <c r="K700" s="267"/>
      <c r="L700" s="267"/>
      <c r="M700" s="267"/>
      <c r="N700" s="267"/>
      <c r="O700" s="267"/>
      <c r="P700" s="219"/>
      <c r="Q700" s="268"/>
      <c r="R700" s="216" t="str">
        <f ca="1">IF(ISERROR($V700),"",OFFSET('Smelter Look-up'!$C$4,$V700-4,0)&amp;"")</f>
        <v/>
      </c>
      <c r="S700" s="224" t="str">
        <f t="shared" ca="1" si="36"/>
        <v/>
      </c>
      <c r="T700" s="224" t="str">
        <f ca="1">IF(B700="","",IF(ISERROR(MATCH($J700,SorP!$B$1:$B$6230,0)),"",INDIRECT("'SorP'!$A$"&amp;MATCH($J700,SorP!$B$1:$B$6230,0))))</f>
        <v/>
      </c>
      <c r="U700" s="239"/>
      <c r="V700" s="269" t="e">
        <f>IF(C700="",NA(),MATCH($B700&amp;$C700,'Smelter Look-up'!$J:$J,0))</f>
        <v>#N/A</v>
      </c>
      <c r="W700" s="270"/>
      <c r="X700" s="270">
        <f t="shared" ca="1" si="37"/>
        <v>0</v>
      </c>
      <c r="Y700" s="270"/>
      <c r="Z700" s="270"/>
      <c r="AB700" s="272" t="str">
        <f t="shared" si="38"/>
        <v/>
      </c>
    </row>
    <row r="701" spans="1:28" s="271" customFormat="1" ht="20.25">
      <c r="A701" s="215"/>
      <c r="B701" s="216" t="str">
        <f>IF(LEN(A701)=0,"",INDEX('Smelter Look-up'!$A:$A,MATCH($A701,'Smelter Look-up'!$E:$E,0)))</f>
        <v/>
      </c>
      <c r="C701" s="220" t="str">
        <f>IF(LEN(A701)=0,"",INDEX('Smelter Look-up'!$C:$C,MATCH($A701,'Smelter Look-up'!$E:$E,0)))</f>
        <v/>
      </c>
      <c r="D701" s="216"/>
      <c r="E701" s="216" t="str">
        <f ca="1">IF(ISERROR($V701),"",OFFSET('Smelter Look-up'!$D$4,$V701-4,0)&amp;"")</f>
        <v/>
      </c>
      <c r="F701" s="216" t="str">
        <f ca="1">IF(ISERROR($V701),"",OFFSET('Smelter Look-up'!$E$4,$V701-4,0))</f>
        <v/>
      </c>
      <c r="G701" s="216" t="str">
        <f ca="1">IF(C701=$X$4,"Enter smelter details", IF(ISERROR($V701),"",OFFSET('Smelter Look-up'!$F$4,$V701-4,0)))</f>
        <v/>
      </c>
      <c r="H701" s="217" t="str">
        <f ca="1">IF(ISERROR($V701),"",OFFSET('Smelter Look-up'!$G$4,$V701-4,0))</f>
        <v/>
      </c>
      <c r="I701" s="218" t="str">
        <f ca="1">IF(ISERROR($V701),"",OFFSET('Smelter Look-up'!$H$4,$V701-4,0))</f>
        <v/>
      </c>
      <c r="J701" s="218" t="str">
        <f ca="1">IF(ISERROR($V701),"",OFFSET('Smelter Look-up'!$I$4,$V701-4,0))</f>
        <v/>
      </c>
      <c r="K701" s="267"/>
      <c r="L701" s="267"/>
      <c r="M701" s="267"/>
      <c r="N701" s="267"/>
      <c r="O701" s="267"/>
      <c r="P701" s="219"/>
      <c r="Q701" s="268"/>
      <c r="R701" s="216" t="str">
        <f ca="1">IF(ISERROR($V701),"",OFFSET('Smelter Look-up'!$C$4,$V701-4,0)&amp;"")</f>
        <v/>
      </c>
      <c r="S701" s="224" t="str">
        <f t="shared" ca="1" si="36"/>
        <v/>
      </c>
      <c r="T701" s="224" t="str">
        <f ca="1">IF(B701="","",IF(ISERROR(MATCH($J701,SorP!$B$1:$B$6230,0)),"",INDIRECT("'SorP'!$A$"&amp;MATCH($J701,SorP!$B$1:$B$6230,0))))</f>
        <v/>
      </c>
      <c r="U701" s="239"/>
      <c r="V701" s="269" t="e">
        <f>IF(C701="",NA(),MATCH($B701&amp;$C701,'Smelter Look-up'!$J:$J,0))</f>
        <v>#N/A</v>
      </c>
      <c r="W701" s="270"/>
      <c r="X701" s="270">
        <f t="shared" ca="1" si="37"/>
        <v>0</v>
      </c>
      <c r="Y701" s="270"/>
      <c r="Z701" s="270"/>
      <c r="AB701" s="272" t="str">
        <f t="shared" si="38"/>
        <v/>
      </c>
    </row>
    <row r="702" spans="1:28" s="271" customFormat="1" ht="20.25">
      <c r="A702" s="215"/>
      <c r="B702" s="216" t="str">
        <f>IF(LEN(A702)=0,"",INDEX('Smelter Look-up'!$A:$A,MATCH($A702,'Smelter Look-up'!$E:$E,0)))</f>
        <v/>
      </c>
      <c r="C702" s="220" t="str">
        <f>IF(LEN(A702)=0,"",INDEX('Smelter Look-up'!$C:$C,MATCH($A702,'Smelter Look-up'!$E:$E,0)))</f>
        <v/>
      </c>
      <c r="D702" s="216"/>
      <c r="E702" s="216" t="str">
        <f ca="1">IF(ISERROR($V702),"",OFFSET('Smelter Look-up'!$D$4,$V702-4,0)&amp;"")</f>
        <v/>
      </c>
      <c r="F702" s="216" t="str">
        <f ca="1">IF(ISERROR($V702),"",OFFSET('Smelter Look-up'!$E$4,$V702-4,0))</f>
        <v/>
      </c>
      <c r="G702" s="216" t="str">
        <f ca="1">IF(C702=$X$4,"Enter smelter details", IF(ISERROR($V702),"",OFFSET('Smelter Look-up'!$F$4,$V702-4,0)))</f>
        <v/>
      </c>
      <c r="H702" s="217" t="str">
        <f ca="1">IF(ISERROR($V702),"",OFFSET('Smelter Look-up'!$G$4,$V702-4,0))</f>
        <v/>
      </c>
      <c r="I702" s="218" t="str">
        <f ca="1">IF(ISERROR($V702),"",OFFSET('Smelter Look-up'!$H$4,$V702-4,0))</f>
        <v/>
      </c>
      <c r="J702" s="218" t="str">
        <f ca="1">IF(ISERROR($V702),"",OFFSET('Smelter Look-up'!$I$4,$V702-4,0))</f>
        <v/>
      </c>
      <c r="K702" s="267"/>
      <c r="L702" s="267"/>
      <c r="M702" s="267"/>
      <c r="N702" s="267"/>
      <c r="O702" s="267"/>
      <c r="P702" s="219"/>
      <c r="Q702" s="268"/>
      <c r="R702" s="216" t="str">
        <f ca="1">IF(ISERROR($V702),"",OFFSET('Smelter Look-up'!$C$4,$V702-4,0)&amp;"")</f>
        <v/>
      </c>
      <c r="S702" s="224" t="str">
        <f t="shared" ca="1" si="36"/>
        <v/>
      </c>
      <c r="T702" s="224" t="str">
        <f ca="1">IF(B702="","",IF(ISERROR(MATCH($J702,SorP!$B$1:$B$6230,0)),"",INDIRECT("'SorP'!$A$"&amp;MATCH($J702,SorP!$B$1:$B$6230,0))))</f>
        <v/>
      </c>
      <c r="U702" s="239"/>
      <c r="V702" s="269" t="e">
        <f>IF(C702="",NA(),MATCH($B702&amp;$C702,'Smelter Look-up'!$J:$J,0))</f>
        <v>#N/A</v>
      </c>
      <c r="W702" s="270"/>
      <c r="X702" s="270">
        <f t="shared" ca="1" si="37"/>
        <v>0</v>
      </c>
      <c r="Y702" s="270"/>
      <c r="Z702" s="270"/>
      <c r="AB702" s="272" t="str">
        <f t="shared" si="38"/>
        <v/>
      </c>
    </row>
    <row r="703" spans="1:28" s="271" customFormat="1" ht="20.25">
      <c r="A703" s="215"/>
      <c r="B703" s="216" t="str">
        <f>IF(LEN(A703)=0,"",INDEX('Smelter Look-up'!$A:$A,MATCH($A703,'Smelter Look-up'!$E:$E,0)))</f>
        <v/>
      </c>
      <c r="C703" s="220" t="str">
        <f>IF(LEN(A703)=0,"",INDEX('Smelter Look-up'!$C:$C,MATCH($A703,'Smelter Look-up'!$E:$E,0)))</f>
        <v/>
      </c>
      <c r="D703" s="216"/>
      <c r="E703" s="216" t="str">
        <f ca="1">IF(ISERROR($V703),"",OFFSET('Smelter Look-up'!$D$4,$V703-4,0)&amp;"")</f>
        <v/>
      </c>
      <c r="F703" s="216" t="str">
        <f ca="1">IF(ISERROR($V703),"",OFFSET('Smelter Look-up'!$E$4,$V703-4,0))</f>
        <v/>
      </c>
      <c r="G703" s="216" t="str">
        <f ca="1">IF(C703=$X$4,"Enter smelter details", IF(ISERROR($V703),"",OFFSET('Smelter Look-up'!$F$4,$V703-4,0)))</f>
        <v/>
      </c>
      <c r="H703" s="217" t="str">
        <f ca="1">IF(ISERROR($V703),"",OFFSET('Smelter Look-up'!$G$4,$V703-4,0))</f>
        <v/>
      </c>
      <c r="I703" s="218" t="str">
        <f ca="1">IF(ISERROR($V703),"",OFFSET('Smelter Look-up'!$H$4,$V703-4,0))</f>
        <v/>
      </c>
      <c r="J703" s="218" t="str">
        <f ca="1">IF(ISERROR($V703),"",OFFSET('Smelter Look-up'!$I$4,$V703-4,0))</f>
        <v/>
      </c>
      <c r="K703" s="267"/>
      <c r="L703" s="267"/>
      <c r="M703" s="267"/>
      <c r="N703" s="267"/>
      <c r="O703" s="267"/>
      <c r="P703" s="219"/>
      <c r="Q703" s="268"/>
      <c r="R703" s="216" t="str">
        <f ca="1">IF(ISERROR($V703),"",OFFSET('Smelter Look-up'!$C$4,$V703-4,0)&amp;"")</f>
        <v/>
      </c>
      <c r="S703" s="224" t="str">
        <f t="shared" ca="1" si="36"/>
        <v/>
      </c>
      <c r="T703" s="224" t="str">
        <f ca="1">IF(B703="","",IF(ISERROR(MATCH($J703,SorP!$B$1:$B$6230,0)),"",INDIRECT("'SorP'!$A$"&amp;MATCH($J703,SorP!$B$1:$B$6230,0))))</f>
        <v/>
      </c>
      <c r="U703" s="239"/>
      <c r="V703" s="269" t="e">
        <f>IF(C703="",NA(),MATCH($B703&amp;$C703,'Smelter Look-up'!$J:$J,0))</f>
        <v>#N/A</v>
      </c>
      <c r="W703" s="270"/>
      <c r="X703" s="270">
        <f t="shared" ca="1" si="37"/>
        <v>0</v>
      </c>
      <c r="Y703" s="270"/>
      <c r="Z703" s="270"/>
      <c r="AB703" s="272" t="str">
        <f t="shared" si="38"/>
        <v/>
      </c>
    </row>
    <row r="704" spans="1:28" s="271" customFormat="1" ht="20.25">
      <c r="A704" s="215"/>
      <c r="B704" s="216" t="str">
        <f>IF(LEN(A704)=0,"",INDEX('Smelter Look-up'!$A:$A,MATCH($A704,'Smelter Look-up'!$E:$E,0)))</f>
        <v/>
      </c>
      <c r="C704" s="220" t="str">
        <f>IF(LEN(A704)=0,"",INDEX('Smelter Look-up'!$C:$C,MATCH($A704,'Smelter Look-up'!$E:$E,0)))</f>
        <v/>
      </c>
      <c r="D704" s="216"/>
      <c r="E704" s="216" t="str">
        <f ca="1">IF(ISERROR($V704),"",OFFSET('Smelter Look-up'!$D$4,$V704-4,0)&amp;"")</f>
        <v/>
      </c>
      <c r="F704" s="216" t="str">
        <f ca="1">IF(ISERROR($V704),"",OFFSET('Smelter Look-up'!$E$4,$V704-4,0))</f>
        <v/>
      </c>
      <c r="G704" s="216" t="str">
        <f ca="1">IF(C704=$X$4,"Enter smelter details", IF(ISERROR($V704),"",OFFSET('Smelter Look-up'!$F$4,$V704-4,0)))</f>
        <v/>
      </c>
      <c r="H704" s="217" t="str">
        <f ca="1">IF(ISERROR($V704),"",OFFSET('Smelter Look-up'!$G$4,$V704-4,0))</f>
        <v/>
      </c>
      <c r="I704" s="218" t="str">
        <f ca="1">IF(ISERROR($V704),"",OFFSET('Smelter Look-up'!$H$4,$V704-4,0))</f>
        <v/>
      </c>
      <c r="J704" s="218" t="str">
        <f ca="1">IF(ISERROR($V704),"",OFFSET('Smelter Look-up'!$I$4,$V704-4,0))</f>
        <v/>
      </c>
      <c r="K704" s="267"/>
      <c r="L704" s="267"/>
      <c r="M704" s="267"/>
      <c r="N704" s="267"/>
      <c r="O704" s="267"/>
      <c r="P704" s="219"/>
      <c r="Q704" s="268"/>
      <c r="R704" s="216" t="str">
        <f ca="1">IF(ISERROR($V704),"",OFFSET('Smelter Look-up'!$C$4,$V704-4,0)&amp;"")</f>
        <v/>
      </c>
      <c r="S704" s="224" t="str">
        <f t="shared" ca="1" si="36"/>
        <v/>
      </c>
      <c r="T704" s="224" t="str">
        <f ca="1">IF(B704="","",IF(ISERROR(MATCH($J704,SorP!$B$1:$B$6230,0)),"",INDIRECT("'SorP'!$A$"&amp;MATCH($J704,SorP!$B$1:$B$6230,0))))</f>
        <v/>
      </c>
      <c r="U704" s="239"/>
      <c r="V704" s="269" t="e">
        <f>IF(C704="",NA(),MATCH($B704&amp;$C704,'Smelter Look-up'!$J:$J,0))</f>
        <v>#N/A</v>
      </c>
      <c r="W704" s="270"/>
      <c r="X704" s="270">
        <f t="shared" ca="1" si="37"/>
        <v>0</v>
      </c>
      <c r="Y704" s="270"/>
      <c r="Z704" s="270"/>
      <c r="AB704" s="272" t="str">
        <f t="shared" si="38"/>
        <v/>
      </c>
    </row>
    <row r="705" spans="1:28" s="271" customFormat="1" ht="20.25">
      <c r="A705" s="215"/>
      <c r="B705" s="216" t="str">
        <f>IF(LEN(A705)=0,"",INDEX('Smelter Look-up'!$A:$A,MATCH($A705,'Smelter Look-up'!$E:$E,0)))</f>
        <v/>
      </c>
      <c r="C705" s="220" t="str">
        <f>IF(LEN(A705)=0,"",INDEX('Smelter Look-up'!$C:$C,MATCH($A705,'Smelter Look-up'!$E:$E,0)))</f>
        <v/>
      </c>
      <c r="D705" s="216"/>
      <c r="E705" s="216" t="str">
        <f ca="1">IF(ISERROR($V705),"",OFFSET('Smelter Look-up'!$D$4,$V705-4,0)&amp;"")</f>
        <v/>
      </c>
      <c r="F705" s="216" t="str">
        <f ca="1">IF(ISERROR($V705),"",OFFSET('Smelter Look-up'!$E$4,$V705-4,0))</f>
        <v/>
      </c>
      <c r="G705" s="216" t="str">
        <f ca="1">IF(C705=$X$4,"Enter smelter details", IF(ISERROR($V705),"",OFFSET('Smelter Look-up'!$F$4,$V705-4,0)))</f>
        <v/>
      </c>
      <c r="H705" s="217" t="str">
        <f ca="1">IF(ISERROR($V705),"",OFFSET('Smelter Look-up'!$G$4,$V705-4,0))</f>
        <v/>
      </c>
      <c r="I705" s="218" t="str">
        <f ca="1">IF(ISERROR($V705),"",OFFSET('Smelter Look-up'!$H$4,$V705-4,0))</f>
        <v/>
      </c>
      <c r="J705" s="218" t="str">
        <f ca="1">IF(ISERROR($V705),"",OFFSET('Smelter Look-up'!$I$4,$V705-4,0))</f>
        <v/>
      </c>
      <c r="K705" s="267"/>
      <c r="L705" s="267"/>
      <c r="M705" s="267"/>
      <c r="N705" s="267"/>
      <c r="O705" s="267"/>
      <c r="P705" s="219"/>
      <c r="Q705" s="268"/>
      <c r="R705" s="216" t="str">
        <f ca="1">IF(ISERROR($V705),"",OFFSET('Smelter Look-up'!$C$4,$V705-4,0)&amp;"")</f>
        <v/>
      </c>
      <c r="S705" s="224" t="str">
        <f t="shared" ca="1" si="36"/>
        <v/>
      </c>
      <c r="T705" s="224" t="str">
        <f ca="1">IF(B705="","",IF(ISERROR(MATCH($J705,SorP!$B$1:$B$6230,0)),"",INDIRECT("'SorP'!$A$"&amp;MATCH($J705,SorP!$B$1:$B$6230,0))))</f>
        <v/>
      </c>
      <c r="U705" s="239"/>
      <c r="V705" s="269" t="e">
        <f>IF(C705="",NA(),MATCH($B705&amp;$C705,'Smelter Look-up'!$J:$J,0))</f>
        <v>#N/A</v>
      </c>
      <c r="W705" s="270"/>
      <c r="X705" s="270">
        <f t="shared" ca="1" si="37"/>
        <v>0</v>
      </c>
      <c r="Y705" s="270"/>
      <c r="Z705" s="270"/>
      <c r="AB705" s="272" t="str">
        <f t="shared" si="38"/>
        <v/>
      </c>
    </row>
    <row r="706" spans="1:28" s="271" customFormat="1" ht="20.25">
      <c r="A706" s="215"/>
      <c r="B706" s="216" t="str">
        <f>IF(LEN(A706)=0,"",INDEX('Smelter Look-up'!$A:$A,MATCH($A706,'Smelter Look-up'!$E:$E,0)))</f>
        <v/>
      </c>
      <c r="C706" s="220" t="str">
        <f>IF(LEN(A706)=0,"",INDEX('Smelter Look-up'!$C:$C,MATCH($A706,'Smelter Look-up'!$E:$E,0)))</f>
        <v/>
      </c>
      <c r="D706" s="216"/>
      <c r="E706" s="216" t="str">
        <f ca="1">IF(ISERROR($V706),"",OFFSET('Smelter Look-up'!$D$4,$V706-4,0)&amp;"")</f>
        <v/>
      </c>
      <c r="F706" s="216" t="str">
        <f ca="1">IF(ISERROR($V706),"",OFFSET('Smelter Look-up'!$E$4,$V706-4,0))</f>
        <v/>
      </c>
      <c r="G706" s="216" t="str">
        <f ca="1">IF(C706=$X$4,"Enter smelter details", IF(ISERROR($V706),"",OFFSET('Smelter Look-up'!$F$4,$V706-4,0)))</f>
        <v/>
      </c>
      <c r="H706" s="217" t="str">
        <f ca="1">IF(ISERROR($V706),"",OFFSET('Smelter Look-up'!$G$4,$V706-4,0))</f>
        <v/>
      </c>
      <c r="I706" s="218" t="str">
        <f ca="1">IF(ISERROR($V706),"",OFFSET('Smelter Look-up'!$H$4,$V706-4,0))</f>
        <v/>
      </c>
      <c r="J706" s="218" t="str">
        <f ca="1">IF(ISERROR($V706),"",OFFSET('Smelter Look-up'!$I$4,$V706-4,0))</f>
        <v/>
      </c>
      <c r="K706" s="267"/>
      <c r="L706" s="267"/>
      <c r="M706" s="267"/>
      <c r="N706" s="267"/>
      <c r="O706" s="267"/>
      <c r="P706" s="219"/>
      <c r="Q706" s="268"/>
      <c r="R706" s="216" t="str">
        <f ca="1">IF(ISERROR($V706),"",OFFSET('Smelter Look-up'!$C$4,$V706-4,0)&amp;"")</f>
        <v/>
      </c>
      <c r="S706" s="224" t="str">
        <f t="shared" ca="1" si="36"/>
        <v/>
      </c>
      <c r="T706" s="224" t="str">
        <f ca="1">IF(B706="","",IF(ISERROR(MATCH($J706,SorP!$B$1:$B$6230,0)),"",INDIRECT("'SorP'!$A$"&amp;MATCH($J706,SorP!$B$1:$B$6230,0))))</f>
        <v/>
      </c>
      <c r="U706" s="239"/>
      <c r="V706" s="269" t="e">
        <f>IF(C706="",NA(),MATCH($B706&amp;$C706,'Smelter Look-up'!$J:$J,0))</f>
        <v>#N/A</v>
      </c>
      <c r="W706" s="270"/>
      <c r="X706" s="270">
        <f t="shared" ca="1" si="37"/>
        <v>0</v>
      </c>
      <c r="Y706" s="270"/>
      <c r="Z706" s="270"/>
      <c r="AB706" s="272" t="str">
        <f t="shared" si="38"/>
        <v/>
      </c>
    </row>
    <row r="707" spans="1:28" s="271" customFormat="1" ht="20.25">
      <c r="A707" s="215"/>
      <c r="B707" s="216" t="str">
        <f>IF(LEN(A707)=0,"",INDEX('Smelter Look-up'!$A:$A,MATCH($A707,'Smelter Look-up'!$E:$E,0)))</f>
        <v/>
      </c>
      <c r="C707" s="220" t="str">
        <f>IF(LEN(A707)=0,"",INDEX('Smelter Look-up'!$C:$C,MATCH($A707,'Smelter Look-up'!$E:$E,0)))</f>
        <v/>
      </c>
      <c r="D707" s="216"/>
      <c r="E707" s="216" t="str">
        <f ca="1">IF(ISERROR($V707),"",OFFSET('Smelter Look-up'!$D$4,$V707-4,0)&amp;"")</f>
        <v/>
      </c>
      <c r="F707" s="216" t="str">
        <f ca="1">IF(ISERROR($V707),"",OFFSET('Smelter Look-up'!$E$4,$V707-4,0))</f>
        <v/>
      </c>
      <c r="G707" s="216" t="str">
        <f ca="1">IF(C707=$X$4,"Enter smelter details", IF(ISERROR($V707),"",OFFSET('Smelter Look-up'!$F$4,$V707-4,0)))</f>
        <v/>
      </c>
      <c r="H707" s="217" t="str">
        <f ca="1">IF(ISERROR($V707),"",OFFSET('Smelter Look-up'!$G$4,$V707-4,0))</f>
        <v/>
      </c>
      <c r="I707" s="218" t="str">
        <f ca="1">IF(ISERROR($V707),"",OFFSET('Smelter Look-up'!$H$4,$V707-4,0))</f>
        <v/>
      </c>
      <c r="J707" s="218" t="str">
        <f ca="1">IF(ISERROR($V707),"",OFFSET('Smelter Look-up'!$I$4,$V707-4,0))</f>
        <v/>
      </c>
      <c r="K707" s="267"/>
      <c r="L707" s="267"/>
      <c r="M707" s="267"/>
      <c r="N707" s="267"/>
      <c r="O707" s="267"/>
      <c r="P707" s="219"/>
      <c r="Q707" s="268"/>
      <c r="R707" s="216" t="str">
        <f ca="1">IF(ISERROR($V707),"",OFFSET('Smelter Look-up'!$C$4,$V707-4,0)&amp;"")</f>
        <v/>
      </c>
      <c r="S707" s="224" t="str">
        <f t="shared" ca="1" si="36"/>
        <v/>
      </c>
      <c r="T707" s="224" t="str">
        <f ca="1">IF(B707="","",IF(ISERROR(MATCH($J707,SorP!$B$1:$B$6230,0)),"",INDIRECT("'SorP'!$A$"&amp;MATCH($J707,SorP!$B$1:$B$6230,0))))</f>
        <v/>
      </c>
      <c r="U707" s="239"/>
      <c r="V707" s="269" t="e">
        <f>IF(C707="",NA(),MATCH($B707&amp;$C707,'Smelter Look-up'!$J:$J,0))</f>
        <v>#N/A</v>
      </c>
      <c r="W707" s="270"/>
      <c r="X707" s="270">
        <f t="shared" ca="1" si="37"/>
        <v>0</v>
      </c>
      <c r="Y707" s="270"/>
      <c r="Z707" s="270"/>
      <c r="AB707" s="272" t="str">
        <f t="shared" si="38"/>
        <v/>
      </c>
    </row>
    <row r="708" spans="1:28" s="271" customFormat="1" ht="20.25">
      <c r="A708" s="215"/>
      <c r="B708" s="216" t="str">
        <f>IF(LEN(A708)=0,"",INDEX('Smelter Look-up'!$A:$A,MATCH($A708,'Smelter Look-up'!$E:$E,0)))</f>
        <v/>
      </c>
      <c r="C708" s="220" t="str">
        <f>IF(LEN(A708)=0,"",INDEX('Smelter Look-up'!$C:$C,MATCH($A708,'Smelter Look-up'!$E:$E,0)))</f>
        <v/>
      </c>
      <c r="D708" s="216"/>
      <c r="E708" s="216" t="str">
        <f ca="1">IF(ISERROR($V708),"",OFFSET('Smelter Look-up'!$D$4,$V708-4,0)&amp;"")</f>
        <v/>
      </c>
      <c r="F708" s="216" t="str">
        <f ca="1">IF(ISERROR($V708),"",OFFSET('Smelter Look-up'!$E$4,$V708-4,0))</f>
        <v/>
      </c>
      <c r="G708" s="216" t="str">
        <f ca="1">IF(C708=$X$4,"Enter smelter details", IF(ISERROR($V708),"",OFFSET('Smelter Look-up'!$F$4,$V708-4,0)))</f>
        <v/>
      </c>
      <c r="H708" s="217" t="str">
        <f ca="1">IF(ISERROR($V708),"",OFFSET('Smelter Look-up'!$G$4,$V708-4,0))</f>
        <v/>
      </c>
      <c r="I708" s="218" t="str">
        <f ca="1">IF(ISERROR($V708),"",OFFSET('Smelter Look-up'!$H$4,$V708-4,0))</f>
        <v/>
      </c>
      <c r="J708" s="218" t="str">
        <f ca="1">IF(ISERROR($V708),"",OFFSET('Smelter Look-up'!$I$4,$V708-4,0))</f>
        <v/>
      </c>
      <c r="K708" s="267"/>
      <c r="L708" s="267"/>
      <c r="M708" s="267"/>
      <c r="N708" s="267"/>
      <c r="O708" s="267"/>
      <c r="P708" s="219"/>
      <c r="Q708" s="268"/>
      <c r="R708" s="216" t="str">
        <f ca="1">IF(ISERROR($V708),"",OFFSET('Smelter Look-up'!$C$4,$V708-4,0)&amp;"")</f>
        <v/>
      </c>
      <c r="S708" s="224" t="str">
        <f t="shared" ca="1" si="36"/>
        <v/>
      </c>
      <c r="T708" s="224" t="str">
        <f ca="1">IF(B708="","",IF(ISERROR(MATCH($J708,SorP!$B$1:$B$6230,0)),"",INDIRECT("'SorP'!$A$"&amp;MATCH($J708,SorP!$B$1:$B$6230,0))))</f>
        <v/>
      </c>
      <c r="U708" s="239"/>
      <c r="V708" s="269" t="e">
        <f>IF(C708="",NA(),MATCH($B708&amp;$C708,'Smelter Look-up'!$J:$J,0))</f>
        <v>#N/A</v>
      </c>
      <c r="W708" s="270"/>
      <c r="X708" s="270">
        <f t="shared" ca="1" si="37"/>
        <v>0</v>
      </c>
      <c r="Y708" s="270"/>
      <c r="Z708" s="270"/>
      <c r="AB708" s="272" t="str">
        <f t="shared" si="38"/>
        <v/>
      </c>
    </row>
    <row r="709" spans="1:28" s="271" customFormat="1" ht="20.25">
      <c r="A709" s="215"/>
      <c r="B709" s="216" t="str">
        <f>IF(LEN(A709)=0,"",INDEX('Smelter Look-up'!$A:$A,MATCH($A709,'Smelter Look-up'!$E:$E,0)))</f>
        <v/>
      </c>
      <c r="C709" s="220" t="str">
        <f>IF(LEN(A709)=0,"",INDEX('Smelter Look-up'!$C:$C,MATCH($A709,'Smelter Look-up'!$E:$E,0)))</f>
        <v/>
      </c>
      <c r="D709" s="216"/>
      <c r="E709" s="216" t="str">
        <f ca="1">IF(ISERROR($V709),"",OFFSET('Smelter Look-up'!$D$4,$V709-4,0)&amp;"")</f>
        <v/>
      </c>
      <c r="F709" s="216" t="str">
        <f ca="1">IF(ISERROR($V709),"",OFFSET('Smelter Look-up'!$E$4,$V709-4,0))</f>
        <v/>
      </c>
      <c r="G709" s="216" t="str">
        <f ca="1">IF(C709=$X$4,"Enter smelter details", IF(ISERROR($V709),"",OFFSET('Smelter Look-up'!$F$4,$V709-4,0)))</f>
        <v/>
      </c>
      <c r="H709" s="217" t="str">
        <f ca="1">IF(ISERROR($V709),"",OFFSET('Smelter Look-up'!$G$4,$V709-4,0))</f>
        <v/>
      </c>
      <c r="I709" s="218" t="str">
        <f ca="1">IF(ISERROR($V709),"",OFFSET('Smelter Look-up'!$H$4,$V709-4,0))</f>
        <v/>
      </c>
      <c r="J709" s="218" t="str">
        <f ca="1">IF(ISERROR($V709),"",OFFSET('Smelter Look-up'!$I$4,$V709-4,0))</f>
        <v/>
      </c>
      <c r="K709" s="267"/>
      <c r="L709" s="267"/>
      <c r="M709" s="267"/>
      <c r="N709" s="267"/>
      <c r="O709" s="267"/>
      <c r="P709" s="219"/>
      <c r="Q709" s="268"/>
      <c r="R709" s="216" t="str">
        <f ca="1">IF(ISERROR($V709),"",OFFSET('Smelter Look-up'!$C$4,$V709-4,0)&amp;"")</f>
        <v/>
      </c>
      <c r="S709" s="224" t="str">
        <f t="shared" ca="1" si="36"/>
        <v/>
      </c>
      <c r="T709" s="224" t="str">
        <f ca="1">IF(B709="","",IF(ISERROR(MATCH($J709,SorP!$B$1:$B$6230,0)),"",INDIRECT("'SorP'!$A$"&amp;MATCH($J709,SorP!$B$1:$B$6230,0))))</f>
        <v/>
      </c>
      <c r="U709" s="239"/>
      <c r="V709" s="269" t="e">
        <f>IF(C709="",NA(),MATCH($B709&amp;$C709,'Smelter Look-up'!$J:$J,0))</f>
        <v>#N/A</v>
      </c>
      <c r="W709" s="270"/>
      <c r="X709" s="270">
        <f t="shared" ca="1" si="37"/>
        <v>0</v>
      </c>
      <c r="Y709" s="270"/>
      <c r="Z709" s="270"/>
      <c r="AB709" s="272" t="str">
        <f t="shared" si="38"/>
        <v/>
      </c>
    </row>
    <row r="710" spans="1:28" s="271" customFormat="1" ht="20.25">
      <c r="A710" s="215"/>
      <c r="B710" s="216" t="str">
        <f>IF(LEN(A710)=0,"",INDEX('Smelter Look-up'!$A:$A,MATCH($A710,'Smelter Look-up'!$E:$E,0)))</f>
        <v/>
      </c>
      <c r="C710" s="220" t="str">
        <f>IF(LEN(A710)=0,"",INDEX('Smelter Look-up'!$C:$C,MATCH($A710,'Smelter Look-up'!$E:$E,0)))</f>
        <v/>
      </c>
      <c r="D710" s="216"/>
      <c r="E710" s="216" t="str">
        <f ca="1">IF(ISERROR($V710),"",OFFSET('Smelter Look-up'!$D$4,$V710-4,0)&amp;"")</f>
        <v/>
      </c>
      <c r="F710" s="216" t="str">
        <f ca="1">IF(ISERROR($V710),"",OFFSET('Smelter Look-up'!$E$4,$V710-4,0))</f>
        <v/>
      </c>
      <c r="G710" s="216" t="str">
        <f ca="1">IF(C710=$X$4,"Enter smelter details", IF(ISERROR($V710),"",OFFSET('Smelter Look-up'!$F$4,$V710-4,0)))</f>
        <v/>
      </c>
      <c r="H710" s="217" t="str">
        <f ca="1">IF(ISERROR($V710),"",OFFSET('Smelter Look-up'!$G$4,$V710-4,0))</f>
        <v/>
      </c>
      <c r="I710" s="218" t="str">
        <f ca="1">IF(ISERROR($V710),"",OFFSET('Smelter Look-up'!$H$4,$V710-4,0))</f>
        <v/>
      </c>
      <c r="J710" s="218" t="str">
        <f ca="1">IF(ISERROR($V710),"",OFFSET('Smelter Look-up'!$I$4,$V710-4,0))</f>
        <v/>
      </c>
      <c r="K710" s="267"/>
      <c r="L710" s="267"/>
      <c r="M710" s="267"/>
      <c r="N710" s="267"/>
      <c r="O710" s="267"/>
      <c r="P710" s="219"/>
      <c r="Q710" s="268"/>
      <c r="R710" s="216" t="str">
        <f ca="1">IF(ISERROR($V710),"",OFFSET('Smelter Look-up'!$C$4,$V710-4,0)&amp;"")</f>
        <v/>
      </c>
      <c r="S710" s="224" t="str">
        <f t="shared" ca="1" si="36"/>
        <v/>
      </c>
      <c r="T710" s="224" t="str">
        <f ca="1">IF(B710="","",IF(ISERROR(MATCH($J710,SorP!$B$1:$B$6230,0)),"",INDIRECT("'SorP'!$A$"&amp;MATCH($J710,SorP!$B$1:$B$6230,0))))</f>
        <v/>
      </c>
      <c r="U710" s="239"/>
      <c r="V710" s="269" t="e">
        <f>IF(C710="",NA(),MATCH($B710&amp;$C710,'Smelter Look-up'!$J:$J,0))</f>
        <v>#N/A</v>
      </c>
      <c r="W710" s="270"/>
      <c r="X710" s="270">
        <f t="shared" ca="1" si="37"/>
        <v>0</v>
      </c>
      <c r="Y710" s="270"/>
      <c r="Z710" s="270"/>
      <c r="AB710" s="272" t="str">
        <f t="shared" si="38"/>
        <v/>
      </c>
    </row>
    <row r="711" spans="1:28" s="271" customFormat="1" ht="20.25">
      <c r="A711" s="215"/>
      <c r="B711" s="216" t="str">
        <f>IF(LEN(A711)=0,"",INDEX('Smelter Look-up'!$A:$A,MATCH($A711,'Smelter Look-up'!$E:$E,0)))</f>
        <v/>
      </c>
      <c r="C711" s="220" t="str">
        <f>IF(LEN(A711)=0,"",INDEX('Smelter Look-up'!$C:$C,MATCH($A711,'Smelter Look-up'!$E:$E,0)))</f>
        <v/>
      </c>
      <c r="D711" s="216"/>
      <c r="E711" s="216" t="str">
        <f ca="1">IF(ISERROR($V711),"",OFFSET('Smelter Look-up'!$D$4,$V711-4,0)&amp;"")</f>
        <v/>
      </c>
      <c r="F711" s="216" t="str">
        <f ca="1">IF(ISERROR($V711),"",OFFSET('Smelter Look-up'!$E$4,$V711-4,0))</f>
        <v/>
      </c>
      <c r="G711" s="216" t="str">
        <f ca="1">IF(C711=$X$4,"Enter smelter details", IF(ISERROR($V711),"",OFFSET('Smelter Look-up'!$F$4,$V711-4,0)))</f>
        <v/>
      </c>
      <c r="H711" s="217" t="str">
        <f ca="1">IF(ISERROR($V711),"",OFFSET('Smelter Look-up'!$G$4,$V711-4,0))</f>
        <v/>
      </c>
      <c r="I711" s="218" t="str">
        <f ca="1">IF(ISERROR($V711),"",OFFSET('Smelter Look-up'!$H$4,$V711-4,0))</f>
        <v/>
      </c>
      <c r="J711" s="218" t="str">
        <f ca="1">IF(ISERROR($V711),"",OFFSET('Smelter Look-up'!$I$4,$V711-4,0))</f>
        <v/>
      </c>
      <c r="K711" s="267"/>
      <c r="L711" s="267"/>
      <c r="M711" s="267"/>
      <c r="N711" s="267"/>
      <c r="O711" s="267"/>
      <c r="P711" s="219"/>
      <c r="Q711" s="268"/>
      <c r="R711" s="216" t="str">
        <f ca="1">IF(ISERROR($V711),"",OFFSET('Smelter Look-up'!$C$4,$V711-4,0)&amp;"")</f>
        <v/>
      </c>
      <c r="S711" s="224" t="str">
        <f t="shared" ca="1" si="36"/>
        <v/>
      </c>
      <c r="T711" s="224" t="str">
        <f ca="1">IF(B711="","",IF(ISERROR(MATCH($J711,SorP!$B$1:$B$6230,0)),"",INDIRECT("'SorP'!$A$"&amp;MATCH($J711,SorP!$B$1:$B$6230,0))))</f>
        <v/>
      </c>
      <c r="U711" s="239"/>
      <c r="V711" s="269" t="e">
        <f>IF(C711="",NA(),MATCH($B711&amp;$C711,'Smelter Look-up'!$J:$J,0))</f>
        <v>#N/A</v>
      </c>
      <c r="W711" s="270"/>
      <c r="X711" s="270">
        <f t="shared" ca="1" si="37"/>
        <v>0</v>
      </c>
      <c r="Y711" s="270"/>
      <c r="Z711" s="270"/>
      <c r="AB711" s="272" t="str">
        <f t="shared" si="38"/>
        <v/>
      </c>
    </row>
    <row r="712" spans="1:28" s="271" customFormat="1" ht="20.25">
      <c r="A712" s="215"/>
      <c r="B712" s="216" t="str">
        <f>IF(LEN(A712)=0,"",INDEX('Smelter Look-up'!$A:$A,MATCH($A712,'Smelter Look-up'!$E:$E,0)))</f>
        <v/>
      </c>
      <c r="C712" s="220" t="str">
        <f>IF(LEN(A712)=0,"",INDEX('Smelter Look-up'!$C:$C,MATCH($A712,'Smelter Look-up'!$E:$E,0)))</f>
        <v/>
      </c>
      <c r="D712" s="216"/>
      <c r="E712" s="216" t="str">
        <f ca="1">IF(ISERROR($V712),"",OFFSET('Smelter Look-up'!$D$4,$V712-4,0)&amp;"")</f>
        <v/>
      </c>
      <c r="F712" s="216" t="str">
        <f ca="1">IF(ISERROR($V712),"",OFFSET('Smelter Look-up'!$E$4,$V712-4,0))</f>
        <v/>
      </c>
      <c r="G712" s="216" t="str">
        <f ca="1">IF(C712=$X$4,"Enter smelter details", IF(ISERROR($V712),"",OFFSET('Smelter Look-up'!$F$4,$V712-4,0)))</f>
        <v/>
      </c>
      <c r="H712" s="217" t="str">
        <f ca="1">IF(ISERROR($V712),"",OFFSET('Smelter Look-up'!$G$4,$V712-4,0))</f>
        <v/>
      </c>
      <c r="I712" s="218" t="str">
        <f ca="1">IF(ISERROR($V712),"",OFFSET('Smelter Look-up'!$H$4,$V712-4,0))</f>
        <v/>
      </c>
      <c r="J712" s="218" t="str">
        <f ca="1">IF(ISERROR($V712),"",OFFSET('Smelter Look-up'!$I$4,$V712-4,0))</f>
        <v/>
      </c>
      <c r="K712" s="267"/>
      <c r="L712" s="267"/>
      <c r="M712" s="267"/>
      <c r="N712" s="267"/>
      <c r="O712" s="267"/>
      <c r="P712" s="219"/>
      <c r="Q712" s="268"/>
      <c r="R712" s="216" t="str">
        <f ca="1">IF(ISERROR($V712),"",OFFSET('Smelter Look-up'!$C$4,$V712-4,0)&amp;"")</f>
        <v/>
      </c>
      <c r="S712" s="224" t="str">
        <f t="shared" ca="1" si="36"/>
        <v/>
      </c>
      <c r="T712" s="224" t="str">
        <f ca="1">IF(B712="","",IF(ISERROR(MATCH($J712,SorP!$B$1:$B$6230,0)),"",INDIRECT("'SorP'!$A$"&amp;MATCH($J712,SorP!$B$1:$B$6230,0))))</f>
        <v/>
      </c>
      <c r="U712" s="239"/>
      <c r="V712" s="269" t="e">
        <f>IF(C712="",NA(),MATCH($B712&amp;$C712,'Smelter Look-up'!$J:$J,0))</f>
        <v>#N/A</v>
      </c>
      <c r="W712" s="270"/>
      <c r="X712" s="270">
        <f t="shared" ca="1" si="37"/>
        <v>0</v>
      </c>
      <c r="Y712" s="270"/>
      <c r="Z712" s="270"/>
      <c r="AB712" s="272" t="str">
        <f t="shared" si="38"/>
        <v/>
      </c>
    </row>
    <row r="713" spans="1:28" s="271" customFormat="1" ht="20.25">
      <c r="A713" s="215"/>
      <c r="B713" s="216" t="str">
        <f>IF(LEN(A713)=0,"",INDEX('Smelter Look-up'!$A:$A,MATCH($A713,'Smelter Look-up'!$E:$E,0)))</f>
        <v/>
      </c>
      <c r="C713" s="220" t="str">
        <f>IF(LEN(A713)=0,"",INDEX('Smelter Look-up'!$C:$C,MATCH($A713,'Smelter Look-up'!$E:$E,0)))</f>
        <v/>
      </c>
      <c r="D713" s="216"/>
      <c r="E713" s="216" t="str">
        <f ca="1">IF(ISERROR($V713),"",OFFSET('Smelter Look-up'!$D$4,$V713-4,0)&amp;"")</f>
        <v/>
      </c>
      <c r="F713" s="216" t="str">
        <f ca="1">IF(ISERROR($V713),"",OFFSET('Smelter Look-up'!$E$4,$V713-4,0))</f>
        <v/>
      </c>
      <c r="G713" s="216" t="str">
        <f ca="1">IF(C713=$X$4,"Enter smelter details", IF(ISERROR($V713),"",OFFSET('Smelter Look-up'!$F$4,$V713-4,0)))</f>
        <v/>
      </c>
      <c r="H713" s="217" t="str">
        <f ca="1">IF(ISERROR($V713),"",OFFSET('Smelter Look-up'!$G$4,$V713-4,0))</f>
        <v/>
      </c>
      <c r="I713" s="218" t="str">
        <f ca="1">IF(ISERROR($V713),"",OFFSET('Smelter Look-up'!$H$4,$V713-4,0))</f>
        <v/>
      </c>
      <c r="J713" s="218" t="str">
        <f ca="1">IF(ISERROR($V713),"",OFFSET('Smelter Look-up'!$I$4,$V713-4,0))</f>
        <v/>
      </c>
      <c r="K713" s="267"/>
      <c r="L713" s="267"/>
      <c r="M713" s="267"/>
      <c r="N713" s="267"/>
      <c r="O713" s="267"/>
      <c r="P713" s="219"/>
      <c r="Q713" s="268"/>
      <c r="R713" s="216" t="str">
        <f ca="1">IF(ISERROR($V713),"",OFFSET('Smelter Look-up'!$C$4,$V713-4,0)&amp;"")</f>
        <v/>
      </c>
      <c r="S713" s="224" t="str">
        <f t="shared" ca="1" si="36"/>
        <v/>
      </c>
      <c r="T713" s="224" t="str">
        <f ca="1">IF(B713="","",IF(ISERROR(MATCH($J713,SorP!$B$1:$B$6230,0)),"",INDIRECT("'SorP'!$A$"&amp;MATCH($J713,SorP!$B$1:$B$6230,0))))</f>
        <v/>
      </c>
      <c r="U713" s="239"/>
      <c r="V713" s="269" t="e">
        <f>IF(C713="",NA(),MATCH($B713&amp;$C713,'Smelter Look-up'!$J:$J,0))</f>
        <v>#N/A</v>
      </c>
      <c r="W713" s="270"/>
      <c r="X713" s="270">
        <f t="shared" ca="1" si="37"/>
        <v>0</v>
      </c>
      <c r="Y713" s="270"/>
      <c r="Z713" s="270"/>
      <c r="AB713" s="272" t="str">
        <f t="shared" si="38"/>
        <v/>
      </c>
    </row>
    <row r="714" spans="1:28" s="271" customFormat="1" ht="20.25">
      <c r="A714" s="215"/>
      <c r="B714" s="216" t="str">
        <f>IF(LEN(A714)=0,"",INDEX('Smelter Look-up'!$A:$A,MATCH($A714,'Smelter Look-up'!$E:$E,0)))</f>
        <v/>
      </c>
      <c r="C714" s="220" t="str">
        <f>IF(LEN(A714)=0,"",INDEX('Smelter Look-up'!$C:$C,MATCH($A714,'Smelter Look-up'!$E:$E,0)))</f>
        <v/>
      </c>
      <c r="D714" s="216"/>
      <c r="E714" s="216" t="str">
        <f ca="1">IF(ISERROR($V714),"",OFFSET('Smelter Look-up'!$D$4,$V714-4,0)&amp;"")</f>
        <v/>
      </c>
      <c r="F714" s="216" t="str">
        <f ca="1">IF(ISERROR($V714),"",OFFSET('Smelter Look-up'!$E$4,$V714-4,0))</f>
        <v/>
      </c>
      <c r="G714" s="216" t="str">
        <f ca="1">IF(C714=$X$4,"Enter smelter details", IF(ISERROR($V714),"",OFFSET('Smelter Look-up'!$F$4,$V714-4,0)))</f>
        <v/>
      </c>
      <c r="H714" s="217" t="str">
        <f ca="1">IF(ISERROR($V714),"",OFFSET('Smelter Look-up'!$G$4,$V714-4,0))</f>
        <v/>
      </c>
      <c r="I714" s="218" t="str">
        <f ca="1">IF(ISERROR($V714),"",OFFSET('Smelter Look-up'!$H$4,$V714-4,0))</f>
        <v/>
      </c>
      <c r="J714" s="218" t="str">
        <f ca="1">IF(ISERROR($V714),"",OFFSET('Smelter Look-up'!$I$4,$V714-4,0))</f>
        <v/>
      </c>
      <c r="K714" s="267"/>
      <c r="L714" s="267"/>
      <c r="M714" s="267"/>
      <c r="N714" s="267"/>
      <c r="O714" s="267"/>
      <c r="P714" s="219"/>
      <c r="Q714" s="268"/>
      <c r="R714" s="216" t="str">
        <f ca="1">IF(ISERROR($V714),"",OFFSET('Smelter Look-up'!$C$4,$V714-4,0)&amp;"")</f>
        <v/>
      </c>
      <c r="S714" s="224" t="str">
        <f t="shared" ca="1" si="36"/>
        <v/>
      </c>
      <c r="T714" s="224" t="str">
        <f ca="1">IF(B714="","",IF(ISERROR(MATCH($J714,SorP!$B$1:$B$6230,0)),"",INDIRECT("'SorP'!$A$"&amp;MATCH($J714,SorP!$B$1:$B$6230,0))))</f>
        <v/>
      </c>
      <c r="U714" s="239"/>
      <c r="V714" s="269" t="e">
        <f>IF(C714="",NA(),MATCH($B714&amp;$C714,'Smelter Look-up'!$J:$J,0))</f>
        <v>#N/A</v>
      </c>
      <c r="W714" s="270"/>
      <c r="X714" s="270">
        <f t="shared" ca="1" si="37"/>
        <v>0</v>
      </c>
      <c r="Y714" s="270"/>
      <c r="Z714" s="270"/>
      <c r="AB714" s="272" t="str">
        <f t="shared" si="38"/>
        <v/>
      </c>
    </row>
    <row r="715" spans="1:28" s="271" customFormat="1" ht="20.25">
      <c r="A715" s="215"/>
      <c r="B715" s="216" t="str">
        <f>IF(LEN(A715)=0,"",INDEX('Smelter Look-up'!$A:$A,MATCH($A715,'Smelter Look-up'!$E:$E,0)))</f>
        <v/>
      </c>
      <c r="C715" s="220" t="str">
        <f>IF(LEN(A715)=0,"",INDEX('Smelter Look-up'!$C:$C,MATCH($A715,'Smelter Look-up'!$E:$E,0)))</f>
        <v/>
      </c>
      <c r="D715" s="216"/>
      <c r="E715" s="216" t="str">
        <f ca="1">IF(ISERROR($V715),"",OFFSET('Smelter Look-up'!$D$4,$V715-4,0)&amp;"")</f>
        <v/>
      </c>
      <c r="F715" s="216" t="str">
        <f ca="1">IF(ISERROR($V715),"",OFFSET('Smelter Look-up'!$E$4,$V715-4,0))</f>
        <v/>
      </c>
      <c r="G715" s="216" t="str">
        <f ca="1">IF(C715=$X$4,"Enter smelter details", IF(ISERROR($V715),"",OFFSET('Smelter Look-up'!$F$4,$V715-4,0)))</f>
        <v/>
      </c>
      <c r="H715" s="217" t="str">
        <f ca="1">IF(ISERROR($V715),"",OFFSET('Smelter Look-up'!$G$4,$V715-4,0))</f>
        <v/>
      </c>
      <c r="I715" s="218" t="str">
        <f ca="1">IF(ISERROR($V715),"",OFFSET('Smelter Look-up'!$H$4,$V715-4,0))</f>
        <v/>
      </c>
      <c r="J715" s="218" t="str">
        <f ca="1">IF(ISERROR($V715),"",OFFSET('Smelter Look-up'!$I$4,$V715-4,0))</f>
        <v/>
      </c>
      <c r="K715" s="267"/>
      <c r="L715" s="267"/>
      <c r="M715" s="267"/>
      <c r="N715" s="267"/>
      <c r="O715" s="267"/>
      <c r="P715" s="219"/>
      <c r="Q715" s="268"/>
      <c r="R715" s="216" t="str">
        <f ca="1">IF(ISERROR($V715),"",OFFSET('Smelter Look-up'!$C$4,$V715-4,0)&amp;"")</f>
        <v/>
      </c>
      <c r="S715" s="224" t="str">
        <f t="shared" ca="1" si="36"/>
        <v/>
      </c>
      <c r="T715" s="224" t="str">
        <f ca="1">IF(B715="","",IF(ISERROR(MATCH($J715,SorP!$B$1:$B$6230,0)),"",INDIRECT("'SorP'!$A$"&amp;MATCH($J715,SorP!$B$1:$B$6230,0))))</f>
        <v/>
      </c>
      <c r="U715" s="239"/>
      <c r="V715" s="269" t="e">
        <f>IF(C715="",NA(),MATCH($B715&amp;$C715,'Smelter Look-up'!$J:$J,0))</f>
        <v>#N/A</v>
      </c>
      <c r="W715" s="270"/>
      <c r="X715" s="270">
        <f t="shared" ca="1" si="37"/>
        <v>0</v>
      </c>
      <c r="Y715" s="270"/>
      <c r="Z715" s="270"/>
      <c r="AB715" s="272" t="str">
        <f t="shared" si="38"/>
        <v/>
      </c>
    </row>
    <row r="716" spans="1:28" s="271" customFormat="1" ht="20.25">
      <c r="A716" s="215"/>
      <c r="B716" s="216" t="str">
        <f>IF(LEN(A716)=0,"",INDEX('Smelter Look-up'!$A:$A,MATCH($A716,'Smelter Look-up'!$E:$E,0)))</f>
        <v/>
      </c>
      <c r="C716" s="220" t="str">
        <f>IF(LEN(A716)=0,"",INDEX('Smelter Look-up'!$C:$C,MATCH($A716,'Smelter Look-up'!$E:$E,0)))</f>
        <v/>
      </c>
      <c r="D716" s="216"/>
      <c r="E716" s="216" t="str">
        <f ca="1">IF(ISERROR($V716),"",OFFSET('Smelter Look-up'!$D$4,$V716-4,0)&amp;"")</f>
        <v/>
      </c>
      <c r="F716" s="216" t="str">
        <f ca="1">IF(ISERROR($V716),"",OFFSET('Smelter Look-up'!$E$4,$V716-4,0))</f>
        <v/>
      </c>
      <c r="G716" s="216" t="str">
        <f ca="1">IF(C716=$X$4,"Enter smelter details", IF(ISERROR($V716),"",OFFSET('Smelter Look-up'!$F$4,$V716-4,0)))</f>
        <v/>
      </c>
      <c r="H716" s="217" t="str">
        <f ca="1">IF(ISERROR($V716),"",OFFSET('Smelter Look-up'!$G$4,$V716-4,0))</f>
        <v/>
      </c>
      <c r="I716" s="218" t="str">
        <f ca="1">IF(ISERROR($V716),"",OFFSET('Smelter Look-up'!$H$4,$V716-4,0))</f>
        <v/>
      </c>
      <c r="J716" s="218" t="str">
        <f ca="1">IF(ISERROR($V716),"",OFFSET('Smelter Look-up'!$I$4,$V716-4,0))</f>
        <v/>
      </c>
      <c r="K716" s="267"/>
      <c r="L716" s="267"/>
      <c r="M716" s="267"/>
      <c r="N716" s="267"/>
      <c r="O716" s="267"/>
      <c r="P716" s="219"/>
      <c r="Q716" s="268"/>
      <c r="R716" s="216" t="str">
        <f ca="1">IF(ISERROR($V716),"",OFFSET('Smelter Look-up'!$C$4,$V716-4,0)&amp;"")</f>
        <v/>
      </c>
      <c r="S716" s="224" t="str">
        <f t="shared" ca="1" si="36"/>
        <v/>
      </c>
      <c r="T716" s="224" t="str">
        <f ca="1">IF(B716="","",IF(ISERROR(MATCH($J716,SorP!$B$1:$B$6230,0)),"",INDIRECT("'SorP'!$A$"&amp;MATCH($J716,SorP!$B$1:$B$6230,0))))</f>
        <v/>
      </c>
      <c r="U716" s="239"/>
      <c r="V716" s="269" t="e">
        <f>IF(C716="",NA(),MATCH($B716&amp;$C716,'Smelter Look-up'!$J:$J,0))</f>
        <v>#N/A</v>
      </c>
      <c r="W716" s="270"/>
      <c r="X716" s="270">
        <f t="shared" ca="1" si="37"/>
        <v>0</v>
      </c>
      <c r="Y716" s="270"/>
      <c r="Z716" s="270"/>
      <c r="AB716" s="272" t="str">
        <f t="shared" si="38"/>
        <v/>
      </c>
    </row>
    <row r="717" spans="1:28" s="271" customFormat="1" ht="20.25">
      <c r="A717" s="215"/>
      <c r="B717" s="216" t="str">
        <f>IF(LEN(A717)=0,"",INDEX('Smelter Look-up'!$A:$A,MATCH($A717,'Smelter Look-up'!$E:$E,0)))</f>
        <v/>
      </c>
      <c r="C717" s="220" t="str">
        <f>IF(LEN(A717)=0,"",INDEX('Smelter Look-up'!$C:$C,MATCH($A717,'Smelter Look-up'!$E:$E,0)))</f>
        <v/>
      </c>
      <c r="D717" s="216"/>
      <c r="E717" s="216" t="str">
        <f ca="1">IF(ISERROR($V717),"",OFFSET('Smelter Look-up'!$D$4,$V717-4,0)&amp;"")</f>
        <v/>
      </c>
      <c r="F717" s="216" t="str">
        <f ca="1">IF(ISERROR($V717),"",OFFSET('Smelter Look-up'!$E$4,$V717-4,0))</f>
        <v/>
      </c>
      <c r="G717" s="216" t="str">
        <f ca="1">IF(C717=$X$4,"Enter smelter details", IF(ISERROR($V717),"",OFFSET('Smelter Look-up'!$F$4,$V717-4,0)))</f>
        <v/>
      </c>
      <c r="H717" s="217" t="str">
        <f ca="1">IF(ISERROR($V717),"",OFFSET('Smelter Look-up'!$G$4,$V717-4,0))</f>
        <v/>
      </c>
      <c r="I717" s="218" t="str">
        <f ca="1">IF(ISERROR($V717),"",OFFSET('Smelter Look-up'!$H$4,$V717-4,0))</f>
        <v/>
      </c>
      <c r="J717" s="218" t="str">
        <f ca="1">IF(ISERROR($V717),"",OFFSET('Smelter Look-up'!$I$4,$V717-4,0))</f>
        <v/>
      </c>
      <c r="K717" s="267"/>
      <c r="L717" s="267"/>
      <c r="M717" s="267"/>
      <c r="N717" s="267"/>
      <c r="O717" s="267"/>
      <c r="P717" s="219"/>
      <c r="Q717" s="268"/>
      <c r="R717" s="216" t="str">
        <f ca="1">IF(ISERROR($V717),"",OFFSET('Smelter Look-up'!$C$4,$V717-4,0)&amp;"")</f>
        <v/>
      </c>
      <c r="S717" s="224" t="str">
        <f t="shared" ca="1" si="36"/>
        <v/>
      </c>
      <c r="T717" s="224" t="str">
        <f ca="1">IF(B717="","",IF(ISERROR(MATCH($J717,SorP!$B$1:$B$6230,0)),"",INDIRECT("'SorP'!$A$"&amp;MATCH($J717,SorP!$B$1:$B$6230,0))))</f>
        <v/>
      </c>
      <c r="U717" s="239"/>
      <c r="V717" s="269" t="e">
        <f>IF(C717="",NA(),MATCH($B717&amp;$C717,'Smelter Look-up'!$J:$J,0))</f>
        <v>#N/A</v>
      </c>
      <c r="W717" s="270"/>
      <c r="X717" s="270">
        <f t="shared" ca="1" si="37"/>
        <v>0</v>
      </c>
      <c r="Y717" s="270"/>
      <c r="Z717" s="270"/>
      <c r="AB717" s="272" t="str">
        <f t="shared" si="38"/>
        <v/>
      </c>
    </row>
    <row r="718" spans="1:28" s="271" customFormat="1" ht="20.25">
      <c r="A718" s="215"/>
      <c r="B718" s="216" t="str">
        <f>IF(LEN(A718)=0,"",INDEX('Smelter Look-up'!$A:$A,MATCH($A718,'Smelter Look-up'!$E:$E,0)))</f>
        <v/>
      </c>
      <c r="C718" s="220" t="str">
        <f>IF(LEN(A718)=0,"",INDEX('Smelter Look-up'!$C:$C,MATCH($A718,'Smelter Look-up'!$E:$E,0)))</f>
        <v/>
      </c>
      <c r="D718" s="216"/>
      <c r="E718" s="216" t="str">
        <f ca="1">IF(ISERROR($V718),"",OFFSET('Smelter Look-up'!$D$4,$V718-4,0)&amp;"")</f>
        <v/>
      </c>
      <c r="F718" s="216" t="str">
        <f ca="1">IF(ISERROR($V718),"",OFFSET('Smelter Look-up'!$E$4,$V718-4,0))</f>
        <v/>
      </c>
      <c r="G718" s="216" t="str">
        <f ca="1">IF(C718=$X$4,"Enter smelter details", IF(ISERROR($V718),"",OFFSET('Smelter Look-up'!$F$4,$V718-4,0)))</f>
        <v/>
      </c>
      <c r="H718" s="217" t="str">
        <f ca="1">IF(ISERROR($V718),"",OFFSET('Smelter Look-up'!$G$4,$V718-4,0))</f>
        <v/>
      </c>
      <c r="I718" s="218" t="str">
        <f ca="1">IF(ISERROR($V718),"",OFFSET('Smelter Look-up'!$H$4,$V718-4,0))</f>
        <v/>
      </c>
      <c r="J718" s="218" t="str">
        <f ca="1">IF(ISERROR($V718),"",OFFSET('Smelter Look-up'!$I$4,$V718-4,0))</f>
        <v/>
      </c>
      <c r="K718" s="267"/>
      <c r="L718" s="267"/>
      <c r="M718" s="267"/>
      <c r="N718" s="267"/>
      <c r="O718" s="267"/>
      <c r="P718" s="219"/>
      <c r="Q718" s="268"/>
      <c r="R718" s="216" t="str">
        <f ca="1">IF(ISERROR($V718),"",OFFSET('Smelter Look-up'!$C$4,$V718-4,0)&amp;"")</f>
        <v/>
      </c>
      <c r="S718" s="224" t="str">
        <f t="shared" ca="1" si="36"/>
        <v/>
      </c>
      <c r="T718" s="224" t="str">
        <f ca="1">IF(B718="","",IF(ISERROR(MATCH($J718,SorP!$B$1:$B$6230,0)),"",INDIRECT("'SorP'!$A$"&amp;MATCH($J718,SorP!$B$1:$B$6230,0))))</f>
        <v/>
      </c>
      <c r="U718" s="239"/>
      <c r="V718" s="269" t="e">
        <f>IF(C718="",NA(),MATCH($B718&amp;$C718,'Smelter Look-up'!$J:$J,0))</f>
        <v>#N/A</v>
      </c>
      <c r="W718" s="270"/>
      <c r="X718" s="270">
        <f t="shared" ca="1" si="37"/>
        <v>0</v>
      </c>
      <c r="Y718" s="270"/>
      <c r="Z718" s="270"/>
      <c r="AB718" s="272" t="str">
        <f t="shared" si="38"/>
        <v/>
      </c>
    </row>
    <row r="719" spans="1:28" s="271" customFormat="1" ht="20.25">
      <c r="A719" s="215"/>
      <c r="B719" s="216" t="str">
        <f>IF(LEN(A719)=0,"",INDEX('Smelter Look-up'!$A:$A,MATCH($A719,'Smelter Look-up'!$E:$E,0)))</f>
        <v/>
      </c>
      <c r="C719" s="220" t="str">
        <f>IF(LEN(A719)=0,"",INDEX('Smelter Look-up'!$C:$C,MATCH($A719,'Smelter Look-up'!$E:$E,0)))</f>
        <v/>
      </c>
      <c r="D719" s="216"/>
      <c r="E719" s="216" t="str">
        <f ca="1">IF(ISERROR($V719),"",OFFSET('Smelter Look-up'!$D$4,$V719-4,0)&amp;"")</f>
        <v/>
      </c>
      <c r="F719" s="216" t="str">
        <f ca="1">IF(ISERROR($V719),"",OFFSET('Smelter Look-up'!$E$4,$V719-4,0))</f>
        <v/>
      </c>
      <c r="G719" s="216" t="str">
        <f ca="1">IF(C719=$X$4,"Enter smelter details", IF(ISERROR($V719),"",OFFSET('Smelter Look-up'!$F$4,$V719-4,0)))</f>
        <v/>
      </c>
      <c r="H719" s="217" t="str">
        <f ca="1">IF(ISERROR($V719),"",OFFSET('Smelter Look-up'!$G$4,$V719-4,0))</f>
        <v/>
      </c>
      <c r="I719" s="218" t="str">
        <f ca="1">IF(ISERROR($V719),"",OFFSET('Smelter Look-up'!$H$4,$V719-4,0))</f>
        <v/>
      </c>
      <c r="J719" s="218" t="str">
        <f ca="1">IF(ISERROR($V719),"",OFFSET('Smelter Look-up'!$I$4,$V719-4,0))</f>
        <v/>
      </c>
      <c r="K719" s="267"/>
      <c r="L719" s="267"/>
      <c r="M719" s="267"/>
      <c r="N719" s="267"/>
      <c r="O719" s="267"/>
      <c r="P719" s="219"/>
      <c r="Q719" s="268"/>
      <c r="R719" s="216" t="str">
        <f ca="1">IF(ISERROR($V719),"",OFFSET('Smelter Look-up'!$C$4,$V719-4,0)&amp;"")</f>
        <v/>
      </c>
      <c r="S719" s="224" t="str">
        <f t="shared" ca="1" si="36"/>
        <v/>
      </c>
      <c r="T719" s="224" t="str">
        <f ca="1">IF(B719="","",IF(ISERROR(MATCH($J719,SorP!$B$1:$B$6230,0)),"",INDIRECT("'SorP'!$A$"&amp;MATCH($J719,SorP!$B$1:$B$6230,0))))</f>
        <v/>
      </c>
      <c r="U719" s="239"/>
      <c r="V719" s="269" t="e">
        <f>IF(C719="",NA(),MATCH($B719&amp;$C719,'Smelter Look-up'!$J:$J,0))</f>
        <v>#N/A</v>
      </c>
      <c r="W719" s="270"/>
      <c r="X719" s="270">
        <f t="shared" ca="1" si="37"/>
        <v>0</v>
      </c>
      <c r="Y719" s="270"/>
      <c r="Z719" s="270"/>
      <c r="AB719" s="272" t="str">
        <f t="shared" si="38"/>
        <v/>
      </c>
    </row>
    <row r="720" spans="1:28" s="271" customFormat="1" ht="20.25">
      <c r="A720" s="215"/>
      <c r="B720" s="216" t="str">
        <f>IF(LEN(A720)=0,"",INDEX('Smelter Look-up'!$A:$A,MATCH($A720,'Smelter Look-up'!$E:$E,0)))</f>
        <v/>
      </c>
      <c r="C720" s="220" t="str">
        <f>IF(LEN(A720)=0,"",INDEX('Smelter Look-up'!$C:$C,MATCH($A720,'Smelter Look-up'!$E:$E,0)))</f>
        <v/>
      </c>
      <c r="D720" s="216"/>
      <c r="E720" s="216" t="str">
        <f ca="1">IF(ISERROR($V720),"",OFFSET('Smelter Look-up'!$D$4,$V720-4,0)&amp;"")</f>
        <v/>
      </c>
      <c r="F720" s="216" t="str">
        <f ca="1">IF(ISERROR($V720),"",OFFSET('Smelter Look-up'!$E$4,$V720-4,0))</f>
        <v/>
      </c>
      <c r="G720" s="216" t="str">
        <f ca="1">IF(C720=$X$4,"Enter smelter details", IF(ISERROR($V720),"",OFFSET('Smelter Look-up'!$F$4,$V720-4,0)))</f>
        <v/>
      </c>
      <c r="H720" s="217" t="str">
        <f ca="1">IF(ISERROR($V720),"",OFFSET('Smelter Look-up'!$G$4,$V720-4,0))</f>
        <v/>
      </c>
      <c r="I720" s="218" t="str">
        <f ca="1">IF(ISERROR($V720),"",OFFSET('Smelter Look-up'!$H$4,$V720-4,0))</f>
        <v/>
      </c>
      <c r="J720" s="218" t="str">
        <f ca="1">IF(ISERROR($V720),"",OFFSET('Smelter Look-up'!$I$4,$V720-4,0))</f>
        <v/>
      </c>
      <c r="K720" s="267"/>
      <c r="L720" s="267"/>
      <c r="M720" s="267"/>
      <c r="N720" s="267"/>
      <c r="O720" s="267"/>
      <c r="P720" s="219"/>
      <c r="Q720" s="268"/>
      <c r="R720" s="216" t="str">
        <f ca="1">IF(ISERROR($V720),"",OFFSET('Smelter Look-up'!$C$4,$V720-4,0)&amp;"")</f>
        <v/>
      </c>
      <c r="S720" s="224" t="str">
        <f t="shared" ca="1" si="36"/>
        <v/>
      </c>
      <c r="T720" s="224" t="str">
        <f ca="1">IF(B720="","",IF(ISERROR(MATCH($J720,SorP!$B$1:$B$6230,0)),"",INDIRECT("'SorP'!$A$"&amp;MATCH($J720,SorP!$B$1:$B$6230,0))))</f>
        <v/>
      </c>
      <c r="U720" s="239"/>
      <c r="V720" s="269" t="e">
        <f>IF(C720="",NA(),MATCH($B720&amp;$C720,'Smelter Look-up'!$J:$J,0))</f>
        <v>#N/A</v>
      </c>
      <c r="W720" s="270"/>
      <c r="X720" s="270">
        <f t="shared" ca="1" si="37"/>
        <v>0</v>
      </c>
      <c r="Y720" s="270"/>
      <c r="Z720" s="270"/>
      <c r="AB720" s="272" t="str">
        <f t="shared" si="38"/>
        <v/>
      </c>
    </row>
    <row r="721" spans="1:28" s="271" customFormat="1" ht="20.25">
      <c r="A721" s="215"/>
      <c r="B721" s="216" t="str">
        <f>IF(LEN(A721)=0,"",INDEX('Smelter Look-up'!$A:$A,MATCH($A721,'Smelter Look-up'!$E:$E,0)))</f>
        <v/>
      </c>
      <c r="C721" s="220" t="str">
        <f>IF(LEN(A721)=0,"",INDEX('Smelter Look-up'!$C:$C,MATCH($A721,'Smelter Look-up'!$E:$E,0)))</f>
        <v/>
      </c>
      <c r="D721" s="216"/>
      <c r="E721" s="216" t="str">
        <f ca="1">IF(ISERROR($V721),"",OFFSET('Smelter Look-up'!$D$4,$V721-4,0)&amp;"")</f>
        <v/>
      </c>
      <c r="F721" s="216" t="str">
        <f ca="1">IF(ISERROR($V721),"",OFFSET('Smelter Look-up'!$E$4,$V721-4,0))</f>
        <v/>
      </c>
      <c r="G721" s="216" t="str">
        <f ca="1">IF(C721=$X$4,"Enter smelter details", IF(ISERROR($V721),"",OFFSET('Smelter Look-up'!$F$4,$V721-4,0)))</f>
        <v/>
      </c>
      <c r="H721" s="217" t="str">
        <f ca="1">IF(ISERROR($V721),"",OFFSET('Smelter Look-up'!$G$4,$V721-4,0))</f>
        <v/>
      </c>
      <c r="I721" s="218" t="str">
        <f ca="1">IF(ISERROR($V721),"",OFFSET('Smelter Look-up'!$H$4,$V721-4,0))</f>
        <v/>
      </c>
      <c r="J721" s="218" t="str">
        <f ca="1">IF(ISERROR($V721),"",OFFSET('Smelter Look-up'!$I$4,$V721-4,0))</f>
        <v/>
      </c>
      <c r="K721" s="267"/>
      <c r="L721" s="267"/>
      <c r="M721" s="267"/>
      <c r="N721" s="267"/>
      <c r="O721" s="267"/>
      <c r="P721" s="219"/>
      <c r="Q721" s="268"/>
      <c r="R721" s="216" t="str">
        <f ca="1">IF(ISERROR($V721),"",OFFSET('Smelter Look-up'!$C$4,$V721-4,0)&amp;"")</f>
        <v/>
      </c>
      <c r="S721" s="224" t="str">
        <f t="shared" ca="1" si="36"/>
        <v/>
      </c>
      <c r="T721" s="224" t="str">
        <f ca="1">IF(B721="","",IF(ISERROR(MATCH($J721,SorP!$B$1:$B$6230,0)),"",INDIRECT("'SorP'!$A$"&amp;MATCH($J721,SorP!$B$1:$B$6230,0))))</f>
        <v/>
      </c>
      <c r="U721" s="239"/>
      <c r="V721" s="269" t="e">
        <f>IF(C721="",NA(),MATCH($B721&amp;$C721,'Smelter Look-up'!$J:$J,0))</f>
        <v>#N/A</v>
      </c>
      <c r="W721" s="270"/>
      <c r="X721" s="270">
        <f t="shared" ca="1" si="37"/>
        <v>0</v>
      </c>
      <c r="Y721" s="270"/>
      <c r="Z721" s="270"/>
      <c r="AB721" s="272" t="str">
        <f t="shared" si="38"/>
        <v/>
      </c>
    </row>
    <row r="722" spans="1:28" s="271" customFormat="1" ht="20.25">
      <c r="A722" s="215"/>
      <c r="B722" s="216" t="str">
        <f>IF(LEN(A722)=0,"",INDEX('Smelter Look-up'!$A:$A,MATCH($A722,'Smelter Look-up'!$E:$E,0)))</f>
        <v/>
      </c>
      <c r="C722" s="220" t="str">
        <f>IF(LEN(A722)=0,"",INDEX('Smelter Look-up'!$C:$C,MATCH($A722,'Smelter Look-up'!$E:$E,0)))</f>
        <v/>
      </c>
      <c r="D722" s="216"/>
      <c r="E722" s="216" t="str">
        <f ca="1">IF(ISERROR($V722),"",OFFSET('Smelter Look-up'!$D$4,$V722-4,0)&amp;"")</f>
        <v/>
      </c>
      <c r="F722" s="216" t="str">
        <f ca="1">IF(ISERROR($V722),"",OFFSET('Smelter Look-up'!$E$4,$V722-4,0))</f>
        <v/>
      </c>
      <c r="G722" s="216" t="str">
        <f ca="1">IF(C722=$X$4,"Enter smelter details", IF(ISERROR($V722),"",OFFSET('Smelter Look-up'!$F$4,$V722-4,0)))</f>
        <v/>
      </c>
      <c r="H722" s="217" t="str">
        <f ca="1">IF(ISERROR($V722),"",OFFSET('Smelter Look-up'!$G$4,$V722-4,0))</f>
        <v/>
      </c>
      <c r="I722" s="218" t="str">
        <f ca="1">IF(ISERROR($V722),"",OFFSET('Smelter Look-up'!$H$4,$V722-4,0))</f>
        <v/>
      </c>
      <c r="J722" s="218" t="str">
        <f ca="1">IF(ISERROR($V722),"",OFFSET('Smelter Look-up'!$I$4,$V722-4,0))</f>
        <v/>
      </c>
      <c r="K722" s="267"/>
      <c r="L722" s="267"/>
      <c r="M722" s="267"/>
      <c r="N722" s="267"/>
      <c r="O722" s="267"/>
      <c r="P722" s="219"/>
      <c r="Q722" s="268"/>
      <c r="R722" s="216" t="str">
        <f ca="1">IF(ISERROR($V722),"",OFFSET('Smelter Look-up'!$C$4,$V722-4,0)&amp;"")</f>
        <v/>
      </c>
      <c r="S722" s="224" t="str">
        <f t="shared" ca="1" si="36"/>
        <v/>
      </c>
      <c r="T722" s="224" t="str">
        <f ca="1">IF(B722="","",IF(ISERROR(MATCH($J722,SorP!$B$1:$B$6230,0)),"",INDIRECT("'SorP'!$A$"&amp;MATCH($J722,SorP!$B$1:$B$6230,0))))</f>
        <v/>
      </c>
      <c r="U722" s="239"/>
      <c r="V722" s="269" t="e">
        <f>IF(C722="",NA(),MATCH($B722&amp;$C722,'Smelter Look-up'!$J:$J,0))</f>
        <v>#N/A</v>
      </c>
      <c r="W722" s="270"/>
      <c r="X722" s="270">
        <f t="shared" ca="1" si="37"/>
        <v>0</v>
      </c>
      <c r="Y722" s="270"/>
      <c r="Z722" s="270"/>
      <c r="AB722" s="272" t="str">
        <f t="shared" si="38"/>
        <v/>
      </c>
    </row>
    <row r="723" spans="1:28" s="271" customFormat="1" ht="20.25">
      <c r="A723" s="215"/>
      <c r="B723" s="216" t="str">
        <f>IF(LEN(A723)=0,"",INDEX('Smelter Look-up'!$A:$A,MATCH($A723,'Smelter Look-up'!$E:$E,0)))</f>
        <v/>
      </c>
      <c r="C723" s="220" t="str">
        <f>IF(LEN(A723)=0,"",INDEX('Smelter Look-up'!$C:$C,MATCH($A723,'Smelter Look-up'!$E:$E,0)))</f>
        <v/>
      </c>
      <c r="D723" s="216"/>
      <c r="E723" s="216" t="str">
        <f ca="1">IF(ISERROR($V723),"",OFFSET('Smelter Look-up'!$D$4,$V723-4,0)&amp;"")</f>
        <v/>
      </c>
      <c r="F723" s="216" t="str">
        <f ca="1">IF(ISERROR($V723),"",OFFSET('Smelter Look-up'!$E$4,$V723-4,0))</f>
        <v/>
      </c>
      <c r="G723" s="216" t="str">
        <f ca="1">IF(C723=$X$4,"Enter smelter details", IF(ISERROR($V723),"",OFFSET('Smelter Look-up'!$F$4,$V723-4,0)))</f>
        <v/>
      </c>
      <c r="H723" s="217" t="str">
        <f ca="1">IF(ISERROR($V723),"",OFFSET('Smelter Look-up'!$G$4,$V723-4,0))</f>
        <v/>
      </c>
      <c r="I723" s="218" t="str">
        <f ca="1">IF(ISERROR($V723),"",OFFSET('Smelter Look-up'!$H$4,$V723-4,0))</f>
        <v/>
      </c>
      <c r="J723" s="218" t="str">
        <f ca="1">IF(ISERROR($V723),"",OFFSET('Smelter Look-up'!$I$4,$V723-4,0))</f>
        <v/>
      </c>
      <c r="K723" s="267"/>
      <c r="L723" s="267"/>
      <c r="M723" s="267"/>
      <c r="N723" s="267"/>
      <c r="O723" s="267"/>
      <c r="P723" s="219"/>
      <c r="Q723" s="268"/>
      <c r="R723" s="216" t="str">
        <f ca="1">IF(ISERROR($V723),"",OFFSET('Smelter Look-up'!$C$4,$V723-4,0)&amp;"")</f>
        <v/>
      </c>
      <c r="S723" s="224" t="str">
        <f t="shared" ca="1" si="36"/>
        <v/>
      </c>
      <c r="T723" s="224" t="str">
        <f ca="1">IF(B723="","",IF(ISERROR(MATCH($J723,SorP!$B$1:$B$6230,0)),"",INDIRECT("'SorP'!$A$"&amp;MATCH($J723,SorP!$B$1:$B$6230,0))))</f>
        <v/>
      </c>
      <c r="U723" s="239"/>
      <c r="V723" s="269" t="e">
        <f>IF(C723="",NA(),MATCH($B723&amp;$C723,'Smelter Look-up'!$J:$J,0))</f>
        <v>#N/A</v>
      </c>
      <c r="W723" s="270"/>
      <c r="X723" s="270">
        <f t="shared" ca="1" si="37"/>
        <v>0</v>
      </c>
      <c r="Y723" s="270"/>
      <c r="Z723" s="270"/>
      <c r="AB723" s="272" t="str">
        <f t="shared" si="38"/>
        <v/>
      </c>
    </row>
    <row r="724" spans="1:28" s="271" customFormat="1" ht="20.25">
      <c r="A724" s="215"/>
      <c r="B724" s="216" t="str">
        <f>IF(LEN(A724)=0,"",INDEX('Smelter Look-up'!$A:$A,MATCH($A724,'Smelter Look-up'!$E:$E,0)))</f>
        <v/>
      </c>
      <c r="C724" s="220" t="str">
        <f>IF(LEN(A724)=0,"",INDEX('Smelter Look-up'!$C:$C,MATCH($A724,'Smelter Look-up'!$E:$E,0)))</f>
        <v/>
      </c>
      <c r="D724" s="216"/>
      <c r="E724" s="216" t="str">
        <f ca="1">IF(ISERROR($V724),"",OFFSET('Smelter Look-up'!$D$4,$V724-4,0)&amp;"")</f>
        <v/>
      </c>
      <c r="F724" s="216" t="str">
        <f ca="1">IF(ISERROR($V724),"",OFFSET('Smelter Look-up'!$E$4,$V724-4,0))</f>
        <v/>
      </c>
      <c r="G724" s="216" t="str">
        <f ca="1">IF(C724=$X$4,"Enter smelter details", IF(ISERROR($V724),"",OFFSET('Smelter Look-up'!$F$4,$V724-4,0)))</f>
        <v/>
      </c>
      <c r="H724" s="217" t="str">
        <f ca="1">IF(ISERROR($V724),"",OFFSET('Smelter Look-up'!$G$4,$V724-4,0))</f>
        <v/>
      </c>
      <c r="I724" s="218" t="str">
        <f ca="1">IF(ISERROR($V724),"",OFFSET('Smelter Look-up'!$H$4,$V724-4,0))</f>
        <v/>
      </c>
      <c r="J724" s="218" t="str">
        <f ca="1">IF(ISERROR($V724),"",OFFSET('Smelter Look-up'!$I$4,$V724-4,0))</f>
        <v/>
      </c>
      <c r="K724" s="267"/>
      <c r="L724" s="267"/>
      <c r="M724" s="267"/>
      <c r="N724" s="267"/>
      <c r="O724" s="267"/>
      <c r="P724" s="219"/>
      <c r="Q724" s="268"/>
      <c r="R724" s="216" t="str">
        <f ca="1">IF(ISERROR($V724),"",OFFSET('Smelter Look-up'!$C$4,$V724-4,0)&amp;"")</f>
        <v/>
      </c>
      <c r="S724" s="224" t="str">
        <f t="shared" ca="1" si="36"/>
        <v/>
      </c>
      <c r="T724" s="224" t="str">
        <f ca="1">IF(B724="","",IF(ISERROR(MATCH($J724,SorP!$B$1:$B$6230,0)),"",INDIRECT("'SorP'!$A$"&amp;MATCH($J724,SorP!$B$1:$B$6230,0))))</f>
        <v/>
      </c>
      <c r="U724" s="239"/>
      <c r="V724" s="269" t="e">
        <f>IF(C724="",NA(),MATCH($B724&amp;$C724,'Smelter Look-up'!$J:$J,0))</f>
        <v>#N/A</v>
      </c>
      <c r="W724" s="270"/>
      <c r="X724" s="270">
        <f t="shared" ca="1" si="37"/>
        <v>0</v>
      </c>
      <c r="Y724" s="270"/>
      <c r="Z724" s="270"/>
      <c r="AB724" s="272" t="str">
        <f t="shared" si="38"/>
        <v/>
      </c>
    </row>
    <row r="725" spans="1:28" s="271" customFormat="1" ht="20.25">
      <c r="A725" s="215"/>
      <c r="B725" s="216" t="str">
        <f>IF(LEN(A725)=0,"",INDEX('Smelter Look-up'!$A:$A,MATCH($A725,'Smelter Look-up'!$E:$E,0)))</f>
        <v/>
      </c>
      <c r="C725" s="220" t="str">
        <f>IF(LEN(A725)=0,"",INDEX('Smelter Look-up'!$C:$C,MATCH($A725,'Smelter Look-up'!$E:$E,0)))</f>
        <v/>
      </c>
      <c r="D725" s="216"/>
      <c r="E725" s="216" t="str">
        <f ca="1">IF(ISERROR($V725),"",OFFSET('Smelter Look-up'!$D$4,$V725-4,0)&amp;"")</f>
        <v/>
      </c>
      <c r="F725" s="216" t="str">
        <f ca="1">IF(ISERROR($V725),"",OFFSET('Smelter Look-up'!$E$4,$V725-4,0))</f>
        <v/>
      </c>
      <c r="G725" s="216" t="str">
        <f ca="1">IF(C725=$X$4,"Enter smelter details", IF(ISERROR($V725),"",OFFSET('Smelter Look-up'!$F$4,$V725-4,0)))</f>
        <v/>
      </c>
      <c r="H725" s="217" t="str">
        <f ca="1">IF(ISERROR($V725),"",OFFSET('Smelter Look-up'!$G$4,$V725-4,0))</f>
        <v/>
      </c>
      <c r="I725" s="218" t="str">
        <f ca="1">IF(ISERROR($V725),"",OFFSET('Smelter Look-up'!$H$4,$V725-4,0))</f>
        <v/>
      </c>
      <c r="J725" s="218" t="str">
        <f ca="1">IF(ISERROR($V725),"",OFFSET('Smelter Look-up'!$I$4,$V725-4,0))</f>
        <v/>
      </c>
      <c r="K725" s="267"/>
      <c r="L725" s="267"/>
      <c r="M725" s="267"/>
      <c r="N725" s="267"/>
      <c r="O725" s="267"/>
      <c r="P725" s="219"/>
      <c r="Q725" s="268"/>
      <c r="R725" s="216" t="str">
        <f ca="1">IF(ISERROR($V725),"",OFFSET('Smelter Look-up'!$C$4,$V725-4,0)&amp;"")</f>
        <v/>
      </c>
      <c r="S725" s="224" t="str">
        <f t="shared" ca="1" si="36"/>
        <v/>
      </c>
      <c r="T725" s="224" t="str">
        <f ca="1">IF(B725="","",IF(ISERROR(MATCH($J725,SorP!$B$1:$B$6230,0)),"",INDIRECT("'SorP'!$A$"&amp;MATCH($J725,SorP!$B$1:$B$6230,0))))</f>
        <v/>
      </c>
      <c r="U725" s="239"/>
      <c r="V725" s="269" t="e">
        <f>IF(C725="",NA(),MATCH($B725&amp;$C725,'Smelter Look-up'!$J:$J,0))</f>
        <v>#N/A</v>
      </c>
      <c r="W725" s="270"/>
      <c r="X725" s="270">
        <f t="shared" ca="1" si="37"/>
        <v>0</v>
      </c>
      <c r="Y725" s="270"/>
      <c r="Z725" s="270"/>
      <c r="AB725" s="272" t="str">
        <f t="shared" si="38"/>
        <v/>
      </c>
    </row>
    <row r="726" spans="1:28" s="271" customFormat="1" ht="20.25">
      <c r="A726" s="215"/>
      <c r="B726" s="216" t="str">
        <f>IF(LEN(A726)=0,"",INDEX('Smelter Look-up'!$A:$A,MATCH($A726,'Smelter Look-up'!$E:$E,0)))</f>
        <v/>
      </c>
      <c r="C726" s="220" t="str">
        <f>IF(LEN(A726)=0,"",INDEX('Smelter Look-up'!$C:$C,MATCH($A726,'Smelter Look-up'!$E:$E,0)))</f>
        <v/>
      </c>
      <c r="D726" s="216"/>
      <c r="E726" s="216" t="str">
        <f ca="1">IF(ISERROR($V726),"",OFFSET('Smelter Look-up'!$D$4,$V726-4,0)&amp;"")</f>
        <v/>
      </c>
      <c r="F726" s="216" t="str">
        <f ca="1">IF(ISERROR($V726),"",OFFSET('Smelter Look-up'!$E$4,$V726-4,0))</f>
        <v/>
      </c>
      <c r="G726" s="216" t="str">
        <f ca="1">IF(C726=$X$4,"Enter smelter details", IF(ISERROR($V726),"",OFFSET('Smelter Look-up'!$F$4,$V726-4,0)))</f>
        <v/>
      </c>
      <c r="H726" s="217" t="str">
        <f ca="1">IF(ISERROR($V726),"",OFFSET('Smelter Look-up'!$G$4,$V726-4,0))</f>
        <v/>
      </c>
      <c r="I726" s="218" t="str">
        <f ca="1">IF(ISERROR($V726),"",OFFSET('Smelter Look-up'!$H$4,$V726-4,0))</f>
        <v/>
      </c>
      <c r="J726" s="218" t="str">
        <f ca="1">IF(ISERROR($V726),"",OFFSET('Smelter Look-up'!$I$4,$V726-4,0))</f>
        <v/>
      </c>
      <c r="K726" s="267"/>
      <c r="L726" s="267"/>
      <c r="M726" s="267"/>
      <c r="N726" s="267"/>
      <c r="O726" s="267"/>
      <c r="P726" s="219"/>
      <c r="Q726" s="268"/>
      <c r="R726" s="216" t="str">
        <f ca="1">IF(ISERROR($V726),"",OFFSET('Smelter Look-up'!$C$4,$V726-4,0)&amp;"")</f>
        <v/>
      </c>
      <c r="S726" s="224" t="str">
        <f t="shared" ca="1" si="36"/>
        <v/>
      </c>
      <c r="T726" s="224" t="str">
        <f ca="1">IF(B726="","",IF(ISERROR(MATCH($J726,SorP!$B$1:$B$6230,0)),"",INDIRECT("'SorP'!$A$"&amp;MATCH($J726,SorP!$B$1:$B$6230,0))))</f>
        <v/>
      </c>
      <c r="U726" s="239"/>
      <c r="V726" s="269" t="e">
        <f>IF(C726="",NA(),MATCH($B726&amp;$C726,'Smelter Look-up'!$J:$J,0))</f>
        <v>#N/A</v>
      </c>
      <c r="W726" s="270"/>
      <c r="X726" s="270">
        <f t="shared" ca="1" si="37"/>
        <v>0</v>
      </c>
      <c r="Y726" s="270"/>
      <c r="Z726" s="270"/>
      <c r="AB726" s="272" t="str">
        <f t="shared" si="38"/>
        <v/>
      </c>
    </row>
    <row r="727" spans="1:28" s="271" customFormat="1" ht="20.25">
      <c r="A727" s="215"/>
      <c r="B727" s="216" t="str">
        <f>IF(LEN(A727)=0,"",INDEX('Smelter Look-up'!$A:$A,MATCH($A727,'Smelter Look-up'!$E:$E,0)))</f>
        <v/>
      </c>
      <c r="C727" s="220" t="str">
        <f>IF(LEN(A727)=0,"",INDEX('Smelter Look-up'!$C:$C,MATCH($A727,'Smelter Look-up'!$E:$E,0)))</f>
        <v/>
      </c>
      <c r="D727" s="216"/>
      <c r="E727" s="216" t="str">
        <f ca="1">IF(ISERROR($V727),"",OFFSET('Smelter Look-up'!$D$4,$V727-4,0)&amp;"")</f>
        <v/>
      </c>
      <c r="F727" s="216" t="str">
        <f ca="1">IF(ISERROR($V727),"",OFFSET('Smelter Look-up'!$E$4,$V727-4,0))</f>
        <v/>
      </c>
      <c r="G727" s="216" t="str">
        <f ca="1">IF(C727=$X$4,"Enter smelter details", IF(ISERROR($V727),"",OFFSET('Smelter Look-up'!$F$4,$V727-4,0)))</f>
        <v/>
      </c>
      <c r="H727" s="217" t="str">
        <f ca="1">IF(ISERROR($V727),"",OFFSET('Smelter Look-up'!$G$4,$V727-4,0))</f>
        <v/>
      </c>
      <c r="I727" s="218" t="str">
        <f ca="1">IF(ISERROR($V727),"",OFFSET('Smelter Look-up'!$H$4,$V727-4,0))</f>
        <v/>
      </c>
      <c r="J727" s="218" t="str">
        <f ca="1">IF(ISERROR($V727),"",OFFSET('Smelter Look-up'!$I$4,$V727-4,0))</f>
        <v/>
      </c>
      <c r="K727" s="267"/>
      <c r="L727" s="267"/>
      <c r="M727" s="267"/>
      <c r="N727" s="267"/>
      <c r="O727" s="267"/>
      <c r="P727" s="219"/>
      <c r="Q727" s="268"/>
      <c r="R727" s="216" t="str">
        <f ca="1">IF(ISERROR($V727),"",OFFSET('Smelter Look-up'!$C$4,$V727-4,0)&amp;"")</f>
        <v/>
      </c>
      <c r="S727" s="224" t="str">
        <f t="shared" ca="1" si="36"/>
        <v/>
      </c>
      <c r="T727" s="224" t="str">
        <f ca="1">IF(B727="","",IF(ISERROR(MATCH($J727,SorP!$B$1:$B$6230,0)),"",INDIRECT("'SorP'!$A$"&amp;MATCH($J727,SorP!$B$1:$B$6230,0))))</f>
        <v/>
      </c>
      <c r="U727" s="239"/>
      <c r="V727" s="269" t="e">
        <f>IF(C727="",NA(),MATCH($B727&amp;$C727,'Smelter Look-up'!$J:$J,0))</f>
        <v>#N/A</v>
      </c>
      <c r="W727" s="270"/>
      <c r="X727" s="270">
        <f t="shared" ca="1" si="37"/>
        <v>0</v>
      </c>
      <c r="Y727" s="270"/>
      <c r="Z727" s="270"/>
      <c r="AB727" s="272" t="str">
        <f t="shared" si="38"/>
        <v/>
      </c>
    </row>
    <row r="728" spans="1:28" s="271" customFormat="1" ht="20.25">
      <c r="A728" s="215"/>
      <c r="B728" s="216" t="str">
        <f>IF(LEN(A728)=0,"",INDEX('Smelter Look-up'!$A:$A,MATCH($A728,'Smelter Look-up'!$E:$E,0)))</f>
        <v/>
      </c>
      <c r="C728" s="220" t="str">
        <f>IF(LEN(A728)=0,"",INDEX('Smelter Look-up'!$C:$C,MATCH($A728,'Smelter Look-up'!$E:$E,0)))</f>
        <v/>
      </c>
      <c r="D728" s="216"/>
      <c r="E728" s="216" t="str">
        <f ca="1">IF(ISERROR($V728),"",OFFSET('Smelter Look-up'!$D$4,$V728-4,0)&amp;"")</f>
        <v/>
      </c>
      <c r="F728" s="216" t="str">
        <f ca="1">IF(ISERROR($V728),"",OFFSET('Smelter Look-up'!$E$4,$V728-4,0))</f>
        <v/>
      </c>
      <c r="G728" s="216" t="str">
        <f ca="1">IF(C728=$X$4,"Enter smelter details", IF(ISERROR($V728),"",OFFSET('Smelter Look-up'!$F$4,$V728-4,0)))</f>
        <v/>
      </c>
      <c r="H728" s="217" t="str">
        <f ca="1">IF(ISERROR($V728),"",OFFSET('Smelter Look-up'!$G$4,$V728-4,0))</f>
        <v/>
      </c>
      <c r="I728" s="218" t="str">
        <f ca="1">IF(ISERROR($V728),"",OFFSET('Smelter Look-up'!$H$4,$V728-4,0))</f>
        <v/>
      </c>
      <c r="J728" s="218" t="str">
        <f ca="1">IF(ISERROR($V728),"",OFFSET('Smelter Look-up'!$I$4,$V728-4,0))</f>
        <v/>
      </c>
      <c r="K728" s="267"/>
      <c r="L728" s="267"/>
      <c r="M728" s="267"/>
      <c r="N728" s="267"/>
      <c r="O728" s="267"/>
      <c r="P728" s="219"/>
      <c r="Q728" s="268"/>
      <c r="R728" s="216" t="str">
        <f ca="1">IF(ISERROR($V728),"",OFFSET('Smelter Look-up'!$C$4,$V728-4,0)&amp;"")</f>
        <v/>
      </c>
      <c r="S728" s="224" t="str">
        <f t="shared" ca="1" si="36"/>
        <v/>
      </c>
      <c r="T728" s="224" t="str">
        <f ca="1">IF(B728="","",IF(ISERROR(MATCH($J728,SorP!$B$1:$B$6230,0)),"",INDIRECT("'SorP'!$A$"&amp;MATCH($J728,SorP!$B$1:$B$6230,0))))</f>
        <v/>
      </c>
      <c r="U728" s="239"/>
      <c r="V728" s="269" t="e">
        <f>IF(C728="",NA(),MATCH($B728&amp;$C728,'Smelter Look-up'!$J:$J,0))</f>
        <v>#N/A</v>
      </c>
      <c r="W728" s="270"/>
      <c r="X728" s="270">
        <f t="shared" ca="1" si="37"/>
        <v>0</v>
      </c>
      <c r="Y728" s="270"/>
      <c r="Z728" s="270"/>
      <c r="AB728" s="272" t="str">
        <f t="shared" si="38"/>
        <v/>
      </c>
    </row>
    <row r="729" spans="1:28" s="271" customFormat="1" ht="20.25">
      <c r="A729" s="215"/>
      <c r="B729" s="216" t="str">
        <f>IF(LEN(A729)=0,"",INDEX('Smelter Look-up'!$A:$A,MATCH($A729,'Smelter Look-up'!$E:$E,0)))</f>
        <v/>
      </c>
      <c r="C729" s="220" t="str">
        <f>IF(LEN(A729)=0,"",INDEX('Smelter Look-up'!$C:$C,MATCH($A729,'Smelter Look-up'!$E:$E,0)))</f>
        <v/>
      </c>
      <c r="D729" s="216"/>
      <c r="E729" s="216" t="str">
        <f ca="1">IF(ISERROR($V729),"",OFFSET('Smelter Look-up'!$D$4,$V729-4,0)&amp;"")</f>
        <v/>
      </c>
      <c r="F729" s="216" t="str">
        <f ca="1">IF(ISERROR($V729),"",OFFSET('Smelter Look-up'!$E$4,$V729-4,0))</f>
        <v/>
      </c>
      <c r="G729" s="216" t="str">
        <f ca="1">IF(C729=$X$4,"Enter smelter details", IF(ISERROR($V729),"",OFFSET('Smelter Look-up'!$F$4,$V729-4,0)))</f>
        <v/>
      </c>
      <c r="H729" s="217" t="str">
        <f ca="1">IF(ISERROR($V729),"",OFFSET('Smelter Look-up'!$G$4,$V729-4,0))</f>
        <v/>
      </c>
      <c r="I729" s="218" t="str">
        <f ca="1">IF(ISERROR($V729),"",OFFSET('Smelter Look-up'!$H$4,$V729-4,0))</f>
        <v/>
      </c>
      <c r="J729" s="218" t="str">
        <f ca="1">IF(ISERROR($V729),"",OFFSET('Smelter Look-up'!$I$4,$V729-4,0))</f>
        <v/>
      </c>
      <c r="K729" s="267"/>
      <c r="L729" s="267"/>
      <c r="M729" s="267"/>
      <c r="N729" s="267"/>
      <c r="O729" s="267"/>
      <c r="P729" s="219"/>
      <c r="Q729" s="268"/>
      <c r="R729" s="216" t="str">
        <f ca="1">IF(ISERROR($V729),"",OFFSET('Smelter Look-up'!$C$4,$V729-4,0)&amp;"")</f>
        <v/>
      </c>
      <c r="S729" s="224" t="str">
        <f t="shared" ca="1" si="36"/>
        <v/>
      </c>
      <c r="T729" s="224" t="str">
        <f ca="1">IF(B729="","",IF(ISERROR(MATCH($J729,SorP!$B$1:$B$6230,0)),"",INDIRECT("'SorP'!$A$"&amp;MATCH($J729,SorP!$B$1:$B$6230,0))))</f>
        <v/>
      </c>
      <c r="U729" s="239"/>
      <c r="V729" s="269" t="e">
        <f>IF(C729="",NA(),MATCH($B729&amp;$C729,'Smelter Look-up'!$J:$J,0))</f>
        <v>#N/A</v>
      </c>
      <c r="W729" s="270"/>
      <c r="X729" s="270">
        <f t="shared" ca="1" si="37"/>
        <v>0</v>
      </c>
      <c r="Y729" s="270"/>
      <c r="Z729" s="270"/>
      <c r="AB729" s="272" t="str">
        <f t="shared" si="38"/>
        <v/>
      </c>
    </row>
    <row r="730" spans="1:28" s="271" customFormat="1" ht="20.25">
      <c r="A730" s="215"/>
      <c r="B730" s="216" t="str">
        <f>IF(LEN(A730)=0,"",INDEX('Smelter Look-up'!$A:$A,MATCH($A730,'Smelter Look-up'!$E:$E,0)))</f>
        <v/>
      </c>
      <c r="C730" s="220" t="str">
        <f>IF(LEN(A730)=0,"",INDEX('Smelter Look-up'!$C:$C,MATCH($A730,'Smelter Look-up'!$E:$E,0)))</f>
        <v/>
      </c>
      <c r="D730" s="216"/>
      <c r="E730" s="216" t="str">
        <f ca="1">IF(ISERROR($V730),"",OFFSET('Smelter Look-up'!$D$4,$V730-4,0)&amp;"")</f>
        <v/>
      </c>
      <c r="F730" s="216" t="str">
        <f ca="1">IF(ISERROR($V730),"",OFFSET('Smelter Look-up'!$E$4,$V730-4,0))</f>
        <v/>
      </c>
      <c r="G730" s="216" t="str">
        <f ca="1">IF(C730=$X$4,"Enter smelter details", IF(ISERROR($V730),"",OFFSET('Smelter Look-up'!$F$4,$V730-4,0)))</f>
        <v/>
      </c>
      <c r="H730" s="217" t="str">
        <f ca="1">IF(ISERROR($V730),"",OFFSET('Smelter Look-up'!$G$4,$V730-4,0))</f>
        <v/>
      </c>
      <c r="I730" s="218" t="str">
        <f ca="1">IF(ISERROR($V730),"",OFFSET('Smelter Look-up'!$H$4,$V730-4,0))</f>
        <v/>
      </c>
      <c r="J730" s="218" t="str">
        <f ca="1">IF(ISERROR($V730),"",OFFSET('Smelter Look-up'!$I$4,$V730-4,0))</f>
        <v/>
      </c>
      <c r="K730" s="267"/>
      <c r="L730" s="267"/>
      <c r="M730" s="267"/>
      <c r="N730" s="267"/>
      <c r="O730" s="267"/>
      <c r="P730" s="219"/>
      <c r="Q730" s="268"/>
      <c r="R730" s="216" t="str">
        <f ca="1">IF(ISERROR($V730),"",OFFSET('Smelter Look-up'!$C$4,$V730-4,0)&amp;"")</f>
        <v/>
      </c>
      <c r="S730" s="224" t="str">
        <f t="shared" ca="1" si="36"/>
        <v/>
      </c>
      <c r="T730" s="224" t="str">
        <f ca="1">IF(B730="","",IF(ISERROR(MATCH($J730,SorP!$B$1:$B$6230,0)),"",INDIRECT("'SorP'!$A$"&amp;MATCH($J730,SorP!$B$1:$B$6230,0))))</f>
        <v/>
      </c>
      <c r="U730" s="239"/>
      <c r="V730" s="269" t="e">
        <f>IF(C730="",NA(),MATCH($B730&amp;$C730,'Smelter Look-up'!$J:$J,0))</f>
        <v>#N/A</v>
      </c>
      <c r="W730" s="270"/>
      <c r="X730" s="270">
        <f t="shared" ca="1" si="37"/>
        <v>0</v>
      </c>
      <c r="Y730" s="270"/>
      <c r="Z730" s="270"/>
      <c r="AB730" s="272" t="str">
        <f t="shared" si="38"/>
        <v/>
      </c>
    </row>
    <row r="731" spans="1:28" s="271" customFormat="1" ht="20.25">
      <c r="A731" s="215"/>
      <c r="B731" s="216" t="str">
        <f>IF(LEN(A731)=0,"",INDEX('Smelter Look-up'!$A:$A,MATCH($A731,'Smelter Look-up'!$E:$E,0)))</f>
        <v/>
      </c>
      <c r="C731" s="220" t="str">
        <f>IF(LEN(A731)=0,"",INDEX('Smelter Look-up'!$C:$C,MATCH($A731,'Smelter Look-up'!$E:$E,0)))</f>
        <v/>
      </c>
      <c r="D731" s="216"/>
      <c r="E731" s="216" t="str">
        <f ca="1">IF(ISERROR($V731),"",OFFSET('Smelter Look-up'!$D$4,$V731-4,0)&amp;"")</f>
        <v/>
      </c>
      <c r="F731" s="216" t="str">
        <f ca="1">IF(ISERROR($V731),"",OFFSET('Smelter Look-up'!$E$4,$V731-4,0))</f>
        <v/>
      </c>
      <c r="G731" s="216" t="str">
        <f ca="1">IF(C731=$X$4,"Enter smelter details", IF(ISERROR($V731),"",OFFSET('Smelter Look-up'!$F$4,$V731-4,0)))</f>
        <v/>
      </c>
      <c r="H731" s="217" t="str">
        <f ca="1">IF(ISERROR($V731),"",OFFSET('Smelter Look-up'!$G$4,$V731-4,0))</f>
        <v/>
      </c>
      <c r="I731" s="218" t="str">
        <f ca="1">IF(ISERROR($V731),"",OFFSET('Smelter Look-up'!$H$4,$V731-4,0))</f>
        <v/>
      </c>
      <c r="J731" s="218" t="str">
        <f ca="1">IF(ISERROR($V731),"",OFFSET('Smelter Look-up'!$I$4,$V731-4,0))</f>
        <v/>
      </c>
      <c r="K731" s="267"/>
      <c r="L731" s="267"/>
      <c r="M731" s="267"/>
      <c r="N731" s="267"/>
      <c r="O731" s="267"/>
      <c r="P731" s="219"/>
      <c r="Q731" s="268"/>
      <c r="R731" s="216" t="str">
        <f ca="1">IF(ISERROR($V731),"",OFFSET('Smelter Look-up'!$C$4,$V731-4,0)&amp;"")</f>
        <v/>
      </c>
      <c r="S731" s="224" t="str">
        <f t="shared" ca="1" si="36"/>
        <v/>
      </c>
      <c r="T731" s="224" t="str">
        <f ca="1">IF(B731="","",IF(ISERROR(MATCH($J731,SorP!$B$1:$B$6230,0)),"",INDIRECT("'SorP'!$A$"&amp;MATCH($J731,SorP!$B$1:$B$6230,0))))</f>
        <v/>
      </c>
      <c r="U731" s="239"/>
      <c r="V731" s="269" t="e">
        <f>IF(C731="",NA(),MATCH($B731&amp;$C731,'Smelter Look-up'!$J:$J,0))</f>
        <v>#N/A</v>
      </c>
      <c r="W731" s="270"/>
      <c r="X731" s="270">
        <f t="shared" ca="1" si="37"/>
        <v>0</v>
      </c>
      <c r="Y731" s="270"/>
      <c r="Z731" s="270"/>
      <c r="AB731" s="272" t="str">
        <f t="shared" si="38"/>
        <v/>
      </c>
    </row>
    <row r="732" spans="1:28" s="271" customFormat="1" ht="20.25">
      <c r="A732" s="215"/>
      <c r="B732" s="216" t="str">
        <f>IF(LEN(A732)=0,"",INDEX('Smelter Look-up'!$A:$A,MATCH($A732,'Smelter Look-up'!$E:$E,0)))</f>
        <v/>
      </c>
      <c r="C732" s="220" t="str">
        <f>IF(LEN(A732)=0,"",INDEX('Smelter Look-up'!$C:$C,MATCH($A732,'Smelter Look-up'!$E:$E,0)))</f>
        <v/>
      </c>
      <c r="D732" s="216"/>
      <c r="E732" s="216" t="str">
        <f ca="1">IF(ISERROR($V732),"",OFFSET('Smelter Look-up'!$D$4,$V732-4,0)&amp;"")</f>
        <v/>
      </c>
      <c r="F732" s="216" t="str">
        <f ca="1">IF(ISERROR($V732),"",OFFSET('Smelter Look-up'!$E$4,$V732-4,0))</f>
        <v/>
      </c>
      <c r="G732" s="216" t="str">
        <f ca="1">IF(C732=$X$4,"Enter smelter details", IF(ISERROR($V732),"",OFFSET('Smelter Look-up'!$F$4,$V732-4,0)))</f>
        <v/>
      </c>
      <c r="H732" s="217" t="str">
        <f ca="1">IF(ISERROR($V732),"",OFFSET('Smelter Look-up'!$G$4,$V732-4,0))</f>
        <v/>
      </c>
      <c r="I732" s="218" t="str">
        <f ca="1">IF(ISERROR($V732),"",OFFSET('Smelter Look-up'!$H$4,$V732-4,0))</f>
        <v/>
      </c>
      <c r="J732" s="218" t="str">
        <f ca="1">IF(ISERROR($V732),"",OFFSET('Smelter Look-up'!$I$4,$V732-4,0))</f>
        <v/>
      </c>
      <c r="K732" s="267"/>
      <c r="L732" s="267"/>
      <c r="M732" s="267"/>
      <c r="N732" s="267"/>
      <c r="O732" s="267"/>
      <c r="P732" s="219"/>
      <c r="Q732" s="268"/>
      <c r="R732" s="216" t="str">
        <f ca="1">IF(ISERROR($V732),"",OFFSET('Smelter Look-up'!$C$4,$V732-4,0)&amp;"")</f>
        <v/>
      </c>
      <c r="S732" s="224" t="str">
        <f t="shared" ca="1" si="36"/>
        <v/>
      </c>
      <c r="T732" s="224" t="str">
        <f ca="1">IF(B732="","",IF(ISERROR(MATCH($J732,SorP!$B$1:$B$6230,0)),"",INDIRECT("'SorP'!$A$"&amp;MATCH($J732,SorP!$B$1:$B$6230,0))))</f>
        <v/>
      </c>
      <c r="U732" s="239"/>
      <c r="V732" s="269" t="e">
        <f>IF(C732="",NA(),MATCH($B732&amp;$C732,'Smelter Look-up'!$J:$J,0))</f>
        <v>#N/A</v>
      </c>
      <c r="W732" s="270"/>
      <c r="X732" s="270">
        <f t="shared" ca="1" si="37"/>
        <v>0</v>
      </c>
      <c r="Y732" s="270"/>
      <c r="Z732" s="270"/>
      <c r="AB732" s="272" t="str">
        <f t="shared" si="38"/>
        <v/>
      </c>
    </row>
    <row r="733" spans="1:28" s="271" customFormat="1" ht="20.25">
      <c r="A733" s="215"/>
      <c r="B733" s="216" t="str">
        <f>IF(LEN(A733)=0,"",INDEX('Smelter Look-up'!$A:$A,MATCH($A733,'Smelter Look-up'!$E:$E,0)))</f>
        <v/>
      </c>
      <c r="C733" s="220" t="str">
        <f>IF(LEN(A733)=0,"",INDEX('Smelter Look-up'!$C:$C,MATCH($A733,'Smelter Look-up'!$E:$E,0)))</f>
        <v/>
      </c>
      <c r="D733" s="216"/>
      <c r="E733" s="216" t="str">
        <f ca="1">IF(ISERROR($V733),"",OFFSET('Smelter Look-up'!$D$4,$V733-4,0)&amp;"")</f>
        <v/>
      </c>
      <c r="F733" s="216" t="str">
        <f ca="1">IF(ISERROR($V733),"",OFFSET('Smelter Look-up'!$E$4,$V733-4,0))</f>
        <v/>
      </c>
      <c r="G733" s="216" t="str">
        <f ca="1">IF(C733=$X$4,"Enter smelter details", IF(ISERROR($V733),"",OFFSET('Smelter Look-up'!$F$4,$V733-4,0)))</f>
        <v/>
      </c>
      <c r="H733" s="217" t="str">
        <f ca="1">IF(ISERROR($V733),"",OFFSET('Smelter Look-up'!$G$4,$V733-4,0))</f>
        <v/>
      </c>
      <c r="I733" s="218" t="str">
        <f ca="1">IF(ISERROR($V733),"",OFFSET('Smelter Look-up'!$H$4,$V733-4,0))</f>
        <v/>
      </c>
      <c r="J733" s="218" t="str">
        <f ca="1">IF(ISERROR($V733),"",OFFSET('Smelter Look-up'!$I$4,$V733-4,0))</f>
        <v/>
      </c>
      <c r="K733" s="267"/>
      <c r="L733" s="267"/>
      <c r="M733" s="267"/>
      <c r="N733" s="267"/>
      <c r="O733" s="267"/>
      <c r="P733" s="219"/>
      <c r="Q733" s="268"/>
      <c r="R733" s="216" t="str">
        <f ca="1">IF(ISERROR($V733),"",OFFSET('Smelter Look-up'!$C$4,$V733-4,0)&amp;"")</f>
        <v/>
      </c>
      <c r="S733" s="224" t="str">
        <f t="shared" ca="1" si="36"/>
        <v/>
      </c>
      <c r="T733" s="224" t="str">
        <f ca="1">IF(B733="","",IF(ISERROR(MATCH($J733,SorP!$B$1:$B$6230,0)),"",INDIRECT("'SorP'!$A$"&amp;MATCH($J733,SorP!$B$1:$B$6230,0))))</f>
        <v/>
      </c>
      <c r="U733" s="239"/>
      <c r="V733" s="269" t="e">
        <f>IF(C733="",NA(),MATCH($B733&amp;$C733,'Smelter Look-up'!$J:$J,0))</f>
        <v>#N/A</v>
      </c>
      <c r="W733" s="270"/>
      <c r="X733" s="270">
        <f t="shared" ca="1" si="37"/>
        <v>0</v>
      </c>
      <c r="Y733" s="270"/>
      <c r="Z733" s="270"/>
      <c r="AB733" s="272" t="str">
        <f t="shared" si="38"/>
        <v/>
      </c>
    </row>
    <row r="734" spans="1:28" s="271" customFormat="1" ht="20.25">
      <c r="A734" s="215"/>
      <c r="B734" s="216" t="str">
        <f>IF(LEN(A734)=0,"",INDEX('Smelter Look-up'!$A:$A,MATCH($A734,'Smelter Look-up'!$E:$E,0)))</f>
        <v/>
      </c>
      <c r="C734" s="220" t="str">
        <f>IF(LEN(A734)=0,"",INDEX('Smelter Look-up'!$C:$C,MATCH($A734,'Smelter Look-up'!$E:$E,0)))</f>
        <v/>
      </c>
      <c r="D734" s="216"/>
      <c r="E734" s="216" t="str">
        <f ca="1">IF(ISERROR($V734),"",OFFSET('Smelter Look-up'!$D$4,$V734-4,0)&amp;"")</f>
        <v/>
      </c>
      <c r="F734" s="216" t="str">
        <f ca="1">IF(ISERROR($V734),"",OFFSET('Smelter Look-up'!$E$4,$V734-4,0))</f>
        <v/>
      </c>
      <c r="G734" s="216" t="str">
        <f ca="1">IF(C734=$X$4,"Enter smelter details", IF(ISERROR($V734),"",OFFSET('Smelter Look-up'!$F$4,$V734-4,0)))</f>
        <v/>
      </c>
      <c r="H734" s="217" t="str">
        <f ca="1">IF(ISERROR($V734),"",OFFSET('Smelter Look-up'!$G$4,$V734-4,0))</f>
        <v/>
      </c>
      <c r="I734" s="218" t="str">
        <f ca="1">IF(ISERROR($V734),"",OFFSET('Smelter Look-up'!$H$4,$V734-4,0))</f>
        <v/>
      </c>
      <c r="J734" s="218" t="str">
        <f ca="1">IF(ISERROR($V734),"",OFFSET('Smelter Look-up'!$I$4,$V734-4,0))</f>
        <v/>
      </c>
      <c r="K734" s="267"/>
      <c r="L734" s="267"/>
      <c r="M734" s="267"/>
      <c r="N734" s="267"/>
      <c r="O734" s="267"/>
      <c r="P734" s="219"/>
      <c r="Q734" s="268"/>
      <c r="R734" s="216" t="str">
        <f ca="1">IF(ISERROR($V734),"",OFFSET('Smelter Look-up'!$C$4,$V734-4,0)&amp;"")</f>
        <v/>
      </c>
      <c r="S734" s="224" t="str">
        <f t="shared" ca="1" si="36"/>
        <v/>
      </c>
      <c r="T734" s="224" t="str">
        <f ca="1">IF(B734="","",IF(ISERROR(MATCH($J734,SorP!$B$1:$B$6230,0)),"",INDIRECT("'SorP'!$A$"&amp;MATCH($J734,SorP!$B$1:$B$6230,0))))</f>
        <v/>
      </c>
      <c r="U734" s="239"/>
      <c r="V734" s="269" t="e">
        <f>IF(C734="",NA(),MATCH($B734&amp;$C734,'Smelter Look-up'!$J:$J,0))</f>
        <v>#N/A</v>
      </c>
      <c r="W734" s="270"/>
      <c r="X734" s="270">
        <f t="shared" ca="1" si="37"/>
        <v>0</v>
      </c>
      <c r="Y734" s="270"/>
      <c r="Z734" s="270"/>
      <c r="AB734" s="272" t="str">
        <f t="shared" si="38"/>
        <v/>
      </c>
    </row>
    <row r="735" spans="1:28" s="271" customFormat="1" ht="20.25">
      <c r="A735" s="215"/>
      <c r="B735" s="216" t="str">
        <f>IF(LEN(A735)=0,"",INDEX('Smelter Look-up'!$A:$A,MATCH($A735,'Smelter Look-up'!$E:$E,0)))</f>
        <v/>
      </c>
      <c r="C735" s="220" t="str">
        <f>IF(LEN(A735)=0,"",INDEX('Smelter Look-up'!$C:$C,MATCH($A735,'Smelter Look-up'!$E:$E,0)))</f>
        <v/>
      </c>
      <c r="D735" s="216"/>
      <c r="E735" s="216" t="str">
        <f ca="1">IF(ISERROR($V735),"",OFFSET('Smelter Look-up'!$D$4,$V735-4,0)&amp;"")</f>
        <v/>
      </c>
      <c r="F735" s="216" t="str">
        <f ca="1">IF(ISERROR($V735),"",OFFSET('Smelter Look-up'!$E$4,$V735-4,0))</f>
        <v/>
      </c>
      <c r="G735" s="216" t="str">
        <f ca="1">IF(C735=$X$4,"Enter smelter details", IF(ISERROR($V735),"",OFFSET('Smelter Look-up'!$F$4,$V735-4,0)))</f>
        <v/>
      </c>
      <c r="H735" s="217" t="str">
        <f ca="1">IF(ISERROR($V735),"",OFFSET('Smelter Look-up'!$G$4,$V735-4,0))</f>
        <v/>
      </c>
      <c r="I735" s="218" t="str">
        <f ca="1">IF(ISERROR($V735),"",OFFSET('Smelter Look-up'!$H$4,$V735-4,0))</f>
        <v/>
      </c>
      <c r="J735" s="218" t="str">
        <f ca="1">IF(ISERROR($V735),"",OFFSET('Smelter Look-up'!$I$4,$V735-4,0))</f>
        <v/>
      </c>
      <c r="K735" s="267"/>
      <c r="L735" s="267"/>
      <c r="M735" s="267"/>
      <c r="N735" s="267"/>
      <c r="O735" s="267"/>
      <c r="P735" s="219"/>
      <c r="Q735" s="268"/>
      <c r="R735" s="216" t="str">
        <f ca="1">IF(ISERROR($V735),"",OFFSET('Smelter Look-up'!$C$4,$V735-4,0)&amp;"")</f>
        <v/>
      </c>
      <c r="S735" s="224" t="str">
        <f t="shared" ca="1" si="36"/>
        <v/>
      </c>
      <c r="T735" s="224" t="str">
        <f ca="1">IF(B735="","",IF(ISERROR(MATCH($J735,SorP!$B$1:$B$6230,0)),"",INDIRECT("'SorP'!$A$"&amp;MATCH($J735,SorP!$B$1:$B$6230,0))))</f>
        <v/>
      </c>
      <c r="U735" s="239"/>
      <c r="V735" s="269" t="e">
        <f>IF(C735="",NA(),MATCH($B735&amp;$C735,'Smelter Look-up'!$J:$J,0))</f>
        <v>#N/A</v>
      </c>
      <c r="W735" s="270"/>
      <c r="X735" s="270">
        <f t="shared" ca="1" si="37"/>
        <v>0</v>
      </c>
      <c r="Y735" s="270"/>
      <c r="Z735" s="270"/>
      <c r="AB735" s="272" t="str">
        <f t="shared" si="38"/>
        <v/>
      </c>
    </row>
    <row r="736" spans="1:28" s="271" customFormat="1" ht="20.25">
      <c r="A736" s="215"/>
      <c r="B736" s="216" t="str">
        <f>IF(LEN(A736)=0,"",INDEX('Smelter Look-up'!$A:$A,MATCH($A736,'Smelter Look-up'!$E:$E,0)))</f>
        <v/>
      </c>
      <c r="C736" s="220" t="str">
        <f>IF(LEN(A736)=0,"",INDEX('Smelter Look-up'!$C:$C,MATCH($A736,'Smelter Look-up'!$E:$E,0)))</f>
        <v/>
      </c>
      <c r="D736" s="216"/>
      <c r="E736" s="216" t="str">
        <f ca="1">IF(ISERROR($V736),"",OFFSET('Smelter Look-up'!$D$4,$V736-4,0)&amp;"")</f>
        <v/>
      </c>
      <c r="F736" s="216" t="str">
        <f ca="1">IF(ISERROR($V736),"",OFFSET('Smelter Look-up'!$E$4,$V736-4,0))</f>
        <v/>
      </c>
      <c r="G736" s="216" t="str">
        <f ca="1">IF(C736=$X$4,"Enter smelter details", IF(ISERROR($V736),"",OFFSET('Smelter Look-up'!$F$4,$V736-4,0)))</f>
        <v/>
      </c>
      <c r="H736" s="217" t="str">
        <f ca="1">IF(ISERROR($V736),"",OFFSET('Smelter Look-up'!$G$4,$V736-4,0))</f>
        <v/>
      </c>
      <c r="I736" s="218" t="str">
        <f ca="1">IF(ISERROR($V736),"",OFFSET('Smelter Look-up'!$H$4,$V736-4,0))</f>
        <v/>
      </c>
      <c r="J736" s="218" t="str">
        <f ca="1">IF(ISERROR($V736),"",OFFSET('Smelter Look-up'!$I$4,$V736-4,0))</f>
        <v/>
      </c>
      <c r="K736" s="267"/>
      <c r="L736" s="267"/>
      <c r="M736" s="267"/>
      <c r="N736" s="267"/>
      <c r="O736" s="267"/>
      <c r="P736" s="219"/>
      <c r="Q736" s="268"/>
      <c r="R736" s="216" t="str">
        <f ca="1">IF(ISERROR($V736),"",OFFSET('Smelter Look-up'!$C$4,$V736-4,0)&amp;"")</f>
        <v/>
      </c>
      <c r="S736" s="224" t="str">
        <f t="shared" ca="1" si="36"/>
        <v/>
      </c>
      <c r="T736" s="224" t="str">
        <f ca="1">IF(B736="","",IF(ISERROR(MATCH($J736,SorP!$B$1:$B$6230,0)),"",INDIRECT("'SorP'!$A$"&amp;MATCH($J736,SorP!$B$1:$B$6230,0))))</f>
        <v/>
      </c>
      <c r="U736" s="239"/>
      <c r="V736" s="269" t="e">
        <f>IF(C736="",NA(),MATCH($B736&amp;$C736,'Smelter Look-up'!$J:$J,0))</f>
        <v>#N/A</v>
      </c>
      <c r="W736" s="270"/>
      <c r="X736" s="270">
        <f t="shared" ca="1" si="37"/>
        <v>0</v>
      </c>
      <c r="Y736" s="270"/>
      <c r="Z736" s="270"/>
      <c r="AB736" s="272" t="str">
        <f t="shared" si="38"/>
        <v/>
      </c>
    </row>
    <row r="737" spans="1:28" s="271" customFormat="1" ht="20.25">
      <c r="A737" s="215"/>
      <c r="B737" s="216" t="str">
        <f>IF(LEN(A737)=0,"",INDEX('Smelter Look-up'!$A:$A,MATCH($A737,'Smelter Look-up'!$E:$E,0)))</f>
        <v/>
      </c>
      <c r="C737" s="220" t="str">
        <f>IF(LEN(A737)=0,"",INDEX('Smelter Look-up'!$C:$C,MATCH($A737,'Smelter Look-up'!$E:$E,0)))</f>
        <v/>
      </c>
      <c r="D737" s="216"/>
      <c r="E737" s="216" t="str">
        <f ca="1">IF(ISERROR($V737),"",OFFSET('Smelter Look-up'!$D$4,$V737-4,0)&amp;"")</f>
        <v/>
      </c>
      <c r="F737" s="216" t="str">
        <f ca="1">IF(ISERROR($V737),"",OFFSET('Smelter Look-up'!$E$4,$V737-4,0))</f>
        <v/>
      </c>
      <c r="G737" s="216" t="str">
        <f ca="1">IF(C737=$X$4,"Enter smelter details", IF(ISERROR($V737),"",OFFSET('Smelter Look-up'!$F$4,$V737-4,0)))</f>
        <v/>
      </c>
      <c r="H737" s="217" t="str">
        <f ca="1">IF(ISERROR($V737),"",OFFSET('Smelter Look-up'!$G$4,$V737-4,0))</f>
        <v/>
      </c>
      <c r="I737" s="218" t="str">
        <f ca="1">IF(ISERROR($V737),"",OFFSET('Smelter Look-up'!$H$4,$V737-4,0))</f>
        <v/>
      </c>
      <c r="J737" s="218" t="str">
        <f ca="1">IF(ISERROR($V737),"",OFFSET('Smelter Look-up'!$I$4,$V737-4,0))</f>
        <v/>
      </c>
      <c r="K737" s="267"/>
      <c r="L737" s="267"/>
      <c r="M737" s="267"/>
      <c r="N737" s="267"/>
      <c r="O737" s="267"/>
      <c r="P737" s="219"/>
      <c r="Q737" s="268"/>
      <c r="R737" s="216" t="str">
        <f ca="1">IF(ISERROR($V737),"",OFFSET('Smelter Look-up'!$C$4,$V737-4,0)&amp;"")</f>
        <v/>
      </c>
      <c r="S737" s="224" t="str">
        <f t="shared" ca="1" si="36"/>
        <v/>
      </c>
      <c r="T737" s="224" t="str">
        <f ca="1">IF(B737="","",IF(ISERROR(MATCH($J737,SorP!$B$1:$B$6230,0)),"",INDIRECT("'SorP'!$A$"&amp;MATCH($J737,SorP!$B$1:$B$6230,0))))</f>
        <v/>
      </c>
      <c r="U737" s="239"/>
      <c r="V737" s="269" t="e">
        <f>IF(C737="",NA(),MATCH($B737&amp;$C737,'Smelter Look-up'!$J:$J,0))</f>
        <v>#N/A</v>
      </c>
      <c r="W737" s="270"/>
      <c r="X737" s="270">
        <f t="shared" ca="1" si="37"/>
        <v>0</v>
      </c>
      <c r="Y737" s="270"/>
      <c r="Z737" s="270"/>
      <c r="AB737" s="272" t="str">
        <f t="shared" si="38"/>
        <v/>
      </c>
    </row>
    <row r="738" spans="1:28" s="271" customFormat="1" ht="20.25">
      <c r="A738" s="215"/>
      <c r="B738" s="216" t="str">
        <f>IF(LEN(A738)=0,"",INDEX('Smelter Look-up'!$A:$A,MATCH($A738,'Smelter Look-up'!$E:$E,0)))</f>
        <v/>
      </c>
      <c r="C738" s="220" t="str">
        <f>IF(LEN(A738)=0,"",INDEX('Smelter Look-up'!$C:$C,MATCH($A738,'Smelter Look-up'!$E:$E,0)))</f>
        <v/>
      </c>
      <c r="D738" s="216"/>
      <c r="E738" s="216" t="str">
        <f ca="1">IF(ISERROR($V738),"",OFFSET('Smelter Look-up'!$D$4,$V738-4,0)&amp;"")</f>
        <v/>
      </c>
      <c r="F738" s="216" t="str">
        <f ca="1">IF(ISERROR($V738),"",OFFSET('Smelter Look-up'!$E$4,$V738-4,0))</f>
        <v/>
      </c>
      <c r="G738" s="216" t="str">
        <f ca="1">IF(C738=$X$4,"Enter smelter details", IF(ISERROR($V738),"",OFFSET('Smelter Look-up'!$F$4,$V738-4,0)))</f>
        <v/>
      </c>
      <c r="H738" s="217" t="str">
        <f ca="1">IF(ISERROR($V738),"",OFFSET('Smelter Look-up'!$G$4,$V738-4,0))</f>
        <v/>
      </c>
      <c r="I738" s="218" t="str">
        <f ca="1">IF(ISERROR($V738),"",OFFSET('Smelter Look-up'!$H$4,$V738-4,0))</f>
        <v/>
      </c>
      <c r="J738" s="218" t="str">
        <f ca="1">IF(ISERROR($V738),"",OFFSET('Smelter Look-up'!$I$4,$V738-4,0))</f>
        <v/>
      </c>
      <c r="K738" s="267"/>
      <c r="L738" s="267"/>
      <c r="M738" s="267"/>
      <c r="N738" s="267"/>
      <c r="O738" s="267"/>
      <c r="P738" s="219"/>
      <c r="Q738" s="268"/>
      <c r="R738" s="216" t="str">
        <f ca="1">IF(ISERROR($V738),"",OFFSET('Smelter Look-up'!$C$4,$V738-4,0)&amp;"")</f>
        <v/>
      </c>
      <c r="S738" s="224" t="str">
        <f t="shared" ca="1" si="36"/>
        <v/>
      </c>
      <c r="T738" s="224" t="str">
        <f ca="1">IF(B738="","",IF(ISERROR(MATCH($J738,SorP!$B$1:$B$6230,0)),"",INDIRECT("'SorP'!$A$"&amp;MATCH($J738,SorP!$B$1:$B$6230,0))))</f>
        <v/>
      </c>
      <c r="U738" s="239"/>
      <c r="V738" s="269" t="e">
        <f>IF(C738="",NA(),MATCH($B738&amp;$C738,'Smelter Look-up'!$J:$J,0))</f>
        <v>#N/A</v>
      </c>
      <c r="W738" s="270"/>
      <c r="X738" s="270">
        <f t="shared" ca="1" si="37"/>
        <v>0</v>
      </c>
      <c r="Y738" s="270"/>
      <c r="Z738" s="270"/>
      <c r="AB738" s="272" t="str">
        <f t="shared" si="38"/>
        <v/>
      </c>
    </row>
    <row r="739" spans="1:28" s="271" customFormat="1" ht="20.25">
      <c r="A739" s="215"/>
      <c r="B739" s="216" t="str">
        <f>IF(LEN(A739)=0,"",INDEX('Smelter Look-up'!$A:$A,MATCH($A739,'Smelter Look-up'!$E:$E,0)))</f>
        <v/>
      </c>
      <c r="C739" s="220" t="str">
        <f>IF(LEN(A739)=0,"",INDEX('Smelter Look-up'!$C:$C,MATCH($A739,'Smelter Look-up'!$E:$E,0)))</f>
        <v/>
      </c>
      <c r="D739" s="216"/>
      <c r="E739" s="216" t="str">
        <f ca="1">IF(ISERROR($V739),"",OFFSET('Smelter Look-up'!$D$4,$V739-4,0)&amp;"")</f>
        <v/>
      </c>
      <c r="F739" s="216" t="str">
        <f ca="1">IF(ISERROR($V739),"",OFFSET('Smelter Look-up'!$E$4,$V739-4,0))</f>
        <v/>
      </c>
      <c r="G739" s="216" t="str">
        <f ca="1">IF(C739=$X$4,"Enter smelter details", IF(ISERROR($V739),"",OFFSET('Smelter Look-up'!$F$4,$V739-4,0)))</f>
        <v/>
      </c>
      <c r="H739" s="217" t="str">
        <f ca="1">IF(ISERROR($V739),"",OFFSET('Smelter Look-up'!$G$4,$V739-4,0))</f>
        <v/>
      </c>
      <c r="I739" s="218" t="str">
        <f ca="1">IF(ISERROR($V739),"",OFFSET('Smelter Look-up'!$H$4,$V739-4,0))</f>
        <v/>
      </c>
      <c r="J739" s="218" t="str">
        <f ca="1">IF(ISERROR($V739),"",OFFSET('Smelter Look-up'!$I$4,$V739-4,0))</f>
        <v/>
      </c>
      <c r="K739" s="267"/>
      <c r="L739" s="267"/>
      <c r="M739" s="267"/>
      <c r="N739" s="267"/>
      <c r="O739" s="267"/>
      <c r="P739" s="219"/>
      <c r="Q739" s="268"/>
      <c r="R739" s="216" t="str">
        <f ca="1">IF(ISERROR($V739),"",OFFSET('Smelter Look-up'!$C$4,$V739-4,0)&amp;"")</f>
        <v/>
      </c>
      <c r="S739" s="224" t="str">
        <f t="shared" ca="1" si="36"/>
        <v/>
      </c>
      <c r="T739" s="224" t="str">
        <f ca="1">IF(B739="","",IF(ISERROR(MATCH($J739,SorP!$B$1:$B$6230,0)),"",INDIRECT("'SorP'!$A$"&amp;MATCH($J739,SorP!$B$1:$B$6230,0))))</f>
        <v/>
      </c>
      <c r="U739" s="239"/>
      <c r="V739" s="269" t="e">
        <f>IF(C739="",NA(),MATCH($B739&amp;$C739,'Smelter Look-up'!$J:$J,0))</f>
        <v>#N/A</v>
      </c>
      <c r="W739" s="270"/>
      <c r="X739" s="270">
        <f t="shared" ca="1" si="37"/>
        <v>0</v>
      </c>
      <c r="Y739" s="270"/>
      <c r="Z739" s="270"/>
      <c r="AB739" s="272" t="str">
        <f t="shared" si="38"/>
        <v/>
      </c>
    </row>
    <row r="740" spans="1:28" s="271" customFormat="1" ht="20.25">
      <c r="A740" s="215"/>
      <c r="B740" s="216" t="str">
        <f>IF(LEN(A740)=0,"",INDEX('Smelter Look-up'!$A:$A,MATCH($A740,'Smelter Look-up'!$E:$E,0)))</f>
        <v/>
      </c>
      <c r="C740" s="220" t="str">
        <f>IF(LEN(A740)=0,"",INDEX('Smelter Look-up'!$C:$C,MATCH($A740,'Smelter Look-up'!$E:$E,0)))</f>
        <v/>
      </c>
      <c r="D740" s="216"/>
      <c r="E740" s="216" t="str">
        <f ca="1">IF(ISERROR($V740),"",OFFSET('Smelter Look-up'!$D$4,$V740-4,0)&amp;"")</f>
        <v/>
      </c>
      <c r="F740" s="216" t="str">
        <f ca="1">IF(ISERROR($V740),"",OFFSET('Smelter Look-up'!$E$4,$V740-4,0))</f>
        <v/>
      </c>
      <c r="G740" s="216" t="str">
        <f ca="1">IF(C740=$X$4,"Enter smelter details", IF(ISERROR($V740),"",OFFSET('Smelter Look-up'!$F$4,$V740-4,0)))</f>
        <v/>
      </c>
      <c r="H740" s="217" t="str">
        <f ca="1">IF(ISERROR($V740),"",OFFSET('Smelter Look-up'!$G$4,$V740-4,0))</f>
        <v/>
      </c>
      <c r="I740" s="218" t="str">
        <f ca="1">IF(ISERROR($V740),"",OFFSET('Smelter Look-up'!$H$4,$V740-4,0))</f>
        <v/>
      </c>
      <c r="J740" s="218" t="str">
        <f ca="1">IF(ISERROR($V740),"",OFFSET('Smelter Look-up'!$I$4,$V740-4,0))</f>
        <v/>
      </c>
      <c r="K740" s="267"/>
      <c r="L740" s="267"/>
      <c r="M740" s="267"/>
      <c r="N740" s="267"/>
      <c r="O740" s="267"/>
      <c r="P740" s="219"/>
      <c r="Q740" s="268"/>
      <c r="R740" s="216" t="str">
        <f ca="1">IF(ISERROR($V740),"",OFFSET('Smelter Look-up'!$C$4,$V740-4,0)&amp;"")</f>
        <v/>
      </c>
      <c r="S740" s="224" t="str">
        <f t="shared" ca="1" si="36"/>
        <v/>
      </c>
      <c r="T740" s="224" t="str">
        <f ca="1">IF(B740="","",IF(ISERROR(MATCH($J740,SorP!$B$1:$B$6230,0)),"",INDIRECT("'SorP'!$A$"&amp;MATCH($J740,SorP!$B$1:$B$6230,0))))</f>
        <v/>
      </c>
      <c r="U740" s="239"/>
      <c r="V740" s="269" t="e">
        <f>IF(C740="",NA(),MATCH($B740&amp;$C740,'Smelter Look-up'!$J:$J,0))</f>
        <v>#N/A</v>
      </c>
      <c r="W740" s="270"/>
      <c r="X740" s="270">
        <f t="shared" ca="1" si="37"/>
        <v>0</v>
      </c>
      <c r="Y740" s="270"/>
      <c r="Z740" s="270"/>
      <c r="AB740" s="272" t="str">
        <f t="shared" si="38"/>
        <v/>
      </c>
    </row>
    <row r="741" spans="1:28" s="271" customFormat="1" ht="20.25">
      <c r="A741" s="215"/>
      <c r="B741" s="216" t="str">
        <f>IF(LEN(A741)=0,"",INDEX('Smelter Look-up'!$A:$A,MATCH($A741,'Smelter Look-up'!$E:$E,0)))</f>
        <v/>
      </c>
      <c r="C741" s="220" t="str">
        <f>IF(LEN(A741)=0,"",INDEX('Smelter Look-up'!$C:$C,MATCH($A741,'Smelter Look-up'!$E:$E,0)))</f>
        <v/>
      </c>
      <c r="D741" s="216"/>
      <c r="E741" s="216" t="str">
        <f ca="1">IF(ISERROR($V741),"",OFFSET('Smelter Look-up'!$D$4,$V741-4,0)&amp;"")</f>
        <v/>
      </c>
      <c r="F741" s="216" t="str">
        <f ca="1">IF(ISERROR($V741),"",OFFSET('Smelter Look-up'!$E$4,$V741-4,0))</f>
        <v/>
      </c>
      <c r="G741" s="216" t="str">
        <f ca="1">IF(C741=$X$4,"Enter smelter details", IF(ISERROR($V741),"",OFFSET('Smelter Look-up'!$F$4,$V741-4,0)))</f>
        <v/>
      </c>
      <c r="H741" s="217" t="str">
        <f ca="1">IF(ISERROR($V741),"",OFFSET('Smelter Look-up'!$G$4,$V741-4,0))</f>
        <v/>
      </c>
      <c r="I741" s="218" t="str">
        <f ca="1">IF(ISERROR($V741),"",OFFSET('Smelter Look-up'!$H$4,$V741-4,0))</f>
        <v/>
      </c>
      <c r="J741" s="218" t="str">
        <f ca="1">IF(ISERROR($V741),"",OFFSET('Smelter Look-up'!$I$4,$V741-4,0))</f>
        <v/>
      </c>
      <c r="K741" s="267"/>
      <c r="L741" s="267"/>
      <c r="M741" s="267"/>
      <c r="N741" s="267"/>
      <c r="O741" s="267"/>
      <c r="P741" s="219"/>
      <c r="Q741" s="268"/>
      <c r="R741" s="216" t="str">
        <f ca="1">IF(ISERROR($V741),"",OFFSET('Smelter Look-up'!$C$4,$V741-4,0)&amp;"")</f>
        <v/>
      </c>
      <c r="S741" s="224" t="str">
        <f t="shared" ca="1" si="36"/>
        <v/>
      </c>
      <c r="T741" s="224" t="str">
        <f ca="1">IF(B741="","",IF(ISERROR(MATCH($J741,SorP!$B$1:$B$6230,0)),"",INDIRECT("'SorP'!$A$"&amp;MATCH($J741,SorP!$B$1:$B$6230,0))))</f>
        <v/>
      </c>
      <c r="U741" s="239"/>
      <c r="V741" s="269" t="e">
        <f>IF(C741="",NA(),MATCH($B741&amp;$C741,'Smelter Look-up'!$J:$J,0))</f>
        <v>#N/A</v>
      </c>
      <c r="W741" s="270"/>
      <c r="X741" s="270">
        <f t="shared" ca="1" si="37"/>
        <v>0</v>
      </c>
      <c r="Y741" s="270"/>
      <c r="Z741" s="270"/>
      <c r="AB741" s="272" t="str">
        <f t="shared" si="38"/>
        <v/>
      </c>
    </row>
    <row r="742" spans="1:28" s="271" customFormat="1" ht="20.25">
      <c r="A742" s="215"/>
      <c r="B742" s="216" t="str">
        <f>IF(LEN(A742)=0,"",INDEX('Smelter Look-up'!$A:$A,MATCH($A742,'Smelter Look-up'!$E:$E,0)))</f>
        <v/>
      </c>
      <c r="C742" s="220" t="str">
        <f>IF(LEN(A742)=0,"",INDEX('Smelter Look-up'!$C:$C,MATCH($A742,'Smelter Look-up'!$E:$E,0)))</f>
        <v/>
      </c>
      <c r="D742" s="216"/>
      <c r="E742" s="216" t="str">
        <f ca="1">IF(ISERROR($V742),"",OFFSET('Smelter Look-up'!$D$4,$V742-4,0)&amp;"")</f>
        <v/>
      </c>
      <c r="F742" s="216" t="str">
        <f ca="1">IF(ISERROR($V742),"",OFFSET('Smelter Look-up'!$E$4,$V742-4,0))</f>
        <v/>
      </c>
      <c r="G742" s="216" t="str">
        <f ca="1">IF(C742=$X$4,"Enter smelter details", IF(ISERROR($V742),"",OFFSET('Smelter Look-up'!$F$4,$V742-4,0)))</f>
        <v/>
      </c>
      <c r="H742" s="217" t="str">
        <f ca="1">IF(ISERROR($V742),"",OFFSET('Smelter Look-up'!$G$4,$V742-4,0))</f>
        <v/>
      </c>
      <c r="I742" s="218" t="str">
        <f ca="1">IF(ISERROR($V742),"",OFFSET('Smelter Look-up'!$H$4,$V742-4,0))</f>
        <v/>
      </c>
      <c r="J742" s="218" t="str">
        <f ca="1">IF(ISERROR($V742),"",OFFSET('Smelter Look-up'!$I$4,$V742-4,0))</f>
        <v/>
      </c>
      <c r="K742" s="267"/>
      <c r="L742" s="267"/>
      <c r="M742" s="267"/>
      <c r="N742" s="267"/>
      <c r="O742" s="267"/>
      <c r="P742" s="219"/>
      <c r="Q742" s="268"/>
      <c r="R742" s="216" t="str">
        <f ca="1">IF(ISERROR($V742),"",OFFSET('Smelter Look-up'!$C$4,$V742-4,0)&amp;"")</f>
        <v/>
      </c>
      <c r="S742" s="224" t="str">
        <f t="shared" ca="1" si="36"/>
        <v/>
      </c>
      <c r="T742" s="224" t="str">
        <f ca="1">IF(B742="","",IF(ISERROR(MATCH($J742,SorP!$B$1:$B$6230,0)),"",INDIRECT("'SorP'!$A$"&amp;MATCH($J742,SorP!$B$1:$B$6230,0))))</f>
        <v/>
      </c>
      <c r="U742" s="239"/>
      <c r="V742" s="269" t="e">
        <f>IF(C742="",NA(),MATCH($B742&amp;$C742,'Smelter Look-up'!$J:$J,0))</f>
        <v>#N/A</v>
      </c>
      <c r="W742" s="270"/>
      <c r="X742" s="270">
        <f t="shared" ca="1" si="37"/>
        <v>0</v>
      </c>
      <c r="Y742" s="270"/>
      <c r="Z742" s="270"/>
      <c r="AB742" s="272" t="str">
        <f t="shared" si="38"/>
        <v/>
      </c>
    </row>
    <row r="743" spans="1:28" s="271" customFormat="1" ht="20.25">
      <c r="A743" s="215"/>
      <c r="B743" s="216" t="str">
        <f>IF(LEN(A743)=0,"",INDEX('Smelter Look-up'!$A:$A,MATCH($A743,'Smelter Look-up'!$E:$E,0)))</f>
        <v/>
      </c>
      <c r="C743" s="220" t="str">
        <f>IF(LEN(A743)=0,"",INDEX('Smelter Look-up'!$C:$C,MATCH($A743,'Smelter Look-up'!$E:$E,0)))</f>
        <v/>
      </c>
      <c r="D743" s="216"/>
      <c r="E743" s="216" t="str">
        <f ca="1">IF(ISERROR($V743),"",OFFSET('Smelter Look-up'!$D$4,$V743-4,0)&amp;"")</f>
        <v/>
      </c>
      <c r="F743" s="216" t="str">
        <f ca="1">IF(ISERROR($V743),"",OFFSET('Smelter Look-up'!$E$4,$V743-4,0))</f>
        <v/>
      </c>
      <c r="G743" s="216" t="str">
        <f ca="1">IF(C743=$X$4,"Enter smelter details", IF(ISERROR($V743),"",OFFSET('Smelter Look-up'!$F$4,$V743-4,0)))</f>
        <v/>
      </c>
      <c r="H743" s="217" t="str">
        <f ca="1">IF(ISERROR($V743),"",OFFSET('Smelter Look-up'!$G$4,$V743-4,0))</f>
        <v/>
      </c>
      <c r="I743" s="218" t="str">
        <f ca="1">IF(ISERROR($V743),"",OFFSET('Smelter Look-up'!$H$4,$V743-4,0))</f>
        <v/>
      </c>
      <c r="J743" s="218" t="str">
        <f ca="1">IF(ISERROR($V743),"",OFFSET('Smelter Look-up'!$I$4,$V743-4,0))</f>
        <v/>
      </c>
      <c r="K743" s="267"/>
      <c r="L743" s="267"/>
      <c r="M743" s="267"/>
      <c r="N743" s="267"/>
      <c r="O743" s="267"/>
      <c r="P743" s="219"/>
      <c r="Q743" s="268"/>
      <c r="R743" s="216" t="str">
        <f ca="1">IF(ISERROR($V743),"",OFFSET('Smelter Look-up'!$C$4,$V743-4,0)&amp;"")</f>
        <v/>
      </c>
      <c r="S743" s="224" t="str">
        <f t="shared" ca="1" si="36"/>
        <v/>
      </c>
      <c r="T743" s="224" t="str">
        <f ca="1">IF(B743="","",IF(ISERROR(MATCH($J743,SorP!$B$1:$B$6230,0)),"",INDIRECT("'SorP'!$A$"&amp;MATCH($J743,SorP!$B$1:$B$6230,0))))</f>
        <v/>
      </c>
      <c r="U743" s="239"/>
      <c r="V743" s="269" t="e">
        <f>IF(C743="",NA(),MATCH($B743&amp;$C743,'Smelter Look-up'!$J:$J,0))</f>
        <v>#N/A</v>
      </c>
      <c r="W743" s="270"/>
      <c r="X743" s="270">
        <f t="shared" ca="1" si="37"/>
        <v>0</v>
      </c>
      <c r="Y743" s="270"/>
      <c r="Z743" s="270"/>
      <c r="AB743" s="272" t="str">
        <f t="shared" si="38"/>
        <v/>
      </c>
    </row>
    <row r="744" spans="1:28" s="271" customFormat="1" ht="20.25">
      <c r="A744" s="215"/>
      <c r="B744" s="216" t="str">
        <f>IF(LEN(A744)=0,"",INDEX('Smelter Look-up'!$A:$A,MATCH($A744,'Smelter Look-up'!$E:$E,0)))</f>
        <v/>
      </c>
      <c r="C744" s="220" t="str">
        <f>IF(LEN(A744)=0,"",INDEX('Smelter Look-up'!$C:$C,MATCH($A744,'Smelter Look-up'!$E:$E,0)))</f>
        <v/>
      </c>
      <c r="D744" s="216"/>
      <c r="E744" s="216" t="str">
        <f ca="1">IF(ISERROR($V744),"",OFFSET('Smelter Look-up'!$D$4,$V744-4,0)&amp;"")</f>
        <v/>
      </c>
      <c r="F744" s="216" t="str">
        <f ca="1">IF(ISERROR($V744),"",OFFSET('Smelter Look-up'!$E$4,$V744-4,0))</f>
        <v/>
      </c>
      <c r="G744" s="216" t="str">
        <f ca="1">IF(C744=$X$4,"Enter smelter details", IF(ISERROR($V744),"",OFFSET('Smelter Look-up'!$F$4,$V744-4,0)))</f>
        <v/>
      </c>
      <c r="H744" s="217" t="str">
        <f ca="1">IF(ISERROR($V744),"",OFFSET('Smelter Look-up'!$G$4,$V744-4,0))</f>
        <v/>
      </c>
      <c r="I744" s="218" t="str">
        <f ca="1">IF(ISERROR($V744),"",OFFSET('Smelter Look-up'!$H$4,$V744-4,0))</f>
        <v/>
      </c>
      <c r="J744" s="218" t="str">
        <f ca="1">IF(ISERROR($V744),"",OFFSET('Smelter Look-up'!$I$4,$V744-4,0))</f>
        <v/>
      </c>
      <c r="K744" s="267"/>
      <c r="L744" s="267"/>
      <c r="M744" s="267"/>
      <c r="N744" s="267"/>
      <c r="O744" s="267"/>
      <c r="P744" s="219"/>
      <c r="Q744" s="268"/>
      <c r="R744" s="216" t="str">
        <f ca="1">IF(ISERROR($V744),"",OFFSET('Smelter Look-up'!$C$4,$V744-4,0)&amp;"")</f>
        <v/>
      </c>
      <c r="S744" s="224" t="str">
        <f t="shared" ca="1" si="36"/>
        <v/>
      </c>
      <c r="T744" s="224" t="str">
        <f ca="1">IF(B744="","",IF(ISERROR(MATCH($J744,SorP!$B$1:$B$6230,0)),"",INDIRECT("'SorP'!$A$"&amp;MATCH($J744,SorP!$B$1:$B$6230,0))))</f>
        <v/>
      </c>
      <c r="U744" s="239"/>
      <c r="V744" s="269" t="e">
        <f>IF(C744="",NA(),MATCH($B744&amp;$C744,'Smelter Look-up'!$J:$J,0))</f>
        <v>#N/A</v>
      </c>
      <c r="W744" s="270"/>
      <c r="X744" s="270">
        <f t="shared" ca="1" si="37"/>
        <v>0</v>
      </c>
      <c r="Y744" s="270"/>
      <c r="Z744" s="270"/>
      <c r="AB744" s="272" t="str">
        <f t="shared" si="38"/>
        <v/>
      </c>
    </row>
    <row r="745" spans="1:28" s="271" customFormat="1" ht="20.25">
      <c r="A745" s="215"/>
      <c r="B745" s="216" t="str">
        <f>IF(LEN(A745)=0,"",INDEX('Smelter Look-up'!$A:$A,MATCH($A745,'Smelter Look-up'!$E:$E,0)))</f>
        <v/>
      </c>
      <c r="C745" s="220" t="str">
        <f>IF(LEN(A745)=0,"",INDEX('Smelter Look-up'!$C:$C,MATCH($A745,'Smelter Look-up'!$E:$E,0)))</f>
        <v/>
      </c>
      <c r="D745" s="216"/>
      <c r="E745" s="216" t="str">
        <f ca="1">IF(ISERROR($V745),"",OFFSET('Smelter Look-up'!$D$4,$V745-4,0)&amp;"")</f>
        <v/>
      </c>
      <c r="F745" s="216" t="str">
        <f ca="1">IF(ISERROR($V745),"",OFFSET('Smelter Look-up'!$E$4,$V745-4,0))</f>
        <v/>
      </c>
      <c r="G745" s="216" t="str">
        <f ca="1">IF(C745=$X$4,"Enter smelter details", IF(ISERROR($V745),"",OFFSET('Smelter Look-up'!$F$4,$V745-4,0)))</f>
        <v/>
      </c>
      <c r="H745" s="217" t="str">
        <f ca="1">IF(ISERROR($V745),"",OFFSET('Smelter Look-up'!$G$4,$V745-4,0))</f>
        <v/>
      </c>
      <c r="I745" s="218" t="str">
        <f ca="1">IF(ISERROR($V745),"",OFFSET('Smelter Look-up'!$H$4,$V745-4,0))</f>
        <v/>
      </c>
      <c r="J745" s="218" t="str">
        <f ca="1">IF(ISERROR($V745),"",OFFSET('Smelter Look-up'!$I$4,$V745-4,0))</f>
        <v/>
      </c>
      <c r="K745" s="267"/>
      <c r="L745" s="267"/>
      <c r="M745" s="267"/>
      <c r="N745" s="267"/>
      <c r="O745" s="267"/>
      <c r="P745" s="219"/>
      <c r="Q745" s="268"/>
      <c r="R745" s="216" t="str">
        <f ca="1">IF(ISERROR($V745),"",OFFSET('Smelter Look-up'!$C$4,$V745-4,0)&amp;"")</f>
        <v/>
      </c>
      <c r="S745" s="224" t="str">
        <f t="shared" ca="1" si="36"/>
        <v/>
      </c>
      <c r="T745" s="224" t="str">
        <f ca="1">IF(B745="","",IF(ISERROR(MATCH($J745,SorP!$B$1:$B$6230,0)),"",INDIRECT("'SorP'!$A$"&amp;MATCH($J745,SorP!$B$1:$B$6230,0))))</f>
        <v/>
      </c>
      <c r="U745" s="239"/>
      <c r="V745" s="269" t="e">
        <f>IF(C745="",NA(),MATCH($B745&amp;$C745,'Smelter Look-up'!$J:$J,0))</f>
        <v>#N/A</v>
      </c>
      <c r="W745" s="270"/>
      <c r="X745" s="270">
        <f t="shared" ca="1" si="37"/>
        <v>0</v>
      </c>
      <c r="Y745" s="270"/>
      <c r="Z745" s="270"/>
      <c r="AB745" s="272" t="str">
        <f t="shared" si="38"/>
        <v/>
      </c>
    </row>
    <row r="746" spans="1:28" s="271" customFormat="1" ht="20.25">
      <c r="A746" s="215"/>
      <c r="B746" s="216" t="str">
        <f>IF(LEN(A746)=0,"",INDEX('Smelter Look-up'!$A:$A,MATCH($A746,'Smelter Look-up'!$E:$E,0)))</f>
        <v/>
      </c>
      <c r="C746" s="220" t="str">
        <f>IF(LEN(A746)=0,"",INDEX('Smelter Look-up'!$C:$C,MATCH($A746,'Smelter Look-up'!$E:$E,0)))</f>
        <v/>
      </c>
      <c r="D746" s="216"/>
      <c r="E746" s="216" t="str">
        <f ca="1">IF(ISERROR($V746),"",OFFSET('Smelter Look-up'!$D$4,$V746-4,0)&amp;"")</f>
        <v/>
      </c>
      <c r="F746" s="216" t="str">
        <f ca="1">IF(ISERROR($V746),"",OFFSET('Smelter Look-up'!$E$4,$V746-4,0))</f>
        <v/>
      </c>
      <c r="G746" s="216" t="str">
        <f ca="1">IF(C746=$X$4,"Enter smelter details", IF(ISERROR($V746),"",OFFSET('Smelter Look-up'!$F$4,$V746-4,0)))</f>
        <v/>
      </c>
      <c r="H746" s="217" t="str">
        <f ca="1">IF(ISERROR($V746),"",OFFSET('Smelter Look-up'!$G$4,$V746-4,0))</f>
        <v/>
      </c>
      <c r="I746" s="218" t="str">
        <f ca="1">IF(ISERROR($V746),"",OFFSET('Smelter Look-up'!$H$4,$V746-4,0))</f>
        <v/>
      </c>
      <c r="J746" s="218" t="str">
        <f ca="1">IF(ISERROR($V746),"",OFFSET('Smelter Look-up'!$I$4,$V746-4,0))</f>
        <v/>
      </c>
      <c r="K746" s="267"/>
      <c r="L746" s="267"/>
      <c r="M746" s="267"/>
      <c r="N746" s="267"/>
      <c r="O746" s="267"/>
      <c r="P746" s="219"/>
      <c r="Q746" s="268"/>
      <c r="R746" s="216" t="str">
        <f ca="1">IF(ISERROR($V746),"",OFFSET('Smelter Look-up'!$C$4,$V746-4,0)&amp;"")</f>
        <v/>
      </c>
      <c r="S746" s="224" t="str">
        <f t="shared" ca="1" si="36"/>
        <v/>
      </c>
      <c r="T746" s="224" t="str">
        <f ca="1">IF(B746="","",IF(ISERROR(MATCH($J746,SorP!$B$1:$B$6230,0)),"",INDIRECT("'SorP'!$A$"&amp;MATCH($J746,SorP!$B$1:$B$6230,0))))</f>
        <v/>
      </c>
      <c r="U746" s="239"/>
      <c r="V746" s="269" t="e">
        <f>IF(C746="",NA(),MATCH($B746&amp;$C746,'Smelter Look-up'!$J:$J,0))</f>
        <v>#N/A</v>
      </c>
      <c r="W746" s="270"/>
      <c r="X746" s="270">
        <f t="shared" ca="1" si="37"/>
        <v>0</v>
      </c>
      <c r="Y746" s="270"/>
      <c r="Z746" s="270"/>
      <c r="AB746" s="272" t="str">
        <f t="shared" si="38"/>
        <v/>
      </c>
    </row>
    <row r="747" spans="1:28" s="271" customFormat="1" ht="20.25">
      <c r="A747" s="215"/>
      <c r="B747" s="216" t="str">
        <f>IF(LEN(A747)=0,"",INDEX('Smelter Look-up'!$A:$A,MATCH($A747,'Smelter Look-up'!$E:$E,0)))</f>
        <v/>
      </c>
      <c r="C747" s="220" t="str">
        <f>IF(LEN(A747)=0,"",INDEX('Smelter Look-up'!$C:$C,MATCH($A747,'Smelter Look-up'!$E:$E,0)))</f>
        <v/>
      </c>
      <c r="D747" s="216"/>
      <c r="E747" s="216" t="str">
        <f ca="1">IF(ISERROR($V747),"",OFFSET('Smelter Look-up'!$D$4,$V747-4,0)&amp;"")</f>
        <v/>
      </c>
      <c r="F747" s="216" t="str">
        <f ca="1">IF(ISERROR($V747),"",OFFSET('Smelter Look-up'!$E$4,$V747-4,0))</f>
        <v/>
      </c>
      <c r="G747" s="216" t="str">
        <f ca="1">IF(C747=$X$4,"Enter smelter details", IF(ISERROR($V747),"",OFFSET('Smelter Look-up'!$F$4,$V747-4,0)))</f>
        <v/>
      </c>
      <c r="H747" s="217" t="str">
        <f ca="1">IF(ISERROR($V747),"",OFFSET('Smelter Look-up'!$G$4,$V747-4,0))</f>
        <v/>
      </c>
      <c r="I747" s="218" t="str">
        <f ca="1">IF(ISERROR($V747),"",OFFSET('Smelter Look-up'!$H$4,$V747-4,0))</f>
        <v/>
      </c>
      <c r="J747" s="218" t="str">
        <f ca="1">IF(ISERROR($V747),"",OFFSET('Smelter Look-up'!$I$4,$V747-4,0))</f>
        <v/>
      </c>
      <c r="K747" s="267"/>
      <c r="L747" s="267"/>
      <c r="M747" s="267"/>
      <c r="N747" s="267"/>
      <c r="O747" s="267"/>
      <c r="P747" s="219"/>
      <c r="Q747" s="268"/>
      <c r="R747" s="216" t="str">
        <f ca="1">IF(ISERROR($V747),"",OFFSET('Smelter Look-up'!$C$4,$V747-4,0)&amp;"")</f>
        <v/>
      </c>
      <c r="S747" s="224" t="str">
        <f t="shared" ca="1" si="36"/>
        <v/>
      </c>
      <c r="T747" s="224" t="str">
        <f ca="1">IF(B747="","",IF(ISERROR(MATCH($J747,SorP!$B$1:$B$6230,0)),"",INDIRECT("'SorP'!$A$"&amp;MATCH($J747,SorP!$B$1:$B$6230,0))))</f>
        <v/>
      </c>
      <c r="U747" s="239"/>
      <c r="V747" s="269" t="e">
        <f>IF(C747="",NA(),MATCH($B747&amp;$C747,'Smelter Look-up'!$J:$J,0))</f>
        <v>#N/A</v>
      </c>
      <c r="W747" s="270"/>
      <c r="X747" s="270">
        <f t="shared" ca="1" si="37"/>
        <v>0</v>
      </c>
      <c r="Y747" s="270"/>
      <c r="Z747" s="270"/>
      <c r="AB747" s="272" t="str">
        <f t="shared" si="38"/>
        <v/>
      </c>
    </row>
    <row r="748" spans="1:28" s="271" customFormat="1" ht="20.25">
      <c r="A748" s="215"/>
      <c r="B748" s="216" t="str">
        <f>IF(LEN(A748)=0,"",INDEX('Smelter Look-up'!$A:$A,MATCH($A748,'Smelter Look-up'!$E:$E,0)))</f>
        <v/>
      </c>
      <c r="C748" s="220" t="str">
        <f>IF(LEN(A748)=0,"",INDEX('Smelter Look-up'!$C:$C,MATCH($A748,'Smelter Look-up'!$E:$E,0)))</f>
        <v/>
      </c>
      <c r="D748" s="216"/>
      <c r="E748" s="216" t="str">
        <f ca="1">IF(ISERROR($V748),"",OFFSET('Smelter Look-up'!$D$4,$V748-4,0)&amp;"")</f>
        <v/>
      </c>
      <c r="F748" s="216" t="str">
        <f ca="1">IF(ISERROR($V748),"",OFFSET('Smelter Look-up'!$E$4,$V748-4,0))</f>
        <v/>
      </c>
      <c r="G748" s="216" t="str">
        <f ca="1">IF(C748=$X$4,"Enter smelter details", IF(ISERROR($V748),"",OFFSET('Smelter Look-up'!$F$4,$V748-4,0)))</f>
        <v/>
      </c>
      <c r="H748" s="217" t="str">
        <f ca="1">IF(ISERROR($V748),"",OFFSET('Smelter Look-up'!$G$4,$V748-4,0))</f>
        <v/>
      </c>
      <c r="I748" s="218" t="str">
        <f ca="1">IF(ISERROR($V748),"",OFFSET('Smelter Look-up'!$H$4,$V748-4,0))</f>
        <v/>
      </c>
      <c r="J748" s="218" t="str">
        <f ca="1">IF(ISERROR($V748),"",OFFSET('Smelter Look-up'!$I$4,$V748-4,0))</f>
        <v/>
      </c>
      <c r="K748" s="267"/>
      <c r="L748" s="267"/>
      <c r="M748" s="267"/>
      <c r="N748" s="267"/>
      <c r="O748" s="267"/>
      <c r="P748" s="219"/>
      <c r="Q748" s="268"/>
      <c r="R748" s="216" t="str">
        <f ca="1">IF(ISERROR($V748),"",OFFSET('Smelter Look-up'!$C$4,$V748-4,0)&amp;"")</f>
        <v/>
      </c>
      <c r="S748" s="224" t="str">
        <f t="shared" ca="1" si="36"/>
        <v/>
      </c>
      <c r="T748" s="224" t="str">
        <f ca="1">IF(B748="","",IF(ISERROR(MATCH($J748,SorP!$B$1:$B$6230,0)),"",INDIRECT("'SorP'!$A$"&amp;MATCH($J748,SorP!$B$1:$B$6230,0))))</f>
        <v/>
      </c>
      <c r="U748" s="239"/>
      <c r="V748" s="269" t="e">
        <f>IF(C748="",NA(),MATCH($B748&amp;$C748,'Smelter Look-up'!$J:$J,0))</f>
        <v>#N/A</v>
      </c>
      <c r="W748" s="270"/>
      <c r="X748" s="270">
        <f t="shared" ca="1" si="37"/>
        <v>0</v>
      </c>
      <c r="Y748" s="270"/>
      <c r="Z748" s="270"/>
      <c r="AB748" s="272" t="str">
        <f t="shared" si="38"/>
        <v/>
      </c>
    </row>
    <row r="749" spans="1:28" s="271" customFormat="1" ht="20.25">
      <c r="A749" s="215"/>
      <c r="B749" s="216" t="str">
        <f>IF(LEN(A749)=0,"",INDEX('Smelter Look-up'!$A:$A,MATCH($A749,'Smelter Look-up'!$E:$E,0)))</f>
        <v/>
      </c>
      <c r="C749" s="220" t="str">
        <f>IF(LEN(A749)=0,"",INDEX('Smelter Look-up'!$C:$C,MATCH($A749,'Smelter Look-up'!$E:$E,0)))</f>
        <v/>
      </c>
      <c r="D749" s="216"/>
      <c r="E749" s="216" t="str">
        <f ca="1">IF(ISERROR($V749),"",OFFSET('Smelter Look-up'!$D$4,$V749-4,0)&amp;"")</f>
        <v/>
      </c>
      <c r="F749" s="216" t="str">
        <f ca="1">IF(ISERROR($V749),"",OFFSET('Smelter Look-up'!$E$4,$V749-4,0))</f>
        <v/>
      </c>
      <c r="G749" s="216" t="str">
        <f ca="1">IF(C749=$X$4,"Enter smelter details", IF(ISERROR($V749),"",OFFSET('Smelter Look-up'!$F$4,$V749-4,0)))</f>
        <v/>
      </c>
      <c r="H749" s="217" t="str">
        <f ca="1">IF(ISERROR($V749),"",OFFSET('Smelter Look-up'!$G$4,$V749-4,0))</f>
        <v/>
      </c>
      <c r="I749" s="218" t="str">
        <f ca="1">IF(ISERROR($V749),"",OFFSET('Smelter Look-up'!$H$4,$V749-4,0))</f>
        <v/>
      </c>
      <c r="J749" s="218" t="str">
        <f ca="1">IF(ISERROR($V749),"",OFFSET('Smelter Look-up'!$I$4,$V749-4,0))</f>
        <v/>
      </c>
      <c r="K749" s="267"/>
      <c r="L749" s="267"/>
      <c r="M749" s="267"/>
      <c r="N749" s="267"/>
      <c r="O749" s="267"/>
      <c r="P749" s="219"/>
      <c r="Q749" s="268"/>
      <c r="R749" s="216" t="str">
        <f ca="1">IF(ISERROR($V749),"",OFFSET('Smelter Look-up'!$C$4,$V749-4,0)&amp;"")</f>
        <v/>
      </c>
      <c r="S749" s="224" t="str">
        <f t="shared" ca="1" si="36"/>
        <v/>
      </c>
      <c r="T749" s="224" t="str">
        <f ca="1">IF(B749="","",IF(ISERROR(MATCH($J749,SorP!$B$1:$B$6230,0)),"",INDIRECT("'SorP'!$A$"&amp;MATCH($J749,SorP!$B$1:$B$6230,0))))</f>
        <v/>
      </c>
      <c r="U749" s="239"/>
      <c r="V749" s="269" t="e">
        <f>IF(C749="",NA(),MATCH($B749&amp;$C749,'Smelter Look-up'!$J:$J,0))</f>
        <v>#N/A</v>
      </c>
      <c r="W749" s="270"/>
      <c r="X749" s="270">
        <f t="shared" ca="1" si="37"/>
        <v>0</v>
      </c>
      <c r="Y749" s="270"/>
      <c r="Z749" s="270"/>
      <c r="AB749" s="272" t="str">
        <f t="shared" si="38"/>
        <v/>
      </c>
    </row>
    <row r="750" spans="1:28" s="271" customFormat="1" ht="20.25">
      <c r="A750" s="215"/>
      <c r="B750" s="216" t="str">
        <f>IF(LEN(A750)=0,"",INDEX('Smelter Look-up'!$A:$A,MATCH($A750,'Smelter Look-up'!$E:$E,0)))</f>
        <v/>
      </c>
      <c r="C750" s="220" t="str">
        <f>IF(LEN(A750)=0,"",INDEX('Smelter Look-up'!$C:$C,MATCH($A750,'Smelter Look-up'!$E:$E,0)))</f>
        <v/>
      </c>
      <c r="D750" s="216"/>
      <c r="E750" s="216" t="str">
        <f ca="1">IF(ISERROR($V750),"",OFFSET('Smelter Look-up'!$D$4,$V750-4,0)&amp;"")</f>
        <v/>
      </c>
      <c r="F750" s="216" t="str">
        <f ca="1">IF(ISERROR($V750),"",OFFSET('Smelter Look-up'!$E$4,$V750-4,0))</f>
        <v/>
      </c>
      <c r="G750" s="216" t="str">
        <f ca="1">IF(C750=$X$4,"Enter smelter details", IF(ISERROR($V750),"",OFFSET('Smelter Look-up'!$F$4,$V750-4,0)))</f>
        <v/>
      </c>
      <c r="H750" s="217" t="str">
        <f ca="1">IF(ISERROR($V750),"",OFFSET('Smelter Look-up'!$G$4,$V750-4,0))</f>
        <v/>
      </c>
      <c r="I750" s="218" t="str">
        <f ca="1">IF(ISERROR($V750),"",OFFSET('Smelter Look-up'!$H$4,$V750-4,0))</f>
        <v/>
      </c>
      <c r="J750" s="218" t="str">
        <f ca="1">IF(ISERROR($V750),"",OFFSET('Smelter Look-up'!$I$4,$V750-4,0))</f>
        <v/>
      </c>
      <c r="K750" s="267"/>
      <c r="L750" s="267"/>
      <c r="M750" s="267"/>
      <c r="N750" s="267"/>
      <c r="O750" s="267"/>
      <c r="P750" s="219"/>
      <c r="Q750" s="268"/>
      <c r="R750" s="216" t="str">
        <f ca="1">IF(ISERROR($V750),"",OFFSET('Smelter Look-up'!$C$4,$V750-4,0)&amp;"")</f>
        <v/>
      </c>
      <c r="S750" s="224" t="str">
        <f t="shared" ca="1" si="36"/>
        <v/>
      </c>
      <c r="T750" s="224" t="str">
        <f ca="1">IF(B750="","",IF(ISERROR(MATCH($J750,SorP!$B$1:$B$6230,0)),"",INDIRECT("'SorP'!$A$"&amp;MATCH($J750,SorP!$B$1:$B$6230,0))))</f>
        <v/>
      </c>
      <c r="U750" s="239"/>
      <c r="V750" s="269" t="e">
        <f>IF(C750="",NA(),MATCH($B750&amp;$C750,'Smelter Look-up'!$J:$J,0))</f>
        <v>#N/A</v>
      </c>
      <c r="W750" s="270"/>
      <c r="X750" s="270">
        <f t="shared" ca="1" si="37"/>
        <v>0</v>
      </c>
      <c r="Y750" s="270"/>
      <c r="Z750" s="270"/>
      <c r="AB750" s="272" t="str">
        <f t="shared" si="38"/>
        <v/>
      </c>
    </row>
    <row r="751" spans="1:28" s="271" customFormat="1" ht="20.25">
      <c r="A751" s="215"/>
      <c r="B751" s="216" t="str">
        <f>IF(LEN(A751)=0,"",INDEX('Smelter Look-up'!$A:$A,MATCH($A751,'Smelter Look-up'!$E:$E,0)))</f>
        <v/>
      </c>
      <c r="C751" s="220" t="str">
        <f>IF(LEN(A751)=0,"",INDEX('Smelter Look-up'!$C:$C,MATCH($A751,'Smelter Look-up'!$E:$E,0)))</f>
        <v/>
      </c>
      <c r="D751" s="216"/>
      <c r="E751" s="216" t="str">
        <f ca="1">IF(ISERROR($V751),"",OFFSET('Smelter Look-up'!$D$4,$V751-4,0)&amp;"")</f>
        <v/>
      </c>
      <c r="F751" s="216" t="str">
        <f ca="1">IF(ISERROR($V751),"",OFFSET('Smelter Look-up'!$E$4,$V751-4,0))</f>
        <v/>
      </c>
      <c r="G751" s="216" t="str">
        <f ca="1">IF(C751=$X$4,"Enter smelter details", IF(ISERROR($V751),"",OFFSET('Smelter Look-up'!$F$4,$V751-4,0)))</f>
        <v/>
      </c>
      <c r="H751" s="217" t="str">
        <f ca="1">IF(ISERROR($V751),"",OFFSET('Smelter Look-up'!$G$4,$V751-4,0))</f>
        <v/>
      </c>
      <c r="I751" s="218" t="str">
        <f ca="1">IF(ISERROR($V751),"",OFFSET('Smelter Look-up'!$H$4,$V751-4,0))</f>
        <v/>
      </c>
      <c r="J751" s="218" t="str">
        <f ca="1">IF(ISERROR($V751),"",OFFSET('Smelter Look-up'!$I$4,$V751-4,0))</f>
        <v/>
      </c>
      <c r="K751" s="267"/>
      <c r="L751" s="267"/>
      <c r="M751" s="267"/>
      <c r="N751" s="267"/>
      <c r="O751" s="267"/>
      <c r="P751" s="219"/>
      <c r="Q751" s="268"/>
      <c r="R751" s="216" t="str">
        <f ca="1">IF(ISERROR($V751),"",OFFSET('Smelter Look-up'!$C$4,$V751-4,0)&amp;"")</f>
        <v/>
      </c>
      <c r="S751" s="224" t="str">
        <f t="shared" ca="1" si="36"/>
        <v/>
      </c>
      <c r="T751" s="224" t="str">
        <f ca="1">IF(B751="","",IF(ISERROR(MATCH($J751,SorP!$B$1:$B$6230,0)),"",INDIRECT("'SorP'!$A$"&amp;MATCH($J751,SorP!$B$1:$B$6230,0))))</f>
        <v/>
      </c>
      <c r="U751" s="239"/>
      <c r="V751" s="269" t="e">
        <f>IF(C751="",NA(),MATCH($B751&amp;$C751,'Smelter Look-up'!$J:$J,0))</f>
        <v>#N/A</v>
      </c>
      <c r="W751" s="270"/>
      <c r="X751" s="270">
        <f t="shared" ca="1" si="37"/>
        <v>0</v>
      </c>
      <c r="Y751" s="270"/>
      <c r="Z751" s="270"/>
      <c r="AB751" s="272" t="str">
        <f t="shared" si="38"/>
        <v/>
      </c>
    </row>
    <row r="752" spans="1:28" s="271" customFormat="1" ht="20.25">
      <c r="A752" s="215"/>
      <c r="B752" s="216" t="str">
        <f>IF(LEN(A752)=0,"",INDEX('Smelter Look-up'!$A:$A,MATCH($A752,'Smelter Look-up'!$E:$E,0)))</f>
        <v/>
      </c>
      <c r="C752" s="220" t="str">
        <f>IF(LEN(A752)=0,"",INDEX('Smelter Look-up'!$C:$C,MATCH($A752,'Smelter Look-up'!$E:$E,0)))</f>
        <v/>
      </c>
      <c r="D752" s="216"/>
      <c r="E752" s="216" t="str">
        <f ca="1">IF(ISERROR($V752),"",OFFSET('Smelter Look-up'!$D$4,$V752-4,0)&amp;"")</f>
        <v/>
      </c>
      <c r="F752" s="216" t="str">
        <f ca="1">IF(ISERROR($V752),"",OFFSET('Smelter Look-up'!$E$4,$V752-4,0))</f>
        <v/>
      </c>
      <c r="G752" s="216" t="str">
        <f ca="1">IF(C752=$X$4,"Enter smelter details", IF(ISERROR($V752),"",OFFSET('Smelter Look-up'!$F$4,$V752-4,0)))</f>
        <v/>
      </c>
      <c r="H752" s="217" t="str">
        <f ca="1">IF(ISERROR($V752),"",OFFSET('Smelter Look-up'!$G$4,$V752-4,0))</f>
        <v/>
      </c>
      <c r="I752" s="218" t="str">
        <f ca="1">IF(ISERROR($V752),"",OFFSET('Smelter Look-up'!$H$4,$V752-4,0))</f>
        <v/>
      </c>
      <c r="J752" s="218" t="str">
        <f ca="1">IF(ISERROR($V752),"",OFFSET('Smelter Look-up'!$I$4,$V752-4,0))</f>
        <v/>
      </c>
      <c r="K752" s="267"/>
      <c r="L752" s="267"/>
      <c r="M752" s="267"/>
      <c r="N752" s="267"/>
      <c r="O752" s="267"/>
      <c r="P752" s="219"/>
      <c r="Q752" s="268"/>
      <c r="R752" s="216" t="str">
        <f ca="1">IF(ISERROR($V752),"",OFFSET('Smelter Look-up'!$C$4,$V752-4,0)&amp;"")</f>
        <v/>
      </c>
      <c r="S752" s="224" t="str">
        <f t="shared" ca="1" si="36"/>
        <v/>
      </c>
      <c r="T752" s="224" t="str">
        <f ca="1">IF(B752="","",IF(ISERROR(MATCH($J752,SorP!$B$1:$B$6230,0)),"",INDIRECT("'SorP'!$A$"&amp;MATCH($J752,SorP!$B$1:$B$6230,0))))</f>
        <v/>
      </c>
      <c r="U752" s="239"/>
      <c r="V752" s="269" t="e">
        <f>IF(C752="",NA(),MATCH($B752&amp;$C752,'Smelter Look-up'!$J:$J,0))</f>
        <v>#N/A</v>
      </c>
      <c r="W752" s="270"/>
      <c r="X752" s="270">
        <f t="shared" ca="1" si="37"/>
        <v>0</v>
      </c>
      <c r="Y752" s="270"/>
      <c r="Z752" s="270"/>
      <c r="AB752" s="272" t="str">
        <f t="shared" si="38"/>
        <v/>
      </c>
    </row>
    <row r="753" spans="1:28" s="271" customFormat="1" ht="20.25">
      <c r="A753" s="215"/>
      <c r="B753" s="216" t="str">
        <f>IF(LEN(A753)=0,"",INDEX('Smelter Look-up'!$A:$A,MATCH($A753,'Smelter Look-up'!$E:$E,0)))</f>
        <v/>
      </c>
      <c r="C753" s="220" t="str">
        <f>IF(LEN(A753)=0,"",INDEX('Smelter Look-up'!$C:$C,MATCH($A753,'Smelter Look-up'!$E:$E,0)))</f>
        <v/>
      </c>
      <c r="D753" s="216"/>
      <c r="E753" s="216" t="str">
        <f ca="1">IF(ISERROR($V753),"",OFFSET('Smelter Look-up'!$D$4,$V753-4,0)&amp;"")</f>
        <v/>
      </c>
      <c r="F753" s="216" t="str">
        <f ca="1">IF(ISERROR($V753),"",OFFSET('Smelter Look-up'!$E$4,$V753-4,0))</f>
        <v/>
      </c>
      <c r="G753" s="216" t="str">
        <f ca="1">IF(C753=$X$4,"Enter smelter details", IF(ISERROR($V753),"",OFFSET('Smelter Look-up'!$F$4,$V753-4,0)))</f>
        <v/>
      </c>
      <c r="H753" s="217" t="str">
        <f ca="1">IF(ISERROR($V753),"",OFFSET('Smelter Look-up'!$G$4,$V753-4,0))</f>
        <v/>
      </c>
      <c r="I753" s="218" t="str">
        <f ca="1">IF(ISERROR($V753),"",OFFSET('Smelter Look-up'!$H$4,$V753-4,0))</f>
        <v/>
      </c>
      <c r="J753" s="218" t="str">
        <f ca="1">IF(ISERROR($V753),"",OFFSET('Smelter Look-up'!$I$4,$V753-4,0))</f>
        <v/>
      </c>
      <c r="K753" s="267"/>
      <c r="L753" s="267"/>
      <c r="M753" s="267"/>
      <c r="N753" s="267"/>
      <c r="O753" s="267"/>
      <c r="P753" s="219"/>
      <c r="Q753" s="268"/>
      <c r="R753" s="216" t="str">
        <f ca="1">IF(ISERROR($V753),"",OFFSET('Smelter Look-up'!$C$4,$V753-4,0)&amp;"")</f>
        <v/>
      </c>
      <c r="S753" s="224" t="str">
        <f t="shared" ca="1" si="36"/>
        <v/>
      </c>
      <c r="T753" s="224" t="str">
        <f ca="1">IF(B753="","",IF(ISERROR(MATCH($J753,SorP!$B$1:$B$6230,0)),"",INDIRECT("'SorP'!$A$"&amp;MATCH($J753,SorP!$B$1:$B$6230,0))))</f>
        <v/>
      </c>
      <c r="U753" s="239"/>
      <c r="V753" s="269" t="e">
        <f>IF(C753="",NA(),MATCH($B753&amp;$C753,'Smelter Look-up'!$J:$J,0))</f>
        <v>#N/A</v>
      </c>
      <c r="W753" s="270"/>
      <c r="X753" s="270">
        <f t="shared" ca="1" si="37"/>
        <v>0</v>
      </c>
      <c r="Y753" s="270"/>
      <c r="Z753" s="270"/>
      <c r="AB753" s="272" t="str">
        <f t="shared" si="38"/>
        <v/>
      </c>
    </row>
    <row r="754" spans="1:28" s="271" customFormat="1" ht="20.25">
      <c r="A754" s="215"/>
      <c r="B754" s="216" t="str">
        <f>IF(LEN(A754)=0,"",INDEX('Smelter Look-up'!$A:$A,MATCH($A754,'Smelter Look-up'!$E:$E,0)))</f>
        <v/>
      </c>
      <c r="C754" s="220" t="str">
        <f>IF(LEN(A754)=0,"",INDEX('Smelter Look-up'!$C:$C,MATCH($A754,'Smelter Look-up'!$E:$E,0)))</f>
        <v/>
      </c>
      <c r="D754" s="216"/>
      <c r="E754" s="216" t="str">
        <f ca="1">IF(ISERROR($V754),"",OFFSET('Smelter Look-up'!$D$4,$V754-4,0)&amp;"")</f>
        <v/>
      </c>
      <c r="F754" s="216" t="str">
        <f ca="1">IF(ISERROR($V754),"",OFFSET('Smelter Look-up'!$E$4,$V754-4,0))</f>
        <v/>
      </c>
      <c r="G754" s="216" t="str">
        <f ca="1">IF(C754=$X$4,"Enter smelter details", IF(ISERROR($V754),"",OFFSET('Smelter Look-up'!$F$4,$V754-4,0)))</f>
        <v/>
      </c>
      <c r="H754" s="217" t="str">
        <f ca="1">IF(ISERROR($V754),"",OFFSET('Smelter Look-up'!$G$4,$V754-4,0))</f>
        <v/>
      </c>
      <c r="I754" s="218" t="str">
        <f ca="1">IF(ISERROR($V754),"",OFFSET('Smelter Look-up'!$H$4,$V754-4,0))</f>
        <v/>
      </c>
      <c r="J754" s="218" t="str">
        <f ca="1">IF(ISERROR($V754),"",OFFSET('Smelter Look-up'!$I$4,$V754-4,0))</f>
        <v/>
      </c>
      <c r="K754" s="267"/>
      <c r="L754" s="267"/>
      <c r="M754" s="267"/>
      <c r="N754" s="267"/>
      <c r="O754" s="267"/>
      <c r="P754" s="219"/>
      <c r="Q754" s="268"/>
      <c r="R754" s="216" t="str">
        <f ca="1">IF(ISERROR($V754),"",OFFSET('Smelter Look-up'!$C$4,$V754-4,0)&amp;"")</f>
        <v/>
      </c>
      <c r="S754" s="224" t="str">
        <f t="shared" ca="1" si="36"/>
        <v/>
      </c>
      <c r="T754" s="224" t="str">
        <f ca="1">IF(B754="","",IF(ISERROR(MATCH($J754,SorP!$B$1:$B$6230,0)),"",INDIRECT("'SorP'!$A$"&amp;MATCH($J754,SorP!$B$1:$B$6230,0))))</f>
        <v/>
      </c>
      <c r="U754" s="239"/>
      <c r="V754" s="269" t="e">
        <f>IF(C754="",NA(),MATCH($B754&amp;$C754,'Smelter Look-up'!$J:$J,0))</f>
        <v>#N/A</v>
      </c>
      <c r="W754" s="270"/>
      <c r="X754" s="270">
        <f t="shared" ca="1" si="37"/>
        <v>0</v>
      </c>
      <c r="Y754" s="270"/>
      <c r="Z754" s="270"/>
      <c r="AB754" s="272" t="str">
        <f t="shared" si="38"/>
        <v/>
      </c>
    </row>
    <row r="755" spans="1:28" s="271" customFormat="1" ht="20.25">
      <c r="A755" s="215"/>
      <c r="B755" s="216" t="str">
        <f>IF(LEN(A755)=0,"",INDEX('Smelter Look-up'!$A:$A,MATCH($A755,'Smelter Look-up'!$E:$E,0)))</f>
        <v/>
      </c>
      <c r="C755" s="220" t="str">
        <f>IF(LEN(A755)=0,"",INDEX('Smelter Look-up'!$C:$C,MATCH($A755,'Smelter Look-up'!$E:$E,0)))</f>
        <v/>
      </c>
      <c r="D755" s="216"/>
      <c r="E755" s="216" t="str">
        <f ca="1">IF(ISERROR($V755),"",OFFSET('Smelter Look-up'!$D$4,$V755-4,0)&amp;"")</f>
        <v/>
      </c>
      <c r="F755" s="216" t="str">
        <f ca="1">IF(ISERROR($V755),"",OFFSET('Smelter Look-up'!$E$4,$V755-4,0))</f>
        <v/>
      </c>
      <c r="G755" s="216" t="str">
        <f ca="1">IF(C755=$X$4,"Enter smelter details", IF(ISERROR($V755),"",OFFSET('Smelter Look-up'!$F$4,$V755-4,0)))</f>
        <v/>
      </c>
      <c r="H755" s="217" t="str">
        <f ca="1">IF(ISERROR($V755),"",OFFSET('Smelter Look-up'!$G$4,$V755-4,0))</f>
        <v/>
      </c>
      <c r="I755" s="218" t="str">
        <f ca="1">IF(ISERROR($V755),"",OFFSET('Smelter Look-up'!$H$4,$V755-4,0))</f>
        <v/>
      </c>
      <c r="J755" s="218" t="str">
        <f ca="1">IF(ISERROR($V755),"",OFFSET('Smelter Look-up'!$I$4,$V755-4,0))</f>
        <v/>
      </c>
      <c r="K755" s="267"/>
      <c r="L755" s="267"/>
      <c r="M755" s="267"/>
      <c r="N755" s="267"/>
      <c r="O755" s="267"/>
      <c r="P755" s="219"/>
      <c r="Q755" s="268"/>
      <c r="R755" s="216" t="str">
        <f ca="1">IF(ISERROR($V755),"",OFFSET('Smelter Look-up'!$C$4,$V755-4,0)&amp;"")</f>
        <v/>
      </c>
      <c r="S755" s="224" t="str">
        <f t="shared" ca="1" si="36"/>
        <v/>
      </c>
      <c r="T755" s="224" t="str">
        <f ca="1">IF(B755="","",IF(ISERROR(MATCH($J755,SorP!$B$1:$B$6230,0)),"",INDIRECT("'SorP'!$A$"&amp;MATCH($J755,SorP!$B$1:$B$6230,0))))</f>
        <v/>
      </c>
      <c r="U755" s="239"/>
      <c r="V755" s="269" t="e">
        <f>IF(C755="",NA(),MATCH($B755&amp;$C755,'Smelter Look-up'!$J:$J,0))</f>
        <v>#N/A</v>
      </c>
      <c r="W755" s="270"/>
      <c r="X755" s="270">
        <f t="shared" ca="1" si="37"/>
        <v>0</v>
      </c>
      <c r="Y755" s="270"/>
      <c r="Z755" s="270"/>
      <c r="AB755" s="272" t="str">
        <f t="shared" si="38"/>
        <v/>
      </c>
    </row>
    <row r="756" spans="1:28" s="271" customFormat="1" ht="20.25">
      <c r="A756" s="215"/>
      <c r="B756" s="216" t="str">
        <f>IF(LEN(A756)=0,"",INDEX('Smelter Look-up'!$A:$A,MATCH($A756,'Smelter Look-up'!$E:$E,0)))</f>
        <v/>
      </c>
      <c r="C756" s="220" t="str">
        <f>IF(LEN(A756)=0,"",INDEX('Smelter Look-up'!$C:$C,MATCH($A756,'Smelter Look-up'!$E:$E,0)))</f>
        <v/>
      </c>
      <c r="D756" s="216"/>
      <c r="E756" s="216" t="str">
        <f ca="1">IF(ISERROR($V756),"",OFFSET('Smelter Look-up'!$D$4,$V756-4,0)&amp;"")</f>
        <v/>
      </c>
      <c r="F756" s="216" t="str">
        <f ca="1">IF(ISERROR($V756),"",OFFSET('Smelter Look-up'!$E$4,$V756-4,0))</f>
        <v/>
      </c>
      <c r="G756" s="216" t="str">
        <f ca="1">IF(C756=$X$4,"Enter smelter details", IF(ISERROR($V756),"",OFFSET('Smelter Look-up'!$F$4,$V756-4,0)))</f>
        <v/>
      </c>
      <c r="H756" s="217" t="str">
        <f ca="1">IF(ISERROR($V756),"",OFFSET('Smelter Look-up'!$G$4,$V756-4,0))</f>
        <v/>
      </c>
      <c r="I756" s="218" t="str">
        <f ca="1">IF(ISERROR($V756),"",OFFSET('Smelter Look-up'!$H$4,$V756-4,0))</f>
        <v/>
      </c>
      <c r="J756" s="218" t="str">
        <f ca="1">IF(ISERROR($V756),"",OFFSET('Smelter Look-up'!$I$4,$V756-4,0))</f>
        <v/>
      </c>
      <c r="K756" s="267"/>
      <c r="L756" s="267"/>
      <c r="M756" s="267"/>
      <c r="N756" s="267"/>
      <c r="O756" s="267"/>
      <c r="P756" s="219"/>
      <c r="Q756" s="268"/>
      <c r="R756" s="216" t="str">
        <f ca="1">IF(ISERROR($V756),"",OFFSET('Smelter Look-up'!$C$4,$V756-4,0)&amp;"")</f>
        <v/>
      </c>
      <c r="S756" s="224" t="str">
        <f t="shared" ca="1" si="36"/>
        <v/>
      </c>
      <c r="T756" s="224" t="str">
        <f ca="1">IF(B756="","",IF(ISERROR(MATCH($J756,SorP!$B$1:$B$6230,0)),"",INDIRECT("'SorP'!$A$"&amp;MATCH($J756,SorP!$B$1:$B$6230,0))))</f>
        <v/>
      </c>
      <c r="U756" s="239"/>
      <c r="V756" s="269" t="e">
        <f>IF(C756="",NA(),MATCH($B756&amp;$C756,'Smelter Look-up'!$J:$J,0))</f>
        <v>#N/A</v>
      </c>
      <c r="W756" s="270"/>
      <c r="X756" s="270">
        <f t="shared" ca="1" si="37"/>
        <v>0</v>
      </c>
      <c r="Y756" s="270"/>
      <c r="Z756" s="270"/>
      <c r="AB756" s="272" t="str">
        <f t="shared" si="38"/>
        <v/>
      </c>
    </row>
    <row r="757" spans="1:28" s="271" customFormat="1" ht="20.25">
      <c r="A757" s="215"/>
      <c r="B757" s="216" t="str">
        <f>IF(LEN(A757)=0,"",INDEX('Smelter Look-up'!$A:$A,MATCH($A757,'Smelter Look-up'!$E:$E,0)))</f>
        <v/>
      </c>
      <c r="C757" s="220" t="str">
        <f>IF(LEN(A757)=0,"",INDEX('Smelter Look-up'!$C:$C,MATCH($A757,'Smelter Look-up'!$E:$E,0)))</f>
        <v/>
      </c>
      <c r="D757" s="216"/>
      <c r="E757" s="216" t="str">
        <f ca="1">IF(ISERROR($V757),"",OFFSET('Smelter Look-up'!$D$4,$V757-4,0)&amp;"")</f>
        <v/>
      </c>
      <c r="F757" s="216" t="str">
        <f ca="1">IF(ISERROR($V757),"",OFFSET('Smelter Look-up'!$E$4,$V757-4,0))</f>
        <v/>
      </c>
      <c r="G757" s="216" t="str">
        <f ca="1">IF(C757=$X$4,"Enter smelter details", IF(ISERROR($V757),"",OFFSET('Smelter Look-up'!$F$4,$V757-4,0)))</f>
        <v/>
      </c>
      <c r="H757" s="217" t="str">
        <f ca="1">IF(ISERROR($V757),"",OFFSET('Smelter Look-up'!$G$4,$V757-4,0))</f>
        <v/>
      </c>
      <c r="I757" s="218" t="str">
        <f ca="1">IF(ISERROR($V757),"",OFFSET('Smelter Look-up'!$H$4,$V757-4,0))</f>
        <v/>
      </c>
      <c r="J757" s="218" t="str">
        <f ca="1">IF(ISERROR($V757),"",OFFSET('Smelter Look-up'!$I$4,$V757-4,0))</f>
        <v/>
      </c>
      <c r="K757" s="267"/>
      <c r="L757" s="267"/>
      <c r="M757" s="267"/>
      <c r="N757" s="267"/>
      <c r="O757" s="267"/>
      <c r="P757" s="219"/>
      <c r="Q757" s="268"/>
      <c r="R757" s="216" t="str">
        <f ca="1">IF(ISERROR($V757),"",OFFSET('Smelter Look-up'!$C$4,$V757-4,0)&amp;"")</f>
        <v/>
      </c>
      <c r="S757" s="224" t="str">
        <f t="shared" ca="1" si="36"/>
        <v/>
      </c>
      <c r="T757" s="224" t="str">
        <f ca="1">IF(B757="","",IF(ISERROR(MATCH($J757,SorP!$B$1:$B$6230,0)),"",INDIRECT("'SorP'!$A$"&amp;MATCH($J757,SorP!$B$1:$B$6230,0))))</f>
        <v/>
      </c>
      <c r="U757" s="239"/>
      <c r="V757" s="269" t="e">
        <f>IF(C757="",NA(),MATCH($B757&amp;$C757,'Smelter Look-up'!$J:$J,0))</f>
        <v>#N/A</v>
      </c>
      <c r="W757" s="270"/>
      <c r="X757" s="270">
        <f t="shared" ca="1" si="37"/>
        <v>0</v>
      </c>
      <c r="Y757" s="270"/>
      <c r="Z757" s="270"/>
      <c r="AB757" s="272" t="str">
        <f t="shared" si="38"/>
        <v/>
      </c>
    </row>
    <row r="758" spans="1:28" s="271" customFormat="1" ht="20.25">
      <c r="A758" s="215"/>
      <c r="B758" s="216" t="str">
        <f>IF(LEN(A758)=0,"",INDEX('Smelter Look-up'!$A:$A,MATCH($A758,'Smelter Look-up'!$E:$E,0)))</f>
        <v/>
      </c>
      <c r="C758" s="220" t="str">
        <f>IF(LEN(A758)=0,"",INDEX('Smelter Look-up'!$C:$C,MATCH($A758,'Smelter Look-up'!$E:$E,0)))</f>
        <v/>
      </c>
      <c r="D758" s="216"/>
      <c r="E758" s="216" t="str">
        <f ca="1">IF(ISERROR($V758),"",OFFSET('Smelter Look-up'!$D$4,$V758-4,0)&amp;"")</f>
        <v/>
      </c>
      <c r="F758" s="216" t="str">
        <f ca="1">IF(ISERROR($V758),"",OFFSET('Smelter Look-up'!$E$4,$V758-4,0))</f>
        <v/>
      </c>
      <c r="G758" s="216" t="str">
        <f ca="1">IF(C758=$X$4,"Enter smelter details", IF(ISERROR($V758),"",OFFSET('Smelter Look-up'!$F$4,$V758-4,0)))</f>
        <v/>
      </c>
      <c r="H758" s="217" t="str">
        <f ca="1">IF(ISERROR($V758),"",OFFSET('Smelter Look-up'!$G$4,$V758-4,0))</f>
        <v/>
      </c>
      <c r="I758" s="218" t="str">
        <f ca="1">IF(ISERROR($V758),"",OFFSET('Smelter Look-up'!$H$4,$V758-4,0))</f>
        <v/>
      </c>
      <c r="J758" s="218" t="str">
        <f ca="1">IF(ISERROR($V758),"",OFFSET('Smelter Look-up'!$I$4,$V758-4,0))</f>
        <v/>
      </c>
      <c r="K758" s="267"/>
      <c r="L758" s="267"/>
      <c r="M758" s="267"/>
      <c r="N758" s="267"/>
      <c r="O758" s="267"/>
      <c r="P758" s="219"/>
      <c r="Q758" s="268"/>
      <c r="R758" s="216" t="str">
        <f ca="1">IF(ISERROR($V758),"",OFFSET('Smelter Look-up'!$C$4,$V758-4,0)&amp;"")</f>
        <v/>
      </c>
      <c r="S758" s="224" t="str">
        <f t="shared" ca="1" si="36"/>
        <v/>
      </c>
      <c r="T758" s="224" t="str">
        <f ca="1">IF(B758="","",IF(ISERROR(MATCH($J758,SorP!$B$1:$B$6230,0)),"",INDIRECT("'SorP'!$A$"&amp;MATCH($J758,SorP!$B$1:$B$6230,0))))</f>
        <v/>
      </c>
      <c r="U758" s="239"/>
      <c r="V758" s="269" t="e">
        <f>IF(C758="",NA(),MATCH($B758&amp;$C758,'Smelter Look-up'!$J:$J,0))</f>
        <v>#N/A</v>
      </c>
      <c r="W758" s="270"/>
      <c r="X758" s="270">
        <f t="shared" ca="1" si="37"/>
        <v>0</v>
      </c>
      <c r="Y758" s="270"/>
      <c r="Z758" s="270"/>
      <c r="AB758" s="272" t="str">
        <f t="shared" si="38"/>
        <v/>
      </c>
    </row>
    <row r="759" spans="1:28" s="271" customFormat="1" ht="20.25">
      <c r="A759" s="215"/>
      <c r="B759" s="216" t="str">
        <f>IF(LEN(A759)=0,"",INDEX('Smelter Look-up'!$A:$A,MATCH($A759,'Smelter Look-up'!$E:$E,0)))</f>
        <v/>
      </c>
      <c r="C759" s="220" t="str">
        <f>IF(LEN(A759)=0,"",INDEX('Smelter Look-up'!$C:$C,MATCH($A759,'Smelter Look-up'!$E:$E,0)))</f>
        <v/>
      </c>
      <c r="D759" s="216"/>
      <c r="E759" s="216" t="str">
        <f ca="1">IF(ISERROR($V759),"",OFFSET('Smelter Look-up'!$D$4,$V759-4,0)&amp;"")</f>
        <v/>
      </c>
      <c r="F759" s="216" t="str">
        <f ca="1">IF(ISERROR($V759),"",OFFSET('Smelter Look-up'!$E$4,$V759-4,0))</f>
        <v/>
      </c>
      <c r="G759" s="216" t="str">
        <f ca="1">IF(C759=$X$4,"Enter smelter details", IF(ISERROR($V759),"",OFFSET('Smelter Look-up'!$F$4,$V759-4,0)))</f>
        <v/>
      </c>
      <c r="H759" s="217" t="str">
        <f ca="1">IF(ISERROR($V759),"",OFFSET('Smelter Look-up'!$G$4,$V759-4,0))</f>
        <v/>
      </c>
      <c r="I759" s="218" t="str">
        <f ca="1">IF(ISERROR($V759),"",OFFSET('Smelter Look-up'!$H$4,$V759-4,0))</f>
        <v/>
      </c>
      <c r="J759" s="218" t="str">
        <f ca="1">IF(ISERROR($V759),"",OFFSET('Smelter Look-up'!$I$4,$V759-4,0))</f>
        <v/>
      </c>
      <c r="K759" s="267"/>
      <c r="L759" s="267"/>
      <c r="M759" s="267"/>
      <c r="N759" s="267"/>
      <c r="O759" s="267"/>
      <c r="P759" s="219"/>
      <c r="Q759" s="268"/>
      <c r="R759" s="216" t="str">
        <f ca="1">IF(ISERROR($V759),"",OFFSET('Smelter Look-up'!$C$4,$V759-4,0)&amp;"")</f>
        <v/>
      </c>
      <c r="S759" s="224" t="str">
        <f t="shared" ca="1" si="36"/>
        <v/>
      </c>
      <c r="T759" s="224" t="str">
        <f ca="1">IF(B759="","",IF(ISERROR(MATCH($J759,SorP!$B$1:$B$6230,0)),"",INDIRECT("'SorP'!$A$"&amp;MATCH($J759,SorP!$B$1:$B$6230,0))))</f>
        <v/>
      </c>
      <c r="U759" s="239"/>
      <c r="V759" s="269" t="e">
        <f>IF(C759="",NA(),MATCH($B759&amp;$C759,'Smelter Look-up'!$J:$J,0))</f>
        <v>#N/A</v>
      </c>
      <c r="W759" s="270"/>
      <c r="X759" s="270">
        <f t="shared" ca="1" si="37"/>
        <v>0</v>
      </c>
      <c r="Y759" s="270"/>
      <c r="Z759" s="270"/>
      <c r="AB759" s="272" t="str">
        <f t="shared" si="38"/>
        <v/>
      </c>
    </row>
    <row r="760" spans="1:28" s="271" customFormat="1" ht="20.25">
      <c r="A760" s="215"/>
      <c r="B760" s="216" t="str">
        <f>IF(LEN(A760)=0,"",INDEX('Smelter Look-up'!$A:$A,MATCH($A760,'Smelter Look-up'!$E:$E,0)))</f>
        <v/>
      </c>
      <c r="C760" s="220" t="str">
        <f>IF(LEN(A760)=0,"",INDEX('Smelter Look-up'!$C:$C,MATCH($A760,'Smelter Look-up'!$E:$E,0)))</f>
        <v/>
      </c>
      <c r="D760" s="216"/>
      <c r="E760" s="216" t="str">
        <f ca="1">IF(ISERROR($V760),"",OFFSET('Smelter Look-up'!$D$4,$V760-4,0)&amp;"")</f>
        <v/>
      </c>
      <c r="F760" s="216" t="str">
        <f ca="1">IF(ISERROR($V760),"",OFFSET('Smelter Look-up'!$E$4,$V760-4,0))</f>
        <v/>
      </c>
      <c r="G760" s="216" t="str">
        <f ca="1">IF(C760=$X$4,"Enter smelter details", IF(ISERROR($V760),"",OFFSET('Smelter Look-up'!$F$4,$V760-4,0)))</f>
        <v/>
      </c>
      <c r="H760" s="217" t="str">
        <f ca="1">IF(ISERROR($V760),"",OFFSET('Smelter Look-up'!$G$4,$V760-4,0))</f>
        <v/>
      </c>
      <c r="I760" s="218" t="str">
        <f ca="1">IF(ISERROR($V760),"",OFFSET('Smelter Look-up'!$H$4,$V760-4,0))</f>
        <v/>
      </c>
      <c r="J760" s="218" t="str">
        <f ca="1">IF(ISERROR($V760),"",OFFSET('Smelter Look-up'!$I$4,$V760-4,0))</f>
        <v/>
      </c>
      <c r="K760" s="267"/>
      <c r="L760" s="267"/>
      <c r="M760" s="267"/>
      <c r="N760" s="267"/>
      <c r="O760" s="267"/>
      <c r="P760" s="219"/>
      <c r="Q760" s="268"/>
      <c r="R760" s="216" t="str">
        <f ca="1">IF(ISERROR($V760),"",OFFSET('Smelter Look-up'!$C$4,$V760-4,0)&amp;"")</f>
        <v/>
      </c>
      <c r="S760" s="224" t="str">
        <f t="shared" ca="1" si="36"/>
        <v/>
      </c>
      <c r="T760" s="224" t="str">
        <f ca="1">IF(B760="","",IF(ISERROR(MATCH($J760,SorP!$B$1:$B$6230,0)),"",INDIRECT("'SorP'!$A$"&amp;MATCH($J760,SorP!$B$1:$B$6230,0))))</f>
        <v/>
      </c>
      <c r="U760" s="239"/>
      <c r="V760" s="269" t="e">
        <f>IF(C760="",NA(),MATCH($B760&amp;$C760,'Smelter Look-up'!$J:$J,0))</f>
        <v>#N/A</v>
      </c>
      <c r="W760" s="270"/>
      <c r="X760" s="270">
        <f t="shared" ca="1" si="37"/>
        <v>0</v>
      </c>
      <c r="Y760" s="270"/>
      <c r="Z760" s="270"/>
      <c r="AB760" s="272" t="str">
        <f t="shared" si="38"/>
        <v/>
      </c>
    </row>
    <row r="761" spans="1:28" s="271" customFormat="1" ht="20.25">
      <c r="A761" s="215"/>
      <c r="B761" s="216" t="str">
        <f>IF(LEN(A761)=0,"",INDEX('Smelter Look-up'!$A:$A,MATCH($A761,'Smelter Look-up'!$E:$E,0)))</f>
        <v/>
      </c>
      <c r="C761" s="220" t="str">
        <f>IF(LEN(A761)=0,"",INDEX('Smelter Look-up'!$C:$C,MATCH($A761,'Smelter Look-up'!$E:$E,0)))</f>
        <v/>
      </c>
      <c r="D761" s="216"/>
      <c r="E761" s="216" t="str">
        <f ca="1">IF(ISERROR($V761),"",OFFSET('Smelter Look-up'!$D$4,$V761-4,0)&amp;"")</f>
        <v/>
      </c>
      <c r="F761" s="216" t="str">
        <f ca="1">IF(ISERROR($V761),"",OFFSET('Smelter Look-up'!$E$4,$V761-4,0))</f>
        <v/>
      </c>
      <c r="G761" s="216" t="str">
        <f ca="1">IF(C761=$X$4,"Enter smelter details", IF(ISERROR($V761),"",OFFSET('Smelter Look-up'!$F$4,$V761-4,0)))</f>
        <v/>
      </c>
      <c r="H761" s="217" t="str">
        <f ca="1">IF(ISERROR($V761),"",OFFSET('Smelter Look-up'!$G$4,$V761-4,0))</f>
        <v/>
      </c>
      <c r="I761" s="218" t="str">
        <f ca="1">IF(ISERROR($V761),"",OFFSET('Smelter Look-up'!$H$4,$V761-4,0))</f>
        <v/>
      </c>
      <c r="J761" s="218" t="str">
        <f ca="1">IF(ISERROR($V761),"",OFFSET('Smelter Look-up'!$I$4,$V761-4,0))</f>
        <v/>
      </c>
      <c r="K761" s="267"/>
      <c r="L761" s="267"/>
      <c r="M761" s="267"/>
      <c r="N761" s="267"/>
      <c r="O761" s="267"/>
      <c r="P761" s="219"/>
      <c r="Q761" s="268"/>
      <c r="R761" s="216" t="str">
        <f ca="1">IF(ISERROR($V761),"",OFFSET('Smelter Look-up'!$C$4,$V761-4,0)&amp;"")</f>
        <v/>
      </c>
      <c r="S761" s="224" t="str">
        <f t="shared" ca="1" si="36"/>
        <v/>
      </c>
      <c r="T761" s="224" t="str">
        <f ca="1">IF(B761="","",IF(ISERROR(MATCH($J761,SorP!$B$1:$B$6230,0)),"",INDIRECT("'SorP'!$A$"&amp;MATCH($J761,SorP!$B$1:$B$6230,0))))</f>
        <v/>
      </c>
      <c r="U761" s="239"/>
      <c r="V761" s="269" t="e">
        <f>IF(C761="",NA(),MATCH($B761&amp;$C761,'Smelter Look-up'!$J:$J,0))</f>
        <v>#N/A</v>
      </c>
      <c r="W761" s="270"/>
      <c r="X761" s="270">
        <f t="shared" ca="1" si="37"/>
        <v>0</v>
      </c>
      <c r="Y761" s="270"/>
      <c r="Z761" s="270"/>
      <c r="AB761" s="272" t="str">
        <f t="shared" si="38"/>
        <v/>
      </c>
    </row>
    <row r="762" spans="1:28" s="271" customFormat="1" ht="20.25">
      <c r="A762" s="215"/>
      <c r="B762" s="216" t="str">
        <f>IF(LEN(A762)=0,"",INDEX('Smelter Look-up'!$A:$A,MATCH($A762,'Smelter Look-up'!$E:$E,0)))</f>
        <v/>
      </c>
      <c r="C762" s="220" t="str">
        <f>IF(LEN(A762)=0,"",INDEX('Smelter Look-up'!$C:$C,MATCH($A762,'Smelter Look-up'!$E:$E,0)))</f>
        <v/>
      </c>
      <c r="D762" s="216"/>
      <c r="E762" s="216" t="str">
        <f ca="1">IF(ISERROR($V762),"",OFFSET('Smelter Look-up'!$D$4,$V762-4,0)&amp;"")</f>
        <v/>
      </c>
      <c r="F762" s="216" t="str">
        <f ca="1">IF(ISERROR($V762),"",OFFSET('Smelter Look-up'!$E$4,$V762-4,0))</f>
        <v/>
      </c>
      <c r="G762" s="216" t="str">
        <f ca="1">IF(C762=$X$4,"Enter smelter details", IF(ISERROR($V762),"",OFFSET('Smelter Look-up'!$F$4,$V762-4,0)))</f>
        <v/>
      </c>
      <c r="H762" s="217" t="str">
        <f ca="1">IF(ISERROR($V762),"",OFFSET('Smelter Look-up'!$G$4,$V762-4,0))</f>
        <v/>
      </c>
      <c r="I762" s="218" t="str">
        <f ca="1">IF(ISERROR($V762),"",OFFSET('Smelter Look-up'!$H$4,$V762-4,0))</f>
        <v/>
      </c>
      <c r="J762" s="218" t="str">
        <f ca="1">IF(ISERROR($V762),"",OFFSET('Smelter Look-up'!$I$4,$V762-4,0))</f>
        <v/>
      </c>
      <c r="K762" s="267"/>
      <c r="L762" s="267"/>
      <c r="M762" s="267"/>
      <c r="N762" s="267"/>
      <c r="O762" s="267"/>
      <c r="P762" s="219"/>
      <c r="Q762" s="268"/>
      <c r="R762" s="216" t="str">
        <f ca="1">IF(ISERROR($V762),"",OFFSET('Smelter Look-up'!$C$4,$V762-4,0)&amp;"")</f>
        <v/>
      </c>
      <c r="S762" s="224" t="str">
        <f t="shared" ca="1" si="36"/>
        <v/>
      </c>
      <c r="T762" s="224" t="str">
        <f ca="1">IF(B762="","",IF(ISERROR(MATCH($J762,SorP!$B$1:$B$6230,0)),"",INDIRECT("'SorP'!$A$"&amp;MATCH($J762,SorP!$B$1:$B$6230,0))))</f>
        <v/>
      </c>
      <c r="U762" s="239"/>
      <c r="V762" s="269" t="e">
        <f>IF(C762="",NA(),MATCH($B762&amp;$C762,'Smelter Look-up'!$J:$J,0))</f>
        <v>#N/A</v>
      </c>
      <c r="W762" s="270"/>
      <c r="X762" s="270">
        <f t="shared" ca="1" si="37"/>
        <v>0</v>
      </c>
      <c r="Y762" s="270"/>
      <c r="Z762" s="270"/>
      <c r="AB762" s="272" t="str">
        <f t="shared" si="38"/>
        <v/>
      </c>
    </row>
    <row r="763" spans="1:28" s="271" customFormat="1" ht="20.25">
      <c r="A763" s="215"/>
      <c r="B763" s="216" t="str">
        <f>IF(LEN(A763)=0,"",INDEX('Smelter Look-up'!$A:$A,MATCH($A763,'Smelter Look-up'!$E:$E,0)))</f>
        <v/>
      </c>
      <c r="C763" s="220" t="str">
        <f>IF(LEN(A763)=0,"",INDEX('Smelter Look-up'!$C:$C,MATCH($A763,'Smelter Look-up'!$E:$E,0)))</f>
        <v/>
      </c>
      <c r="D763" s="216"/>
      <c r="E763" s="216" t="str">
        <f ca="1">IF(ISERROR($V763),"",OFFSET('Smelter Look-up'!$D$4,$V763-4,0)&amp;"")</f>
        <v/>
      </c>
      <c r="F763" s="216" t="str">
        <f ca="1">IF(ISERROR($V763),"",OFFSET('Smelter Look-up'!$E$4,$V763-4,0))</f>
        <v/>
      </c>
      <c r="G763" s="216" t="str">
        <f ca="1">IF(C763=$X$4,"Enter smelter details", IF(ISERROR($V763),"",OFFSET('Smelter Look-up'!$F$4,$V763-4,0)))</f>
        <v/>
      </c>
      <c r="H763" s="217" t="str">
        <f ca="1">IF(ISERROR($V763),"",OFFSET('Smelter Look-up'!$G$4,$V763-4,0))</f>
        <v/>
      </c>
      <c r="I763" s="218" t="str">
        <f ca="1">IF(ISERROR($V763),"",OFFSET('Smelter Look-up'!$H$4,$V763-4,0))</f>
        <v/>
      </c>
      <c r="J763" s="218" t="str">
        <f ca="1">IF(ISERROR($V763),"",OFFSET('Smelter Look-up'!$I$4,$V763-4,0))</f>
        <v/>
      </c>
      <c r="K763" s="267"/>
      <c r="L763" s="267"/>
      <c r="M763" s="267"/>
      <c r="N763" s="267"/>
      <c r="O763" s="267"/>
      <c r="P763" s="219"/>
      <c r="Q763" s="268"/>
      <c r="R763" s="216" t="str">
        <f ca="1">IF(ISERROR($V763),"",OFFSET('Smelter Look-up'!$C$4,$V763-4,0)&amp;"")</f>
        <v/>
      </c>
      <c r="S763" s="224" t="str">
        <f t="shared" ref="S763:S826" ca="1" si="39">IF(B763="","",IF(ISERROR(MATCH($E763,CL,0)),"Unknown",INDIRECT("'C'!$A$"&amp;MATCH($E763,CL,0)+1)))</f>
        <v/>
      </c>
      <c r="T763" s="224" t="str">
        <f ca="1">IF(B763="","",IF(ISERROR(MATCH($J763,SorP!$B$1:$B$6230,0)),"",INDIRECT("'SorP'!$A$"&amp;MATCH($J763,SorP!$B$1:$B$6230,0))))</f>
        <v/>
      </c>
      <c r="U763" s="239"/>
      <c r="V763" s="269" t="e">
        <f>IF(C763="",NA(),MATCH($B763&amp;$C763,'Smelter Look-up'!$J:$J,0))</f>
        <v>#N/A</v>
      </c>
      <c r="W763" s="270"/>
      <c r="X763" s="270">
        <f t="shared" ref="X763:X826" ca="1" si="40">IF(AND(C763="Smelter not listed",OR(LEN(D763)=0,LEN(E763)=0)),1,0)</f>
        <v>0</v>
      </c>
      <c r="Y763" s="270"/>
      <c r="Z763" s="270"/>
      <c r="AB763" s="272" t="str">
        <f t="shared" ref="AB763:AB826" si="41">B763&amp;C763</f>
        <v/>
      </c>
    </row>
    <row r="764" spans="1:28" s="271" customFormat="1" ht="20.25">
      <c r="A764" s="215"/>
      <c r="B764" s="216" t="str">
        <f>IF(LEN(A764)=0,"",INDEX('Smelter Look-up'!$A:$A,MATCH($A764,'Smelter Look-up'!$E:$E,0)))</f>
        <v/>
      </c>
      <c r="C764" s="220" t="str">
        <f>IF(LEN(A764)=0,"",INDEX('Smelter Look-up'!$C:$C,MATCH($A764,'Smelter Look-up'!$E:$E,0)))</f>
        <v/>
      </c>
      <c r="D764" s="216"/>
      <c r="E764" s="216" t="str">
        <f ca="1">IF(ISERROR($V764),"",OFFSET('Smelter Look-up'!$D$4,$V764-4,0)&amp;"")</f>
        <v/>
      </c>
      <c r="F764" s="216" t="str">
        <f ca="1">IF(ISERROR($V764),"",OFFSET('Smelter Look-up'!$E$4,$V764-4,0))</f>
        <v/>
      </c>
      <c r="G764" s="216" t="str">
        <f ca="1">IF(C764=$X$4,"Enter smelter details", IF(ISERROR($V764),"",OFFSET('Smelter Look-up'!$F$4,$V764-4,0)))</f>
        <v/>
      </c>
      <c r="H764" s="217" t="str">
        <f ca="1">IF(ISERROR($V764),"",OFFSET('Smelter Look-up'!$G$4,$V764-4,0))</f>
        <v/>
      </c>
      <c r="I764" s="218" t="str">
        <f ca="1">IF(ISERROR($V764),"",OFFSET('Smelter Look-up'!$H$4,$V764-4,0))</f>
        <v/>
      </c>
      <c r="J764" s="218" t="str">
        <f ca="1">IF(ISERROR($V764),"",OFFSET('Smelter Look-up'!$I$4,$V764-4,0))</f>
        <v/>
      </c>
      <c r="K764" s="267"/>
      <c r="L764" s="267"/>
      <c r="M764" s="267"/>
      <c r="N764" s="267"/>
      <c r="O764" s="267"/>
      <c r="P764" s="219"/>
      <c r="Q764" s="268"/>
      <c r="R764" s="216" t="str">
        <f ca="1">IF(ISERROR($V764),"",OFFSET('Smelter Look-up'!$C$4,$V764-4,0)&amp;"")</f>
        <v/>
      </c>
      <c r="S764" s="224" t="str">
        <f t="shared" ca="1" si="39"/>
        <v/>
      </c>
      <c r="T764" s="224" t="str">
        <f ca="1">IF(B764="","",IF(ISERROR(MATCH($J764,SorP!$B$1:$B$6230,0)),"",INDIRECT("'SorP'!$A$"&amp;MATCH($J764,SorP!$B$1:$B$6230,0))))</f>
        <v/>
      </c>
      <c r="U764" s="239"/>
      <c r="V764" s="269" t="e">
        <f>IF(C764="",NA(),MATCH($B764&amp;$C764,'Smelter Look-up'!$J:$J,0))</f>
        <v>#N/A</v>
      </c>
      <c r="W764" s="270"/>
      <c r="X764" s="270">
        <f t="shared" ca="1" si="40"/>
        <v>0</v>
      </c>
      <c r="Y764" s="270"/>
      <c r="Z764" s="270"/>
      <c r="AB764" s="272" t="str">
        <f t="shared" si="41"/>
        <v/>
      </c>
    </row>
    <row r="765" spans="1:28" s="271" customFormat="1" ht="20.25">
      <c r="A765" s="215"/>
      <c r="B765" s="216" t="str">
        <f>IF(LEN(A765)=0,"",INDEX('Smelter Look-up'!$A:$A,MATCH($A765,'Smelter Look-up'!$E:$E,0)))</f>
        <v/>
      </c>
      <c r="C765" s="220" t="str">
        <f>IF(LEN(A765)=0,"",INDEX('Smelter Look-up'!$C:$C,MATCH($A765,'Smelter Look-up'!$E:$E,0)))</f>
        <v/>
      </c>
      <c r="D765" s="216"/>
      <c r="E765" s="216" t="str">
        <f ca="1">IF(ISERROR($V765),"",OFFSET('Smelter Look-up'!$D$4,$V765-4,0)&amp;"")</f>
        <v/>
      </c>
      <c r="F765" s="216" t="str">
        <f ca="1">IF(ISERROR($V765),"",OFFSET('Smelter Look-up'!$E$4,$V765-4,0))</f>
        <v/>
      </c>
      <c r="G765" s="216" t="str">
        <f ca="1">IF(C765=$X$4,"Enter smelter details", IF(ISERROR($V765),"",OFFSET('Smelter Look-up'!$F$4,$V765-4,0)))</f>
        <v/>
      </c>
      <c r="H765" s="217" t="str">
        <f ca="1">IF(ISERROR($V765),"",OFFSET('Smelter Look-up'!$G$4,$V765-4,0))</f>
        <v/>
      </c>
      <c r="I765" s="218" t="str">
        <f ca="1">IF(ISERROR($V765),"",OFFSET('Smelter Look-up'!$H$4,$V765-4,0))</f>
        <v/>
      </c>
      <c r="J765" s="218" t="str">
        <f ca="1">IF(ISERROR($V765),"",OFFSET('Smelter Look-up'!$I$4,$V765-4,0))</f>
        <v/>
      </c>
      <c r="K765" s="267"/>
      <c r="L765" s="267"/>
      <c r="M765" s="267"/>
      <c r="N765" s="267"/>
      <c r="O765" s="267"/>
      <c r="P765" s="219"/>
      <c r="Q765" s="268"/>
      <c r="R765" s="216" t="str">
        <f ca="1">IF(ISERROR($V765),"",OFFSET('Smelter Look-up'!$C$4,$V765-4,0)&amp;"")</f>
        <v/>
      </c>
      <c r="S765" s="224" t="str">
        <f t="shared" ca="1" si="39"/>
        <v/>
      </c>
      <c r="T765" s="224" t="str">
        <f ca="1">IF(B765="","",IF(ISERROR(MATCH($J765,SorP!$B$1:$B$6230,0)),"",INDIRECT("'SorP'!$A$"&amp;MATCH($J765,SorP!$B$1:$B$6230,0))))</f>
        <v/>
      </c>
      <c r="U765" s="239"/>
      <c r="V765" s="269" t="e">
        <f>IF(C765="",NA(),MATCH($B765&amp;$C765,'Smelter Look-up'!$J:$J,0))</f>
        <v>#N/A</v>
      </c>
      <c r="W765" s="270"/>
      <c r="X765" s="270">
        <f t="shared" ca="1" si="40"/>
        <v>0</v>
      </c>
      <c r="Y765" s="270"/>
      <c r="Z765" s="270"/>
      <c r="AB765" s="272" t="str">
        <f t="shared" si="41"/>
        <v/>
      </c>
    </row>
    <row r="766" spans="1:28" s="271" customFormat="1" ht="20.25">
      <c r="A766" s="215"/>
      <c r="B766" s="216" t="str">
        <f>IF(LEN(A766)=0,"",INDEX('Smelter Look-up'!$A:$A,MATCH($A766,'Smelter Look-up'!$E:$E,0)))</f>
        <v/>
      </c>
      <c r="C766" s="220" t="str">
        <f>IF(LEN(A766)=0,"",INDEX('Smelter Look-up'!$C:$C,MATCH($A766,'Smelter Look-up'!$E:$E,0)))</f>
        <v/>
      </c>
      <c r="D766" s="216"/>
      <c r="E766" s="216" t="str">
        <f ca="1">IF(ISERROR($V766),"",OFFSET('Smelter Look-up'!$D$4,$V766-4,0)&amp;"")</f>
        <v/>
      </c>
      <c r="F766" s="216" t="str">
        <f ca="1">IF(ISERROR($V766),"",OFFSET('Smelter Look-up'!$E$4,$V766-4,0))</f>
        <v/>
      </c>
      <c r="G766" s="216" t="str">
        <f ca="1">IF(C766=$X$4,"Enter smelter details", IF(ISERROR($V766),"",OFFSET('Smelter Look-up'!$F$4,$V766-4,0)))</f>
        <v/>
      </c>
      <c r="H766" s="217" t="str">
        <f ca="1">IF(ISERROR($V766),"",OFFSET('Smelter Look-up'!$G$4,$V766-4,0))</f>
        <v/>
      </c>
      <c r="I766" s="218" t="str">
        <f ca="1">IF(ISERROR($V766),"",OFFSET('Smelter Look-up'!$H$4,$V766-4,0))</f>
        <v/>
      </c>
      <c r="J766" s="218" t="str">
        <f ca="1">IF(ISERROR($V766),"",OFFSET('Smelter Look-up'!$I$4,$V766-4,0))</f>
        <v/>
      </c>
      <c r="K766" s="267"/>
      <c r="L766" s="267"/>
      <c r="M766" s="267"/>
      <c r="N766" s="267"/>
      <c r="O766" s="267"/>
      <c r="P766" s="219"/>
      <c r="Q766" s="268"/>
      <c r="R766" s="216" t="str">
        <f ca="1">IF(ISERROR($V766),"",OFFSET('Smelter Look-up'!$C$4,$V766-4,0)&amp;"")</f>
        <v/>
      </c>
      <c r="S766" s="224" t="str">
        <f t="shared" ca="1" si="39"/>
        <v/>
      </c>
      <c r="T766" s="224" t="str">
        <f ca="1">IF(B766="","",IF(ISERROR(MATCH($J766,SorP!$B$1:$B$6230,0)),"",INDIRECT("'SorP'!$A$"&amp;MATCH($J766,SorP!$B$1:$B$6230,0))))</f>
        <v/>
      </c>
      <c r="U766" s="239"/>
      <c r="V766" s="269" t="e">
        <f>IF(C766="",NA(),MATCH($B766&amp;$C766,'Smelter Look-up'!$J:$J,0))</f>
        <v>#N/A</v>
      </c>
      <c r="W766" s="270"/>
      <c r="X766" s="270">
        <f t="shared" ca="1" si="40"/>
        <v>0</v>
      </c>
      <c r="Y766" s="270"/>
      <c r="Z766" s="270"/>
      <c r="AB766" s="272" t="str">
        <f t="shared" si="41"/>
        <v/>
      </c>
    </row>
    <row r="767" spans="1:28" s="271" customFormat="1" ht="20.25">
      <c r="A767" s="215"/>
      <c r="B767" s="216" t="str">
        <f>IF(LEN(A767)=0,"",INDEX('Smelter Look-up'!$A:$A,MATCH($A767,'Smelter Look-up'!$E:$E,0)))</f>
        <v/>
      </c>
      <c r="C767" s="220" t="str">
        <f>IF(LEN(A767)=0,"",INDEX('Smelter Look-up'!$C:$C,MATCH($A767,'Smelter Look-up'!$E:$E,0)))</f>
        <v/>
      </c>
      <c r="D767" s="216"/>
      <c r="E767" s="216" t="str">
        <f ca="1">IF(ISERROR($V767),"",OFFSET('Smelter Look-up'!$D$4,$V767-4,0)&amp;"")</f>
        <v/>
      </c>
      <c r="F767" s="216" t="str">
        <f ca="1">IF(ISERROR($V767),"",OFFSET('Smelter Look-up'!$E$4,$V767-4,0))</f>
        <v/>
      </c>
      <c r="G767" s="216" t="str">
        <f ca="1">IF(C767=$X$4,"Enter smelter details", IF(ISERROR($V767),"",OFFSET('Smelter Look-up'!$F$4,$V767-4,0)))</f>
        <v/>
      </c>
      <c r="H767" s="217" t="str">
        <f ca="1">IF(ISERROR($V767),"",OFFSET('Smelter Look-up'!$G$4,$V767-4,0))</f>
        <v/>
      </c>
      <c r="I767" s="218" t="str">
        <f ca="1">IF(ISERROR($V767),"",OFFSET('Smelter Look-up'!$H$4,$V767-4,0))</f>
        <v/>
      </c>
      <c r="J767" s="218" t="str">
        <f ca="1">IF(ISERROR($V767),"",OFFSET('Smelter Look-up'!$I$4,$V767-4,0))</f>
        <v/>
      </c>
      <c r="K767" s="267"/>
      <c r="L767" s="267"/>
      <c r="M767" s="267"/>
      <c r="N767" s="267"/>
      <c r="O767" s="267"/>
      <c r="P767" s="219"/>
      <c r="Q767" s="268"/>
      <c r="R767" s="216" t="str">
        <f ca="1">IF(ISERROR($V767),"",OFFSET('Smelter Look-up'!$C$4,$V767-4,0)&amp;"")</f>
        <v/>
      </c>
      <c r="S767" s="224" t="str">
        <f t="shared" ca="1" si="39"/>
        <v/>
      </c>
      <c r="T767" s="224" t="str">
        <f ca="1">IF(B767="","",IF(ISERROR(MATCH($J767,SorP!$B$1:$B$6230,0)),"",INDIRECT("'SorP'!$A$"&amp;MATCH($J767,SorP!$B$1:$B$6230,0))))</f>
        <v/>
      </c>
      <c r="U767" s="239"/>
      <c r="V767" s="269" t="e">
        <f>IF(C767="",NA(),MATCH($B767&amp;$C767,'Smelter Look-up'!$J:$J,0))</f>
        <v>#N/A</v>
      </c>
      <c r="W767" s="270"/>
      <c r="X767" s="270">
        <f t="shared" ca="1" si="40"/>
        <v>0</v>
      </c>
      <c r="Y767" s="270"/>
      <c r="Z767" s="270"/>
      <c r="AB767" s="272" t="str">
        <f t="shared" si="41"/>
        <v/>
      </c>
    </row>
    <row r="768" spans="1:28" s="271" customFormat="1" ht="20.25">
      <c r="A768" s="215"/>
      <c r="B768" s="216" t="str">
        <f>IF(LEN(A768)=0,"",INDEX('Smelter Look-up'!$A:$A,MATCH($A768,'Smelter Look-up'!$E:$E,0)))</f>
        <v/>
      </c>
      <c r="C768" s="220" t="str">
        <f>IF(LEN(A768)=0,"",INDEX('Smelter Look-up'!$C:$C,MATCH($A768,'Smelter Look-up'!$E:$E,0)))</f>
        <v/>
      </c>
      <c r="D768" s="216"/>
      <c r="E768" s="216" t="str">
        <f ca="1">IF(ISERROR($V768),"",OFFSET('Smelter Look-up'!$D$4,$V768-4,0)&amp;"")</f>
        <v/>
      </c>
      <c r="F768" s="216" t="str">
        <f ca="1">IF(ISERROR($V768),"",OFFSET('Smelter Look-up'!$E$4,$V768-4,0))</f>
        <v/>
      </c>
      <c r="G768" s="216" t="str">
        <f ca="1">IF(C768=$X$4,"Enter smelter details", IF(ISERROR($V768),"",OFFSET('Smelter Look-up'!$F$4,$V768-4,0)))</f>
        <v/>
      </c>
      <c r="H768" s="217" t="str">
        <f ca="1">IF(ISERROR($V768),"",OFFSET('Smelter Look-up'!$G$4,$V768-4,0))</f>
        <v/>
      </c>
      <c r="I768" s="218" t="str">
        <f ca="1">IF(ISERROR($V768),"",OFFSET('Smelter Look-up'!$H$4,$V768-4,0))</f>
        <v/>
      </c>
      <c r="J768" s="218" t="str">
        <f ca="1">IF(ISERROR($V768),"",OFFSET('Smelter Look-up'!$I$4,$V768-4,0))</f>
        <v/>
      </c>
      <c r="K768" s="267"/>
      <c r="L768" s="267"/>
      <c r="M768" s="267"/>
      <c r="N768" s="267"/>
      <c r="O768" s="267"/>
      <c r="P768" s="219"/>
      <c r="Q768" s="268"/>
      <c r="R768" s="216" t="str">
        <f ca="1">IF(ISERROR($V768),"",OFFSET('Smelter Look-up'!$C$4,$V768-4,0)&amp;"")</f>
        <v/>
      </c>
      <c r="S768" s="224" t="str">
        <f t="shared" ca="1" si="39"/>
        <v/>
      </c>
      <c r="T768" s="224" t="str">
        <f ca="1">IF(B768="","",IF(ISERROR(MATCH($J768,SorP!$B$1:$B$6230,0)),"",INDIRECT("'SorP'!$A$"&amp;MATCH($J768,SorP!$B$1:$B$6230,0))))</f>
        <v/>
      </c>
      <c r="U768" s="239"/>
      <c r="V768" s="269" t="e">
        <f>IF(C768="",NA(),MATCH($B768&amp;$C768,'Smelter Look-up'!$J:$J,0))</f>
        <v>#N/A</v>
      </c>
      <c r="W768" s="270"/>
      <c r="X768" s="270">
        <f t="shared" ca="1" si="40"/>
        <v>0</v>
      </c>
      <c r="Y768" s="270"/>
      <c r="Z768" s="270"/>
      <c r="AB768" s="272" t="str">
        <f t="shared" si="41"/>
        <v/>
      </c>
    </row>
    <row r="769" spans="1:28" s="271" customFormat="1" ht="20.25">
      <c r="A769" s="215"/>
      <c r="B769" s="216" t="str">
        <f>IF(LEN(A769)=0,"",INDEX('Smelter Look-up'!$A:$A,MATCH($A769,'Smelter Look-up'!$E:$E,0)))</f>
        <v/>
      </c>
      <c r="C769" s="220" t="str">
        <f>IF(LEN(A769)=0,"",INDEX('Smelter Look-up'!$C:$C,MATCH($A769,'Smelter Look-up'!$E:$E,0)))</f>
        <v/>
      </c>
      <c r="D769" s="216"/>
      <c r="E769" s="216" t="str">
        <f ca="1">IF(ISERROR($V769),"",OFFSET('Smelter Look-up'!$D$4,$V769-4,0)&amp;"")</f>
        <v/>
      </c>
      <c r="F769" s="216" t="str">
        <f ca="1">IF(ISERROR($V769),"",OFFSET('Smelter Look-up'!$E$4,$V769-4,0))</f>
        <v/>
      </c>
      <c r="G769" s="216" t="str">
        <f ca="1">IF(C769=$X$4,"Enter smelter details", IF(ISERROR($V769),"",OFFSET('Smelter Look-up'!$F$4,$V769-4,0)))</f>
        <v/>
      </c>
      <c r="H769" s="217" t="str">
        <f ca="1">IF(ISERROR($V769),"",OFFSET('Smelter Look-up'!$G$4,$V769-4,0))</f>
        <v/>
      </c>
      <c r="I769" s="218" t="str">
        <f ca="1">IF(ISERROR($V769),"",OFFSET('Smelter Look-up'!$H$4,$V769-4,0))</f>
        <v/>
      </c>
      <c r="J769" s="218" t="str">
        <f ca="1">IF(ISERROR($V769),"",OFFSET('Smelter Look-up'!$I$4,$V769-4,0))</f>
        <v/>
      </c>
      <c r="K769" s="267"/>
      <c r="L769" s="267"/>
      <c r="M769" s="267"/>
      <c r="N769" s="267"/>
      <c r="O769" s="267"/>
      <c r="P769" s="219"/>
      <c r="Q769" s="268"/>
      <c r="R769" s="216" t="str">
        <f ca="1">IF(ISERROR($V769),"",OFFSET('Smelter Look-up'!$C$4,$V769-4,0)&amp;"")</f>
        <v/>
      </c>
      <c r="S769" s="224" t="str">
        <f t="shared" ca="1" si="39"/>
        <v/>
      </c>
      <c r="T769" s="224" t="str">
        <f ca="1">IF(B769="","",IF(ISERROR(MATCH($J769,SorP!$B$1:$B$6230,0)),"",INDIRECT("'SorP'!$A$"&amp;MATCH($J769,SorP!$B$1:$B$6230,0))))</f>
        <v/>
      </c>
      <c r="U769" s="239"/>
      <c r="V769" s="269" t="e">
        <f>IF(C769="",NA(),MATCH($B769&amp;$C769,'Smelter Look-up'!$J:$J,0))</f>
        <v>#N/A</v>
      </c>
      <c r="W769" s="270"/>
      <c r="X769" s="270">
        <f t="shared" ca="1" si="40"/>
        <v>0</v>
      </c>
      <c r="Y769" s="270"/>
      <c r="Z769" s="270"/>
      <c r="AB769" s="272" t="str">
        <f t="shared" si="41"/>
        <v/>
      </c>
    </row>
    <row r="770" spans="1:28" s="271" customFormat="1" ht="20.25">
      <c r="A770" s="215"/>
      <c r="B770" s="216" t="str">
        <f>IF(LEN(A770)=0,"",INDEX('Smelter Look-up'!$A:$A,MATCH($A770,'Smelter Look-up'!$E:$E,0)))</f>
        <v/>
      </c>
      <c r="C770" s="220" t="str">
        <f>IF(LEN(A770)=0,"",INDEX('Smelter Look-up'!$C:$C,MATCH($A770,'Smelter Look-up'!$E:$E,0)))</f>
        <v/>
      </c>
      <c r="D770" s="216"/>
      <c r="E770" s="216" t="str">
        <f ca="1">IF(ISERROR($V770),"",OFFSET('Smelter Look-up'!$D$4,$V770-4,0)&amp;"")</f>
        <v/>
      </c>
      <c r="F770" s="216" t="str">
        <f ca="1">IF(ISERROR($V770),"",OFFSET('Smelter Look-up'!$E$4,$V770-4,0))</f>
        <v/>
      </c>
      <c r="G770" s="216" t="str">
        <f ca="1">IF(C770=$X$4,"Enter smelter details", IF(ISERROR($V770),"",OFFSET('Smelter Look-up'!$F$4,$V770-4,0)))</f>
        <v/>
      </c>
      <c r="H770" s="217" t="str">
        <f ca="1">IF(ISERROR($V770),"",OFFSET('Smelter Look-up'!$G$4,$V770-4,0))</f>
        <v/>
      </c>
      <c r="I770" s="218" t="str">
        <f ca="1">IF(ISERROR($V770),"",OFFSET('Smelter Look-up'!$H$4,$V770-4,0))</f>
        <v/>
      </c>
      <c r="J770" s="218" t="str">
        <f ca="1">IF(ISERROR($V770),"",OFFSET('Smelter Look-up'!$I$4,$V770-4,0))</f>
        <v/>
      </c>
      <c r="K770" s="267"/>
      <c r="L770" s="267"/>
      <c r="M770" s="267"/>
      <c r="N770" s="267"/>
      <c r="O770" s="267"/>
      <c r="P770" s="219"/>
      <c r="Q770" s="268"/>
      <c r="R770" s="216" t="str">
        <f ca="1">IF(ISERROR($V770),"",OFFSET('Smelter Look-up'!$C$4,$V770-4,0)&amp;"")</f>
        <v/>
      </c>
      <c r="S770" s="224" t="str">
        <f t="shared" ca="1" si="39"/>
        <v/>
      </c>
      <c r="T770" s="224" t="str">
        <f ca="1">IF(B770="","",IF(ISERROR(MATCH($J770,SorP!$B$1:$B$6230,0)),"",INDIRECT("'SorP'!$A$"&amp;MATCH($J770,SorP!$B$1:$B$6230,0))))</f>
        <v/>
      </c>
      <c r="U770" s="239"/>
      <c r="V770" s="269" t="e">
        <f>IF(C770="",NA(),MATCH($B770&amp;$C770,'Smelter Look-up'!$J:$J,0))</f>
        <v>#N/A</v>
      </c>
      <c r="W770" s="270"/>
      <c r="X770" s="270">
        <f t="shared" ca="1" si="40"/>
        <v>0</v>
      </c>
      <c r="Y770" s="270"/>
      <c r="Z770" s="270"/>
      <c r="AB770" s="272" t="str">
        <f t="shared" si="41"/>
        <v/>
      </c>
    </row>
    <row r="771" spans="1:28" s="271" customFormat="1" ht="20.25">
      <c r="A771" s="215"/>
      <c r="B771" s="216" t="str">
        <f>IF(LEN(A771)=0,"",INDEX('Smelter Look-up'!$A:$A,MATCH($A771,'Smelter Look-up'!$E:$E,0)))</f>
        <v/>
      </c>
      <c r="C771" s="220" t="str">
        <f>IF(LEN(A771)=0,"",INDEX('Smelter Look-up'!$C:$C,MATCH($A771,'Smelter Look-up'!$E:$E,0)))</f>
        <v/>
      </c>
      <c r="D771" s="216"/>
      <c r="E771" s="216" t="str">
        <f ca="1">IF(ISERROR($V771),"",OFFSET('Smelter Look-up'!$D$4,$V771-4,0)&amp;"")</f>
        <v/>
      </c>
      <c r="F771" s="216" t="str">
        <f ca="1">IF(ISERROR($V771),"",OFFSET('Smelter Look-up'!$E$4,$V771-4,0))</f>
        <v/>
      </c>
      <c r="G771" s="216" t="str">
        <f ca="1">IF(C771=$X$4,"Enter smelter details", IF(ISERROR($V771),"",OFFSET('Smelter Look-up'!$F$4,$V771-4,0)))</f>
        <v/>
      </c>
      <c r="H771" s="217" t="str">
        <f ca="1">IF(ISERROR($V771),"",OFFSET('Smelter Look-up'!$G$4,$V771-4,0))</f>
        <v/>
      </c>
      <c r="I771" s="218" t="str">
        <f ca="1">IF(ISERROR($V771),"",OFFSET('Smelter Look-up'!$H$4,$V771-4,0))</f>
        <v/>
      </c>
      <c r="J771" s="218" t="str">
        <f ca="1">IF(ISERROR($V771),"",OFFSET('Smelter Look-up'!$I$4,$V771-4,0))</f>
        <v/>
      </c>
      <c r="K771" s="267"/>
      <c r="L771" s="267"/>
      <c r="M771" s="267"/>
      <c r="N771" s="267"/>
      <c r="O771" s="267"/>
      <c r="P771" s="219"/>
      <c r="Q771" s="268"/>
      <c r="R771" s="216" t="str">
        <f ca="1">IF(ISERROR($V771),"",OFFSET('Smelter Look-up'!$C$4,$V771-4,0)&amp;"")</f>
        <v/>
      </c>
      <c r="S771" s="224" t="str">
        <f t="shared" ca="1" si="39"/>
        <v/>
      </c>
      <c r="T771" s="224" t="str">
        <f ca="1">IF(B771="","",IF(ISERROR(MATCH($J771,SorP!$B$1:$B$6230,0)),"",INDIRECT("'SorP'!$A$"&amp;MATCH($J771,SorP!$B$1:$B$6230,0))))</f>
        <v/>
      </c>
      <c r="U771" s="239"/>
      <c r="V771" s="269" t="e">
        <f>IF(C771="",NA(),MATCH($B771&amp;$C771,'Smelter Look-up'!$J:$J,0))</f>
        <v>#N/A</v>
      </c>
      <c r="W771" s="270"/>
      <c r="X771" s="270">
        <f t="shared" ca="1" si="40"/>
        <v>0</v>
      </c>
      <c r="Y771" s="270"/>
      <c r="Z771" s="270"/>
      <c r="AB771" s="272" t="str">
        <f t="shared" si="41"/>
        <v/>
      </c>
    </row>
    <row r="772" spans="1:28" s="271" customFormat="1" ht="20.25">
      <c r="A772" s="215"/>
      <c r="B772" s="216" t="str">
        <f>IF(LEN(A772)=0,"",INDEX('Smelter Look-up'!$A:$A,MATCH($A772,'Smelter Look-up'!$E:$E,0)))</f>
        <v/>
      </c>
      <c r="C772" s="220" t="str">
        <f>IF(LEN(A772)=0,"",INDEX('Smelter Look-up'!$C:$C,MATCH($A772,'Smelter Look-up'!$E:$E,0)))</f>
        <v/>
      </c>
      <c r="D772" s="216"/>
      <c r="E772" s="216" t="str">
        <f ca="1">IF(ISERROR($V772),"",OFFSET('Smelter Look-up'!$D$4,$V772-4,0)&amp;"")</f>
        <v/>
      </c>
      <c r="F772" s="216" t="str">
        <f ca="1">IF(ISERROR($V772),"",OFFSET('Smelter Look-up'!$E$4,$V772-4,0))</f>
        <v/>
      </c>
      <c r="G772" s="216" t="str">
        <f ca="1">IF(C772=$X$4,"Enter smelter details", IF(ISERROR($V772),"",OFFSET('Smelter Look-up'!$F$4,$V772-4,0)))</f>
        <v/>
      </c>
      <c r="H772" s="217" t="str">
        <f ca="1">IF(ISERROR($V772),"",OFFSET('Smelter Look-up'!$G$4,$V772-4,0))</f>
        <v/>
      </c>
      <c r="I772" s="218" t="str">
        <f ca="1">IF(ISERROR($V772),"",OFFSET('Smelter Look-up'!$H$4,$V772-4,0))</f>
        <v/>
      </c>
      <c r="J772" s="218" t="str">
        <f ca="1">IF(ISERROR($V772),"",OFFSET('Smelter Look-up'!$I$4,$V772-4,0))</f>
        <v/>
      </c>
      <c r="K772" s="267"/>
      <c r="L772" s="267"/>
      <c r="M772" s="267"/>
      <c r="N772" s="267"/>
      <c r="O772" s="267"/>
      <c r="P772" s="219"/>
      <c r="Q772" s="268"/>
      <c r="R772" s="216" t="str">
        <f ca="1">IF(ISERROR($V772),"",OFFSET('Smelter Look-up'!$C$4,$V772-4,0)&amp;"")</f>
        <v/>
      </c>
      <c r="S772" s="224" t="str">
        <f t="shared" ca="1" si="39"/>
        <v/>
      </c>
      <c r="T772" s="224" t="str">
        <f ca="1">IF(B772="","",IF(ISERROR(MATCH($J772,SorP!$B$1:$B$6230,0)),"",INDIRECT("'SorP'!$A$"&amp;MATCH($J772,SorP!$B$1:$B$6230,0))))</f>
        <v/>
      </c>
      <c r="U772" s="239"/>
      <c r="V772" s="269" t="e">
        <f>IF(C772="",NA(),MATCH($B772&amp;$C772,'Smelter Look-up'!$J:$J,0))</f>
        <v>#N/A</v>
      </c>
      <c r="W772" s="270"/>
      <c r="X772" s="270">
        <f t="shared" ca="1" si="40"/>
        <v>0</v>
      </c>
      <c r="Y772" s="270"/>
      <c r="Z772" s="270"/>
      <c r="AB772" s="272" t="str">
        <f t="shared" si="41"/>
        <v/>
      </c>
    </row>
    <row r="773" spans="1:28" s="271" customFormat="1" ht="20.25">
      <c r="A773" s="215"/>
      <c r="B773" s="216" t="str">
        <f>IF(LEN(A773)=0,"",INDEX('Smelter Look-up'!$A:$A,MATCH($A773,'Smelter Look-up'!$E:$E,0)))</f>
        <v/>
      </c>
      <c r="C773" s="220" t="str">
        <f>IF(LEN(A773)=0,"",INDEX('Smelter Look-up'!$C:$C,MATCH($A773,'Smelter Look-up'!$E:$E,0)))</f>
        <v/>
      </c>
      <c r="D773" s="216"/>
      <c r="E773" s="216" t="str">
        <f ca="1">IF(ISERROR($V773),"",OFFSET('Smelter Look-up'!$D$4,$V773-4,0)&amp;"")</f>
        <v/>
      </c>
      <c r="F773" s="216" t="str">
        <f ca="1">IF(ISERROR($V773),"",OFFSET('Smelter Look-up'!$E$4,$V773-4,0))</f>
        <v/>
      </c>
      <c r="G773" s="216" t="str">
        <f ca="1">IF(C773=$X$4,"Enter smelter details", IF(ISERROR($V773),"",OFFSET('Smelter Look-up'!$F$4,$V773-4,0)))</f>
        <v/>
      </c>
      <c r="H773" s="217" t="str">
        <f ca="1">IF(ISERROR($V773),"",OFFSET('Smelter Look-up'!$G$4,$V773-4,0))</f>
        <v/>
      </c>
      <c r="I773" s="218" t="str">
        <f ca="1">IF(ISERROR($V773),"",OFFSET('Smelter Look-up'!$H$4,$V773-4,0))</f>
        <v/>
      </c>
      <c r="J773" s="218" t="str">
        <f ca="1">IF(ISERROR($V773),"",OFFSET('Smelter Look-up'!$I$4,$V773-4,0))</f>
        <v/>
      </c>
      <c r="K773" s="267"/>
      <c r="L773" s="267"/>
      <c r="M773" s="267"/>
      <c r="N773" s="267"/>
      <c r="O773" s="267"/>
      <c r="P773" s="219"/>
      <c r="Q773" s="268"/>
      <c r="R773" s="216" t="str">
        <f ca="1">IF(ISERROR($V773),"",OFFSET('Smelter Look-up'!$C$4,$V773-4,0)&amp;"")</f>
        <v/>
      </c>
      <c r="S773" s="224" t="str">
        <f t="shared" ca="1" si="39"/>
        <v/>
      </c>
      <c r="T773" s="224" t="str">
        <f ca="1">IF(B773="","",IF(ISERROR(MATCH($J773,SorP!$B$1:$B$6230,0)),"",INDIRECT("'SorP'!$A$"&amp;MATCH($J773,SorP!$B$1:$B$6230,0))))</f>
        <v/>
      </c>
      <c r="U773" s="239"/>
      <c r="V773" s="269" t="e">
        <f>IF(C773="",NA(),MATCH($B773&amp;$C773,'Smelter Look-up'!$J:$J,0))</f>
        <v>#N/A</v>
      </c>
      <c r="W773" s="270"/>
      <c r="X773" s="270">
        <f t="shared" ca="1" si="40"/>
        <v>0</v>
      </c>
      <c r="Y773" s="270"/>
      <c r="Z773" s="270"/>
      <c r="AB773" s="272" t="str">
        <f t="shared" si="41"/>
        <v/>
      </c>
    </row>
    <row r="774" spans="1:28" s="271" customFormat="1" ht="20.25">
      <c r="A774" s="215"/>
      <c r="B774" s="216" t="str">
        <f>IF(LEN(A774)=0,"",INDEX('Smelter Look-up'!$A:$A,MATCH($A774,'Smelter Look-up'!$E:$E,0)))</f>
        <v/>
      </c>
      <c r="C774" s="220" t="str">
        <f>IF(LEN(A774)=0,"",INDEX('Smelter Look-up'!$C:$C,MATCH($A774,'Smelter Look-up'!$E:$E,0)))</f>
        <v/>
      </c>
      <c r="D774" s="216"/>
      <c r="E774" s="216" t="str">
        <f ca="1">IF(ISERROR($V774),"",OFFSET('Smelter Look-up'!$D$4,$V774-4,0)&amp;"")</f>
        <v/>
      </c>
      <c r="F774" s="216" t="str">
        <f ca="1">IF(ISERROR($V774),"",OFFSET('Smelter Look-up'!$E$4,$V774-4,0))</f>
        <v/>
      </c>
      <c r="G774" s="216" t="str">
        <f ca="1">IF(C774=$X$4,"Enter smelter details", IF(ISERROR($V774),"",OFFSET('Smelter Look-up'!$F$4,$V774-4,0)))</f>
        <v/>
      </c>
      <c r="H774" s="217" t="str">
        <f ca="1">IF(ISERROR($V774),"",OFFSET('Smelter Look-up'!$G$4,$V774-4,0))</f>
        <v/>
      </c>
      <c r="I774" s="218" t="str">
        <f ca="1">IF(ISERROR($V774),"",OFFSET('Smelter Look-up'!$H$4,$V774-4,0))</f>
        <v/>
      </c>
      <c r="J774" s="218" t="str">
        <f ca="1">IF(ISERROR($V774),"",OFFSET('Smelter Look-up'!$I$4,$V774-4,0))</f>
        <v/>
      </c>
      <c r="K774" s="267"/>
      <c r="L774" s="267"/>
      <c r="M774" s="267"/>
      <c r="N774" s="267"/>
      <c r="O774" s="267"/>
      <c r="P774" s="219"/>
      <c r="Q774" s="268"/>
      <c r="R774" s="216" t="str">
        <f ca="1">IF(ISERROR($V774),"",OFFSET('Smelter Look-up'!$C$4,$V774-4,0)&amp;"")</f>
        <v/>
      </c>
      <c r="S774" s="224" t="str">
        <f t="shared" ca="1" si="39"/>
        <v/>
      </c>
      <c r="T774" s="224" t="str">
        <f ca="1">IF(B774="","",IF(ISERROR(MATCH($J774,SorP!$B$1:$B$6230,0)),"",INDIRECT("'SorP'!$A$"&amp;MATCH($J774,SorP!$B$1:$B$6230,0))))</f>
        <v/>
      </c>
      <c r="U774" s="239"/>
      <c r="V774" s="269" t="e">
        <f>IF(C774="",NA(),MATCH($B774&amp;$C774,'Smelter Look-up'!$J:$J,0))</f>
        <v>#N/A</v>
      </c>
      <c r="W774" s="270"/>
      <c r="X774" s="270">
        <f t="shared" ca="1" si="40"/>
        <v>0</v>
      </c>
      <c r="Y774" s="270"/>
      <c r="Z774" s="270"/>
      <c r="AB774" s="272" t="str">
        <f t="shared" si="41"/>
        <v/>
      </c>
    </row>
    <row r="775" spans="1:28" s="271" customFormat="1" ht="20.25">
      <c r="A775" s="215"/>
      <c r="B775" s="216" t="str">
        <f>IF(LEN(A775)=0,"",INDEX('Smelter Look-up'!$A:$A,MATCH($A775,'Smelter Look-up'!$E:$E,0)))</f>
        <v/>
      </c>
      <c r="C775" s="220" t="str">
        <f>IF(LEN(A775)=0,"",INDEX('Smelter Look-up'!$C:$C,MATCH($A775,'Smelter Look-up'!$E:$E,0)))</f>
        <v/>
      </c>
      <c r="D775" s="216"/>
      <c r="E775" s="216" t="str">
        <f ca="1">IF(ISERROR($V775),"",OFFSET('Smelter Look-up'!$D$4,$V775-4,0)&amp;"")</f>
        <v/>
      </c>
      <c r="F775" s="216" t="str">
        <f ca="1">IF(ISERROR($V775),"",OFFSET('Smelter Look-up'!$E$4,$V775-4,0))</f>
        <v/>
      </c>
      <c r="G775" s="216" t="str">
        <f ca="1">IF(C775=$X$4,"Enter smelter details", IF(ISERROR($V775),"",OFFSET('Smelter Look-up'!$F$4,$V775-4,0)))</f>
        <v/>
      </c>
      <c r="H775" s="217" t="str">
        <f ca="1">IF(ISERROR($V775),"",OFFSET('Smelter Look-up'!$G$4,$V775-4,0))</f>
        <v/>
      </c>
      <c r="I775" s="218" t="str">
        <f ca="1">IF(ISERROR($V775),"",OFFSET('Smelter Look-up'!$H$4,$V775-4,0))</f>
        <v/>
      </c>
      <c r="J775" s="218" t="str">
        <f ca="1">IF(ISERROR($V775),"",OFFSET('Smelter Look-up'!$I$4,$V775-4,0))</f>
        <v/>
      </c>
      <c r="K775" s="267"/>
      <c r="L775" s="267"/>
      <c r="M775" s="267"/>
      <c r="N775" s="267"/>
      <c r="O775" s="267"/>
      <c r="P775" s="219"/>
      <c r="Q775" s="268"/>
      <c r="R775" s="216" t="str">
        <f ca="1">IF(ISERROR($V775),"",OFFSET('Smelter Look-up'!$C$4,$V775-4,0)&amp;"")</f>
        <v/>
      </c>
      <c r="S775" s="224" t="str">
        <f t="shared" ca="1" si="39"/>
        <v/>
      </c>
      <c r="T775" s="224" t="str">
        <f ca="1">IF(B775="","",IF(ISERROR(MATCH($J775,SorP!$B$1:$B$6230,0)),"",INDIRECT("'SorP'!$A$"&amp;MATCH($J775,SorP!$B$1:$B$6230,0))))</f>
        <v/>
      </c>
      <c r="U775" s="239"/>
      <c r="V775" s="269" t="e">
        <f>IF(C775="",NA(),MATCH($B775&amp;$C775,'Smelter Look-up'!$J:$J,0))</f>
        <v>#N/A</v>
      </c>
      <c r="W775" s="270"/>
      <c r="X775" s="270">
        <f t="shared" ca="1" si="40"/>
        <v>0</v>
      </c>
      <c r="Y775" s="270"/>
      <c r="Z775" s="270"/>
      <c r="AB775" s="272" t="str">
        <f t="shared" si="41"/>
        <v/>
      </c>
    </row>
    <row r="776" spans="1:28" s="271" customFormat="1" ht="20.25">
      <c r="A776" s="215"/>
      <c r="B776" s="216" t="str">
        <f>IF(LEN(A776)=0,"",INDEX('Smelter Look-up'!$A:$A,MATCH($A776,'Smelter Look-up'!$E:$E,0)))</f>
        <v/>
      </c>
      <c r="C776" s="220" t="str">
        <f>IF(LEN(A776)=0,"",INDEX('Smelter Look-up'!$C:$C,MATCH($A776,'Smelter Look-up'!$E:$E,0)))</f>
        <v/>
      </c>
      <c r="D776" s="216"/>
      <c r="E776" s="216" t="str">
        <f ca="1">IF(ISERROR($V776),"",OFFSET('Smelter Look-up'!$D$4,$V776-4,0)&amp;"")</f>
        <v/>
      </c>
      <c r="F776" s="216" t="str">
        <f ca="1">IF(ISERROR($V776),"",OFFSET('Smelter Look-up'!$E$4,$V776-4,0))</f>
        <v/>
      </c>
      <c r="G776" s="216" t="str">
        <f ca="1">IF(C776=$X$4,"Enter smelter details", IF(ISERROR($V776),"",OFFSET('Smelter Look-up'!$F$4,$V776-4,0)))</f>
        <v/>
      </c>
      <c r="H776" s="217" t="str">
        <f ca="1">IF(ISERROR($V776),"",OFFSET('Smelter Look-up'!$G$4,$V776-4,0))</f>
        <v/>
      </c>
      <c r="I776" s="218" t="str">
        <f ca="1">IF(ISERROR($V776),"",OFFSET('Smelter Look-up'!$H$4,$V776-4,0))</f>
        <v/>
      </c>
      <c r="J776" s="218" t="str">
        <f ca="1">IF(ISERROR($V776),"",OFFSET('Smelter Look-up'!$I$4,$V776-4,0))</f>
        <v/>
      </c>
      <c r="K776" s="267"/>
      <c r="L776" s="267"/>
      <c r="M776" s="267"/>
      <c r="N776" s="267"/>
      <c r="O776" s="267"/>
      <c r="P776" s="219"/>
      <c r="Q776" s="268"/>
      <c r="R776" s="216" t="str">
        <f ca="1">IF(ISERROR($V776),"",OFFSET('Smelter Look-up'!$C$4,$V776-4,0)&amp;"")</f>
        <v/>
      </c>
      <c r="S776" s="224" t="str">
        <f t="shared" ca="1" si="39"/>
        <v/>
      </c>
      <c r="T776" s="224" t="str">
        <f ca="1">IF(B776="","",IF(ISERROR(MATCH($J776,SorP!$B$1:$B$6230,0)),"",INDIRECT("'SorP'!$A$"&amp;MATCH($J776,SorP!$B$1:$B$6230,0))))</f>
        <v/>
      </c>
      <c r="U776" s="239"/>
      <c r="V776" s="269" t="e">
        <f>IF(C776="",NA(),MATCH($B776&amp;$C776,'Smelter Look-up'!$J:$J,0))</f>
        <v>#N/A</v>
      </c>
      <c r="W776" s="270"/>
      <c r="X776" s="270">
        <f t="shared" ca="1" si="40"/>
        <v>0</v>
      </c>
      <c r="Y776" s="270"/>
      <c r="Z776" s="270"/>
      <c r="AB776" s="272" t="str">
        <f t="shared" si="41"/>
        <v/>
      </c>
    </row>
    <row r="777" spans="1:28" s="271" customFormat="1" ht="20.25">
      <c r="A777" s="215"/>
      <c r="B777" s="216" t="str">
        <f>IF(LEN(A777)=0,"",INDEX('Smelter Look-up'!$A:$A,MATCH($A777,'Smelter Look-up'!$E:$E,0)))</f>
        <v/>
      </c>
      <c r="C777" s="220" t="str">
        <f>IF(LEN(A777)=0,"",INDEX('Smelter Look-up'!$C:$C,MATCH($A777,'Smelter Look-up'!$E:$E,0)))</f>
        <v/>
      </c>
      <c r="D777" s="216"/>
      <c r="E777" s="216" t="str">
        <f ca="1">IF(ISERROR($V777),"",OFFSET('Smelter Look-up'!$D$4,$V777-4,0)&amp;"")</f>
        <v/>
      </c>
      <c r="F777" s="216" t="str">
        <f ca="1">IF(ISERROR($V777),"",OFFSET('Smelter Look-up'!$E$4,$V777-4,0))</f>
        <v/>
      </c>
      <c r="G777" s="216" t="str">
        <f ca="1">IF(C777=$X$4,"Enter smelter details", IF(ISERROR($V777),"",OFFSET('Smelter Look-up'!$F$4,$V777-4,0)))</f>
        <v/>
      </c>
      <c r="H777" s="217" t="str">
        <f ca="1">IF(ISERROR($V777),"",OFFSET('Smelter Look-up'!$G$4,$V777-4,0))</f>
        <v/>
      </c>
      <c r="I777" s="218" t="str">
        <f ca="1">IF(ISERROR($V777),"",OFFSET('Smelter Look-up'!$H$4,$V777-4,0))</f>
        <v/>
      </c>
      <c r="J777" s="218" t="str">
        <f ca="1">IF(ISERROR($V777),"",OFFSET('Smelter Look-up'!$I$4,$V777-4,0))</f>
        <v/>
      </c>
      <c r="K777" s="267"/>
      <c r="L777" s="267"/>
      <c r="M777" s="267"/>
      <c r="N777" s="267"/>
      <c r="O777" s="267"/>
      <c r="P777" s="219"/>
      <c r="Q777" s="268"/>
      <c r="R777" s="216" t="str">
        <f ca="1">IF(ISERROR($V777),"",OFFSET('Smelter Look-up'!$C$4,$V777-4,0)&amp;"")</f>
        <v/>
      </c>
      <c r="S777" s="224" t="str">
        <f t="shared" ca="1" si="39"/>
        <v/>
      </c>
      <c r="T777" s="224" t="str">
        <f ca="1">IF(B777="","",IF(ISERROR(MATCH($J777,SorP!$B$1:$B$6230,0)),"",INDIRECT("'SorP'!$A$"&amp;MATCH($J777,SorP!$B$1:$B$6230,0))))</f>
        <v/>
      </c>
      <c r="U777" s="239"/>
      <c r="V777" s="269" t="e">
        <f>IF(C777="",NA(),MATCH($B777&amp;$C777,'Smelter Look-up'!$J:$J,0))</f>
        <v>#N/A</v>
      </c>
      <c r="W777" s="270"/>
      <c r="X777" s="270">
        <f t="shared" ca="1" si="40"/>
        <v>0</v>
      </c>
      <c r="Y777" s="270"/>
      <c r="Z777" s="270"/>
      <c r="AB777" s="272" t="str">
        <f t="shared" si="41"/>
        <v/>
      </c>
    </row>
    <row r="778" spans="1:28" s="271" customFormat="1" ht="20.25">
      <c r="A778" s="215"/>
      <c r="B778" s="216" t="str">
        <f>IF(LEN(A778)=0,"",INDEX('Smelter Look-up'!$A:$A,MATCH($A778,'Smelter Look-up'!$E:$E,0)))</f>
        <v/>
      </c>
      <c r="C778" s="220" t="str">
        <f>IF(LEN(A778)=0,"",INDEX('Smelter Look-up'!$C:$C,MATCH($A778,'Smelter Look-up'!$E:$E,0)))</f>
        <v/>
      </c>
      <c r="D778" s="216"/>
      <c r="E778" s="216" t="str">
        <f ca="1">IF(ISERROR($V778),"",OFFSET('Smelter Look-up'!$D$4,$V778-4,0)&amp;"")</f>
        <v/>
      </c>
      <c r="F778" s="216" t="str">
        <f ca="1">IF(ISERROR($V778),"",OFFSET('Smelter Look-up'!$E$4,$V778-4,0))</f>
        <v/>
      </c>
      <c r="G778" s="216" t="str">
        <f ca="1">IF(C778=$X$4,"Enter smelter details", IF(ISERROR($V778),"",OFFSET('Smelter Look-up'!$F$4,$V778-4,0)))</f>
        <v/>
      </c>
      <c r="H778" s="217" t="str">
        <f ca="1">IF(ISERROR($V778),"",OFFSET('Smelter Look-up'!$G$4,$V778-4,0))</f>
        <v/>
      </c>
      <c r="I778" s="218" t="str">
        <f ca="1">IF(ISERROR($V778),"",OFFSET('Smelter Look-up'!$H$4,$V778-4,0))</f>
        <v/>
      </c>
      <c r="J778" s="218" t="str">
        <f ca="1">IF(ISERROR($V778),"",OFFSET('Smelter Look-up'!$I$4,$V778-4,0))</f>
        <v/>
      </c>
      <c r="K778" s="267"/>
      <c r="L778" s="267"/>
      <c r="M778" s="267"/>
      <c r="N778" s="267"/>
      <c r="O778" s="267"/>
      <c r="P778" s="219"/>
      <c r="Q778" s="268"/>
      <c r="R778" s="216" t="str">
        <f ca="1">IF(ISERROR($V778),"",OFFSET('Smelter Look-up'!$C$4,$V778-4,0)&amp;"")</f>
        <v/>
      </c>
      <c r="S778" s="224" t="str">
        <f t="shared" ca="1" si="39"/>
        <v/>
      </c>
      <c r="T778" s="224" t="str">
        <f ca="1">IF(B778="","",IF(ISERROR(MATCH($J778,SorP!$B$1:$B$6230,0)),"",INDIRECT("'SorP'!$A$"&amp;MATCH($J778,SorP!$B$1:$B$6230,0))))</f>
        <v/>
      </c>
      <c r="U778" s="239"/>
      <c r="V778" s="269" t="e">
        <f>IF(C778="",NA(),MATCH($B778&amp;$C778,'Smelter Look-up'!$J:$J,0))</f>
        <v>#N/A</v>
      </c>
      <c r="W778" s="270"/>
      <c r="X778" s="270">
        <f t="shared" ca="1" si="40"/>
        <v>0</v>
      </c>
      <c r="Y778" s="270"/>
      <c r="Z778" s="270"/>
      <c r="AB778" s="272" t="str">
        <f t="shared" si="41"/>
        <v/>
      </c>
    </row>
    <row r="779" spans="1:28" s="271" customFormat="1" ht="20.25">
      <c r="A779" s="215"/>
      <c r="B779" s="216" t="str">
        <f>IF(LEN(A779)=0,"",INDEX('Smelter Look-up'!$A:$A,MATCH($A779,'Smelter Look-up'!$E:$E,0)))</f>
        <v/>
      </c>
      <c r="C779" s="220" t="str">
        <f>IF(LEN(A779)=0,"",INDEX('Smelter Look-up'!$C:$C,MATCH($A779,'Smelter Look-up'!$E:$E,0)))</f>
        <v/>
      </c>
      <c r="D779" s="216"/>
      <c r="E779" s="216" t="str">
        <f ca="1">IF(ISERROR($V779),"",OFFSET('Smelter Look-up'!$D$4,$V779-4,0)&amp;"")</f>
        <v/>
      </c>
      <c r="F779" s="216" t="str">
        <f ca="1">IF(ISERROR($V779),"",OFFSET('Smelter Look-up'!$E$4,$V779-4,0))</f>
        <v/>
      </c>
      <c r="G779" s="216" t="str">
        <f ca="1">IF(C779=$X$4,"Enter smelter details", IF(ISERROR($V779),"",OFFSET('Smelter Look-up'!$F$4,$V779-4,0)))</f>
        <v/>
      </c>
      <c r="H779" s="217" t="str">
        <f ca="1">IF(ISERROR($V779),"",OFFSET('Smelter Look-up'!$G$4,$V779-4,0))</f>
        <v/>
      </c>
      <c r="I779" s="218" t="str">
        <f ca="1">IF(ISERROR($V779),"",OFFSET('Smelter Look-up'!$H$4,$V779-4,0))</f>
        <v/>
      </c>
      <c r="J779" s="218" t="str">
        <f ca="1">IF(ISERROR($V779),"",OFFSET('Smelter Look-up'!$I$4,$V779-4,0))</f>
        <v/>
      </c>
      <c r="K779" s="267"/>
      <c r="L779" s="267"/>
      <c r="M779" s="267"/>
      <c r="N779" s="267"/>
      <c r="O779" s="267"/>
      <c r="P779" s="219"/>
      <c r="Q779" s="268"/>
      <c r="R779" s="216" t="str">
        <f ca="1">IF(ISERROR($V779),"",OFFSET('Smelter Look-up'!$C$4,$V779-4,0)&amp;"")</f>
        <v/>
      </c>
      <c r="S779" s="224" t="str">
        <f t="shared" ca="1" si="39"/>
        <v/>
      </c>
      <c r="T779" s="224" t="str">
        <f ca="1">IF(B779="","",IF(ISERROR(MATCH($J779,SorP!$B$1:$B$6230,0)),"",INDIRECT("'SorP'!$A$"&amp;MATCH($J779,SorP!$B$1:$B$6230,0))))</f>
        <v/>
      </c>
      <c r="U779" s="239"/>
      <c r="V779" s="269" t="e">
        <f>IF(C779="",NA(),MATCH($B779&amp;$C779,'Smelter Look-up'!$J:$J,0))</f>
        <v>#N/A</v>
      </c>
      <c r="W779" s="270"/>
      <c r="X779" s="270">
        <f t="shared" ca="1" si="40"/>
        <v>0</v>
      </c>
      <c r="Y779" s="270"/>
      <c r="Z779" s="270"/>
      <c r="AB779" s="272" t="str">
        <f t="shared" si="41"/>
        <v/>
      </c>
    </row>
    <row r="780" spans="1:28" s="271" customFormat="1" ht="20.25">
      <c r="A780" s="215"/>
      <c r="B780" s="216" t="str">
        <f>IF(LEN(A780)=0,"",INDEX('Smelter Look-up'!$A:$A,MATCH($A780,'Smelter Look-up'!$E:$E,0)))</f>
        <v/>
      </c>
      <c r="C780" s="220" t="str">
        <f>IF(LEN(A780)=0,"",INDEX('Smelter Look-up'!$C:$C,MATCH($A780,'Smelter Look-up'!$E:$E,0)))</f>
        <v/>
      </c>
      <c r="D780" s="216"/>
      <c r="E780" s="216" t="str">
        <f ca="1">IF(ISERROR($V780),"",OFFSET('Smelter Look-up'!$D$4,$V780-4,0)&amp;"")</f>
        <v/>
      </c>
      <c r="F780" s="216" t="str">
        <f ca="1">IF(ISERROR($V780),"",OFFSET('Smelter Look-up'!$E$4,$V780-4,0))</f>
        <v/>
      </c>
      <c r="G780" s="216" t="str">
        <f ca="1">IF(C780=$X$4,"Enter smelter details", IF(ISERROR($V780),"",OFFSET('Smelter Look-up'!$F$4,$V780-4,0)))</f>
        <v/>
      </c>
      <c r="H780" s="217" t="str">
        <f ca="1">IF(ISERROR($V780),"",OFFSET('Smelter Look-up'!$G$4,$V780-4,0))</f>
        <v/>
      </c>
      <c r="I780" s="218" t="str">
        <f ca="1">IF(ISERROR($V780),"",OFFSET('Smelter Look-up'!$H$4,$V780-4,0))</f>
        <v/>
      </c>
      <c r="J780" s="218" t="str">
        <f ca="1">IF(ISERROR($V780),"",OFFSET('Smelter Look-up'!$I$4,$V780-4,0))</f>
        <v/>
      </c>
      <c r="K780" s="267"/>
      <c r="L780" s="267"/>
      <c r="M780" s="267"/>
      <c r="N780" s="267"/>
      <c r="O780" s="267"/>
      <c r="P780" s="219"/>
      <c r="Q780" s="268"/>
      <c r="R780" s="216" t="str">
        <f ca="1">IF(ISERROR($V780),"",OFFSET('Smelter Look-up'!$C$4,$V780-4,0)&amp;"")</f>
        <v/>
      </c>
      <c r="S780" s="224" t="str">
        <f t="shared" ca="1" si="39"/>
        <v/>
      </c>
      <c r="T780" s="224" t="str">
        <f ca="1">IF(B780="","",IF(ISERROR(MATCH($J780,SorP!$B$1:$B$6230,0)),"",INDIRECT("'SorP'!$A$"&amp;MATCH($J780,SorP!$B$1:$B$6230,0))))</f>
        <v/>
      </c>
      <c r="U780" s="239"/>
      <c r="V780" s="269" t="e">
        <f>IF(C780="",NA(),MATCH($B780&amp;$C780,'Smelter Look-up'!$J:$J,0))</f>
        <v>#N/A</v>
      </c>
      <c r="W780" s="270"/>
      <c r="X780" s="270">
        <f t="shared" ca="1" si="40"/>
        <v>0</v>
      </c>
      <c r="Y780" s="270"/>
      <c r="Z780" s="270"/>
      <c r="AB780" s="272" t="str">
        <f t="shared" si="41"/>
        <v/>
      </c>
    </row>
    <row r="781" spans="1:28" s="271" customFormat="1" ht="20.25">
      <c r="A781" s="215"/>
      <c r="B781" s="216" t="str">
        <f>IF(LEN(A781)=0,"",INDEX('Smelter Look-up'!$A:$A,MATCH($A781,'Smelter Look-up'!$E:$E,0)))</f>
        <v/>
      </c>
      <c r="C781" s="220" t="str">
        <f>IF(LEN(A781)=0,"",INDEX('Smelter Look-up'!$C:$C,MATCH($A781,'Smelter Look-up'!$E:$E,0)))</f>
        <v/>
      </c>
      <c r="D781" s="216"/>
      <c r="E781" s="216" t="str">
        <f ca="1">IF(ISERROR($V781),"",OFFSET('Smelter Look-up'!$D$4,$V781-4,0)&amp;"")</f>
        <v/>
      </c>
      <c r="F781" s="216" t="str">
        <f ca="1">IF(ISERROR($V781),"",OFFSET('Smelter Look-up'!$E$4,$V781-4,0))</f>
        <v/>
      </c>
      <c r="G781" s="216" t="str">
        <f ca="1">IF(C781=$X$4,"Enter smelter details", IF(ISERROR($V781),"",OFFSET('Smelter Look-up'!$F$4,$V781-4,0)))</f>
        <v/>
      </c>
      <c r="H781" s="217" t="str">
        <f ca="1">IF(ISERROR($V781),"",OFFSET('Smelter Look-up'!$G$4,$V781-4,0))</f>
        <v/>
      </c>
      <c r="I781" s="218" t="str">
        <f ca="1">IF(ISERROR($V781),"",OFFSET('Smelter Look-up'!$H$4,$V781-4,0))</f>
        <v/>
      </c>
      <c r="J781" s="218" t="str">
        <f ca="1">IF(ISERROR($V781),"",OFFSET('Smelter Look-up'!$I$4,$V781-4,0))</f>
        <v/>
      </c>
      <c r="K781" s="267"/>
      <c r="L781" s="267"/>
      <c r="M781" s="267"/>
      <c r="N781" s="267"/>
      <c r="O781" s="267"/>
      <c r="P781" s="219"/>
      <c r="Q781" s="268"/>
      <c r="R781" s="216" t="str">
        <f ca="1">IF(ISERROR($V781),"",OFFSET('Smelter Look-up'!$C$4,$V781-4,0)&amp;"")</f>
        <v/>
      </c>
      <c r="S781" s="224" t="str">
        <f t="shared" ca="1" si="39"/>
        <v/>
      </c>
      <c r="T781" s="224" t="str">
        <f ca="1">IF(B781="","",IF(ISERROR(MATCH($J781,SorP!$B$1:$B$6230,0)),"",INDIRECT("'SorP'!$A$"&amp;MATCH($J781,SorP!$B$1:$B$6230,0))))</f>
        <v/>
      </c>
      <c r="U781" s="239"/>
      <c r="V781" s="269" t="e">
        <f>IF(C781="",NA(),MATCH($B781&amp;$C781,'Smelter Look-up'!$J:$J,0))</f>
        <v>#N/A</v>
      </c>
      <c r="W781" s="270"/>
      <c r="X781" s="270">
        <f t="shared" ca="1" si="40"/>
        <v>0</v>
      </c>
      <c r="Y781" s="270"/>
      <c r="Z781" s="270"/>
      <c r="AB781" s="272" t="str">
        <f t="shared" si="41"/>
        <v/>
      </c>
    </row>
    <row r="782" spans="1:28" s="271" customFormat="1" ht="20.25">
      <c r="A782" s="215"/>
      <c r="B782" s="216" t="str">
        <f>IF(LEN(A782)=0,"",INDEX('Smelter Look-up'!$A:$A,MATCH($A782,'Smelter Look-up'!$E:$E,0)))</f>
        <v/>
      </c>
      <c r="C782" s="220" t="str">
        <f>IF(LEN(A782)=0,"",INDEX('Smelter Look-up'!$C:$C,MATCH($A782,'Smelter Look-up'!$E:$E,0)))</f>
        <v/>
      </c>
      <c r="D782" s="216"/>
      <c r="E782" s="216" t="str">
        <f ca="1">IF(ISERROR($V782),"",OFFSET('Smelter Look-up'!$D$4,$V782-4,0)&amp;"")</f>
        <v/>
      </c>
      <c r="F782" s="216" t="str">
        <f ca="1">IF(ISERROR($V782),"",OFFSET('Smelter Look-up'!$E$4,$V782-4,0))</f>
        <v/>
      </c>
      <c r="G782" s="216" t="str">
        <f ca="1">IF(C782=$X$4,"Enter smelter details", IF(ISERROR($V782),"",OFFSET('Smelter Look-up'!$F$4,$V782-4,0)))</f>
        <v/>
      </c>
      <c r="H782" s="217" t="str">
        <f ca="1">IF(ISERROR($V782),"",OFFSET('Smelter Look-up'!$G$4,$V782-4,0))</f>
        <v/>
      </c>
      <c r="I782" s="218" t="str">
        <f ca="1">IF(ISERROR($V782),"",OFFSET('Smelter Look-up'!$H$4,$V782-4,0))</f>
        <v/>
      </c>
      <c r="J782" s="218" t="str">
        <f ca="1">IF(ISERROR($V782),"",OFFSET('Smelter Look-up'!$I$4,$V782-4,0))</f>
        <v/>
      </c>
      <c r="K782" s="267"/>
      <c r="L782" s="267"/>
      <c r="M782" s="267"/>
      <c r="N782" s="267"/>
      <c r="O782" s="267"/>
      <c r="P782" s="219"/>
      <c r="Q782" s="268"/>
      <c r="R782" s="216" t="str">
        <f ca="1">IF(ISERROR($V782),"",OFFSET('Smelter Look-up'!$C$4,$V782-4,0)&amp;"")</f>
        <v/>
      </c>
      <c r="S782" s="224" t="str">
        <f t="shared" ca="1" si="39"/>
        <v/>
      </c>
      <c r="T782" s="224" t="str">
        <f ca="1">IF(B782="","",IF(ISERROR(MATCH($J782,SorP!$B$1:$B$6230,0)),"",INDIRECT("'SorP'!$A$"&amp;MATCH($J782,SorP!$B$1:$B$6230,0))))</f>
        <v/>
      </c>
      <c r="U782" s="239"/>
      <c r="V782" s="269" t="e">
        <f>IF(C782="",NA(),MATCH($B782&amp;$C782,'Smelter Look-up'!$J:$J,0))</f>
        <v>#N/A</v>
      </c>
      <c r="W782" s="270"/>
      <c r="X782" s="270">
        <f t="shared" ca="1" si="40"/>
        <v>0</v>
      </c>
      <c r="Y782" s="270"/>
      <c r="Z782" s="270"/>
      <c r="AB782" s="272" t="str">
        <f t="shared" si="41"/>
        <v/>
      </c>
    </row>
    <row r="783" spans="1:28" s="271" customFormat="1" ht="20.25">
      <c r="A783" s="215"/>
      <c r="B783" s="216" t="str">
        <f>IF(LEN(A783)=0,"",INDEX('Smelter Look-up'!$A:$A,MATCH($A783,'Smelter Look-up'!$E:$E,0)))</f>
        <v/>
      </c>
      <c r="C783" s="220" t="str">
        <f>IF(LEN(A783)=0,"",INDEX('Smelter Look-up'!$C:$C,MATCH($A783,'Smelter Look-up'!$E:$E,0)))</f>
        <v/>
      </c>
      <c r="D783" s="216"/>
      <c r="E783" s="216" t="str">
        <f ca="1">IF(ISERROR($V783),"",OFFSET('Smelter Look-up'!$D$4,$V783-4,0)&amp;"")</f>
        <v/>
      </c>
      <c r="F783" s="216" t="str">
        <f ca="1">IF(ISERROR($V783),"",OFFSET('Smelter Look-up'!$E$4,$V783-4,0))</f>
        <v/>
      </c>
      <c r="G783" s="216" t="str">
        <f ca="1">IF(C783=$X$4,"Enter smelter details", IF(ISERROR($V783),"",OFFSET('Smelter Look-up'!$F$4,$V783-4,0)))</f>
        <v/>
      </c>
      <c r="H783" s="217" t="str">
        <f ca="1">IF(ISERROR($V783),"",OFFSET('Smelter Look-up'!$G$4,$V783-4,0))</f>
        <v/>
      </c>
      <c r="I783" s="218" t="str">
        <f ca="1">IF(ISERROR($V783),"",OFFSET('Smelter Look-up'!$H$4,$V783-4,0))</f>
        <v/>
      </c>
      <c r="J783" s="218" t="str">
        <f ca="1">IF(ISERROR($V783),"",OFFSET('Smelter Look-up'!$I$4,$V783-4,0))</f>
        <v/>
      </c>
      <c r="K783" s="267"/>
      <c r="L783" s="267"/>
      <c r="M783" s="267"/>
      <c r="N783" s="267"/>
      <c r="O783" s="267"/>
      <c r="P783" s="219"/>
      <c r="Q783" s="268"/>
      <c r="R783" s="216" t="str">
        <f ca="1">IF(ISERROR($V783),"",OFFSET('Smelter Look-up'!$C$4,$V783-4,0)&amp;"")</f>
        <v/>
      </c>
      <c r="S783" s="224" t="str">
        <f t="shared" ca="1" si="39"/>
        <v/>
      </c>
      <c r="T783" s="224" t="str">
        <f ca="1">IF(B783="","",IF(ISERROR(MATCH($J783,SorP!$B$1:$B$6230,0)),"",INDIRECT("'SorP'!$A$"&amp;MATCH($J783,SorP!$B$1:$B$6230,0))))</f>
        <v/>
      </c>
      <c r="U783" s="239"/>
      <c r="V783" s="269" t="e">
        <f>IF(C783="",NA(),MATCH($B783&amp;$C783,'Smelter Look-up'!$J:$J,0))</f>
        <v>#N/A</v>
      </c>
      <c r="W783" s="270"/>
      <c r="X783" s="270">
        <f t="shared" ca="1" si="40"/>
        <v>0</v>
      </c>
      <c r="Y783" s="270"/>
      <c r="Z783" s="270"/>
      <c r="AB783" s="272" t="str">
        <f t="shared" si="41"/>
        <v/>
      </c>
    </row>
    <row r="784" spans="1:28" s="271" customFormat="1" ht="20.25">
      <c r="A784" s="215"/>
      <c r="B784" s="216" t="str">
        <f>IF(LEN(A784)=0,"",INDEX('Smelter Look-up'!$A:$A,MATCH($A784,'Smelter Look-up'!$E:$E,0)))</f>
        <v/>
      </c>
      <c r="C784" s="220" t="str">
        <f>IF(LEN(A784)=0,"",INDEX('Smelter Look-up'!$C:$C,MATCH($A784,'Smelter Look-up'!$E:$E,0)))</f>
        <v/>
      </c>
      <c r="D784" s="216"/>
      <c r="E784" s="216" t="str">
        <f ca="1">IF(ISERROR($V784),"",OFFSET('Smelter Look-up'!$D$4,$V784-4,0)&amp;"")</f>
        <v/>
      </c>
      <c r="F784" s="216" t="str">
        <f ca="1">IF(ISERROR($V784),"",OFFSET('Smelter Look-up'!$E$4,$V784-4,0))</f>
        <v/>
      </c>
      <c r="G784" s="216" t="str">
        <f ca="1">IF(C784=$X$4,"Enter smelter details", IF(ISERROR($V784),"",OFFSET('Smelter Look-up'!$F$4,$V784-4,0)))</f>
        <v/>
      </c>
      <c r="H784" s="217" t="str">
        <f ca="1">IF(ISERROR($V784),"",OFFSET('Smelter Look-up'!$G$4,$V784-4,0))</f>
        <v/>
      </c>
      <c r="I784" s="218" t="str">
        <f ca="1">IF(ISERROR($V784),"",OFFSET('Smelter Look-up'!$H$4,$V784-4,0))</f>
        <v/>
      </c>
      <c r="J784" s="218" t="str">
        <f ca="1">IF(ISERROR($V784),"",OFFSET('Smelter Look-up'!$I$4,$V784-4,0))</f>
        <v/>
      </c>
      <c r="K784" s="267"/>
      <c r="L784" s="267"/>
      <c r="M784" s="267"/>
      <c r="N784" s="267"/>
      <c r="O784" s="267"/>
      <c r="P784" s="219"/>
      <c r="Q784" s="268"/>
      <c r="R784" s="216" t="str">
        <f ca="1">IF(ISERROR($V784),"",OFFSET('Smelter Look-up'!$C$4,$V784-4,0)&amp;"")</f>
        <v/>
      </c>
      <c r="S784" s="224" t="str">
        <f t="shared" ca="1" si="39"/>
        <v/>
      </c>
      <c r="T784" s="224" t="str">
        <f ca="1">IF(B784="","",IF(ISERROR(MATCH($J784,SorP!$B$1:$B$6230,0)),"",INDIRECT("'SorP'!$A$"&amp;MATCH($J784,SorP!$B$1:$B$6230,0))))</f>
        <v/>
      </c>
      <c r="U784" s="239"/>
      <c r="V784" s="269" t="e">
        <f>IF(C784="",NA(),MATCH($B784&amp;$C784,'Smelter Look-up'!$J:$J,0))</f>
        <v>#N/A</v>
      </c>
      <c r="W784" s="270"/>
      <c r="X784" s="270">
        <f t="shared" ca="1" si="40"/>
        <v>0</v>
      </c>
      <c r="Y784" s="270"/>
      <c r="Z784" s="270"/>
      <c r="AB784" s="272" t="str">
        <f t="shared" si="41"/>
        <v/>
      </c>
    </row>
    <row r="785" spans="1:28" s="271" customFormat="1" ht="20.25">
      <c r="A785" s="215"/>
      <c r="B785" s="216" t="str">
        <f>IF(LEN(A785)=0,"",INDEX('Smelter Look-up'!$A:$A,MATCH($A785,'Smelter Look-up'!$E:$E,0)))</f>
        <v/>
      </c>
      <c r="C785" s="220" t="str">
        <f>IF(LEN(A785)=0,"",INDEX('Smelter Look-up'!$C:$C,MATCH($A785,'Smelter Look-up'!$E:$E,0)))</f>
        <v/>
      </c>
      <c r="D785" s="216"/>
      <c r="E785" s="216" t="str">
        <f ca="1">IF(ISERROR($V785),"",OFFSET('Smelter Look-up'!$D$4,$V785-4,0)&amp;"")</f>
        <v/>
      </c>
      <c r="F785" s="216" t="str">
        <f ca="1">IF(ISERROR($V785),"",OFFSET('Smelter Look-up'!$E$4,$V785-4,0))</f>
        <v/>
      </c>
      <c r="G785" s="216" t="str">
        <f ca="1">IF(C785=$X$4,"Enter smelter details", IF(ISERROR($V785),"",OFFSET('Smelter Look-up'!$F$4,$V785-4,0)))</f>
        <v/>
      </c>
      <c r="H785" s="217" t="str">
        <f ca="1">IF(ISERROR($V785),"",OFFSET('Smelter Look-up'!$G$4,$V785-4,0))</f>
        <v/>
      </c>
      <c r="I785" s="218" t="str">
        <f ca="1">IF(ISERROR($V785),"",OFFSET('Smelter Look-up'!$H$4,$V785-4,0))</f>
        <v/>
      </c>
      <c r="J785" s="218" t="str">
        <f ca="1">IF(ISERROR($V785),"",OFFSET('Smelter Look-up'!$I$4,$V785-4,0))</f>
        <v/>
      </c>
      <c r="K785" s="267"/>
      <c r="L785" s="267"/>
      <c r="M785" s="267"/>
      <c r="N785" s="267"/>
      <c r="O785" s="267"/>
      <c r="P785" s="219"/>
      <c r="Q785" s="268"/>
      <c r="R785" s="216" t="str">
        <f ca="1">IF(ISERROR($V785),"",OFFSET('Smelter Look-up'!$C$4,$V785-4,0)&amp;"")</f>
        <v/>
      </c>
      <c r="S785" s="224" t="str">
        <f t="shared" ca="1" si="39"/>
        <v/>
      </c>
      <c r="T785" s="224" t="str">
        <f ca="1">IF(B785="","",IF(ISERROR(MATCH($J785,SorP!$B$1:$B$6230,0)),"",INDIRECT("'SorP'!$A$"&amp;MATCH($J785,SorP!$B$1:$B$6230,0))))</f>
        <v/>
      </c>
      <c r="U785" s="239"/>
      <c r="V785" s="269" t="e">
        <f>IF(C785="",NA(),MATCH($B785&amp;$C785,'Smelter Look-up'!$J:$J,0))</f>
        <v>#N/A</v>
      </c>
      <c r="W785" s="270"/>
      <c r="X785" s="270">
        <f t="shared" ca="1" si="40"/>
        <v>0</v>
      </c>
      <c r="Y785" s="270"/>
      <c r="Z785" s="270"/>
      <c r="AB785" s="272" t="str">
        <f t="shared" si="41"/>
        <v/>
      </c>
    </row>
    <row r="786" spans="1:28" s="271" customFormat="1" ht="20.25">
      <c r="A786" s="215"/>
      <c r="B786" s="216" t="str">
        <f>IF(LEN(A786)=0,"",INDEX('Smelter Look-up'!$A:$A,MATCH($A786,'Smelter Look-up'!$E:$E,0)))</f>
        <v/>
      </c>
      <c r="C786" s="220" t="str">
        <f>IF(LEN(A786)=0,"",INDEX('Smelter Look-up'!$C:$C,MATCH($A786,'Smelter Look-up'!$E:$E,0)))</f>
        <v/>
      </c>
      <c r="D786" s="216"/>
      <c r="E786" s="216" t="str">
        <f ca="1">IF(ISERROR($V786),"",OFFSET('Smelter Look-up'!$D$4,$V786-4,0)&amp;"")</f>
        <v/>
      </c>
      <c r="F786" s="216" t="str">
        <f ca="1">IF(ISERROR($V786),"",OFFSET('Smelter Look-up'!$E$4,$V786-4,0))</f>
        <v/>
      </c>
      <c r="G786" s="216" t="str">
        <f ca="1">IF(C786=$X$4,"Enter smelter details", IF(ISERROR($V786),"",OFFSET('Smelter Look-up'!$F$4,$V786-4,0)))</f>
        <v/>
      </c>
      <c r="H786" s="217" t="str">
        <f ca="1">IF(ISERROR($V786),"",OFFSET('Smelter Look-up'!$G$4,$V786-4,0))</f>
        <v/>
      </c>
      <c r="I786" s="218" t="str">
        <f ca="1">IF(ISERROR($V786),"",OFFSET('Smelter Look-up'!$H$4,$V786-4,0))</f>
        <v/>
      </c>
      <c r="J786" s="218" t="str">
        <f ca="1">IF(ISERROR($V786),"",OFFSET('Smelter Look-up'!$I$4,$V786-4,0))</f>
        <v/>
      </c>
      <c r="K786" s="267"/>
      <c r="L786" s="267"/>
      <c r="M786" s="267"/>
      <c r="N786" s="267"/>
      <c r="O786" s="267"/>
      <c r="P786" s="219"/>
      <c r="Q786" s="268"/>
      <c r="R786" s="216" t="str">
        <f ca="1">IF(ISERROR($V786),"",OFFSET('Smelter Look-up'!$C$4,$V786-4,0)&amp;"")</f>
        <v/>
      </c>
      <c r="S786" s="224" t="str">
        <f t="shared" ca="1" si="39"/>
        <v/>
      </c>
      <c r="T786" s="224" t="str">
        <f ca="1">IF(B786="","",IF(ISERROR(MATCH($J786,SorP!$B$1:$B$6230,0)),"",INDIRECT("'SorP'!$A$"&amp;MATCH($J786,SorP!$B$1:$B$6230,0))))</f>
        <v/>
      </c>
      <c r="U786" s="239"/>
      <c r="V786" s="269" t="e">
        <f>IF(C786="",NA(),MATCH($B786&amp;$C786,'Smelter Look-up'!$J:$J,0))</f>
        <v>#N/A</v>
      </c>
      <c r="W786" s="270"/>
      <c r="X786" s="270">
        <f t="shared" ca="1" si="40"/>
        <v>0</v>
      </c>
      <c r="Y786" s="270"/>
      <c r="Z786" s="270"/>
      <c r="AB786" s="272" t="str">
        <f t="shared" si="41"/>
        <v/>
      </c>
    </row>
    <row r="787" spans="1:28" s="271" customFormat="1" ht="20.25">
      <c r="A787" s="215"/>
      <c r="B787" s="216" t="str">
        <f>IF(LEN(A787)=0,"",INDEX('Smelter Look-up'!$A:$A,MATCH($A787,'Smelter Look-up'!$E:$E,0)))</f>
        <v/>
      </c>
      <c r="C787" s="220" t="str">
        <f>IF(LEN(A787)=0,"",INDEX('Smelter Look-up'!$C:$C,MATCH($A787,'Smelter Look-up'!$E:$E,0)))</f>
        <v/>
      </c>
      <c r="D787" s="216"/>
      <c r="E787" s="216" t="str">
        <f ca="1">IF(ISERROR($V787),"",OFFSET('Smelter Look-up'!$D$4,$V787-4,0)&amp;"")</f>
        <v/>
      </c>
      <c r="F787" s="216" t="str">
        <f ca="1">IF(ISERROR($V787),"",OFFSET('Smelter Look-up'!$E$4,$V787-4,0))</f>
        <v/>
      </c>
      <c r="G787" s="216" t="str">
        <f ca="1">IF(C787=$X$4,"Enter smelter details", IF(ISERROR($V787),"",OFFSET('Smelter Look-up'!$F$4,$V787-4,0)))</f>
        <v/>
      </c>
      <c r="H787" s="217" t="str">
        <f ca="1">IF(ISERROR($V787),"",OFFSET('Smelter Look-up'!$G$4,$V787-4,0))</f>
        <v/>
      </c>
      <c r="I787" s="218" t="str">
        <f ca="1">IF(ISERROR($V787),"",OFFSET('Smelter Look-up'!$H$4,$V787-4,0))</f>
        <v/>
      </c>
      <c r="J787" s="218" t="str">
        <f ca="1">IF(ISERROR($V787),"",OFFSET('Smelter Look-up'!$I$4,$V787-4,0))</f>
        <v/>
      </c>
      <c r="K787" s="267"/>
      <c r="L787" s="267"/>
      <c r="M787" s="267"/>
      <c r="N787" s="267"/>
      <c r="O787" s="267"/>
      <c r="P787" s="219"/>
      <c r="Q787" s="268"/>
      <c r="R787" s="216" t="str">
        <f ca="1">IF(ISERROR($V787),"",OFFSET('Smelter Look-up'!$C$4,$V787-4,0)&amp;"")</f>
        <v/>
      </c>
      <c r="S787" s="224" t="str">
        <f t="shared" ca="1" si="39"/>
        <v/>
      </c>
      <c r="T787" s="224" t="str">
        <f ca="1">IF(B787="","",IF(ISERROR(MATCH($J787,SorP!$B$1:$B$6230,0)),"",INDIRECT("'SorP'!$A$"&amp;MATCH($J787,SorP!$B$1:$B$6230,0))))</f>
        <v/>
      </c>
      <c r="U787" s="239"/>
      <c r="V787" s="269" t="e">
        <f>IF(C787="",NA(),MATCH($B787&amp;$C787,'Smelter Look-up'!$J:$J,0))</f>
        <v>#N/A</v>
      </c>
      <c r="W787" s="270"/>
      <c r="X787" s="270">
        <f t="shared" ca="1" si="40"/>
        <v>0</v>
      </c>
      <c r="Y787" s="270"/>
      <c r="Z787" s="270"/>
      <c r="AB787" s="272" t="str">
        <f t="shared" si="41"/>
        <v/>
      </c>
    </row>
    <row r="788" spans="1:28" s="271" customFormat="1" ht="20.25">
      <c r="A788" s="215"/>
      <c r="B788" s="216" t="str">
        <f>IF(LEN(A788)=0,"",INDEX('Smelter Look-up'!$A:$A,MATCH($A788,'Smelter Look-up'!$E:$E,0)))</f>
        <v/>
      </c>
      <c r="C788" s="220" t="str">
        <f>IF(LEN(A788)=0,"",INDEX('Smelter Look-up'!$C:$C,MATCH($A788,'Smelter Look-up'!$E:$E,0)))</f>
        <v/>
      </c>
      <c r="D788" s="216"/>
      <c r="E788" s="216" t="str">
        <f ca="1">IF(ISERROR($V788),"",OFFSET('Smelter Look-up'!$D$4,$V788-4,0)&amp;"")</f>
        <v/>
      </c>
      <c r="F788" s="216" t="str">
        <f ca="1">IF(ISERROR($V788),"",OFFSET('Smelter Look-up'!$E$4,$V788-4,0))</f>
        <v/>
      </c>
      <c r="G788" s="216" t="str">
        <f ca="1">IF(C788=$X$4,"Enter smelter details", IF(ISERROR($V788),"",OFFSET('Smelter Look-up'!$F$4,$V788-4,0)))</f>
        <v/>
      </c>
      <c r="H788" s="217" t="str">
        <f ca="1">IF(ISERROR($V788),"",OFFSET('Smelter Look-up'!$G$4,$V788-4,0))</f>
        <v/>
      </c>
      <c r="I788" s="218" t="str">
        <f ca="1">IF(ISERROR($V788),"",OFFSET('Smelter Look-up'!$H$4,$V788-4,0))</f>
        <v/>
      </c>
      <c r="J788" s="218" t="str">
        <f ca="1">IF(ISERROR($V788),"",OFFSET('Smelter Look-up'!$I$4,$V788-4,0))</f>
        <v/>
      </c>
      <c r="K788" s="267"/>
      <c r="L788" s="267"/>
      <c r="M788" s="267"/>
      <c r="N788" s="267"/>
      <c r="O788" s="267"/>
      <c r="P788" s="219"/>
      <c r="Q788" s="268"/>
      <c r="R788" s="216" t="str">
        <f ca="1">IF(ISERROR($V788),"",OFFSET('Smelter Look-up'!$C$4,$V788-4,0)&amp;"")</f>
        <v/>
      </c>
      <c r="S788" s="224" t="str">
        <f t="shared" ca="1" si="39"/>
        <v/>
      </c>
      <c r="T788" s="224" t="str">
        <f ca="1">IF(B788="","",IF(ISERROR(MATCH($J788,SorP!$B$1:$B$6230,0)),"",INDIRECT("'SorP'!$A$"&amp;MATCH($J788,SorP!$B$1:$B$6230,0))))</f>
        <v/>
      </c>
      <c r="U788" s="239"/>
      <c r="V788" s="269" t="e">
        <f>IF(C788="",NA(),MATCH($B788&amp;$C788,'Smelter Look-up'!$J:$J,0))</f>
        <v>#N/A</v>
      </c>
      <c r="W788" s="270"/>
      <c r="X788" s="270">
        <f t="shared" ca="1" si="40"/>
        <v>0</v>
      </c>
      <c r="Y788" s="270"/>
      <c r="Z788" s="270"/>
      <c r="AB788" s="272" t="str">
        <f t="shared" si="41"/>
        <v/>
      </c>
    </row>
    <row r="789" spans="1:28" s="271" customFormat="1" ht="20.25">
      <c r="A789" s="215"/>
      <c r="B789" s="216" t="str">
        <f>IF(LEN(A789)=0,"",INDEX('Smelter Look-up'!$A:$A,MATCH($A789,'Smelter Look-up'!$E:$E,0)))</f>
        <v/>
      </c>
      <c r="C789" s="220" t="str">
        <f>IF(LEN(A789)=0,"",INDEX('Smelter Look-up'!$C:$C,MATCH($A789,'Smelter Look-up'!$E:$E,0)))</f>
        <v/>
      </c>
      <c r="D789" s="216"/>
      <c r="E789" s="216" t="str">
        <f ca="1">IF(ISERROR($V789),"",OFFSET('Smelter Look-up'!$D$4,$V789-4,0)&amp;"")</f>
        <v/>
      </c>
      <c r="F789" s="216" t="str">
        <f ca="1">IF(ISERROR($V789),"",OFFSET('Smelter Look-up'!$E$4,$V789-4,0))</f>
        <v/>
      </c>
      <c r="G789" s="216" t="str">
        <f ca="1">IF(C789=$X$4,"Enter smelter details", IF(ISERROR($V789),"",OFFSET('Smelter Look-up'!$F$4,$V789-4,0)))</f>
        <v/>
      </c>
      <c r="H789" s="217" t="str">
        <f ca="1">IF(ISERROR($V789),"",OFFSET('Smelter Look-up'!$G$4,$V789-4,0))</f>
        <v/>
      </c>
      <c r="I789" s="218" t="str">
        <f ca="1">IF(ISERROR($V789),"",OFFSET('Smelter Look-up'!$H$4,$V789-4,0))</f>
        <v/>
      </c>
      <c r="J789" s="218" t="str">
        <f ca="1">IF(ISERROR($V789),"",OFFSET('Smelter Look-up'!$I$4,$V789-4,0))</f>
        <v/>
      </c>
      <c r="K789" s="267"/>
      <c r="L789" s="267"/>
      <c r="M789" s="267"/>
      <c r="N789" s="267"/>
      <c r="O789" s="267"/>
      <c r="P789" s="219"/>
      <c r="Q789" s="268"/>
      <c r="R789" s="216" t="str">
        <f ca="1">IF(ISERROR($V789),"",OFFSET('Smelter Look-up'!$C$4,$V789-4,0)&amp;"")</f>
        <v/>
      </c>
      <c r="S789" s="224" t="str">
        <f t="shared" ca="1" si="39"/>
        <v/>
      </c>
      <c r="T789" s="224" t="str">
        <f ca="1">IF(B789="","",IF(ISERROR(MATCH($J789,SorP!$B$1:$B$6230,0)),"",INDIRECT("'SorP'!$A$"&amp;MATCH($J789,SorP!$B$1:$B$6230,0))))</f>
        <v/>
      </c>
      <c r="U789" s="239"/>
      <c r="V789" s="269" t="e">
        <f>IF(C789="",NA(),MATCH($B789&amp;$C789,'Smelter Look-up'!$J:$J,0))</f>
        <v>#N/A</v>
      </c>
      <c r="W789" s="270"/>
      <c r="X789" s="270">
        <f t="shared" ca="1" si="40"/>
        <v>0</v>
      </c>
      <c r="Y789" s="270"/>
      <c r="Z789" s="270"/>
      <c r="AB789" s="272" t="str">
        <f t="shared" si="41"/>
        <v/>
      </c>
    </row>
    <row r="790" spans="1:28" s="271" customFormat="1" ht="20.25">
      <c r="A790" s="215"/>
      <c r="B790" s="216" t="str">
        <f>IF(LEN(A790)=0,"",INDEX('Smelter Look-up'!$A:$A,MATCH($A790,'Smelter Look-up'!$E:$E,0)))</f>
        <v/>
      </c>
      <c r="C790" s="220" t="str">
        <f>IF(LEN(A790)=0,"",INDEX('Smelter Look-up'!$C:$C,MATCH($A790,'Smelter Look-up'!$E:$E,0)))</f>
        <v/>
      </c>
      <c r="D790" s="216"/>
      <c r="E790" s="216" t="str">
        <f ca="1">IF(ISERROR($V790),"",OFFSET('Smelter Look-up'!$D$4,$V790-4,0)&amp;"")</f>
        <v/>
      </c>
      <c r="F790" s="216" t="str">
        <f ca="1">IF(ISERROR($V790),"",OFFSET('Smelter Look-up'!$E$4,$V790-4,0))</f>
        <v/>
      </c>
      <c r="G790" s="216" t="str">
        <f ca="1">IF(C790=$X$4,"Enter smelter details", IF(ISERROR($V790),"",OFFSET('Smelter Look-up'!$F$4,$V790-4,0)))</f>
        <v/>
      </c>
      <c r="H790" s="217" t="str">
        <f ca="1">IF(ISERROR($V790),"",OFFSET('Smelter Look-up'!$G$4,$V790-4,0))</f>
        <v/>
      </c>
      <c r="I790" s="218" t="str">
        <f ca="1">IF(ISERROR($V790),"",OFFSET('Smelter Look-up'!$H$4,$V790-4,0))</f>
        <v/>
      </c>
      <c r="J790" s="218" t="str">
        <f ca="1">IF(ISERROR($V790),"",OFFSET('Smelter Look-up'!$I$4,$V790-4,0))</f>
        <v/>
      </c>
      <c r="K790" s="267"/>
      <c r="L790" s="267"/>
      <c r="M790" s="267"/>
      <c r="N790" s="267"/>
      <c r="O790" s="267"/>
      <c r="P790" s="219"/>
      <c r="Q790" s="268"/>
      <c r="R790" s="216" t="str">
        <f ca="1">IF(ISERROR($V790),"",OFFSET('Smelter Look-up'!$C$4,$V790-4,0)&amp;"")</f>
        <v/>
      </c>
      <c r="S790" s="224" t="str">
        <f t="shared" ca="1" si="39"/>
        <v/>
      </c>
      <c r="T790" s="224" t="str">
        <f ca="1">IF(B790="","",IF(ISERROR(MATCH($J790,SorP!$B$1:$B$6230,0)),"",INDIRECT("'SorP'!$A$"&amp;MATCH($J790,SorP!$B$1:$B$6230,0))))</f>
        <v/>
      </c>
      <c r="U790" s="239"/>
      <c r="V790" s="269" t="e">
        <f>IF(C790="",NA(),MATCH($B790&amp;$C790,'Smelter Look-up'!$J:$J,0))</f>
        <v>#N/A</v>
      </c>
      <c r="W790" s="270"/>
      <c r="X790" s="270">
        <f t="shared" ca="1" si="40"/>
        <v>0</v>
      </c>
      <c r="Y790" s="270"/>
      <c r="Z790" s="270"/>
      <c r="AB790" s="272" t="str">
        <f t="shared" si="41"/>
        <v/>
      </c>
    </row>
    <row r="791" spans="1:28" s="271" customFormat="1" ht="20.25">
      <c r="A791" s="215"/>
      <c r="B791" s="216" t="str">
        <f>IF(LEN(A791)=0,"",INDEX('Smelter Look-up'!$A:$A,MATCH($A791,'Smelter Look-up'!$E:$E,0)))</f>
        <v/>
      </c>
      <c r="C791" s="220" t="str">
        <f>IF(LEN(A791)=0,"",INDEX('Smelter Look-up'!$C:$C,MATCH($A791,'Smelter Look-up'!$E:$E,0)))</f>
        <v/>
      </c>
      <c r="D791" s="216"/>
      <c r="E791" s="216" t="str">
        <f ca="1">IF(ISERROR($V791),"",OFFSET('Smelter Look-up'!$D$4,$V791-4,0)&amp;"")</f>
        <v/>
      </c>
      <c r="F791" s="216" t="str">
        <f ca="1">IF(ISERROR($V791),"",OFFSET('Smelter Look-up'!$E$4,$V791-4,0))</f>
        <v/>
      </c>
      <c r="G791" s="216" t="str">
        <f ca="1">IF(C791=$X$4,"Enter smelter details", IF(ISERROR($V791),"",OFFSET('Smelter Look-up'!$F$4,$V791-4,0)))</f>
        <v/>
      </c>
      <c r="H791" s="217" t="str">
        <f ca="1">IF(ISERROR($V791),"",OFFSET('Smelter Look-up'!$G$4,$V791-4,0))</f>
        <v/>
      </c>
      <c r="I791" s="218" t="str">
        <f ca="1">IF(ISERROR($V791),"",OFFSET('Smelter Look-up'!$H$4,$V791-4,0))</f>
        <v/>
      </c>
      <c r="J791" s="218" t="str">
        <f ca="1">IF(ISERROR($V791),"",OFFSET('Smelter Look-up'!$I$4,$V791-4,0))</f>
        <v/>
      </c>
      <c r="K791" s="267"/>
      <c r="L791" s="267"/>
      <c r="M791" s="267"/>
      <c r="N791" s="267"/>
      <c r="O791" s="267"/>
      <c r="P791" s="219"/>
      <c r="Q791" s="268"/>
      <c r="R791" s="216" t="str">
        <f ca="1">IF(ISERROR($V791),"",OFFSET('Smelter Look-up'!$C$4,$V791-4,0)&amp;"")</f>
        <v/>
      </c>
      <c r="S791" s="224" t="str">
        <f t="shared" ca="1" si="39"/>
        <v/>
      </c>
      <c r="T791" s="224" t="str">
        <f ca="1">IF(B791="","",IF(ISERROR(MATCH($J791,SorP!$B$1:$B$6230,0)),"",INDIRECT("'SorP'!$A$"&amp;MATCH($J791,SorP!$B$1:$B$6230,0))))</f>
        <v/>
      </c>
      <c r="U791" s="239"/>
      <c r="V791" s="269" t="e">
        <f>IF(C791="",NA(),MATCH($B791&amp;$C791,'Smelter Look-up'!$J:$J,0))</f>
        <v>#N/A</v>
      </c>
      <c r="W791" s="270"/>
      <c r="X791" s="270">
        <f t="shared" ca="1" si="40"/>
        <v>0</v>
      </c>
      <c r="Y791" s="270"/>
      <c r="Z791" s="270"/>
      <c r="AB791" s="272" t="str">
        <f t="shared" si="41"/>
        <v/>
      </c>
    </row>
    <row r="792" spans="1:28" s="271" customFormat="1" ht="20.25">
      <c r="A792" s="215"/>
      <c r="B792" s="216" t="str">
        <f>IF(LEN(A792)=0,"",INDEX('Smelter Look-up'!$A:$A,MATCH($A792,'Smelter Look-up'!$E:$E,0)))</f>
        <v/>
      </c>
      <c r="C792" s="220" t="str">
        <f>IF(LEN(A792)=0,"",INDEX('Smelter Look-up'!$C:$C,MATCH($A792,'Smelter Look-up'!$E:$E,0)))</f>
        <v/>
      </c>
      <c r="D792" s="216"/>
      <c r="E792" s="216" t="str">
        <f ca="1">IF(ISERROR($V792),"",OFFSET('Smelter Look-up'!$D$4,$V792-4,0)&amp;"")</f>
        <v/>
      </c>
      <c r="F792" s="216" t="str">
        <f ca="1">IF(ISERROR($V792),"",OFFSET('Smelter Look-up'!$E$4,$V792-4,0))</f>
        <v/>
      </c>
      <c r="G792" s="216" t="str">
        <f ca="1">IF(C792=$X$4,"Enter smelter details", IF(ISERROR($V792),"",OFFSET('Smelter Look-up'!$F$4,$V792-4,0)))</f>
        <v/>
      </c>
      <c r="H792" s="217" t="str">
        <f ca="1">IF(ISERROR($V792),"",OFFSET('Smelter Look-up'!$G$4,$V792-4,0))</f>
        <v/>
      </c>
      <c r="I792" s="218" t="str">
        <f ca="1">IF(ISERROR($V792),"",OFFSET('Smelter Look-up'!$H$4,$V792-4,0))</f>
        <v/>
      </c>
      <c r="J792" s="218" t="str">
        <f ca="1">IF(ISERROR($V792),"",OFFSET('Smelter Look-up'!$I$4,$V792-4,0))</f>
        <v/>
      </c>
      <c r="K792" s="267"/>
      <c r="L792" s="267"/>
      <c r="M792" s="267"/>
      <c r="N792" s="267"/>
      <c r="O792" s="267"/>
      <c r="P792" s="219"/>
      <c r="Q792" s="268"/>
      <c r="R792" s="216" t="str">
        <f ca="1">IF(ISERROR($V792),"",OFFSET('Smelter Look-up'!$C$4,$V792-4,0)&amp;"")</f>
        <v/>
      </c>
      <c r="S792" s="224" t="str">
        <f t="shared" ca="1" si="39"/>
        <v/>
      </c>
      <c r="T792" s="224" t="str">
        <f ca="1">IF(B792="","",IF(ISERROR(MATCH($J792,SorP!$B$1:$B$6230,0)),"",INDIRECT("'SorP'!$A$"&amp;MATCH($J792,SorP!$B$1:$B$6230,0))))</f>
        <v/>
      </c>
      <c r="U792" s="239"/>
      <c r="V792" s="269" t="e">
        <f>IF(C792="",NA(),MATCH($B792&amp;$C792,'Smelter Look-up'!$J:$J,0))</f>
        <v>#N/A</v>
      </c>
      <c r="W792" s="270"/>
      <c r="X792" s="270">
        <f t="shared" ca="1" si="40"/>
        <v>0</v>
      </c>
      <c r="Y792" s="270"/>
      <c r="Z792" s="270"/>
      <c r="AB792" s="272" t="str">
        <f t="shared" si="41"/>
        <v/>
      </c>
    </row>
    <row r="793" spans="1:28" s="271" customFormat="1" ht="20.25">
      <c r="A793" s="215"/>
      <c r="B793" s="216" t="str">
        <f>IF(LEN(A793)=0,"",INDEX('Smelter Look-up'!$A:$A,MATCH($A793,'Smelter Look-up'!$E:$E,0)))</f>
        <v/>
      </c>
      <c r="C793" s="220" t="str">
        <f>IF(LEN(A793)=0,"",INDEX('Smelter Look-up'!$C:$C,MATCH($A793,'Smelter Look-up'!$E:$E,0)))</f>
        <v/>
      </c>
      <c r="D793" s="216"/>
      <c r="E793" s="216" t="str">
        <f ca="1">IF(ISERROR($V793),"",OFFSET('Smelter Look-up'!$D$4,$V793-4,0)&amp;"")</f>
        <v/>
      </c>
      <c r="F793" s="216" t="str">
        <f ca="1">IF(ISERROR($V793),"",OFFSET('Smelter Look-up'!$E$4,$V793-4,0))</f>
        <v/>
      </c>
      <c r="G793" s="216" t="str">
        <f ca="1">IF(C793=$X$4,"Enter smelter details", IF(ISERROR($V793),"",OFFSET('Smelter Look-up'!$F$4,$V793-4,0)))</f>
        <v/>
      </c>
      <c r="H793" s="217" t="str">
        <f ca="1">IF(ISERROR($V793),"",OFFSET('Smelter Look-up'!$G$4,$V793-4,0))</f>
        <v/>
      </c>
      <c r="I793" s="218" t="str">
        <f ca="1">IF(ISERROR($V793),"",OFFSET('Smelter Look-up'!$H$4,$V793-4,0))</f>
        <v/>
      </c>
      <c r="J793" s="218" t="str">
        <f ca="1">IF(ISERROR($V793),"",OFFSET('Smelter Look-up'!$I$4,$V793-4,0))</f>
        <v/>
      </c>
      <c r="K793" s="267"/>
      <c r="L793" s="267"/>
      <c r="M793" s="267"/>
      <c r="N793" s="267"/>
      <c r="O793" s="267"/>
      <c r="P793" s="219"/>
      <c r="Q793" s="268"/>
      <c r="R793" s="216" t="str">
        <f ca="1">IF(ISERROR($V793),"",OFFSET('Smelter Look-up'!$C$4,$V793-4,0)&amp;"")</f>
        <v/>
      </c>
      <c r="S793" s="224" t="str">
        <f t="shared" ca="1" si="39"/>
        <v/>
      </c>
      <c r="T793" s="224" t="str">
        <f ca="1">IF(B793="","",IF(ISERROR(MATCH($J793,SorP!$B$1:$B$6230,0)),"",INDIRECT("'SorP'!$A$"&amp;MATCH($J793,SorP!$B$1:$B$6230,0))))</f>
        <v/>
      </c>
      <c r="U793" s="239"/>
      <c r="V793" s="269" t="e">
        <f>IF(C793="",NA(),MATCH($B793&amp;$C793,'Smelter Look-up'!$J:$J,0))</f>
        <v>#N/A</v>
      </c>
      <c r="W793" s="270"/>
      <c r="X793" s="270">
        <f t="shared" ca="1" si="40"/>
        <v>0</v>
      </c>
      <c r="Y793" s="270"/>
      <c r="Z793" s="270"/>
      <c r="AB793" s="272" t="str">
        <f t="shared" si="41"/>
        <v/>
      </c>
    </row>
    <row r="794" spans="1:28" s="271" customFormat="1" ht="20.25">
      <c r="A794" s="215"/>
      <c r="B794" s="216" t="str">
        <f>IF(LEN(A794)=0,"",INDEX('Smelter Look-up'!$A:$A,MATCH($A794,'Smelter Look-up'!$E:$E,0)))</f>
        <v/>
      </c>
      <c r="C794" s="220" t="str">
        <f>IF(LEN(A794)=0,"",INDEX('Smelter Look-up'!$C:$C,MATCH($A794,'Smelter Look-up'!$E:$E,0)))</f>
        <v/>
      </c>
      <c r="D794" s="216"/>
      <c r="E794" s="216" t="str">
        <f ca="1">IF(ISERROR($V794),"",OFFSET('Smelter Look-up'!$D$4,$V794-4,0)&amp;"")</f>
        <v/>
      </c>
      <c r="F794" s="216" t="str">
        <f ca="1">IF(ISERROR($V794),"",OFFSET('Smelter Look-up'!$E$4,$V794-4,0))</f>
        <v/>
      </c>
      <c r="G794" s="216" t="str">
        <f ca="1">IF(C794=$X$4,"Enter smelter details", IF(ISERROR($V794),"",OFFSET('Smelter Look-up'!$F$4,$V794-4,0)))</f>
        <v/>
      </c>
      <c r="H794" s="217" t="str">
        <f ca="1">IF(ISERROR($V794),"",OFFSET('Smelter Look-up'!$G$4,$V794-4,0))</f>
        <v/>
      </c>
      <c r="I794" s="218" t="str">
        <f ca="1">IF(ISERROR($V794),"",OFFSET('Smelter Look-up'!$H$4,$V794-4,0))</f>
        <v/>
      </c>
      <c r="J794" s="218" t="str">
        <f ca="1">IF(ISERROR($V794),"",OFFSET('Smelter Look-up'!$I$4,$V794-4,0))</f>
        <v/>
      </c>
      <c r="K794" s="267"/>
      <c r="L794" s="267"/>
      <c r="M794" s="267"/>
      <c r="N794" s="267"/>
      <c r="O794" s="267"/>
      <c r="P794" s="219"/>
      <c r="Q794" s="268"/>
      <c r="R794" s="216" t="str">
        <f ca="1">IF(ISERROR($V794),"",OFFSET('Smelter Look-up'!$C$4,$V794-4,0)&amp;"")</f>
        <v/>
      </c>
      <c r="S794" s="224" t="str">
        <f t="shared" ca="1" si="39"/>
        <v/>
      </c>
      <c r="T794" s="224" t="str">
        <f ca="1">IF(B794="","",IF(ISERROR(MATCH($J794,SorP!$B$1:$B$6230,0)),"",INDIRECT("'SorP'!$A$"&amp;MATCH($J794,SorP!$B$1:$B$6230,0))))</f>
        <v/>
      </c>
      <c r="U794" s="239"/>
      <c r="V794" s="269" t="e">
        <f>IF(C794="",NA(),MATCH($B794&amp;$C794,'Smelter Look-up'!$J:$J,0))</f>
        <v>#N/A</v>
      </c>
      <c r="W794" s="270"/>
      <c r="X794" s="270">
        <f t="shared" ca="1" si="40"/>
        <v>0</v>
      </c>
      <c r="Y794" s="270"/>
      <c r="Z794" s="270"/>
      <c r="AB794" s="272" t="str">
        <f t="shared" si="41"/>
        <v/>
      </c>
    </row>
    <row r="795" spans="1:28" s="271" customFormat="1" ht="20.25">
      <c r="A795" s="215"/>
      <c r="B795" s="216" t="str">
        <f>IF(LEN(A795)=0,"",INDEX('Smelter Look-up'!$A:$A,MATCH($A795,'Smelter Look-up'!$E:$E,0)))</f>
        <v/>
      </c>
      <c r="C795" s="220" t="str">
        <f>IF(LEN(A795)=0,"",INDEX('Smelter Look-up'!$C:$C,MATCH($A795,'Smelter Look-up'!$E:$E,0)))</f>
        <v/>
      </c>
      <c r="D795" s="216"/>
      <c r="E795" s="216" t="str">
        <f ca="1">IF(ISERROR($V795),"",OFFSET('Smelter Look-up'!$D$4,$V795-4,0)&amp;"")</f>
        <v/>
      </c>
      <c r="F795" s="216" t="str">
        <f ca="1">IF(ISERROR($V795),"",OFFSET('Smelter Look-up'!$E$4,$V795-4,0))</f>
        <v/>
      </c>
      <c r="G795" s="216" t="str">
        <f ca="1">IF(C795=$X$4,"Enter smelter details", IF(ISERROR($V795),"",OFFSET('Smelter Look-up'!$F$4,$V795-4,0)))</f>
        <v/>
      </c>
      <c r="H795" s="217" t="str">
        <f ca="1">IF(ISERROR($V795),"",OFFSET('Smelter Look-up'!$G$4,$V795-4,0))</f>
        <v/>
      </c>
      <c r="I795" s="218" t="str">
        <f ca="1">IF(ISERROR($V795),"",OFFSET('Smelter Look-up'!$H$4,$V795-4,0))</f>
        <v/>
      </c>
      <c r="J795" s="218" t="str">
        <f ca="1">IF(ISERROR($V795),"",OFFSET('Smelter Look-up'!$I$4,$V795-4,0))</f>
        <v/>
      </c>
      <c r="K795" s="267"/>
      <c r="L795" s="267"/>
      <c r="M795" s="267"/>
      <c r="N795" s="267"/>
      <c r="O795" s="267"/>
      <c r="P795" s="219"/>
      <c r="Q795" s="268"/>
      <c r="R795" s="216" t="str">
        <f ca="1">IF(ISERROR($V795),"",OFFSET('Smelter Look-up'!$C$4,$V795-4,0)&amp;"")</f>
        <v/>
      </c>
      <c r="S795" s="224" t="str">
        <f t="shared" ca="1" si="39"/>
        <v/>
      </c>
      <c r="T795" s="224" t="str">
        <f ca="1">IF(B795="","",IF(ISERROR(MATCH($J795,SorP!$B$1:$B$6230,0)),"",INDIRECT("'SorP'!$A$"&amp;MATCH($J795,SorP!$B$1:$B$6230,0))))</f>
        <v/>
      </c>
      <c r="U795" s="239"/>
      <c r="V795" s="269" t="e">
        <f>IF(C795="",NA(),MATCH($B795&amp;$C795,'Smelter Look-up'!$J:$J,0))</f>
        <v>#N/A</v>
      </c>
      <c r="W795" s="270"/>
      <c r="X795" s="270">
        <f t="shared" ca="1" si="40"/>
        <v>0</v>
      </c>
      <c r="Y795" s="270"/>
      <c r="Z795" s="270"/>
      <c r="AB795" s="272" t="str">
        <f t="shared" si="41"/>
        <v/>
      </c>
    </row>
    <row r="796" spans="1:28" s="271" customFormat="1" ht="20.25">
      <c r="A796" s="215"/>
      <c r="B796" s="216" t="str">
        <f>IF(LEN(A796)=0,"",INDEX('Smelter Look-up'!$A:$A,MATCH($A796,'Smelter Look-up'!$E:$E,0)))</f>
        <v/>
      </c>
      <c r="C796" s="220" t="str">
        <f>IF(LEN(A796)=0,"",INDEX('Smelter Look-up'!$C:$C,MATCH($A796,'Smelter Look-up'!$E:$E,0)))</f>
        <v/>
      </c>
      <c r="D796" s="216"/>
      <c r="E796" s="216" t="str">
        <f ca="1">IF(ISERROR($V796),"",OFFSET('Smelter Look-up'!$D$4,$V796-4,0)&amp;"")</f>
        <v/>
      </c>
      <c r="F796" s="216" t="str">
        <f ca="1">IF(ISERROR($V796),"",OFFSET('Smelter Look-up'!$E$4,$V796-4,0))</f>
        <v/>
      </c>
      <c r="G796" s="216" t="str">
        <f ca="1">IF(C796=$X$4,"Enter smelter details", IF(ISERROR($V796),"",OFFSET('Smelter Look-up'!$F$4,$V796-4,0)))</f>
        <v/>
      </c>
      <c r="H796" s="217" t="str">
        <f ca="1">IF(ISERROR($V796),"",OFFSET('Smelter Look-up'!$G$4,$V796-4,0))</f>
        <v/>
      </c>
      <c r="I796" s="218" t="str">
        <f ca="1">IF(ISERROR($V796),"",OFFSET('Smelter Look-up'!$H$4,$V796-4,0))</f>
        <v/>
      </c>
      <c r="J796" s="218" t="str">
        <f ca="1">IF(ISERROR($V796),"",OFFSET('Smelter Look-up'!$I$4,$V796-4,0))</f>
        <v/>
      </c>
      <c r="K796" s="267"/>
      <c r="L796" s="267"/>
      <c r="M796" s="267"/>
      <c r="N796" s="267"/>
      <c r="O796" s="267"/>
      <c r="P796" s="219"/>
      <c r="Q796" s="268"/>
      <c r="R796" s="216" t="str">
        <f ca="1">IF(ISERROR($V796),"",OFFSET('Smelter Look-up'!$C$4,$V796-4,0)&amp;"")</f>
        <v/>
      </c>
      <c r="S796" s="224" t="str">
        <f t="shared" ca="1" si="39"/>
        <v/>
      </c>
      <c r="T796" s="224" t="str">
        <f ca="1">IF(B796="","",IF(ISERROR(MATCH($J796,SorP!$B$1:$B$6230,0)),"",INDIRECT("'SorP'!$A$"&amp;MATCH($J796,SorP!$B$1:$B$6230,0))))</f>
        <v/>
      </c>
      <c r="U796" s="239"/>
      <c r="V796" s="269" t="e">
        <f>IF(C796="",NA(),MATCH($B796&amp;$C796,'Smelter Look-up'!$J:$J,0))</f>
        <v>#N/A</v>
      </c>
      <c r="W796" s="270"/>
      <c r="X796" s="270">
        <f t="shared" ca="1" si="40"/>
        <v>0</v>
      </c>
      <c r="Y796" s="270"/>
      <c r="Z796" s="270"/>
      <c r="AB796" s="272" t="str">
        <f t="shared" si="41"/>
        <v/>
      </c>
    </row>
    <row r="797" spans="1:28" s="271" customFormat="1" ht="20.25">
      <c r="A797" s="215"/>
      <c r="B797" s="216" t="str">
        <f>IF(LEN(A797)=0,"",INDEX('Smelter Look-up'!$A:$A,MATCH($A797,'Smelter Look-up'!$E:$E,0)))</f>
        <v/>
      </c>
      <c r="C797" s="220" t="str">
        <f>IF(LEN(A797)=0,"",INDEX('Smelter Look-up'!$C:$C,MATCH($A797,'Smelter Look-up'!$E:$E,0)))</f>
        <v/>
      </c>
      <c r="D797" s="216"/>
      <c r="E797" s="216" t="str">
        <f ca="1">IF(ISERROR($V797),"",OFFSET('Smelter Look-up'!$D$4,$V797-4,0)&amp;"")</f>
        <v/>
      </c>
      <c r="F797" s="216" t="str">
        <f ca="1">IF(ISERROR($V797),"",OFFSET('Smelter Look-up'!$E$4,$V797-4,0))</f>
        <v/>
      </c>
      <c r="G797" s="216" t="str">
        <f ca="1">IF(C797=$X$4,"Enter smelter details", IF(ISERROR($V797),"",OFFSET('Smelter Look-up'!$F$4,$V797-4,0)))</f>
        <v/>
      </c>
      <c r="H797" s="217" t="str">
        <f ca="1">IF(ISERROR($V797),"",OFFSET('Smelter Look-up'!$G$4,$V797-4,0))</f>
        <v/>
      </c>
      <c r="I797" s="218" t="str">
        <f ca="1">IF(ISERROR($V797),"",OFFSET('Smelter Look-up'!$H$4,$V797-4,0))</f>
        <v/>
      </c>
      <c r="J797" s="218" t="str">
        <f ca="1">IF(ISERROR($V797),"",OFFSET('Smelter Look-up'!$I$4,$V797-4,0))</f>
        <v/>
      </c>
      <c r="K797" s="267"/>
      <c r="L797" s="267"/>
      <c r="M797" s="267"/>
      <c r="N797" s="267"/>
      <c r="O797" s="267"/>
      <c r="P797" s="219"/>
      <c r="Q797" s="268"/>
      <c r="R797" s="216" t="str">
        <f ca="1">IF(ISERROR($V797),"",OFFSET('Smelter Look-up'!$C$4,$V797-4,0)&amp;"")</f>
        <v/>
      </c>
      <c r="S797" s="224" t="str">
        <f t="shared" ca="1" si="39"/>
        <v/>
      </c>
      <c r="T797" s="224" t="str">
        <f ca="1">IF(B797="","",IF(ISERROR(MATCH($J797,SorP!$B$1:$B$6230,0)),"",INDIRECT("'SorP'!$A$"&amp;MATCH($J797,SorP!$B$1:$B$6230,0))))</f>
        <v/>
      </c>
      <c r="U797" s="239"/>
      <c r="V797" s="269" t="e">
        <f>IF(C797="",NA(),MATCH($B797&amp;$C797,'Smelter Look-up'!$J:$J,0))</f>
        <v>#N/A</v>
      </c>
      <c r="W797" s="270"/>
      <c r="X797" s="270">
        <f t="shared" ca="1" si="40"/>
        <v>0</v>
      </c>
      <c r="Y797" s="270"/>
      <c r="Z797" s="270"/>
      <c r="AB797" s="272" t="str">
        <f t="shared" si="41"/>
        <v/>
      </c>
    </row>
    <row r="798" spans="1:28" s="271" customFormat="1" ht="20.25">
      <c r="A798" s="215"/>
      <c r="B798" s="216" t="str">
        <f>IF(LEN(A798)=0,"",INDEX('Smelter Look-up'!$A:$A,MATCH($A798,'Smelter Look-up'!$E:$E,0)))</f>
        <v/>
      </c>
      <c r="C798" s="220" t="str">
        <f>IF(LEN(A798)=0,"",INDEX('Smelter Look-up'!$C:$C,MATCH($A798,'Smelter Look-up'!$E:$E,0)))</f>
        <v/>
      </c>
      <c r="D798" s="216"/>
      <c r="E798" s="216" t="str">
        <f ca="1">IF(ISERROR($V798),"",OFFSET('Smelter Look-up'!$D$4,$V798-4,0)&amp;"")</f>
        <v/>
      </c>
      <c r="F798" s="216" t="str">
        <f ca="1">IF(ISERROR($V798),"",OFFSET('Smelter Look-up'!$E$4,$V798-4,0))</f>
        <v/>
      </c>
      <c r="G798" s="216" t="str">
        <f ca="1">IF(C798=$X$4,"Enter smelter details", IF(ISERROR($V798),"",OFFSET('Smelter Look-up'!$F$4,$V798-4,0)))</f>
        <v/>
      </c>
      <c r="H798" s="217" t="str">
        <f ca="1">IF(ISERROR($V798),"",OFFSET('Smelter Look-up'!$G$4,$V798-4,0))</f>
        <v/>
      </c>
      <c r="I798" s="218" t="str">
        <f ca="1">IF(ISERROR($V798),"",OFFSET('Smelter Look-up'!$H$4,$V798-4,0))</f>
        <v/>
      </c>
      <c r="J798" s="218" t="str">
        <f ca="1">IF(ISERROR($V798),"",OFFSET('Smelter Look-up'!$I$4,$V798-4,0))</f>
        <v/>
      </c>
      <c r="K798" s="267"/>
      <c r="L798" s="267"/>
      <c r="M798" s="267"/>
      <c r="N798" s="267"/>
      <c r="O798" s="267"/>
      <c r="P798" s="219"/>
      <c r="Q798" s="268"/>
      <c r="R798" s="216" t="str">
        <f ca="1">IF(ISERROR($V798),"",OFFSET('Smelter Look-up'!$C$4,$V798-4,0)&amp;"")</f>
        <v/>
      </c>
      <c r="S798" s="224" t="str">
        <f t="shared" ca="1" si="39"/>
        <v/>
      </c>
      <c r="T798" s="224" t="str">
        <f ca="1">IF(B798="","",IF(ISERROR(MATCH($J798,SorP!$B$1:$B$6230,0)),"",INDIRECT("'SorP'!$A$"&amp;MATCH($J798,SorP!$B$1:$B$6230,0))))</f>
        <v/>
      </c>
      <c r="U798" s="239"/>
      <c r="V798" s="269" t="e">
        <f>IF(C798="",NA(),MATCH($B798&amp;$C798,'Smelter Look-up'!$J:$J,0))</f>
        <v>#N/A</v>
      </c>
      <c r="W798" s="270"/>
      <c r="X798" s="270">
        <f t="shared" ca="1" si="40"/>
        <v>0</v>
      </c>
      <c r="Y798" s="270"/>
      <c r="Z798" s="270"/>
      <c r="AB798" s="272" t="str">
        <f t="shared" si="41"/>
        <v/>
      </c>
    </row>
    <row r="799" spans="1:28" s="271" customFormat="1" ht="20.25">
      <c r="A799" s="215"/>
      <c r="B799" s="216" t="str">
        <f>IF(LEN(A799)=0,"",INDEX('Smelter Look-up'!$A:$A,MATCH($A799,'Smelter Look-up'!$E:$E,0)))</f>
        <v/>
      </c>
      <c r="C799" s="220" t="str">
        <f>IF(LEN(A799)=0,"",INDEX('Smelter Look-up'!$C:$C,MATCH($A799,'Smelter Look-up'!$E:$E,0)))</f>
        <v/>
      </c>
      <c r="D799" s="216"/>
      <c r="E799" s="216" t="str">
        <f ca="1">IF(ISERROR($V799),"",OFFSET('Smelter Look-up'!$D$4,$V799-4,0)&amp;"")</f>
        <v/>
      </c>
      <c r="F799" s="216" t="str">
        <f ca="1">IF(ISERROR($V799),"",OFFSET('Smelter Look-up'!$E$4,$V799-4,0))</f>
        <v/>
      </c>
      <c r="G799" s="216" t="str">
        <f ca="1">IF(C799=$X$4,"Enter smelter details", IF(ISERROR($V799),"",OFFSET('Smelter Look-up'!$F$4,$V799-4,0)))</f>
        <v/>
      </c>
      <c r="H799" s="217" t="str">
        <f ca="1">IF(ISERROR($V799),"",OFFSET('Smelter Look-up'!$G$4,$V799-4,0))</f>
        <v/>
      </c>
      <c r="I799" s="218" t="str">
        <f ca="1">IF(ISERROR($V799),"",OFFSET('Smelter Look-up'!$H$4,$V799-4,0))</f>
        <v/>
      </c>
      <c r="J799" s="218" t="str">
        <f ca="1">IF(ISERROR($V799),"",OFFSET('Smelter Look-up'!$I$4,$V799-4,0))</f>
        <v/>
      </c>
      <c r="K799" s="267"/>
      <c r="L799" s="267"/>
      <c r="M799" s="267"/>
      <c r="N799" s="267"/>
      <c r="O799" s="267"/>
      <c r="P799" s="219"/>
      <c r="Q799" s="268"/>
      <c r="R799" s="216" t="str">
        <f ca="1">IF(ISERROR($V799),"",OFFSET('Smelter Look-up'!$C$4,$V799-4,0)&amp;"")</f>
        <v/>
      </c>
      <c r="S799" s="224" t="str">
        <f t="shared" ca="1" si="39"/>
        <v/>
      </c>
      <c r="T799" s="224" t="str">
        <f ca="1">IF(B799="","",IF(ISERROR(MATCH($J799,SorP!$B$1:$B$6230,0)),"",INDIRECT("'SorP'!$A$"&amp;MATCH($J799,SorP!$B$1:$B$6230,0))))</f>
        <v/>
      </c>
      <c r="U799" s="239"/>
      <c r="V799" s="269" t="e">
        <f>IF(C799="",NA(),MATCH($B799&amp;$C799,'Smelter Look-up'!$J:$J,0))</f>
        <v>#N/A</v>
      </c>
      <c r="W799" s="270"/>
      <c r="X799" s="270">
        <f t="shared" ca="1" si="40"/>
        <v>0</v>
      </c>
      <c r="Y799" s="270"/>
      <c r="Z799" s="270"/>
      <c r="AB799" s="272" t="str">
        <f t="shared" si="41"/>
        <v/>
      </c>
    </row>
    <row r="800" spans="1:28" s="271" customFormat="1" ht="20.25">
      <c r="A800" s="215"/>
      <c r="B800" s="216" t="str">
        <f>IF(LEN(A800)=0,"",INDEX('Smelter Look-up'!$A:$A,MATCH($A800,'Smelter Look-up'!$E:$E,0)))</f>
        <v/>
      </c>
      <c r="C800" s="220" t="str">
        <f>IF(LEN(A800)=0,"",INDEX('Smelter Look-up'!$C:$C,MATCH($A800,'Smelter Look-up'!$E:$E,0)))</f>
        <v/>
      </c>
      <c r="D800" s="216"/>
      <c r="E800" s="216" t="str">
        <f ca="1">IF(ISERROR($V800),"",OFFSET('Smelter Look-up'!$D$4,$V800-4,0)&amp;"")</f>
        <v/>
      </c>
      <c r="F800" s="216" t="str">
        <f ca="1">IF(ISERROR($V800),"",OFFSET('Smelter Look-up'!$E$4,$V800-4,0))</f>
        <v/>
      </c>
      <c r="G800" s="216" t="str">
        <f ca="1">IF(C800=$X$4,"Enter smelter details", IF(ISERROR($V800),"",OFFSET('Smelter Look-up'!$F$4,$V800-4,0)))</f>
        <v/>
      </c>
      <c r="H800" s="217" t="str">
        <f ca="1">IF(ISERROR($V800),"",OFFSET('Smelter Look-up'!$G$4,$V800-4,0))</f>
        <v/>
      </c>
      <c r="I800" s="218" t="str">
        <f ca="1">IF(ISERROR($V800),"",OFFSET('Smelter Look-up'!$H$4,$V800-4,0))</f>
        <v/>
      </c>
      <c r="J800" s="218" t="str">
        <f ca="1">IF(ISERROR($V800),"",OFFSET('Smelter Look-up'!$I$4,$V800-4,0))</f>
        <v/>
      </c>
      <c r="K800" s="267"/>
      <c r="L800" s="267"/>
      <c r="M800" s="267"/>
      <c r="N800" s="267"/>
      <c r="O800" s="267"/>
      <c r="P800" s="219"/>
      <c r="Q800" s="268"/>
      <c r="R800" s="216" t="str">
        <f ca="1">IF(ISERROR($V800),"",OFFSET('Smelter Look-up'!$C$4,$V800-4,0)&amp;"")</f>
        <v/>
      </c>
      <c r="S800" s="224" t="str">
        <f t="shared" ca="1" si="39"/>
        <v/>
      </c>
      <c r="T800" s="224" t="str">
        <f ca="1">IF(B800="","",IF(ISERROR(MATCH($J800,SorP!$B$1:$B$6230,0)),"",INDIRECT("'SorP'!$A$"&amp;MATCH($J800,SorP!$B$1:$B$6230,0))))</f>
        <v/>
      </c>
      <c r="U800" s="239"/>
      <c r="V800" s="269" t="e">
        <f>IF(C800="",NA(),MATCH($B800&amp;$C800,'Smelter Look-up'!$J:$J,0))</f>
        <v>#N/A</v>
      </c>
      <c r="W800" s="270"/>
      <c r="X800" s="270">
        <f t="shared" ca="1" si="40"/>
        <v>0</v>
      </c>
      <c r="Y800" s="270"/>
      <c r="Z800" s="270"/>
      <c r="AB800" s="272" t="str">
        <f t="shared" si="41"/>
        <v/>
      </c>
    </row>
    <row r="801" spans="1:28" s="271" customFormat="1" ht="20.25">
      <c r="A801" s="215"/>
      <c r="B801" s="216" t="str">
        <f>IF(LEN(A801)=0,"",INDEX('Smelter Look-up'!$A:$A,MATCH($A801,'Smelter Look-up'!$E:$E,0)))</f>
        <v/>
      </c>
      <c r="C801" s="220" t="str">
        <f>IF(LEN(A801)=0,"",INDEX('Smelter Look-up'!$C:$C,MATCH($A801,'Smelter Look-up'!$E:$E,0)))</f>
        <v/>
      </c>
      <c r="D801" s="216"/>
      <c r="E801" s="216" t="str">
        <f ca="1">IF(ISERROR($V801),"",OFFSET('Smelter Look-up'!$D$4,$V801-4,0)&amp;"")</f>
        <v/>
      </c>
      <c r="F801" s="216" t="str">
        <f ca="1">IF(ISERROR($V801),"",OFFSET('Smelter Look-up'!$E$4,$V801-4,0))</f>
        <v/>
      </c>
      <c r="G801" s="216" t="str">
        <f ca="1">IF(C801=$X$4,"Enter smelter details", IF(ISERROR($V801),"",OFFSET('Smelter Look-up'!$F$4,$V801-4,0)))</f>
        <v/>
      </c>
      <c r="H801" s="217" t="str">
        <f ca="1">IF(ISERROR($V801),"",OFFSET('Smelter Look-up'!$G$4,$V801-4,0))</f>
        <v/>
      </c>
      <c r="I801" s="218" t="str">
        <f ca="1">IF(ISERROR($V801),"",OFFSET('Smelter Look-up'!$H$4,$V801-4,0))</f>
        <v/>
      </c>
      <c r="J801" s="218" t="str">
        <f ca="1">IF(ISERROR($V801),"",OFFSET('Smelter Look-up'!$I$4,$V801-4,0))</f>
        <v/>
      </c>
      <c r="K801" s="267"/>
      <c r="L801" s="267"/>
      <c r="M801" s="267"/>
      <c r="N801" s="267"/>
      <c r="O801" s="267"/>
      <c r="P801" s="219"/>
      <c r="Q801" s="268"/>
      <c r="R801" s="216" t="str">
        <f ca="1">IF(ISERROR($V801),"",OFFSET('Smelter Look-up'!$C$4,$V801-4,0)&amp;"")</f>
        <v/>
      </c>
      <c r="S801" s="224" t="str">
        <f t="shared" ca="1" si="39"/>
        <v/>
      </c>
      <c r="T801" s="224" t="str">
        <f ca="1">IF(B801="","",IF(ISERROR(MATCH($J801,SorP!$B$1:$B$6230,0)),"",INDIRECT("'SorP'!$A$"&amp;MATCH($J801,SorP!$B$1:$B$6230,0))))</f>
        <v/>
      </c>
      <c r="U801" s="239"/>
      <c r="V801" s="269" t="e">
        <f>IF(C801="",NA(),MATCH($B801&amp;$C801,'Smelter Look-up'!$J:$J,0))</f>
        <v>#N/A</v>
      </c>
      <c r="W801" s="270"/>
      <c r="X801" s="270">
        <f t="shared" ca="1" si="40"/>
        <v>0</v>
      </c>
      <c r="Y801" s="270"/>
      <c r="Z801" s="270"/>
      <c r="AB801" s="272" t="str">
        <f t="shared" si="41"/>
        <v/>
      </c>
    </row>
    <row r="802" spans="1:28" s="271" customFormat="1" ht="20.25">
      <c r="A802" s="215"/>
      <c r="B802" s="216" t="str">
        <f>IF(LEN(A802)=0,"",INDEX('Smelter Look-up'!$A:$A,MATCH($A802,'Smelter Look-up'!$E:$E,0)))</f>
        <v/>
      </c>
      <c r="C802" s="220" t="str">
        <f>IF(LEN(A802)=0,"",INDEX('Smelter Look-up'!$C:$C,MATCH($A802,'Smelter Look-up'!$E:$E,0)))</f>
        <v/>
      </c>
      <c r="D802" s="216"/>
      <c r="E802" s="216" t="str">
        <f ca="1">IF(ISERROR($V802),"",OFFSET('Smelter Look-up'!$D$4,$V802-4,0)&amp;"")</f>
        <v/>
      </c>
      <c r="F802" s="216" t="str">
        <f ca="1">IF(ISERROR($V802),"",OFFSET('Smelter Look-up'!$E$4,$V802-4,0))</f>
        <v/>
      </c>
      <c r="G802" s="216" t="str">
        <f ca="1">IF(C802=$X$4,"Enter smelter details", IF(ISERROR($V802),"",OFFSET('Smelter Look-up'!$F$4,$V802-4,0)))</f>
        <v/>
      </c>
      <c r="H802" s="217" t="str">
        <f ca="1">IF(ISERROR($V802),"",OFFSET('Smelter Look-up'!$G$4,$V802-4,0))</f>
        <v/>
      </c>
      <c r="I802" s="218" t="str">
        <f ca="1">IF(ISERROR($V802),"",OFFSET('Smelter Look-up'!$H$4,$V802-4,0))</f>
        <v/>
      </c>
      <c r="J802" s="218" t="str">
        <f ca="1">IF(ISERROR($V802),"",OFFSET('Smelter Look-up'!$I$4,$V802-4,0))</f>
        <v/>
      </c>
      <c r="K802" s="267"/>
      <c r="L802" s="267"/>
      <c r="M802" s="267"/>
      <c r="N802" s="267"/>
      <c r="O802" s="267"/>
      <c r="P802" s="219"/>
      <c r="Q802" s="268"/>
      <c r="R802" s="216" t="str">
        <f ca="1">IF(ISERROR($V802),"",OFFSET('Smelter Look-up'!$C$4,$V802-4,0)&amp;"")</f>
        <v/>
      </c>
      <c r="S802" s="224" t="str">
        <f t="shared" ca="1" si="39"/>
        <v/>
      </c>
      <c r="T802" s="224" t="str">
        <f ca="1">IF(B802="","",IF(ISERROR(MATCH($J802,SorP!$B$1:$B$6230,0)),"",INDIRECT("'SorP'!$A$"&amp;MATCH($J802,SorP!$B$1:$B$6230,0))))</f>
        <v/>
      </c>
      <c r="U802" s="239"/>
      <c r="V802" s="269" t="e">
        <f>IF(C802="",NA(),MATCH($B802&amp;$C802,'Smelter Look-up'!$J:$J,0))</f>
        <v>#N/A</v>
      </c>
      <c r="W802" s="270"/>
      <c r="X802" s="270">
        <f t="shared" ca="1" si="40"/>
        <v>0</v>
      </c>
      <c r="Y802" s="270"/>
      <c r="Z802" s="270"/>
      <c r="AB802" s="272" t="str">
        <f t="shared" si="41"/>
        <v/>
      </c>
    </row>
    <row r="803" spans="1:28" s="271" customFormat="1" ht="20.25">
      <c r="A803" s="215"/>
      <c r="B803" s="216" t="str">
        <f>IF(LEN(A803)=0,"",INDEX('Smelter Look-up'!$A:$A,MATCH($A803,'Smelter Look-up'!$E:$E,0)))</f>
        <v/>
      </c>
      <c r="C803" s="220" t="str">
        <f>IF(LEN(A803)=0,"",INDEX('Smelter Look-up'!$C:$C,MATCH($A803,'Smelter Look-up'!$E:$E,0)))</f>
        <v/>
      </c>
      <c r="D803" s="216"/>
      <c r="E803" s="216" t="str">
        <f ca="1">IF(ISERROR($V803),"",OFFSET('Smelter Look-up'!$D$4,$V803-4,0)&amp;"")</f>
        <v/>
      </c>
      <c r="F803" s="216" t="str">
        <f ca="1">IF(ISERROR($V803),"",OFFSET('Smelter Look-up'!$E$4,$V803-4,0))</f>
        <v/>
      </c>
      <c r="G803" s="216" t="str">
        <f ca="1">IF(C803=$X$4,"Enter smelter details", IF(ISERROR($V803),"",OFFSET('Smelter Look-up'!$F$4,$V803-4,0)))</f>
        <v/>
      </c>
      <c r="H803" s="217" t="str">
        <f ca="1">IF(ISERROR($V803),"",OFFSET('Smelter Look-up'!$G$4,$V803-4,0))</f>
        <v/>
      </c>
      <c r="I803" s="218" t="str">
        <f ca="1">IF(ISERROR($V803),"",OFFSET('Smelter Look-up'!$H$4,$V803-4,0))</f>
        <v/>
      </c>
      <c r="J803" s="218" t="str">
        <f ca="1">IF(ISERROR($V803),"",OFFSET('Smelter Look-up'!$I$4,$V803-4,0))</f>
        <v/>
      </c>
      <c r="K803" s="267"/>
      <c r="L803" s="267"/>
      <c r="M803" s="267"/>
      <c r="N803" s="267"/>
      <c r="O803" s="267"/>
      <c r="P803" s="219"/>
      <c r="Q803" s="268"/>
      <c r="R803" s="216" t="str">
        <f ca="1">IF(ISERROR($V803),"",OFFSET('Smelter Look-up'!$C$4,$V803-4,0)&amp;"")</f>
        <v/>
      </c>
      <c r="S803" s="224" t="str">
        <f t="shared" ca="1" si="39"/>
        <v/>
      </c>
      <c r="T803" s="224" t="str">
        <f ca="1">IF(B803="","",IF(ISERROR(MATCH($J803,SorP!$B$1:$B$6230,0)),"",INDIRECT("'SorP'!$A$"&amp;MATCH($J803,SorP!$B$1:$B$6230,0))))</f>
        <v/>
      </c>
      <c r="U803" s="239"/>
      <c r="V803" s="269" t="e">
        <f>IF(C803="",NA(),MATCH($B803&amp;$C803,'Smelter Look-up'!$J:$J,0))</f>
        <v>#N/A</v>
      </c>
      <c r="W803" s="270"/>
      <c r="X803" s="270">
        <f t="shared" ca="1" si="40"/>
        <v>0</v>
      </c>
      <c r="Y803" s="270"/>
      <c r="Z803" s="270"/>
      <c r="AB803" s="272" t="str">
        <f t="shared" si="41"/>
        <v/>
      </c>
    </row>
    <row r="804" spans="1:28" s="271" customFormat="1" ht="20.25">
      <c r="A804" s="215"/>
      <c r="B804" s="216" t="str">
        <f>IF(LEN(A804)=0,"",INDEX('Smelter Look-up'!$A:$A,MATCH($A804,'Smelter Look-up'!$E:$E,0)))</f>
        <v/>
      </c>
      <c r="C804" s="220" t="str">
        <f>IF(LEN(A804)=0,"",INDEX('Smelter Look-up'!$C:$C,MATCH($A804,'Smelter Look-up'!$E:$E,0)))</f>
        <v/>
      </c>
      <c r="D804" s="216"/>
      <c r="E804" s="216" t="str">
        <f ca="1">IF(ISERROR($V804),"",OFFSET('Smelter Look-up'!$D$4,$V804-4,0)&amp;"")</f>
        <v/>
      </c>
      <c r="F804" s="216" t="str">
        <f ca="1">IF(ISERROR($V804),"",OFFSET('Smelter Look-up'!$E$4,$V804-4,0))</f>
        <v/>
      </c>
      <c r="G804" s="216" t="str">
        <f ca="1">IF(C804=$X$4,"Enter smelter details", IF(ISERROR($V804),"",OFFSET('Smelter Look-up'!$F$4,$V804-4,0)))</f>
        <v/>
      </c>
      <c r="H804" s="217" t="str">
        <f ca="1">IF(ISERROR($V804),"",OFFSET('Smelter Look-up'!$G$4,$V804-4,0))</f>
        <v/>
      </c>
      <c r="I804" s="218" t="str">
        <f ca="1">IF(ISERROR($V804),"",OFFSET('Smelter Look-up'!$H$4,$V804-4,0))</f>
        <v/>
      </c>
      <c r="J804" s="218" t="str">
        <f ca="1">IF(ISERROR($V804),"",OFFSET('Smelter Look-up'!$I$4,$V804-4,0))</f>
        <v/>
      </c>
      <c r="K804" s="267"/>
      <c r="L804" s="267"/>
      <c r="M804" s="267"/>
      <c r="N804" s="267"/>
      <c r="O804" s="267"/>
      <c r="P804" s="219"/>
      <c r="Q804" s="268"/>
      <c r="R804" s="216" t="str">
        <f ca="1">IF(ISERROR($V804),"",OFFSET('Smelter Look-up'!$C$4,$V804-4,0)&amp;"")</f>
        <v/>
      </c>
      <c r="S804" s="224" t="str">
        <f t="shared" ca="1" si="39"/>
        <v/>
      </c>
      <c r="T804" s="224" t="str">
        <f ca="1">IF(B804="","",IF(ISERROR(MATCH($J804,SorP!$B$1:$B$6230,0)),"",INDIRECT("'SorP'!$A$"&amp;MATCH($J804,SorP!$B$1:$B$6230,0))))</f>
        <v/>
      </c>
      <c r="U804" s="239"/>
      <c r="V804" s="269" t="e">
        <f>IF(C804="",NA(),MATCH($B804&amp;$C804,'Smelter Look-up'!$J:$J,0))</f>
        <v>#N/A</v>
      </c>
      <c r="W804" s="270"/>
      <c r="X804" s="270">
        <f t="shared" ca="1" si="40"/>
        <v>0</v>
      </c>
      <c r="Y804" s="270"/>
      <c r="Z804" s="270"/>
      <c r="AB804" s="272" t="str">
        <f t="shared" si="41"/>
        <v/>
      </c>
    </row>
    <row r="805" spans="1:28" s="271" customFormat="1" ht="20.25">
      <c r="A805" s="215"/>
      <c r="B805" s="216" t="str">
        <f>IF(LEN(A805)=0,"",INDEX('Smelter Look-up'!$A:$A,MATCH($A805,'Smelter Look-up'!$E:$E,0)))</f>
        <v/>
      </c>
      <c r="C805" s="220" t="str">
        <f>IF(LEN(A805)=0,"",INDEX('Smelter Look-up'!$C:$C,MATCH($A805,'Smelter Look-up'!$E:$E,0)))</f>
        <v/>
      </c>
      <c r="D805" s="216"/>
      <c r="E805" s="216" t="str">
        <f ca="1">IF(ISERROR($V805),"",OFFSET('Smelter Look-up'!$D$4,$V805-4,0)&amp;"")</f>
        <v/>
      </c>
      <c r="F805" s="216" t="str">
        <f ca="1">IF(ISERROR($V805),"",OFFSET('Smelter Look-up'!$E$4,$V805-4,0))</f>
        <v/>
      </c>
      <c r="G805" s="216" t="str">
        <f ca="1">IF(C805=$X$4,"Enter smelter details", IF(ISERROR($V805),"",OFFSET('Smelter Look-up'!$F$4,$V805-4,0)))</f>
        <v/>
      </c>
      <c r="H805" s="217" t="str">
        <f ca="1">IF(ISERROR($V805),"",OFFSET('Smelter Look-up'!$G$4,$V805-4,0))</f>
        <v/>
      </c>
      <c r="I805" s="218" t="str">
        <f ca="1">IF(ISERROR($V805),"",OFFSET('Smelter Look-up'!$H$4,$V805-4,0))</f>
        <v/>
      </c>
      <c r="J805" s="218" t="str">
        <f ca="1">IF(ISERROR($V805),"",OFFSET('Smelter Look-up'!$I$4,$V805-4,0))</f>
        <v/>
      </c>
      <c r="K805" s="267"/>
      <c r="L805" s="267"/>
      <c r="M805" s="267"/>
      <c r="N805" s="267"/>
      <c r="O805" s="267"/>
      <c r="P805" s="219"/>
      <c r="Q805" s="268"/>
      <c r="R805" s="216" t="str">
        <f ca="1">IF(ISERROR($V805),"",OFFSET('Smelter Look-up'!$C$4,$V805-4,0)&amp;"")</f>
        <v/>
      </c>
      <c r="S805" s="224" t="str">
        <f t="shared" ca="1" si="39"/>
        <v/>
      </c>
      <c r="T805" s="224" t="str">
        <f ca="1">IF(B805="","",IF(ISERROR(MATCH($J805,SorP!$B$1:$B$6230,0)),"",INDIRECT("'SorP'!$A$"&amp;MATCH($J805,SorP!$B$1:$B$6230,0))))</f>
        <v/>
      </c>
      <c r="U805" s="239"/>
      <c r="V805" s="269" t="e">
        <f>IF(C805="",NA(),MATCH($B805&amp;$C805,'Smelter Look-up'!$J:$J,0))</f>
        <v>#N/A</v>
      </c>
      <c r="W805" s="270"/>
      <c r="X805" s="270">
        <f t="shared" ca="1" si="40"/>
        <v>0</v>
      </c>
      <c r="Y805" s="270"/>
      <c r="Z805" s="270"/>
      <c r="AB805" s="272" t="str">
        <f t="shared" si="41"/>
        <v/>
      </c>
    </row>
    <row r="806" spans="1:28" s="271" customFormat="1" ht="20.25">
      <c r="A806" s="215"/>
      <c r="B806" s="216" t="str">
        <f>IF(LEN(A806)=0,"",INDEX('Smelter Look-up'!$A:$A,MATCH($A806,'Smelter Look-up'!$E:$E,0)))</f>
        <v/>
      </c>
      <c r="C806" s="220" t="str">
        <f>IF(LEN(A806)=0,"",INDEX('Smelter Look-up'!$C:$C,MATCH($A806,'Smelter Look-up'!$E:$E,0)))</f>
        <v/>
      </c>
      <c r="D806" s="216"/>
      <c r="E806" s="216" t="str">
        <f ca="1">IF(ISERROR($V806),"",OFFSET('Smelter Look-up'!$D$4,$V806-4,0)&amp;"")</f>
        <v/>
      </c>
      <c r="F806" s="216" t="str">
        <f ca="1">IF(ISERROR($V806),"",OFFSET('Smelter Look-up'!$E$4,$V806-4,0))</f>
        <v/>
      </c>
      <c r="G806" s="216" t="str">
        <f ca="1">IF(C806=$X$4,"Enter smelter details", IF(ISERROR($V806),"",OFFSET('Smelter Look-up'!$F$4,$V806-4,0)))</f>
        <v/>
      </c>
      <c r="H806" s="217" t="str">
        <f ca="1">IF(ISERROR($V806),"",OFFSET('Smelter Look-up'!$G$4,$V806-4,0))</f>
        <v/>
      </c>
      <c r="I806" s="218" t="str">
        <f ca="1">IF(ISERROR($V806),"",OFFSET('Smelter Look-up'!$H$4,$V806-4,0))</f>
        <v/>
      </c>
      <c r="J806" s="218" t="str">
        <f ca="1">IF(ISERROR($V806),"",OFFSET('Smelter Look-up'!$I$4,$V806-4,0))</f>
        <v/>
      </c>
      <c r="K806" s="267"/>
      <c r="L806" s="267"/>
      <c r="M806" s="267"/>
      <c r="N806" s="267"/>
      <c r="O806" s="267"/>
      <c r="P806" s="219"/>
      <c r="Q806" s="268"/>
      <c r="R806" s="216" t="str">
        <f ca="1">IF(ISERROR($V806),"",OFFSET('Smelter Look-up'!$C$4,$V806-4,0)&amp;"")</f>
        <v/>
      </c>
      <c r="S806" s="224" t="str">
        <f t="shared" ca="1" si="39"/>
        <v/>
      </c>
      <c r="T806" s="224" t="str">
        <f ca="1">IF(B806="","",IF(ISERROR(MATCH($J806,SorP!$B$1:$B$6230,0)),"",INDIRECT("'SorP'!$A$"&amp;MATCH($J806,SorP!$B$1:$B$6230,0))))</f>
        <v/>
      </c>
      <c r="U806" s="239"/>
      <c r="V806" s="269" t="e">
        <f>IF(C806="",NA(),MATCH($B806&amp;$C806,'Smelter Look-up'!$J:$J,0))</f>
        <v>#N/A</v>
      </c>
      <c r="W806" s="270"/>
      <c r="X806" s="270">
        <f t="shared" ca="1" si="40"/>
        <v>0</v>
      </c>
      <c r="Y806" s="270"/>
      <c r="Z806" s="270"/>
      <c r="AB806" s="272" t="str">
        <f t="shared" si="41"/>
        <v/>
      </c>
    </row>
    <row r="807" spans="1:28" s="271" customFormat="1" ht="20.25">
      <c r="A807" s="215"/>
      <c r="B807" s="216" t="str">
        <f>IF(LEN(A807)=0,"",INDEX('Smelter Look-up'!$A:$A,MATCH($A807,'Smelter Look-up'!$E:$E,0)))</f>
        <v/>
      </c>
      <c r="C807" s="220" t="str">
        <f>IF(LEN(A807)=0,"",INDEX('Smelter Look-up'!$C:$C,MATCH($A807,'Smelter Look-up'!$E:$E,0)))</f>
        <v/>
      </c>
      <c r="D807" s="216"/>
      <c r="E807" s="216" t="str">
        <f ca="1">IF(ISERROR($V807),"",OFFSET('Smelter Look-up'!$D$4,$V807-4,0)&amp;"")</f>
        <v/>
      </c>
      <c r="F807" s="216" t="str">
        <f ca="1">IF(ISERROR($V807),"",OFFSET('Smelter Look-up'!$E$4,$V807-4,0))</f>
        <v/>
      </c>
      <c r="G807" s="216" t="str">
        <f ca="1">IF(C807=$X$4,"Enter smelter details", IF(ISERROR($V807),"",OFFSET('Smelter Look-up'!$F$4,$V807-4,0)))</f>
        <v/>
      </c>
      <c r="H807" s="217" t="str">
        <f ca="1">IF(ISERROR($V807),"",OFFSET('Smelter Look-up'!$G$4,$V807-4,0))</f>
        <v/>
      </c>
      <c r="I807" s="218" t="str">
        <f ca="1">IF(ISERROR($V807),"",OFFSET('Smelter Look-up'!$H$4,$V807-4,0))</f>
        <v/>
      </c>
      <c r="J807" s="218" t="str">
        <f ca="1">IF(ISERROR($V807),"",OFFSET('Smelter Look-up'!$I$4,$V807-4,0))</f>
        <v/>
      </c>
      <c r="K807" s="267"/>
      <c r="L807" s="267"/>
      <c r="M807" s="267"/>
      <c r="N807" s="267"/>
      <c r="O807" s="267"/>
      <c r="P807" s="219"/>
      <c r="Q807" s="268"/>
      <c r="R807" s="216" t="str">
        <f ca="1">IF(ISERROR($V807),"",OFFSET('Smelter Look-up'!$C$4,$V807-4,0)&amp;"")</f>
        <v/>
      </c>
      <c r="S807" s="224" t="str">
        <f t="shared" ca="1" si="39"/>
        <v/>
      </c>
      <c r="T807" s="224" t="str">
        <f ca="1">IF(B807="","",IF(ISERROR(MATCH($J807,SorP!$B$1:$B$6230,0)),"",INDIRECT("'SorP'!$A$"&amp;MATCH($J807,SorP!$B$1:$B$6230,0))))</f>
        <v/>
      </c>
      <c r="U807" s="239"/>
      <c r="V807" s="269" t="e">
        <f>IF(C807="",NA(),MATCH($B807&amp;$C807,'Smelter Look-up'!$J:$J,0))</f>
        <v>#N/A</v>
      </c>
      <c r="W807" s="270"/>
      <c r="X807" s="270">
        <f t="shared" ca="1" si="40"/>
        <v>0</v>
      </c>
      <c r="Y807" s="270"/>
      <c r="Z807" s="270"/>
      <c r="AB807" s="272" t="str">
        <f t="shared" si="41"/>
        <v/>
      </c>
    </row>
    <row r="808" spans="1:28" s="271" customFormat="1" ht="20.25">
      <c r="A808" s="215"/>
      <c r="B808" s="216" t="str">
        <f>IF(LEN(A808)=0,"",INDEX('Smelter Look-up'!$A:$A,MATCH($A808,'Smelter Look-up'!$E:$E,0)))</f>
        <v/>
      </c>
      <c r="C808" s="220" t="str">
        <f>IF(LEN(A808)=0,"",INDEX('Smelter Look-up'!$C:$C,MATCH($A808,'Smelter Look-up'!$E:$E,0)))</f>
        <v/>
      </c>
      <c r="D808" s="216"/>
      <c r="E808" s="216" t="str">
        <f ca="1">IF(ISERROR($V808),"",OFFSET('Smelter Look-up'!$D$4,$V808-4,0)&amp;"")</f>
        <v/>
      </c>
      <c r="F808" s="216" t="str">
        <f ca="1">IF(ISERROR($V808),"",OFFSET('Smelter Look-up'!$E$4,$V808-4,0))</f>
        <v/>
      </c>
      <c r="G808" s="216" t="str">
        <f ca="1">IF(C808=$X$4,"Enter smelter details", IF(ISERROR($V808),"",OFFSET('Smelter Look-up'!$F$4,$V808-4,0)))</f>
        <v/>
      </c>
      <c r="H808" s="217" t="str">
        <f ca="1">IF(ISERROR($V808),"",OFFSET('Smelter Look-up'!$G$4,$V808-4,0))</f>
        <v/>
      </c>
      <c r="I808" s="218" t="str">
        <f ca="1">IF(ISERROR($V808),"",OFFSET('Smelter Look-up'!$H$4,$V808-4,0))</f>
        <v/>
      </c>
      <c r="J808" s="218" t="str">
        <f ca="1">IF(ISERROR($V808),"",OFFSET('Smelter Look-up'!$I$4,$V808-4,0))</f>
        <v/>
      </c>
      <c r="K808" s="267"/>
      <c r="L808" s="267"/>
      <c r="M808" s="267"/>
      <c r="N808" s="267"/>
      <c r="O808" s="267"/>
      <c r="P808" s="219"/>
      <c r="Q808" s="268"/>
      <c r="R808" s="216" t="str">
        <f ca="1">IF(ISERROR($V808),"",OFFSET('Smelter Look-up'!$C$4,$V808-4,0)&amp;"")</f>
        <v/>
      </c>
      <c r="S808" s="224" t="str">
        <f t="shared" ca="1" si="39"/>
        <v/>
      </c>
      <c r="T808" s="224" t="str">
        <f ca="1">IF(B808="","",IF(ISERROR(MATCH($J808,SorP!$B$1:$B$6230,0)),"",INDIRECT("'SorP'!$A$"&amp;MATCH($J808,SorP!$B$1:$B$6230,0))))</f>
        <v/>
      </c>
      <c r="U808" s="239"/>
      <c r="V808" s="269" t="e">
        <f>IF(C808="",NA(),MATCH($B808&amp;$C808,'Smelter Look-up'!$J:$J,0))</f>
        <v>#N/A</v>
      </c>
      <c r="W808" s="270"/>
      <c r="X808" s="270">
        <f t="shared" ca="1" si="40"/>
        <v>0</v>
      </c>
      <c r="Y808" s="270"/>
      <c r="Z808" s="270"/>
      <c r="AB808" s="272" t="str">
        <f t="shared" si="41"/>
        <v/>
      </c>
    </row>
    <row r="809" spans="1:28" s="271" customFormat="1" ht="20.25">
      <c r="A809" s="215"/>
      <c r="B809" s="216" t="str">
        <f>IF(LEN(A809)=0,"",INDEX('Smelter Look-up'!$A:$A,MATCH($A809,'Smelter Look-up'!$E:$E,0)))</f>
        <v/>
      </c>
      <c r="C809" s="220" t="str">
        <f>IF(LEN(A809)=0,"",INDEX('Smelter Look-up'!$C:$C,MATCH($A809,'Smelter Look-up'!$E:$E,0)))</f>
        <v/>
      </c>
      <c r="D809" s="216"/>
      <c r="E809" s="216" t="str">
        <f ca="1">IF(ISERROR($V809),"",OFFSET('Smelter Look-up'!$D$4,$V809-4,0)&amp;"")</f>
        <v/>
      </c>
      <c r="F809" s="216" t="str">
        <f ca="1">IF(ISERROR($V809),"",OFFSET('Smelter Look-up'!$E$4,$V809-4,0))</f>
        <v/>
      </c>
      <c r="G809" s="216" t="str">
        <f ca="1">IF(C809=$X$4,"Enter smelter details", IF(ISERROR($V809),"",OFFSET('Smelter Look-up'!$F$4,$V809-4,0)))</f>
        <v/>
      </c>
      <c r="H809" s="217" t="str">
        <f ca="1">IF(ISERROR($V809),"",OFFSET('Smelter Look-up'!$G$4,$V809-4,0))</f>
        <v/>
      </c>
      <c r="I809" s="218" t="str">
        <f ca="1">IF(ISERROR($V809),"",OFFSET('Smelter Look-up'!$H$4,$V809-4,0))</f>
        <v/>
      </c>
      <c r="J809" s="218" t="str">
        <f ca="1">IF(ISERROR($V809),"",OFFSET('Smelter Look-up'!$I$4,$V809-4,0))</f>
        <v/>
      </c>
      <c r="K809" s="267"/>
      <c r="L809" s="267"/>
      <c r="M809" s="267"/>
      <c r="N809" s="267"/>
      <c r="O809" s="267"/>
      <c r="P809" s="219"/>
      <c r="Q809" s="268"/>
      <c r="R809" s="216" t="str">
        <f ca="1">IF(ISERROR($V809),"",OFFSET('Smelter Look-up'!$C$4,$V809-4,0)&amp;"")</f>
        <v/>
      </c>
      <c r="S809" s="224" t="str">
        <f t="shared" ca="1" si="39"/>
        <v/>
      </c>
      <c r="T809" s="224" t="str">
        <f ca="1">IF(B809="","",IF(ISERROR(MATCH($J809,SorP!$B$1:$B$6230,0)),"",INDIRECT("'SorP'!$A$"&amp;MATCH($J809,SorP!$B$1:$B$6230,0))))</f>
        <v/>
      </c>
      <c r="U809" s="239"/>
      <c r="V809" s="269" t="e">
        <f>IF(C809="",NA(),MATCH($B809&amp;$C809,'Smelter Look-up'!$J:$J,0))</f>
        <v>#N/A</v>
      </c>
      <c r="W809" s="270"/>
      <c r="X809" s="270">
        <f t="shared" ca="1" si="40"/>
        <v>0</v>
      </c>
      <c r="Y809" s="270"/>
      <c r="Z809" s="270"/>
      <c r="AB809" s="272" t="str">
        <f t="shared" si="41"/>
        <v/>
      </c>
    </row>
    <row r="810" spans="1:28" s="271" customFormat="1" ht="20.25">
      <c r="A810" s="215"/>
      <c r="B810" s="216" t="str">
        <f>IF(LEN(A810)=0,"",INDEX('Smelter Look-up'!$A:$A,MATCH($A810,'Smelter Look-up'!$E:$E,0)))</f>
        <v/>
      </c>
      <c r="C810" s="220" t="str">
        <f>IF(LEN(A810)=0,"",INDEX('Smelter Look-up'!$C:$C,MATCH($A810,'Smelter Look-up'!$E:$E,0)))</f>
        <v/>
      </c>
      <c r="D810" s="216"/>
      <c r="E810" s="216" t="str">
        <f ca="1">IF(ISERROR($V810),"",OFFSET('Smelter Look-up'!$D$4,$V810-4,0)&amp;"")</f>
        <v/>
      </c>
      <c r="F810" s="216" t="str">
        <f ca="1">IF(ISERROR($V810),"",OFFSET('Smelter Look-up'!$E$4,$V810-4,0))</f>
        <v/>
      </c>
      <c r="G810" s="216" t="str">
        <f ca="1">IF(C810=$X$4,"Enter smelter details", IF(ISERROR($V810),"",OFFSET('Smelter Look-up'!$F$4,$V810-4,0)))</f>
        <v/>
      </c>
      <c r="H810" s="217" t="str">
        <f ca="1">IF(ISERROR($V810),"",OFFSET('Smelter Look-up'!$G$4,$V810-4,0))</f>
        <v/>
      </c>
      <c r="I810" s="218" t="str">
        <f ca="1">IF(ISERROR($V810),"",OFFSET('Smelter Look-up'!$H$4,$V810-4,0))</f>
        <v/>
      </c>
      <c r="J810" s="218" t="str">
        <f ca="1">IF(ISERROR($V810),"",OFFSET('Smelter Look-up'!$I$4,$V810-4,0))</f>
        <v/>
      </c>
      <c r="K810" s="267"/>
      <c r="L810" s="267"/>
      <c r="M810" s="267"/>
      <c r="N810" s="267"/>
      <c r="O810" s="267"/>
      <c r="P810" s="219"/>
      <c r="Q810" s="268"/>
      <c r="R810" s="216" t="str">
        <f ca="1">IF(ISERROR($V810),"",OFFSET('Smelter Look-up'!$C$4,$V810-4,0)&amp;"")</f>
        <v/>
      </c>
      <c r="S810" s="224" t="str">
        <f t="shared" ca="1" si="39"/>
        <v/>
      </c>
      <c r="T810" s="224" t="str">
        <f ca="1">IF(B810="","",IF(ISERROR(MATCH($J810,SorP!$B$1:$B$6230,0)),"",INDIRECT("'SorP'!$A$"&amp;MATCH($J810,SorP!$B$1:$B$6230,0))))</f>
        <v/>
      </c>
      <c r="U810" s="239"/>
      <c r="V810" s="269" t="e">
        <f>IF(C810="",NA(),MATCH($B810&amp;$C810,'Smelter Look-up'!$J:$J,0))</f>
        <v>#N/A</v>
      </c>
      <c r="W810" s="270"/>
      <c r="X810" s="270">
        <f t="shared" ca="1" si="40"/>
        <v>0</v>
      </c>
      <c r="Y810" s="270"/>
      <c r="Z810" s="270"/>
      <c r="AB810" s="272" t="str">
        <f t="shared" si="41"/>
        <v/>
      </c>
    </row>
    <row r="811" spans="1:28" s="271" customFormat="1" ht="20.25">
      <c r="A811" s="215"/>
      <c r="B811" s="216" t="str">
        <f>IF(LEN(A811)=0,"",INDEX('Smelter Look-up'!$A:$A,MATCH($A811,'Smelter Look-up'!$E:$E,0)))</f>
        <v/>
      </c>
      <c r="C811" s="220" t="str">
        <f>IF(LEN(A811)=0,"",INDEX('Smelter Look-up'!$C:$C,MATCH($A811,'Smelter Look-up'!$E:$E,0)))</f>
        <v/>
      </c>
      <c r="D811" s="216"/>
      <c r="E811" s="216" t="str">
        <f ca="1">IF(ISERROR($V811),"",OFFSET('Smelter Look-up'!$D$4,$V811-4,0)&amp;"")</f>
        <v/>
      </c>
      <c r="F811" s="216" t="str">
        <f ca="1">IF(ISERROR($V811),"",OFFSET('Smelter Look-up'!$E$4,$V811-4,0))</f>
        <v/>
      </c>
      <c r="G811" s="216" t="str">
        <f ca="1">IF(C811=$X$4,"Enter smelter details", IF(ISERROR($V811),"",OFFSET('Smelter Look-up'!$F$4,$V811-4,0)))</f>
        <v/>
      </c>
      <c r="H811" s="217" t="str">
        <f ca="1">IF(ISERROR($V811),"",OFFSET('Smelter Look-up'!$G$4,$V811-4,0))</f>
        <v/>
      </c>
      <c r="I811" s="218" t="str">
        <f ca="1">IF(ISERROR($V811),"",OFFSET('Smelter Look-up'!$H$4,$V811-4,0))</f>
        <v/>
      </c>
      <c r="J811" s="218" t="str">
        <f ca="1">IF(ISERROR($V811),"",OFFSET('Smelter Look-up'!$I$4,$V811-4,0))</f>
        <v/>
      </c>
      <c r="K811" s="267"/>
      <c r="L811" s="267"/>
      <c r="M811" s="267"/>
      <c r="N811" s="267"/>
      <c r="O811" s="267"/>
      <c r="P811" s="219"/>
      <c r="Q811" s="268"/>
      <c r="R811" s="216" t="str">
        <f ca="1">IF(ISERROR($V811),"",OFFSET('Smelter Look-up'!$C$4,$V811-4,0)&amp;"")</f>
        <v/>
      </c>
      <c r="S811" s="224" t="str">
        <f t="shared" ca="1" si="39"/>
        <v/>
      </c>
      <c r="T811" s="224" t="str">
        <f ca="1">IF(B811="","",IF(ISERROR(MATCH($J811,SorP!$B$1:$B$6230,0)),"",INDIRECT("'SorP'!$A$"&amp;MATCH($J811,SorP!$B$1:$B$6230,0))))</f>
        <v/>
      </c>
      <c r="U811" s="239"/>
      <c r="V811" s="269" t="e">
        <f>IF(C811="",NA(),MATCH($B811&amp;$C811,'Smelter Look-up'!$J:$J,0))</f>
        <v>#N/A</v>
      </c>
      <c r="W811" s="270"/>
      <c r="X811" s="270">
        <f t="shared" ca="1" si="40"/>
        <v>0</v>
      </c>
      <c r="Y811" s="270"/>
      <c r="Z811" s="270"/>
      <c r="AB811" s="272" t="str">
        <f t="shared" si="41"/>
        <v/>
      </c>
    </row>
    <row r="812" spans="1:28" s="271" customFormat="1" ht="20.25">
      <c r="A812" s="215"/>
      <c r="B812" s="216" t="str">
        <f>IF(LEN(A812)=0,"",INDEX('Smelter Look-up'!$A:$A,MATCH($A812,'Smelter Look-up'!$E:$E,0)))</f>
        <v/>
      </c>
      <c r="C812" s="220" t="str">
        <f>IF(LEN(A812)=0,"",INDEX('Smelter Look-up'!$C:$C,MATCH($A812,'Smelter Look-up'!$E:$E,0)))</f>
        <v/>
      </c>
      <c r="D812" s="216"/>
      <c r="E812" s="216" t="str">
        <f ca="1">IF(ISERROR($V812),"",OFFSET('Smelter Look-up'!$D$4,$V812-4,0)&amp;"")</f>
        <v/>
      </c>
      <c r="F812" s="216" t="str">
        <f ca="1">IF(ISERROR($V812),"",OFFSET('Smelter Look-up'!$E$4,$V812-4,0))</f>
        <v/>
      </c>
      <c r="G812" s="216" t="str">
        <f ca="1">IF(C812=$X$4,"Enter smelter details", IF(ISERROR($V812),"",OFFSET('Smelter Look-up'!$F$4,$V812-4,0)))</f>
        <v/>
      </c>
      <c r="H812" s="217" t="str">
        <f ca="1">IF(ISERROR($V812),"",OFFSET('Smelter Look-up'!$G$4,$V812-4,0))</f>
        <v/>
      </c>
      <c r="I812" s="218" t="str">
        <f ca="1">IF(ISERROR($V812),"",OFFSET('Smelter Look-up'!$H$4,$V812-4,0))</f>
        <v/>
      </c>
      <c r="J812" s="218" t="str">
        <f ca="1">IF(ISERROR($V812),"",OFFSET('Smelter Look-up'!$I$4,$V812-4,0))</f>
        <v/>
      </c>
      <c r="K812" s="267"/>
      <c r="L812" s="267"/>
      <c r="M812" s="267"/>
      <c r="N812" s="267"/>
      <c r="O812" s="267"/>
      <c r="P812" s="219"/>
      <c r="Q812" s="268"/>
      <c r="R812" s="216" t="str">
        <f ca="1">IF(ISERROR($V812),"",OFFSET('Smelter Look-up'!$C$4,$V812-4,0)&amp;"")</f>
        <v/>
      </c>
      <c r="S812" s="224" t="str">
        <f t="shared" ca="1" si="39"/>
        <v/>
      </c>
      <c r="T812" s="224" t="str">
        <f ca="1">IF(B812="","",IF(ISERROR(MATCH($J812,SorP!$B$1:$B$6230,0)),"",INDIRECT("'SorP'!$A$"&amp;MATCH($J812,SorP!$B$1:$B$6230,0))))</f>
        <v/>
      </c>
      <c r="U812" s="239"/>
      <c r="V812" s="269" t="e">
        <f>IF(C812="",NA(),MATCH($B812&amp;$C812,'Smelter Look-up'!$J:$J,0))</f>
        <v>#N/A</v>
      </c>
      <c r="W812" s="270"/>
      <c r="X812" s="270">
        <f t="shared" ca="1" si="40"/>
        <v>0</v>
      </c>
      <c r="Y812" s="270"/>
      <c r="Z812" s="270"/>
      <c r="AB812" s="272" t="str">
        <f t="shared" si="41"/>
        <v/>
      </c>
    </row>
    <row r="813" spans="1:28" s="271" customFormat="1" ht="20.25">
      <c r="A813" s="215"/>
      <c r="B813" s="216" t="str">
        <f>IF(LEN(A813)=0,"",INDEX('Smelter Look-up'!$A:$A,MATCH($A813,'Smelter Look-up'!$E:$E,0)))</f>
        <v/>
      </c>
      <c r="C813" s="220" t="str">
        <f>IF(LEN(A813)=0,"",INDEX('Smelter Look-up'!$C:$C,MATCH($A813,'Smelter Look-up'!$E:$E,0)))</f>
        <v/>
      </c>
      <c r="D813" s="216"/>
      <c r="E813" s="216" t="str">
        <f ca="1">IF(ISERROR($V813),"",OFFSET('Smelter Look-up'!$D$4,$V813-4,0)&amp;"")</f>
        <v/>
      </c>
      <c r="F813" s="216" t="str">
        <f ca="1">IF(ISERROR($V813),"",OFFSET('Smelter Look-up'!$E$4,$V813-4,0))</f>
        <v/>
      </c>
      <c r="G813" s="216" t="str">
        <f ca="1">IF(C813=$X$4,"Enter smelter details", IF(ISERROR($V813),"",OFFSET('Smelter Look-up'!$F$4,$V813-4,0)))</f>
        <v/>
      </c>
      <c r="H813" s="217" t="str">
        <f ca="1">IF(ISERROR($V813),"",OFFSET('Smelter Look-up'!$G$4,$V813-4,0))</f>
        <v/>
      </c>
      <c r="I813" s="218" t="str">
        <f ca="1">IF(ISERROR($V813),"",OFFSET('Smelter Look-up'!$H$4,$V813-4,0))</f>
        <v/>
      </c>
      <c r="J813" s="218" t="str">
        <f ca="1">IF(ISERROR($V813),"",OFFSET('Smelter Look-up'!$I$4,$V813-4,0))</f>
        <v/>
      </c>
      <c r="K813" s="267"/>
      <c r="L813" s="267"/>
      <c r="M813" s="267"/>
      <c r="N813" s="267"/>
      <c r="O813" s="267"/>
      <c r="P813" s="219"/>
      <c r="Q813" s="268"/>
      <c r="R813" s="216" t="str">
        <f ca="1">IF(ISERROR($V813),"",OFFSET('Smelter Look-up'!$C$4,$V813-4,0)&amp;"")</f>
        <v/>
      </c>
      <c r="S813" s="224" t="str">
        <f t="shared" ca="1" si="39"/>
        <v/>
      </c>
      <c r="T813" s="224" t="str">
        <f ca="1">IF(B813="","",IF(ISERROR(MATCH($J813,SorP!$B$1:$B$6230,0)),"",INDIRECT("'SorP'!$A$"&amp;MATCH($J813,SorP!$B$1:$B$6230,0))))</f>
        <v/>
      </c>
      <c r="U813" s="239"/>
      <c r="V813" s="269" t="e">
        <f>IF(C813="",NA(),MATCH($B813&amp;$C813,'Smelter Look-up'!$J:$J,0))</f>
        <v>#N/A</v>
      </c>
      <c r="W813" s="270"/>
      <c r="X813" s="270">
        <f t="shared" ca="1" si="40"/>
        <v>0</v>
      </c>
      <c r="Y813" s="270"/>
      <c r="Z813" s="270"/>
      <c r="AB813" s="272" t="str">
        <f t="shared" si="41"/>
        <v/>
      </c>
    </row>
    <row r="814" spans="1:28" s="271" customFormat="1" ht="20.25">
      <c r="A814" s="215"/>
      <c r="B814" s="216" t="str">
        <f>IF(LEN(A814)=0,"",INDEX('Smelter Look-up'!$A:$A,MATCH($A814,'Smelter Look-up'!$E:$E,0)))</f>
        <v/>
      </c>
      <c r="C814" s="220" t="str">
        <f>IF(LEN(A814)=0,"",INDEX('Smelter Look-up'!$C:$C,MATCH($A814,'Smelter Look-up'!$E:$E,0)))</f>
        <v/>
      </c>
      <c r="D814" s="216"/>
      <c r="E814" s="216" t="str">
        <f ca="1">IF(ISERROR($V814),"",OFFSET('Smelter Look-up'!$D$4,$V814-4,0)&amp;"")</f>
        <v/>
      </c>
      <c r="F814" s="216" t="str">
        <f ca="1">IF(ISERROR($V814),"",OFFSET('Smelter Look-up'!$E$4,$V814-4,0))</f>
        <v/>
      </c>
      <c r="G814" s="216" t="str">
        <f ca="1">IF(C814=$X$4,"Enter smelter details", IF(ISERROR($V814),"",OFFSET('Smelter Look-up'!$F$4,$V814-4,0)))</f>
        <v/>
      </c>
      <c r="H814" s="217" t="str">
        <f ca="1">IF(ISERROR($V814),"",OFFSET('Smelter Look-up'!$G$4,$V814-4,0))</f>
        <v/>
      </c>
      <c r="I814" s="218" t="str">
        <f ca="1">IF(ISERROR($V814),"",OFFSET('Smelter Look-up'!$H$4,$V814-4,0))</f>
        <v/>
      </c>
      <c r="J814" s="218" t="str">
        <f ca="1">IF(ISERROR($V814),"",OFFSET('Smelter Look-up'!$I$4,$V814-4,0))</f>
        <v/>
      </c>
      <c r="K814" s="267"/>
      <c r="L814" s="267"/>
      <c r="M814" s="267"/>
      <c r="N814" s="267"/>
      <c r="O814" s="267"/>
      <c r="P814" s="219"/>
      <c r="Q814" s="268"/>
      <c r="R814" s="216" t="str">
        <f ca="1">IF(ISERROR($V814),"",OFFSET('Smelter Look-up'!$C$4,$V814-4,0)&amp;"")</f>
        <v/>
      </c>
      <c r="S814" s="224" t="str">
        <f t="shared" ca="1" si="39"/>
        <v/>
      </c>
      <c r="T814" s="224" t="str">
        <f ca="1">IF(B814="","",IF(ISERROR(MATCH($J814,SorP!$B$1:$B$6230,0)),"",INDIRECT("'SorP'!$A$"&amp;MATCH($J814,SorP!$B$1:$B$6230,0))))</f>
        <v/>
      </c>
      <c r="U814" s="239"/>
      <c r="V814" s="269" t="e">
        <f>IF(C814="",NA(),MATCH($B814&amp;$C814,'Smelter Look-up'!$J:$J,0))</f>
        <v>#N/A</v>
      </c>
      <c r="W814" s="270"/>
      <c r="X814" s="270">
        <f t="shared" ca="1" si="40"/>
        <v>0</v>
      </c>
      <c r="Y814" s="270"/>
      <c r="Z814" s="270"/>
      <c r="AB814" s="272" t="str">
        <f t="shared" si="41"/>
        <v/>
      </c>
    </row>
    <row r="815" spans="1:28" s="271" customFormat="1" ht="20.25">
      <c r="A815" s="215"/>
      <c r="B815" s="216" t="str">
        <f>IF(LEN(A815)=0,"",INDEX('Smelter Look-up'!$A:$A,MATCH($A815,'Smelter Look-up'!$E:$E,0)))</f>
        <v/>
      </c>
      <c r="C815" s="220" t="str">
        <f>IF(LEN(A815)=0,"",INDEX('Smelter Look-up'!$C:$C,MATCH($A815,'Smelter Look-up'!$E:$E,0)))</f>
        <v/>
      </c>
      <c r="D815" s="216"/>
      <c r="E815" s="216" t="str">
        <f ca="1">IF(ISERROR($V815),"",OFFSET('Smelter Look-up'!$D$4,$V815-4,0)&amp;"")</f>
        <v/>
      </c>
      <c r="F815" s="216" t="str">
        <f ca="1">IF(ISERROR($V815),"",OFFSET('Smelter Look-up'!$E$4,$V815-4,0))</f>
        <v/>
      </c>
      <c r="G815" s="216" t="str">
        <f ca="1">IF(C815=$X$4,"Enter smelter details", IF(ISERROR($V815),"",OFFSET('Smelter Look-up'!$F$4,$V815-4,0)))</f>
        <v/>
      </c>
      <c r="H815" s="217" t="str">
        <f ca="1">IF(ISERROR($V815),"",OFFSET('Smelter Look-up'!$G$4,$V815-4,0))</f>
        <v/>
      </c>
      <c r="I815" s="218" t="str">
        <f ca="1">IF(ISERROR($V815),"",OFFSET('Smelter Look-up'!$H$4,$V815-4,0))</f>
        <v/>
      </c>
      <c r="J815" s="218" t="str">
        <f ca="1">IF(ISERROR($V815),"",OFFSET('Smelter Look-up'!$I$4,$V815-4,0))</f>
        <v/>
      </c>
      <c r="K815" s="267"/>
      <c r="L815" s="267"/>
      <c r="M815" s="267"/>
      <c r="N815" s="267"/>
      <c r="O815" s="267"/>
      <c r="P815" s="219"/>
      <c r="Q815" s="268"/>
      <c r="R815" s="216" t="str">
        <f ca="1">IF(ISERROR($V815),"",OFFSET('Smelter Look-up'!$C$4,$V815-4,0)&amp;"")</f>
        <v/>
      </c>
      <c r="S815" s="224" t="str">
        <f t="shared" ca="1" si="39"/>
        <v/>
      </c>
      <c r="T815" s="224" t="str">
        <f ca="1">IF(B815="","",IF(ISERROR(MATCH($J815,SorP!$B$1:$B$6230,0)),"",INDIRECT("'SorP'!$A$"&amp;MATCH($J815,SorP!$B$1:$B$6230,0))))</f>
        <v/>
      </c>
      <c r="U815" s="239"/>
      <c r="V815" s="269" t="e">
        <f>IF(C815="",NA(),MATCH($B815&amp;$C815,'Smelter Look-up'!$J:$J,0))</f>
        <v>#N/A</v>
      </c>
      <c r="W815" s="270"/>
      <c r="X815" s="270">
        <f t="shared" ca="1" si="40"/>
        <v>0</v>
      </c>
      <c r="Y815" s="270"/>
      <c r="Z815" s="270"/>
      <c r="AB815" s="272" t="str">
        <f t="shared" si="41"/>
        <v/>
      </c>
    </row>
    <row r="816" spans="1:28" s="271" customFormat="1" ht="20.25">
      <c r="A816" s="215"/>
      <c r="B816" s="216" t="str">
        <f>IF(LEN(A816)=0,"",INDEX('Smelter Look-up'!$A:$A,MATCH($A816,'Smelter Look-up'!$E:$E,0)))</f>
        <v/>
      </c>
      <c r="C816" s="220" t="str">
        <f>IF(LEN(A816)=0,"",INDEX('Smelter Look-up'!$C:$C,MATCH($A816,'Smelter Look-up'!$E:$E,0)))</f>
        <v/>
      </c>
      <c r="D816" s="216"/>
      <c r="E816" s="216" t="str">
        <f ca="1">IF(ISERROR($V816),"",OFFSET('Smelter Look-up'!$D$4,$V816-4,0)&amp;"")</f>
        <v/>
      </c>
      <c r="F816" s="216" t="str">
        <f ca="1">IF(ISERROR($V816),"",OFFSET('Smelter Look-up'!$E$4,$V816-4,0))</f>
        <v/>
      </c>
      <c r="G816" s="216" t="str">
        <f ca="1">IF(C816=$X$4,"Enter smelter details", IF(ISERROR($V816),"",OFFSET('Smelter Look-up'!$F$4,$V816-4,0)))</f>
        <v/>
      </c>
      <c r="H816" s="217" t="str">
        <f ca="1">IF(ISERROR($V816),"",OFFSET('Smelter Look-up'!$G$4,$V816-4,0))</f>
        <v/>
      </c>
      <c r="I816" s="218" t="str">
        <f ca="1">IF(ISERROR($V816),"",OFFSET('Smelter Look-up'!$H$4,$V816-4,0))</f>
        <v/>
      </c>
      <c r="J816" s="218" t="str">
        <f ca="1">IF(ISERROR($V816),"",OFFSET('Smelter Look-up'!$I$4,$V816-4,0))</f>
        <v/>
      </c>
      <c r="K816" s="267"/>
      <c r="L816" s="267"/>
      <c r="M816" s="267"/>
      <c r="N816" s="267"/>
      <c r="O816" s="267"/>
      <c r="P816" s="219"/>
      <c r="Q816" s="268"/>
      <c r="R816" s="216" t="str">
        <f ca="1">IF(ISERROR($V816),"",OFFSET('Smelter Look-up'!$C$4,$V816-4,0)&amp;"")</f>
        <v/>
      </c>
      <c r="S816" s="224" t="str">
        <f t="shared" ca="1" si="39"/>
        <v/>
      </c>
      <c r="T816" s="224" t="str">
        <f ca="1">IF(B816="","",IF(ISERROR(MATCH($J816,SorP!$B$1:$B$6230,0)),"",INDIRECT("'SorP'!$A$"&amp;MATCH($J816,SorP!$B$1:$B$6230,0))))</f>
        <v/>
      </c>
      <c r="U816" s="239"/>
      <c r="V816" s="269" t="e">
        <f>IF(C816="",NA(),MATCH($B816&amp;$C816,'Smelter Look-up'!$J:$J,0))</f>
        <v>#N/A</v>
      </c>
      <c r="W816" s="270"/>
      <c r="X816" s="270">
        <f t="shared" ca="1" si="40"/>
        <v>0</v>
      </c>
      <c r="Y816" s="270"/>
      <c r="Z816" s="270"/>
      <c r="AB816" s="272" t="str">
        <f t="shared" si="41"/>
        <v/>
      </c>
    </row>
    <row r="817" spans="1:28" s="271" customFormat="1" ht="20.25">
      <c r="A817" s="215"/>
      <c r="B817" s="216" t="str">
        <f>IF(LEN(A817)=0,"",INDEX('Smelter Look-up'!$A:$A,MATCH($A817,'Smelter Look-up'!$E:$E,0)))</f>
        <v/>
      </c>
      <c r="C817" s="220" t="str">
        <f>IF(LEN(A817)=0,"",INDEX('Smelter Look-up'!$C:$C,MATCH($A817,'Smelter Look-up'!$E:$E,0)))</f>
        <v/>
      </c>
      <c r="D817" s="216"/>
      <c r="E817" s="216" t="str">
        <f ca="1">IF(ISERROR($V817),"",OFFSET('Smelter Look-up'!$D$4,$V817-4,0)&amp;"")</f>
        <v/>
      </c>
      <c r="F817" s="216" t="str">
        <f ca="1">IF(ISERROR($V817),"",OFFSET('Smelter Look-up'!$E$4,$V817-4,0))</f>
        <v/>
      </c>
      <c r="G817" s="216" t="str">
        <f ca="1">IF(C817=$X$4,"Enter smelter details", IF(ISERROR($V817),"",OFFSET('Smelter Look-up'!$F$4,$V817-4,0)))</f>
        <v/>
      </c>
      <c r="H817" s="217" t="str">
        <f ca="1">IF(ISERROR($V817),"",OFFSET('Smelter Look-up'!$G$4,$V817-4,0))</f>
        <v/>
      </c>
      <c r="I817" s="218" t="str">
        <f ca="1">IF(ISERROR($V817),"",OFFSET('Smelter Look-up'!$H$4,$V817-4,0))</f>
        <v/>
      </c>
      <c r="J817" s="218" t="str">
        <f ca="1">IF(ISERROR($V817),"",OFFSET('Smelter Look-up'!$I$4,$V817-4,0))</f>
        <v/>
      </c>
      <c r="K817" s="267"/>
      <c r="L817" s="267"/>
      <c r="M817" s="267"/>
      <c r="N817" s="267"/>
      <c r="O817" s="267"/>
      <c r="P817" s="219"/>
      <c r="Q817" s="268"/>
      <c r="R817" s="216" t="str">
        <f ca="1">IF(ISERROR($V817),"",OFFSET('Smelter Look-up'!$C$4,$V817-4,0)&amp;"")</f>
        <v/>
      </c>
      <c r="S817" s="224" t="str">
        <f t="shared" ca="1" si="39"/>
        <v/>
      </c>
      <c r="T817" s="224" t="str">
        <f ca="1">IF(B817="","",IF(ISERROR(MATCH($J817,SorP!$B$1:$B$6230,0)),"",INDIRECT("'SorP'!$A$"&amp;MATCH($J817,SorP!$B$1:$B$6230,0))))</f>
        <v/>
      </c>
      <c r="U817" s="239"/>
      <c r="V817" s="269" t="e">
        <f>IF(C817="",NA(),MATCH($B817&amp;$C817,'Smelter Look-up'!$J:$J,0))</f>
        <v>#N/A</v>
      </c>
      <c r="W817" s="270"/>
      <c r="X817" s="270">
        <f t="shared" ca="1" si="40"/>
        <v>0</v>
      </c>
      <c r="Y817" s="270"/>
      <c r="Z817" s="270"/>
      <c r="AB817" s="272" t="str">
        <f t="shared" si="41"/>
        <v/>
      </c>
    </row>
    <row r="818" spans="1:28" s="271" customFormat="1" ht="20.25">
      <c r="A818" s="215"/>
      <c r="B818" s="216" t="str">
        <f>IF(LEN(A818)=0,"",INDEX('Smelter Look-up'!$A:$A,MATCH($A818,'Smelter Look-up'!$E:$E,0)))</f>
        <v/>
      </c>
      <c r="C818" s="220" t="str">
        <f>IF(LEN(A818)=0,"",INDEX('Smelter Look-up'!$C:$C,MATCH($A818,'Smelter Look-up'!$E:$E,0)))</f>
        <v/>
      </c>
      <c r="D818" s="216"/>
      <c r="E818" s="216" t="str">
        <f ca="1">IF(ISERROR($V818),"",OFFSET('Smelter Look-up'!$D$4,$V818-4,0)&amp;"")</f>
        <v/>
      </c>
      <c r="F818" s="216" t="str">
        <f ca="1">IF(ISERROR($V818),"",OFFSET('Smelter Look-up'!$E$4,$V818-4,0))</f>
        <v/>
      </c>
      <c r="G818" s="216" t="str">
        <f ca="1">IF(C818=$X$4,"Enter smelter details", IF(ISERROR($V818),"",OFFSET('Smelter Look-up'!$F$4,$V818-4,0)))</f>
        <v/>
      </c>
      <c r="H818" s="217" t="str">
        <f ca="1">IF(ISERROR($V818),"",OFFSET('Smelter Look-up'!$G$4,$V818-4,0))</f>
        <v/>
      </c>
      <c r="I818" s="218" t="str">
        <f ca="1">IF(ISERROR($V818),"",OFFSET('Smelter Look-up'!$H$4,$V818-4,0))</f>
        <v/>
      </c>
      <c r="J818" s="218" t="str">
        <f ca="1">IF(ISERROR($V818),"",OFFSET('Smelter Look-up'!$I$4,$V818-4,0))</f>
        <v/>
      </c>
      <c r="K818" s="267"/>
      <c r="L818" s="267"/>
      <c r="M818" s="267"/>
      <c r="N818" s="267"/>
      <c r="O818" s="267"/>
      <c r="P818" s="219"/>
      <c r="Q818" s="268"/>
      <c r="R818" s="216" t="str">
        <f ca="1">IF(ISERROR($V818),"",OFFSET('Smelter Look-up'!$C$4,$V818-4,0)&amp;"")</f>
        <v/>
      </c>
      <c r="S818" s="224" t="str">
        <f t="shared" ca="1" si="39"/>
        <v/>
      </c>
      <c r="T818" s="224" t="str">
        <f ca="1">IF(B818="","",IF(ISERROR(MATCH($J818,SorP!$B$1:$B$6230,0)),"",INDIRECT("'SorP'!$A$"&amp;MATCH($J818,SorP!$B$1:$B$6230,0))))</f>
        <v/>
      </c>
      <c r="U818" s="239"/>
      <c r="V818" s="269" t="e">
        <f>IF(C818="",NA(),MATCH($B818&amp;$C818,'Smelter Look-up'!$J:$J,0))</f>
        <v>#N/A</v>
      </c>
      <c r="W818" s="270"/>
      <c r="X818" s="270">
        <f t="shared" ca="1" si="40"/>
        <v>0</v>
      </c>
      <c r="Y818" s="270"/>
      <c r="Z818" s="270"/>
      <c r="AB818" s="272" t="str">
        <f t="shared" si="41"/>
        <v/>
      </c>
    </row>
    <row r="819" spans="1:28" s="271" customFormat="1" ht="20.25">
      <c r="A819" s="215"/>
      <c r="B819" s="216" t="str">
        <f>IF(LEN(A819)=0,"",INDEX('Smelter Look-up'!$A:$A,MATCH($A819,'Smelter Look-up'!$E:$E,0)))</f>
        <v/>
      </c>
      <c r="C819" s="220" t="str">
        <f>IF(LEN(A819)=0,"",INDEX('Smelter Look-up'!$C:$C,MATCH($A819,'Smelter Look-up'!$E:$E,0)))</f>
        <v/>
      </c>
      <c r="D819" s="216"/>
      <c r="E819" s="216" t="str">
        <f ca="1">IF(ISERROR($V819),"",OFFSET('Smelter Look-up'!$D$4,$V819-4,0)&amp;"")</f>
        <v/>
      </c>
      <c r="F819" s="216" t="str">
        <f ca="1">IF(ISERROR($V819),"",OFFSET('Smelter Look-up'!$E$4,$V819-4,0))</f>
        <v/>
      </c>
      <c r="G819" s="216" t="str">
        <f ca="1">IF(C819=$X$4,"Enter smelter details", IF(ISERROR($V819),"",OFFSET('Smelter Look-up'!$F$4,$V819-4,0)))</f>
        <v/>
      </c>
      <c r="H819" s="217" t="str">
        <f ca="1">IF(ISERROR($V819),"",OFFSET('Smelter Look-up'!$G$4,$V819-4,0))</f>
        <v/>
      </c>
      <c r="I819" s="218" t="str">
        <f ca="1">IF(ISERROR($V819),"",OFFSET('Smelter Look-up'!$H$4,$V819-4,0))</f>
        <v/>
      </c>
      <c r="J819" s="218" t="str">
        <f ca="1">IF(ISERROR($V819),"",OFFSET('Smelter Look-up'!$I$4,$V819-4,0))</f>
        <v/>
      </c>
      <c r="K819" s="267"/>
      <c r="L819" s="267"/>
      <c r="M819" s="267"/>
      <c r="N819" s="267"/>
      <c r="O819" s="267"/>
      <c r="P819" s="219"/>
      <c r="Q819" s="268"/>
      <c r="R819" s="216" t="str">
        <f ca="1">IF(ISERROR($V819),"",OFFSET('Smelter Look-up'!$C$4,$V819-4,0)&amp;"")</f>
        <v/>
      </c>
      <c r="S819" s="224" t="str">
        <f t="shared" ca="1" si="39"/>
        <v/>
      </c>
      <c r="T819" s="224" t="str">
        <f ca="1">IF(B819="","",IF(ISERROR(MATCH($J819,SorP!$B$1:$B$6230,0)),"",INDIRECT("'SorP'!$A$"&amp;MATCH($J819,SorP!$B$1:$B$6230,0))))</f>
        <v/>
      </c>
      <c r="U819" s="239"/>
      <c r="V819" s="269" t="e">
        <f>IF(C819="",NA(),MATCH($B819&amp;$C819,'Smelter Look-up'!$J:$J,0))</f>
        <v>#N/A</v>
      </c>
      <c r="W819" s="270"/>
      <c r="X819" s="270">
        <f t="shared" ca="1" si="40"/>
        <v>0</v>
      </c>
      <c r="Y819" s="270"/>
      <c r="Z819" s="270"/>
      <c r="AB819" s="272" t="str">
        <f t="shared" si="41"/>
        <v/>
      </c>
    </row>
    <row r="820" spans="1:28" s="271" customFormat="1" ht="20.25">
      <c r="A820" s="215"/>
      <c r="B820" s="216" t="str">
        <f>IF(LEN(A820)=0,"",INDEX('Smelter Look-up'!$A:$A,MATCH($A820,'Smelter Look-up'!$E:$E,0)))</f>
        <v/>
      </c>
      <c r="C820" s="220" t="str">
        <f>IF(LEN(A820)=0,"",INDEX('Smelter Look-up'!$C:$C,MATCH($A820,'Smelter Look-up'!$E:$E,0)))</f>
        <v/>
      </c>
      <c r="D820" s="216"/>
      <c r="E820" s="216" t="str">
        <f ca="1">IF(ISERROR($V820),"",OFFSET('Smelter Look-up'!$D$4,$V820-4,0)&amp;"")</f>
        <v/>
      </c>
      <c r="F820" s="216" t="str">
        <f ca="1">IF(ISERROR($V820),"",OFFSET('Smelter Look-up'!$E$4,$V820-4,0))</f>
        <v/>
      </c>
      <c r="G820" s="216" t="str">
        <f ca="1">IF(C820=$X$4,"Enter smelter details", IF(ISERROR($V820),"",OFFSET('Smelter Look-up'!$F$4,$V820-4,0)))</f>
        <v/>
      </c>
      <c r="H820" s="217" t="str">
        <f ca="1">IF(ISERROR($V820),"",OFFSET('Smelter Look-up'!$G$4,$V820-4,0))</f>
        <v/>
      </c>
      <c r="I820" s="218" t="str">
        <f ca="1">IF(ISERROR($V820),"",OFFSET('Smelter Look-up'!$H$4,$V820-4,0))</f>
        <v/>
      </c>
      <c r="J820" s="218" t="str">
        <f ca="1">IF(ISERROR($V820),"",OFFSET('Smelter Look-up'!$I$4,$V820-4,0))</f>
        <v/>
      </c>
      <c r="K820" s="267"/>
      <c r="L820" s="267"/>
      <c r="M820" s="267"/>
      <c r="N820" s="267"/>
      <c r="O820" s="267"/>
      <c r="P820" s="219"/>
      <c r="Q820" s="268"/>
      <c r="R820" s="216" t="str">
        <f ca="1">IF(ISERROR($V820),"",OFFSET('Smelter Look-up'!$C$4,$V820-4,0)&amp;"")</f>
        <v/>
      </c>
      <c r="S820" s="224" t="str">
        <f t="shared" ca="1" si="39"/>
        <v/>
      </c>
      <c r="T820" s="224" t="str">
        <f ca="1">IF(B820="","",IF(ISERROR(MATCH($J820,SorP!$B$1:$B$6230,0)),"",INDIRECT("'SorP'!$A$"&amp;MATCH($J820,SorP!$B$1:$B$6230,0))))</f>
        <v/>
      </c>
      <c r="U820" s="239"/>
      <c r="V820" s="269" t="e">
        <f>IF(C820="",NA(),MATCH($B820&amp;$C820,'Smelter Look-up'!$J:$J,0))</f>
        <v>#N/A</v>
      </c>
      <c r="W820" s="270"/>
      <c r="X820" s="270">
        <f t="shared" ca="1" si="40"/>
        <v>0</v>
      </c>
      <c r="Y820" s="270"/>
      <c r="Z820" s="270"/>
      <c r="AB820" s="272" t="str">
        <f t="shared" si="41"/>
        <v/>
      </c>
    </row>
    <row r="821" spans="1:28" s="271" customFormat="1" ht="20.25">
      <c r="A821" s="215"/>
      <c r="B821" s="216" t="str">
        <f>IF(LEN(A821)=0,"",INDEX('Smelter Look-up'!$A:$A,MATCH($A821,'Smelter Look-up'!$E:$E,0)))</f>
        <v/>
      </c>
      <c r="C821" s="220" t="str">
        <f>IF(LEN(A821)=0,"",INDEX('Smelter Look-up'!$C:$C,MATCH($A821,'Smelter Look-up'!$E:$E,0)))</f>
        <v/>
      </c>
      <c r="D821" s="216"/>
      <c r="E821" s="216" t="str">
        <f ca="1">IF(ISERROR($V821),"",OFFSET('Smelter Look-up'!$D$4,$V821-4,0)&amp;"")</f>
        <v/>
      </c>
      <c r="F821" s="216" t="str">
        <f ca="1">IF(ISERROR($V821),"",OFFSET('Smelter Look-up'!$E$4,$V821-4,0))</f>
        <v/>
      </c>
      <c r="G821" s="216" t="str">
        <f ca="1">IF(C821=$X$4,"Enter smelter details", IF(ISERROR($V821),"",OFFSET('Smelter Look-up'!$F$4,$V821-4,0)))</f>
        <v/>
      </c>
      <c r="H821" s="217" t="str">
        <f ca="1">IF(ISERROR($V821),"",OFFSET('Smelter Look-up'!$G$4,$V821-4,0))</f>
        <v/>
      </c>
      <c r="I821" s="218" t="str">
        <f ca="1">IF(ISERROR($V821),"",OFFSET('Smelter Look-up'!$H$4,$V821-4,0))</f>
        <v/>
      </c>
      <c r="J821" s="218" t="str">
        <f ca="1">IF(ISERROR($V821),"",OFFSET('Smelter Look-up'!$I$4,$V821-4,0))</f>
        <v/>
      </c>
      <c r="K821" s="267"/>
      <c r="L821" s="267"/>
      <c r="M821" s="267"/>
      <c r="N821" s="267"/>
      <c r="O821" s="267"/>
      <c r="P821" s="219"/>
      <c r="Q821" s="268"/>
      <c r="R821" s="216" t="str">
        <f ca="1">IF(ISERROR($V821),"",OFFSET('Smelter Look-up'!$C$4,$V821-4,0)&amp;"")</f>
        <v/>
      </c>
      <c r="S821" s="224" t="str">
        <f t="shared" ca="1" si="39"/>
        <v/>
      </c>
      <c r="T821" s="224" t="str">
        <f ca="1">IF(B821="","",IF(ISERROR(MATCH($J821,SorP!$B$1:$B$6230,0)),"",INDIRECT("'SorP'!$A$"&amp;MATCH($J821,SorP!$B$1:$B$6230,0))))</f>
        <v/>
      </c>
      <c r="U821" s="239"/>
      <c r="V821" s="269" t="e">
        <f>IF(C821="",NA(),MATCH($B821&amp;$C821,'Smelter Look-up'!$J:$J,0))</f>
        <v>#N/A</v>
      </c>
      <c r="W821" s="270"/>
      <c r="X821" s="270">
        <f t="shared" ca="1" si="40"/>
        <v>0</v>
      </c>
      <c r="Y821" s="270"/>
      <c r="Z821" s="270"/>
      <c r="AB821" s="272" t="str">
        <f t="shared" si="41"/>
        <v/>
      </c>
    </row>
    <row r="822" spans="1:28" s="271" customFormat="1" ht="20.25">
      <c r="A822" s="215"/>
      <c r="B822" s="216" t="str">
        <f>IF(LEN(A822)=0,"",INDEX('Smelter Look-up'!$A:$A,MATCH($A822,'Smelter Look-up'!$E:$E,0)))</f>
        <v/>
      </c>
      <c r="C822" s="220" t="str">
        <f>IF(LEN(A822)=0,"",INDEX('Smelter Look-up'!$C:$C,MATCH($A822,'Smelter Look-up'!$E:$E,0)))</f>
        <v/>
      </c>
      <c r="D822" s="216"/>
      <c r="E822" s="216" t="str">
        <f ca="1">IF(ISERROR($V822),"",OFFSET('Smelter Look-up'!$D$4,$V822-4,0)&amp;"")</f>
        <v/>
      </c>
      <c r="F822" s="216" t="str">
        <f ca="1">IF(ISERROR($V822),"",OFFSET('Smelter Look-up'!$E$4,$V822-4,0))</f>
        <v/>
      </c>
      <c r="G822" s="216" t="str">
        <f ca="1">IF(C822=$X$4,"Enter smelter details", IF(ISERROR($V822),"",OFFSET('Smelter Look-up'!$F$4,$V822-4,0)))</f>
        <v/>
      </c>
      <c r="H822" s="217" t="str">
        <f ca="1">IF(ISERROR($V822),"",OFFSET('Smelter Look-up'!$G$4,$V822-4,0))</f>
        <v/>
      </c>
      <c r="I822" s="218" t="str">
        <f ca="1">IF(ISERROR($V822),"",OFFSET('Smelter Look-up'!$H$4,$V822-4,0))</f>
        <v/>
      </c>
      <c r="J822" s="218" t="str">
        <f ca="1">IF(ISERROR($V822),"",OFFSET('Smelter Look-up'!$I$4,$V822-4,0))</f>
        <v/>
      </c>
      <c r="K822" s="267"/>
      <c r="L822" s="267"/>
      <c r="M822" s="267"/>
      <c r="N822" s="267"/>
      <c r="O822" s="267"/>
      <c r="P822" s="219"/>
      <c r="Q822" s="268"/>
      <c r="R822" s="216" t="str">
        <f ca="1">IF(ISERROR($V822),"",OFFSET('Smelter Look-up'!$C$4,$V822-4,0)&amp;"")</f>
        <v/>
      </c>
      <c r="S822" s="224" t="str">
        <f t="shared" ca="1" si="39"/>
        <v/>
      </c>
      <c r="T822" s="224" t="str">
        <f ca="1">IF(B822="","",IF(ISERROR(MATCH($J822,SorP!$B$1:$B$6230,0)),"",INDIRECT("'SorP'!$A$"&amp;MATCH($J822,SorP!$B$1:$B$6230,0))))</f>
        <v/>
      </c>
      <c r="U822" s="239"/>
      <c r="V822" s="269" t="e">
        <f>IF(C822="",NA(),MATCH($B822&amp;$C822,'Smelter Look-up'!$J:$J,0))</f>
        <v>#N/A</v>
      </c>
      <c r="W822" s="270"/>
      <c r="X822" s="270">
        <f t="shared" ca="1" si="40"/>
        <v>0</v>
      </c>
      <c r="Y822" s="270"/>
      <c r="Z822" s="270"/>
      <c r="AB822" s="272" t="str">
        <f t="shared" si="41"/>
        <v/>
      </c>
    </row>
    <row r="823" spans="1:28" s="271" customFormat="1" ht="20.25">
      <c r="A823" s="215"/>
      <c r="B823" s="216" t="str">
        <f>IF(LEN(A823)=0,"",INDEX('Smelter Look-up'!$A:$A,MATCH($A823,'Smelter Look-up'!$E:$E,0)))</f>
        <v/>
      </c>
      <c r="C823" s="220" t="str">
        <f>IF(LEN(A823)=0,"",INDEX('Smelter Look-up'!$C:$C,MATCH($A823,'Smelter Look-up'!$E:$E,0)))</f>
        <v/>
      </c>
      <c r="D823" s="216"/>
      <c r="E823" s="216" t="str">
        <f ca="1">IF(ISERROR($V823),"",OFFSET('Smelter Look-up'!$D$4,$V823-4,0)&amp;"")</f>
        <v/>
      </c>
      <c r="F823" s="216" t="str">
        <f ca="1">IF(ISERROR($V823),"",OFFSET('Smelter Look-up'!$E$4,$V823-4,0))</f>
        <v/>
      </c>
      <c r="G823" s="216" t="str">
        <f ca="1">IF(C823=$X$4,"Enter smelter details", IF(ISERROR($V823),"",OFFSET('Smelter Look-up'!$F$4,$V823-4,0)))</f>
        <v/>
      </c>
      <c r="H823" s="217" t="str">
        <f ca="1">IF(ISERROR($V823),"",OFFSET('Smelter Look-up'!$G$4,$V823-4,0))</f>
        <v/>
      </c>
      <c r="I823" s="218" t="str">
        <f ca="1">IF(ISERROR($V823),"",OFFSET('Smelter Look-up'!$H$4,$V823-4,0))</f>
        <v/>
      </c>
      <c r="J823" s="218" t="str">
        <f ca="1">IF(ISERROR($V823),"",OFFSET('Smelter Look-up'!$I$4,$V823-4,0))</f>
        <v/>
      </c>
      <c r="K823" s="267"/>
      <c r="L823" s="267"/>
      <c r="M823" s="267"/>
      <c r="N823" s="267"/>
      <c r="O823" s="267"/>
      <c r="P823" s="219"/>
      <c r="Q823" s="268"/>
      <c r="R823" s="216" t="str">
        <f ca="1">IF(ISERROR($V823),"",OFFSET('Smelter Look-up'!$C$4,$V823-4,0)&amp;"")</f>
        <v/>
      </c>
      <c r="S823" s="224" t="str">
        <f t="shared" ca="1" si="39"/>
        <v/>
      </c>
      <c r="T823" s="224" t="str">
        <f ca="1">IF(B823="","",IF(ISERROR(MATCH($J823,SorP!$B$1:$B$6230,0)),"",INDIRECT("'SorP'!$A$"&amp;MATCH($J823,SorP!$B$1:$B$6230,0))))</f>
        <v/>
      </c>
      <c r="U823" s="239"/>
      <c r="V823" s="269" t="e">
        <f>IF(C823="",NA(),MATCH($B823&amp;$C823,'Smelter Look-up'!$J:$J,0))</f>
        <v>#N/A</v>
      </c>
      <c r="W823" s="270"/>
      <c r="X823" s="270">
        <f t="shared" ca="1" si="40"/>
        <v>0</v>
      </c>
      <c r="Y823" s="270"/>
      <c r="Z823" s="270"/>
      <c r="AB823" s="272" t="str">
        <f t="shared" si="41"/>
        <v/>
      </c>
    </row>
    <row r="824" spans="1:28" s="271" customFormat="1" ht="20.25">
      <c r="A824" s="215"/>
      <c r="B824" s="216" t="str">
        <f>IF(LEN(A824)=0,"",INDEX('Smelter Look-up'!$A:$A,MATCH($A824,'Smelter Look-up'!$E:$E,0)))</f>
        <v/>
      </c>
      <c r="C824" s="220" t="str">
        <f>IF(LEN(A824)=0,"",INDEX('Smelter Look-up'!$C:$C,MATCH($A824,'Smelter Look-up'!$E:$E,0)))</f>
        <v/>
      </c>
      <c r="D824" s="216"/>
      <c r="E824" s="216" t="str">
        <f ca="1">IF(ISERROR($V824),"",OFFSET('Smelter Look-up'!$D$4,$V824-4,0)&amp;"")</f>
        <v/>
      </c>
      <c r="F824" s="216" t="str">
        <f ca="1">IF(ISERROR($V824),"",OFFSET('Smelter Look-up'!$E$4,$V824-4,0))</f>
        <v/>
      </c>
      <c r="G824" s="216" t="str">
        <f ca="1">IF(C824=$X$4,"Enter smelter details", IF(ISERROR($V824),"",OFFSET('Smelter Look-up'!$F$4,$V824-4,0)))</f>
        <v/>
      </c>
      <c r="H824" s="217" t="str">
        <f ca="1">IF(ISERROR($V824),"",OFFSET('Smelter Look-up'!$G$4,$V824-4,0))</f>
        <v/>
      </c>
      <c r="I824" s="218" t="str">
        <f ca="1">IF(ISERROR($V824),"",OFFSET('Smelter Look-up'!$H$4,$V824-4,0))</f>
        <v/>
      </c>
      <c r="J824" s="218" t="str">
        <f ca="1">IF(ISERROR($V824),"",OFFSET('Smelter Look-up'!$I$4,$V824-4,0))</f>
        <v/>
      </c>
      <c r="K824" s="267"/>
      <c r="L824" s="267"/>
      <c r="M824" s="267"/>
      <c r="N824" s="267"/>
      <c r="O824" s="267"/>
      <c r="P824" s="219"/>
      <c r="Q824" s="268"/>
      <c r="R824" s="216" t="str">
        <f ca="1">IF(ISERROR($V824),"",OFFSET('Smelter Look-up'!$C$4,$V824-4,0)&amp;"")</f>
        <v/>
      </c>
      <c r="S824" s="224" t="str">
        <f t="shared" ca="1" si="39"/>
        <v/>
      </c>
      <c r="T824" s="224" t="str">
        <f ca="1">IF(B824="","",IF(ISERROR(MATCH($J824,SorP!$B$1:$B$6230,0)),"",INDIRECT("'SorP'!$A$"&amp;MATCH($J824,SorP!$B$1:$B$6230,0))))</f>
        <v/>
      </c>
      <c r="U824" s="239"/>
      <c r="V824" s="269" t="e">
        <f>IF(C824="",NA(),MATCH($B824&amp;$C824,'Smelter Look-up'!$J:$J,0))</f>
        <v>#N/A</v>
      </c>
      <c r="W824" s="270"/>
      <c r="X824" s="270">
        <f t="shared" ca="1" si="40"/>
        <v>0</v>
      </c>
      <c r="Y824" s="270"/>
      <c r="Z824" s="270"/>
      <c r="AB824" s="272" t="str">
        <f t="shared" si="41"/>
        <v/>
      </c>
    </row>
    <row r="825" spans="1:28" s="271" customFormat="1" ht="20.25">
      <c r="A825" s="215"/>
      <c r="B825" s="216" t="str">
        <f>IF(LEN(A825)=0,"",INDEX('Smelter Look-up'!$A:$A,MATCH($A825,'Smelter Look-up'!$E:$E,0)))</f>
        <v/>
      </c>
      <c r="C825" s="220" t="str">
        <f>IF(LEN(A825)=0,"",INDEX('Smelter Look-up'!$C:$C,MATCH($A825,'Smelter Look-up'!$E:$E,0)))</f>
        <v/>
      </c>
      <c r="D825" s="216"/>
      <c r="E825" s="216" t="str">
        <f ca="1">IF(ISERROR($V825),"",OFFSET('Smelter Look-up'!$D$4,$V825-4,0)&amp;"")</f>
        <v/>
      </c>
      <c r="F825" s="216" t="str">
        <f ca="1">IF(ISERROR($V825),"",OFFSET('Smelter Look-up'!$E$4,$V825-4,0))</f>
        <v/>
      </c>
      <c r="G825" s="216" t="str">
        <f ca="1">IF(C825=$X$4,"Enter smelter details", IF(ISERROR($V825),"",OFFSET('Smelter Look-up'!$F$4,$V825-4,0)))</f>
        <v/>
      </c>
      <c r="H825" s="217" t="str">
        <f ca="1">IF(ISERROR($V825),"",OFFSET('Smelter Look-up'!$G$4,$V825-4,0))</f>
        <v/>
      </c>
      <c r="I825" s="218" t="str">
        <f ca="1">IF(ISERROR($V825),"",OFFSET('Smelter Look-up'!$H$4,$V825-4,0))</f>
        <v/>
      </c>
      <c r="J825" s="218" t="str">
        <f ca="1">IF(ISERROR($V825),"",OFFSET('Smelter Look-up'!$I$4,$V825-4,0))</f>
        <v/>
      </c>
      <c r="K825" s="267"/>
      <c r="L825" s="267"/>
      <c r="M825" s="267"/>
      <c r="N825" s="267"/>
      <c r="O825" s="267"/>
      <c r="P825" s="219"/>
      <c r="Q825" s="268"/>
      <c r="R825" s="216" t="str">
        <f ca="1">IF(ISERROR($V825),"",OFFSET('Smelter Look-up'!$C$4,$V825-4,0)&amp;"")</f>
        <v/>
      </c>
      <c r="S825" s="224" t="str">
        <f t="shared" ca="1" si="39"/>
        <v/>
      </c>
      <c r="T825" s="224" t="str">
        <f ca="1">IF(B825="","",IF(ISERROR(MATCH($J825,SorP!$B$1:$B$6230,0)),"",INDIRECT("'SorP'!$A$"&amp;MATCH($J825,SorP!$B$1:$B$6230,0))))</f>
        <v/>
      </c>
      <c r="U825" s="239"/>
      <c r="V825" s="269" t="e">
        <f>IF(C825="",NA(),MATCH($B825&amp;$C825,'Smelter Look-up'!$J:$J,0))</f>
        <v>#N/A</v>
      </c>
      <c r="W825" s="270"/>
      <c r="X825" s="270">
        <f t="shared" ca="1" si="40"/>
        <v>0</v>
      </c>
      <c r="Y825" s="270"/>
      <c r="Z825" s="270"/>
      <c r="AB825" s="272" t="str">
        <f t="shared" si="41"/>
        <v/>
      </c>
    </row>
    <row r="826" spans="1:28" s="271" customFormat="1" ht="20.25">
      <c r="A826" s="215"/>
      <c r="B826" s="216" t="str">
        <f>IF(LEN(A826)=0,"",INDEX('Smelter Look-up'!$A:$A,MATCH($A826,'Smelter Look-up'!$E:$E,0)))</f>
        <v/>
      </c>
      <c r="C826" s="220" t="str">
        <f>IF(LEN(A826)=0,"",INDEX('Smelter Look-up'!$C:$C,MATCH($A826,'Smelter Look-up'!$E:$E,0)))</f>
        <v/>
      </c>
      <c r="D826" s="216"/>
      <c r="E826" s="216" t="str">
        <f ca="1">IF(ISERROR($V826),"",OFFSET('Smelter Look-up'!$D$4,$V826-4,0)&amp;"")</f>
        <v/>
      </c>
      <c r="F826" s="216" t="str">
        <f ca="1">IF(ISERROR($V826),"",OFFSET('Smelter Look-up'!$E$4,$V826-4,0))</f>
        <v/>
      </c>
      <c r="G826" s="216" t="str">
        <f ca="1">IF(C826=$X$4,"Enter smelter details", IF(ISERROR($V826),"",OFFSET('Smelter Look-up'!$F$4,$V826-4,0)))</f>
        <v/>
      </c>
      <c r="H826" s="217" t="str">
        <f ca="1">IF(ISERROR($V826),"",OFFSET('Smelter Look-up'!$G$4,$V826-4,0))</f>
        <v/>
      </c>
      <c r="I826" s="218" t="str">
        <f ca="1">IF(ISERROR($V826),"",OFFSET('Smelter Look-up'!$H$4,$V826-4,0))</f>
        <v/>
      </c>
      <c r="J826" s="218" t="str">
        <f ca="1">IF(ISERROR($V826),"",OFFSET('Smelter Look-up'!$I$4,$V826-4,0))</f>
        <v/>
      </c>
      <c r="K826" s="267"/>
      <c r="L826" s="267"/>
      <c r="M826" s="267"/>
      <c r="N826" s="267"/>
      <c r="O826" s="267"/>
      <c r="P826" s="219"/>
      <c r="Q826" s="268"/>
      <c r="R826" s="216" t="str">
        <f ca="1">IF(ISERROR($V826),"",OFFSET('Smelter Look-up'!$C$4,$V826-4,0)&amp;"")</f>
        <v/>
      </c>
      <c r="S826" s="224" t="str">
        <f t="shared" ca="1" si="39"/>
        <v/>
      </c>
      <c r="T826" s="224" t="str">
        <f ca="1">IF(B826="","",IF(ISERROR(MATCH($J826,SorP!$B$1:$B$6230,0)),"",INDIRECT("'SorP'!$A$"&amp;MATCH($J826,SorP!$B$1:$B$6230,0))))</f>
        <v/>
      </c>
      <c r="U826" s="239"/>
      <c r="V826" s="269" t="e">
        <f>IF(C826="",NA(),MATCH($B826&amp;$C826,'Smelter Look-up'!$J:$J,0))</f>
        <v>#N/A</v>
      </c>
      <c r="W826" s="270"/>
      <c r="X826" s="270">
        <f t="shared" ca="1" si="40"/>
        <v>0</v>
      </c>
      <c r="Y826" s="270"/>
      <c r="Z826" s="270"/>
      <c r="AB826" s="272" t="str">
        <f t="shared" si="41"/>
        <v/>
      </c>
    </row>
    <row r="827" spans="1:28" s="271" customFormat="1" ht="20.25">
      <c r="A827" s="215"/>
      <c r="B827" s="216" t="str">
        <f>IF(LEN(A827)=0,"",INDEX('Smelter Look-up'!$A:$A,MATCH($A827,'Smelter Look-up'!$E:$E,0)))</f>
        <v/>
      </c>
      <c r="C827" s="220" t="str">
        <f>IF(LEN(A827)=0,"",INDEX('Smelter Look-up'!$C:$C,MATCH($A827,'Smelter Look-up'!$E:$E,0)))</f>
        <v/>
      </c>
      <c r="D827" s="216"/>
      <c r="E827" s="216" t="str">
        <f ca="1">IF(ISERROR($V827),"",OFFSET('Smelter Look-up'!$D$4,$V827-4,0)&amp;"")</f>
        <v/>
      </c>
      <c r="F827" s="216" t="str">
        <f ca="1">IF(ISERROR($V827),"",OFFSET('Smelter Look-up'!$E$4,$V827-4,0))</f>
        <v/>
      </c>
      <c r="G827" s="216" t="str">
        <f ca="1">IF(C827=$X$4,"Enter smelter details", IF(ISERROR($V827),"",OFFSET('Smelter Look-up'!$F$4,$V827-4,0)))</f>
        <v/>
      </c>
      <c r="H827" s="217" t="str">
        <f ca="1">IF(ISERROR($V827),"",OFFSET('Smelter Look-up'!$G$4,$V827-4,0))</f>
        <v/>
      </c>
      <c r="I827" s="218" t="str">
        <f ca="1">IF(ISERROR($V827),"",OFFSET('Smelter Look-up'!$H$4,$V827-4,0))</f>
        <v/>
      </c>
      <c r="J827" s="218" t="str">
        <f ca="1">IF(ISERROR($V827),"",OFFSET('Smelter Look-up'!$I$4,$V827-4,0))</f>
        <v/>
      </c>
      <c r="K827" s="267"/>
      <c r="L827" s="267"/>
      <c r="M827" s="267"/>
      <c r="N827" s="267"/>
      <c r="O827" s="267"/>
      <c r="P827" s="219"/>
      <c r="Q827" s="268"/>
      <c r="R827" s="216" t="str">
        <f ca="1">IF(ISERROR($V827),"",OFFSET('Smelter Look-up'!$C$4,$V827-4,0)&amp;"")</f>
        <v/>
      </c>
      <c r="S827" s="224" t="str">
        <f t="shared" ref="S827:S890" ca="1" si="42">IF(B827="","",IF(ISERROR(MATCH($E827,CL,0)),"Unknown",INDIRECT("'C'!$A$"&amp;MATCH($E827,CL,0)+1)))</f>
        <v/>
      </c>
      <c r="T827" s="224" t="str">
        <f ca="1">IF(B827="","",IF(ISERROR(MATCH($J827,SorP!$B$1:$B$6230,0)),"",INDIRECT("'SorP'!$A$"&amp;MATCH($J827,SorP!$B$1:$B$6230,0))))</f>
        <v/>
      </c>
      <c r="U827" s="239"/>
      <c r="V827" s="269" t="e">
        <f>IF(C827="",NA(),MATCH($B827&amp;$C827,'Smelter Look-up'!$J:$J,0))</f>
        <v>#N/A</v>
      </c>
      <c r="W827" s="270"/>
      <c r="X827" s="270">
        <f t="shared" ref="X827:X890" ca="1" si="43">IF(AND(C827="Smelter not listed",OR(LEN(D827)=0,LEN(E827)=0)),1,0)</f>
        <v>0</v>
      </c>
      <c r="Y827" s="270"/>
      <c r="Z827" s="270"/>
      <c r="AB827" s="272" t="str">
        <f t="shared" ref="AB827:AB890" si="44">B827&amp;C827</f>
        <v/>
      </c>
    </row>
    <row r="828" spans="1:28" s="271" customFormat="1" ht="20.25">
      <c r="A828" s="215"/>
      <c r="B828" s="216" t="str">
        <f>IF(LEN(A828)=0,"",INDEX('Smelter Look-up'!$A:$A,MATCH($A828,'Smelter Look-up'!$E:$E,0)))</f>
        <v/>
      </c>
      <c r="C828" s="220" t="str">
        <f>IF(LEN(A828)=0,"",INDEX('Smelter Look-up'!$C:$C,MATCH($A828,'Smelter Look-up'!$E:$E,0)))</f>
        <v/>
      </c>
      <c r="D828" s="216"/>
      <c r="E828" s="216" t="str">
        <f ca="1">IF(ISERROR($V828),"",OFFSET('Smelter Look-up'!$D$4,$V828-4,0)&amp;"")</f>
        <v/>
      </c>
      <c r="F828" s="216" t="str">
        <f ca="1">IF(ISERROR($V828),"",OFFSET('Smelter Look-up'!$E$4,$V828-4,0))</f>
        <v/>
      </c>
      <c r="G828" s="216" t="str">
        <f ca="1">IF(C828=$X$4,"Enter smelter details", IF(ISERROR($V828),"",OFFSET('Smelter Look-up'!$F$4,$V828-4,0)))</f>
        <v/>
      </c>
      <c r="H828" s="217" t="str">
        <f ca="1">IF(ISERROR($V828),"",OFFSET('Smelter Look-up'!$G$4,$V828-4,0))</f>
        <v/>
      </c>
      <c r="I828" s="218" t="str">
        <f ca="1">IF(ISERROR($V828),"",OFFSET('Smelter Look-up'!$H$4,$V828-4,0))</f>
        <v/>
      </c>
      <c r="J828" s="218" t="str">
        <f ca="1">IF(ISERROR($V828),"",OFFSET('Smelter Look-up'!$I$4,$V828-4,0))</f>
        <v/>
      </c>
      <c r="K828" s="267"/>
      <c r="L828" s="267"/>
      <c r="M828" s="267"/>
      <c r="N828" s="267"/>
      <c r="O828" s="267"/>
      <c r="P828" s="219"/>
      <c r="Q828" s="268"/>
      <c r="R828" s="216" t="str">
        <f ca="1">IF(ISERROR($V828),"",OFFSET('Smelter Look-up'!$C$4,$V828-4,0)&amp;"")</f>
        <v/>
      </c>
      <c r="S828" s="224" t="str">
        <f t="shared" ca="1" si="42"/>
        <v/>
      </c>
      <c r="T828" s="224" t="str">
        <f ca="1">IF(B828="","",IF(ISERROR(MATCH($J828,SorP!$B$1:$B$6230,0)),"",INDIRECT("'SorP'!$A$"&amp;MATCH($J828,SorP!$B$1:$B$6230,0))))</f>
        <v/>
      </c>
      <c r="U828" s="239"/>
      <c r="V828" s="269" t="e">
        <f>IF(C828="",NA(),MATCH($B828&amp;$C828,'Smelter Look-up'!$J:$J,0))</f>
        <v>#N/A</v>
      </c>
      <c r="W828" s="270"/>
      <c r="X828" s="270">
        <f t="shared" ca="1" si="43"/>
        <v>0</v>
      </c>
      <c r="Y828" s="270"/>
      <c r="Z828" s="270"/>
      <c r="AB828" s="272" t="str">
        <f t="shared" si="44"/>
        <v/>
      </c>
    </row>
    <row r="829" spans="1:28" s="271" customFormat="1" ht="20.25">
      <c r="A829" s="215"/>
      <c r="B829" s="216" t="str">
        <f>IF(LEN(A829)=0,"",INDEX('Smelter Look-up'!$A:$A,MATCH($A829,'Smelter Look-up'!$E:$E,0)))</f>
        <v/>
      </c>
      <c r="C829" s="220" t="str">
        <f>IF(LEN(A829)=0,"",INDEX('Smelter Look-up'!$C:$C,MATCH($A829,'Smelter Look-up'!$E:$E,0)))</f>
        <v/>
      </c>
      <c r="D829" s="216"/>
      <c r="E829" s="216" t="str">
        <f ca="1">IF(ISERROR($V829),"",OFFSET('Smelter Look-up'!$D$4,$V829-4,0)&amp;"")</f>
        <v/>
      </c>
      <c r="F829" s="216" t="str">
        <f ca="1">IF(ISERROR($V829),"",OFFSET('Smelter Look-up'!$E$4,$V829-4,0))</f>
        <v/>
      </c>
      <c r="G829" s="216" t="str">
        <f ca="1">IF(C829=$X$4,"Enter smelter details", IF(ISERROR($V829),"",OFFSET('Smelter Look-up'!$F$4,$V829-4,0)))</f>
        <v/>
      </c>
      <c r="H829" s="217" t="str">
        <f ca="1">IF(ISERROR($V829),"",OFFSET('Smelter Look-up'!$G$4,$V829-4,0))</f>
        <v/>
      </c>
      <c r="I829" s="218" t="str">
        <f ca="1">IF(ISERROR($V829),"",OFFSET('Smelter Look-up'!$H$4,$V829-4,0))</f>
        <v/>
      </c>
      <c r="J829" s="218" t="str">
        <f ca="1">IF(ISERROR($V829),"",OFFSET('Smelter Look-up'!$I$4,$V829-4,0))</f>
        <v/>
      </c>
      <c r="K829" s="267"/>
      <c r="L829" s="267"/>
      <c r="M829" s="267"/>
      <c r="N829" s="267"/>
      <c r="O829" s="267"/>
      <c r="P829" s="219"/>
      <c r="Q829" s="268"/>
      <c r="R829" s="216" t="str">
        <f ca="1">IF(ISERROR($V829),"",OFFSET('Smelter Look-up'!$C$4,$V829-4,0)&amp;"")</f>
        <v/>
      </c>
      <c r="S829" s="224" t="str">
        <f t="shared" ca="1" si="42"/>
        <v/>
      </c>
      <c r="T829" s="224" t="str">
        <f ca="1">IF(B829="","",IF(ISERROR(MATCH($J829,SorP!$B$1:$B$6230,0)),"",INDIRECT("'SorP'!$A$"&amp;MATCH($J829,SorP!$B$1:$B$6230,0))))</f>
        <v/>
      </c>
      <c r="U829" s="239"/>
      <c r="V829" s="269" t="e">
        <f>IF(C829="",NA(),MATCH($B829&amp;$C829,'Smelter Look-up'!$J:$J,0))</f>
        <v>#N/A</v>
      </c>
      <c r="W829" s="270"/>
      <c r="X829" s="270">
        <f t="shared" ca="1" si="43"/>
        <v>0</v>
      </c>
      <c r="Y829" s="270"/>
      <c r="Z829" s="270"/>
      <c r="AB829" s="272" t="str">
        <f t="shared" si="44"/>
        <v/>
      </c>
    </row>
    <row r="830" spans="1:28" s="271" customFormat="1" ht="20.25">
      <c r="A830" s="215"/>
      <c r="B830" s="216" t="str">
        <f>IF(LEN(A830)=0,"",INDEX('Smelter Look-up'!$A:$A,MATCH($A830,'Smelter Look-up'!$E:$E,0)))</f>
        <v/>
      </c>
      <c r="C830" s="220" t="str">
        <f>IF(LEN(A830)=0,"",INDEX('Smelter Look-up'!$C:$C,MATCH($A830,'Smelter Look-up'!$E:$E,0)))</f>
        <v/>
      </c>
      <c r="D830" s="216"/>
      <c r="E830" s="216" t="str">
        <f ca="1">IF(ISERROR($V830),"",OFFSET('Smelter Look-up'!$D$4,$V830-4,0)&amp;"")</f>
        <v/>
      </c>
      <c r="F830" s="216" t="str">
        <f ca="1">IF(ISERROR($V830),"",OFFSET('Smelter Look-up'!$E$4,$V830-4,0))</f>
        <v/>
      </c>
      <c r="G830" s="216" t="str">
        <f ca="1">IF(C830=$X$4,"Enter smelter details", IF(ISERROR($V830),"",OFFSET('Smelter Look-up'!$F$4,$V830-4,0)))</f>
        <v/>
      </c>
      <c r="H830" s="217" t="str">
        <f ca="1">IF(ISERROR($V830),"",OFFSET('Smelter Look-up'!$G$4,$V830-4,0))</f>
        <v/>
      </c>
      <c r="I830" s="218" t="str">
        <f ca="1">IF(ISERROR($V830),"",OFFSET('Smelter Look-up'!$H$4,$V830-4,0))</f>
        <v/>
      </c>
      <c r="J830" s="218" t="str">
        <f ca="1">IF(ISERROR($V830),"",OFFSET('Smelter Look-up'!$I$4,$V830-4,0))</f>
        <v/>
      </c>
      <c r="K830" s="267"/>
      <c r="L830" s="267"/>
      <c r="M830" s="267"/>
      <c r="N830" s="267"/>
      <c r="O830" s="267"/>
      <c r="P830" s="219"/>
      <c r="Q830" s="268"/>
      <c r="R830" s="216" t="str">
        <f ca="1">IF(ISERROR($V830),"",OFFSET('Smelter Look-up'!$C$4,$V830-4,0)&amp;"")</f>
        <v/>
      </c>
      <c r="S830" s="224" t="str">
        <f t="shared" ca="1" si="42"/>
        <v/>
      </c>
      <c r="T830" s="224" t="str">
        <f ca="1">IF(B830="","",IF(ISERROR(MATCH($J830,SorP!$B$1:$B$6230,0)),"",INDIRECT("'SorP'!$A$"&amp;MATCH($J830,SorP!$B$1:$B$6230,0))))</f>
        <v/>
      </c>
      <c r="U830" s="239"/>
      <c r="V830" s="269" t="e">
        <f>IF(C830="",NA(),MATCH($B830&amp;$C830,'Smelter Look-up'!$J:$J,0))</f>
        <v>#N/A</v>
      </c>
      <c r="W830" s="270"/>
      <c r="X830" s="270">
        <f t="shared" ca="1" si="43"/>
        <v>0</v>
      </c>
      <c r="Y830" s="270"/>
      <c r="Z830" s="270"/>
      <c r="AB830" s="272" t="str">
        <f t="shared" si="44"/>
        <v/>
      </c>
    </row>
    <row r="831" spans="1:28" s="271" customFormat="1" ht="20.25">
      <c r="A831" s="215"/>
      <c r="B831" s="216" t="str">
        <f>IF(LEN(A831)=0,"",INDEX('Smelter Look-up'!$A:$A,MATCH($A831,'Smelter Look-up'!$E:$E,0)))</f>
        <v/>
      </c>
      <c r="C831" s="220" t="str">
        <f>IF(LEN(A831)=0,"",INDEX('Smelter Look-up'!$C:$C,MATCH($A831,'Smelter Look-up'!$E:$E,0)))</f>
        <v/>
      </c>
      <c r="D831" s="216"/>
      <c r="E831" s="216" t="str">
        <f ca="1">IF(ISERROR($V831),"",OFFSET('Smelter Look-up'!$D$4,$V831-4,0)&amp;"")</f>
        <v/>
      </c>
      <c r="F831" s="216" t="str">
        <f ca="1">IF(ISERROR($V831),"",OFFSET('Smelter Look-up'!$E$4,$V831-4,0))</f>
        <v/>
      </c>
      <c r="G831" s="216" t="str">
        <f ca="1">IF(C831=$X$4,"Enter smelter details", IF(ISERROR($V831),"",OFFSET('Smelter Look-up'!$F$4,$V831-4,0)))</f>
        <v/>
      </c>
      <c r="H831" s="217" t="str">
        <f ca="1">IF(ISERROR($V831),"",OFFSET('Smelter Look-up'!$G$4,$V831-4,0))</f>
        <v/>
      </c>
      <c r="I831" s="218" t="str">
        <f ca="1">IF(ISERROR($V831),"",OFFSET('Smelter Look-up'!$H$4,$V831-4,0))</f>
        <v/>
      </c>
      <c r="J831" s="218" t="str">
        <f ca="1">IF(ISERROR($V831),"",OFFSET('Smelter Look-up'!$I$4,$V831-4,0))</f>
        <v/>
      </c>
      <c r="K831" s="267"/>
      <c r="L831" s="267"/>
      <c r="M831" s="267"/>
      <c r="N831" s="267"/>
      <c r="O831" s="267"/>
      <c r="P831" s="219"/>
      <c r="Q831" s="268"/>
      <c r="R831" s="216" t="str">
        <f ca="1">IF(ISERROR($V831),"",OFFSET('Smelter Look-up'!$C$4,$V831-4,0)&amp;"")</f>
        <v/>
      </c>
      <c r="S831" s="224" t="str">
        <f t="shared" ca="1" si="42"/>
        <v/>
      </c>
      <c r="T831" s="224" t="str">
        <f ca="1">IF(B831="","",IF(ISERROR(MATCH($J831,SorP!$B$1:$B$6230,0)),"",INDIRECT("'SorP'!$A$"&amp;MATCH($J831,SorP!$B$1:$B$6230,0))))</f>
        <v/>
      </c>
      <c r="U831" s="239"/>
      <c r="V831" s="269" t="e">
        <f>IF(C831="",NA(),MATCH($B831&amp;$C831,'Smelter Look-up'!$J:$J,0))</f>
        <v>#N/A</v>
      </c>
      <c r="W831" s="270"/>
      <c r="X831" s="270">
        <f t="shared" ca="1" si="43"/>
        <v>0</v>
      </c>
      <c r="Y831" s="270"/>
      <c r="Z831" s="270"/>
      <c r="AB831" s="272" t="str">
        <f t="shared" si="44"/>
        <v/>
      </c>
    </row>
    <row r="832" spans="1:28" s="271" customFormat="1" ht="20.25">
      <c r="A832" s="215"/>
      <c r="B832" s="216" t="str">
        <f>IF(LEN(A832)=0,"",INDEX('Smelter Look-up'!$A:$A,MATCH($A832,'Smelter Look-up'!$E:$E,0)))</f>
        <v/>
      </c>
      <c r="C832" s="220" t="str">
        <f>IF(LEN(A832)=0,"",INDEX('Smelter Look-up'!$C:$C,MATCH($A832,'Smelter Look-up'!$E:$E,0)))</f>
        <v/>
      </c>
      <c r="D832" s="216"/>
      <c r="E832" s="216" t="str">
        <f ca="1">IF(ISERROR($V832),"",OFFSET('Smelter Look-up'!$D$4,$V832-4,0)&amp;"")</f>
        <v/>
      </c>
      <c r="F832" s="216" t="str">
        <f ca="1">IF(ISERROR($V832),"",OFFSET('Smelter Look-up'!$E$4,$V832-4,0))</f>
        <v/>
      </c>
      <c r="G832" s="216" t="str">
        <f ca="1">IF(C832=$X$4,"Enter smelter details", IF(ISERROR($V832),"",OFFSET('Smelter Look-up'!$F$4,$V832-4,0)))</f>
        <v/>
      </c>
      <c r="H832" s="217" t="str">
        <f ca="1">IF(ISERROR($V832),"",OFFSET('Smelter Look-up'!$G$4,$V832-4,0))</f>
        <v/>
      </c>
      <c r="I832" s="218" t="str">
        <f ca="1">IF(ISERROR($V832),"",OFFSET('Smelter Look-up'!$H$4,$V832-4,0))</f>
        <v/>
      </c>
      <c r="J832" s="218" t="str">
        <f ca="1">IF(ISERROR($V832),"",OFFSET('Smelter Look-up'!$I$4,$V832-4,0))</f>
        <v/>
      </c>
      <c r="K832" s="267"/>
      <c r="L832" s="267"/>
      <c r="M832" s="267"/>
      <c r="N832" s="267"/>
      <c r="O832" s="267"/>
      <c r="P832" s="219"/>
      <c r="Q832" s="268"/>
      <c r="R832" s="216" t="str">
        <f ca="1">IF(ISERROR($V832),"",OFFSET('Smelter Look-up'!$C$4,$V832-4,0)&amp;"")</f>
        <v/>
      </c>
      <c r="S832" s="224" t="str">
        <f t="shared" ca="1" si="42"/>
        <v/>
      </c>
      <c r="T832" s="224" t="str">
        <f ca="1">IF(B832="","",IF(ISERROR(MATCH($J832,SorP!$B$1:$B$6230,0)),"",INDIRECT("'SorP'!$A$"&amp;MATCH($J832,SorP!$B$1:$B$6230,0))))</f>
        <v/>
      </c>
      <c r="U832" s="239"/>
      <c r="V832" s="269" t="e">
        <f>IF(C832="",NA(),MATCH($B832&amp;$C832,'Smelter Look-up'!$J:$J,0))</f>
        <v>#N/A</v>
      </c>
      <c r="W832" s="270"/>
      <c r="X832" s="270">
        <f t="shared" ca="1" si="43"/>
        <v>0</v>
      </c>
      <c r="Y832" s="270"/>
      <c r="Z832" s="270"/>
      <c r="AB832" s="272" t="str">
        <f t="shared" si="44"/>
        <v/>
      </c>
    </row>
    <row r="833" spans="1:28" s="271" customFormat="1" ht="20.25">
      <c r="A833" s="215"/>
      <c r="B833" s="216" t="str">
        <f>IF(LEN(A833)=0,"",INDEX('Smelter Look-up'!$A:$A,MATCH($A833,'Smelter Look-up'!$E:$E,0)))</f>
        <v/>
      </c>
      <c r="C833" s="220" t="str">
        <f>IF(LEN(A833)=0,"",INDEX('Smelter Look-up'!$C:$C,MATCH($A833,'Smelter Look-up'!$E:$E,0)))</f>
        <v/>
      </c>
      <c r="D833" s="216"/>
      <c r="E833" s="216" t="str">
        <f ca="1">IF(ISERROR($V833),"",OFFSET('Smelter Look-up'!$D$4,$V833-4,0)&amp;"")</f>
        <v/>
      </c>
      <c r="F833" s="216" t="str">
        <f ca="1">IF(ISERROR($V833),"",OFFSET('Smelter Look-up'!$E$4,$V833-4,0))</f>
        <v/>
      </c>
      <c r="G833" s="216" t="str">
        <f ca="1">IF(C833=$X$4,"Enter smelter details", IF(ISERROR($V833),"",OFFSET('Smelter Look-up'!$F$4,$V833-4,0)))</f>
        <v/>
      </c>
      <c r="H833" s="217" t="str">
        <f ca="1">IF(ISERROR($V833),"",OFFSET('Smelter Look-up'!$G$4,$V833-4,0))</f>
        <v/>
      </c>
      <c r="I833" s="218" t="str">
        <f ca="1">IF(ISERROR($V833),"",OFFSET('Smelter Look-up'!$H$4,$V833-4,0))</f>
        <v/>
      </c>
      <c r="J833" s="218" t="str">
        <f ca="1">IF(ISERROR($V833),"",OFFSET('Smelter Look-up'!$I$4,$V833-4,0))</f>
        <v/>
      </c>
      <c r="K833" s="267"/>
      <c r="L833" s="267"/>
      <c r="M833" s="267"/>
      <c r="N833" s="267"/>
      <c r="O833" s="267"/>
      <c r="P833" s="219"/>
      <c r="Q833" s="268"/>
      <c r="R833" s="216" t="str">
        <f ca="1">IF(ISERROR($V833),"",OFFSET('Smelter Look-up'!$C$4,$V833-4,0)&amp;"")</f>
        <v/>
      </c>
      <c r="S833" s="224" t="str">
        <f t="shared" ca="1" si="42"/>
        <v/>
      </c>
      <c r="T833" s="224" t="str">
        <f ca="1">IF(B833="","",IF(ISERROR(MATCH($J833,SorP!$B$1:$B$6230,0)),"",INDIRECT("'SorP'!$A$"&amp;MATCH($J833,SorP!$B$1:$B$6230,0))))</f>
        <v/>
      </c>
      <c r="U833" s="239"/>
      <c r="V833" s="269" t="e">
        <f>IF(C833="",NA(),MATCH($B833&amp;$C833,'Smelter Look-up'!$J:$J,0))</f>
        <v>#N/A</v>
      </c>
      <c r="W833" s="270"/>
      <c r="X833" s="270">
        <f t="shared" ca="1" si="43"/>
        <v>0</v>
      </c>
      <c r="Y833" s="270"/>
      <c r="Z833" s="270"/>
      <c r="AB833" s="272" t="str">
        <f t="shared" si="44"/>
        <v/>
      </c>
    </row>
    <row r="834" spans="1:28" s="271" customFormat="1" ht="20.25">
      <c r="A834" s="215"/>
      <c r="B834" s="216" t="str">
        <f>IF(LEN(A834)=0,"",INDEX('Smelter Look-up'!$A:$A,MATCH($A834,'Smelter Look-up'!$E:$E,0)))</f>
        <v/>
      </c>
      <c r="C834" s="220" t="str">
        <f>IF(LEN(A834)=0,"",INDEX('Smelter Look-up'!$C:$C,MATCH($A834,'Smelter Look-up'!$E:$E,0)))</f>
        <v/>
      </c>
      <c r="D834" s="216"/>
      <c r="E834" s="216" t="str">
        <f ca="1">IF(ISERROR($V834),"",OFFSET('Smelter Look-up'!$D$4,$V834-4,0)&amp;"")</f>
        <v/>
      </c>
      <c r="F834" s="216" t="str">
        <f ca="1">IF(ISERROR($V834),"",OFFSET('Smelter Look-up'!$E$4,$V834-4,0))</f>
        <v/>
      </c>
      <c r="G834" s="216" t="str">
        <f ca="1">IF(C834=$X$4,"Enter smelter details", IF(ISERROR($V834),"",OFFSET('Smelter Look-up'!$F$4,$V834-4,0)))</f>
        <v/>
      </c>
      <c r="H834" s="217" t="str">
        <f ca="1">IF(ISERROR($V834),"",OFFSET('Smelter Look-up'!$G$4,$V834-4,0))</f>
        <v/>
      </c>
      <c r="I834" s="218" t="str">
        <f ca="1">IF(ISERROR($V834),"",OFFSET('Smelter Look-up'!$H$4,$V834-4,0))</f>
        <v/>
      </c>
      <c r="J834" s="218" t="str">
        <f ca="1">IF(ISERROR($V834),"",OFFSET('Smelter Look-up'!$I$4,$V834-4,0))</f>
        <v/>
      </c>
      <c r="K834" s="267"/>
      <c r="L834" s="267"/>
      <c r="M834" s="267"/>
      <c r="N834" s="267"/>
      <c r="O834" s="267"/>
      <c r="P834" s="219"/>
      <c r="Q834" s="268"/>
      <c r="R834" s="216" t="str">
        <f ca="1">IF(ISERROR($V834),"",OFFSET('Smelter Look-up'!$C$4,$V834-4,0)&amp;"")</f>
        <v/>
      </c>
      <c r="S834" s="224" t="str">
        <f t="shared" ca="1" si="42"/>
        <v/>
      </c>
      <c r="T834" s="224" t="str">
        <f ca="1">IF(B834="","",IF(ISERROR(MATCH($J834,SorP!$B$1:$B$6230,0)),"",INDIRECT("'SorP'!$A$"&amp;MATCH($J834,SorP!$B$1:$B$6230,0))))</f>
        <v/>
      </c>
      <c r="U834" s="239"/>
      <c r="V834" s="269" t="e">
        <f>IF(C834="",NA(),MATCH($B834&amp;$C834,'Smelter Look-up'!$J:$J,0))</f>
        <v>#N/A</v>
      </c>
      <c r="W834" s="270"/>
      <c r="X834" s="270">
        <f t="shared" ca="1" si="43"/>
        <v>0</v>
      </c>
      <c r="Y834" s="270"/>
      <c r="Z834" s="270"/>
      <c r="AB834" s="272" t="str">
        <f t="shared" si="44"/>
        <v/>
      </c>
    </row>
    <row r="835" spans="1:28" s="271" customFormat="1" ht="20.25">
      <c r="A835" s="215"/>
      <c r="B835" s="216" t="str">
        <f>IF(LEN(A835)=0,"",INDEX('Smelter Look-up'!$A:$A,MATCH($A835,'Smelter Look-up'!$E:$E,0)))</f>
        <v/>
      </c>
      <c r="C835" s="220" t="str">
        <f>IF(LEN(A835)=0,"",INDEX('Smelter Look-up'!$C:$C,MATCH($A835,'Smelter Look-up'!$E:$E,0)))</f>
        <v/>
      </c>
      <c r="D835" s="216"/>
      <c r="E835" s="216" t="str">
        <f ca="1">IF(ISERROR($V835),"",OFFSET('Smelter Look-up'!$D$4,$V835-4,0)&amp;"")</f>
        <v/>
      </c>
      <c r="F835" s="216" t="str">
        <f ca="1">IF(ISERROR($V835),"",OFFSET('Smelter Look-up'!$E$4,$V835-4,0))</f>
        <v/>
      </c>
      <c r="G835" s="216" t="str">
        <f ca="1">IF(C835=$X$4,"Enter smelter details", IF(ISERROR($V835),"",OFFSET('Smelter Look-up'!$F$4,$V835-4,0)))</f>
        <v/>
      </c>
      <c r="H835" s="217" t="str">
        <f ca="1">IF(ISERROR($V835),"",OFFSET('Smelter Look-up'!$G$4,$V835-4,0))</f>
        <v/>
      </c>
      <c r="I835" s="218" t="str">
        <f ca="1">IF(ISERROR($V835),"",OFFSET('Smelter Look-up'!$H$4,$V835-4,0))</f>
        <v/>
      </c>
      <c r="J835" s="218" t="str">
        <f ca="1">IF(ISERROR($V835),"",OFFSET('Smelter Look-up'!$I$4,$V835-4,0))</f>
        <v/>
      </c>
      <c r="K835" s="267"/>
      <c r="L835" s="267"/>
      <c r="M835" s="267"/>
      <c r="N835" s="267"/>
      <c r="O835" s="267"/>
      <c r="P835" s="219"/>
      <c r="Q835" s="268"/>
      <c r="R835" s="216" t="str">
        <f ca="1">IF(ISERROR($V835),"",OFFSET('Smelter Look-up'!$C$4,$V835-4,0)&amp;"")</f>
        <v/>
      </c>
      <c r="S835" s="224" t="str">
        <f t="shared" ca="1" si="42"/>
        <v/>
      </c>
      <c r="T835" s="224" t="str">
        <f ca="1">IF(B835="","",IF(ISERROR(MATCH($J835,SorP!$B$1:$B$6230,0)),"",INDIRECT("'SorP'!$A$"&amp;MATCH($J835,SorP!$B$1:$B$6230,0))))</f>
        <v/>
      </c>
      <c r="U835" s="239"/>
      <c r="V835" s="269" t="e">
        <f>IF(C835="",NA(),MATCH($B835&amp;$C835,'Smelter Look-up'!$J:$J,0))</f>
        <v>#N/A</v>
      </c>
      <c r="W835" s="270"/>
      <c r="X835" s="270">
        <f t="shared" ca="1" si="43"/>
        <v>0</v>
      </c>
      <c r="Y835" s="270"/>
      <c r="Z835" s="270"/>
      <c r="AB835" s="272" t="str">
        <f t="shared" si="44"/>
        <v/>
      </c>
    </row>
    <row r="836" spans="1:28" s="271" customFormat="1" ht="20.25">
      <c r="A836" s="215"/>
      <c r="B836" s="216" t="str">
        <f>IF(LEN(A836)=0,"",INDEX('Smelter Look-up'!$A:$A,MATCH($A836,'Smelter Look-up'!$E:$E,0)))</f>
        <v/>
      </c>
      <c r="C836" s="220" t="str">
        <f>IF(LEN(A836)=0,"",INDEX('Smelter Look-up'!$C:$C,MATCH($A836,'Smelter Look-up'!$E:$E,0)))</f>
        <v/>
      </c>
      <c r="D836" s="216"/>
      <c r="E836" s="216" t="str">
        <f ca="1">IF(ISERROR($V836),"",OFFSET('Smelter Look-up'!$D$4,$V836-4,0)&amp;"")</f>
        <v/>
      </c>
      <c r="F836" s="216" t="str">
        <f ca="1">IF(ISERROR($V836),"",OFFSET('Smelter Look-up'!$E$4,$V836-4,0))</f>
        <v/>
      </c>
      <c r="G836" s="216" t="str">
        <f ca="1">IF(C836=$X$4,"Enter smelter details", IF(ISERROR($V836),"",OFFSET('Smelter Look-up'!$F$4,$V836-4,0)))</f>
        <v/>
      </c>
      <c r="H836" s="217" t="str">
        <f ca="1">IF(ISERROR($V836),"",OFFSET('Smelter Look-up'!$G$4,$V836-4,0))</f>
        <v/>
      </c>
      <c r="I836" s="218" t="str">
        <f ca="1">IF(ISERROR($V836),"",OFFSET('Smelter Look-up'!$H$4,$V836-4,0))</f>
        <v/>
      </c>
      <c r="J836" s="218" t="str">
        <f ca="1">IF(ISERROR($V836),"",OFFSET('Smelter Look-up'!$I$4,$V836-4,0))</f>
        <v/>
      </c>
      <c r="K836" s="267"/>
      <c r="L836" s="267"/>
      <c r="M836" s="267"/>
      <c r="N836" s="267"/>
      <c r="O836" s="267"/>
      <c r="P836" s="219"/>
      <c r="Q836" s="268"/>
      <c r="R836" s="216" t="str">
        <f ca="1">IF(ISERROR($V836),"",OFFSET('Smelter Look-up'!$C$4,$V836-4,0)&amp;"")</f>
        <v/>
      </c>
      <c r="S836" s="224" t="str">
        <f t="shared" ca="1" si="42"/>
        <v/>
      </c>
      <c r="T836" s="224" t="str">
        <f ca="1">IF(B836="","",IF(ISERROR(MATCH($J836,SorP!$B$1:$B$6230,0)),"",INDIRECT("'SorP'!$A$"&amp;MATCH($J836,SorP!$B$1:$B$6230,0))))</f>
        <v/>
      </c>
      <c r="U836" s="239"/>
      <c r="V836" s="269" t="e">
        <f>IF(C836="",NA(),MATCH($B836&amp;$C836,'Smelter Look-up'!$J:$J,0))</f>
        <v>#N/A</v>
      </c>
      <c r="W836" s="270"/>
      <c r="X836" s="270">
        <f t="shared" ca="1" si="43"/>
        <v>0</v>
      </c>
      <c r="Y836" s="270"/>
      <c r="Z836" s="270"/>
      <c r="AB836" s="272" t="str">
        <f t="shared" si="44"/>
        <v/>
      </c>
    </row>
    <row r="837" spans="1:28" s="271" customFormat="1" ht="20.25">
      <c r="A837" s="215"/>
      <c r="B837" s="216" t="str">
        <f>IF(LEN(A837)=0,"",INDEX('Smelter Look-up'!$A:$A,MATCH($A837,'Smelter Look-up'!$E:$E,0)))</f>
        <v/>
      </c>
      <c r="C837" s="220" t="str">
        <f>IF(LEN(A837)=0,"",INDEX('Smelter Look-up'!$C:$C,MATCH($A837,'Smelter Look-up'!$E:$E,0)))</f>
        <v/>
      </c>
      <c r="D837" s="216"/>
      <c r="E837" s="216" t="str">
        <f ca="1">IF(ISERROR($V837),"",OFFSET('Smelter Look-up'!$D$4,$V837-4,0)&amp;"")</f>
        <v/>
      </c>
      <c r="F837" s="216" t="str">
        <f ca="1">IF(ISERROR($V837),"",OFFSET('Smelter Look-up'!$E$4,$V837-4,0))</f>
        <v/>
      </c>
      <c r="G837" s="216" t="str">
        <f ca="1">IF(C837=$X$4,"Enter smelter details", IF(ISERROR($V837),"",OFFSET('Smelter Look-up'!$F$4,$V837-4,0)))</f>
        <v/>
      </c>
      <c r="H837" s="217" t="str">
        <f ca="1">IF(ISERROR($V837),"",OFFSET('Smelter Look-up'!$G$4,$V837-4,0))</f>
        <v/>
      </c>
      <c r="I837" s="218" t="str">
        <f ca="1">IF(ISERROR($V837),"",OFFSET('Smelter Look-up'!$H$4,$V837-4,0))</f>
        <v/>
      </c>
      <c r="J837" s="218" t="str">
        <f ca="1">IF(ISERROR($V837),"",OFFSET('Smelter Look-up'!$I$4,$V837-4,0))</f>
        <v/>
      </c>
      <c r="K837" s="267"/>
      <c r="L837" s="267"/>
      <c r="M837" s="267"/>
      <c r="N837" s="267"/>
      <c r="O837" s="267"/>
      <c r="P837" s="219"/>
      <c r="Q837" s="268"/>
      <c r="R837" s="216" t="str">
        <f ca="1">IF(ISERROR($V837),"",OFFSET('Smelter Look-up'!$C$4,$V837-4,0)&amp;"")</f>
        <v/>
      </c>
      <c r="S837" s="224" t="str">
        <f t="shared" ca="1" si="42"/>
        <v/>
      </c>
      <c r="T837" s="224" t="str">
        <f ca="1">IF(B837="","",IF(ISERROR(MATCH($J837,SorP!$B$1:$B$6230,0)),"",INDIRECT("'SorP'!$A$"&amp;MATCH($J837,SorP!$B$1:$B$6230,0))))</f>
        <v/>
      </c>
      <c r="U837" s="239"/>
      <c r="V837" s="269" t="e">
        <f>IF(C837="",NA(),MATCH($B837&amp;$C837,'Smelter Look-up'!$J:$J,0))</f>
        <v>#N/A</v>
      </c>
      <c r="W837" s="270"/>
      <c r="X837" s="270">
        <f t="shared" ca="1" si="43"/>
        <v>0</v>
      </c>
      <c r="Y837" s="270"/>
      <c r="Z837" s="270"/>
      <c r="AB837" s="272" t="str">
        <f t="shared" si="44"/>
        <v/>
      </c>
    </row>
    <row r="838" spans="1:28" s="271" customFormat="1" ht="20.25">
      <c r="A838" s="215"/>
      <c r="B838" s="216" t="str">
        <f>IF(LEN(A838)=0,"",INDEX('Smelter Look-up'!$A:$A,MATCH($A838,'Smelter Look-up'!$E:$E,0)))</f>
        <v/>
      </c>
      <c r="C838" s="220" t="str">
        <f>IF(LEN(A838)=0,"",INDEX('Smelter Look-up'!$C:$C,MATCH($A838,'Smelter Look-up'!$E:$E,0)))</f>
        <v/>
      </c>
      <c r="D838" s="216"/>
      <c r="E838" s="216" t="str">
        <f ca="1">IF(ISERROR($V838),"",OFFSET('Smelter Look-up'!$D$4,$V838-4,0)&amp;"")</f>
        <v/>
      </c>
      <c r="F838" s="216" t="str">
        <f ca="1">IF(ISERROR($V838),"",OFFSET('Smelter Look-up'!$E$4,$V838-4,0))</f>
        <v/>
      </c>
      <c r="G838" s="216" t="str">
        <f ca="1">IF(C838=$X$4,"Enter smelter details", IF(ISERROR($V838),"",OFFSET('Smelter Look-up'!$F$4,$V838-4,0)))</f>
        <v/>
      </c>
      <c r="H838" s="217" t="str">
        <f ca="1">IF(ISERROR($V838),"",OFFSET('Smelter Look-up'!$G$4,$V838-4,0))</f>
        <v/>
      </c>
      <c r="I838" s="218" t="str">
        <f ca="1">IF(ISERROR($V838),"",OFFSET('Smelter Look-up'!$H$4,$V838-4,0))</f>
        <v/>
      </c>
      <c r="J838" s="218" t="str">
        <f ca="1">IF(ISERROR($V838),"",OFFSET('Smelter Look-up'!$I$4,$V838-4,0))</f>
        <v/>
      </c>
      <c r="K838" s="267"/>
      <c r="L838" s="267"/>
      <c r="M838" s="267"/>
      <c r="N838" s="267"/>
      <c r="O838" s="267"/>
      <c r="P838" s="219"/>
      <c r="Q838" s="268"/>
      <c r="R838" s="216" t="str">
        <f ca="1">IF(ISERROR($V838),"",OFFSET('Smelter Look-up'!$C$4,$V838-4,0)&amp;"")</f>
        <v/>
      </c>
      <c r="S838" s="224" t="str">
        <f t="shared" ca="1" si="42"/>
        <v/>
      </c>
      <c r="T838" s="224" t="str">
        <f ca="1">IF(B838="","",IF(ISERROR(MATCH($J838,SorP!$B$1:$B$6230,0)),"",INDIRECT("'SorP'!$A$"&amp;MATCH($J838,SorP!$B$1:$B$6230,0))))</f>
        <v/>
      </c>
      <c r="U838" s="239"/>
      <c r="V838" s="269" t="e">
        <f>IF(C838="",NA(),MATCH($B838&amp;$C838,'Smelter Look-up'!$J:$J,0))</f>
        <v>#N/A</v>
      </c>
      <c r="W838" s="270"/>
      <c r="X838" s="270">
        <f t="shared" ca="1" si="43"/>
        <v>0</v>
      </c>
      <c r="Y838" s="270"/>
      <c r="Z838" s="270"/>
      <c r="AB838" s="272" t="str">
        <f t="shared" si="44"/>
        <v/>
      </c>
    </row>
    <row r="839" spans="1:28" s="271" customFormat="1" ht="20.25">
      <c r="A839" s="215"/>
      <c r="B839" s="216" t="str">
        <f>IF(LEN(A839)=0,"",INDEX('Smelter Look-up'!$A:$A,MATCH($A839,'Smelter Look-up'!$E:$E,0)))</f>
        <v/>
      </c>
      <c r="C839" s="220" t="str">
        <f>IF(LEN(A839)=0,"",INDEX('Smelter Look-up'!$C:$C,MATCH($A839,'Smelter Look-up'!$E:$E,0)))</f>
        <v/>
      </c>
      <c r="D839" s="216"/>
      <c r="E839" s="216" t="str">
        <f ca="1">IF(ISERROR($V839),"",OFFSET('Smelter Look-up'!$D$4,$V839-4,0)&amp;"")</f>
        <v/>
      </c>
      <c r="F839" s="216" t="str">
        <f ca="1">IF(ISERROR($V839),"",OFFSET('Smelter Look-up'!$E$4,$V839-4,0))</f>
        <v/>
      </c>
      <c r="G839" s="216" t="str">
        <f ca="1">IF(C839=$X$4,"Enter smelter details", IF(ISERROR($V839),"",OFFSET('Smelter Look-up'!$F$4,$V839-4,0)))</f>
        <v/>
      </c>
      <c r="H839" s="217" t="str">
        <f ca="1">IF(ISERROR($V839),"",OFFSET('Smelter Look-up'!$G$4,$V839-4,0))</f>
        <v/>
      </c>
      <c r="I839" s="218" t="str">
        <f ca="1">IF(ISERROR($V839),"",OFFSET('Smelter Look-up'!$H$4,$V839-4,0))</f>
        <v/>
      </c>
      <c r="J839" s="218" t="str">
        <f ca="1">IF(ISERROR($V839),"",OFFSET('Smelter Look-up'!$I$4,$V839-4,0))</f>
        <v/>
      </c>
      <c r="K839" s="267"/>
      <c r="L839" s="267"/>
      <c r="M839" s="267"/>
      <c r="N839" s="267"/>
      <c r="O839" s="267"/>
      <c r="P839" s="219"/>
      <c r="Q839" s="268"/>
      <c r="R839" s="216" t="str">
        <f ca="1">IF(ISERROR($V839),"",OFFSET('Smelter Look-up'!$C$4,$V839-4,0)&amp;"")</f>
        <v/>
      </c>
      <c r="S839" s="224" t="str">
        <f t="shared" ca="1" si="42"/>
        <v/>
      </c>
      <c r="T839" s="224" t="str">
        <f ca="1">IF(B839="","",IF(ISERROR(MATCH($J839,SorP!$B$1:$B$6230,0)),"",INDIRECT("'SorP'!$A$"&amp;MATCH($J839,SorP!$B$1:$B$6230,0))))</f>
        <v/>
      </c>
      <c r="U839" s="239"/>
      <c r="V839" s="269" t="e">
        <f>IF(C839="",NA(),MATCH($B839&amp;$C839,'Smelter Look-up'!$J:$J,0))</f>
        <v>#N/A</v>
      </c>
      <c r="W839" s="270"/>
      <c r="X839" s="270">
        <f t="shared" ca="1" si="43"/>
        <v>0</v>
      </c>
      <c r="Y839" s="270"/>
      <c r="Z839" s="270"/>
      <c r="AB839" s="272" t="str">
        <f t="shared" si="44"/>
        <v/>
      </c>
    </row>
    <row r="840" spans="1:28" s="271" customFormat="1" ht="20.25">
      <c r="A840" s="215"/>
      <c r="B840" s="216" t="str">
        <f>IF(LEN(A840)=0,"",INDEX('Smelter Look-up'!$A:$A,MATCH($A840,'Smelter Look-up'!$E:$E,0)))</f>
        <v/>
      </c>
      <c r="C840" s="220" t="str">
        <f>IF(LEN(A840)=0,"",INDEX('Smelter Look-up'!$C:$C,MATCH($A840,'Smelter Look-up'!$E:$E,0)))</f>
        <v/>
      </c>
      <c r="D840" s="216"/>
      <c r="E840" s="216" t="str">
        <f ca="1">IF(ISERROR($V840),"",OFFSET('Smelter Look-up'!$D$4,$V840-4,0)&amp;"")</f>
        <v/>
      </c>
      <c r="F840" s="216" t="str">
        <f ca="1">IF(ISERROR($V840),"",OFFSET('Smelter Look-up'!$E$4,$V840-4,0))</f>
        <v/>
      </c>
      <c r="G840" s="216" t="str">
        <f ca="1">IF(C840=$X$4,"Enter smelter details", IF(ISERROR($V840),"",OFFSET('Smelter Look-up'!$F$4,$V840-4,0)))</f>
        <v/>
      </c>
      <c r="H840" s="217" t="str">
        <f ca="1">IF(ISERROR($V840),"",OFFSET('Smelter Look-up'!$G$4,$V840-4,0))</f>
        <v/>
      </c>
      <c r="I840" s="218" t="str">
        <f ca="1">IF(ISERROR($V840),"",OFFSET('Smelter Look-up'!$H$4,$V840-4,0))</f>
        <v/>
      </c>
      <c r="J840" s="218" t="str">
        <f ca="1">IF(ISERROR($V840),"",OFFSET('Smelter Look-up'!$I$4,$V840-4,0))</f>
        <v/>
      </c>
      <c r="K840" s="267"/>
      <c r="L840" s="267"/>
      <c r="M840" s="267"/>
      <c r="N840" s="267"/>
      <c r="O840" s="267"/>
      <c r="P840" s="219"/>
      <c r="Q840" s="268"/>
      <c r="R840" s="216" t="str">
        <f ca="1">IF(ISERROR($V840),"",OFFSET('Smelter Look-up'!$C$4,$V840-4,0)&amp;"")</f>
        <v/>
      </c>
      <c r="S840" s="224" t="str">
        <f t="shared" ca="1" si="42"/>
        <v/>
      </c>
      <c r="T840" s="224" t="str">
        <f ca="1">IF(B840="","",IF(ISERROR(MATCH($J840,SorP!$B$1:$B$6230,0)),"",INDIRECT("'SorP'!$A$"&amp;MATCH($J840,SorP!$B$1:$B$6230,0))))</f>
        <v/>
      </c>
      <c r="U840" s="239"/>
      <c r="V840" s="269" t="e">
        <f>IF(C840="",NA(),MATCH($B840&amp;$C840,'Smelter Look-up'!$J:$J,0))</f>
        <v>#N/A</v>
      </c>
      <c r="W840" s="270"/>
      <c r="X840" s="270">
        <f t="shared" ca="1" si="43"/>
        <v>0</v>
      </c>
      <c r="Y840" s="270"/>
      <c r="Z840" s="270"/>
      <c r="AB840" s="272" t="str">
        <f t="shared" si="44"/>
        <v/>
      </c>
    </row>
    <row r="841" spans="1:28" s="271" customFormat="1" ht="20.25">
      <c r="A841" s="215"/>
      <c r="B841" s="216" t="str">
        <f>IF(LEN(A841)=0,"",INDEX('Smelter Look-up'!$A:$A,MATCH($A841,'Smelter Look-up'!$E:$E,0)))</f>
        <v/>
      </c>
      <c r="C841" s="220" t="str">
        <f>IF(LEN(A841)=0,"",INDEX('Smelter Look-up'!$C:$C,MATCH($A841,'Smelter Look-up'!$E:$E,0)))</f>
        <v/>
      </c>
      <c r="D841" s="216"/>
      <c r="E841" s="216" t="str">
        <f ca="1">IF(ISERROR($V841),"",OFFSET('Smelter Look-up'!$D$4,$V841-4,0)&amp;"")</f>
        <v/>
      </c>
      <c r="F841" s="216" t="str">
        <f ca="1">IF(ISERROR($V841),"",OFFSET('Smelter Look-up'!$E$4,$V841-4,0))</f>
        <v/>
      </c>
      <c r="G841" s="216" t="str">
        <f ca="1">IF(C841=$X$4,"Enter smelter details", IF(ISERROR($V841),"",OFFSET('Smelter Look-up'!$F$4,$V841-4,0)))</f>
        <v/>
      </c>
      <c r="H841" s="217" t="str">
        <f ca="1">IF(ISERROR($V841),"",OFFSET('Smelter Look-up'!$G$4,$V841-4,0))</f>
        <v/>
      </c>
      <c r="I841" s="218" t="str">
        <f ca="1">IF(ISERROR($V841),"",OFFSET('Smelter Look-up'!$H$4,$V841-4,0))</f>
        <v/>
      </c>
      <c r="J841" s="218" t="str">
        <f ca="1">IF(ISERROR($V841),"",OFFSET('Smelter Look-up'!$I$4,$V841-4,0))</f>
        <v/>
      </c>
      <c r="K841" s="267"/>
      <c r="L841" s="267"/>
      <c r="M841" s="267"/>
      <c r="N841" s="267"/>
      <c r="O841" s="267"/>
      <c r="P841" s="219"/>
      <c r="Q841" s="268"/>
      <c r="R841" s="216" t="str">
        <f ca="1">IF(ISERROR($V841),"",OFFSET('Smelter Look-up'!$C$4,$V841-4,0)&amp;"")</f>
        <v/>
      </c>
      <c r="S841" s="224" t="str">
        <f t="shared" ca="1" si="42"/>
        <v/>
      </c>
      <c r="T841" s="224" t="str">
        <f ca="1">IF(B841="","",IF(ISERROR(MATCH($J841,SorP!$B$1:$B$6230,0)),"",INDIRECT("'SorP'!$A$"&amp;MATCH($J841,SorP!$B$1:$B$6230,0))))</f>
        <v/>
      </c>
      <c r="U841" s="239"/>
      <c r="V841" s="269" t="e">
        <f>IF(C841="",NA(),MATCH($B841&amp;$C841,'Smelter Look-up'!$J:$J,0))</f>
        <v>#N/A</v>
      </c>
      <c r="W841" s="270"/>
      <c r="X841" s="270">
        <f t="shared" ca="1" si="43"/>
        <v>0</v>
      </c>
      <c r="Y841" s="270"/>
      <c r="Z841" s="270"/>
      <c r="AB841" s="272" t="str">
        <f t="shared" si="44"/>
        <v/>
      </c>
    </row>
    <row r="842" spans="1:28" s="271" customFormat="1" ht="20.25">
      <c r="A842" s="215"/>
      <c r="B842" s="216" t="str">
        <f>IF(LEN(A842)=0,"",INDEX('Smelter Look-up'!$A:$A,MATCH($A842,'Smelter Look-up'!$E:$E,0)))</f>
        <v/>
      </c>
      <c r="C842" s="220" t="str">
        <f>IF(LEN(A842)=0,"",INDEX('Smelter Look-up'!$C:$C,MATCH($A842,'Smelter Look-up'!$E:$E,0)))</f>
        <v/>
      </c>
      <c r="D842" s="216"/>
      <c r="E842" s="216" t="str">
        <f ca="1">IF(ISERROR($V842),"",OFFSET('Smelter Look-up'!$D$4,$V842-4,0)&amp;"")</f>
        <v/>
      </c>
      <c r="F842" s="216" t="str">
        <f ca="1">IF(ISERROR($V842),"",OFFSET('Smelter Look-up'!$E$4,$V842-4,0))</f>
        <v/>
      </c>
      <c r="G842" s="216" t="str">
        <f ca="1">IF(C842=$X$4,"Enter smelter details", IF(ISERROR($V842),"",OFFSET('Smelter Look-up'!$F$4,$V842-4,0)))</f>
        <v/>
      </c>
      <c r="H842" s="217" t="str">
        <f ca="1">IF(ISERROR($V842),"",OFFSET('Smelter Look-up'!$G$4,$V842-4,0))</f>
        <v/>
      </c>
      <c r="I842" s="218" t="str">
        <f ca="1">IF(ISERROR($V842),"",OFFSET('Smelter Look-up'!$H$4,$V842-4,0))</f>
        <v/>
      </c>
      <c r="J842" s="218" t="str">
        <f ca="1">IF(ISERROR($V842),"",OFFSET('Smelter Look-up'!$I$4,$V842-4,0))</f>
        <v/>
      </c>
      <c r="K842" s="267"/>
      <c r="L842" s="267"/>
      <c r="M842" s="267"/>
      <c r="N842" s="267"/>
      <c r="O842" s="267"/>
      <c r="P842" s="219"/>
      <c r="Q842" s="268"/>
      <c r="R842" s="216" t="str">
        <f ca="1">IF(ISERROR($V842),"",OFFSET('Smelter Look-up'!$C$4,$V842-4,0)&amp;"")</f>
        <v/>
      </c>
      <c r="S842" s="224" t="str">
        <f t="shared" ca="1" si="42"/>
        <v/>
      </c>
      <c r="T842" s="224" t="str">
        <f ca="1">IF(B842="","",IF(ISERROR(MATCH($J842,SorP!$B$1:$B$6230,0)),"",INDIRECT("'SorP'!$A$"&amp;MATCH($J842,SorP!$B$1:$B$6230,0))))</f>
        <v/>
      </c>
      <c r="U842" s="239"/>
      <c r="V842" s="269" t="e">
        <f>IF(C842="",NA(),MATCH($B842&amp;$C842,'Smelter Look-up'!$J:$J,0))</f>
        <v>#N/A</v>
      </c>
      <c r="W842" s="270"/>
      <c r="X842" s="270">
        <f t="shared" ca="1" si="43"/>
        <v>0</v>
      </c>
      <c r="Y842" s="270"/>
      <c r="Z842" s="270"/>
      <c r="AB842" s="272" t="str">
        <f t="shared" si="44"/>
        <v/>
      </c>
    </row>
    <row r="843" spans="1:28" s="271" customFormat="1" ht="20.25">
      <c r="A843" s="215"/>
      <c r="B843" s="216" t="str">
        <f>IF(LEN(A843)=0,"",INDEX('Smelter Look-up'!$A:$A,MATCH($A843,'Smelter Look-up'!$E:$E,0)))</f>
        <v/>
      </c>
      <c r="C843" s="220" t="str">
        <f>IF(LEN(A843)=0,"",INDEX('Smelter Look-up'!$C:$C,MATCH($A843,'Smelter Look-up'!$E:$E,0)))</f>
        <v/>
      </c>
      <c r="D843" s="216"/>
      <c r="E843" s="216" t="str">
        <f ca="1">IF(ISERROR($V843),"",OFFSET('Smelter Look-up'!$D$4,$V843-4,0)&amp;"")</f>
        <v/>
      </c>
      <c r="F843" s="216" t="str">
        <f ca="1">IF(ISERROR($V843),"",OFFSET('Smelter Look-up'!$E$4,$V843-4,0))</f>
        <v/>
      </c>
      <c r="G843" s="216" t="str">
        <f ca="1">IF(C843=$X$4,"Enter smelter details", IF(ISERROR($V843),"",OFFSET('Smelter Look-up'!$F$4,$V843-4,0)))</f>
        <v/>
      </c>
      <c r="H843" s="217" t="str">
        <f ca="1">IF(ISERROR($V843),"",OFFSET('Smelter Look-up'!$G$4,$V843-4,0))</f>
        <v/>
      </c>
      <c r="I843" s="218" t="str">
        <f ca="1">IF(ISERROR($V843),"",OFFSET('Smelter Look-up'!$H$4,$V843-4,0))</f>
        <v/>
      </c>
      <c r="J843" s="218" t="str">
        <f ca="1">IF(ISERROR($V843),"",OFFSET('Smelter Look-up'!$I$4,$V843-4,0))</f>
        <v/>
      </c>
      <c r="K843" s="267"/>
      <c r="L843" s="267"/>
      <c r="M843" s="267"/>
      <c r="N843" s="267"/>
      <c r="O843" s="267"/>
      <c r="P843" s="219"/>
      <c r="Q843" s="268"/>
      <c r="R843" s="216" t="str">
        <f ca="1">IF(ISERROR($V843),"",OFFSET('Smelter Look-up'!$C$4,$V843-4,0)&amp;"")</f>
        <v/>
      </c>
      <c r="S843" s="224" t="str">
        <f t="shared" ca="1" si="42"/>
        <v/>
      </c>
      <c r="T843" s="224" t="str">
        <f ca="1">IF(B843="","",IF(ISERROR(MATCH($J843,SorP!$B$1:$B$6230,0)),"",INDIRECT("'SorP'!$A$"&amp;MATCH($J843,SorP!$B$1:$B$6230,0))))</f>
        <v/>
      </c>
      <c r="U843" s="239"/>
      <c r="V843" s="269" t="e">
        <f>IF(C843="",NA(),MATCH($B843&amp;$C843,'Smelter Look-up'!$J:$J,0))</f>
        <v>#N/A</v>
      </c>
      <c r="W843" s="270"/>
      <c r="X843" s="270">
        <f t="shared" ca="1" si="43"/>
        <v>0</v>
      </c>
      <c r="Y843" s="270"/>
      <c r="Z843" s="270"/>
      <c r="AB843" s="272" t="str">
        <f t="shared" si="44"/>
        <v/>
      </c>
    </row>
    <row r="844" spans="1:28" s="271" customFormat="1" ht="20.25">
      <c r="A844" s="215"/>
      <c r="B844" s="216" t="str">
        <f>IF(LEN(A844)=0,"",INDEX('Smelter Look-up'!$A:$A,MATCH($A844,'Smelter Look-up'!$E:$E,0)))</f>
        <v/>
      </c>
      <c r="C844" s="220" t="str">
        <f>IF(LEN(A844)=0,"",INDEX('Smelter Look-up'!$C:$C,MATCH($A844,'Smelter Look-up'!$E:$E,0)))</f>
        <v/>
      </c>
      <c r="D844" s="216"/>
      <c r="E844" s="216" t="str">
        <f ca="1">IF(ISERROR($V844),"",OFFSET('Smelter Look-up'!$D$4,$V844-4,0)&amp;"")</f>
        <v/>
      </c>
      <c r="F844" s="216" t="str">
        <f ca="1">IF(ISERROR($V844),"",OFFSET('Smelter Look-up'!$E$4,$V844-4,0))</f>
        <v/>
      </c>
      <c r="G844" s="216" t="str">
        <f ca="1">IF(C844=$X$4,"Enter smelter details", IF(ISERROR($V844),"",OFFSET('Smelter Look-up'!$F$4,$V844-4,0)))</f>
        <v/>
      </c>
      <c r="H844" s="217" t="str">
        <f ca="1">IF(ISERROR($V844),"",OFFSET('Smelter Look-up'!$G$4,$V844-4,0))</f>
        <v/>
      </c>
      <c r="I844" s="218" t="str">
        <f ca="1">IF(ISERROR($V844),"",OFFSET('Smelter Look-up'!$H$4,$V844-4,0))</f>
        <v/>
      </c>
      <c r="J844" s="218" t="str">
        <f ca="1">IF(ISERROR($V844),"",OFFSET('Smelter Look-up'!$I$4,$V844-4,0))</f>
        <v/>
      </c>
      <c r="K844" s="267"/>
      <c r="L844" s="267"/>
      <c r="M844" s="267"/>
      <c r="N844" s="267"/>
      <c r="O844" s="267"/>
      <c r="P844" s="219"/>
      <c r="Q844" s="268"/>
      <c r="R844" s="216" t="str">
        <f ca="1">IF(ISERROR($V844),"",OFFSET('Smelter Look-up'!$C$4,$V844-4,0)&amp;"")</f>
        <v/>
      </c>
      <c r="S844" s="224" t="str">
        <f t="shared" ca="1" si="42"/>
        <v/>
      </c>
      <c r="T844" s="224" t="str">
        <f ca="1">IF(B844="","",IF(ISERROR(MATCH($J844,SorP!$B$1:$B$6230,0)),"",INDIRECT("'SorP'!$A$"&amp;MATCH($J844,SorP!$B$1:$B$6230,0))))</f>
        <v/>
      </c>
      <c r="U844" s="239"/>
      <c r="V844" s="269" t="e">
        <f>IF(C844="",NA(),MATCH($B844&amp;$C844,'Smelter Look-up'!$J:$J,0))</f>
        <v>#N/A</v>
      </c>
      <c r="W844" s="270"/>
      <c r="X844" s="270">
        <f t="shared" ca="1" si="43"/>
        <v>0</v>
      </c>
      <c r="Y844" s="270"/>
      <c r="Z844" s="270"/>
      <c r="AB844" s="272" t="str">
        <f t="shared" si="44"/>
        <v/>
      </c>
    </row>
    <row r="845" spans="1:28" s="271" customFormat="1" ht="20.25">
      <c r="A845" s="215"/>
      <c r="B845" s="216" t="str">
        <f>IF(LEN(A845)=0,"",INDEX('Smelter Look-up'!$A:$A,MATCH($A845,'Smelter Look-up'!$E:$E,0)))</f>
        <v/>
      </c>
      <c r="C845" s="220" t="str">
        <f>IF(LEN(A845)=0,"",INDEX('Smelter Look-up'!$C:$C,MATCH($A845,'Smelter Look-up'!$E:$E,0)))</f>
        <v/>
      </c>
      <c r="D845" s="216"/>
      <c r="E845" s="216" t="str">
        <f ca="1">IF(ISERROR($V845),"",OFFSET('Smelter Look-up'!$D$4,$V845-4,0)&amp;"")</f>
        <v/>
      </c>
      <c r="F845" s="216" t="str">
        <f ca="1">IF(ISERROR($V845),"",OFFSET('Smelter Look-up'!$E$4,$V845-4,0))</f>
        <v/>
      </c>
      <c r="G845" s="216" t="str">
        <f ca="1">IF(C845=$X$4,"Enter smelter details", IF(ISERROR($V845),"",OFFSET('Smelter Look-up'!$F$4,$V845-4,0)))</f>
        <v/>
      </c>
      <c r="H845" s="217" t="str">
        <f ca="1">IF(ISERROR($V845),"",OFFSET('Smelter Look-up'!$G$4,$V845-4,0))</f>
        <v/>
      </c>
      <c r="I845" s="218" t="str">
        <f ca="1">IF(ISERROR($V845),"",OFFSET('Smelter Look-up'!$H$4,$V845-4,0))</f>
        <v/>
      </c>
      <c r="J845" s="218" t="str">
        <f ca="1">IF(ISERROR($V845),"",OFFSET('Smelter Look-up'!$I$4,$V845-4,0))</f>
        <v/>
      </c>
      <c r="K845" s="267"/>
      <c r="L845" s="267"/>
      <c r="M845" s="267"/>
      <c r="N845" s="267"/>
      <c r="O845" s="267"/>
      <c r="P845" s="219"/>
      <c r="Q845" s="268"/>
      <c r="R845" s="216" t="str">
        <f ca="1">IF(ISERROR($V845),"",OFFSET('Smelter Look-up'!$C$4,$V845-4,0)&amp;"")</f>
        <v/>
      </c>
      <c r="S845" s="224" t="str">
        <f t="shared" ca="1" si="42"/>
        <v/>
      </c>
      <c r="T845" s="224" t="str">
        <f ca="1">IF(B845="","",IF(ISERROR(MATCH($J845,SorP!$B$1:$B$6230,0)),"",INDIRECT("'SorP'!$A$"&amp;MATCH($J845,SorP!$B$1:$B$6230,0))))</f>
        <v/>
      </c>
      <c r="U845" s="239"/>
      <c r="V845" s="269" t="e">
        <f>IF(C845="",NA(),MATCH($B845&amp;$C845,'Smelter Look-up'!$J:$J,0))</f>
        <v>#N/A</v>
      </c>
      <c r="W845" s="270"/>
      <c r="X845" s="270">
        <f t="shared" ca="1" si="43"/>
        <v>0</v>
      </c>
      <c r="Y845" s="270"/>
      <c r="Z845" s="270"/>
      <c r="AB845" s="272" t="str">
        <f t="shared" si="44"/>
        <v/>
      </c>
    </row>
    <row r="846" spans="1:28" s="271" customFormat="1" ht="20.25">
      <c r="A846" s="215"/>
      <c r="B846" s="216" t="str">
        <f>IF(LEN(A846)=0,"",INDEX('Smelter Look-up'!$A:$A,MATCH($A846,'Smelter Look-up'!$E:$E,0)))</f>
        <v/>
      </c>
      <c r="C846" s="220" t="str">
        <f>IF(LEN(A846)=0,"",INDEX('Smelter Look-up'!$C:$C,MATCH($A846,'Smelter Look-up'!$E:$E,0)))</f>
        <v/>
      </c>
      <c r="D846" s="216"/>
      <c r="E846" s="216" t="str">
        <f ca="1">IF(ISERROR($V846),"",OFFSET('Smelter Look-up'!$D$4,$V846-4,0)&amp;"")</f>
        <v/>
      </c>
      <c r="F846" s="216" t="str">
        <f ca="1">IF(ISERROR($V846),"",OFFSET('Smelter Look-up'!$E$4,$V846-4,0))</f>
        <v/>
      </c>
      <c r="G846" s="216" t="str">
        <f ca="1">IF(C846=$X$4,"Enter smelter details", IF(ISERROR($V846),"",OFFSET('Smelter Look-up'!$F$4,$V846-4,0)))</f>
        <v/>
      </c>
      <c r="H846" s="217" t="str">
        <f ca="1">IF(ISERROR($V846),"",OFFSET('Smelter Look-up'!$G$4,$V846-4,0))</f>
        <v/>
      </c>
      <c r="I846" s="218" t="str">
        <f ca="1">IF(ISERROR($V846),"",OFFSET('Smelter Look-up'!$H$4,$V846-4,0))</f>
        <v/>
      </c>
      <c r="J846" s="218" t="str">
        <f ca="1">IF(ISERROR($V846),"",OFFSET('Smelter Look-up'!$I$4,$V846-4,0))</f>
        <v/>
      </c>
      <c r="K846" s="267"/>
      <c r="L846" s="267"/>
      <c r="M846" s="267"/>
      <c r="N846" s="267"/>
      <c r="O846" s="267"/>
      <c r="P846" s="219"/>
      <c r="Q846" s="268"/>
      <c r="R846" s="216" t="str">
        <f ca="1">IF(ISERROR($V846),"",OFFSET('Smelter Look-up'!$C$4,$V846-4,0)&amp;"")</f>
        <v/>
      </c>
      <c r="S846" s="224" t="str">
        <f t="shared" ca="1" si="42"/>
        <v/>
      </c>
      <c r="T846" s="224" t="str">
        <f ca="1">IF(B846="","",IF(ISERROR(MATCH($J846,SorP!$B$1:$B$6230,0)),"",INDIRECT("'SorP'!$A$"&amp;MATCH($J846,SorP!$B$1:$B$6230,0))))</f>
        <v/>
      </c>
      <c r="U846" s="239"/>
      <c r="V846" s="269" t="e">
        <f>IF(C846="",NA(),MATCH($B846&amp;$C846,'Smelter Look-up'!$J:$J,0))</f>
        <v>#N/A</v>
      </c>
      <c r="W846" s="270"/>
      <c r="X846" s="270">
        <f t="shared" ca="1" si="43"/>
        <v>0</v>
      </c>
      <c r="Y846" s="270"/>
      <c r="Z846" s="270"/>
      <c r="AB846" s="272" t="str">
        <f t="shared" si="44"/>
        <v/>
      </c>
    </row>
    <row r="847" spans="1:28" s="271" customFormat="1" ht="20.25">
      <c r="A847" s="215"/>
      <c r="B847" s="216" t="str">
        <f>IF(LEN(A847)=0,"",INDEX('Smelter Look-up'!$A:$A,MATCH($A847,'Smelter Look-up'!$E:$E,0)))</f>
        <v/>
      </c>
      <c r="C847" s="220" t="str">
        <f>IF(LEN(A847)=0,"",INDEX('Smelter Look-up'!$C:$C,MATCH($A847,'Smelter Look-up'!$E:$E,0)))</f>
        <v/>
      </c>
      <c r="D847" s="216"/>
      <c r="E847" s="216" t="str">
        <f ca="1">IF(ISERROR($V847),"",OFFSET('Smelter Look-up'!$D$4,$V847-4,0)&amp;"")</f>
        <v/>
      </c>
      <c r="F847" s="216" t="str">
        <f ca="1">IF(ISERROR($V847),"",OFFSET('Smelter Look-up'!$E$4,$V847-4,0))</f>
        <v/>
      </c>
      <c r="G847" s="216" t="str">
        <f ca="1">IF(C847=$X$4,"Enter smelter details", IF(ISERROR($V847),"",OFFSET('Smelter Look-up'!$F$4,$V847-4,0)))</f>
        <v/>
      </c>
      <c r="H847" s="217" t="str">
        <f ca="1">IF(ISERROR($V847),"",OFFSET('Smelter Look-up'!$G$4,$V847-4,0))</f>
        <v/>
      </c>
      <c r="I847" s="218" t="str">
        <f ca="1">IF(ISERROR($V847),"",OFFSET('Smelter Look-up'!$H$4,$V847-4,0))</f>
        <v/>
      </c>
      <c r="J847" s="218" t="str">
        <f ca="1">IF(ISERROR($V847),"",OFFSET('Smelter Look-up'!$I$4,$V847-4,0))</f>
        <v/>
      </c>
      <c r="K847" s="267"/>
      <c r="L847" s="267"/>
      <c r="M847" s="267"/>
      <c r="N847" s="267"/>
      <c r="O847" s="267"/>
      <c r="P847" s="219"/>
      <c r="Q847" s="268"/>
      <c r="R847" s="216" t="str">
        <f ca="1">IF(ISERROR($V847),"",OFFSET('Smelter Look-up'!$C$4,$V847-4,0)&amp;"")</f>
        <v/>
      </c>
      <c r="S847" s="224" t="str">
        <f t="shared" ca="1" si="42"/>
        <v/>
      </c>
      <c r="T847" s="224" t="str">
        <f ca="1">IF(B847="","",IF(ISERROR(MATCH($J847,SorP!$B$1:$B$6230,0)),"",INDIRECT("'SorP'!$A$"&amp;MATCH($J847,SorP!$B$1:$B$6230,0))))</f>
        <v/>
      </c>
      <c r="U847" s="239"/>
      <c r="V847" s="269" t="e">
        <f>IF(C847="",NA(),MATCH($B847&amp;$C847,'Smelter Look-up'!$J:$J,0))</f>
        <v>#N/A</v>
      </c>
      <c r="W847" s="270"/>
      <c r="X847" s="270">
        <f t="shared" ca="1" si="43"/>
        <v>0</v>
      </c>
      <c r="Y847" s="270"/>
      <c r="Z847" s="270"/>
      <c r="AB847" s="272" t="str">
        <f t="shared" si="44"/>
        <v/>
      </c>
    </row>
    <row r="848" spans="1:28" s="271" customFormat="1" ht="20.25">
      <c r="A848" s="215"/>
      <c r="B848" s="216" t="str">
        <f>IF(LEN(A848)=0,"",INDEX('Smelter Look-up'!$A:$A,MATCH($A848,'Smelter Look-up'!$E:$E,0)))</f>
        <v/>
      </c>
      <c r="C848" s="220" t="str">
        <f>IF(LEN(A848)=0,"",INDEX('Smelter Look-up'!$C:$C,MATCH($A848,'Smelter Look-up'!$E:$E,0)))</f>
        <v/>
      </c>
      <c r="D848" s="216"/>
      <c r="E848" s="216" t="str">
        <f ca="1">IF(ISERROR($V848),"",OFFSET('Smelter Look-up'!$D$4,$V848-4,0)&amp;"")</f>
        <v/>
      </c>
      <c r="F848" s="216" t="str">
        <f ca="1">IF(ISERROR($V848),"",OFFSET('Smelter Look-up'!$E$4,$V848-4,0))</f>
        <v/>
      </c>
      <c r="G848" s="216" t="str">
        <f ca="1">IF(C848=$X$4,"Enter smelter details", IF(ISERROR($V848),"",OFFSET('Smelter Look-up'!$F$4,$V848-4,0)))</f>
        <v/>
      </c>
      <c r="H848" s="217" t="str">
        <f ca="1">IF(ISERROR($V848),"",OFFSET('Smelter Look-up'!$G$4,$V848-4,0))</f>
        <v/>
      </c>
      <c r="I848" s="218" t="str">
        <f ca="1">IF(ISERROR($V848),"",OFFSET('Smelter Look-up'!$H$4,$V848-4,0))</f>
        <v/>
      </c>
      <c r="J848" s="218" t="str">
        <f ca="1">IF(ISERROR($V848),"",OFFSET('Smelter Look-up'!$I$4,$V848-4,0))</f>
        <v/>
      </c>
      <c r="K848" s="267"/>
      <c r="L848" s="267"/>
      <c r="M848" s="267"/>
      <c r="N848" s="267"/>
      <c r="O848" s="267"/>
      <c r="P848" s="219"/>
      <c r="Q848" s="268"/>
      <c r="R848" s="216" t="str">
        <f ca="1">IF(ISERROR($V848),"",OFFSET('Smelter Look-up'!$C$4,$V848-4,0)&amp;"")</f>
        <v/>
      </c>
      <c r="S848" s="224" t="str">
        <f t="shared" ca="1" si="42"/>
        <v/>
      </c>
      <c r="T848" s="224" t="str">
        <f ca="1">IF(B848="","",IF(ISERROR(MATCH($J848,SorP!$B$1:$B$6230,0)),"",INDIRECT("'SorP'!$A$"&amp;MATCH($J848,SorP!$B$1:$B$6230,0))))</f>
        <v/>
      </c>
      <c r="U848" s="239"/>
      <c r="V848" s="269" t="e">
        <f>IF(C848="",NA(),MATCH($B848&amp;$C848,'Smelter Look-up'!$J:$J,0))</f>
        <v>#N/A</v>
      </c>
      <c r="W848" s="270"/>
      <c r="X848" s="270">
        <f t="shared" ca="1" si="43"/>
        <v>0</v>
      </c>
      <c r="Y848" s="270"/>
      <c r="Z848" s="270"/>
      <c r="AB848" s="272" t="str">
        <f t="shared" si="44"/>
        <v/>
      </c>
    </row>
    <row r="849" spans="1:28" s="271" customFormat="1" ht="20.25">
      <c r="A849" s="215"/>
      <c r="B849" s="216" t="str">
        <f>IF(LEN(A849)=0,"",INDEX('Smelter Look-up'!$A:$A,MATCH($A849,'Smelter Look-up'!$E:$E,0)))</f>
        <v/>
      </c>
      <c r="C849" s="220" t="str">
        <f>IF(LEN(A849)=0,"",INDEX('Smelter Look-up'!$C:$C,MATCH($A849,'Smelter Look-up'!$E:$E,0)))</f>
        <v/>
      </c>
      <c r="D849" s="216"/>
      <c r="E849" s="216" t="str">
        <f ca="1">IF(ISERROR($V849),"",OFFSET('Smelter Look-up'!$D$4,$V849-4,0)&amp;"")</f>
        <v/>
      </c>
      <c r="F849" s="216" t="str">
        <f ca="1">IF(ISERROR($V849),"",OFFSET('Smelter Look-up'!$E$4,$V849-4,0))</f>
        <v/>
      </c>
      <c r="G849" s="216" t="str">
        <f ca="1">IF(C849=$X$4,"Enter smelter details", IF(ISERROR($V849),"",OFFSET('Smelter Look-up'!$F$4,$V849-4,0)))</f>
        <v/>
      </c>
      <c r="H849" s="217" t="str">
        <f ca="1">IF(ISERROR($V849),"",OFFSET('Smelter Look-up'!$G$4,$V849-4,0))</f>
        <v/>
      </c>
      <c r="I849" s="218" t="str">
        <f ca="1">IF(ISERROR($V849),"",OFFSET('Smelter Look-up'!$H$4,$V849-4,0))</f>
        <v/>
      </c>
      <c r="J849" s="218" t="str">
        <f ca="1">IF(ISERROR($V849),"",OFFSET('Smelter Look-up'!$I$4,$V849-4,0))</f>
        <v/>
      </c>
      <c r="K849" s="267"/>
      <c r="L849" s="267"/>
      <c r="M849" s="267"/>
      <c r="N849" s="267"/>
      <c r="O849" s="267"/>
      <c r="P849" s="219"/>
      <c r="Q849" s="268"/>
      <c r="R849" s="216" t="str">
        <f ca="1">IF(ISERROR($V849),"",OFFSET('Smelter Look-up'!$C$4,$V849-4,0)&amp;"")</f>
        <v/>
      </c>
      <c r="S849" s="224" t="str">
        <f t="shared" ca="1" si="42"/>
        <v/>
      </c>
      <c r="T849" s="224" t="str">
        <f ca="1">IF(B849="","",IF(ISERROR(MATCH($J849,SorP!$B$1:$B$6230,0)),"",INDIRECT("'SorP'!$A$"&amp;MATCH($J849,SorP!$B$1:$B$6230,0))))</f>
        <v/>
      </c>
      <c r="U849" s="239"/>
      <c r="V849" s="269" t="e">
        <f>IF(C849="",NA(),MATCH($B849&amp;$C849,'Smelter Look-up'!$J:$J,0))</f>
        <v>#N/A</v>
      </c>
      <c r="W849" s="270"/>
      <c r="X849" s="270">
        <f t="shared" ca="1" si="43"/>
        <v>0</v>
      </c>
      <c r="Y849" s="270"/>
      <c r="Z849" s="270"/>
      <c r="AB849" s="272" t="str">
        <f t="shared" si="44"/>
        <v/>
      </c>
    </row>
    <row r="850" spans="1:28" s="271" customFormat="1" ht="20.25">
      <c r="A850" s="215"/>
      <c r="B850" s="216" t="str">
        <f>IF(LEN(A850)=0,"",INDEX('Smelter Look-up'!$A:$A,MATCH($A850,'Smelter Look-up'!$E:$E,0)))</f>
        <v/>
      </c>
      <c r="C850" s="220" t="str">
        <f>IF(LEN(A850)=0,"",INDEX('Smelter Look-up'!$C:$C,MATCH($A850,'Smelter Look-up'!$E:$E,0)))</f>
        <v/>
      </c>
      <c r="D850" s="216"/>
      <c r="E850" s="216" t="str">
        <f ca="1">IF(ISERROR($V850),"",OFFSET('Smelter Look-up'!$D$4,$V850-4,0)&amp;"")</f>
        <v/>
      </c>
      <c r="F850" s="216" t="str">
        <f ca="1">IF(ISERROR($V850),"",OFFSET('Smelter Look-up'!$E$4,$V850-4,0))</f>
        <v/>
      </c>
      <c r="G850" s="216" t="str">
        <f ca="1">IF(C850=$X$4,"Enter smelter details", IF(ISERROR($V850),"",OFFSET('Smelter Look-up'!$F$4,$V850-4,0)))</f>
        <v/>
      </c>
      <c r="H850" s="217" t="str">
        <f ca="1">IF(ISERROR($V850),"",OFFSET('Smelter Look-up'!$G$4,$V850-4,0))</f>
        <v/>
      </c>
      <c r="I850" s="218" t="str">
        <f ca="1">IF(ISERROR($V850),"",OFFSET('Smelter Look-up'!$H$4,$V850-4,0))</f>
        <v/>
      </c>
      <c r="J850" s="218" t="str">
        <f ca="1">IF(ISERROR($V850),"",OFFSET('Smelter Look-up'!$I$4,$V850-4,0))</f>
        <v/>
      </c>
      <c r="K850" s="267"/>
      <c r="L850" s="267"/>
      <c r="M850" s="267"/>
      <c r="N850" s="267"/>
      <c r="O850" s="267"/>
      <c r="P850" s="219"/>
      <c r="Q850" s="268"/>
      <c r="R850" s="216" t="str">
        <f ca="1">IF(ISERROR($V850),"",OFFSET('Smelter Look-up'!$C$4,$V850-4,0)&amp;"")</f>
        <v/>
      </c>
      <c r="S850" s="224" t="str">
        <f t="shared" ca="1" si="42"/>
        <v/>
      </c>
      <c r="T850" s="224" t="str">
        <f ca="1">IF(B850="","",IF(ISERROR(MATCH($J850,SorP!$B$1:$B$6230,0)),"",INDIRECT("'SorP'!$A$"&amp;MATCH($J850,SorP!$B$1:$B$6230,0))))</f>
        <v/>
      </c>
      <c r="U850" s="239"/>
      <c r="V850" s="269" t="e">
        <f>IF(C850="",NA(),MATCH($B850&amp;$C850,'Smelter Look-up'!$J:$J,0))</f>
        <v>#N/A</v>
      </c>
      <c r="W850" s="270"/>
      <c r="X850" s="270">
        <f t="shared" ca="1" si="43"/>
        <v>0</v>
      </c>
      <c r="Y850" s="270"/>
      <c r="Z850" s="270"/>
      <c r="AB850" s="272" t="str">
        <f t="shared" si="44"/>
        <v/>
      </c>
    </row>
    <row r="851" spans="1:28" s="271" customFormat="1" ht="20.25">
      <c r="A851" s="215"/>
      <c r="B851" s="216" t="str">
        <f>IF(LEN(A851)=0,"",INDEX('Smelter Look-up'!$A:$A,MATCH($A851,'Smelter Look-up'!$E:$E,0)))</f>
        <v/>
      </c>
      <c r="C851" s="220" t="str">
        <f>IF(LEN(A851)=0,"",INDEX('Smelter Look-up'!$C:$C,MATCH($A851,'Smelter Look-up'!$E:$E,0)))</f>
        <v/>
      </c>
      <c r="D851" s="216"/>
      <c r="E851" s="216" t="str">
        <f ca="1">IF(ISERROR($V851),"",OFFSET('Smelter Look-up'!$D$4,$V851-4,0)&amp;"")</f>
        <v/>
      </c>
      <c r="F851" s="216" t="str">
        <f ca="1">IF(ISERROR($V851),"",OFFSET('Smelter Look-up'!$E$4,$V851-4,0))</f>
        <v/>
      </c>
      <c r="G851" s="216" t="str">
        <f ca="1">IF(C851=$X$4,"Enter smelter details", IF(ISERROR($V851),"",OFFSET('Smelter Look-up'!$F$4,$V851-4,0)))</f>
        <v/>
      </c>
      <c r="H851" s="217" t="str">
        <f ca="1">IF(ISERROR($V851),"",OFFSET('Smelter Look-up'!$G$4,$V851-4,0))</f>
        <v/>
      </c>
      <c r="I851" s="218" t="str">
        <f ca="1">IF(ISERROR($V851),"",OFFSET('Smelter Look-up'!$H$4,$V851-4,0))</f>
        <v/>
      </c>
      <c r="J851" s="218" t="str">
        <f ca="1">IF(ISERROR($V851),"",OFFSET('Smelter Look-up'!$I$4,$V851-4,0))</f>
        <v/>
      </c>
      <c r="K851" s="267"/>
      <c r="L851" s="267"/>
      <c r="M851" s="267"/>
      <c r="N851" s="267"/>
      <c r="O851" s="267"/>
      <c r="P851" s="219"/>
      <c r="Q851" s="268"/>
      <c r="R851" s="216" t="str">
        <f ca="1">IF(ISERROR($V851),"",OFFSET('Smelter Look-up'!$C$4,$V851-4,0)&amp;"")</f>
        <v/>
      </c>
      <c r="S851" s="224" t="str">
        <f t="shared" ca="1" si="42"/>
        <v/>
      </c>
      <c r="T851" s="224" t="str">
        <f ca="1">IF(B851="","",IF(ISERROR(MATCH($J851,SorP!$B$1:$B$6230,0)),"",INDIRECT("'SorP'!$A$"&amp;MATCH($J851,SorP!$B$1:$B$6230,0))))</f>
        <v/>
      </c>
      <c r="U851" s="239"/>
      <c r="V851" s="269" t="e">
        <f>IF(C851="",NA(),MATCH($B851&amp;$C851,'Smelter Look-up'!$J:$J,0))</f>
        <v>#N/A</v>
      </c>
      <c r="W851" s="270"/>
      <c r="X851" s="270">
        <f t="shared" ca="1" si="43"/>
        <v>0</v>
      </c>
      <c r="Y851" s="270"/>
      <c r="Z851" s="270"/>
      <c r="AB851" s="272" t="str">
        <f t="shared" si="44"/>
        <v/>
      </c>
    </row>
    <row r="852" spans="1:28" s="271" customFormat="1" ht="20.25">
      <c r="A852" s="215"/>
      <c r="B852" s="216" t="str">
        <f>IF(LEN(A852)=0,"",INDEX('Smelter Look-up'!$A:$A,MATCH($A852,'Smelter Look-up'!$E:$E,0)))</f>
        <v/>
      </c>
      <c r="C852" s="220" t="str">
        <f>IF(LEN(A852)=0,"",INDEX('Smelter Look-up'!$C:$C,MATCH($A852,'Smelter Look-up'!$E:$E,0)))</f>
        <v/>
      </c>
      <c r="D852" s="216"/>
      <c r="E852" s="216" t="str">
        <f ca="1">IF(ISERROR($V852),"",OFFSET('Smelter Look-up'!$D$4,$V852-4,0)&amp;"")</f>
        <v/>
      </c>
      <c r="F852" s="216" t="str">
        <f ca="1">IF(ISERROR($V852),"",OFFSET('Smelter Look-up'!$E$4,$V852-4,0))</f>
        <v/>
      </c>
      <c r="G852" s="216" t="str">
        <f ca="1">IF(C852=$X$4,"Enter smelter details", IF(ISERROR($V852),"",OFFSET('Smelter Look-up'!$F$4,$V852-4,0)))</f>
        <v/>
      </c>
      <c r="H852" s="217" t="str">
        <f ca="1">IF(ISERROR($V852),"",OFFSET('Smelter Look-up'!$G$4,$V852-4,0))</f>
        <v/>
      </c>
      <c r="I852" s="218" t="str">
        <f ca="1">IF(ISERROR($V852),"",OFFSET('Smelter Look-up'!$H$4,$V852-4,0))</f>
        <v/>
      </c>
      <c r="J852" s="218" t="str">
        <f ca="1">IF(ISERROR($V852),"",OFFSET('Smelter Look-up'!$I$4,$V852-4,0))</f>
        <v/>
      </c>
      <c r="K852" s="267"/>
      <c r="L852" s="267"/>
      <c r="M852" s="267"/>
      <c r="N852" s="267"/>
      <c r="O852" s="267"/>
      <c r="P852" s="219"/>
      <c r="Q852" s="268"/>
      <c r="R852" s="216" t="str">
        <f ca="1">IF(ISERROR($V852),"",OFFSET('Smelter Look-up'!$C$4,$V852-4,0)&amp;"")</f>
        <v/>
      </c>
      <c r="S852" s="224" t="str">
        <f t="shared" ca="1" si="42"/>
        <v/>
      </c>
      <c r="T852" s="224" t="str">
        <f ca="1">IF(B852="","",IF(ISERROR(MATCH($J852,SorP!$B$1:$B$6230,0)),"",INDIRECT("'SorP'!$A$"&amp;MATCH($J852,SorP!$B$1:$B$6230,0))))</f>
        <v/>
      </c>
      <c r="U852" s="239"/>
      <c r="V852" s="269" t="e">
        <f>IF(C852="",NA(),MATCH($B852&amp;$C852,'Smelter Look-up'!$J:$J,0))</f>
        <v>#N/A</v>
      </c>
      <c r="W852" s="270"/>
      <c r="X852" s="270">
        <f t="shared" ca="1" si="43"/>
        <v>0</v>
      </c>
      <c r="Y852" s="270"/>
      <c r="Z852" s="270"/>
      <c r="AB852" s="272" t="str">
        <f t="shared" si="44"/>
        <v/>
      </c>
    </row>
    <row r="853" spans="1:28" s="271" customFormat="1" ht="20.25">
      <c r="A853" s="215"/>
      <c r="B853" s="216" t="str">
        <f>IF(LEN(A853)=0,"",INDEX('Smelter Look-up'!$A:$A,MATCH($A853,'Smelter Look-up'!$E:$E,0)))</f>
        <v/>
      </c>
      <c r="C853" s="220" t="str">
        <f>IF(LEN(A853)=0,"",INDEX('Smelter Look-up'!$C:$C,MATCH($A853,'Smelter Look-up'!$E:$E,0)))</f>
        <v/>
      </c>
      <c r="D853" s="216"/>
      <c r="E853" s="216" t="str">
        <f ca="1">IF(ISERROR($V853),"",OFFSET('Smelter Look-up'!$D$4,$V853-4,0)&amp;"")</f>
        <v/>
      </c>
      <c r="F853" s="216" t="str">
        <f ca="1">IF(ISERROR($V853),"",OFFSET('Smelter Look-up'!$E$4,$V853-4,0))</f>
        <v/>
      </c>
      <c r="G853" s="216" t="str">
        <f ca="1">IF(C853=$X$4,"Enter smelter details", IF(ISERROR($V853),"",OFFSET('Smelter Look-up'!$F$4,$V853-4,0)))</f>
        <v/>
      </c>
      <c r="H853" s="217" t="str">
        <f ca="1">IF(ISERROR($V853),"",OFFSET('Smelter Look-up'!$G$4,$V853-4,0))</f>
        <v/>
      </c>
      <c r="I853" s="218" t="str">
        <f ca="1">IF(ISERROR($V853),"",OFFSET('Smelter Look-up'!$H$4,$V853-4,0))</f>
        <v/>
      </c>
      <c r="J853" s="218" t="str">
        <f ca="1">IF(ISERROR($V853),"",OFFSET('Smelter Look-up'!$I$4,$V853-4,0))</f>
        <v/>
      </c>
      <c r="K853" s="267"/>
      <c r="L853" s="267"/>
      <c r="M853" s="267"/>
      <c r="N853" s="267"/>
      <c r="O853" s="267"/>
      <c r="P853" s="219"/>
      <c r="Q853" s="268"/>
      <c r="R853" s="216" t="str">
        <f ca="1">IF(ISERROR($V853),"",OFFSET('Smelter Look-up'!$C$4,$V853-4,0)&amp;"")</f>
        <v/>
      </c>
      <c r="S853" s="224" t="str">
        <f t="shared" ca="1" si="42"/>
        <v/>
      </c>
      <c r="T853" s="224" t="str">
        <f ca="1">IF(B853="","",IF(ISERROR(MATCH($J853,SorP!$B$1:$B$6230,0)),"",INDIRECT("'SorP'!$A$"&amp;MATCH($J853,SorP!$B$1:$B$6230,0))))</f>
        <v/>
      </c>
      <c r="U853" s="239"/>
      <c r="V853" s="269" t="e">
        <f>IF(C853="",NA(),MATCH($B853&amp;$C853,'Smelter Look-up'!$J:$J,0))</f>
        <v>#N/A</v>
      </c>
      <c r="W853" s="270"/>
      <c r="X853" s="270">
        <f t="shared" ca="1" si="43"/>
        <v>0</v>
      </c>
      <c r="Y853" s="270"/>
      <c r="Z853" s="270"/>
      <c r="AB853" s="272" t="str">
        <f t="shared" si="44"/>
        <v/>
      </c>
    </row>
    <row r="854" spans="1:28" s="271" customFormat="1" ht="20.25">
      <c r="A854" s="215"/>
      <c r="B854" s="216" t="str">
        <f>IF(LEN(A854)=0,"",INDEX('Smelter Look-up'!$A:$A,MATCH($A854,'Smelter Look-up'!$E:$E,0)))</f>
        <v/>
      </c>
      <c r="C854" s="220" t="str">
        <f>IF(LEN(A854)=0,"",INDEX('Smelter Look-up'!$C:$C,MATCH($A854,'Smelter Look-up'!$E:$E,0)))</f>
        <v/>
      </c>
      <c r="D854" s="216"/>
      <c r="E854" s="216" t="str">
        <f ca="1">IF(ISERROR($V854),"",OFFSET('Smelter Look-up'!$D$4,$V854-4,0)&amp;"")</f>
        <v/>
      </c>
      <c r="F854" s="216" t="str">
        <f ca="1">IF(ISERROR($V854),"",OFFSET('Smelter Look-up'!$E$4,$V854-4,0))</f>
        <v/>
      </c>
      <c r="G854" s="216" t="str">
        <f ca="1">IF(C854=$X$4,"Enter smelter details", IF(ISERROR($V854),"",OFFSET('Smelter Look-up'!$F$4,$V854-4,0)))</f>
        <v/>
      </c>
      <c r="H854" s="217" t="str">
        <f ca="1">IF(ISERROR($V854),"",OFFSET('Smelter Look-up'!$G$4,$V854-4,0))</f>
        <v/>
      </c>
      <c r="I854" s="218" t="str">
        <f ca="1">IF(ISERROR($V854),"",OFFSET('Smelter Look-up'!$H$4,$V854-4,0))</f>
        <v/>
      </c>
      <c r="J854" s="218" t="str">
        <f ca="1">IF(ISERROR($V854),"",OFFSET('Smelter Look-up'!$I$4,$V854-4,0))</f>
        <v/>
      </c>
      <c r="K854" s="267"/>
      <c r="L854" s="267"/>
      <c r="M854" s="267"/>
      <c r="N854" s="267"/>
      <c r="O854" s="267"/>
      <c r="P854" s="219"/>
      <c r="Q854" s="268"/>
      <c r="R854" s="216" t="str">
        <f ca="1">IF(ISERROR($V854),"",OFFSET('Smelter Look-up'!$C$4,$V854-4,0)&amp;"")</f>
        <v/>
      </c>
      <c r="S854" s="224" t="str">
        <f t="shared" ca="1" si="42"/>
        <v/>
      </c>
      <c r="T854" s="224" t="str">
        <f ca="1">IF(B854="","",IF(ISERROR(MATCH($J854,SorP!$B$1:$B$6230,0)),"",INDIRECT("'SorP'!$A$"&amp;MATCH($J854,SorP!$B$1:$B$6230,0))))</f>
        <v/>
      </c>
      <c r="U854" s="239"/>
      <c r="V854" s="269" t="e">
        <f>IF(C854="",NA(),MATCH($B854&amp;$C854,'Smelter Look-up'!$J:$J,0))</f>
        <v>#N/A</v>
      </c>
      <c r="W854" s="270"/>
      <c r="X854" s="270">
        <f t="shared" ca="1" si="43"/>
        <v>0</v>
      </c>
      <c r="Y854" s="270"/>
      <c r="Z854" s="270"/>
      <c r="AB854" s="272" t="str">
        <f t="shared" si="44"/>
        <v/>
      </c>
    </row>
    <row r="855" spans="1:28" s="271" customFormat="1" ht="20.25">
      <c r="A855" s="215"/>
      <c r="B855" s="216" t="str">
        <f>IF(LEN(A855)=0,"",INDEX('Smelter Look-up'!$A:$A,MATCH($A855,'Smelter Look-up'!$E:$E,0)))</f>
        <v/>
      </c>
      <c r="C855" s="220" t="str">
        <f>IF(LEN(A855)=0,"",INDEX('Smelter Look-up'!$C:$C,MATCH($A855,'Smelter Look-up'!$E:$E,0)))</f>
        <v/>
      </c>
      <c r="D855" s="216"/>
      <c r="E855" s="216" t="str">
        <f ca="1">IF(ISERROR($V855),"",OFFSET('Smelter Look-up'!$D$4,$V855-4,0)&amp;"")</f>
        <v/>
      </c>
      <c r="F855" s="216" t="str">
        <f ca="1">IF(ISERROR($V855),"",OFFSET('Smelter Look-up'!$E$4,$V855-4,0))</f>
        <v/>
      </c>
      <c r="G855" s="216" t="str">
        <f ca="1">IF(C855=$X$4,"Enter smelter details", IF(ISERROR($V855),"",OFFSET('Smelter Look-up'!$F$4,$V855-4,0)))</f>
        <v/>
      </c>
      <c r="H855" s="217" t="str">
        <f ca="1">IF(ISERROR($V855),"",OFFSET('Smelter Look-up'!$G$4,$V855-4,0))</f>
        <v/>
      </c>
      <c r="I855" s="218" t="str">
        <f ca="1">IF(ISERROR($V855),"",OFFSET('Smelter Look-up'!$H$4,$V855-4,0))</f>
        <v/>
      </c>
      <c r="J855" s="218" t="str">
        <f ca="1">IF(ISERROR($V855),"",OFFSET('Smelter Look-up'!$I$4,$V855-4,0))</f>
        <v/>
      </c>
      <c r="K855" s="267"/>
      <c r="L855" s="267"/>
      <c r="M855" s="267"/>
      <c r="N855" s="267"/>
      <c r="O855" s="267"/>
      <c r="P855" s="219"/>
      <c r="Q855" s="268"/>
      <c r="R855" s="216" t="str">
        <f ca="1">IF(ISERROR($V855),"",OFFSET('Smelter Look-up'!$C$4,$V855-4,0)&amp;"")</f>
        <v/>
      </c>
      <c r="S855" s="224" t="str">
        <f t="shared" ca="1" si="42"/>
        <v/>
      </c>
      <c r="T855" s="224" t="str">
        <f ca="1">IF(B855="","",IF(ISERROR(MATCH($J855,SorP!$B$1:$B$6230,0)),"",INDIRECT("'SorP'!$A$"&amp;MATCH($J855,SorP!$B$1:$B$6230,0))))</f>
        <v/>
      </c>
      <c r="U855" s="239"/>
      <c r="V855" s="269" t="e">
        <f>IF(C855="",NA(),MATCH($B855&amp;$C855,'Smelter Look-up'!$J:$J,0))</f>
        <v>#N/A</v>
      </c>
      <c r="W855" s="270"/>
      <c r="X855" s="270">
        <f t="shared" ca="1" si="43"/>
        <v>0</v>
      </c>
      <c r="Y855" s="270"/>
      <c r="Z855" s="270"/>
      <c r="AB855" s="272" t="str">
        <f t="shared" si="44"/>
        <v/>
      </c>
    </row>
    <row r="856" spans="1:28" s="271" customFormat="1" ht="20.25">
      <c r="A856" s="215"/>
      <c r="B856" s="216" t="str">
        <f>IF(LEN(A856)=0,"",INDEX('Smelter Look-up'!$A:$A,MATCH($A856,'Smelter Look-up'!$E:$E,0)))</f>
        <v/>
      </c>
      <c r="C856" s="220" t="str">
        <f>IF(LEN(A856)=0,"",INDEX('Smelter Look-up'!$C:$C,MATCH($A856,'Smelter Look-up'!$E:$E,0)))</f>
        <v/>
      </c>
      <c r="D856" s="216"/>
      <c r="E856" s="216" t="str">
        <f ca="1">IF(ISERROR($V856),"",OFFSET('Smelter Look-up'!$D$4,$V856-4,0)&amp;"")</f>
        <v/>
      </c>
      <c r="F856" s="216" t="str">
        <f ca="1">IF(ISERROR($V856),"",OFFSET('Smelter Look-up'!$E$4,$V856-4,0))</f>
        <v/>
      </c>
      <c r="G856" s="216" t="str">
        <f ca="1">IF(C856=$X$4,"Enter smelter details", IF(ISERROR($V856),"",OFFSET('Smelter Look-up'!$F$4,$V856-4,0)))</f>
        <v/>
      </c>
      <c r="H856" s="217" t="str">
        <f ca="1">IF(ISERROR($V856),"",OFFSET('Smelter Look-up'!$G$4,$V856-4,0))</f>
        <v/>
      </c>
      <c r="I856" s="218" t="str">
        <f ca="1">IF(ISERROR($V856),"",OFFSET('Smelter Look-up'!$H$4,$V856-4,0))</f>
        <v/>
      </c>
      <c r="J856" s="218" t="str">
        <f ca="1">IF(ISERROR($V856),"",OFFSET('Smelter Look-up'!$I$4,$V856-4,0))</f>
        <v/>
      </c>
      <c r="K856" s="267"/>
      <c r="L856" s="267"/>
      <c r="M856" s="267"/>
      <c r="N856" s="267"/>
      <c r="O856" s="267"/>
      <c r="P856" s="219"/>
      <c r="Q856" s="268"/>
      <c r="R856" s="216" t="str">
        <f ca="1">IF(ISERROR($V856),"",OFFSET('Smelter Look-up'!$C$4,$V856-4,0)&amp;"")</f>
        <v/>
      </c>
      <c r="S856" s="224" t="str">
        <f t="shared" ca="1" si="42"/>
        <v/>
      </c>
      <c r="T856" s="224" t="str">
        <f ca="1">IF(B856="","",IF(ISERROR(MATCH($J856,SorP!$B$1:$B$6230,0)),"",INDIRECT("'SorP'!$A$"&amp;MATCH($J856,SorP!$B$1:$B$6230,0))))</f>
        <v/>
      </c>
      <c r="U856" s="239"/>
      <c r="V856" s="269" t="e">
        <f>IF(C856="",NA(),MATCH($B856&amp;$C856,'Smelter Look-up'!$J:$J,0))</f>
        <v>#N/A</v>
      </c>
      <c r="W856" s="270"/>
      <c r="X856" s="270">
        <f t="shared" ca="1" si="43"/>
        <v>0</v>
      </c>
      <c r="Y856" s="270"/>
      <c r="Z856" s="270"/>
      <c r="AB856" s="272" t="str">
        <f t="shared" si="44"/>
        <v/>
      </c>
    </row>
    <row r="857" spans="1:28" s="271" customFormat="1" ht="20.25">
      <c r="A857" s="215"/>
      <c r="B857" s="216" t="str">
        <f>IF(LEN(A857)=0,"",INDEX('Smelter Look-up'!$A:$A,MATCH($A857,'Smelter Look-up'!$E:$E,0)))</f>
        <v/>
      </c>
      <c r="C857" s="220" t="str">
        <f>IF(LEN(A857)=0,"",INDEX('Smelter Look-up'!$C:$C,MATCH($A857,'Smelter Look-up'!$E:$E,0)))</f>
        <v/>
      </c>
      <c r="D857" s="216"/>
      <c r="E857" s="216" t="str">
        <f ca="1">IF(ISERROR($V857),"",OFFSET('Smelter Look-up'!$D$4,$V857-4,0)&amp;"")</f>
        <v/>
      </c>
      <c r="F857" s="216" t="str">
        <f ca="1">IF(ISERROR($V857),"",OFFSET('Smelter Look-up'!$E$4,$V857-4,0))</f>
        <v/>
      </c>
      <c r="G857" s="216" t="str">
        <f ca="1">IF(C857=$X$4,"Enter smelter details", IF(ISERROR($V857),"",OFFSET('Smelter Look-up'!$F$4,$V857-4,0)))</f>
        <v/>
      </c>
      <c r="H857" s="217" t="str">
        <f ca="1">IF(ISERROR($V857),"",OFFSET('Smelter Look-up'!$G$4,$V857-4,0))</f>
        <v/>
      </c>
      <c r="I857" s="218" t="str">
        <f ca="1">IF(ISERROR($V857),"",OFFSET('Smelter Look-up'!$H$4,$V857-4,0))</f>
        <v/>
      </c>
      <c r="J857" s="218" t="str">
        <f ca="1">IF(ISERROR($V857),"",OFFSET('Smelter Look-up'!$I$4,$V857-4,0))</f>
        <v/>
      </c>
      <c r="K857" s="267"/>
      <c r="L857" s="267"/>
      <c r="M857" s="267"/>
      <c r="N857" s="267"/>
      <c r="O857" s="267"/>
      <c r="P857" s="219"/>
      <c r="Q857" s="268"/>
      <c r="R857" s="216" t="str">
        <f ca="1">IF(ISERROR($V857),"",OFFSET('Smelter Look-up'!$C$4,$V857-4,0)&amp;"")</f>
        <v/>
      </c>
      <c r="S857" s="224" t="str">
        <f t="shared" ca="1" si="42"/>
        <v/>
      </c>
      <c r="T857" s="224" t="str">
        <f ca="1">IF(B857="","",IF(ISERROR(MATCH($J857,SorP!$B$1:$B$6230,0)),"",INDIRECT("'SorP'!$A$"&amp;MATCH($J857,SorP!$B$1:$B$6230,0))))</f>
        <v/>
      </c>
      <c r="U857" s="239"/>
      <c r="V857" s="269" t="e">
        <f>IF(C857="",NA(),MATCH($B857&amp;$C857,'Smelter Look-up'!$J:$J,0))</f>
        <v>#N/A</v>
      </c>
      <c r="W857" s="270"/>
      <c r="X857" s="270">
        <f t="shared" ca="1" si="43"/>
        <v>0</v>
      </c>
      <c r="Y857" s="270"/>
      <c r="Z857" s="270"/>
      <c r="AB857" s="272" t="str">
        <f t="shared" si="44"/>
        <v/>
      </c>
    </row>
    <row r="858" spans="1:28" s="271" customFormat="1" ht="20.25">
      <c r="A858" s="215"/>
      <c r="B858" s="216" t="str">
        <f>IF(LEN(A858)=0,"",INDEX('Smelter Look-up'!$A:$A,MATCH($A858,'Smelter Look-up'!$E:$E,0)))</f>
        <v/>
      </c>
      <c r="C858" s="220" t="str">
        <f>IF(LEN(A858)=0,"",INDEX('Smelter Look-up'!$C:$C,MATCH($A858,'Smelter Look-up'!$E:$E,0)))</f>
        <v/>
      </c>
      <c r="D858" s="216"/>
      <c r="E858" s="216" t="str">
        <f ca="1">IF(ISERROR($V858),"",OFFSET('Smelter Look-up'!$D$4,$V858-4,0)&amp;"")</f>
        <v/>
      </c>
      <c r="F858" s="216" t="str">
        <f ca="1">IF(ISERROR($V858),"",OFFSET('Smelter Look-up'!$E$4,$V858-4,0))</f>
        <v/>
      </c>
      <c r="G858" s="216" t="str">
        <f ca="1">IF(C858=$X$4,"Enter smelter details", IF(ISERROR($V858),"",OFFSET('Smelter Look-up'!$F$4,$V858-4,0)))</f>
        <v/>
      </c>
      <c r="H858" s="217" t="str">
        <f ca="1">IF(ISERROR($V858),"",OFFSET('Smelter Look-up'!$G$4,$V858-4,0))</f>
        <v/>
      </c>
      <c r="I858" s="218" t="str">
        <f ca="1">IF(ISERROR($V858),"",OFFSET('Smelter Look-up'!$H$4,$V858-4,0))</f>
        <v/>
      </c>
      <c r="J858" s="218" t="str">
        <f ca="1">IF(ISERROR($V858),"",OFFSET('Smelter Look-up'!$I$4,$V858-4,0))</f>
        <v/>
      </c>
      <c r="K858" s="267"/>
      <c r="L858" s="267"/>
      <c r="M858" s="267"/>
      <c r="N858" s="267"/>
      <c r="O858" s="267"/>
      <c r="P858" s="219"/>
      <c r="Q858" s="268"/>
      <c r="R858" s="216" t="str">
        <f ca="1">IF(ISERROR($V858),"",OFFSET('Smelter Look-up'!$C$4,$V858-4,0)&amp;"")</f>
        <v/>
      </c>
      <c r="S858" s="224" t="str">
        <f t="shared" ca="1" si="42"/>
        <v/>
      </c>
      <c r="T858" s="224" t="str">
        <f ca="1">IF(B858="","",IF(ISERROR(MATCH($J858,SorP!$B$1:$B$6230,0)),"",INDIRECT("'SorP'!$A$"&amp;MATCH($J858,SorP!$B$1:$B$6230,0))))</f>
        <v/>
      </c>
      <c r="U858" s="239"/>
      <c r="V858" s="269" t="e">
        <f>IF(C858="",NA(),MATCH($B858&amp;$C858,'Smelter Look-up'!$J:$J,0))</f>
        <v>#N/A</v>
      </c>
      <c r="W858" s="270"/>
      <c r="X858" s="270">
        <f t="shared" ca="1" si="43"/>
        <v>0</v>
      </c>
      <c r="Y858" s="270"/>
      <c r="Z858" s="270"/>
      <c r="AB858" s="272" t="str">
        <f t="shared" si="44"/>
        <v/>
      </c>
    </row>
    <row r="859" spans="1:28" s="271" customFormat="1" ht="20.25">
      <c r="A859" s="215"/>
      <c r="B859" s="216" t="str">
        <f>IF(LEN(A859)=0,"",INDEX('Smelter Look-up'!$A:$A,MATCH($A859,'Smelter Look-up'!$E:$E,0)))</f>
        <v/>
      </c>
      <c r="C859" s="220" t="str">
        <f>IF(LEN(A859)=0,"",INDEX('Smelter Look-up'!$C:$C,MATCH($A859,'Smelter Look-up'!$E:$E,0)))</f>
        <v/>
      </c>
      <c r="D859" s="216"/>
      <c r="E859" s="216" t="str">
        <f ca="1">IF(ISERROR($V859),"",OFFSET('Smelter Look-up'!$D$4,$V859-4,0)&amp;"")</f>
        <v/>
      </c>
      <c r="F859" s="216" t="str">
        <f ca="1">IF(ISERROR($V859),"",OFFSET('Smelter Look-up'!$E$4,$V859-4,0))</f>
        <v/>
      </c>
      <c r="G859" s="216" t="str">
        <f ca="1">IF(C859=$X$4,"Enter smelter details", IF(ISERROR($V859),"",OFFSET('Smelter Look-up'!$F$4,$V859-4,0)))</f>
        <v/>
      </c>
      <c r="H859" s="217" t="str">
        <f ca="1">IF(ISERROR($V859),"",OFFSET('Smelter Look-up'!$G$4,$V859-4,0))</f>
        <v/>
      </c>
      <c r="I859" s="218" t="str">
        <f ca="1">IF(ISERROR($V859),"",OFFSET('Smelter Look-up'!$H$4,$V859-4,0))</f>
        <v/>
      </c>
      <c r="J859" s="218" t="str">
        <f ca="1">IF(ISERROR($V859),"",OFFSET('Smelter Look-up'!$I$4,$V859-4,0))</f>
        <v/>
      </c>
      <c r="K859" s="267"/>
      <c r="L859" s="267"/>
      <c r="M859" s="267"/>
      <c r="N859" s="267"/>
      <c r="O859" s="267"/>
      <c r="P859" s="219"/>
      <c r="Q859" s="268"/>
      <c r="R859" s="216" t="str">
        <f ca="1">IF(ISERROR($V859),"",OFFSET('Smelter Look-up'!$C$4,$V859-4,0)&amp;"")</f>
        <v/>
      </c>
      <c r="S859" s="224" t="str">
        <f t="shared" ca="1" si="42"/>
        <v/>
      </c>
      <c r="T859" s="224" t="str">
        <f ca="1">IF(B859="","",IF(ISERROR(MATCH($J859,SorP!$B$1:$B$6230,0)),"",INDIRECT("'SorP'!$A$"&amp;MATCH($J859,SorP!$B$1:$B$6230,0))))</f>
        <v/>
      </c>
      <c r="U859" s="239"/>
      <c r="V859" s="269" t="e">
        <f>IF(C859="",NA(),MATCH($B859&amp;$C859,'Smelter Look-up'!$J:$J,0))</f>
        <v>#N/A</v>
      </c>
      <c r="W859" s="270"/>
      <c r="X859" s="270">
        <f t="shared" ca="1" si="43"/>
        <v>0</v>
      </c>
      <c r="Y859" s="270"/>
      <c r="Z859" s="270"/>
      <c r="AB859" s="272" t="str">
        <f t="shared" si="44"/>
        <v/>
      </c>
    </row>
    <row r="860" spans="1:28" s="271" customFormat="1" ht="20.25">
      <c r="A860" s="215"/>
      <c r="B860" s="216" t="str">
        <f>IF(LEN(A860)=0,"",INDEX('Smelter Look-up'!$A:$A,MATCH($A860,'Smelter Look-up'!$E:$E,0)))</f>
        <v/>
      </c>
      <c r="C860" s="220" t="str">
        <f>IF(LEN(A860)=0,"",INDEX('Smelter Look-up'!$C:$C,MATCH($A860,'Smelter Look-up'!$E:$E,0)))</f>
        <v/>
      </c>
      <c r="D860" s="216"/>
      <c r="E860" s="216" t="str">
        <f ca="1">IF(ISERROR($V860),"",OFFSET('Smelter Look-up'!$D$4,$V860-4,0)&amp;"")</f>
        <v/>
      </c>
      <c r="F860" s="216" t="str">
        <f ca="1">IF(ISERROR($V860),"",OFFSET('Smelter Look-up'!$E$4,$V860-4,0))</f>
        <v/>
      </c>
      <c r="G860" s="216" t="str">
        <f ca="1">IF(C860=$X$4,"Enter smelter details", IF(ISERROR($V860),"",OFFSET('Smelter Look-up'!$F$4,$V860-4,0)))</f>
        <v/>
      </c>
      <c r="H860" s="217" t="str">
        <f ca="1">IF(ISERROR($V860),"",OFFSET('Smelter Look-up'!$G$4,$V860-4,0))</f>
        <v/>
      </c>
      <c r="I860" s="218" t="str">
        <f ca="1">IF(ISERROR($V860),"",OFFSET('Smelter Look-up'!$H$4,$V860-4,0))</f>
        <v/>
      </c>
      <c r="J860" s="218" t="str">
        <f ca="1">IF(ISERROR($V860),"",OFFSET('Smelter Look-up'!$I$4,$V860-4,0))</f>
        <v/>
      </c>
      <c r="K860" s="267"/>
      <c r="L860" s="267"/>
      <c r="M860" s="267"/>
      <c r="N860" s="267"/>
      <c r="O860" s="267"/>
      <c r="P860" s="219"/>
      <c r="Q860" s="268"/>
      <c r="R860" s="216" t="str">
        <f ca="1">IF(ISERROR($V860),"",OFFSET('Smelter Look-up'!$C$4,$V860-4,0)&amp;"")</f>
        <v/>
      </c>
      <c r="S860" s="224" t="str">
        <f t="shared" ca="1" si="42"/>
        <v/>
      </c>
      <c r="T860" s="224" t="str">
        <f ca="1">IF(B860="","",IF(ISERROR(MATCH($J860,SorP!$B$1:$B$6230,0)),"",INDIRECT("'SorP'!$A$"&amp;MATCH($J860,SorP!$B$1:$B$6230,0))))</f>
        <v/>
      </c>
      <c r="U860" s="239"/>
      <c r="V860" s="269" t="e">
        <f>IF(C860="",NA(),MATCH($B860&amp;$C860,'Smelter Look-up'!$J:$J,0))</f>
        <v>#N/A</v>
      </c>
      <c r="W860" s="270"/>
      <c r="X860" s="270">
        <f t="shared" ca="1" si="43"/>
        <v>0</v>
      </c>
      <c r="Y860" s="270"/>
      <c r="Z860" s="270"/>
      <c r="AB860" s="272" t="str">
        <f t="shared" si="44"/>
        <v/>
      </c>
    </row>
    <row r="861" spans="1:28" s="271" customFormat="1" ht="20.25">
      <c r="A861" s="215"/>
      <c r="B861" s="216" t="str">
        <f>IF(LEN(A861)=0,"",INDEX('Smelter Look-up'!$A:$A,MATCH($A861,'Smelter Look-up'!$E:$E,0)))</f>
        <v/>
      </c>
      <c r="C861" s="220" t="str">
        <f>IF(LEN(A861)=0,"",INDEX('Smelter Look-up'!$C:$C,MATCH($A861,'Smelter Look-up'!$E:$E,0)))</f>
        <v/>
      </c>
      <c r="D861" s="216"/>
      <c r="E861" s="216" t="str">
        <f ca="1">IF(ISERROR($V861),"",OFFSET('Smelter Look-up'!$D$4,$V861-4,0)&amp;"")</f>
        <v/>
      </c>
      <c r="F861" s="216" t="str">
        <f ca="1">IF(ISERROR($V861),"",OFFSET('Smelter Look-up'!$E$4,$V861-4,0))</f>
        <v/>
      </c>
      <c r="G861" s="216" t="str">
        <f ca="1">IF(C861=$X$4,"Enter smelter details", IF(ISERROR($V861),"",OFFSET('Smelter Look-up'!$F$4,$V861-4,0)))</f>
        <v/>
      </c>
      <c r="H861" s="217" t="str">
        <f ca="1">IF(ISERROR($V861),"",OFFSET('Smelter Look-up'!$G$4,$V861-4,0))</f>
        <v/>
      </c>
      <c r="I861" s="218" t="str">
        <f ca="1">IF(ISERROR($V861),"",OFFSET('Smelter Look-up'!$H$4,$V861-4,0))</f>
        <v/>
      </c>
      <c r="J861" s="218" t="str">
        <f ca="1">IF(ISERROR($V861),"",OFFSET('Smelter Look-up'!$I$4,$V861-4,0))</f>
        <v/>
      </c>
      <c r="K861" s="267"/>
      <c r="L861" s="267"/>
      <c r="M861" s="267"/>
      <c r="N861" s="267"/>
      <c r="O861" s="267"/>
      <c r="P861" s="219"/>
      <c r="Q861" s="268"/>
      <c r="R861" s="216" t="str">
        <f ca="1">IF(ISERROR($V861),"",OFFSET('Smelter Look-up'!$C$4,$V861-4,0)&amp;"")</f>
        <v/>
      </c>
      <c r="S861" s="224" t="str">
        <f t="shared" ca="1" si="42"/>
        <v/>
      </c>
      <c r="T861" s="224" t="str">
        <f ca="1">IF(B861="","",IF(ISERROR(MATCH($J861,SorP!$B$1:$B$6230,0)),"",INDIRECT("'SorP'!$A$"&amp;MATCH($J861,SorP!$B$1:$B$6230,0))))</f>
        <v/>
      </c>
      <c r="U861" s="239"/>
      <c r="V861" s="269" t="e">
        <f>IF(C861="",NA(),MATCH($B861&amp;$C861,'Smelter Look-up'!$J:$J,0))</f>
        <v>#N/A</v>
      </c>
      <c r="W861" s="270"/>
      <c r="X861" s="270">
        <f t="shared" ca="1" si="43"/>
        <v>0</v>
      </c>
      <c r="Y861" s="270"/>
      <c r="Z861" s="270"/>
      <c r="AB861" s="272" t="str">
        <f t="shared" si="44"/>
        <v/>
      </c>
    </row>
    <row r="862" spans="1:28" s="271" customFormat="1" ht="20.25">
      <c r="A862" s="215"/>
      <c r="B862" s="216" t="str">
        <f>IF(LEN(A862)=0,"",INDEX('Smelter Look-up'!$A:$A,MATCH($A862,'Smelter Look-up'!$E:$E,0)))</f>
        <v/>
      </c>
      <c r="C862" s="220" t="str">
        <f>IF(LEN(A862)=0,"",INDEX('Smelter Look-up'!$C:$C,MATCH($A862,'Smelter Look-up'!$E:$E,0)))</f>
        <v/>
      </c>
      <c r="D862" s="216"/>
      <c r="E862" s="216" t="str">
        <f ca="1">IF(ISERROR($V862),"",OFFSET('Smelter Look-up'!$D$4,$V862-4,0)&amp;"")</f>
        <v/>
      </c>
      <c r="F862" s="216" t="str">
        <f ca="1">IF(ISERROR($V862),"",OFFSET('Smelter Look-up'!$E$4,$V862-4,0))</f>
        <v/>
      </c>
      <c r="G862" s="216" t="str">
        <f ca="1">IF(C862=$X$4,"Enter smelter details", IF(ISERROR($V862),"",OFFSET('Smelter Look-up'!$F$4,$V862-4,0)))</f>
        <v/>
      </c>
      <c r="H862" s="217" t="str">
        <f ca="1">IF(ISERROR($V862),"",OFFSET('Smelter Look-up'!$G$4,$V862-4,0))</f>
        <v/>
      </c>
      <c r="I862" s="218" t="str">
        <f ca="1">IF(ISERROR($V862),"",OFFSET('Smelter Look-up'!$H$4,$V862-4,0))</f>
        <v/>
      </c>
      <c r="J862" s="218" t="str">
        <f ca="1">IF(ISERROR($V862),"",OFFSET('Smelter Look-up'!$I$4,$V862-4,0))</f>
        <v/>
      </c>
      <c r="K862" s="267"/>
      <c r="L862" s="267"/>
      <c r="M862" s="267"/>
      <c r="N862" s="267"/>
      <c r="O862" s="267"/>
      <c r="P862" s="219"/>
      <c r="Q862" s="268"/>
      <c r="R862" s="216" t="str">
        <f ca="1">IF(ISERROR($V862),"",OFFSET('Smelter Look-up'!$C$4,$V862-4,0)&amp;"")</f>
        <v/>
      </c>
      <c r="S862" s="224" t="str">
        <f t="shared" ca="1" si="42"/>
        <v/>
      </c>
      <c r="T862" s="224" t="str">
        <f ca="1">IF(B862="","",IF(ISERROR(MATCH($J862,SorP!$B$1:$B$6230,0)),"",INDIRECT("'SorP'!$A$"&amp;MATCH($J862,SorP!$B$1:$B$6230,0))))</f>
        <v/>
      </c>
      <c r="U862" s="239"/>
      <c r="V862" s="269" t="e">
        <f>IF(C862="",NA(),MATCH($B862&amp;$C862,'Smelter Look-up'!$J:$J,0))</f>
        <v>#N/A</v>
      </c>
      <c r="W862" s="270"/>
      <c r="X862" s="270">
        <f t="shared" ca="1" si="43"/>
        <v>0</v>
      </c>
      <c r="Y862" s="270"/>
      <c r="Z862" s="270"/>
      <c r="AB862" s="272" t="str">
        <f t="shared" si="44"/>
        <v/>
      </c>
    </row>
    <row r="863" spans="1:28" s="271" customFormat="1" ht="20.25">
      <c r="A863" s="215"/>
      <c r="B863" s="216" t="str">
        <f>IF(LEN(A863)=0,"",INDEX('Smelter Look-up'!$A:$A,MATCH($A863,'Smelter Look-up'!$E:$E,0)))</f>
        <v/>
      </c>
      <c r="C863" s="220" t="str">
        <f>IF(LEN(A863)=0,"",INDEX('Smelter Look-up'!$C:$C,MATCH($A863,'Smelter Look-up'!$E:$E,0)))</f>
        <v/>
      </c>
      <c r="D863" s="216"/>
      <c r="E863" s="216" t="str">
        <f ca="1">IF(ISERROR($V863),"",OFFSET('Smelter Look-up'!$D$4,$V863-4,0)&amp;"")</f>
        <v/>
      </c>
      <c r="F863" s="216" t="str">
        <f ca="1">IF(ISERROR($V863),"",OFFSET('Smelter Look-up'!$E$4,$V863-4,0))</f>
        <v/>
      </c>
      <c r="G863" s="216" t="str">
        <f ca="1">IF(C863=$X$4,"Enter smelter details", IF(ISERROR($V863),"",OFFSET('Smelter Look-up'!$F$4,$V863-4,0)))</f>
        <v/>
      </c>
      <c r="H863" s="217" t="str">
        <f ca="1">IF(ISERROR($V863),"",OFFSET('Smelter Look-up'!$G$4,$V863-4,0))</f>
        <v/>
      </c>
      <c r="I863" s="218" t="str">
        <f ca="1">IF(ISERROR($V863),"",OFFSET('Smelter Look-up'!$H$4,$V863-4,0))</f>
        <v/>
      </c>
      <c r="J863" s="218" t="str">
        <f ca="1">IF(ISERROR($V863),"",OFFSET('Smelter Look-up'!$I$4,$V863-4,0))</f>
        <v/>
      </c>
      <c r="K863" s="267"/>
      <c r="L863" s="267"/>
      <c r="M863" s="267"/>
      <c r="N863" s="267"/>
      <c r="O863" s="267"/>
      <c r="P863" s="219"/>
      <c r="Q863" s="268"/>
      <c r="R863" s="216" t="str">
        <f ca="1">IF(ISERROR($V863),"",OFFSET('Smelter Look-up'!$C$4,$V863-4,0)&amp;"")</f>
        <v/>
      </c>
      <c r="S863" s="224" t="str">
        <f t="shared" ca="1" si="42"/>
        <v/>
      </c>
      <c r="T863" s="224" t="str">
        <f ca="1">IF(B863="","",IF(ISERROR(MATCH($J863,SorP!$B$1:$B$6230,0)),"",INDIRECT("'SorP'!$A$"&amp;MATCH($J863,SorP!$B$1:$B$6230,0))))</f>
        <v/>
      </c>
      <c r="U863" s="239"/>
      <c r="V863" s="269" t="e">
        <f>IF(C863="",NA(),MATCH($B863&amp;$C863,'Smelter Look-up'!$J:$J,0))</f>
        <v>#N/A</v>
      </c>
      <c r="W863" s="270"/>
      <c r="X863" s="270">
        <f t="shared" ca="1" si="43"/>
        <v>0</v>
      </c>
      <c r="Y863" s="270"/>
      <c r="Z863" s="270"/>
      <c r="AB863" s="272" t="str">
        <f t="shared" si="44"/>
        <v/>
      </c>
    </row>
    <row r="864" spans="1:28" s="271" customFormat="1" ht="20.25">
      <c r="A864" s="215"/>
      <c r="B864" s="216" t="str">
        <f>IF(LEN(A864)=0,"",INDEX('Smelter Look-up'!$A:$A,MATCH($A864,'Smelter Look-up'!$E:$E,0)))</f>
        <v/>
      </c>
      <c r="C864" s="220" t="str">
        <f>IF(LEN(A864)=0,"",INDEX('Smelter Look-up'!$C:$C,MATCH($A864,'Smelter Look-up'!$E:$E,0)))</f>
        <v/>
      </c>
      <c r="D864" s="216"/>
      <c r="E864" s="216" t="str">
        <f ca="1">IF(ISERROR($V864),"",OFFSET('Smelter Look-up'!$D$4,$V864-4,0)&amp;"")</f>
        <v/>
      </c>
      <c r="F864" s="216" t="str">
        <f ca="1">IF(ISERROR($V864),"",OFFSET('Smelter Look-up'!$E$4,$V864-4,0))</f>
        <v/>
      </c>
      <c r="G864" s="216" t="str">
        <f ca="1">IF(C864=$X$4,"Enter smelter details", IF(ISERROR($V864),"",OFFSET('Smelter Look-up'!$F$4,$V864-4,0)))</f>
        <v/>
      </c>
      <c r="H864" s="217" t="str">
        <f ca="1">IF(ISERROR($V864),"",OFFSET('Smelter Look-up'!$G$4,$V864-4,0))</f>
        <v/>
      </c>
      <c r="I864" s="218" t="str">
        <f ca="1">IF(ISERROR($V864),"",OFFSET('Smelter Look-up'!$H$4,$V864-4,0))</f>
        <v/>
      </c>
      <c r="J864" s="218" t="str">
        <f ca="1">IF(ISERROR($V864),"",OFFSET('Smelter Look-up'!$I$4,$V864-4,0))</f>
        <v/>
      </c>
      <c r="K864" s="267"/>
      <c r="L864" s="267"/>
      <c r="M864" s="267"/>
      <c r="N864" s="267"/>
      <c r="O864" s="267"/>
      <c r="P864" s="219"/>
      <c r="Q864" s="268"/>
      <c r="R864" s="216" t="str">
        <f ca="1">IF(ISERROR($V864),"",OFFSET('Smelter Look-up'!$C$4,$V864-4,0)&amp;"")</f>
        <v/>
      </c>
      <c r="S864" s="224" t="str">
        <f t="shared" ca="1" si="42"/>
        <v/>
      </c>
      <c r="T864" s="224" t="str">
        <f ca="1">IF(B864="","",IF(ISERROR(MATCH($J864,SorP!$B$1:$B$6230,0)),"",INDIRECT("'SorP'!$A$"&amp;MATCH($J864,SorP!$B$1:$B$6230,0))))</f>
        <v/>
      </c>
      <c r="U864" s="239"/>
      <c r="V864" s="269" t="e">
        <f>IF(C864="",NA(),MATCH($B864&amp;$C864,'Smelter Look-up'!$J:$J,0))</f>
        <v>#N/A</v>
      </c>
      <c r="W864" s="270"/>
      <c r="X864" s="270">
        <f t="shared" ca="1" si="43"/>
        <v>0</v>
      </c>
      <c r="Y864" s="270"/>
      <c r="Z864" s="270"/>
      <c r="AB864" s="272" t="str">
        <f t="shared" si="44"/>
        <v/>
      </c>
    </row>
    <row r="865" spans="1:28" s="271" customFormat="1" ht="20.25">
      <c r="A865" s="215"/>
      <c r="B865" s="216" t="str">
        <f>IF(LEN(A865)=0,"",INDEX('Smelter Look-up'!$A:$A,MATCH($A865,'Smelter Look-up'!$E:$E,0)))</f>
        <v/>
      </c>
      <c r="C865" s="220" t="str">
        <f>IF(LEN(A865)=0,"",INDEX('Smelter Look-up'!$C:$C,MATCH($A865,'Smelter Look-up'!$E:$E,0)))</f>
        <v/>
      </c>
      <c r="D865" s="216"/>
      <c r="E865" s="216" t="str">
        <f ca="1">IF(ISERROR($V865),"",OFFSET('Smelter Look-up'!$D$4,$V865-4,0)&amp;"")</f>
        <v/>
      </c>
      <c r="F865" s="216" t="str">
        <f ca="1">IF(ISERROR($V865),"",OFFSET('Smelter Look-up'!$E$4,$V865-4,0))</f>
        <v/>
      </c>
      <c r="G865" s="216" t="str">
        <f ca="1">IF(C865=$X$4,"Enter smelter details", IF(ISERROR($V865),"",OFFSET('Smelter Look-up'!$F$4,$V865-4,0)))</f>
        <v/>
      </c>
      <c r="H865" s="217" t="str">
        <f ca="1">IF(ISERROR($V865),"",OFFSET('Smelter Look-up'!$G$4,$V865-4,0))</f>
        <v/>
      </c>
      <c r="I865" s="218" t="str">
        <f ca="1">IF(ISERROR($V865),"",OFFSET('Smelter Look-up'!$H$4,$V865-4,0))</f>
        <v/>
      </c>
      <c r="J865" s="218" t="str">
        <f ca="1">IF(ISERROR($V865),"",OFFSET('Smelter Look-up'!$I$4,$V865-4,0))</f>
        <v/>
      </c>
      <c r="K865" s="267"/>
      <c r="L865" s="267"/>
      <c r="M865" s="267"/>
      <c r="N865" s="267"/>
      <c r="O865" s="267"/>
      <c r="P865" s="219"/>
      <c r="Q865" s="268"/>
      <c r="R865" s="216" t="str">
        <f ca="1">IF(ISERROR($V865),"",OFFSET('Smelter Look-up'!$C$4,$V865-4,0)&amp;"")</f>
        <v/>
      </c>
      <c r="S865" s="224" t="str">
        <f t="shared" ca="1" si="42"/>
        <v/>
      </c>
      <c r="T865" s="224" t="str">
        <f ca="1">IF(B865="","",IF(ISERROR(MATCH($J865,SorP!$B$1:$B$6230,0)),"",INDIRECT("'SorP'!$A$"&amp;MATCH($J865,SorP!$B$1:$B$6230,0))))</f>
        <v/>
      </c>
      <c r="U865" s="239"/>
      <c r="V865" s="269" t="e">
        <f>IF(C865="",NA(),MATCH($B865&amp;$C865,'Smelter Look-up'!$J:$J,0))</f>
        <v>#N/A</v>
      </c>
      <c r="W865" s="270"/>
      <c r="X865" s="270">
        <f t="shared" ca="1" si="43"/>
        <v>0</v>
      </c>
      <c r="Y865" s="270"/>
      <c r="Z865" s="270"/>
      <c r="AB865" s="272" t="str">
        <f t="shared" si="44"/>
        <v/>
      </c>
    </row>
    <row r="866" spans="1:28" s="271" customFormat="1" ht="20.25">
      <c r="A866" s="215"/>
      <c r="B866" s="216" t="str">
        <f>IF(LEN(A866)=0,"",INDEX('Smelter Look-up'!$A:$A,MATCH($A866,'Smelter Look-up'!$E:$E,0)))</f>
        <v/>
      </c>
      <c r="C866" s="220" t="str">
        <f>IF(LEN(A866)=0,"",INDEX('Smelter Look-up'!$C:$C,MATCH($A866,'Smelter Look-up'!$E:$E,0)))</f>
        <v/>
      </c>
      <c r="D866" s="216"/>
      <c r="E866" s="216" t="str">
        <f ca="1">IF(ISERROR($V866),"",OFFSET('Smelter Look-up'!$D$4,$V866-4,0)&amp;"")</f>
        <v/>
      </c>
      <c r="F866" s="216" t="str">
        <f ca="1">IF(ISERROR($V866),"",OFFSET('Smelter Look-up'!$E$4,$V866-4,0))</f>
        <v/>
      </c>
      <c r="G866" s="216" t="str">
        <f ca="1">IF(C866=$X$4,"Enter smelter details", IF(ISERROR($V866),"",OFFSET('Smelter Look-up'!$F$4,$V866-4,0)))</f>
        <v/>
      </c>
      <c r="H866" s="217" t="str">
        <f ca="1">IF(ISERROR($V866),"",OFFSET('Smelter Look-up'!$G$4,$V866-4,0))</f>
        <v/>
      </c>
      <c r="I866" s="218" t="str">
        <f ca="1">IF(ISERROR($V866),"",OFFSET('Smelter Look-up'!$H$4,$V866-4,0))</f>
        <v/>
      </c>
      <c r="J866" s="218" t="str">
        <f ca="1">IF(ISERROR($V866),"",OFFSET('Smelter Look-up'!$I$4,$V866-4,0))</f>
        <v/>
      </c>
      <c r="K866" s="267"/>
      <c r="L866" s="267"/>
      <c r="M866" s="267"/>
      <c r="N866" s="267"/>
      <c r="O866" s="267"/>
      <c r="P866" s="219"/>
      <c r="Q866" s="268"/>
      <c r="R866" s="216" t="str">
        <f ca="1">IF(ISERROR($V866),"",OFFSET('Smelter Look-up'!$C$4,$V866-4,0)&amp;"")</f>
        <v/>
      </c>
      <c r="S866" s="224" t="str">
        <f t="shared" ca="1" si="42"/>
        <v/>
      </c>
      <c r="T866" s="224" t="str">
        <f ca="1">IF(B866="","",IF(ISERROR(MATCH($J866,SorP!$B$1:$B$6230,0)),"",INDIRECT("'SorP'!$A$"&amp;MATCH($J866,SorP!$B$1:$B$6230,0))))</f>
        <v/>
      </c>
      <c r="U866" s="239"/>
      <c r="V866" s="269" t="e">
        <f>IF(C866="",NA(),MATCH($B866&amp;$C866,'Smelter Look-up'!$J:$J,0))</f>
        <v>#N/A</v>
      </c>
      <c r="W866" s="270"/>
      <c r="X866" s="270">
        <f t="shared" ca="1" si="43"/>
        <v>0</v>
      </c>
      <c r="Y866" s="270"/>
      <c r="Z866" s="270"/>
      <c r="AB866" s="272" t="str">
        <f t="shared" si="44"/>
        <v/>
      </c>
    </row>
    <row r="867" spans="1:28" s="271" customFormat="1" ht="20.25">
      <c r="A867" s="215"/>
      <c r="B867" s="216" t="str">
        <f>IF(LEN(A867)=0,"",INDEX('Smelter Look-up'!$A:$A,MATCH($A867,'Smelter Look-up'!$E:$E,0)))</f>
        <v/>
      </c>
      <c r="C867" s="220" t="str">
        <f>IF(LEN(A867)=0,"",INDEX('Smelter Look-up'!$C:$C,MATCH($A867,'Smelter Look-up'!$E:$E,0)))</f>
        <v/>
      </c>
      <c r="D867" s="216"/>
      <c r="E867" s="216" t="str">
        <f ca="1">IF(ISERROR($V867),"",OFFSET('Smelter Look-up'!$D$4,$V867-4,0)&amp;"")</f>
        <v/>
      </c>
      <c r="F867" s="216" t="str">
        <f ca="1">IF(ISERROR($V867),"",OFFSET('Smelter Look-up'!$E$4,$V867-4,0))</f>
        <v/>
      </c>
      <c r="G867" s="216" t="str">
        <f ca="1">IF(C867=$X$4,"Enter smelter details", IF(ISERROR($V867),"",OFFSET('Smelter Look-up'!$F$4,$V867-4,0)))</f>
        <v/>
      </c>
      <c r="H867" s="217" t="str">
        <f ca="1">IF(ISERROR($V867),"",OFFSET('Smelter Look-up'!$G$4,$V867-4,0))</f>
        <v/>
      </c>
      <c r="I867" s="218" t="str">
        <f ca="1">IF(ISERROR($V867),"",OFFSET('Smelter Look-up'!$H$4,$V867-4,0))</f>
        <v/>
      </c>
      <c r="J867" s="218" t="str">
        <f ca="1">IF(ISERROR($V867),"",OFFSET('Smelter Look-up'!$I$4,$V867-4,0))</f>
        <v/>
      </c>
      <c r="K867" s="267"/>
      <c r="L867" s="267"/>
      <c r="M867" s="267"/>
      <c r="N867" s="267"/>
      <c r="O867" s="267"/>
      <c r="P867" s="219"/>
      <c r="Q867" s="268"/>
      <c r="R867" s="216" t="str">
        <f ca="1">IF(ISERROR($V867),"",OFFSET('Smelter Look-up'!$C$4,$V867-4,0)&amp;"")</f>
        <v/>
      </c>
      <c r="S867" s="224" t="str">
        <f t="shared" ca="1" si="42"/>
        <v/>
      </c>
      <c r="T867" s="224" t="str">
        <f ca="1">IF(B867="","",IF(ISERROR(MATCH($J867,SorP!$B$1:$B$6230,0)),"",INDIRECT("'SorP'!$A$"&amp;MATCH($J867,SorP!$B$1:$B$6230,0))))</f>
        <v/>
      </c>
      <c r="U867" s="239"/>
      <c r="V867" s="269" t="e">
        <f>IF(C867="",NA(),MATCH($B867&amp;$C867,'Smelter Look-up'!$J:$J,0))</f>
        <v>#N/A</v>
      </c>
      <c r="W867" s="270"/>
      <c r="X867" s="270">
        <f t="shared" ca="1" si="43"/>
        <v>0</v>
      </c>
      <c r="Y867" s="270"/>
      <c r="Z867" s="270"/>
      <c r="AB867" s="272" t="str">
        <f t="shared" si="44"/>
        <v/>
      </c>
    </row>
    <row r="868" spans="1:28" s="271" customFormat="1" ht="20.25">
      <c r="A868" s="215"/>
      <c r="B868" s="216" t="str">
        <f>IF(LEN(A868)=0,"",INDEX('Smelter Look-up'!$A:$A,MATCH($A868,'Smelter Look-up'!$E:$E,0)))</f>
        <v/>
      </c>
      <c r="C868" s="220" t="str">
        <f>IF(LEN(A868)=0,"",INDEX('Smelter Look-up'!$C:$C,MATCH($A868,'Smelter Look-up'!$E:$E,0)))</f>
        <v/>
      </c>
      <c r="D868" s="216"/>
      <c r="E868" s="216" t="str">
        <f ca="1">IF(ISERROR($V868),"",OFFSET('Smelter Look-up'!$D$4,$V868-4,0)&amp;"")</f>
        <v/>
      </c>
      <c r="F868" s="216" t="str">
        <f ca="1">IF(ISERROR($V868),"",OFFSET('Smelter Look-up'!$E$4,$V868-4,0))</f>
        <v/>
      </c>
      <c r="G868" s="216" t="str">
        <f ca="1">IF(C868=$X$4,"Enter smelter details", IF(ISERROR($V868),"",OFFSET('Smelter Look-up'!$F$4,$V868-4,0)))</f>
        <v/>
      </c>
      <c r="H868" s="217" t="str">
        <f ca="1">IF(ISERROR($V868),"",OFFSET('Smelter Look-up'!$G$4,$V868-4,0))</f>
        <v/>
      </c>
      <c r="I868" s="218" t="str">
        <f ca="1">IF(ISERROR($V868),"",OFFSET('Smelter Look-up'!$H$4,$V868-4,0))</f>
        <v/>
      </c>
      <c r="J868" s="218" t="str">
        <f ca="1">IF(ISERROR($V868),"",OFFSET('Smelter Look-up'!$I$4,$V868-4,0))</f>
        <v/>
      </c>
      <c r="K868" s="267"/>
      <c r="L868" s="267"/>
      <c r="M868" s="267"/>
      <c r="N868" s="267"/>
      <c r="O868" s="267"/>
      <c r="P868" s="219"/>
      <c r="Q868" s="268"/>
      <c r="R868" s="216" t="str">
        <f ca="1">IF(ISERROR($V868),"",OFFSET('Smelter Look-up'!$C$4,$V868-4,0)&amp;"")</f>
        <v/>
      </c>
      <c r="S868" s="224" t="str">
        <f t="shared" ca="1" si="42"/>
        <v/>
      </c>
      <c r="T868" s="224" t="str">
        <f ca="1">IF(B868="","",IF(ISERROR(MATCH($J868,SorP!$B$1:$B$6230,0)),"",INDIRECT("'SorP'!$A$"&amp;MATCH($J868,SorP!$B$1:$B$6230,0))))</f>
        <v/>
      </c>
      <c r="U868" s="239"/>
      <c r="V868" s="269" t="e">
        <f>IF(C868="",NA(),MATCH($B868&amp;$C868,'Smelter Look-up'!$J:$J,0))</f>
        <v>#N/A</v>
      </c>
      <c r="W868" s="270"/>
      <c r="X868" s="270">
        <f t="shared" ca="1" si="43"/>
        <v>0</v>
      </c>
      <c r="Y868" s="270"/>
      <c r="Z868" s="270"/>
      <c r="AB868" s="272" t="str">
        <f t="shared" si="44"/>
        <v/>
      </c>
    </row>
    <row r="869" spans="1:28" s="271" customFormat="1" ht="20.25">
      <c r="A869" s="215"/>
      <c r="B869" s="216" t="str">
        <f>IF(LEN(A869)=0,"",INDEX('Smelter Look-up'!$A:$A,MATCH($A869,'Smelter Look-up'!$E:$E,0)))</f>
        <v/>
      </c>
      <c r="C869" s="220" t="str">
        <f>IF(LEN(A869)=0,"",INDEX('Smelter Look-up'!$C:$C,MATCH($A869,'Smelter Look-up'!$E:$E,0)))</f>
        <v/>
      </c>
      <c r="D869" s="216"/>
      <c r="E869" s="216" t="str">
        <f ca="1">IF(ISERROR($V869),"",OFFSET('Smelter Look-up'!$D$4,$V869-4,0)&amp;"")</f>
        <v/>
      </c>
      <c r="F869" s="216" t="str">
        <f ca="1">IF(ISERROR($V869),"",OFFSET('Smelter Look-up'!$E$4,$V869-4,0))</f>
        <v/>
      </c>
      <c r="G869" s="216" t="str">
        <f ca="1">IF(C869=$X$4,"Enter smelter details", IF(ISERROR($V869),"",OFFSET('Smelter Look-up'!$F$4,$V869-4,0)))</f>
        <v/>
      </c>
      <c r="H869" s="217" t="str">
        <f ca="1">IF(ISERROR($V869),"",OFFSET('Smelter Look-up'!$G$4,$V869-4,0))</f>
        <v/>
      </c>
      <c r="I869" s="218" t="str">
        <f ca="1">IF(ISERROR($V869),"",OFFSET('Smelter Look-up'!$H$4,$V869-4,0))</f>
        <v/>
      </c>
      <c r="J869" s="218" t="str">
        <f ca="1">IF(ISERROR($V869),"",OFFSET('Smelter Look-up'!$I$4,$V869-4,0))</f>
        <v/>
      </c>
      <c r="K869" s="267"/>
      <c r="L869" s="267"/>
      <c r="M869" s="267"/>
      <c r="N869" s="267"/>
      <c r="O869" s="267"/>
      <c r="P869" s="219"/>
      <c r="Q869" s="268"/>
      <c r="R869" s="216" t="str">
        <f ca="1">IF(ISERROR($V869),"",OFFSET('Smelter Look-up'!$C$4,$V869-4,0)&amp;"")</f>
        <v/>
      </c>
      <c r="S869" s="224" t="str">
        <f t="shared" ca="1" si="42"/>
        <v/>
      </c>
      <c r="T869" s="224" t="str">
        <f ca="1">IF(B869="","",IF(ISERROR(MATCH($J869,SorP!$B$1:$B$6230,0)),"",INDIRECT("'SorP'!$A$"&amp;MATCH($J869,SorP!$B$1:$B$6230,0))))</f>
        <v/>
      </c>
      <c r="U869" s="239"/>
      <c r="V869" s="269" t="e">
        <f>IF(C869="",NA(),MATCH($B869&amp;$C869,'Smelter Look-up'!$J:$J,0))</f>
        <v>#N/A</v>
      </c>
      <c r="W869" s="270"/>
      <c r="X869" s="270">
        <f t="shared" ca="1" si="43"/>
        <v>0</v>
      </c>
      <c r="Y869" s="270"/>
      <c r="Z869" s="270"/>
      <c r="AB869" s="272" t="str">
        <f t="shared" si="44"/>
        <v/>
      </c>
    </row>
    <row r="870" spans="1:28" s="271" customFormat="1" ht="20.25">
      <c r="A870" s="215"/>
      <c r="B870" s="216" t="str">
        <f>IF(LEN(A870)=0,"",INDEX('Smelter Look-up'!$A:$A,MATCH($A870,'Smelter Look-up'!$E:$E,0)))</f>
        <v/>
      </c>
      <c r="C870" s="220" t="str">
        <f>IF(LEN(A870)=0,"",INDEX('Smelter Look-up'!$C:$C,MATCH($A870,'Smelter Look-up'!$E:$E,0)))</f>
        <v/>
      </c>
      <c r="D870" s="216"/>
      <c r="E870" s="216" t="str">
        <f ca="1">IF(ISERROR($V870),"",OFFSET('Smelter Look-up'!$D$4,$V870-4,0)&amp;"")</f>
        <v/>
      </c>
      <c r="F870" s="216" t="str">
        <f ca="1">IF(ISERROR($V870),"",OFFSET('Smelter Look-up'!$E$4,$V870-4,0))</f>
        <v/>
      </c>
      <c r="G870" s="216" t="str">
        <f ca="1">IF(C870=$X$4,"Enter smelter details", IF(ISERROR($V870),"",OFFSET('Smelter Look-up'!$F$4,$V870-4,0)))</f>
        <v/>
      </c>
      <c r="H870" s="217" t="str">
        <f ca="1">IF(ISERROR($V870),"",OFFSET('Smelter Look-up'!$G$4,$V870-4,0))</f>
        <v/>
      </c>
      <c r="I870" s="218" t="str">
        <f ca="1">IF(ISERROR($V870),"",OFFSET('Smelter Look-up'!$H$4,$V870-4,0))</f>
        <v/>
      </c>
      <c r="J870" s="218" t="str">
        <f ca="1">IF(ISERROR($V870),"",OFFSET('Smelter Look-up'!$I$4,$V870-4,0))</f>
        <v/>
      </c>
      <c r="K870" s="267"/>
      <c r="L870" s="267"/>
      <c r="M870" s="267"/>
      <c r="N870" s="267"/>
      <c r="O870" s="267"/>
      <c r="P870" s="219"/>
      <c r="Q870" s="268"/>
      <c r="R870" s="216" t="str">
        <f ca="1">IF(ISERROR($V870),"",OFFSET('Smelter Look-up'!$C$4,$V870-4,0)&amp;"")</f>
        <v/>
      </c>
      <c r="S870" s="224" t="str">
        <f t="shared" ca="1" si="42"/>
        <v/>
      </c>
      <c r="T870" s="224" t="str">
        <f ca="1">IF(B870="","",IF(ISERROR(MATCH($J870,SorP!$B$1:$B$6230,0)),"",INDIRECT("'SorP'!$A$"&amp;MATCH($J870,SorP!$B$1:$B$6230,0))))</f>
        <v/>
      </c>
      <c r="U870" s="239"/>
      <c r="V870" s="269" t="e">
        <f>IF(C870="",NA(),MATCH($B870&amp;$C870,'Smelter Look-up'!$J:$J,0))</f>
        <v>#N/A</v>
      </c>
      <c r="W870" s="270"/>
      <c r="X870" s="270">
        <f t="shared" ca="1" si="43"/>
        <v>0</v>
      </c>
      <c r="Y870" s="270"/>
      <c r="Z870" s="270"/>
      <c r="AB870" s="272" t="str">
        <f t="shared" si="44"/>
        <v/>
      </c>
    </row>
    <row r="871" spans="1:28" s="271" customFormat="1" ht="20.25">
      <c r="A871" s="215"/>
      <c r="B871" s="216" t="str">
        <f>IF(LEN(A871)=0,"",INDEX('Smelter Look-up'!$A:$A,MATCH($A871,'Smelter Look-up'!$E:$E,0)))</f>
        <v/>
      </c>
      <c r="C871" s="220" t="str">
        <f>IF(LEN(A871)=0,"",INDEX('Smelter Look-up'!$C:$C,MATCH($A871,'Smelter Look-up'!$E:$E,0)))</f>
        <v/>
      </c>
      <c r="D871" s="216"/>
      <c r="E871" s="216" t="str">
        <f ca="1">IF(ISERROR($V871),"",OFFSET('Smelter Look-up'!$D$4,$V871-4,0)&amp;"")</f>
        <v/>
      </c>
      <c r="F871" s="216" t="str">
        <f ca="1">IF(ISERROR($V871),"",OFFSET('Smelter Look-up'!$E$4,$V871-4,0))</f>
        <v/>
      </c>
      <c r="G871" s="216" t="str">
        <f ca="1">IF(C871=$X$4,"Enter smelter details", IF(ISERROR($V871),"",OFFSET('Smelter Look-up'!$F$4,$V871-4,0)))</f>
        <v/>
      </c>
      <c r="H871" s="217" t="str">
        <f ca="1">IF(ISERROR($V871),"",OFFSET('Smelter Look-up'!$G$4,$V871-4,0))</f>
        <v/>
      </c>
      <c r="I871" s="218" t="str">
        <f ca="1">IF(ISERROR($V871),"",OFFSET('Smelter Look-up'!$H$4,$V871-4,0))</f>
        <v/>
      </c>
      <c r="J871" s="218" t="str">
        <f ca="1">IF(ISERROR($V871),"",OFFSET('Smelter Look-up'!$I$4,$V871-4,0))</f>
        <v/>
      </c>
      <c r="K871" s="267"/>
      <c r="L871" s="267"/>
      <c r="M871" s="267"/>
      <c r="N871" s="267"/>
      <c r="O871" s="267"/>
      <c r="P871" s="219"/>
      <c r="Q871" s="268"/>
      <c r="R871" s="216" t="str">
        <f ca="1">IF(ISERROR($V871),"",OFFSET('Smelter Look-up'!$C$4,$V871-4,0)&amp;"")</f>
        <v/>
      </c>
      <c r="S871" s="224" t="str">
        <f t="shared" ca="1" si="42"/>
        <v/>
      </c>
      <c r="T871" s="224" t="str">
        <f ca="1">IF(B871="","",IF(ISERROR(MATCH($J871,SorP!$B$1:$B$6230,0)),"",INDIRECT("'SorP'!$A$"&amp;MATCH($J871,SorP!$B$1:$B$6230,0))))</f>
        <v/>
      </c>
      <c r="U871" s="239"/>
      <c r="V871" s="269" t="e">
        <f>IF(C871="",NA(),MATCH($B871&amp;$C871,'Smelter Look-up'!$J:$J,0))</f>
        <v>#N/A</v>
      </c>
      <c r="W871" s="270"/>
      <c r="X871" s="270">
        <f t="shared" ca="1" si="43"/>
        <v>0</v>
      </c>
      <c r="Y871" s="270"/>
      <c r="Z871" s="270"/>
      <c r="AB871" s="272" t="str">
        <f t="shared" si="44"/>
        <v/>
      </c>
    </row>
    <row r="872" spans="1:28" s="271" customFormat="1" ht="20.25">
      <c r="A872" s="215"/>
      <c r="B872" s="216" t="str">
        <f>IF(LEN(A872)=0,"",INDEX('Smelter Look-up'!$A:$A,MATCH($A872,'Smelter Look-up'!$E:$E,0)))</f>
        <v/>
      </c>
      <c r="C872" s="220" t="str">
        <f>IF(LEN(A872)=0,"",INDEX('Smelter Look-up'!$C:$C,MATCH($A872,'Smelter Look-up'!$E:$E,0)))</f>
        <v/>
      </c>
      <c r="D872" s="216"/>
      <c r="E872" s="216" t="str">
        <f ca="1">IF(ISERROR($V872),"",OFFSET('Smelter Look-up'!$D$4,$V872-4,0)&amp;"")</f>
        <v/>
      </c>
      <c r="F872" s="216" t="str">
        <f ca="1">IF(ISERROR($V872),"",OFFSET('Smelter Look-up'!$E$4,$V872-4,0))</f>
        <v/>
      </c>
      <c r="G872" s="216" t="str">
        <f ca="1">IF(C872=$X$4,"Enter smelter details", IF(ISERROR($V872),"",OFFSET('Smelter Look-up'!$F$4,$V872-4,0)))</f>
        <v/>
      </c>
      <c r="H872" s="217" t="str">
        <f ca="1">IF(ISERROR($V872),"",OFFSET('Smelter Look-up'!$G$4,$V872-4,0))</f>
        <v/>
      </c>
      <c r="I872" s="218" t="str">
        <f ca="1">IF(ISERROR($V872),"",OFFSET('Smelter Look-up'!$H$4,$V872-4,0))</f>
        <v/>
      </c>
      <c r="J872" s="218" t="str">
        <f ca="1">IF(ISERROR($V872),"",OFFSET('Smelter Look-up'!$I$4,$V872-4,0))</f>
        <v/>
      </c>
      <c r="K872" s="267"/>
      <c r="L872" s="267"/>
      <c r="M872" s="267"/>
      <c r="N872" s="267"/>
      <c r="O872" s="267"/>
      <c r="P872" s="219"/>
      <c r="Q872" s="268"/>
      <c r="R872" s="216" t="str">
        <f ca="1">IF(ISERROR($V872),"",OFFSET('Smelter Look-up'!$C$4,$V872-4,0)&amp;"")</f>
        <v/>
      </c>
      <c r="S872" s="224" t="str">
        <f t="shared" ca="1" si="42"/>
        <v/>
      </c>
      <c r="T872" s="224" t="str">
        <f ca="1">IF(B872="","",IF(ISERROR(MATCH($J872,SorP!$B$1:$B$6230,0)),"",INDIRECT("'SorP'!$A$"&amp;MATCH($J872,SorP!$B$1:$B$6230,0))))</f>
        <v/>
      </c>
      <c r="U872" s="239"/>
      <c r="V872" s="269" t="e">
        <f>IF(C872="",NA(),MATCH($B872&amp;$C872,'Smelter Look-up'!$J:$J,0))</f>
        <v>#N/A</v>
      </c>
      <c r="W872" s="270"/>
      <c r="X872" s="270">
        <f t="shared" ca="1" si="43"/>
        <v>0</v>
      </c>
      <c r="Y872" s="270"/>
      <c r="Z872" s="270"/>
      <c r="AB872" s="272" t="str">
        <f t="shared" si="44"/>
        <v/>
      </c>
    </row>
    <row r="873" spans="1:28" s="271" customFormat="1" ht="20.25">
      <c r="A873" s="215"/>
      <c r="B873" s="216" t="str">
        <f>IF(LEN(A873)=0,"",INDEX('Smelter Look-up'!$A:$A,MATCH($A873,'Smelter Look-up'!$E:$E,0)))</f>
        <v/>
      </c>
      <c r="C873" s="220" t="str">
        <f>IF(LEN(A873)=0,"",INDEX('Smelter Look-up'!$C:$C,MATCH($A873,'Smelter Look-up'!$E:$E,0)))</f>
        <v/>
      </c>
      <c r="D873" s="216"/>
      <c r="E873" s="216" t="str">
        <f ca="1">IF(ISERROR($V873),"",OFFSET('Smelter Look-up'!$D$4,$V873-4,0)&amp;"")</f>
        <v/>
      </c>
      <c r="F873" s="216" t="str">
        <f ca="1">IF(ISERROR($V873),"",OFFSET('Smelter Look-up'!$E$4,$V873-4,0))</f>
        <v/>
      </c>
      <c r="G873" s="216" t="str">
        <f ca="1">IF(C873=$X$4,"Enter smelter details", IF(ISERROR($V873),"",OFFSET('Smelter Look-up'!$F$4,$V873-4,0)))</f>
        <v/>
      </c>
      <c r="H873" s="217" t="str">
        <f ca="1">IF(ISERROR($V873),"",OFFSET('Smelter Look-up'!$G$4,$V873-4,0))</f>
        <v/>
      </c>
      <c r="I873" s="218" t="str">
        <f ca="1">IF(ISERROR($V873),"",OFFSET('Smelter Look-up'!$H$4,$V873-4,0))</f>
        <v/>
      </c>
      <c r="J873" s="218" t="str">
        <f ca="1">IF(ISERROR($V873),"",OFFSET('Smelter Look-up'!$I$4,$V873-4,0))</f>
        <v/>
      </c>
      <c r="K873" s="267"/>
      <c r="L873" s="267"/>
      <c r="M873" s="267"/>
      <c r="N873" s="267"/>
      <c r="O873" s="267"/>
      <c r="P873" s="219"/>
      <c r="Q873" s="268"/>
      <c r="R873" s="216" t="str">
        <f ca="1">IF(ISERROR($V873),"",OFFSET('Smelter Look-up'!$C$4,$V873-4,0)&amp;"")</f>
        <v/>
      </c>
      <c r="S873" s="224" t="str">
        <f t="shared" ca="1" si="42"/>
        <v/>
      </c>
      <c r="T873" s="224" t="str">
        <f ca="1">IF(B873="","",IF(ISERROR(MATCH($J873,SorP!$B$1:$B$6230,0)),"",INDIRECT("'SorP'!$A$"&amp;MATCH($J873,SorP!$B$1:$B$6230,0))))</f>
        <v/>
      </c>
      <c r="U873" s="239"/>
      <c r="V873" s="269" t="e">
        <f>IF(C873="",NA(),MATCH($B873&amp;$C873,'Smelter Look-up'!$J:$J,0))</f>
        <v>#N/A</v>
      </c>
      <c r="W873" s="270"/>
      <c r="X873" s="270">
        <f t="shared" ca="1" si="43"/>
        <v>0</v>
      </c>
      <c r="Y873" s="270"/>
      <c r="Z873" s="270"/>
      <c r="AB873" s="272" t="str">
        <f t="shared" si="44"/>
        <v/>
      </c>
    </row>
    <row r="874" spans="1:28" s="271" customFormat="1" ht="20.25">
      <c r="A874" s="215"/>
      <c r="B874" s="216" t="str">
        <f>IF(LEN(A874)=0,"",INDEX('Smelter Look-up'!$A:$A,MATCH($A874,'Smelter Look-up'!$E:$E,0)))</f>
        <v/>
      </c>
      <c r="C874" s="220" t="str">
        <f>IF(LEN(A874)=0,"",INDEX('Smelter Look-up'!$C:$C,MATCH($A874,'Smelter Look-up'!$E:$E,0)))</f>
        <v/>
      </c>
      <c r="D874" s="216"/>
      <c r="E874" s="216" t="str">
        <f ca="1">IF(ISERROR($V874),"",OFFSET('Smelter Look-up'!$D$4,$V874-4,0)&amp;"")</f>
        <v/>
      </c>
      <c r="F874" s="216" t="str">
        <f ca="1">IF(ISERROR($V874),"",OFFSET('Smelter Look-up'!$E$4,$V874-4,0))</f>
        <v/>
      </c>
      <c r="G874" s="216" t="str">
        <f ca="1">IF(C874=$X$4,"Enter smelter details", IF(ISERROR($V874),"",OFFSET('Smelter Look-up'!$F$4,$V874-4,0)))</f>
        <v/>
      </c>
      <c r="H874" s="217" t="str">
        <f ca="1">IF(ISERROR($V874),"",OFFSET('Smelter Look-up'!$G$4,$V874-4,0))</f>
        <v/>
      </c>
      <c r="I874" s="218" t="str">
        <f ca="1">IF(ISERROR($V874),"",OFFSET('Smelter Look-up'!$H$4,$V874-4,0))</f>
        <v/>
      </c>
      <c r="J874" s="218" t="str">
        <f ca="1">IF(ISERROR($V874),"",OFFSET('Smelter Look-up'!$I$4,$V874-4,0))</f>
        <v/>
      </c>
      <c r="K874" s="267"/>
      <c r="L874" s="267"/>
      <c r="M874" s="267"/>
      <c r="N874" s="267"/>
      <c r="O874" s="267"/>
      <c r="P874" s="219"/>
      <c r="Q874" s="268"/>
      <c r="R874" s="216" t="str">
        <f ca="1">IF(ISERROR($V874),"",OFFSET('Smelter Look-up'!$C$4,$V874-4,0)&amp;"")</f>
        <v/>
      </c>
      <c r="S874" s="224" t="str">
        <f t="shared" ca="1" si="42"/>
        <v/>
      </c>
      <c r="T874" s="224" t="str">
        <f ca="1">IF(B874="","",IF(ISERROR(MATCH($J874,SorP!$B$1:$B$6230,0)),"",INDIRECT("'SorP'!$A$"&amp;MATCH($J874,SorP!$B$1:$B$6230,0))))</f>
        <v/>
      </c>
      <c r="U874" s="239"/>
      <c r="V874" s="269" t="e">
        <f>IF(C874="",NA(),MATCH($B874&amp;$C874,'Smelter Look-up'!$J:$J,0))</f>
        <v>#N/A</v>
      </c>
      <c r="W874" s="270"/>
      <c r="X874" s="270">
        <f t="shared" ca="1" si="43"/>
        <v>0</v>
      </c>
      <c r="Y874" s="270"/>
      <c r="Z874" s="270"/>
      <c r="AB874" s="272" t="str">
        <f t="shared" si="44"/>
        <v/>
      </c>
    </row>
    <row r="875" spans="1:28" s="271" customFormat="1" ht="20.25">
      <c r="A875" s="215"/>
      <c r="B875" s="216" t="str">
        <f>IF(LEN(A875)=0,"",INDEX('Smelter Look-up'!$A:$A,MATCH($A875,'Smelter Look-up'!$E:$E,0)))</f>
        <v/>
      </c>
      <c r="C875" s="220" t="str">
        <f>IF(LEN(A875)=0,"",INDEX('Smelter Look-up'!$C:$C,MATCH($A875,'Smelter Look-up'!$E:$E,0)))</f>
        <v/>
      </c>
      <c r="D875" s="216"/>
      <c r="E875" s="216" t="str">
        <f ca="1">IF(ISERROR($V875),"",OFFSET('Smelter Look-up'!$D$4,$V875-4,0)&amp;"")</f>
        <v/>
      </c>
      <c r="F875" s="216" t="str">
        <f ca="1">IF(ISERROR($V875),"",OFFSET('Smelter Look-up'!$E$4,$V875-4,0))</f>
        <v/>
      </c>
      <c r="G875" s="216" t="str">
        <f ca="1">IF(C875=$X$4,"Enter smelter details", IF(ISERROR($V875),"",OFFSET('Smelter Look-up'!$F$4,$V875-4,0)))</f>
        <v/>
      </c>
      <c r="H875" s="217" t="str">
        <f ca="1">IF(ISERROR($V875),"",OFFSET('Smelter Look-up'!$G$4,$V875-4,0))</f>
        <v/>
      </c>
      <c r="I875" s="218" t="str">
        <f ca="1">IF(ISERROR($V875),"",OFFSET('Smelter Look-up'!$H$4,$V875-4,0))</f>
        <v/>
      </c>
      <c r="J875" s="218" t="str">
        <f ca="1">IF(ISERROR($V875),"",OFFSET('Smelter Look-up'!$I$4,$V875-4,0))</f>
        <v/>
      </c>
      <c r="K875" s="267"/>
      <c r="L875" s="267"/>
      <c r="M875" s="267"/>
      <c r="N875" s="267"/>
      <c r="O875" s="267"/>
      <c r="P875" s="219"/>
      <c r="Q875" s="268"/>
      <c r="R875" s="216" t="str">
        <f ca="1">IF(ISERROR($V875),"",OFFSET('Smelter Look-up'!$C$4,$V875-4,0)&amp;"")</f>
        <v/>
      </c>
      <c r="S875" s="224" t="str">
        <f t="shared" ca="1" si="42"/>
        <v/>
      </c>
      <c r="T875" s="224" t="str">
        <f ca="1">IF(B875="","",IF(ISERROR(MATCH($J875,SorP!$B$1:$B$6230,0)),"",INDIRECT("'SorP'!$A$"&amp;MATCH($J875,SorP!$B$1:$B$6230,0))))</f>
        <v/>
      </c>
      <c r="U875" s="239"/>
      <c r="V875" s="269" t="e">
        <f>IF(C875="",NA(),MATCH($B875&amp;$C875,'Smelter Look-up'!$J:$J,0))</f>
        <v>#N/A</v>
      </c>
      <c r="W875" s="270"/>
      <c r="X875" s="270">
        <f t="shared" ca="1" si="43"/>
        <v>0</v>
      </c>
      <c r="Y875" s="270"/>
      <c r="Z875" s="270"/>
      <c r="AB875" s="272" t="str">
        <f t="shared" si="44"/>
        <v/>
      </c>
    </row>
    <row r="876" spans="1:28" s="271" customFormat="1" ht="20.25">
      <c r="A876" s="215"/>
      <c r="B876" s="216" t="str">
        <f>IF(LEN(A876)=0,"",INDEX('Smelter Look-up'!$A:$A,MATCH($A876,'Smelter Look-up'!$E:$E,0)))</f>
        <v/>
      </c>
      <c r="C876" s="220" t="str">
        <f>IF(LEN(A876)=0,"",INDEX('Smelter Look-up'!$C:$C,MATCH($A876,'Smelter Look-up'!$E:$E,0)))</f>
        <v/>
      </c>
      <c r="D876" s="216"/>
      <c r="E876" s="216" t="str">
        <f ca="1">IF(ISERROR($V876),"",OFFSET('Smelter Look-up'!$D$4,$V876-4,0)&amp;"")</f>
        <v/>
      </c>
      <c r="F876" s="216" t="str">
        <f ca="1">IF(ISERROR($V876),"",OFFSET('Smelter Look-up'!$E$4,$V876-4,0))</f>
        <v/>
      </c>
      <c r="G876" s="216" t="str">
        <f ca="1">IF(C876=$X$4,"Enter smelter details", IF(ISERROR($V876),"",OFFSET('Smelter Look-up'!$F$4,$V876-4,0)))</f>
        <v/>
      </c>
      <c r="H876" s="217" t="str">
        <f ca="1">IF(ISERROR($V876),"",OFFSET('Smelter Look-up'!$G$4,$V876-4,0))</f>
        <v/>
      </c>
      <c r="I876" s="218" t="str">
        <f ca="1">IF(ISERROR($V876),"",OFFSET('Smelter Look-up'!$H$4,$V876-4,0))</f>
        <v/>
      </c>
      <c r="J876" s="218" t="str">
        <f ca="1">IF(ISERROR($V876),"",OFFSET('Smelter Look-up'!$I$4,$V876-4,0))</f>
        <v/>
      </c>
      <c r="K876" s="267"/>
      <c r="L876" s="267"/>
      <c r="M876" s="267"/>
      <c r="N876" s="267"/>
      <c r="O876" s="267"/>
      <c r="P876" s="219"/>
      <c r="Q876" s="268"/>
      <c r="R876" s="216" t="str">
        <f ca="1">IF(ISERROR($V876),"",OFFSET('Smelter Look-up'!$C$4,$V876-4,0)&amp;"")</f>
        <v/>
      </c>
      <c r="S876" s="224" t="str">
        <f t="shared" ca="1" si="42"/>
        <v/>
      </c>
      <c r="T876" s="224" t="str">
        <f ca="1">IF(B876="","",IF(ISERROR(MATCH($J876,SorP!$B$1:$B$6230,0)),"",INDIRECT("'SorP'!$A$"&amp;MATCH($J876,SorP!$B$1:$B$6230,0))))</f>
        <v/>
      </c>
      <c r="U876" s="239"/>
      <c r="V876" s="269" t="e">
        <f>IF(C876="",NA(),MATCH($B876&amp;$C876,'Smelter Look-up'!$J:$J,0))</f>
        <v>#N/A</v>
      </c>
      <c r="W876" s="270"/>
      <c r="X876" s="270">
        <f t="shared" ca="1" si="43"/>
        <v>0</v>
      </c>
      <c r="Y876" s="270"/>
      <c r="Z876" s="270"/>
      <c r="AB876" s="272" t="str">
        <f t="shared" si="44"/>
        <v/>
      </c>
    </row>
    <row r="877" spans="1:28" s="271" customFormat="1" ht="20.25">
      <c r="A877" s="215"/>
      <c r="B877" s="216" t="str">
        <f>IF(LEN(A877)=0,"",INDEX('Smelter Look-up'!$A:$A,MATCH($A877,'Smelter Look-up'!$E:$E,0)))</f>
        <v/>
      </c>
      <c r="C877" s="220" t="str">
        <f>IF(LEN(A877)=0,"",INDEX('Smelter Look-up'!$C:$C,MATCH($A877,'Smelter Look-up'!$E:$E,0)))</f>
        <v/>
      </c>
      <c r="D877" s="216"/>
      <c r="E877" s="216" t="str">
        <f ca="1">IF(ISERROR($V877),"",OFFSET('Smelter Look-up'!$D$4,$V877-4,0)&amp;"")</f>
        <v/>
      </c>
      <c r="F877" s="216" t="str">
        <f ca="1">IF(ISERROR($V877),"",OFFSET('Smelter Look-up'!$E$4,$V877-4,0))</f>
        <v/>
      </c>
      <c r="G877" s="216" t="str">
        <f ca="1">IF(C877=$X$4,"Enter smelter details", IF(ISERROR($V877),"",OFFSET('Smelter Look-up'!$F$4,$V877-4,0)))</f>
        <v/>
      </c>
      <c r="H877" s="217" t="str">
        <f ca="1">IF(ISERROR($V877),"",OFFSET('Smelter Look-up'!$G$4,$V877-4,0))</f>
        <v/>
      </c>
      <c r="I877" s="218" t="str">
        <f ca="1">IF(ISERROR($V877),"",OFFSET('Smelter Look-up'!$H$4,$V877-4,0))</f>
        <v/>
      </c>
      <c r="J877" s="218" t="str">
        <f ca="1">IF(ISERROR($V877),"",OFFSET('Smelter Look-up'!$I$4,$V877-4,0))</f>
        <v/>
      </c>
      <c r="K877" s="267"/>
      <c r="L877" s="267"/>
      <c r="M877" s="267"/>
      <c r="N877" s="267"/>
      <c r="O877" s="267"/>
      <c r="P877" s="219"/>
      <c r="Q877" s="268"/>
      <c r="R877" s="216" t="str">
        <f ca="1">IF(ISERROR($V877),"",OFFSET('Smelter Look-up'!$C$4,$V877-4,0)&amp;"")</f>
        <v/>
      </c>
      <c r="S877" s="224" t="str">
        <f t="shared" ca="1" si="42"/>
        <v/>
      </c>
      <c r="T877" s="224" t="str">
        <f ca="1">IF(B877="","",IF(ISERROR(MATCH($J877,SorP!$B$1:$B$6230,0)),"",INDIRECT("'SorP'!$A$"&amp;MATCH($J877,SorP!$B$1:$B$6230,0))))</f>
        <v/>
      </c>
      <c r="U877" s="239"/>
      <c r="V877" s="269" t="e">
        <f>IF(C877="",NA(),MATCH($B877&amp;$C877,'Smelter Look-up'!$J:$J,0))</f>
        <v>#N/A</v>
      </c>
      <c r="W877" s="270"/>
      <c r="X877" s="270">
        <f t="shared" ca="1" si="43"/>
        <v>0</v>
      </c>
      <c r="Y877" s="270"/>
      <c r="Z877" s="270"/>
      <c r="AB877" s="272" t="str">
        <f t="shared" si="44"/>
        <v/>
      </c>
    </row>
    <row r="878" spans="1:28" s="271" customFormat="1" ht="20.25">
      <c r="A878" s="215"/>
      <c r="B878" s="216" t="str">
        <f>IF(LEN(A878)=0,"",INDEX('Smelter Look-up'!$A:$A,MATCH($A878,'Smelter Look-up'!$E:$E,0)))</f>
        <v/>
      </c>
      <c r="C878" s="220" t="str">
        <f>IF(LEN(A878)=0,"",INDEX('Smelter Look-up'!$C:$C,MATCH($A878,'Smelter Look-up'!$E:$E,0)))</f>
        <v/>
      </c>
      <c r="D878" s="216"/>
      <c r="E878" s="216" t="str">
        <f ca="1">IF(ISERROR($V878),"",OFFSET('Smelter Look-up'!$D$4,$V878-4,0)&amp;"")</f>
        <v/>
      </c>
      <c r="F878" s="216" t="str">
        <f ca="1">IF(ISERROR($V878),"",OFFSET('Smelter Look-up'!$E$4,$V878-4,0))</f>
        <v/>
      </c>
      <c r="G878" s="216" t="str">
        <f ca="1">IF(C878=$X$4,"Enter smelter details", IF(ISERROR($V878),"",OFFSET('Smelter Look-up'!$F$4,$V878-4,0)))</f>
        <v/>
      </c>
      <c r="H878" s="217" t="str">
        <f ca="1">IF(ISERROR($V878),"",OFFSET('Smelter Look-up'!$G$4,$V878-4,0))</f>
        <v/>
      </c>
      <c r="I878" s="218" t="str">
        <f ca="1">IF(ISERROR($V878),"",OFFSET('Smelter Look-up'!$H$4,$V878-4,0))</f>
        <v/>
      </c>
      <c r="J878" s="218" t="str">
        <f ca="1">IF(ISERROR($V878),"",OFFSET('Smelter Look-up'!$I$4,$V878-4,0))</f>
        <v/>
      </c>
      <c r="K878" s="267"/>
      <c r="L878" s="267"/>
      <c r="M878" s="267"/>
      <c r="N878" s="267"/>
      <c r="O878" s="267"/>
      <c r="P878" s="219"/>
      <c r="Q878" s="268"/>
      <c r="R878" s="216" t="str">
        <f ca="1">IF(ISERROR($V878),"",OFFSET('Smelter Look-up'!$C$4,$V878-4,0)&amp;"")</f>
        <v/>
      </c>
      <c r="S878" s="224" t="str">
        <f t="shared" ca="1" si="42"/>
        <v/>
      </c>
      <c r="T878" s="224" t="str">
        <f ca="1">IF(B878="","",IF(ISERROR(MATCH($J878,SorP!$B$1:$B$6230,0)),"",INDIRECT("'SorP'!$A$"&amp;MATCH($J878,SorP!$B$1:$B$6230,0))))</f>
        <v/>
      </c>
      <c r="U878" s="239"/>
      <c r="V878" s="269" t="e">
        <f>IF(C878="",NA(),MATCH($B878&amp;$C878,'Smelter Look-up'!$J:$J,0))</f>
        <v>#N/A</v>
      </c>
      <c r="W878" s="270"/>
      <c r="X878" s="270">
        <f t="shared" ca="1" si="43"/>
        <v>0</v>
      </c>
      <c r="Y878" s="270"/>
      <c r="Z878" s="270"/>
      <c r="AB878" s="272" t="str">
        <f t="shared" si="44"/>
        <v/>
      </c>
    </row>
    <row r="879" spans="1:28" s="271" customFormat="1" ht="20.25">
      <c r="A879" s="215"/>
      <c r="B879" s="216" t="str">
        <f>IF(LEN(A879)=0,"",INDEX('Smelter Look-up'!$A:$A,MATCH($A879,'Smelter Look-up'!$E:$E,0)))</f>
        <v/>
      </c>
      <c r="C879" s="220" t="str">
        <f>IF(LEN(A879)=0,"",INDEX('Smelter Look-up'!$C:$C,MATCH($A879,'Smelter Look-up'!$E:$E,0)))</f>
        <v/>
      </c>
      <c r="D879" s="216"/>
      <c r="E879" s="216" t="str">
        <f ca="1">IF(ISERROR($V879),"",OFFSET('Smelter Look-up'!$D$4,$V879-4,0)&amp;"")</f>
        <v/>
      </c>
      <c r="F879" s="216" t="str">
        <f ca="1">IF(ISERROR($V879),"",OFFSET('Smelter Look-up'!$E$4,$V879-4,0))</f>
        <v/>
      </c>
      <c r="G879" s="216" t="str">
        <f ca="1">IF(C879=$X$4,"Enter smelter details", IF(ISERROR($V879),"",OFFSET('Smelter Look-up'!$F$4,$V879-4,0)))</f>
        <v/>
      </c>
      <c r="H879" s="217" t="str">
        <f ca="1">IF(ISERROR($V879),"",OFFSET('Smelter Look-up'!$G$4,$V879-4,0))</f>
        <v/>
      </c>
      <c r="I879" s="218" t="str">
        <f ca="1">IF(ISERROR($V879),"",OFFSET('Smelter Look-up'!$H$4,$V879-4,0))</f>
        <v/>
      </c>
      <c r="J879" s="218" t="str">
        <f ca="1">IF(ISERROR($V879),"",OFFSET('Smelter Look-up'!$I$4,$V879-4,0))</f>
        <v/>
      </c>
      <c r="K879" s="267"/>
      <c r="L879" s="267"/>
      <c r="M879" s="267"/>
      <c r="N879" s="267"/>
      <c r="O879" s="267"/>
      <c r="P879" s="219"/>
      <c r="Q879" s="268"/>
      <c r="R879" s="216" t="str">
        <f ca="1">IF(ISERROR($V879),"",OFFSET('Smelter Look-up'!$C$4,$V879-4,0)&amp;"")</f>
        <v/>
      </c>
      <c r="S879" s="224" t="str">
        <f t="shared" ca="1" si="42"/>
        <v/>
      </c>
      <c r="T879" s="224" t="str">
        <f ca="1">IF(B879="","",IF(ISERROR(MATCH($J879,SorP!$B$1:$B$6230,0)),"",INDIRECT("'SorP'!$A$"&amp;MATCH($J879,SorP!$B$1:$B$6230,0))))</f>
        <v/>
      </c>
      <c r="U879" s="239"/>
      <c r="V879" s="269" t="e">
        <f>IF(C879="",NA(),MATCH($B879&amp;$C879,'Smelter Look-up'!$J:$J,0))</f>
        <v>#N/A</v>
      </c>
      <c r="W879" s="270"/>
      <c r="X879" s="270">
        <f t="shared" ca="1" si="43"/>
        <v>0</v>
      </c>
      <c r="Y879" s="270"/>
      <c r="Z879" s="270"/>
      <c r="AB879" s="272" t="str">
        <f t="shared" si="44"/>
        <v/>
      </c>
    </row>
    <row r="880" spans="1:28" s="271" customFormat="1" ht="20.25">
      <c r="A880" s="215"/>
      <c r="B880" s="216" t="str">
        <f>IF(LEN(A880)=0,"",INDEX('Smelter Look-up'!$A:$A,MATCH($A880,'Smelter Look-up'!$E:$E,0)))</f>
        <v/>
      </c>
      <c r="C880" s="220" t="str">
        <f>IF(LEN(A880)=0,"",INDEX('Smelter Look-up'!$C:$C,MATCH($A880,'Smelter Look-up'!$E:$E,0)))</f>
        <v/>
      </c>
      <c r="D880" s="216"/>
      <c r="E880" s="216" t="str">
        <f ca="1">IF(ISERROR($V880),"",OFFSET('Smelter Look-up'!$D$4,$V880-4,0)&amp;"")</f>
        <v/>
      </c>
      <c r="F880" s="216" t="str">
        <f ca="1">IF(ISERROR($V880),"",OFFSET('Smelter Look-up'!$E$4,$V880-4,0))</f>
        <v/>
      </c>
      <c r="G880" s="216" t="str">
        <f ca="1">IF(C880=$X$4,"Enter smelter details", IF(ISERROR($V880),"",OFFSET('Smelter Look-up'!$F$4,$V880-4,0)))</f>
        <v/>
      </c>
      <c r="H880" s="217" t="str">
        <f ca="1">IF(ISERROR($V880),"",OFFSET('Smelter Look-up'!$G$4,$V880-4,0))</f>
        <v/>
      </c>
      <c r="I880" s="218" t="str">
        <f ca="1">IF(ISERROR($V880),"",OFFSET('Smelter Look-up'!$H$4,$V880-4,0))</f>
        <v/>
      </c>
      <c r="J880" s="218" t="str">
        <f ca="1">IF(ISERROR($V880),"",OFFSET('Smelter Look-up'!$I$4,$V880-4,0))</f>
        <v/>
      </c>
      <c r="K880" s="267"/>
      <c r="L880" s="267"/>
      <c r="M880" s="267"/>
      <c r="N880" s="267"/>
      <c r="O880" s="267"/>
      <c r="P880" s="219"/>
      <c r="Q880" s="268"/>
      <c r="R880" s="216" t="str">
        <f ca="1">IF(ISERROR($V880),"",OFFSET('Smelter Look-up'!$C$4,$V880-4,0)&amp;"")</f>
        <v/>
      </c>
      <c r="S880" s="224" t="str">
        <f t="shared" ca="1" si="42"/>
        <v/>
      </c>
      <c r="T880" s="224" t="str">
        <f ca="1">IF(B880="","",IF(ISERROR(MATCH($J880,SorP!$B$1:$B$6230,0)),"",INDIRECT("'SorP'!$A$"&amp;MATCH($J880,SorP!$B$1:$B$6230,0))))</f>
        <v/>
      </c>
      <c r="U880" s="239"/>
      <c r="V880" s="269" t="e">
        <f>IF(C880="",NA(),MATCH($B880&amp;$C880,'Smelter Look-up'!$J:$J,0))</f>
        <v>#N/A</v>
      </c>
      <c r="W880" s="270"/>
      <c r="X880" s="270">
        <f t="shared" ca="1" si="43"/>
        <v>0</v>
      </c>
      <c r="Y880" s="270"/>
      <c r="Z880" s="270"/>
      <c r="AB880" s="272" t="str">
        <f t="shared" si="44"/>
        <v/>
      </c>
    </row>
    <row r="881" spans="1:28" s="271" customFormat="1" ht="20.25">
      <c r="A881" s="215"/>
      <c r="B881" s="216" t="str">
        <f>IF(LEN(A881)=0,"",INDEX('Smelter Look-up'!$A:$A,MATCH($A881,'Smelter Look-up'!$E:$E,0)))</f>
        <v/>
      </c>
      <c r="C881" s="220" t="str">
        <f>IF(LEN(A881)=0,"",INDEX('Smelter Look-up'!$C:$C,MATCH($A881,'Smelter Look-up'!$E:$E,0)))</f>
        <v/>
      </c>
      <c r="D881" s="216"/>
      <c r="E881" s="216" t="str">
        <f ca="1">IF(ISERROR($V881),"",OFFSET('Smelter Look-up'!$D$4,$V881-4,0)&amp;"")</f>
        <v/>
      </c>
      <c r="F881" s="216" t="str">
        <f ca="1">IF(ISERROR($V881),"",OFFSET('Smelter Look-up'!$E$4,$V881-4,0))</f>
        <v/>
      </c>
      <c r="G881" s="216" t="str">
        <f ca="1">IF(C881=$X$4,"Enter smelter details", IF(ISERROR($V881),"",OFFSET('Smelter Look-up'!$F$4,$V881-4,0)))</f>
        <v/>
      </c>
      <c r="H881" s="217" t="str">
        <f ca="1">IF(ISERROR($V881),"",OFFSET('Smelter Look-up'!$G$4,$V881-4,0))</f>
        <v/>
      </c>
      <c r="I881" s="218" t="str">
        <f ca="1">IF(ISERROR($V881),"",OFFSET('Smelter Look-up'!$H$4,$V881-4,0))</f>
        <v/>
      </c>
      <c r="J881" s="218" t="str">
        <f ca="1">IF(ISERROR($V881),"",OFFSET('Smelter Look-up'!$I$4,$V881-4,0))</f>
        <v/>
      </c>
      <c r="K881" s="267"/>
      <c r="L881" s="267"/>
      <c r="M881" s="267"/>
      <c r="N881" s="267"/>
      <c r="O881" s="267"/>
      <c r="P881" s="219"/>
      <c r="Q881" s="268"/>
      <c r="R881" s="216" t="str">
        <f ca="1">IF(ISERROR($V881),"",OFFSET('Smelter Look-up'!$C$4,$V881-4,0)&amp;"")</f>
        <v/>
      </c>
      <c r="S881" s="224" t="str">
        <f t="shared" ca="1" si="42"/>
        <v/>
      </c>
      <c r="T881" s="224" t="str">
        <f ca="1">IF(B881="","",IF(ISERROR(MATCH($J881,SorP!$B$1:$B$6230,0)),"",INDIRECT("'SorP'!$A$"&amp;MATCH($J881,SorP!$B$1:$B$6230,0))))</f>
        <v/>
      </c>
      <c r="U881" s="239"/>
      <c r="V881" s="269" t="e">
        <f>IF(C881="",NA(),MATCH($B881&amp;$C881,'Smelter Look-up'!$J:$J,0))</f>
        <v>#N/A</v>
      </c>
      <c r="W881" s="270"/>
      <c r="X881" s="270">
        <f t="shared" ca="1" si="43"/>
        <v>0</v>
      </c>
      <c r="Y881" s="270"/>
      <c r="Z881" s="270"/>
      <c r="AB881" s="272" t="str">
        <f t="shared" si="44"/>
        <v/>
      </c>
    </row>
    <row r="882" spans="1:28" s="271" customFormat="1" ht="20.25">
      <c r="A882" s="215"/>
      <c r="B882" s="216" t="str">
        <f>IF(LEN(A882)=0,"",INDEX('Smelter Look-up'!$A:$A,MATCH($A882,'Smelter Look-up'!$E:$E,0)))</f>
        <v/>
      </c>
      <c r="C882" s="220" t="str">
        <f>IF(LEN(A882)=0,"",INDEX('Smelter Look-up'!$C:$C,MATCH($A882,'Smelter Look-up'!$E:$E,0)))</f>
        <v/>
      </c>
      <c r="D882" s="216"/>
      <c r="E882" s="216" t="str">
        <f ca="1">IF(ISERROR($V882),"",OFFSET('Smelter Look-up'!$D$4,$V882-4,0)&amp;"")</f>
        <v/>
      </c>
      <c r="F882" s="216" t="str">
        <f ca="1">IF(ISERROR($V882),"",OFFSET('Smelter Look-up'!$E$4,$V882-4,0))</f>
        <v/>
      </c>
      <c r="G882" s="216" t="str">
        <f ca="1">IF(C882=$X$4,"Enter smelter details", IF(ISERROR($V882),"",OFFSET('Smelter Look-up'!$F$4,$V882-4,0)))</f>
        <v/>
      </c>
      <c r="H882" s="217" t="str">
        <f ca="1">IF(ISERROR($V882),"",OFFSET('Smelter Look-up'!$G$4,$V882-4,0))</f>
        <v/>
      </c>
      <c r="I882" s="218" t="str">
        <f ca="1">IF(ISERROR($V882),"",OFFSET('Smelter Look-up'!$H$4,$V882-4,0))</f>
        <v/>
      </c>
      <c r="J882" s="218" t="str">
        <f ca="1">IF(ISERROR($V882),"",OFFSET('Smelter Look-up'!$I$4,$V882-4,0))</f>
        <v/>
      </c>
      <c r="K882" s="267"/>
      <c r="L882" s="267"/>
      <c r="M882" s="267"/>
      <c r="N882" s="267"/>
      <c r="O882" s="267"/>
      <c r="P882" s="219"/>
      <c r="Q882" s="268"/>
      <c r="R882" s="216" t="str">
        <f ca="1">IF(ISERROR($V882),"",OFFSET('Smelter Look-up'!$C$4,$V882-4,0)&amp;"")</f>
        <v/>
      </c>
      <c r="S882" s="224" t="str">
        <f t="shared" ca="1" si="42"/>
        <v/>
      </c>
      <c r="T882" s="224" t="str">
        <f ca="1">IF(B882="","",IF(ISERROR(MATCH($J882,SorP!$B$1:$B$6230,0)),"",INDIRECT("'SorP'!$A$"&amp;MATCH($J882,SorP!$B$1:$B$6230,0))))</f>
        <v/>
      </c>
      <c r="U882" s="239"/>
      <c r="V882" s="269" t="e">
        <f>IF(C882="",NA(),MATCH($B882&amp;$C882,'Smelter Look-up'!$J:$J,0))</f>
        <v>#N/A</v>
      </c>
      <c r="W882" s="270"/>
      <c r="X882" s="270">
        <f t="shared" ca="1" si="43"/>
        <v>0</v>
      </c>
      <c r="Y882" s="270"/>
      <c r="Z882" s="270"/>
      <c r="AB882" s="272" t="str">
        <f t="shared" si="44"/>
        <v/>
      </c>
    </row>
    <row r="883" spans="1:28" s="271" customFormat="1" ht="20.25">
      <c r="A883" s="215"/>
      <c r="B883" s="216" t="str">
        <f>IF(LEN(A883)=0,"",INDEX('Smelter Look-up'!$A:$A,MATCH($A883,'Smelter Look-up'!$E:$E,0)))</f>
        <v/>
      </c>
      <c r="C883" s="220" t="str">
        <f>IF(LEN(A883)=0,"",INDEX('Smelter Look-up'!$C:$C,MATCH($A883,'Smelter Look-up'!$E:$E,0)))</f>
        <v/>
      </c>
      <c r="D883" s="216"/>
      <c r="E883" s="216" t="str">
        <f ca="1">IF(ISERROR($V883),"",OFFSET('Smelter Look-up'!$D$4,$V883-4,0)&amp;"")</f>
        <v/>
      </c>
      <c r="F883" s="216" t="str">
        <f ca="1">IF(ISERROR($V883),"",OFFSET('Smelter Look-up'!$E$4,$V883-4,0))</f>
        <v/>
      </c>
      <c r="G883" s="216" t="str">
        <f ca="1">IF(C883=$X$4,"Enter smelter details", IF(ISERROR($V883),"",OFFSET('Smelter Look-up'!$F$4,$V883-4,0)))</f>
        <v/>
      </c>
      <c r="H883" s="217" t="str">
        <f ca="1">IF(ISERROR($V883),"",OFFSET('Smelter Look-up'!$G$4,$V883-4,0))</f>
        <v/>
      </c>
      <c r="I883" s="218" t="str">
        <f ca="1">IF(ISERROR($V883),"",OFFSET('Smelter Look-up'!$H$4,$V883-4,0))</f>
        <v/>
      </c>
      <c r="J883" s="218" t="str">
        <f ca="1">IF(ISERROR($V883),"",OFFSET('Smelter Look-up'!$I$4,$V883-4,0))</f>
        <v/>
      </c>
      <c r="K883" s="267"/>
      <c r="L883" s="267"/>
      <c r="M883" s="267"/>
      <c r="N883" s="267"/>
      <c r="O883" s="267"/>
      <c r="P883" s="219"/>
      <c r="Q883" s="268"/>
      <c r="R883" s="216" t="str">
        <f ca="1">IF(ISERROR($V883),"",OFFSET('Smelter Look-up'!$C$4,$V883-4,0)&amp;"")</f>
        <v/>
      </c>
      <c r="S883" s="224" t="str">
        <f t="shared" ca="1" si="42"/>
        <v/>
      </c>
      <c r="T883" s="224" t="str">
        <f ca="1">IF(B883="","",IF(ISERROR(MATCH($J883,SorP!$B$1:$B$6230,0)),"",INDIRECT("'SorP'!$A$"&amp;MATCH($J883,SorP!$B$1:$B$6230,0))))</f>
        <v/>
      </c>
      <c r="U883" s="239"/>
      <c r="V883" s="269" t="e">
        <f>IF(C883="",NA(),MATCH($B883&amp;$C883,'Smelter Look-up'!$J:$J,0))</f>
        <v>#N/A</v>
      </c>
      <c r="W883" s="270"/>
      <c r="X883" s="270">
        <f t="shared" ca="1" si="43"/>
        <v>0</v>
      </c>
      <c r="Y883" s="270"/>
      <c r="Z883" s="270"/>
      <c r="AB883" s="272" t="str">
        <f t="shared" si="44"/>
        <v/>
      </c>
    </row>
    <row r="884" spans="1:28" s="271" customFormat="1" ht="20.25">
      <c r="A884" s="215"/>
      <c r="B884" s="216" t="str">
        <f>IF(LEN(A884)=0,"",INDEX('Smelter Look-up'!$A:$A,MATCH($A884,'Smelter Look-up'!$E:$E,0)))</f>
        <v/>
      </c>
      <c r="C884" s="220" t="str">
        <f>IF(LEN(A884)=0,"",INDEX('Smelter Look-up'!$C:$C,MATCH($A884,'Smelter Look-up'!$E:$E,0)))</f>
        <v/>
      </c>
      <c r="D884" s="216"/>
      <c r="E884" s="216" t="str">
        <f ca="1">IF(ISERROR($V884),"",OFFSET('Smelter Look-up'!$D$4,$V884-4,0)&amp;"")</f>
        <v/>
      </c>
      <c r="F884" s="216" t="str">
        <f ca="1">IF(ISERROR($V884),"",OFFSET('Smelter Look-up'!$E$4,$V884-4,0))</f>
        <v/>
      </c>
      <c r="G884" s="216" t="str">
        <f ca="1">IF(C884=$X$4,"Enter smelter details", IF(ISERROR($V884),"",OFFSET('Smelter Look-up'!$F$4,$V884-4,0)))</f>
        <v/>
      </c>
      <c r="H884" s="217" t="str">
        <f ca="1">IF(ISERROR($V884),"",OFFSET('Smelter Look-up'!$G$4,$V884-4,0))</f>
        <v/>
      </c>
      <c r="I884" s="218" t="str">
        <f ca="1">IF(ISERROR($V884),"",OFFSET('Smelter Look-up'!$H$4,$V884-4,0))</f>
        <v/>
      </c>
      <c r="J884" s="218" t="str">
        <f ca="1">IF(ISERROR($V884),"",OFFSET('Smelter Look-up'!$I$4,$V884-4,0))</f>
        <v/>
      </c>
      <c r="K884" s="267"/>
      <c r="L884" s="267"/>
      <c r="M884" s="267"/>
      <c r="N884" s="267"/>
      <c r="O884" s="267"/>
      <c r="P884" s="219"/>
      <c r="Q884" s="268"/>
      <c r="R884" s="216" t="str">
        <f ca="1">IF(ISERROR($V884),"",OFFSET('Smelter Look-up'!$C$4,$V884-4,0)&amp;"")</f>
        <v/>
      </c>
      <c r="S884" s="224" t="str">
        <f t="shared" ca="1" si="42"/>
        <v/>
      </c>
      <c r="T884" s="224" t="str">
        <f ca="1">IF(B884="","",IF(ISERROR(MATCH($J884,SorP!$B$1:$B$6230,0)),"",INDIRECT("'SorP'!$A$"&amp;MATCH($J884,SorP!$B$1:$B$6230,0))))</f>
        <v/>
      </c>
      <c r="U884" s="239"/>
      <c r="V884" s="269" t="e">
        <f>IF(C884="",NA(),MATCH($B884&amp;$C884,'Smelter Look-up'!$J:$J,0))</f>
        <v>#N/A</v>
      </c>
      <c r="W884" s="270"/>
      <c r="X884" s="270">
        <f t="shared" ca="1" si="43"/>
        <v>0</v>
      </c>
      <c r="Y884" s="270"/>
      <c r="Z884" s="270"/>
      <c r="AB884" s="272" t="str">
        <f t="shared" si="44"/>
        <v/>
      </c>
    </row>
    <row r="885" spans="1:28" s="271" customFormat="1" ht="20.25">
      <c r="A885" s="215"/>
      <c r="B885" s="216" t="str">
        <f>IF(LEN(A885)=0,"",INDEX('Smelter Look-up'!$A:$A,MATCH($A885,'Smelter Look-up'!$E:$E,0)))</f>
        <v/>
      </c>
      <c r="C885" s="220" t="str">
        <f>IF(LEN(A885)=0,"",INDEX('Smelter Look-up'!$C:$C,MATCH($A885,'Smelter Look-up'!$E:$E,0)))</f>
        <v/>
      </c>
      <c r="D885" s="216"/>
      <c r="E885" s="216" t="str">
        <f ca="1">IF(ISERROR($V885),"",OFFSET('Smelter Look-up'!$D$4,$V885-4,0)&amp;"")</f>
        <v/>
      </c>
      <c r="F885" s="216" t="str">
        <f ca="1">IF(ISERROR($V885),"",OFFSET('Smelter Look-up'!$E$4,$V885-4,0))</f>
        <v/>
      </c>
      <c r="G885" s="216" t="str">
        <f ca="1">IF(C885=$X$4,"Enter smelter details", IF(ISERROR($V885),"",OFFSET('Smelter Look-up'!$F$4,$V885-4,0)))</f>
        <v/>
      </c>
      <c r="H885" s="217" t="str">
        <f ca="1">IF(ISERROR($V885),"",OFFSET('Smelter Look-up'!$G$4,$V885-4,0))</f>
        <v/>
      </c>
      <c r="I885" s="218" t="str">
        <f ca="1">IF(ISERROR($V885),"",OFFSET('Smelter Look-up'!$H$4,$V885-4,0))</f>
        <v/>
      </c>
      <c r="J885" s="218" t="str">
        <f ca="1">IF(ISERROR($V885),"",OFFSET('Smelter Look-up'!$I$4,$V885-4,0))</f>
        <v/>
      </c>
      <c r="K885" s="267"/>
      <c r="L885" s="267"/>
      <c r="M885" s="267"/>
      <c r="N885" s="267"/>
      <c r="O885" s="267"/>
      <c r="P885" s="219"/>
      <c r="Q885" s="268"/>
      <c r="R885" s="216" t="str">
        <f ca="1">IF(ISERROR($V885),"",OFFSET('Smelter Look-up'!$C$4,$V885-4,0)&amp;"")</f>
        <v/>
      </c>
      <c r="S885" s="224" t="str">
        <f t="shared" ca="1" si="42"/>
        <v/>
      </c>
      <c r="T885" s="224" t="str">
        <f ca="1">IF(B885="","",IF(ISERROR(MATCH($J885,SorP!$B$1:$B$6230,0)),"",INDIRECT("'SorP'!$A$"&amp;MATCH($J885,SorP!$B$1:$B$6230,0))))</f>
        <v/>
      </c>
      <c r="U885" s="239"/>
      <c r="V885" s="269" t="e">
        <f>IF(C885="",NA(),MATCH($B885&amp;$C885,'Smelter Look-up'!$J:$J,0))</f>
        <v>#N/A</v>
      </c>
      <c r="W885" s="270"/>
      <c r="X885" s="270">
        <f t="shared" ca="1" si="43"/>
        <v>0</v>
      </c>
      <c r="Y885" s="270"/>
      <c r="Z885" s="270"/>
      <c r="AB885" s="272" t="str">
        <f t="shared" si="44"/>
        <v/>
      </c>
    </row>
    <row r="886" spans="1:28" s="271" customFormat="1" ht="20.25">
      <c r="A886" s="215"/>
      <c r="B886" s="216" t="str">
        <f>IF(LEN(A886)=0,"",INDEX('Smelter Look-up'!$A:$A,MATCH($A886,'Smelter Look-up'!$E:$E,0)))</f>
        <v/>
      </c>
      <c r="C886" s="220" t="str">
        <f>IF(LEN(A886)=0,"",INDEX('Smelter Look-up'!$C:$C,MATCH($A886,'Smelter Look-up'!$E:$E,0)))</f>
        <v/>
      </c>
      <c r="D886" s="216"/>
      <c r="E886" s="216" t="str">
        <f ca="1">IF(ISERROR($V886),"",OFFSET('Smelter Look-up'!$D$4,$V886-4,0)&amp;"")</f>
        <v/>
      </c>
      <c r="F886" s="216" t="str">
        <f ca="1">IF(ISERROR($V886),"",OFFSET('Smelter Look-up'!$E$4,$V886-4,0))</f>
        <v/>
      </c>
      <c r="G886" s="216" t="str">
        <f ca="1">IF(C886=$X$4,"Enter smelter details", IF(ISERROR($V886),"",OFFSET('Smelter Look-up'!$F$4,$V886-4,0)))</f>
        <v/>
      </c>
      <c r="H886" s="217" t="str">
        <f ca="1">IF(ISERROR($V886),"",OFFSET('Smelter Look-up'!$G$4,$V886-4,0))</f>
        <v/>
      </c>
      <c r="I886" s="218" t="str">
        <f ca="1">IF(ISERROR($V886),"",OFFSET('Smelter Look-up'!$H$4,$V886-4,0))</f>
        <v/>
      </c>
      <c r="J886" s="218" t="str">
        <f ca="1">IF(ISERROR($V886),"",OFFSET('Smelter Look-up'!$I$4,$V886-4,0))</f>
        <v/>
      </c>
      <c r="K886" s="267"/>
      <c r="L886" s="267"/>
      <c r="M886" s="267"/>
      <c r="N886" s="267"/>
      <c r="O886" s="267"/>
      <c r="P886" s="219"/>
      <c r="Q886" s="268"/>
      <c r="R886" s="216" t="str">
        <f ca="1">IF(ISERROR($V886),"",OFFSET('Smelter Look-up'!$C$4,$V886-4,0)&amp;"")</f>
        <v/>
      </c>
      <c r="S886" s="224" t="str">
        <f t="shared" ca="1" si="42"/>
        <v/>
      </c>
      <c r="T886" s="224" t="str">
        <f ca="1">IF(B886="","",IF(ISERROR(MATCH($J886,SorP!$B$1:$B$6230,0)),"",INDIRECT("'SorP'!$A$"&amp;MATCH($J886,SorP!$B$1:$B$6230,0))))</f>
        <v/>
      </c>
      <c r="U886" s="239"/>
      <c r="V886" s="269" t="e">
        <f>IF(C886="",NA(),MATCH($B886&amp;$C886,'Smelter Look-up'!$J:$J,0))</f>
        <v>#N/A</v>
      </c>
      <c r="W886" s="270"/>
      <c r="X886" s="270">
        <f t="shared" ca="1" si="43"/>
        <v>0</v>
      </c>
      <c r="Y886" s="270"/>
      <c r="Z886" s="270"/>
      <c r="AB886" s="272" t="str">
        <f t="shared" si="44"/>
        <v/>
      </c>
    </row>
    <row r="887" spans="1:28" s="271" customFormat="1" ht="20.25">
      <c r="A887" s="215"/>
      <c r="B887" s="216" t="str">
        <f>IF(LEN(A887)=0,"",INDEX('Smelter Look-up'!$A:$A,MATCH($A887,'Smelter Look-up'!$E:$E,0)))</f>
        <v/>
      </c>
      <c r="C887" s="220" t="str">
        <f>IF(LEN(A887)=0,"",INDEX('Smelter Look-up'!$C:$C,MATCH($A887,'Smelter Look-up'!$E:$E,0)))</f>
        <v/>
      </c>
      <c r="D887" s="216"/>
      <c r="E887" s="216" t="str">
        <f ca="1">IF(ISERROR($V887),"",OFFSET('Smelter Look-up'!$D$4,$V887-4,0)&amp;"")</f>
        <v/>
      </c>
      <c r="F887" s="216" t="str">
        <f ca="1">IF(ISERROR($V887),"",OFFSET('Smelter Look-up'!$E$4,$V887-4,0))</f>
        <v/>
      </c>
      <c r="G887" s="216" t="str">
        <f ca="1">IF(C887=$X$4,"Enter smelter details", IF(ISERROR($V887),"",OFFSET('Smelter Look-up'!$F$4,$V887-4,0)))</f>
        <v/>
      </c>
      <c r="H887" s="217" t="str">
        <f ca="1">IF(ISERROR($V887),"",OFFSET('Smelter Look-up'!$G$4,$V887-4,0))</f>
        <v/>
      </c>
      <c r="I887" s="218" t="str">
        <f ca="1">IF(ISERROR($V887),"",OFFSET('Smelter Look-up'!$H$4,$V887-4,0))</f>
        <v/>
      </c>
      <c r="J887" s="218" t="str">
        <f ca="1">IF(ISERROR($V887),"",OFFSET('Smelter Look-up'!$I$4,$V887-4,0))</f>
        <v/>
      </c>
      <c r="K887" s="267"/>
      <c r="L887" s="267"/>
      <c r="M887" s="267"/>
      <c r="N887" s="267"/>
      <c r="O887" s="267"/>
      <c r="P887" s="219"/>
      <c r="Q887" s="268"/>
      <c r="R887" s="216" t="str">
        <f ca="1">IF(ISERROR($V887),"",OFFSET('Smelter Look-up'!$C$4,$V887-4,0)&amp;"")</f>
        <v/>
      </c>
      <c r="S887" s="224" t="str">
        <f t="shared" ca="1" si="42"/>
        <v/>
      </c>
      <c r="T887" s="224" t="str">
        <f ca="1">IF(B887="","",IF(ISERROR(MATCH($J887,SorP!$B$1:$B$6230,0)),"",INDIRECT("'SorP'!$A$"&amp;MATCH($J887,SorP!$B$1:$B$6230,0))))</f>
        <v/>
      </c>
      <c r="U887" s="239"/>
      <c r="V887" s="269" t="e">
        <f>IF(C887="",NA(),MATCH($B887&amp;$C887,'Smelter Look-up'!$J:$J,0))</f>
        <v>#N/A</v>
      </c>
      <c r="W887" s="270"/>
      <c r="X887" s="270">
        <f t="shared" ca="1" si="43"/>
        <v>0</v>
      </c>
      <c r="Y887" s="270"/>
      <c r="Z887" s="270"/>
      <c r="AB887" s="272" t="str">
        <f t="shared" si="44"/>
        <v/>
      </c>
    </row>
    <row r="888" spans="1:28" s="271" customFormat="1" ht="20.25">
      <c r="A888" s="215"/>
      <c r="B888" s="216" t="str">
        <f>IF(LEN(A888)=0,"",INDEX('Smelter Look-up'!$A:$A,MATCH($A888,'Smelter Look-up'!$E:$E,0)))</f>
        <v/>
      </c>
      <c r="C888" s="220" t="str">
        <f>IF(LEN(A888)=0,"",INDEX('Smelter Look-up'!$C:$C,MATCH($A888,'Smelter Look-up'!$E:$E,0)))</f>
        <v/>
      </c>
      <c r="D888" s="216"/>
      <c r="E888" s="216" t="str">
        <f ca="1">IF(ISERROR($V888),"",OFFSET('Smelter Look-up'!$D$4,$V888-4,0)&amp;"")</f>
        <v/>
      </c>
      <c r="F888" s="216" t="str">
        <f ca="1">IF(ISERROR($V888),"",OFFSET('Smelter Look-up'!$E$4,$V888-4,0))</f>
        <v/>
      </c>
      <c r="G888" s="216" t="str">
        <f ca="1">IF(C888=$X$4,"Enter smelter details", IF(ISERROR($V888),"",OFFSET('Smelter Look-up'!$F$4,$V888-4,0)))</f>
        <v/>
      </c>
      <c r="H888" s="217" t="str">
        <f ca="1">IF(ISERROR($V888),"",OFFSET('Smelter Look-up'!$G$4,$V888-4,0))</f>
        <v/>
      </c>
      <c r="I888" s="218" t="str">
        <f ca="1">IF(ISERROR($V888),"",OFFSET('Smelter Look-up'!$H$4,$V888-4,0))</f>
        <v/>
      </c>
      <c r="J888" s="218" t="str">
        <f ca="1">IF(ISERROR($V888),"",OFFSET('Smelter Look-up'!$I$4,$V888-4,0))</f>
        <v/>
      </c>
      <c r="K888" s="267"/>
      <c r="L888" s="267"/>
      <c r="M888" s="267"/>
      <c r="N888" s="267"/>
      <c r="O888" s="267"/>
      <c r="P888" s="219"/>
      <c r="Q888" s="268"/>
      <c r="R888" s="216" t="str">
        <f ca="1">IF(ISERROR($V888),"",OFFSET('Smelter Look-up'!$C$4,$V888-4,0)&amp;"")</f>
        <v/>
      </c>
      <c r="S888" s="224" t="str">
        <f t="shared" ca="1" si="42"/>
        <v/>
      </c>
      <c r="T888" s="224" t="str">
        <f ca="1">IF(B888="","",IF(ISERROR(MATCH($J888,SorP!$B$1:$B$6230,0)),"",INDIRECT("'SorP'!$A$"&amp;MATCH($J888,SorP!$B$1:$B$6230,0))))</f>
        <v/>
      </c>
      <c r="U888" s="239"/>
      <c r="V888" s="269" t="e">
        <f>IF(C888="",NA(),MATCH($B888&amp;$C888,'Smelter Look-up'!$J:$J,0))</f>
        <v>#N/A</v>
      </c>
      <c r="W888" s="270"/>
      <c r="X888" s="270">
        <f t="shared" ca="1" si="43"/>
        <v>0</v>
      </c>
      <c r="Y888" s="270"/>
      <c r="Z888" s="270"/>
      <c r="AB888" s="272" t="str">
        <f t="shared" si="44"/>
        <v/>
      </c>
    </row>
    <row r="889" spans="1:28" s="271" customFormat="1" ht="20.25">
      <c r="A889" s="215"/>
      <c r="B889" s="216" t="str">
        <f>IF(LEN(A889)=0,"",INDEX('Smelter Look-up'!$A:$A,MATCH($A889,'Smelter Look-up'!$E:$E,0)))</f>
        <v/>
      </c>
      <c r="C889" s="220" t="str">
        <f>IF(LEN(A889)=0,"",INDEX('Smelter Look-up'!$C:$C,MATCH($A889,'Smelter Look-up'!$E:$E,0)))</f>
        <v/>
      </c>
      <c r="D889" s="216"/>
      <c r="E889" s="216" t="str">
        <f ca="1">IF(ISERROR($V889),"",OFFSET('Smelter Look-up'!$D$4,$V889-4,0)&amp;"")</f>
        <v/>
      </c>
      <c r="F889" s="216" t="str">
        <f ca="1">IF(ISERROR($V889),"",OFFSET('Smelter Look-up'!$E$4,$V889-4,0))</f>
        <v/>
      </c>
      <c r="G889" s="216" t="str">
        <f ca="1">IF(C889=$X$4,"Enter smelter details", IF(ISERROR($V889),"",OFFSET('Smelter Look-up'!$F$4,$V889-4,0)))</f>
        <v/>
      </c>
      <c r="H889" s="217" t="str">
        <f ca="1">IF(ISERROR($V889),"",OFFSET('Smelter Look-up'!$G$4,$V889-4,0))</f>
        <v/>
      </c>
      <c r="I889" s="218" t="str">
        <f ca="1">IF(ISERROR($V889),"",OFFSET('Smelter Look-up'!$H$4,$V889-4,0))</f>
        <v/>
      </c>
      <c r="J889" s="218" t="str">
        <f ca="1">IF(ISERROR($V889),"",OFFSET('Smelter Look-up'!$I$4,$V889-4,0))</f>
        <v/>
      </c>
      <c r="K889" s="267"/>
      <c r="L889" s="267"/>
      <c r="M889" s="267"/>
      <c r="N889" s="267"/>
      <c r="O889" s="267"/>
      <c r="P889" s="219"/>
      <c r="Q889" s="268"/>
      <c r="R889" s="216" t="str">
        <f ca="1">IF(ISERROR($V889),"",OFFSET('Smelter Look-up'!$C$4,$V889-4,0)&amp;"")</f>
        <v/>
      </c>
      <c r="S889" s="224" t="str">
        <f t="shared" ca="1" si="42"/>
        <v/>
      </c>
      <c r="T889" s="224" t="str">
        <f ca="1">IF(B889="","",IF(ISERROR(MATCH($J889,SorP!$B$1:$B$6230,0)),"",INDIRECT("'SorP'!$A$"&amp;MATCH($J889,SorP!$B$1:$B$6230,0))))</f>
        <v/>
      </c>
      <c r="U889" s="239"/>
      <c r="V889" s="269" t="e">
        <f>IF(C889="",NA(),MATCH($B889&amp;$C889,'Smelter Look-up'!$J:$J,0))</f>
        <v>#N/A</v>
      </c>
      <c r="W889" s="270"/>
      <c r="X889" s="270">
        <f t="shared" ca="1" si="43"/>
        <v>0</v>
      </c>
      <c r="Y889" s="270"/>
      <c r="Z889" s="270"/>
      <c r="AB889" s="272" t="str">
        <f t="shared" si="44"/>
        <v/>
      </c>
    </row>
    <row r="890" spans="1:28" s="271" customFormat="1" ht="20.25">
      <c r="A890" s="215"/>
      <c r="B890" s="216" t="str">
        <f>IF(LEN(A890)=0,"",INDEX('Smelter Look-up'!$A:$A,MATCH($A890,'Smelter Look-up'!$E:$E,0)))</f>
        <v/>
      </c>
      <c r="C890" s="220" t="str">
        <f>IF(LEN(A890)=0,"",INDEX('Smelter Look-up'!$C:$C,MATCH($A890,'Smelter Look-up'!$E:$E,0)))</f>
        <v/>
      </c>
      <c r="D890" s="216"/>
      <c r="E890" s="216" t="str">
        <f ca="1">IF(ISERROR($V890),"",OFFSET('Smelter Look-up'!$D$4,$V890-4,0)&amp;"")</f>
        <v/>
      </c>
      <c r="F890" s="216" t="str">
        <f ca="1">IF(ISERROR($V890),"",OFFSET('Smelter Look-up'!$E$4,$V890-4,0))</f>
        <v/>
      </c>
      <c r="G890" s="216" t="str">
        <f ca="1">IF(C890=$X$4,"Enter smelter details", IF(ISERROR($V890),"",OFFSET('Smelter Look-up'!$F$4,$V890-4,0)))</f>
        <v/>
      </c>
      <c r="H890" s="217" t="str">
        <f ca="1">IF(ISERROR($V890),"",OFFSET('Smelter Look-up'!$G$4,$V890-4,0))</f>
        <v/>
      </c>
      <c r="I890" s="218" t="str">
        <f ca="1">IF(ISERROR($V890),"",OFFSET('Smelter Look-up'!$H$4,$V890-4,0))</f>
        <v/>
      </c>
      <c r="J890" s="218" t="str">
        <f ca="1">IF(ISERROR($V890),"",OFFSET('Smelter Look-up'!$I$4,$V890-4,0))</f>
        <v/>
      </c>
      <c r="K890" s="267"/>
      <c r="L890" s="267"/>
      <c r="M890" s="267"/>
      <c r="N890" s="267"/>
      <c r="O890" s="267"/>
      <c r="P890" s="219"/>
      <c r="Q890" s="268"/>
      <c r="R890" s="216" t="str">
        <f ca="1">IF(ISERROR($V890),"",OFFSET('Smelter Look-up'!$C$4,$V890-4,0)&amp;"")</f>
        <v/>
      </c>
      <c r="S890" s="224" t="str">
        <f t="shared" ca="1" si="42"/>
        <v/>
      </c>
      <c r="T890" s="224" t="str">
        <f ca="1">IF(B890="","",IF(ISERROR(MATCH($J890,SorP!$B$1:$B$6230,0)),"",INDIRECT("'SorP'!$A$"&amp;MATCH($J890,SorP!$B$1:$B$6230,0))))</f>
        <v/>
      </c>
      <c r="U890" s="239"/>
      <c r="V890" s="269" t="e">
        <f>IF(C890="",NA(),MATCH($B890&amp;$C890,'Smelter Look-up'!$J:$J,0))</f>
        <v>#N/A</v>
      </c>
      <c r="W890" s="270"/>
      <c r="X890" s="270">
        <f t="shared" ca="1" si="43"/>
        <v>0</v>
      </c>
      <c r="Y890" s="270"/>
      <c r="Z890" s="270"/>
      <c r="AB890" s="272" t="str">
        <f t="shared" si="44"/>
        <v/>
      </c>
    </row>
    <row r="891" spans="1:28" s="271" customFormat="1" ht="20.25">
      <c r="A891" s="215"/>
      <c r="B891" s="216" t="str">
        <f>IF(LEN(A891)=0,"",INDEX('Smelter Look-up'!$A:$A,MATCH($A891,'Smelter Look-up'!$E:$E,0)))</f>
        <v/>
      </c>
      <c r="C891" s="220" t="str">
        <f>IF(LEN(A891)=0,"",INDEX('Smelter Look-up'!$C:$C,MATCH($A891,'Smelter Look-up'!$E:$E,0)))</f>
        <v/>
      </c>
      <c r="D891" s="216"/>
      <c r="E891" s="216" t="str">
        <f ca="1">IF(ISERROR($V891),"",OFFSET('Smelter Look-up'!$D$4,$V891-4,0)&amp;"")</f>
        <v/>
      </c>
      <c r="F891" s="216" t="str">
        <f ca="1">IF(ISERROR($V891),"",OFFSET('Smelter Look-up'!$E$4,$V891-4,0))</f>
        <v/>
      </c>
      <c r="G891" s="216" t="str">
        <f ca="1">IF(C891=$X$4,"Enter smelter details", IF(ISERROR($V891),"",OFFSET('Smelter Look-up'!$F$4,$V891-4,0)))</f>
        <v/>
      </c>
      <c r="H891" s="217" t="str">
        <f ca="1">IF(ISERROR($V891),"",OFFSET('Smelter Look-up'!$G$4,$V891-4,0))</f>
        <v/>
      </c>
      <c r="I891" s="218" t="str">
        <f ca="1">IF(ISERROR($V891),"",OFFSET('Smelter Look-up'!$H$4,$V891-4,0))</f>
        <v/>
      </c>
      <c r="J891" s="218" t="str">
        <f ca="1">IF(ISERROR($V891),"",OFFSET('Smelter Look-up'!$I$4,$V891-4,0))</f>
        <v/>
      </c>
      <c r="K891" s="267"/>
      <c r="L891" s="267"/>
      <c r="M891" s="267"/>
      <c r="N891" s="267"/>
      <c r="O891" s="267"/>
      <c r="P891" s="219"/>
      <c r="Q891" s="268"/>
      <c r="R891" s="216" t="str">
        <f ca="1">IF(ISERROR($V891),"",OFFSET('Smelter Look-up'!$C$4,$V891-4,0)&amp;"")</f>
        <v/>
      </c>
      <c r="S891" s="224" t="str">
        <f t="shared" ref="S891:S954" ca="1" si="45">IF(B891="","",IF(ISERROR(MATCH($E891,CL,0)),"Unknown",INDIRECT("'C'!$A$"&amp;MATCH($E891,CL,0)+1)))</f>
        <v/>
      </c>
      <c r="T891" s="224" t="str">
        <f ca="1">IF(B891="","",IF(ISERROR(MATCH($J891,SorP!$B$1:$B$6230,0)),"",INDIRECT("'SorP'!$A$"&amp;MATCH($J891,SorP!$B$1:$B$6230,0))))</f>
        <v/>
      </c>
      <c r="U891" s="239"/>
      <c r="V891" s="269" t="e">
        <f>IF(C891="",NA(),MATCH($B891&amp;$C891,'Smelter Look-up'!$J:$J,0))</f>
        <v>#N/A</v>
      </c>
      <c r="W891" s="270"/>
      <c r="X891" s="270">
        <f t="shared" ref="X891:X954" ca="1" si="46">IF(AND(C891="Smelter not listed",OR(LEN(D891)=0,LEN(E891)=0)),1,0)</f>
        <v>0</v>
      </c>
      <c r="Y891" s="270"/>
      <c r="Z891" s="270"/>
      <c r="AB891" s="272" t="str">
        <f t="shared" ref="AB891:AB954" si="47">B891&amp;C891</f>
        <v/>
      </c>
    </row>
    <row r="892" spans="1:28" s="271" customFormat="1" ht="20.25">
      <c r="A892" s="215"/>
      <c r="B892" s="216" t="str">
        <f>IF(LEN(A892)=0,"",INDEX('Smelter Look-up'!$A:$A,MATCH($A892,'Smelter Look-up'!$E:$E,0)))</f>
        <v/>
      </c>
      <c r="C892" s="220" t="str">
        <f>IF(LEN(A892)=0,"",INDEX('Smelter Look-up'!$C:$C,MATCH($A892,'Smelter Look-up'!$E:$E,0)))</f>
        <v/>
      </c>
      <c r="D892" s="216"/>
      <c r="E892" s="216" t="str">
        <f ca="1">IF(ISERROR($V892),"",OFFSET('Smelter Look-up'!$D$4,$V892-4,0)&amp;"")</f>
        <v/>
      </c>
      <c r="F892" s="216" t="str">
        <f ca="1">IF(ISERROR($V892),"",OFFSET('Smelter Look-up'!$E$4,$V892-4,0))</f>
        <v/>
      </c>
      <c r="G892" s="216" t="str">
        <f ca="1">IF(C892=$X$4,"Enter smelter details", IF(ISERROR($V892),"",OFFSET('Smelter Look-up'!$F$4,$V892-4,0)))</f>
        <v/>
      </c>
      <c r="H892" s="217" t="str">
        <f ca="1">IF(ISERROR($V892),"",OFFSET('Smelter Look-up'!$G$4,$V892-4,0))</f>
        <v/>
      </c>
      <c r="I892" s="218" t="str">
        <f ca="1">IF(ISERROR($V892),"",OFFSET('Smelter Look-up'!$H$4,$V892-4,0))</f>
        <v/>
      </c>
      <c r="J892" s="218" t="str">
        <f ca="1">IF(ISERROR($V892),"",OFFSET('Smelter Look-up'!$I$4,$V892-4,0))</f>
        <v/>
      </c>
      <c r="K892" s="267"/>
      <c r="L892" s="267"/>
      <c r="M892" s="267"/>
      <c r="N892" s="267"/>
      <c r="O892" s="267"/>
      <c r="P892" s="219"/>
      <c r="Q892" s="268"/>
      <c r="R892" s="216" t="str">
        <f ca="1">IF(ISERROR($V892),"",OFFSET('Smelter Look-up'!$C$4,$V892-4,0)&amp;"")</f>
        <v/>
      </c>
      <c r="S892" s="224" t="str">
        <f t="shared" ca="1" si="45"/>
        <v/>
      </c>
      <c r="T892" s="224" t="str">
        <f ca="1">IF(B892="","",IF(ISERROR(MATCH($J892,SorP!$B$1:$B$6230,0)),"",INDIRECT("'SorP'!$A$"&amp;MATCH($J892,SorP!$B$1:$B$6230,0))))</f>
        <v/>
      </c>
      <c r="U892" s="239"/>
      <c r="V892" s="269" t="e">
        <f>IF(C892="",NA(),MATCH($B892&amp;$C892,'Smelter Look-up'!$J:$J,0))</f>
        <v>#N/A</v>
      </c>
      <c r="W892" s="270"/>
      <c r="X892" s="270">
        <f t="shared" ca="1" si="46"/>
        <v>0</v>
      </c>
      <c r="Y892" s="270"/>
      <c r="Z892" s="270"/>
      <c r="AB892" s="272" t="str">
        <f t="shared" si="47"/>
        <v/>
      </c>
    </row>
    <row r="893" spans="1:28" s="271" customFormat="1" ht="20.25">
      <c r="A893" s="215"/>
      <c r="B893" s="216" t="str">
        <f>IF(LEN(A893)=0,"",INDEX('Smelter Look-up'!$A:$A,MATCH($A893,'Smelter Look-up'!$E:$E,0)))</f>
        <v/>
      </c>
      <c r="C893" s="220" t="str">
        <f>IF(LEN(A893)=0,"",INDEX('Smelter Look-up'!$C:$C,MATCH($A893,'Smelter Look-up'!$E:$E,0)))</f>
        <v/>
      </c>
      <c r="D893" s="216"/>
      <c r="E893" s="216" t="str">
        <f ca="1">IF(ISERROR($V893),"",OFFSET('Smelter Look-up'!$D$4,$V893-4,0)&amp;"")</f>
        <v/>
      </c>
      <c r="F893" s="216" t="str">
        <f ca="1">IF(ISERROR($V893),"",OFFSET('Smelter Look-up'!$E$4,$V893-4,0))</f>
        <v/>
      </c>
      <c r="G893" s="216" t="str">
        <f ca="1">IF(C893=$X$4,"Enter smelter details", IF(ISERROR($V893),"",OFFSET('Smelter Look-up'!$F$4,$V893-4,0)))</f>
        <v/>
      </c>
      <c r="H893" s="217" t="str">
        <f ca="1">IF(ISERROR($V893),"",OFFSET('Smelter Look-up'!$G$4,$V893-4,0))</f>
        <v/>
      </c>
      <c r="I893" s="218" t="str">
        <f ca="1">IF(ISERROR($V893),"",OFFSET('Smelter Look-up'!$H$4,$V893-4,0))</f>
        <v/>
      </c>
      <c r="J893" s="218" t="str">
        <f ca="1">IF(ISERROR($V893),"",OFFSET('Smelter Look-up'!$I$4,$V893-4,0))</f>
        <v/>
      </c>
      <c r="K893" s="267"/>
      <c r="L893" s="267"/>
      <c r="M893" s="267"/>
      <c r="N893" s="267"/>
      <c r="O893" s="267"/>
      <c r="P893" s="219"/>
      <c r="Q893" s="268"/>
      <c r="R893" s="216" t="str">
        <f ca="1">IF(ISERROR($V893),"",OFFSET('Smelter Look-up'!$C$4,$V893-4,0)&amp;"")</f>
        <v/>
      </c>
      <c r="S893" s="224" t="str">
        <f t="shared" ca="1" si="45"/>
        <v/>
      </c>
      <c r="T893" s="224" t="str">
        <f ca="1">IF(B893="","",IF(ISERROR(MATCH($J893,SorP!$B$1:$B$6230,0)),"",INDIRECT("'SorP'!$A$"&amp;MATCH($J893,SorP!$B$1:$B$6230,0))))</f>
        <v/>
      </c>
      <c r="U893" s="239"/>
      <c r="V893" s="269" t="e">
        <f>IF(C893="",NA(),MATCH($B893&amp;$C893,'Smelter Look-up'!$J:$J,0))</f>
        <v>#N/A</v>
      </c>
      <c r="W893" s="270"/>
      <c r="X893" s="270">
        <f t="shared" ca="1" si="46"/>
        <v>0</v>
      </c>
      <c r="Y893" s="270"/>
      <c r="Z893" s="270"/>
      <c r="AB893" s="272" t="str">
        <f t="shared" si="47"/>
        <v/>
      </c>
    </row>
    <row r="894" spans="1:28" s="271" customFormat="1" ht="20.25">
      <c r="A894" s="215"/>
      <c r="B894" s="216" t="str">
        <f>IF(LEN(A894)=0,"",INDEX('Smelter Look-up'!$A:$A,MATCH($A894,'Smelter Look-up'!$E:$E,0)))</f>
        <v/>
      </c>
      <c r="C894" s="220" t="str">
        <f>IF(LEN(A894)=0,"",INDEX('Smelter Look-up'!$C:$C,MATCH($A894,'Smelter Look-up'!$E:$E,0)))</f>
        <v/>
      </c>
      <c r="D894" s="216"/>
      <c r="E894" s="216" t="str">
        <f ca="1">IF(ISERROR($V894),"",OFFSET('Smelter Look-up'!$D$4,$V894-4,0)&amp;"")</f>
        <v/>
      </c>
      <c r="F894" s="216" t="str">
        <f ca="1">IF(ISERROR($V894),"",OFFSET('Smelter Look-up'!$E$4,$V894-4,0))</f>
        <v/>
      </c>
      <c r="G894" s="216" t="str">
        <f ca="1">IF(C894=$X$4,"Enter smelter details", IF(ISERROR($V894),"",OFFSET('Smelter Look-up'!$F$4,$V894-4,0)))</f>
        <v/>
      </c>
      <c r="H894" s="217" t="str">
        <f ca="1">IF(ISERROR($V894),"",OFFSET('Smelter Look-up'!$G$4,$V894-4,0))</f>
        <v/>
      </c>
      <c r="I894" s="218" t="str">
        <f ca="1">IF(ISERROR($V894),"",OFFSET('Smelter Look-up'!$H$4,$V894-4,0))</f>
        <v/>
      </c>
      <c r="J894" s="218" t="str">
        <f ca="1">IF(ISERROR($V894),"",OFFSET('Smelter Look-up'!$I$4,$V894-4,0))</f>
        <v/>
      </c>
      <c r="K894" s="267"/>
      <c r="L894" s="267"/>
      <c r="M894" s="267"/>
      <c r="N894" s="267"/>
      <c r="O894" s="267"/>
      <c r="P894" s="219"/>
      <c r="Q894" s="268"/>
      <c r="R894" s="216" t="str">
        <f ca="1">IF(ISERROR($V894),"",OFFSET('Smelter Look-up'!$C$4,$V894-4,0)&amp;"")</f>
        <v/>
      </c>
      <c r="S894" s="224" t="str">
        <f t="shared" ca="1" si="45"/>
        <v/>
      </c>
      <c r="T894" s="224" t="str">
        <f ca="1">IF(B894="","",IF(ISERROR(MATCH($J894,SorP!$B$1:$B$6230,0)),"",INDIRECT("'SorP'!$A$"&amp;MATCH($J894,SorP!$B$1:$B$6230,0))))</f>
        <v/>
      </c>
      <c r="U894" s="239"/>
      <c r="V894" s="269" t="e">
        <f>IF(C894="",NA(),MATCH($B894&amp;$C894,'Smelter Look-up'!$J:$J,0))</f>
        <v>#N/A</v>
      </c>
      <c r="W894" s="270"/>
      <c r="X894" s="270">
        <f t="shared" ca="1" si="46"/>
        <v>0</v>
      </c>
      <c r="Y894" s="270"/>
      <c r="Z894" s="270"/>
      <c r="AB894" s="272" t="str">
        <f t="shared" si="47"/>
        <v/>
      </c>
    </row>
    <row r="895" spans="1:28" s="271" customFormat="1" ht="20.25">
      <c r="A895" s="215"/>
      <c r="B895" s="216" t="str">
        <f>IF(LEN(A895)=0,"",INDEX('Smelter Look-up'!$A:$A,MATCH($A895,'Smelter Look-up'!$E:$E,0)))</f>
        <v/>
      </c>
      <c r="C895" s="220" t="str">
        <f>IF(LEN(A895)=0,"",INDEX('Smelter Look-up'!$C:$C,MATCH($A895,'Smelter Look-up'!$E:$E,0)))</f>
        <v/>
      </c>
      <c r="D895" s="216"/>
      <c r="E895" s="216" t="str">
        <f ca="1">IF(ISERROR($V895),"",OFFSET('Smelter Look-up'!$D$4,$V895-4,0)&amp;"")</f>
        <v/>
      </c>
      <c r="F895" s="216" t="str">
        <f ca="1">IF(ISERROR($V895),"",OFFSET('Smelter Look-up'!$E$4,$V895-4,0))</f>
        <v/>
      </c>
      <c r="G895" s="216" t="str">
        <f ca="1">IF(C895=$X$4,"Enter smelter details", IF(ISERROR($V895),"",OFFSET('Smelter Look-up'!$F$4,$V895-4,0)))</f>
        <v/>
      </c>
      <c r="H895" s="217" t="str">
        <f ca="1">IF(ISERROR($V895),"",OFFSET('Smelter Look-up'!$G$4,$V895-4,0))</f>
        <v/>
      </c>
      <c r="I895" s="218" t="str">
        <f ca="1">IF(ISERROR($V895),"",OFFSET('Smelter Look-up'!$H$4,$V895-4,0))</f>
        <v/>
      </c>
      <c r="J895" s="218" t="str">
        <f ca="1">IF(ISERROR($V895),"",OFFSET('Smelter Look-up'!$I$4,$V895-4,0))</f>
        <v/>
      </c>
      <c r="K895" s="267"/>
      <c r="L895" s="267"/>
      <c r="M895" s="267"/>
      <c r="N895" s="267"/>
      <c r="O895" s="267"/>
      <c r="P895" s="219"/>
      <c r="Q895" s="268"/>
      <c r="R895" s="216" t="str">
        <f ca="1">IF(ISERROR($V895),"",OFFSET('Smelter Look-up'!$C$4,$V895-4,0)&amp;"")</f>
        <v/>
      </c>
      <c r="S895" s="224" t="str">
        <f t="shared" ca="1" si="45"/>
        <v/>
      </c>
      <c r="T895" s="224" t="str">
        <f ca="1">IF(B895="","",IF(ISERROR(MATCH($J895,SorP!$B$1:$B$6230,0)),"",INDIRECT("'SorP'!$A$"&amp;MATCH($J895,SorP!$B$1:$B$6230,0))))</f>
        <v/>
      </c>
      <c r="U895" s="239"/>
      <c r="V895" s="269" t="e">
        <f>IF(C895="",NA(),MATCH($B895&amp;$C895,'Smelter Look-up'!$J:$J,0))</f>
        <v>#N/A</v>
      </c>
      <c r="W895" s="270"/>
      <c r="X895" s="270">
        <f t="shared" ca="1" si="46"/>
        <v>0</v>
      </c>
      <c r="Y895" s="270"/>
      <c r="Z895" s="270"/>
      <c r="AB895" s="272" t="str">
        <f t="shared" si="47"/>
        <v/>
      </c>
    </row>
    <row r="896" spans="1:28" s="271" customFormat="1" ht="20.25">
      <c r="A896" s="215"/>
      <c r="B896" s="216" t="str">
        <f>IF(LEN(A896)=0,"",INDEX('Smelter Look-up'!$A:$A,MATCH($A896,'Smelter Look-up'!$E:$E,0)))</f>
        <v/>
      </c>
      <c r="C896" s="220" t="str">
        <f>IF(LEN(A896)=0,"",INDEX('Smelter Look-up'!$C:$C,MATCH($A896,'Smelter Look-up'!$E:$E,0)))</f>
        <v/>
      </c>
      <c r="D896" s="216"/>
      <c r="E896" s="216" t="str">
        <f ca="1">IF(ISERROR($V896),"",OFFSET('Smelter Look-up'!$D$4,$V896-4,0)&amp;"")</f>
        <v/>
      </c>
      <c r="F896" s="216" t="str">
        <f ca="1">IF(ISERROR($V896),"",OFFSET('Smelter Look-up'!$E$4,$V896-4,0))</f>
        <v/>
      </c>
      <c r="G896" s="216" t="str">
        <f ca="1">IF(C896=$X$4,"Enter smelter details", IF(ISERROR($V896),"",OFFSET('Smelter Look-up'!$F$4,$V896-4,0)))</f>
        <v/>
      </c>
      <c r="H896" s="217" t="str">
        <f ca="1">IF(ISERROR($V896),"",OFFSET('Smelter Look-up'!$G$4,$V896-4,0))</f>
        <v/>
      </c>
      <c r="I896" s="218" t="str">
        <f ca="1">IF(ISERROR($V896),"",OFFSET('Smelter Look-up'!$H$4,$V896-4,0))</f>
        <v/>
      </c>
      <c r="J896" s="218" t="str">
        <f ca="1">IF(ISERROR($V896),"",OFFSET('Smelter Look-up'!$I$4,$V896-4,0))</f>
        <v/>
      </c>
      <c r="K896" s="267"/>
      <c r="L896" s="267"/>
      <c r="M896" s="267"/>
      <c r="N896" s="267"/>
      <c r="O896" s="267"/>
      <c r="P896" s="219"/>
      <c r="Q896" s="268"/>
      <c r="R896" s="216" t="str">
        <f ca="1">IF(ISERROR($V896),"",OFFSET('Smelter Look-up'!$C$4,$V896-4,0)&amp;"")</f>
        <v/>
      </c>
      <c r="S896" s="224" t="str">
        <f t="shared" ca="1" si="45"/>
        <v/>
      </c>
      <c r="T896" s="224" t="str">
        <f ca="1">IF(B896="","",IF(ISERROR(MATCH($J896,SorP!$B$1:$B$6230,0)),"",INDIRECT("'SorP'!$A$"&amp;MATCH($J896,SorP!$B$1:$B$6230,0))))</f>
        <v/>
      </c>
      <c r="U896" s="239"/>
      <c r="V896" s="269" t="e">
        <f>IF(C896="",NA(),MATCH($B896&amp;$C896,'Smelter Look-up'!$J:$J,0))</f>
        <v>#N/A</v>
      </c>
      <c r="W896" s="270"/>
      <c r="X896" s="270">
        <f t="shared" ca="1" si="46"/>
        <v>0</v>
      </c>
      <c r="Y896" s="270"/>
      <c r="Z896" s="270"/>
      <c r="AB896" s="272" t="str">
        <f t="shared" si="47"/>
        <v/>
      </c>
    </row>
    <row r="897" spans="1:28" s="271" customFormat="1" ht="20.25">
      <c r="A897" s="215"/>
      <c r="B897" s="216" t="str">
        <f>IF(LEN(A897)=0,"",INDEX('Smelter Look-up'!$A:$A,MATCH($A897,'Smelter Look-up'!$E:$E,0)))</f>
        <v/>
      </c>
      <c r="C897" s="220" t="str">
        <f>IF(LEN(A897)=0,"",INDEX('Smelter Look-up'!$C:$C,MATCH($A897,'Smelter Look-up'!$E:$E,0)))</f>
        <v/>
      </c>
      <c r="D897" s="216"/>
      <c r="E897" s="216" t="str">
        <f ca="1">IF(ISERROR($V897),"",OFFSET('Smelter Look-up'!$D$4,$V897-4,0)&amp;"")</f>
        <v/>
      </c>
      <c r="F897" s="216" t="str">
        <f ca="1">IF(ISERROR($V897),"",OFFSET('Smelter Look-up'!$E$4,$V897-4,0))</f>
        <v/>
      </c>
      <c r="G897" s="216" t="str">
        <f ca="1">IF(C897=$X$4,"Enter smelter details", IF(ISERROR($V897),"",OFFSET('Smelter Look-up'!$F$4,$V897-4,0)))</f>
        <v/>
      </c>
      <c r="H897" s="217" t="str">
        <f ca="1">IF(ISERROR($V897),"",OFFSET('Smelter Look-up'!$G$4,$V897-4,0))</f>
        <v/>
      </c>
      <c r="I897" s="218" t="str">
        <f ca="1">IF(ISERROR($V897),"",OFFSET('Smelter Look-up'!$H$4,$V897-4,0))</f>
        <v/>
      </c>
      <c r="J897" s="218" t="str">
        <f ca="1">IF(ISERROR($V897),"",OFFSET('Smelter Look-up'!$I$4,$V897-4,0))</f>
        <v/>
      </c>
      <c r="K897" s="267"/>
      <c r="L897" s="267"/>
      <c r="M897" s="267"/>
      <c r="N897" s="267"/>
      <c r="O897" s="267"/>
      <c r="P897" s="219"/>
      <c r="Q897" s="268"/>
      <c r="R897" s="216" t="str">
        <f ca="1">IF(ISERROR($V897),"",OFFSET('Smelter Look-up'!$C$4,$V897-4,0)&amp;"")</f>
        <v/>
      </c>
      <c r="S897" s="224" t="str">
        <f t="shared" ca="1" si="45"/>
        <v/>
      </c>
      <c r="T897" s="224" t="str">
        <f ca="1">IF(B897="","",IF(ISERROR(MATCH($J897,SorP!$B$1:$B$6230,0)),"",INDIRECT("'SorP'!$A$"&amp;MATCH($J897,SorP!$B$1:$B$6230,0))))</f>
        <v/>
      </c>
      <c r="U897" s="239"/>
      <c r="V897" s="269" t="e">
        <f>IF(C897="",NA(),MATCH($B897&amp;$C897,'Smelter Look-up'!$J:$J,0))</f>
        <v>#N/A</v>
      </c>
      <c r="W897" s="270"/>
      <c r="X897" s="270">
        <f t="shared" ca="1" si="46"/>
        <v>0</v>
      </c>
      <c r="Y897" s="270"/>
      <c r="Z897" s="270"/>
      <c r="AB897" s="272" t="str">
        <f t="shared" si="47"/>
        <v/>
      </c>
    </row>
    <row r="898" spans="1:28" s="271" customFormat="1" ht="20.25">
      <c r="A898" s="215"/>
      <c r="B898" s="216" t="str">
        <f>IF(LEN(A898)=0,"",INDEX('Smelter Look-up'!$A:$A,MATCH($A898,'Smelter Look-up'!$E:$E,0)))</f>
        <v/>
      </c>
      <c r="C898" s="220" t="str">
        <f>IF(LEN(A898)=0,"",INDEX('Smelter Look-up'!$C:$C,MATCH($A898,'Smelter Look-up'!$E:$E,0)))</f>
        <v/>
      </c>
      <c r="D898" s="216"/>
      <c r="E898" s="216" t="str">
        <f ca="1">IF(ISERROR($V898),"",OFFSET('Smelter Look-up'!$D$4,$V898-4,0)&amp;"")</f>
        <v/>
      </c>
      <c r="F898" s="216" t="str">
        <f ca="1">IF(ISERROR($V898),"",OFFSET('Smelter Look-up'!$E$4,$V898-4,0))</f>
        <v/>
      </c>
      <c r="G898" s="216" t="str">
        <f ca="1">IF(C898=$X$4,"Enter smelter details", IF(ISERROR($V898),"",OFFSET('Smelter Look-up'!$F$4,$V898-4,0)))</f>
        <v/>
      </c>
      <c r="H898" s="217" t="str">
        <f ca="1">IF(ISERROR($V898),"",OFFSET('Smelter Look-up'!$G$4,$V898-4,0))</f>
        <v/>
      </c>
      <c r="I898" s="218" t="str">
        <f ca="1">IF(ISERROR($V898),"",OFFSET('Smelter Look-up'!$H$4,$V898-4,0))</f>
        <v/>
      </c>
      <c r="J898" s="218" t="str">
        <f ca="1">IF(ISERROR($V898),"",OFFSET('Smelter Look-up'!$I$4,$V898-4,0))</f>
        <v/>
      </c>
      <c r="K898" s="267"/>
      <c r="L898" s="267"/>
      <c r="M898" s="267"/>
      <c r="N898" s="267"/>
      <c r="O898" s="267"/>
      <c r="P898" s="219"/>
      <c r="Q898" s="268"/>
      <c r="R898" s="216" t="str">
        <f ca="1">IF(ISERROR($V898),"",OFFSET('Smelter Look-up'!$C$4,$V898-4,0)&amp;"")</f>
        <v/>
      </c>
      <c r="S898" s="224" t="str">
        <f t="shared" ca="1" si="45"/>
        <v/>
      </c>
      <c r="T898" s="224" t="str">
        <f ca="1">IF(B898="","",IF(ISERROR(MATCH($J898,SorP!$B$1:$B$6230,0)),"",INDIRECT("'SorP'!$A$"&amp;MATCH($J898,SorP!$B$1:$B$6230,0))))</f>
        <v/>
      </c>
      <c r="U898" s="239"/>
      <c r="V898" s="269" t="e">
        <f>IF(C898="",NA(),MATCH($B898&amp;$C898,'Smelter Look-up'!$J:$J,0))</f>
        <v>#N/A</v>
      </c>
      <c r="W898" s="270"/>
      <c r="X898" s="270">
        <f t="shared" ca="1" si="46"/>
        <v>0</v>
      </c>
      <c r="Y898" s="270"/>
      <c r="Z898" s="270"/>
      <c r="AB898" s="272" t="str">
        <f t="shared" si="47"/>
        <v/>
      </c>
    </row>
    <row r="899" spans="1:28" s="271" customFormat="1" ht="20.25">
      <c r="A899" s="215"/>
      <c r="B899" s="216" t="str">
        <f>IF(LEN(A899)=0,"",INDEX('Smelter Look-up'!$A:$A,MATCH($A899,'Smelter Look-up'!$E:$E,0)))</f>
        <v/>
      </c>
      <c r="C899" s="220" t="str">
        <f>IF(LEN(A899)=0,"",INDEX('Smelter Look-up'!$C:$C,MATCH($A899,'Smelter Look-up'!$E:$E,0)))</f>
        <v/>
      </c>
      <c r="D899" s="216"/>
      <c r="E899" s="216" t="str">
        <f ca="1">IF(ISERROR($V899),"",OFFSET('Smelter Look-up'!$D$4,$V899-4,0)&amp;"")</f>
        <v/>
      </c>
      <c r="F899" s="216" t="str">
        <f ca="1">IF(ISERROR($V899),"",OFFSET('Smelter Look-up'!$E$4,$V899-4,0))</f>
        <v/>
      </c>
      <c r="G899" s="216" t="str">
        <f ca="1">IF(C899=$X$4,"Enter smelter details", IF(ISERROR($V899),"",OFFSET('Smelter Look-up'!$F$4,$V899-4,0)))</f>
        <v/>
      </c>
      <c r="H899" s="217" t="str">
        <f ca="1">IF(ISERROR($V899),"",OFFSET('Smelter Look-up'!$G$4,$V899-4,0))</f>
        <v/>
      </c>
      <c r="I899" s="218" t="str">
        <f ca="1">IF(ISERROR($V899),"",OFFSET('Smelter Look-up'!$H$4,$V899-4,0))</f>
        <v/>
      </c>
      <c r="J899" s="218" t="str">
        <f ca="1">IF(ISERROR($V899),"",OFFSET('Smelter Look-up'!$I$4,$V899-4,0))</f>
        <v/>
      </c>
      <c r="K899" s="267"/>
      <c r="L899" s="267"/>
      <c r="M899" s="267"/>
      <c r="N899" s="267"/>
      <c r="O899" s="267"/>
      <c r="P899" s="219"/>
      <c r="Q899" s="268"/>
      <c r="R899" s="216" t="str">
        <f ca="1">IF(ISERROR($V899),"",OFFSET('Smelter Look-up'!$C$4,$V899-4,0)&amp;"")</f>
        <v/>
      </c>
      <c r="S899" s="224" t="str">
        <f t="shared" ca="1" si="45"/>
        <v/>
      </c>
      <c r="T899" s="224" t="str">
        <f ca="1">IF(B899="","",IF(ISERROR(MATCH($J899,SorP!$B$1:$B$6230,0)),"",INDIRECT("'SorP'!$A$"&amp;MATCH($J899,SorP!$B$1:$B$6230,0))))</f>
        <v/>
      </c>
      <c r="U899" s="239"/>
      <c r="V899" s="269" t="e">
        <f>IF(C899="",NA(),MATCH($B899&amp;$C899,'Smelter Look-up'!$J:$J,0))</f>
        <v>#N/A</v>
      </c>
      <c r="W899" s="270"/>
      <c r="X899" s="270">
        <f t="shared" ca="1" si="46"/>
        <v>0</v>
      </c>
      <c r="Y899" s="270"/>
      <c r="Z899" s="270"/>
      <c r="AB899" s="272" t="str">
        <f t="shared" si="47"/>
        <v/>
      </c>
    </row>
    <row r="900" spans="1:28" s="271" customFormat="1" ht="20.25">
      <c r="A900" s="215"/>
      <c r="B900" s="216" t="str">
        <f>IF(LEN(A900)=0,"",INDEX('Smelter Look-up'!$A:$A,MATCH($A900,'Smelter Look-up'!$E:$E,0)))</f>
        <v/>
      </c>
      <c r="C900" s="220" t="str">
        <f>IF(LEN(A900)=0,"",INDEX('Smelter Look-up'!$C:$C,MATCH($A900,'Smelter Look-up'!$E:$E,0)))</f>
        <v/>
      </c>
      <c r="D900" s="216"/>
      <c r="E900" s="216" t="str">
        <f ca="1">IF(ISERROR($V900),"",OFFSET('Smelter Look-up'!$D$4,$V900-4,0)&amp;"")</f>
        <v/>
      </c>
      <c r="F900" s="216" t="str">
        <f ca="1">IF(ISERROR($V900),"",OFFSET('Smelter Look-up'!$E$4,$V900-4,0))</f>
        <v/>
      </c>
      <c r="G900" s="216" t="str">
        <f ca="1">IF(C900=$X$4,"Enter smelter details", IF(ISERROR($V900),"",OFFSET('Smelter Look-up'!$F$4,$V900-4,0)))</f>
        <v/>
      </c>
      <c r="H900" s="217" t="str">
        <f ca="1">IF(ISERROR($V900),"",OFFSET('Smelter Look-up'!$G$4,$V900-4,0))</f>
        <v/>
      </c>
      <c r="I900" s="218" t="str">
        <f ca="1">IF(ISERROR($V900),"",OFFSET('Smelter Look-up'!$H$4,$V900-4,0))</f>
        <v/>
      </c>
      <c r="J900" s="218" t="str">
        <f ca="1">IF(ISERROR($V900),"",OFFSET('Smelter Look-up'!$I$4,$V900-4,0))</f>
        <v/>
      </c>
      <c r="K900" s="267"/>
      <c r="L900" s="267"/>
      <c r="M900" s="267"/>
      <c r="N900" s="267"/>
      <c r="O900" s="267"/>
      <c r="P900" s="219"/>
      <c r="Q900" s="268"/>
      <c r="R900" s="216" t="str">
        <f ca="1">IF(ISERROR($V900),"",OFFSET('Smelter Look-up'!$C$4,$V900-4,0)&amp;"")</f>
        <v/>
      </c>
      <c r="S900" s="224" t="str">
        <f t="shared" ca="1" si="45"/>
        <v/>
      </c>
      <c r="T900" s="224" t="str">
        <f ca="1">IF(B900="","",IF(ISERROR(MATCH($J900,SorP!$B$1:$B$6230,0)),"",INDIRECT("'SorP'!$A$"&amp;MATCH($J900,SorP!$B$1:$B$6230,0))))</f>
        <v/>
      </c>
      <c r="U900" s="239"/>
      <c r="V900" s="269" t="e">
        <f>IF(C900="",NA(),MATCH($B900&amp;$C900,'Smelter Look-up'!$J:$J,0))</f>
        <v>#N/A</v>
      </c>
      <c r="W900" s="270"/>
      <c r="X900" s="270">
        <f t="shared" ca="1" si="46"/>
        <v>0</v>
      </c>
      <c r="Y900" s="270"/>
      <c r="Z900" s="270"/>
      <c r="AB900" s="272" t="str">
        <f t="shared" si="47"/>
        <v/>
      </c>
    </row>
    <row r="901" spans="1:28" s="271" customFormat="1" ht="20.25">
      <c r="A901" s="215"/>
      <c r="B901" s="216" t="str">
        <f>IF(LEN(A901)=0,"",INDEX('Smelter Look-up'!$A:$A,MATCH($A901,'Smelter Look-up'!$E:$E,0)))</f>
        <v/>
      </c>
      <c r="C901" s="220" t="str">
        <f>IF(LEN(A901)=0,"",INDEX('Smelter Look-up'!$C:$C,MATCH($A901,'Smelter Look-up'!$E:$E,0)))</f>
        <v/>
      </c>
      <c r="D901" s="216"/>
      <c r="E901" s="216" t="str">
        <f ca="1">IF(ISERROR($V901),"",OFFSET('Smelter Look-up'!$D$4,$V901-4,0)&amp;"")</f>
        <v/>
      </c>
      <c r="F901" s="216" t="str">
        <f ca="1">IF(ISERROR($V901),"",OFFSET('Smelter Look-up'!$E$4,$V901-4,0))</f>
        <v/>
      </c>
      <c r="G901" s="216" t="str">
        <f ca="1">IF(C901=$X$4,"Enter smelter details", IF(ISERROR($V901),"",OFFSET('Smelter Look-up'!$F$4,$V901-4,0)))</f>
        <v/>
      </c>
      <c r="H901" s="217" t="str">
        <f ca="1">IF(ISERROR($V901),"",OFFSET('Smelter Look-up'!$G$4,$V901-4,0))</f>
        <v/>
      </c>
      <c r="I901" s="218" t="str">
        <f ca="1">IF(ISERROR($V901),"",OFFSET('Smelter Look-up'!$H$4,$V901-4,0))</f>
        <v/>
      </c>
      <c r="J901" s="218" t="str">
        <f ca="1">IF(ISERROR($V901),"",OFFSET('Smelter Look-up'!$I$4,$V901-4,0))</f>
        <v/>
      </c>
      <c r="K901" s="267"/>
      <c r="L901" s="267"/>
      <c r="M901" s="267"/>
      <c r="N901" s="267"/>
      <c r="O901" s="267"/>
      <c r="P901" s="219"/>
      <c r="Q901" s="268"/>
      <c r="R901" s="216" t="str">
        <f ca="1">IF(ISERROR($V901),"",OFFSET('Smelter Look-up'!$C$4,$V901-4,0)&amp;"")</f>
        <v/>
      </c>
      <c r="S901" s="224" t="str">
        <f t="shared" ca="1" si="45"/>
        <v/>
      </c>
      <c r="T901" s="224" t="str">
        <f ca="1">IF(B901="","",IF(ISERROR(MATCH($J901,SorP!$B$1:$B$6230,0)),"",INDIRECT("'SorP'!$A$"&amp;MATCH($J901,SorP!$B$1:$B$6230,0))))</f>
        <v/>
      </c>
      <c r="U901" s="239"/>
      <c r="V901" s="269" t="e">
        <f>IF(C901="",NA(),MATCH($B901&amp;$C901,'Smelter Look-up'!$J:$J,0))</f>
        <v>#N/A</v>
      </c>
      <c r="W901" s="270"/>
      <c r="X901" s="270">
        <f t="shared" ca="1" si="46"/>
        <v>0</v>
      </c>
      <c r="Y901" s="270"/>
      <c r="Z901" s="270"/>
      <c r="AB901" s="272" t="str">
        <f t="shared" si="47"/>
        <v/>
      </c>
    </row>
    <row r="902" spans="1:28" s="271" customFormat="1" ht="20.25">
      <c r="A902" s="215"/>
      <c r="B902" s="216" t="str">
        <f>IF(LEN(A902)=0,"",INDEX('Smelter Look-up'!$A:$A,MATCH($A902,'Smelter Look-up'!$E:$E,0)))</f>
        <v/>
      </c>
      <c r="C902" s="220" t="str">
        <f>IF(LEN(A902)=0,"",INDEX('Smelter Look-up'!$C:$C,MATCH($A902,'Smelter Look-up'!$E:$E,0)))</f>
        <v/>
      </c>
      <c r="D902" s="216"/>
      <c r="E902" s="216" t="str">
        <f ca="1">IF(ISERROR($V902),"",OFFSET('Smelter Look-up'!$D$4,$V902-4,0)&amp;"")</f>
        <v/>
      </c>
      <c r="F902" s="216" t="str">
        <f ca="1">IF(ISERROR($V902),"",OFFSET('Smelter Look-up'!$E$4,$V902-4,0))</f>
        <v/>
      </c>
      <c r="G902" s="216" t="str">
        <f ca="1">IF(C902=$X$4,"Enter smelter details", IF(ISERROR($V902),"",OFFSET('Smelter Look-up'!$F$4,$V902-4,0)))</f>
        <v/>
      </c>
      <c r="H902" s="217" t="str">
        <f ca="1">IF(ISERROR($V902),"",OFFSET('Smelter Look-up'!$G$4,$V902-4,0))</f>
        <v/>
      </c>
      <c r="I902" s="218" t="str">
        <f ca="1">IF(ISERROR($V902),"",OFFSET('Smelter Look-up'!$H$4,$V902-4,0))</f>
        <v/>
      </c>
      <c r="J902" s="218" t="str">
        <f ca="1">IF(ISERROR($V902),"",OFFSET('Smelter Look-up'!$I$4,$V902-4,0))</f>
        <v/>
      </c>
      <c r="K902" s="267"/>
      <c r="L902" s="267"/>
      <c r="M902" s="267"/>
      <c r="N902" s="267"/>
      <c r="O902" s="267"/>
      <c r="P902" s="219"/>
      <c r="Q902" s="268"/>
      <c r="R902" s="216" t="str">
        <f ca="1">IF(ISERROR($V902),"",OFFSET('Smelter Look-up'!$C$4,$V902-4,0)&amp;"")</f>
        <v/>
      </c>
      <c r="S902" s="224" t="str">
        <f t="shared" ca="1" si="45"/>
        <v/>
      </c>
      <c r="T902" s="224" t="str">
        <f ca="1">IF(B902="","",IF(ISERROR(MATCH($J902,SorP!$B$1:$B$6230,0)),"",INDIRECT("'SorP'!$A$"&amp;MATCH($J902,SorP!$B$1:$B$6230,0))))</f>
        <v/>
      </c>
      <c r="U902" s="239"/>
      <c r="V902" s="269" t="e">
        <f>IF(C902="",NA(),MATCH($B902&amp;$C902,'Smelter Look-up'!$J:$J,0))</f>
        <v>#N/A</v>
      </c>
      <c r="W902" s="270"/>
      <c r="X902" s="270">
        <f t="shared" ca="1" si="46"/>
        <v>0</v>
      </c>
      <c r="Y902" s="270"/>
      <c r="Z902" s="270"/>
      <c r="AB902" s="272" t="str">
        <f t="shared" si="47"/>
        <v/>
      </c>
    </row>
    <row r="903" spans="1:28" s="271" customFormat="1" ht="20.25">
      <c r="A903" s="215"/>
      <c r="B903" s="216" t="str">
        <f>IF(LEN(A903)=0,"",INDEX('Smelter Look-up'!$A:$A,MATCH($A903,'Smelter Look-up'!$E:$E,0)))</f>
        <v/>
      </c>
      <c r="C903" s="220" t="str">
        <f>IF(LEN(A903)=0,"",INDEX('Smelter Look-up'!$C:$C,MATCH($A903,'Smelter Look-up'!$E:$E,0)))</f>
        <v/>
      </c>
      <c r="D903" s="216"/>
      <c r="E903" s="216" t="str">
        <f ca="1">IF(ISERROR($V903),"",OFFSET('Smelter Look-up'!$D$4,$V903-4,0)&amp;"")</f>
        <v/>
      </c>
      <c r="F903" s="216" t="str">
        <f ca="1">IF(ISERROR($V903),"",OFFSET('Smelter Look-up'!$E$4,$V903-4,0))</f>
        <v/>
      </c>
      <c r="G903" s="216" t="str">
        <f ca="1">IF(C903=$X$4,"Enter smelter details", IF(ISERROR($V903),"",OFFSET('Smelter Look-up'!$F$4,$V903-4,0)))</f>
        <v/>
      </c>
      <c r="H903" s="217" t="str">
        <f ca="1">IF(ISERROR($V903),"",OFFSET('Smelter Look-up'!$G$4,$V903-4,0))</f>
        <v/>
      </c>
      <c r="I903" s="218" t="str">
        <f ca="1">IF(ISERROR($V903),"",OFFSET('Smelter Look-up'!$H$4,$V903-4,0))</f>
        <v/>
      </c>
      <c r="J903" s="218" t="str">
        <f ca="1">IF(ISERROR($V903),"",OFFSET('Smelter Look-up'!$I$4,$V903-4,0))</f>
        <v/>
      </c>
      <c r="K903" s="267"/>
      <c r="L903" s="267"/>
      <c r="M903" s="267"/>
      <c r="N903" s="267"/>
      <c r="O903" s="267"/>
      <c r="P903" s="219"/>
      <c r="Q903" s="268"/>
      <c r="R903" s="216" t="str">
        <f ca="1">IF(ISERROR($V903),"",OFFSET('Smelter Look-up'!$C$4,$V903-4,0)&amp;"")</f>
        <v/>
      </c>
      <c r="S903" s="224" t="str">
        <f t="shared" ca="1" si="45"/>
        <v/>
      </c>
      <c r="T903" s="224" t="str">
        <f ca="1">IF(B903="","",IF(ISERROR(MATCH($J903,SorP!$B$1:$B$6230,0)),"",INDIRECT("'SorP'!$A$"&amp;MATCH($J903,SorP!$B$1:$B$6230,0))))</f>
        <v/>
      </c>
      <c r="U903" s="239"/>
      <c r="V903" s="269" t="e">
        <f>IF(C903="",NA(),MATCH($B903&amp;$C903,'Smelter Look-up'!$J:$J,0))</f>
        <v>#N/A</v>
      </c>
      <c r="W903" s="270"/>
      <c r="X903" s="270">
        <f t="shared" ca="1" si="46"/>
        <v>0</v>
      </c>
      <c r="Y903" s="270"/>
      <c r="Z903" s="270"/>
      <c r="AB903" s="272" t="str">
        <f t="shared" si="47"/>
        <v/>
      </c>
    </row>
    <row r="904" spans="1:28" s="271" customFormat="1" ht="20.25">
      <c r="A904" s="215"/>
      <c r="B904" s="216" t="str">
        <f>IF(LEN(A904)=0,"",INDEX('Smelter Look-up'!$A:$A,MATCH($A904,'Smelter Look-up'!$E:$E,0)))</f>
        <v/>
      </c>
      <c r="C904" s="220" t="str">
        <f>IF(LEN(A904)=0,"",INDEX('Smelter Look-up'!$C:$C,MATCH($A904,'Smelter Look-up'!$E:$E,0)))</f>
        <v/>
      </c>
      <c r="D904" s="216"/>
      <c r="E904" s="216" t="str">
        <f ca="1">IF(ISERROR($V904),"",OFFSET('Smelter Look-up'!$D$4,$V904-4,0)&amp;"")</f>
        <v/>
      </c>
      <c r="F904" s="216" t="str">
        <f ca="1">IF(ISERROR($V904),"",OFFSET('Smelter Look-up'!$E$4,$V904-4,0))</f>
        <v/>
      </c>
      <c r="G904" s="216" t="str">
        <f ca="1">IF(C904=$X$4,"Enter smelter details", IF(ISERROR($V904),"",OFFSET('Smelter Look-up'!$F$4,$V904-4,0)))</f>
        <v/>
      </c>
      <c r="H904" s="217" t="str">
        <f ca="1">IF(ISERROR($V904),"",OFFSET('Smelter Look-up'!$G$4,$V904-4,0))</f>
        <v/>
      </c>
      <c r="I904" s="218" t="str">
        <f ca="1">IF(ISERROR($V904),"",OFFSET('Smelter Look-up'!$H$4,$V904-4,0))</f>
        <v/>
      </c>
      <c r="J904" s="218" t="str">
        <f ca="1">IF(ISERROR($V904),"",OFFSET('Smelter Look-up'!$I$4,$V904-4,0))</f>
        <v/>
      </c>
      <c r="K904" s="267"/>
      <c r="L904" s="267"/>
      <c r="M904" s="267"/>
      <c r="N904" s="267"/>
      <c r="O904" s="267"/>
      <c r="P904" s="219"/>
      <c r="Q904" s="268"/>
      <c r="R904" s="216" t="str">
        <f ca="1">IF(ISERROR($V904),"",OFFSET('Smelter Look-up'!$C$4,$V904-4,0)&amp;"")</f>
        <v/>
      </c>
      <c r="S904" s="224" t="str">
        <f t="shared" ca="1" si="45"/>
        <v/>
      </c>
      <c r="T904" s="224" t="str">
        <f ca="1">IF(B904="","",IF(ISERROR(MATCH($J904,SorP!$B$1:$B$6230,0)),"",INDIRECT("'SorP'!$A$"&amp;MATCH($J904,SorP!$B$1:$B$6230,0))))</f>
        <v/>
      </c>
      <c r="U904" s="239"/>
      <c r="V904" s="269" t="e">
        <f>IF(C904="",NA(),MATCH($B904&amp;$C904,'Smelter Look-up'!$J:$J,0))</f>
        <v>#N/A</v>
      </c>
      <c r="W904" s="270"/>
      <c r="X904" s="270">
        <f t="shared" ca="1" si="46"/>
        <v>0</v>
      </c>
      <c r="Y904" s="270"/>
      <c r="Z904" s="270"/>
      <c r="AB904" s="272" t="str">
        <f t="shared" si="47"/>
        <v/>
      </c>
    </row>
    <row r="905" spans="1:28" s="271" customFormat="1" ht="20.25">
      <c r="A905" s="215"/>
      <c r="B905" s="216" t="str">
        <f>IF(LEN(A905)=0,"",INDEX('Smelter Look-up'!$A:$A,MATCH($A905,'Smelter Look-up'!$E:$E,0)))</f>
        <v/>
      </c>
      <c r="C905" s="220" t="str">
        <f>IF(LEN(A905)=0,"",INDEX('Smelter Look-up'!$C:$C,MATCH($A905,'Smelter Look-up'!$E:$E,0)))</f>
        <v/>
      </c>
      <c r="D905" s="216"/>
      <c r="E905" s="216" t="str">
        <f ca="1">IF(ISERROR($V905),"",OFFSET('Smelter Look-up'!$D$4,$V905-4,0)&amp;"")</f>
        <v/>
      </c>
      <c r="F905" s="216" t="str">
        <f ca="1">IF(ISERROR($V905),"",OFFSET('Smelter Look-up'!$E$4,$V905-4,0))</f>
        <v/>
      </c>
      <c r="G905" s="216" t="str">
        <f ca="1">IF(C905=$X$4,"Enter smelter details", IF(ISERROR($V905),"",OFFSET('Smelter Look-up'!$F$4,$V905-4,0)))</f>
        <v/>
      </c>
      <c r="H905" s="217" t="str">
        <f ca="1">IF(ISERROR($V905),"",OFFSET('Smelter Look-up'!$G$4,$V905-4,0))</f>
        <v/>
      </c>
      <c r="I905" s="218" t="str">
        <f ca="1">IF(ISERROR($V905),"",OFFSET('Smelter Look-up'!$H$4,$V905-4,0))</f>
        <v/>
      </c>
      <c r="J905" s="218" t="str">
        <f ca="1">IF(ISERROR($V905),"",OFFSET('Smelter Look-up'!$I$4,$V905-4,0))</f>
        <v/>
      </c>
      <c r="K905" s="267"/>
      <c r="L905" s="267"/>
      <c r="M905" s="267"/>
      <c r="N905" s="267"/>
      <c r="O905" s="267"/>
      <c r="P905" s="219"/>
      <c r="Q905" s="268"/>
      <c r="R905" s="216" t="str">
        <f ca="1">IF(ISERROR($V905),"",OFFSET('Smelter Look-up'!$C$4,$V905-4,0)&amp;"")</f>
        <v/>
      </c>
      <c r="S905" s="224" t="str">
        <f t="shared" ca="1" si="45"/>
        <v/>
      </c>
      <c r="T905" s="224" t="str">
        <f ca="1">IF(B905="","",IF(ISERROR(MATCH($J905,SorP!$B$1:$B$6230,0)),"",INDIRECT("'SorP'!$A$"&amp;MATCH($J905,SorP!$B$1:$B$6230,0))))</f>
        <v/>
      </c>
      <c r="U905" s="239"/>
      <c r="V905" s="269" t="e">
        <f>IF(C905="",NA(),MATCH($B905&amp;$C905,'Smelter Look-up'!$J:$J,0))</f>
        <v>#N/A</v>
      </c>
      <c r="W905" s="270"/>
      <c r="X905" s="270">
        <f t="shared" ca="1" si="46"/>
        <v>0</v>
      </c>
      <c r="Y905" s="270"/>
      <c r="Z905" s="270"/>
      <c r="AB905" s="272" t="str">
        <f t="shared" si="47"/>
        <v/>
      </c>
    </row>
    <row r="906" spans="1:28" s="271" customFormat="1" ht="20.25">
      <c r="A906" s="215"/>
      <c r="B906" s="216" t="str">
        <f>IF(LEN(A906)=0,"",INDEX('Smelter Look-up'!$A:$A,MATCH($A906,'Smelter Look-up'!$E:$E,0)))</f>
        <v/>
      </c>
      <c r="C906" s="220" t="str">
        <f>IF(LEN(A906)=0,"",INDEX('Smelter Look-up'!$C:$C,MATCH($A906,'Smelter Look-up'!$E:$E,0)))</f>
        <v/>
      </c>
      <c r="D906" s="216"/>
      <c r="E906" s="216" t="str">
        <f ca="1">IF(ISERROR($V906),"",OFFSET('Smelter Look-up'!$D$4,$V906-4,0)&amp;"")</f>
        <v/>
      </c>
      <c r="F906" s="216" t="str">
        <f ca="1">IF(ISERROR($V906),"",OFFSET('Smelter Look-up'!$E$4,$V906-4,0))</f>
        <v/>
      </c>
      <c r="G906" s="216" t="str">
        <f ca="1">IF(C906=$X$4,"Enter smelter details", IF(ISERROR($V906),"",OFFSET('Smelter Look-up'!$F$4,$V906-4,0)))</f>
        <v/>
      </c>
      <c r="H906" s="217" t="str">
        <f ca="1">IF(ISERROR($V906),"",OFFSET('Smelter Look-up'!$G$4,$V906-4,0))</f>
        <v/>
      </c>
      <c r="I906" s="218" t="str">
        <f ca="1">IF(ISERROR($V906),"",OFFSET('Smelter Look-up'!$H$4,$V906-4,0))</f>
        <v/>
      </c>
      <c r="J906" s="218" t="str">
        <f ca="1">IF(ISERROR($V906),"",OFFSET('Smelter Look-up'!$I$4,$V906-4,0))</f>
        <v/>
      </c>
      <c r="K906" s="267"/>
      <c r="L906" s="267"/>
      <c r="M906" s="267"/>
      <c r="N906" s="267"/>
      <c r="O906" s="267"/>
      <c r="P906" s="219"/>
      <c r="Q906" s="268"/>
      <c r="R906" s="216" t="str">
        <f ca="1">IF(ISERROR($V906),"",OFFSET('Smelter Look-up'!$C$4,$V906-4,0)&amp;"")</f>
        <v/>
      </c>
      <c r="S906" s="224" t="str">
        <f t="shared" ca="1" si="45"/>
        <v/>
      </c>
      <c r="T906" s="224" t="str">
        <f ca="1">IF(B906="","",IF(ISERROR(MATCH($J906,SorP!$B$1:$B$6230,0)),"",INDIRECT("'SorP'!$A$"&amp;MATCH($J906,SorP!$B$1:$B$6230,0))))</f>
        <v/>
      </c>
      <c r="U906" s="239"/>
      <c r="V906" s="269" t="e">
        <f>IF(C906="",NA(),MATCH($B906&amp;$C906,'Smelter Look-up'!$J:$J,0))</f>
        <v>#N/A</v>
      </c>
      <c r="W906" s="270"/>
      <c r="X906" s="270">
        <f t="shared" ca="1" si="46"/>
        <v>0</v>
      </c>
      <c r="Y906" s="270"/>
      <c r="Z906" s="270"/>
      <c r="AB906" s="272" t="str">
        <f t="shared" si="47"/>
        <v/>
      </c>
    </row>
    <row r="907" spans="1:28" s="271" customFormat="1" ht="20.25">
      <c r="A907" s="215"/>
      <c r="B907" s="216" t="str">
        <f>IF(LEN(A907)=0,"",INDEX('Smelter Look-up'!$A:$A,MATCH($A907,'Smelter Look-up'!$E:$E,0)))</f>
        <v/>
      </c>
      <c r="C907" s="220" t="str">
        <f>IF(LEN(A907)=0,"",INDEX('Smelter Look-up'!$C:$C,MATCH($A907,'Smelter Look-up'!$E:$E,0)))</f>
        <v/>
      </c>
      <c r="D907" s="216"/>
      <c r="E907" s="216" t="str">
        <f ca="1">IF(ISERROR($V907),"",OFFSET('Smelter Look-up'!$D$4,$V907-4,0)&amp;"")</f>
        <v/>
      </c>
      <c r="F907" s="216" t="str">
        <f ca="1">IF(ISERROR($V907),"",OFFSET('Smelter Look-up'!$E$4,$V907-4,0))</f>
        <v/>
      </c>
      <c r="G907" s="216" t="str">
        <f ca="1">IF(C907=$X$4,"Enter smelter details", IF(ISERROR($V907),"",OFFSET('Smelter Look-up'!$F$4,$V907-4,0)))</f>
        <v/>
      </c>
      <c r="H907" s="217" t="str">
        <f ca="1">IF(ISERROR($V907),"",OFFSET('Smelter Look-up'!$G$4,$V907-4,0))</f>
        <v/>
      </c>
      <c r="I907" s="218" t="str">
        <f ca="1">IF(ISERROR($V907),"",OFFSET('Smelter Look-up'!$H$4,$V907-4,0))</f>
        <v/>
      </c>
      <c r="J907" s="218" t="str">
        <f ca="1">IF(ISERROR($V907),"",OFFSET('Smelter Look-up'!$I$4,$V907-4,0))</f>
        <v/>
      </c>
      <c r="K907" s="267"/>
      <c r="L907" s="267"/>
      <c r="M907" s="267"/>
      <c r="N907" s="267"/>
      <c r="O907" s="267"/>
      <c r="P907" s="219"/>
      <c r="Q907" s="268"/>
      <c r="R907" s="216" t="str">
        <f ca="1">IF(ISERROR($V907),"",OFFSET('Smelter Look-up'!$C$4,$V907-4,0)&amp;"")</f>
        <v/>
      </c>
      <c r="S907" s="224" t="str">
        <f t="shared" ca="1" si="45"/>
        <v/>
      </c>
      <c r="T907" s="224" t="str">
        <f ca="1">IF(B907="","",IF(ISERROR(MATCH($J907,SorP!$B$1:$B$6230,0)),"",INDIRECT("'SorP'!$A$"&amp;MATCH($J907,SorP!$B$1:$B$6230,0))))</f>
        <v/>
      </c>
      <c r="U907" s="239"/>
      <c r="V907" s="269" t="e">
        <f>IF(C907="",NA(),MATCH($B907&amp;$C907,'Smelter Look-up'!$J:$J,0))</f>
        <v>#N/A</v>
      </c>
      <c r="W907" s="270"/>
      <c r="X907" s="270">
        <f t="shared" ca="1" si="46"/>
        <v>0</v>
      </c>
      <c r="Y907" s="270"/>
      <c r="Z907" s="270"/>
      <c r="AB907" s="272" t="str">
        <f t="shared" si="47"/>
        <v/>
      </c>
    </row>
    <row r="908" spans="1:28" s="271" customFormat="1" ht="20.25">
      <c r="A908" s="215"/>
      <c r="B908" s="216" t="str">
        <f>IF(LEN(A908)=0,"",INDEX('Smelter Look-up'!$A:$A,MATCH($A908,'Smelter Look-up'!$E:$E,0)))</f>
        <v/>
      </c>
      <c r="C908" s="220" t="str">
        <f>IF(LEN(A908)=0,"",INDEX('Smelter Look-up'!$C:$C,MATCH($A908,'Smelter Look-up'!$E:$E,0)))</f>
        <v/>
      </c>
      <c r="D908" s="216"/>
      <c r="E908" s="216" t="str">
        <f ca="1">IF(ISERROR($V908),"",OFFSET('Smelter Look-up'!$D$4,$V908-4,0)&amp;"")</f>
        <v/>
      </c>
      <c r="F908" s="216" t="str">
        <f ca="1">IF(ISERROR($V908),"",OFFSET('Smelter Look-up'!$E$4,$V908-4,0))</f>
        <v/>
      </c>
      <c r="G908" s="216" t="str">
        <f ca="1">IF(C908=$X$4,"Enter smelter details", IF(ISERROR($V908),"",OFFSET('Smelter Look-up'!$F$4,$V908-4,0)))</f>
        <v/>
      </c>
      <c r="H908" s="217" t="str">
        <f ca="1">IF(ISERROR($V908),"",OFFSET('Smelter Look-up'!$G$4,$V908-4,0))</f>
        <v/>
      </c>
      <c r="I908" s="218" t="str">
        <f ca="1">IF(ISERROR($V908),"",OFFSET('Smelter Look-up'!$H$4,$V908-4,0))</f>
        <v/>
      </c>
      <c r="J908" s="218" t="str">
        <f ca="1">IF(ISERROR($V908),"",OFFSET('Smelter Look-up'!$I$4,$V908-4,0))</f>
        <v/>
      </c>
      <c r="K908" s="267"/>
      <c r="L908" s="267"/>
      <c r="M908" s="267"/>
      <c r="N908" s="267"/>
      <c r="O908" s="267"/>
      <c r="P908" s="219"/>
      <c r="Q908" s="268"/>
      <c r="R908" s="216" t="str">
        <f ca="1">IF(ISERROR($V908),"",OFFSET('Smelter Look-up'!$C$4,$V908-4,0)&amp;"")</f>
        <v/>
      </c>
      <c r="S908" s="224" t="str">
        <f t="shared" ca="1" si="45"/>
        <v/>
      </c>
      <c r="T908" s="224" t="str">
        <f ca="1">IF(B908="","",IF(ISERROR(MATCH($J908,SorP!$B$1:$B$6230,0)),"",INDIRECT("'SorP'!$A$"&amp;MATCH($J908,SorP!$B$1:$B$6230,0))))</f>
        <v/>
      </c>
      <c r="U908" s="239"/>
      <c r="V908" s="269" t="e">
        <f>IF(C908="",NA(),MATCH($B908&amp;$C908,'Smelter Look-up'!$J:$J,0))</f>
        <v>#N/A</v>
      </c>
      <c r="W908" s="270"/>
      <c r="X908" s="270">
        <f t="shared" ca="1" si="46"/>
        <v>0</v>
      </c>
      <c r="Y908" s="270"/>
      <c r="Z908" s="270"/>
      <c r="AB908" s="272" t="str">
        <f t="shared" si="47"/>
        <v/>
      </c>
    </row>
    <row r="909" spans="1:28" s="271" customFormat="1" ht="20.25">
      <c r="A909" s="215"/>
      <c r="B909" s="216" t="str">
        <f>IF(LEN(A909)=0,"",INDEX('Smelter Look-up'!$A:$A,MATCH($A909,'Smelter Look-up'!$E:$E,0)))</f>
        <v/>
      </c>
      <c r="C909" s="220" t="str">
        <f>IF(LEN(A909)=0,"",INDEX('Smelter Look-up'!$C:$C,MATCH($A909,'Smelter Look-up'!$E:$E,0)))</f>
        <v/>
      </c>
      <c r="D909" s="216"/>
      <c r="E909" s="216" t="str">
        <f ca="1">IF(ISERROR($V909),"",OFFSET('Smelter Look-up'!$D$4,$V909-4,0)&amp;"")</f>
        <v/>
      </c>
      <c r="F909" s="216" t="str">
        <f ca="1">IF(ISERROR($V909),"",OFFSET('Smelter Look-up'!$E$4,$V909-4,0))</f>
        <v/>
      </c>
      <c r="G909" s="216" t="str">
        <f ca="1">IF(C909=$X$4,"Enter smelter details", IF(ISERROR($V909),"",OFFSET('Smelter Look-up'!$F$4,$V909-4,0)))</f>
        <v/>
      </c>
      <c r="H909" s="217" t="str">
        <f ca="1">IF(ISERROR($V909),"",OFFSET('Smelter Look-up'!$G$4,$V909-4,0))</f>
        <v/>
      </c>
      <c r="I909" s="218" t="str">
        <f ca="1">IF(ISERROR($V909),"",OFFSET('Smelter Look-up'!$H$4,$V909-4,0))</f>
        <v/>
      </c>
      <c r="J909" s="218" t="str">
        <f ca="1">IF(ISERROR($V909),"",OFFSET('Smelter Look-up'!$I$4,$V909-4,0))</f>
        <v/>
      </c>
      <c r="K909" s="267"/>
      <c r="L909" s="267"/>
      <c r="M909" s="267"/>
      <c r="N909" s="267"/>
      <c r="O909" s="267"/>
      <c r="P909" s="219"/>
      <c r="Q909" s="268"/>
      <c r="R909" s="216" t="str">
        <f ca="1">IF(ISERROR($V909),"",OFFSET('Smelter Look-up'!$C$4,$V909-4,0)&amp;"")</f>
        <v/>
      </c>
      <c r="S909" s="224" t="str">
        <f t="shared" ca="1" si="45"/>
        <v/>
      </c>
      <c r="T909" s="224" t="str">
        <f ca="1">IF(B909="","",IF(ISERROR(MATCH($J909,SorP!$B$1:$B$6230,0)),"",INDIRECT("'SorP'!$A$"&amp;MATCH($J909,SorP!$B$1:$B$6230,0))))</f>
        <v/>
      </c>
      <c r="U909" s="239"/>
      <c r="V909" s="269" t="e">
        <f>IF(C909="",NA(),MATCH($B909&amp;$C909,'Smelter Look-up'!$J:$J,0))</f>
        <v>#N/A</v>
      </c>
      <c r="W909" s="270"/>
      <c r="X909" s="270">
        <f t="shared" ca="1" si="46"/>
        <v>0</v>
      </c>
      <c r="Y909" s="270"/>
      <c r="Z909" s="270"/>
      <c r="AB909" s="272" t="str">
        <f t="shared" si="47"/>
        <v/>
      </c>
    </row>
    <row r="910" spans="1:28" s="271" customFormat="1" ht="20.25">
      <c r="A910" s="215"/>
      <c r="B910" s="216" t="str">
        <f>IF(LEN(A910)=0,"",INDEX('Smelter Look-up'!$A:$A,MATCH($A910,'Smelter Look-up'!$E:$E,0)))</f>
        <v/>
      </c>
      <c r="C910" s="220" t="str">
        <f>IF(LEN(A910)=0,"",INDEX('Smelter Look-up'!$C:$C,MATCH($A910,'Smelter Look-up'!$E:$E,0)))</f>
        <v/>
      </c>
      <c r="D910" s="216"/>
      <c r="E910" s="216" t="str">
        <f ca="1">IF(ISERROR($V910),"",OFFSET('Smelter Look-up'!$D$4,$V910-4,0)&amp;"")</f>
        <v/>
      </c>
      <c r="F910" s="216" t="str">
        <f ca="1">IF(ISERROR($V910),"",OFFSET('Smelter Look-up'!$E$4,$V910-4,0))</f>
        <v/>
      </c>
      <c r="G910" s="216" t="str">
        <f ca="1">IF(C910=$X$4,"Enter smelter details", IF(ISERROR($V910),"",OFFSET('Smelter Look-up'!$F$4,$V910-4,0)))</f>
        <v/>
      </c>
      <c r="H910" s="217" t="str">
        <f ca="1">IF(ISERROR($V910),"",OFFSET('Smelter Look-up'!$G$4,$V910-4,0))</f>
        <v/>
      </c>
      <c r="I910" s="218" t="str">
        <f ca="1">IF(ISERROR($V910),"",OFFSET('Smelter Look-up'!$H$4,$V910-4,0))</f>
        <v/>
      </c>
      <c r="J910" s="218" t="str">
        <f ca="1">IF(ISERROR($V910),"",OFFSET('Smelter Look-up'!$I$4,$V910-4,0))</f>
        <v/>
      </c>
      <c r="K910" s="267"/>
      <c r="L910" s="267"/>
      <c r="M910" s="267"/>
      <c r="N910" s="267"/>
      <c r="O910" s="267"/>
      <c r="P910" s="219"/>
      <c r="Q910" s="268"/>
      <c r="R910" s="216" t="str">
        <f ca="1">IF(ISERROR($V910),"",OFFSET('Smelter Look-up'!$C$4,$V910-4,0)&amp;"")</f>
        <v/>
      </c>
      <c r="S910" s="224" t="str">
        <f t="shared" ca="1" si="45"/>
        <v/>
      </c>
      <c r="T910" s="224" t="str">
        <f ca="1">IF(B910="","",IF(ISERROR(MATCH($J910,SorP!$B$1:$B$6230,0)),"",INDIRECT("'SorP'!$A$"&amp;MATCH($J910,SorP!$B$1:$B$6230,0))))</f>
        <v/>
      </c>
      <c r="U910" s="239"/>
      <c r="V910" s="269" t="e">
        <f>IF(C910="",NA(),MATCH($B910&amp;$C910,'Smelter Look-up'!$J:$J,0))</f>
        <v>#N/A</v>
      </c>
      <c r="W910" s="270"/>
      <c r="X910" s="270">
        <f t="shared" ca="1" si="46"/>
        <v>0</v>
      </c>
      <c r="Y910" s="270"/>
      <c r="Z910" s="270"/>
      <c r="AB910" s="272" t="str">
        <f t="shared" si="47"/>
        <v/>
      </c>
    </row>
    <row r="911" spans="1:28" s="271" customFormat="1" ht="20.25">
      <c r="A911" s="215"/>
      <c r="B911" s="216" t="str">
        <f>IF(LEN(A911)=0,"",INDEX('Smelter Look-up'!$A:$A,MATCH($A911,'Smelter Look-up'!$E:$E,0)))</f>
        <v/>
      </c>
      <c r="C911" s="220" t="str">
        <f>IF(LEN(A911)=0,"",INDEX('Smelter Look-up'!$C:$C,MATCH($A911,'Smelter Look-up'!$E:$E,0)))</f>
        <v/>
      </c>
      <c r="D911" s="216"/>
      <c r="E911" s="216" t="str">
        <f ca="1">IF(ISERROR($V911),"",OFFSET('Smelter Look-up'!$D$4,$V911-4,0)&amp;"")</f>
        <v/>
      </c>
      <c r="F911" s="216" t="str">
        <f ca="1">IF(ISERROR($V911),"",OFFSET('Smelter Look-up'!$E$4,$V911-4,0))</f>
        <v/>
      </c>
      <c r="G911" s="216" t="str">
        <f ca="1">IF(C911=$X$4,"Enter smelter details", IF(ISERROR($V911),"",OFFSET('Smelter Look-up'!$F$4,$V911-4,0)))</f>
        <v/>
      </c>
      <c r="H911" s="217" t="str">
        <f ca="1">IF(ISERROR($V911),"",OFFSET('Smelter Look-up'!$G$4,$V911-4,0))</f>
        <v/>
      </c>
      <c r="I911" s="218" t="str">
        <f ca="1">IF(ISERROR($V911),"",OFFSET('Smelter Look-up'!$H$4,$V911-4,0))</f>
        <v/>
      </c>
      <c r="J911" s="218" t="str">
        <f ca="1">IF(ISERROR($V911),"",OFFSET('Smelter Look-up'!$I$4,$V911-4,0))</f>
        <v/>
      </c>
      <c r="K911" s="267"/>
      <c r="L911" s="267"/>
      <c r="M911" s="267"/>
      <c r="N911" s="267"/>
      <c r="O911" s="267"/>
      <c r="P911" s="219"/>
      <c r="Q911" s="268"/>
      <c r="R911" s="216" t="str">
        <f ca="1">IF(ISERROR($V911),"",OFFSET('Smelter Look-up'!$C$4,$V911-4,0)&amp;"")</f>
        <v/>
      </c>
      <c r="S911" s="224" t="str">
        <f t="shared" ca="1" si="45"/>
        <v/>
      </c>
      <c r="T911" s="224" t="str">
        <f ca="1">IF(B911="","",IF(ISERROR(MATCH($J911,SorP!$B$1:$B$6230,0)),"",INDIRECT("'SorP'!$A$"&amp;MATCH($J911,SorP!$B$1:$B$6230,0))))</f>
        <v/>
      </c>
      <c r="U911" s="239"/>
      <c r="V911" s="269" t="e">
        <f>IF(C911="",NA(),MATCH($B911&amp;$C911,'Smelter Look-up'!$J:$J,0))</f>
        <v>#N/A</v>
      </c>
      <c r="W911" s="270"/>
      <c r="X911" s="270">
        <f t="shared" ca="1" si="46"/>
        <v>0</v>
      </c>
      <c r="Y911" s="270"/>
      <c r="Z911" s="270"/>
      <c r="AB911" s="272" t="str">
        <f t="shared" si="47"/>
        <v/>
      </c>
    </row>
    <row r="912" spans="1:28" s="271" customFormat="1" ht="20.25">
      <c r="A912" s="215"/>
      <c r="B912" s="216" t="str">
        <f>IF(LEN(A912)=0,"",INDEX('Smelter Look-up'!$A:$A,MATCH($A912,'Smelter Look-up'!$E:$E,0)))</f>
        <v/>
      </c>
      <c r="C912" s="220" t="str">
        <f>IF(LEN(A912)=0,"",INDEX('Smelter Look-up'!$C:$C,MATCH($A912,'Smelter Look-up'!$E:$E,0)))</f>
        <v/>
      </c>
      <c r="D912" s="216"/>
      <c r="E912" s="216" t="str">
        <f ca="1">IF(ISERROR($V912),"",OFFSET('Smelter Look-up'!$D$4,$V912-4,0)&amp;"")</f>
        <v/>
      </c>
      <c r="F912" s="216" t="str">
        <f ca="1">IF(ISERROR($V912),"",OFFSET('Smelter Look-up'!$E$4,$V912-4,0))</f>
        <v/>
      </c>
      <c r="G912" s="216" t="str">
        <f ca="1">IF(C912=$X$4,"Enter smelter details", IF(ISERROR($V912),"",OFFSET('Smelter Look-up'!$F$4,$V912-4,0)))</f>
        <v/>
      </c>
      <c r="H912" s="217" t="str">
        <f ca="1">IF(ISERROR($V912),"",OFFSET('Smelter Look-up'!$G$4,$V912-4,0))</f>
        <v/>
      </c>
      <c r="I912" s="218" t="str">
        <f ca="1">IF(ISERROR($V912),"",OFFSET('Smelter Look-up'!$H$4,$V912-4,0))</f>
        <v/>
      </c>
      <c r="J912" s="218" t="str">
        <f ca="1">IF(ISERROR($V912),"",OFFSET('Smelter Look-up'!$I$4,$V912-4,0))</f>
        <v/>
      </c>
      <c r="K912" s="267"/>
      <c r="L912" s="267"/>
      <c r="M912" s="267"/>
      <c r="N912" s="267"/>
      <c r="O912" s="267"/>
      <c r="P912" s="219"/>
      <c r="Q912" s="268"/>
      <c r="R912" s="216" t="str">
        <f ca="1">IF(ISERROR($V912),"",OFFSET('Smelter Look-up'!$C$4,$V912-4,0)&amp;"")</f>
        <v/>
      </c>
      <c r="S912" s="224" t="str">
        <f t="shared" ca="1" si="45"/>
        <v/>
      </c>
      <c r="T912" s="224" t="str">
        <f ca="1">IF(B912="","",IF(ISERROR(MATCH($J912,SorP!$B$1:$B$6230,0)),"",INDIRECT("'SorP'!$A$"&amp;MATCH($J912,SorP!$B$1:$B$6230,0))))</f>
        <v/>
      </c>
      <c r="U912" s="239"/>
      <c r="V912" s="269" t="e">
        <f>IF(C912="",NA(),MATCH($B912&amp;$C912,'Smelter Look-up'!$J:$J,0))</f>
        <v>#N/A</v>
      </c>
      <c r="W912" s="270"/>
      <c r="X912" s="270">
        <f t="shared" ca="1" si="46"/>
        <v>0</v>
      </c>
      <c r="Y912" s="270"/>
      <c r="Z912" s="270"/>
      <c r="AB912" s="272" t="str">
        <f t="shared" si="47"/>
        <v/>
      </c>
    </row>
    <row r="913" spans="1:28" s="271" customFormat="1" ht="20.25">
      <c r="A913" s="215"/>
      <c r="B913" s="216" t="str">
        <f>IF(LEN(A913)=0,"",INDEX('Smelter Look-up'!$A:$A,MATCH($A913,'Smelter Look-up'!$E:$E,0)))</f>
        <v/>
      </c>
      <c r="C913" s="220" t="str">
        <f>IF(LEN(A913)=0,"",INDEX('Smelter Look-up'!$C:$C,MATCH($A913,'Smelter Look-up'!$E:$E,0)))</f>
        <v/>
      </c>
      <c r="D913" s="216"/>
      <c r="E913" s="216" t="str">
        <f ca="1">IF(ISERROR($V913),"",OFFSET('Smelter Look-up'!$D$4,$V913-4,0)&amp;"")</f>
        <v/>
      </c>
      <c r="F913" s="216" t="str">
        <f ca="1">IF(ISERROR($V913),"",OFFSET('Smelter Look-up'!$E$4,$V913-4,0))</f>
        <v/>
      </c>
      <c r="G913" s="216" t="str">
        <f ca="1">IF(C913=$X$4,"Enter smelter details", IF(ISERROR($V913),"",OFFSET('Smelter Look-up'!$F$4,$V913-4,0)))</f>
        <v/>
      </c>
      <c r="H913" s="217" t="str">
        <f ca="1">IF(ISERROR($V913),"",OFFSET('Smelter Look-up'!$G$4,$V913-4,0))</f>
        <v/>
      </c>
      <c r="I913" s="218" t="str">
        <f ca="1">IF(ISERROR($V913),"",OFFSET('Smelter Look-up'!$H$4,$V913-4,0))</f>
        <v/>
      </c>
      <c r="J913" s="218" t="str">
        <f ca="1">IF(ISERROR($V913),"",OFFSET('Smelter Look-up'!$I$4,$V913-4,0))</f>
        <v/>
      </c>
      <c r="K913" s="267"/>
      <c r="L913" s="267"/>
      <c r="M913" s="267"/>
      <c r="N913" s="267"/>
      <c r="O913" s="267"/>
      <c r="P913" s="219"/>
      <c r="Q913" s="268"/>
      <c r="R913" s="216" t="str">
        <f ca="1">IF(ISERROR($V913),"",OFFSET('Smelter Look-up'!$C$4,$V913-4,0)&amp;"")</f>
        <v/>
      </c>
      <c r="S913" s="224" t="str">
        <f t="shared" ca="1" si="45"/>
        <v/>
      </c>
      <c r="T913" s="224" t="str">
        <f ca="1">IF(B913="","",IF(ISERROR(MATCH($J913,SorP!$B$1:$B$6230,0)),"",INDIRECT("'SorP'!$A$"&amp;MATCH($J913,SorP!$B$1:$B$6230,0))))</f>
        <v/>
      </c>
      <c r="U913" s="239"/>
      <c r="V913" s="269" t="e">
        <f>IF(C913="",NA(),MATCH($B913&amp;$C913,'Smelter Look-up'!$J:$J,0))</f>
        <v>#N/A</v>
      </c>
      <c r="W913" s="270"/>
      <c r="X913" s="270">
        <f t="shared" ca="1" si="46"/>
        <v>0</v>
      </c>
      <c r="Y913" s="270"/>
      <c r="Z913" s="270"/>
      <c r="AB913" s="272" t="str">
        <f t="shared" si="47"/>
        <v/>
      </c>
    </row>
    <row r="914" spans="1:28" s="271" customFormat="1" ht="20.25">
      <c r="A914" s="215"/>
      <c r="B914" s="216" t="str">
        <f>IF(LEN(A914)=0,"",INDEX('Smelter Look-up'!$A:$A,MATCH($A914,'Smelter Look-up'!$E:$E,0)))</f>
        <v/>
      </c>
      <c r="C914" s="220" t="str">
        <f>IF(LEN(A914)=0,"",INDEX('Smelter Look-up'!$C:$C,MATCH($A914,'Smelter Look-up'!$E:$E,0)))</f>
        <v/>
      </c>
      <c r="D914" s="216"/>
      <c r="E914" s="216" t="str">
        <f ca="1">IF(ISERROR($V914),"",OFFSET('Smelter Look-up'!$D$4,$V914-4,0)&amp;"")</f>
        <v/>
      </c>
      <c r="F914" s="216" t="str">
        <f ca="1">IF(ISERROR($V914),"",OFFSET('Smelter Look-up'!$E$4,$V914-4,0))</f>
        <v/>
      </c>
      <c r="G914" s="216" t="str">
        <f ca="1">IF(C914=$X$4,"Enter smelter details", IF(ISERROR($V914),"",OFFSET('Smelter Look-up'!$F$4,$V914-4,0)))</f>
        <v/>
      </c>
      <c r="H914" s="217" t="str">
        <f ca="1">IF(ISERROR($V914),"",OFFSET('Smelter Look-up'!$G$4,$V914-4,0))</f>
        <v/>
      </c>
      <c r="I914" s="218" t="str">
        <f ca="1">IF(ISERROR($V914),"",OFFSET('Smelter Look-up'!$H$4,$V914-4,0))</f>
        <v/>
      </c>
      <c r="J914" s="218" t="str">
        <f ca="1">IF(ISERROR($V914),"",OFFSET('Smelter Look-up'!$I$4,$V914-4,0))</f>
        <v/>
      </c>
      <c r="K914" s="267"/>
      <c r="L914" s="267"/>
      <c r="M914" s="267"/>
      <c r="N914" s="267"/>
      <c r="O914" s="267"/>
      <c r="P914" s="219"/>
      <c r="Q914" s="268"/>
      <c r="R914" s="216" t="str">
        <f ca="1">IF(ISERROR($V914),"",OFFSET('Smelter Look-up'!$C$4,$V914-4,0)&amp;"")</f>
        <v/>
      </c>
      <c r="S914" s="224" t="str">
        <f t="shared" ca="1" si="45"/>
        <v/>
      </c>
      <c r="T914" s="224" t="str">
        <f ca="1">IF(B914="","",IF(ISERROR(MATCH($J914,SorP!$B$1:$B$6230,0)),"",INDIRECT("'SorP'!$A$"&amp;MATCH($J914,SorP!$B$1:$B$6230,0))))</f>
        <v/>
      </c>
      <c r="U914" s="239"/>
      <c r="V914" s="269" t="e">
        <f>IF(C914="",NA(),MATCH($B914&amp;$C914,'Smelter Look-up'!$J:$J,0))</f>
        <v>#N/A</v>
      </c>
      <c r="W914" s="270"/>
      <c r="X914" s="270">
        <f t="shared" ca="1" si="46"/>
        <v>0</v>
      </c>
      <c r="Y914" s="270"/>
      <c r="Z914" s="270"/>
      <c r="AB914" s="272" t="str">
        <f t="shared" si="47"/>
        <v/>
      </c>
    </row>
    <row r="915" spans="1:28" s="271" customFormat="1" ht="20.25">
      <c r="A915" s="215"/>
      <c r="B915" s="216" t="str">
        <f>IF(LEN(A915)=0,"",INDEX('Smelter Look-up'!$A:$A,MATCH($A915,'Smelter Look-up'!$E:$E,0)))</f>
        <v/>
      </c>
      <c r="C915" s="220" t="str">
        <f>IF(LEN(A915)=0,"",INDEX('Smelter Look-up'!$C:$C,MATCH($A915,'Smelter Look-up'!$E:$E,0)))</f>
        <v/>
      </c>
      <c r="D915" s="216"/>
      <c r="E915" s="216" t="str">
        <f ca="1">IF(ISERROR($V915),"",OFFSET('Smelter Look-up'!$D$4,$V915-4,0)&amp;"")</f>
        <v/>
      </c>
      <c r="F915" s="216" t="str">
        <f ca="1">IF(ISERROR($V915),"",OFFSET('Smelter Look-up'!$E$4,$V915-4,0))</f>
        <v/>
      </c>
      <c r="G915" s="216" t="str">
        <f ca="1">IF(C915=$X$4,"Enter smelter details", IF(ISERROR($V915),"",OFFSET('Smelter Look-up'!$F$4,$V915-4,0)))</f>
        <v/>
      </c>
      <c r="H915" s="217" t="str">
        <f ca="1">IF(ISERROR($V915),"",OFFSET('Smelter Look-up'!$G$4,$V915-4,0))</f>
        <v/>
      </c>
      <c r="I915" s="218" t="str">
        <f ca="1">IF(ISERROR($V915),"",OFFSET('Smelter Look-up'!$H$4,$V915-4,0))</f>
        <v/>
      </c>
      <c r="J915" s="218" t="str">
        <f ca="1">IF(ISERROR($V915),"",OFFSET('Smelter Look-up'!$I$4,$V915-4,0))</f>
        <v/>
      </c>
      <c r="K915" s="267"/>
      <c r="L915" s="267"/>
      <c r="M915" s="267"/>
      <c r="N915" s="267"/>
      <c r="O915" s="267"/>
      <c r="P915" s="219"/>
      <c r="Q915" s="268"/>
      <c r="R915" s="216" t="str">
        <f ca="1">IF(ISERROR($V915),"",OFFSET('Smelter Look-up'!$C$4,$V915-4,0)&amp;"")</f>
        <v/>
      </c>
      <c r="S915" s="224" t="str">
        <f t="shared" ca="1" si="45"/>
        <v/>
      </c>
      <c r="T915" s="224" t="str">
        <f ca="1">IF(B915="","",IF(ISERROR(MATCH($J915,SorP!$B$1:$B$6230,0)),"",INDIRECT("'SorP'!$A$"&amp;MATCH($J915,SorP!$B$1:$B$6230,0))))</f>
        <v/>
      </c>
      <c r="U915" s="239"/>
      <c r="V915" s="269" t="e">
        <f>IF(C915="",NA(),MATCH($B915&amp;$C915,'Smelter Look-up'!$J:$J,0))</f>
        <v>#N/A</v>
      </c>
      <c r="W915" s="270"/>
      <c r="X915" s="270">
        <f t="shared" ca="1" si="46"/>
        <v>0</v>
      </c>
      <c r="Y915" s="270"/>
      <c r="Z915" s="270"/>
      <c r="AB915" s="272" t="str">
        <f t="shared" si="47"/>
        <v/>
      </c>
    </row>
    <row r="916" spans="1:28" s="271" customFormat="1" ht="20.25">
      <c r="A916" s="215"/>
      <c r="B916" s="216" t="str">
        <f>IF(LEN(A916)=0,"",INDEX('Smelter Look-up'!$A:$A,MATCH($A916,'Smelter Look-up'!$E:$E,0)))</f>
        <v/>
      </c>
      <c r="C916" s="220" t="str">
        <f>IF(LEN(A916)=0,"",INDEX('Smelter Look-up'!$C:$C,MATCH($A916,'Smelter Look-up'!$E:$E,0)))</f>
        <v/>
      </c>
      <c r="D916" s="216"/>
      <c r="E916" s="216" t="str">
        <f ca="1">IF(ISERROR($V916),"",OFFSET('Smelter Look-up'!$D$4,$V916-4,0)&amp;"")</f>
        <v/>
      </c>
      <c r="F916" s="216" t="str">
        <f ca="1">IF(ISERROR($V916),"",OFFSET('Smelter Look-up'!$E$4,$V916-4,0))</f>
        <v/>
      </c>
      <c r="G916" s="216" t="str">
        <f ca="1">IF(C916=$X$4,"Enter smelter details", IF(ISERROR($V916),"",OFFSET('Smelter Look-up'!$F$4,$V916-4,0)))</f>
        <v/>
      </c>
      <c r="H916" s="217" t="str">
        <f ca="1">IF(ISERROR($V916),"",OFFSET('Smelter Look-up'!$G$4,$V916-4,0))</f>
        <v/>
      </c>
      <c r="I916" s="218" t="str">
        <f ca="1">IF(ISERROR($V916),"",OFFSET('Smelter Look-up'!$H$4,$V916-4,0))</f>
        <v/>
      </c>
      <c r="J916" s="218" t="str">
        <f ca="1">IF(ISERROR($V916),"",OFFSET('Smelter Look-up'!$I$4,$V916-4,0))</f>
        <v/>
      </c>
      <c r="K916" s="267"/>
      <c r="L916" s="267"/>
      <c r="M916" s="267"/>
      <c r="N916" s="267"/>
      <c r="O916" s="267"/>
      <c r="P916" s="219"/>
      <c r="Q916" s="268"/>
      <c r="R916" s="216" t="str">
        <f ca="1">IF(ISERROR($V916),"",OFFSET('Smelter Look-up'!$C$4,$V916-4,0)&amp;"")</f>
        <v/>
      </c>
      <c r="S916" s="224" t="str">
        <f t="shared" ca="1" si="45"/>
        <v/>
      </c>
      <c r="T916" s="224" t="str">
        <f ca="1">IF(B916="","",IF(ISERROR(MATCH($J916,SorP!$B$1:$B$6230,0)),"",INDIRECT("'SorP'!$A$"&amp;MATCH($J916,SorP!$B$1:$B$6230,0))))</f>
        <v/>
      </c>
      <c r="U916" s="239"/>
      <c r="V916" s="269" t="e">
        <f>IF(C916="",NA(),MATCH($B916&amp;$C916,'Smelter Look-up'!$J:$J,0))</f>
        <v>#N/A</v>
      </c>
      <c r="W916" s="270"/>
      <c r="X916" s="270">
        <f t="shared" ca="1" si="46"/>
        <v>0</v>
      </c>
      <c r="Y916" s="270"/>
      <c r="Z916" s="270"/>
      <c r="AB916" s="272" t="str">
        <f t="shared" si="47"/>
        <v/>
      </c>
    </row>
    <row r="917" spans="1:28" s="271" customFormat="1" ht="20.25">
      <c r="A917" s="215"/>
      <c r="B917" s="216" t="str">
        <f>IF(LEN(A917)=0,"",INDEX('Smelter Look-up'!$A:$A,MATCH($A917,'Smelter Look-up'!$E:$E,0)))</f>
        <v/>
      </c>
      <c r="C917" s="220" t="str">
        <f>IF(LEN(A917)=0,"",INDEX('Smelter Look-up'!$C:$C,MATCH($A917,'Smelter Look-up'!$E:$E,0)))</f>
        <v/>
      </c>
      <c r="D917" s="216"/>
      <c r="E917" s="216" t="str">
        <f ca="1">IF(ISERROR($V917),"",OFFSET('Smelter Look-up'!$D$4,$V917-4,0)&amp;"")</f>
        <v/>
      </c>
      <c r="F917" s="216" t="str">
        <f ca="1">IF(ISERROR($V917),"",OFFSET('Smelter Look-up'!$E$4,$V917-4,0))</f>
        <v/>
      </c>
      <c r="G917" s="216" t="str">
        <f ca="1">IF(C917=$X$4,"Enter smelter details", IF(ISERROR($V917),"",OFFSET('Smelter Look-up'!$F$4,$V917-4,0)))</f>
        <v/>
      </c>
      <c r="H917" s="217" t="str">
        <f ca="1">IF(ISERROR($V917),"",OFFSET('Smelter Look-up'!$G$4,$V917-4,0))</f>
        <v/>
      </c>
      <c r="I917" s="218" t="str">
        <f ca="1">IF(ISERROR($V917),"",OFFSET('Smelter Look-up'!$H$4,$V917-4,0))</f>
        <v/>
      </c>
      <c r="J917" s="218" t="str">
        <f ca="1">IF(ISERROR($V917),"",OFFSET('Smelter Look-up'!$I$4,$V917-4,0))</f>
        <v/>
      </c>
      <c r="K917" s="267"/>
      <c r="L917" s="267"/>
      <c r="M917" s="267"/>
      <c r="N917" s="267"/>
      <c r="O917" s="267"/>
      <c r="P917" s="219"/>
      <c r="Q917" s="268"/>
      <c r="R917" s="216" t="str">
        <f ca="1">IF(ISERROR($V917),"",OFFSET('Smelter Look-up'!$C$4,$V917-4,0)&amp;"")</f>
        <v/>
      </c>
      <c r="S917" s="224" t="str">
        <f t="shared" ca="1" si="45"/>
        <v/>
      </c>
      <c r="T917" s="224" t="str">
        <f ca="1">IF(B917="","",IF(ISERROR(MATCH($J917,SorP!$B$1:$B$6230,0)),"",INDIRECT("'SorP'!$A$"&amp;MATCH($J917,SorP!$B$1:$B$6230,0))))</f>
        <v/>
      </c>
      <c r="U917" s="239"/>
      <c r="V917" s="269" t="e">
        <f>IF(C917="",NA(),MATCH($B917&amp;$C917,'Smelter Look-up'!$J:$J,0))</f>
        <v>#N/A</v>
      </c>
      <c r="W917" s="270"/>
      <c r="X917" s="270">
        <f t="shared" ca="1" si="46"/>
        <v>0</v>
      </c>
      <c r="Y917" s="270"/>
      <c r="Z917" s="270"/>
      <c r="AB917" s="272" t="str">
        <f t="shared" si="47"/>
        <v/>
      </c>
    </row>
    <row r="918" spans="1:28" s="271" customFormat="1" ht="20.25">
      <c r="A918" s="215"/>
      <c r="B918" s="216" t="str">
        <f>IF(LEN(A918)=0,"",INDEX('Smelter Look-up'!$A:$A,MATCH($A918,'Smelter Look-up'!$E:$E,0)))</f>
        <v/>
      </c>
      <c r="C918" s="220" t="str">
        <f>IF(LEN(A918)=0,"",INDEX('Smelter Look-up'!$C:$C,MATCH($A918,'Smelter Look-up'!$E:$E,0)))</f>
        <v/>
      </c>
      <c r="D918" s="216"/>
      <c r="E918" s="216" t="str">
        <f ca="1">IF(ISERROR($V918),"",OFFSET('Smelter Look-up'!$D$4,$V918-4,0)&amp;"")</f>
        <v/>
      </c>
      <c r="F918" s="216" t="str">
        <f ca="1">IF(ISERROR($V918),"",OFFSET('Smelter Look-up'!$E$4,$V918-4,0))</f>
        <v/>
      </c>
      <c r="G918" s="216" t="str">
        <f ca="1">IF(C918=$X$4,"Enter smelter details", IF(ISERROR($V918),"",OFFSET('Smelter Look-up'!$F$4,$V918-4,0)))</f>
        <v/>
      </c>
      <c r="H918" s="217" t="str">
        <f ca="1">IF(ISERROR($V918),"",OFFSET('Smelter Look-up'!$G$4,$V918-4,0))</f>
        <v/>
      </c>
      <c r="I918" s="218" t="str">
        <f ca="1">IF(ISERROR($V918),"",OFFSET('Smelter Look-up'!$H$4,$V918-4,0))</f>
        <v/>
      </c>
      <c r="J918" s="218" t="str">
        <f ca="1">IF(ISERROR($V918),"",OFFSET('Smelter Look-up'!$I$4,$V918-4,0))</f>
        <v/>
      </c>
      <c r="K918" s="267"/>
      <c r="L918" s="267"/>
      <c r="M918" s="267"/>
      <c r="N918" s="267"/>
      <c r="O918" s="267"/>
      <c r="P918" s="219"/>
      <c r="Q918" s="268"/>
      <c r="R918" s="216" t="str">
        <f ca="1">IF(ISERROR($V918),"",OFFSET('Smelter Look-up'!$C$4,$V918-4,0)&amp;"")</f>
        <v/>
      </c>
      <c r="S918" s="224" t="str">
        <f t="shared" ca="1" si="45"/>
        <v/>
      </c>
      <c r="T918" s="224" t="str">
        <f ca="1">IF(B918="","",IF(ISERROR(MATCH($J918,SorP!$B$1:$B$6230,0)),"",INDIRECT("'SorP'!$A$"&amp;MATCH($J918,SorP!$B$1:$B$6230,0))))</f>
        <v/>
      </c>
      <c r="U918" s="239"/>
      <c r="V918" s="269" t="e">
        <f>IF(C918="",NA(),MATCH($B918&amp;$C918,'Smelter Look-up'!$J:$J,0))</f>
        <v>#N/A</v>
      </c>
      <c r="W918" s="270"/>
      <c r="X918" s="270">
        <f t="shared" ca="1" si="46"/>
        <v>0</v>
      </c>
      <c r="Y918" s="270"/>
      <c r="Z918" s="270"/>
      <c r="AB918" s="272" t="str">
        <f t="shared" si="47"/>
        <v/>
      </c>
    </row>
    <row r="919" spans="1:28" s="271" customFormat="1" ht="20.25">
      <c r="A919" s="215"/>
      <c r="B919" s="216" t="str">
        <f>IF(LEN(A919)=0,"",INDEX('Smelter Look-up'!$A:$A,MATCH($A919,'Smelter Look-up'!$E:$E,0)))</f>
        <v/>
      </c>
      <c r="C919" s="220" t="str">
        <f>IF(LEN(A919)=0,"",INDEX('Smelter Look-up'!$C:$C,MATCH($A919,'Smelter Look-up'!$E:$E,0)))</f>
        <v/>
      </c>
      <c r="D919" s="216"/>
      <c r="E919" s="216" t="str">
        <f ca="1">IF(ISERROR($V919),"",OFFSET('Smelter Look-up'!$D$4,$V919-4,0)&amp;"")</f>
        <v/>
      </c>
      <c r="F919" s="216" t="str">
        <f ca="1">IF(ISERROR($V919),"",OFFSET('Smelter Look-up'!$E$4,$V919-4,0))</f>
        <v/>
      </c>
      <c r="G919" s="216" t="str">
        <f ca="1">IF(C919=$X$4,"Enter smelter details", IF(ISERROR($V919),"",OFFSET('Smelter Look-up'!$F$4,$V919-4,0)))</f>
        <v/>
      </c>
      <c r="H919" s="217" t="str">
        <f ca="1">IF(ISERROR($V919),"",OFFSET('Smelter Look-up'!$G$4,$V919-4,0))</f>
        <v/>
      </c>
      <c r="I919" s="218" t="str">
        <f ca="1">IF(ISERROR($V919),"",OFFSET('Smelter Look-up'!$H$4,$V919-4,0))</f>
        <v/>
      </c>
      <c r="J919" s="218" t="str">
        <f ca="1">IF(ISERROR($V919),"",OFFSET('Smelter Look-up'!$I$4,$V919-4,0))</f>
        <v/>
      </c>
      <c r="K919" s="267"/>
      <c r="L919" s="267"/>
      <c r="M919" s="267"/>
      <c r="N919" s="267"/>
      <c r="O919" s="267"/>
      <c r="P919" s="219"/>
      <c r="Q919" s="268"/>
      <c r="R919" s="216" t="str">
        <f ca="1">IF(ISERROR($V919),"",OFFSET('Smelter Look-up'!$C$4,$V919-4,0)&amp;"")</f>
        <v/>
      </c>
      <c r="S919" s="224" t="str">
        <f t="shared" ca="1" si="45"/>
        <v/>
      </c>
      <c r="T919" s="224" t="str">
        <f ca="1">IF(B919="","",IF(ISERROR(MATCH($J919,SorP!$B$1:$B$6230,0)),"",INDIRECT("'SorP'!$A$"&amp;MATCH($J919,SorP!$B$1:$B$6230,0))))</f>
        <v/>
      </c>
      <c r="U919" s="239"/>
      <c r="V919" s="269" t="e">
        <f>IF(C919="",NA(),MATCH($B919&amp;$C919,'Smelter Look-up'!$J:$J,0))</f>
        <v>#N/A</v>
      </c>
      <c r="W919" s="270"/>
      <c r="X919" s="270">
        <f t="shared" ca="1" si="46"/>
        <v>0</v>
      </c>
      <c r="Y919" s="270"/>
      <c r="Z919" s="270"/>
      <c r="AB919" s="272" t="str">
        <f t="shared" si="47"/>
        <v/>
      </c>
    </row>
    <row r="920" spans="1:28" s="271" customFormat="1" ht="20.25">
      <c r="A920" s="215"/>
      <c r="B920" s="216" t="str">
        <f>IF(LEN(A920)=0,"",INDEX('Smelter Look-up'!$A:$A,MATCH($A920,'Smelter Look-up'!$E:$E,0)))</f>
        <v/>
      </c>
      <c r="C920" s="220" t="str">
        <f>IF(LEN(A920)=0,"",INDEX('Smelter Look-up'!$C:$C,MATCH($A920,'Smelter Look-up'!$E:$E,0)))</f>
        <v/>
      </c>
      <c r="D920" s="216"/>
      <c r="E920" s="216" t="str">
        <f ca="1">IF(ISERROR($V920),"",OFFSET('Smelter Look-up'!$D$4,$V920-4,0)&amp;"")</f>
        <v/>
      </c>
      <c r="F920" s="216" t="str">
        <f ca="1">IF(ISERROR($V920),"",OFFSET('Smelter Look-up'!$E$4,$V920-4,0))</f>
        <v/>
      </c>
      <c r="G920" s="216" t="str">
        <f ca="1">IF(C920=$X$4,"Enter smelter details", IF(ISERROR($V920),"",OFFSET('Smelter Look-up'!$F$4,$V920-4,0)))</f>
        <v/>
      </c>
      <c r="H920" s="217" t="str">
        <f ca="1">IF(ISERROR($V920),"",OFFSET('Smelter Look-up'!$G$4,$V920-4,0))</f>
        <v/>
      </c>
      <c r="I920" s="218" t="str">
        <f ca="1">IF(ISERROR($V920),"",OFFSET('Smelter Look-up'!$H$4,$V920-4,0))</f>
        <v/>
      </c>
      <c r="J920" s="218" t="str">
        <f ca="1">IF(ISERROR($V920),"",OFFSET('Smelter Look-up'!$I$4,$V920-4,0))</f>
        <v/>
      </c>
      <c r="K920" s="267"/>
      <c r="L920" s="267"/>
      <c r="M920" s="267"/>
      <c r="N920" s="267"/>
      <c r="O920" s="267"/>
      <c r="P920" s="219"/>
      <c r="Q920" s="268"/>
      <c r="R920" s="216" t="str">
        <f ca="1">IF(ISERROR($V920),"",OFFSET('Smelter Look-up'!$C$4,$V920-4,0)&amp;"")</f>
        <v/>
      </c>
      <c r="S920" s="224" t="str">
        <f t="shared" ca="1" si="45"/>
        <v/>
      </c>
      <c r="T920" s="224" t="str">
        <f ca="1">IF(B920="","",IF(ISERROR(MATCH($J920,SorP!$B$1:$B$6230,0)),"",INDIRECT("'SorP'!$A$"&amp;MATCH($J920,SorP!$B$1:$B$6230,0))))</f>
        <v/>
      </c>
      <c r="U920" s="239"/>
      <c r="V920" s="269" t="e">
        <f>IF(C920="",NA(),MATCH($B920&amp;$C920,'Smelter Look-up'!$J:$J,0))</f>
        <v>#N/A</v>
      </c>
      <c r="W920" s="270"/>
      <c r="X920" s="270">
        <f t="shared" ca="1" si="46"/>
        <v>0</v>
      </c>
      <c r="Y920" s="270"/>
      <c r="Z920" s="270"/>
      <c r="AB920" s="272" t="str">
        <f t="shared" si="47"/>
        <v/>
      </c>
    </row>
    <row r="921" spans="1:28" s="271" customFormat="1" ht="20.25">
      <c r="A921" s="215"/>
      <c r="B921" s="216" t="str">
        <f>IF(LEN(A921)=0,"",INDEX('Smelter Look-up'!$A:$A,MATCH($A921,'Smelter Look-up'!$E:$E,0)))</f>
        <v/>
      </c>
      <c r="C921" s="220" t="str">
        <f>IF(LEN(A921)=0,"",INDEX('Smelter Look-up'!$C:$C,MATCH($A921,'Smelter Look-up'!$E:$E,0)))</f>
        <v/>
      </c>
      <c r="D921" s="216"/>
      <c r="E921" s="216" t="str">
        <f ca="1">IF(ISERROR($V921),"",OFFSET('Smelter Look-up'!$D$4,$V921-4,0)&amp;"")</f>
        <v/>
      </c>
      <c r="F921" s="216" t="str">
        <f ca="1">IF(ISERROR($V921),"",OFFSET('Smelter Look-up'!$E$4,$V921-4,0))</f>
        <v/>
      </c>
      <c r="G921" s="216" t="str">
        <f ca="1">IF(C921=$X$4,"Enter smelter details", IF(ISERROR($V921),"",OFFSET('Smelter Look-up'!$F$4,$V921-4,0)))</f>
        <v/>
      </c>
      <c r="H921" s="217" t="str">
        <f ca="1">IF(ISERROR($V921),"",OFFSET('Smelter Look-up'!$G$4,$V921-4,0))</f>
        <v/>
      </c>
      <c r="I921" s="218" t="str">
        <f ca="1">IF(ISERROR($V921),"",OFFSET('Smelter Look-up'!$H$4,$V921-4,0))</f>
        <v/>
      </c>
      <c r="J921" s="218" t="str">
        <f ca="1">IF(ISERROR($V921),"",OFFSET('Smelter Look-up'!$I$4,$V921-4,0))</f>
        <v/>
      </c>
      <c r="K921" s="267"/>
      <c r="L921" s="267"/>
      <c r="M921" s="267"/>
      <c r="N921" s="267"/>
      <c r="O921" s="267"/>
      <c r="P921" s="219"/>
      <c r="Q921" s="268"/>
      <c r="R921" s="216" t="str">
        <f ca="1">IF(ISERROR($V921),"",OFFSET('Smelter Look-up'!$C$4,$V921-4,0)&amp;"")</f>
        <v/>
      </c>
      <c r="S921" s="224" t="str">
        <f t="shared" ca="1" si="45"/>
        <v/>
      </c>
      <c r="T921" s="224" t="str">
        <f ca="1">IF(B921="","",IF(ISERROR(MATCH($J921,SorP!$B$1:$B$6230,0)),"",INDIRECT("'SorP'!$A$"&amp;MATCH($J921,SorP!$B$1:$B$6230,0))))</f>
        <v/>
      </c>
      <c r="U921" s="239"/>
      <c r="V921" s="269" t="e">
        <f>IF(C921="",NA(),MATCH($B921&amp;$C921,'Smelter Look-up'!$J:$J,0))</f>
        <v>#N/A</v>
      </c>
      <c r="W921" s="270"/>
      <c r="X921" s="270">
        <f t="shared" ca="1" si="46"/>
        <v>0</v>
      </c>
      <c r="Y921" s="270"/>
      <c r="Z921" s="270"/>
      <c r="AB921" s="272" t="str">
        <f t="shared" si="47"/>
        <v/>
      </c>
    </row>
    <row r="922" spans="1:28" s="271" customFormat="1" ht="20.25">
      <c r="A922" s="215"/>
      <c r="B922" s="216" t="str">
        <f>IF(LEN(A922)=0,"",INDEX('Smelter Look-up'!$A:$A,MATCH($A922,'Smelter Look-up'!$E:$E,0)))</f>
        <v/>
      </c>
      <c r="C922" s="220" t="str">
        <f>IF(LEN(A922)=0,"",INDEX('Smelter Look-up'!$C:$C,MATCH($A922,'Smelter Look-up'!$E:$E,0)))</f>
        <v/>
      </c>
      <c r="D922" s="216"/>
      <c r="E922" s="216" t="str">
        <f ca="1">IF(ISERROR($V922),"",OFFSET('Smelter Look-up'!$D$4,$V922-4,0)&amp;"")</f>
        <v/>
      </c>
      <c r="F922" s="216" t="str">
        <f ca="1">IF(ISERROR($V922),"",OFFSET('Smelter Look-up'!$E$4,$V922-4,0))</f>
        <v/>
      </c>
      <c r="G922" s="216" t="str">
        <f ca="1">IF(C922=$X$4,"Enter smelter details", IF(ISERROR($V922),"",OFFSET('Smelter Look-up'!$F$4,$V922-4,0)))</f>
        <v/>
      </c>
      <c r="H922" s="217" t="str">
        <f ca="1">IF(ISERROR($V922),"",OFFSET('Smelter Look-up'!$G$4,$V922-4,0))</f>
        <v/>
      </c>
      <c r="I922" s="218" t="str">
        <f ca="1">IF(ISERROR($V922),"",OFFSET('Smelter Look-up'!$H$4,$V922-4,0))</f>
        <v/>
      </c>
      <c r="J922" s="218" t="str">
        <f ca="1">IF(ISERROR($V922),"",OFFSET('Smelter Look-up'!$I$4,$V922-4,0))</f>
        <v/>
      </c>
      <c r="K922" s="267"/>
      <c r="L922" s="267"/>
      <c r="M922" s="267"/>
      <c r="N922" s="267"/>
      <c r="O922" s="267"/>
      <c r="P922" s="219"/>
      <c r="Q922" s="268"/>
      <c r="R922" s="216" t="str">
        <f ca="1">IF(ISERROR($V922),"",OFFSET('Smelter Look-up'!$C$4,$V922-4,0)&amp;"")</f>
        <v/>
      </c>
      <c r="S922" s="224" t="str">
        <f t="shared" ca="1" si="45"/>
        <v/>
      </c>
      <c r="T922" s="224" t="str">
        <f ca="1">IF(B922="","",IF(ISERROR(MATCH($J922,SorP!$B$1:$B$6230,0)),"",INDIRECT("'SorP'!$A$"&amp;MATCH($J922,SorP!$B$1:$B$6230,0))))</f>
        <v/>
      </c>
      <c r="U922" s="239"/>
      <c r="V922" s="269" t="e">
        <f>IF(C922="",NA(),MATCH($B922&amp;$C922,'Smelter Look-up'!$J:$J,0))</f>
        <v>#N/A</v>
      </c>
      <c r="W922" s="270"/>
      <c r="X922" s="270">
        <f t="shared" ca="1" si="46"/>
        <v>0</v>
      </c>
      <c r="Y922" s="270"/>
      <c r="Z922" s="270"/>
      <c r="AB922" s="272" t="str">
        <f t="shared" si="47"/>
        <v/>
      </c>
    </row>
    <row r="923" spans="1:28" s="271" customFormat="1" ht="20.25">
      <c r="A923" s="215"/>
      <c r="B923" s="216" t="str">
        <f>IF(LEN(A923)=0,"",INDEX('Smelter Look-up'!$A:$A,MATCH($A923,'Smelter Look-up'!$E:$E,0)))</f>
        <v/>
      </c>
      <c r="C923" s="220" t="str">
        <f>IF(LEN(A923)=0,"",INDEX('Smelter Look-up'!$C:$C,MATCH($A923,'Smelter Look-up'!$E:$E,0)))</f>
        <v/>
      </c>
      <c r="D923" s="216"/>
      <c r="E923" s="216" t="str">
        <f ca="1">IF(ISERROR($V923),"",OFFSET('Smelter Look-up'!$D$4,$V923-4,0)&amp;"")</f>
        <v/>
      </c>
      <c r="F923" s="216" t="str">
        <f ca="1">IF(ISERROR($V923),"",OFFSET('Smelter Look-up'!$E$4,$V923-4,0))</f>
        <v/>
      </c>
      <c r="G923" s="216" t="str">
        <f ca="1">IF(C923=$X$4,"Enter smelter details", IF(ISERROR($V923),"",OFFSET('Smelter Look-up'!$F$4,$V923-4,0)))</f>
        <v/>
      </c>
      <c r="H923" s="217" t="str">
        <f ca="1">IF(ISERROR($V923),"",OFFSET('Smelter Look-up'!$G$4,$V923-4,0))</f>
        <v/>
      </c>
      <c r="I923" s="218" t="str">
        <f ca="1">IF(ISERROR($V923),"",OFFSET('Smelter Look-up'!$H$4,$V923-4,0))</f>
        <v/>
      </c>
      <c r="J923" s="218" t="str">
        <f ca="1">IF(ISERROR($V923),"",OFFSET('Smelter Look-up'!$I$4,$V923-4,0))</f>
        <v/>
      </c>
      <c r="K923" s="267"/>
      <c r="L923" s="267"/>
      <c r="M923" s="267"/>
      <c r="N923" s="267"/>
      <c r="O923" s="267"/>
      <c r="P923" s="219"/>
      <c r="Q923" s="268"/>
      <c r="R923" s="216" t="str">
        <f ca="1">IF(ISERROR($V923),"",OFFSET('Smelter Look-up'!$C$4,$V923-4,0)&amp;"")</f>
        <v/>
      </c>
      <c r="S923" s="224" t="str">
        <f t="shared" ca="1" si="45"/>
        <v/>
      </c>
      <c r="T923" s="224" t="str">
        <f ca="1">IF(B923="","",IF(ISERROR(MATCH($J923,SorP!$B$1:$B$6230,0)),"",INDIRECT("'SorP'!$A$"&amp;MATCH($J923,SorP!$B$1:$B$6230,0))))</f>
        <v/>
      </c>
      <c r="U923" s="239"/>
      <c r="V923" s="269" t="e">
        <f>IF(C923="",NA(),MATCH($B923&amp;$C923,'Smelter Look-up'!$J:$J,0))</f>
        <v>#N/A</v>
      </c>
      <c r="W923" s="270"/>
      <c r="X923" s="270">
        <f t="shared" ca="1" si="46"/>
        <v>0</v>
      </c>
      <c r="Y923" s="270"/>
      <c r="Z923" s="270"/>
      <c r="AB923" s="272" t="str">
        <f t="shared" si="47"/>
        <v/>
      </c>
    </row>
    <row r="924" spans="1:28" s="271" customFormat="1" ht="20.25">
      <c r="A924" s="215"/>
      <c r="B924" s="216" t="str">
        <f>IF(LEN(A924)=0,"",INDEX('Smelter Look-up'!$A:$A,MATCH($A924,'Smelter Look-up'!$E:$E,0)))</f>
        <v/>
      </c>
      <c r="C924" s="220" t="str">
        <f>IF(LEN(A924)=0,"",INDEX('Smelter Look-up'!$C:$C,MATCH($A924,'Smelter Look-up'!$E:$E,0)))</f>
        <v/>
      </c>
      <c r="D924" s="216"/>
      <c r="E924" s="216" t="str">
        <f ca="1">IF(ISERROR($V924),"",OFFSET('Smelter Look-up'!$D$4,$V924-4,0)&amp;"")</f>
        <v/>
      </c>
      <c r="F924" s="216" t="str">
        <f ca="1">IF(ISERROR($V924),"",OFFSET('Smelter Look-up'!$E$4,$V924-4,0))</f>
        <v/>
      </c>
      <c r="G924" s="216" t="str">
        <f ca="1">IF(C924=$X$4,"Enter smelter details", IF(ISERROR($V924),"",OFFSET('Smelter Look-up'!$F$4,$V924-4,0)))</f>
        <v/>
      </c>
      <c r="H924" s="217" t="str">
        <f ca="1">IF(ISERROR($V924),"",OFFSET('Smelter Look-up'!$G$4,$V924-4,0))</f>
        <v/>
      </c>
      <c r="I924" s="218" t="str">
        <f ca="1">IF(ISERROR($V924),"",OFFSET('Smelter Look-up'!$H$4,$V924-4,0))</f>
        <v/>
      </c>
      <c r="J924" s="218" t="str">
        <f ca="1">IF(ISERROR($V924),"",OFFSET('Smelter Look-up'!$I$4,$V924-4,0))</f>
        <v/>
      </c>
      <c r="K924" s="267"/>
      <c r="L924" s="267"/>
      <c r="M924" s="267"/>
      <c r="N924" s="267"/>
      <c r="O924" s="267"/>
      <c r="P924" s="219"/>
      <c r="Q924" s="268"/>
      <c r="R924" s="216" t="str">
        <f ca="1">IF(ISERROR($V924),"",OFFSET('Smelter Look-up'!$C$4,$V924-4,0)&amp;"")</f>
        <v/>
      </c>
      <c r="S924" s="224" t="str">
        <f t="shared" ca="1" si="45"/>
        <v/>
      </c>
      <c r="T924" s="224" t="str">
        <f ca="1">IF(B924="","",IF(ISERROR(MATCH($J924,SorP!$B$1:$B$6230,0)),"",INDIRECT("'SorP'!$A$"&amp;MATCH($J924,SorP!$B$1:$B$6230,0))))</f>
        <v/>
      </c>
      <c r="U924" s="239"/>
      <c r="V924" s="269" t="e">
        <f>IF(C924="",NA(),MATCH($B924&amp;$C924,'Smelter Look-up'!$J:$J,0))</f>
        <v>#N/A</v>
      </c>
      <c r="W924" s="270"/>
      <c r="X924" s="270">
        <f t="shared" ca="1" si="46"/>
        <v>0</v>
      </c>
      <c r="Y924" s="270"/>
      <c r="Z924" s="270"/>
      <c r="AB924" s="272" t="str">
        <f t="shared" si="47"/>
        <v/>
      </c>
    </row>
    <row r="925" spans="1:28" s="271" customFormat="1" ht="20.25">
      <c r="A925" s="215"/>
      <c r="B925" s="216" t="str">
        <f>IF(LEN(A925)=0,"",INDEX('Smelter Look-up'!$A:$A,MATCH($A925,'Smelter Look-up'!$E:$E,0)))</f>
        <v/>
      </c>
      <c r="C925" s="220" t="str">
        <f>IF(LEN(A925)=0,"",INDEX('Smelter Look-up'!$C:$C,MATCH($A925,'Smelter Look-up'!$E:$E,0)))</f>
        <v/>
      </c>
      <c r="D925" s="216"/>
      <c r="E925" s="216" t="str">
        <f ca="1">IF(ISERROR($V925),"",OFFSET('Smelter Look-up'!$D$4,$V925-4,0)&amp;"")</f>
        <v/>
      </c>
      <c r="F925" s="216" t="str">
        <f ca="1">IF(ISERROR($V925),"",OFFSET('Smelter Look-up'!$E$4,$V925-4,0))</f>
        <v/>
      </c>
      <c r="G925" s="216" t="str">
        <f ca="1">IF(C925=$X$4,"Enter smelter details", IF(ISERROR($V925),"",OFFSET('Smelter Look-up'!$F$4,$V925-4,0)))</f>
        <v/>
      </c>
      <c r="H925" s="217" t="str">
        <f ca="1">IF(ISERROR($V925),"",OFFSET('Smelter Look-up'!$G$4,$V925-4,0))</f>
        <v/>
      </c>
      <c r="I925" s="218" t="str">
        <f ca="1">IF(ISERROR($V925),"",OFFSET('Smelter Look-up'!$H$4,$V925-4,0))</f>
        <v/>
      </c>
      <c r="J925" s="218" t="str">
        <f ca="1">IF(ISERROR($V925),"",OFFSET('Smelter Look-up'!$I$4,$V925-4,0))</f>
        <v/>
      </c>
      <c r="K925" s="267"/>
      <c r="L925" s="267"/>
      <c r="M925" s="267"/>
      <c r="N925" s="267"/>
      <c r="O925" s="267"/>
      <c r="P925" s="219"/>
      <c r="Q925" s="268"/>
      <c r="R925" s="216" t="str">
        <f ca="1">IF(ISERROR($V925),"",OFFSET('Smelter Look-up'!$C$4,$V925-4,0)&amp;"")</f>
        <v/>
      </c>
      <c r="S925" s="224" t="str">
        <f t="shared" ca="1" si="45"/>
        <v/>
      </c>
      <c r="T925" s="224" t="str">
        <f ca="1">IF(B925="","",IF(ISERROR(MATCH($J925,SorP!$B$1:$B$6230,0)),"",INDIRECT("'SorP'!$A$"&amp;MATCH($J925,SorP!$B$1:$B$6230,0))))</f>
        <v/>
      </c>
      <c r="U925" s="239"/>
      <c r="V925" s="269" t="e">
        <f>IF(C925="",NA(),MATCH($B925&amp;$C925,'Smelter Look-up'!$J:$J,0))</f>
        <v>#N/A</v>
      </c>
      <c r="W925" s="270"/>
      <c r="X925" s="270">
        <f t="shared" ca="1" si="46"/>
        <v>0</v>
      </c>
      <c r="Y925" s="270"/>
      <c r="Z925" s="270"/>
      <c r="AB925" s="272" t="str">
        <f t="shared" si="47"/>
        <v/>
      </c>
    </row>
    <row r="926" spans="1:28" s="271" customFormat="1" ht="20.25">
      <c r="A926" s="215"/>
      <c r="B926" s="216" t="str">
        <f>IF(LEN(A926)=0,"",INDEX('Smelter Look-up'!$A:$A,MATCH($A926,'Smelter Look-up'!$E:$E,0)))</f>
        <v/>
      </c>
      <c r="C926" s="220" t="str">
        <f>IF(LEN(A926)=0,"",INDEX('Smelter Look-up'!$C:$C,MATCH($A926,'Smelter Look-up'!$E:$E,0)))</f>
        <v/>
      </c>
      <c r="D926" s="216"/>
      <c r="E926" s="216" t="str">
        <f ca="1">IF(ISERROR($V926),"",OFFSET('Smelter Look-up'!$D$4,$V926-4,0)&amp;"")</f>
        <v/>
      </c>
      <c r="F926" s="216" t="str">
        <f ca="1">IF(ISERROR($V926),"",OFFSET('Smelter Look-up'!$E$4,$V926-4,0))</f>
        <v/>
      </c>
      <c r="G926" s="216" t="str">
        <f ca="1">IF(C926=$X$4,"Enter smelter details", IF(ISERROR($V926),"",OFFSET('Smelter Look-up'!$F$4,$V926-4,0)))</f>
        <v/>
      </c>
      <c r="H926" s="217" t="str">
        <f ca="1">IF(ISERROR($V926),"",OFFSET('Smelter Look-up'!$G$4,$V926-4,0))</f>
        <v/>
      </c>
      <c r="I926" s="218" t="str">
        <f ca="1">IF(ISERROR($V926),"",OFFSET('Smelter Look-up'!$H$4,$V926-4,0))</f>
        <v/>
      </c>
      <c r="J926" s="218" t="str">
        <f ca="1">IF(ISERROR($V926),"",OFFSET('Smelter Look-up'!$I$4,$V926-4,0))</f>
        <v/>
      </c>
      <c r="K926" s="267"/>
      <c r="L926" s="267"/>
      <c r="M926" s="267"/>
      <c r="N926" s="267"/>
      <c r="O926" s="267"/>
      <c r="P926" s="219"/>
      <c r="Q926" s="268"/>
      <c r="R926" s="216" t="str">
        <f ca="1">IF(ISERROR($V926),"",OFFSET('Smelter Look-up'!$C$4,$V926-4,0)&amp;"")</f>
        <v/>
      </c>
      <c r="S926" s="224" t="str">
        <f t="shared" ca="1" si="45"/>
        <v/>
      </c>
      <c r="T926" s="224" t="str">
        <f ca="1">IF(B926="","",IF(ISERROR(MATCH($J926,SorP!$B$1:$B$6230,0)),"",INDIRECT("'SorP'!$A$"&amp;MATCH($J926,SorP!$B$1:$B$6230,0))))</f>
        <v/>
      </c>
      <c r="U926" s="239"/>
      <c r="V926" s="269" t="e">
        <f>IF(C926="",NA(),MATCH($B926&amp;$C926,'Smelter Look-up'!$J:$J,0))</f>
        <v>#N/A</v>
      </c>
      <c r="W926" s="270"/>
      <c r="X926" s="270">
        <f t="shared" ca="1" si="46"/>
        <v>0</v>
      </c>
      <c r="Y926" s="270"/>
      <c r="Z926" s="270"/>
      <c r="AB926" s="272" t="str">
        <f t="shared" si="47"/>
        <v/>
      </c>
    </row>
    <row r="927" spans="1:28" s="271" customFormat="1" ht="20.25">
      <c r="A927" s="215"/>
      <c r="B927" s="216" t="str">
        <f>IF(LEN(A927)=0,"",INDEX('Smelter Look-up'!$A:$A,MATCH($A927,'Smelter Look-up'!$E:$E,0)))</f>
        <v/>
      </c>
      <c r="C927" s="220" t="str">
        <f>IF(LEN(A927)=0,"",INDEX('Smelter Look-up'!$C:$C,MATCH($A927,'Smelter Look-up'!$E:$E,0)))</f>
        <v/>
      </c>
      <c r="D927" s="216"/>
      <c r="E927" s="216" t="str">
        <f ca="1">IF(ISERROR($V927),"",OFFSET('Smelter Look-up'!$D$4,$V927-4,0)&amp;"")</f>
        <v/>
      </c>
      <c r="F927" s="216" t="str">
        <f ca="1">IF(ISERROR($V927),"",OFFSET('Smelter Look-up'!$E$4,$V927-4,0))</f>
        <v/>
      </c>
      <c r="G927" s="216" t="str">
        <f ca="1">IF(C927=$X$4,"Enter smelter details", IF(ISERROR($V927),"",OFFSET('Smelter Look-up'!$F$4,$V927-4,0)))</f>
        <v/>
      </c>
      <c r="H927" s="217" t="str">
        <f ca="1">IF(ISERROR($V927),"",OFFSET('Smelter Look-up'!$G$4,$V927-4,0))</f>
        <v/>
      </c>
      <c r="I927" s="218" t="str">
        <f ca="1">IF(ISERROR($V927),"",OFFSET('Smelter Look-up'!$H$4,$V927-4,0))</f>
        <v/>
      </c>
      <c r="J927" s="218" t="str">
        <f ca="1">IF(ISERROR($V927),"",OFFSET('Smelter Look-up'!$I$4,$V927-4,0))</f>
        <v/>
      </c>
      <c r="K927" s="267"/>
      <c r="L927" s="267"/>
      <c r="M927" s="267"/>
      <c r="N927" s="267"/>
      <c r="O927" s="267"/>
      <c r="P927" s="219"/>
      <c r="Q927" s="268"/>
      <c r="R927" s="216" t="str">
        <f ca="1">IF(ISERROR($V927),"",OFFSET('Smelter Look-up'!$C$4,$V927-4,0)&amp;"")</f>
        <v/>
      </c>
      <c r="S927" s="224" t="str">
        <f t="shared" ca="1" si="45"/>
        <v/>
      </c>
      <c r="T927" s="224" t="str">
        <f ca="1">IF(B927="","",IF(ISERROR(MATCH($J927,SorP!$B$1:$B$6230,0)),"",INDIRECT("'SorP'!$A$"&amp;MATCH($J927,SorP!$B$1:$B$6230,0))))</f>
        <v/>
      </c>
      <c r="U927" s="239"/>
      <c r="V927" s="269" t="e">
        <f>IF(C927="",NA(),MATCH($B927&amp;$C927,'Smelter Look-up'!$J:$J,0))</f>
        <v>#N/A</v>
      </c>
      <c r="W927" s="270"/>
      <c r="X927" s="270">
        <f t="shared" ca="1" si="46"/>
        <v>0</v>
      </c>
      <c r="Y927" s="270"/>
      <c r="Z927" s="270"/>
      <c r="AB927" s="272" t="str">
        <f t="shared" si="47"/>
        <v/>
      </c>
    </row>
    <row r="928" spans="1:28" s="271" customFormat="1" ht="20.25">
      <c r="A928" s="215"/>
      <c r="B928" s="216" t="str">
        <f>IF(LEN(A928)=0,"",INDEX('Smelter Look-up'!$A:$A,MATCH($A928,'Smelter Look-up'!$E:$E,0)))</f>
        <v/>
      </c>
      <c r="C928" s="220" t="str">
        <f>IF(LEN(A928)=0,"",INDEX('Smelter Look-up'!$C:$C,MATCH($A928,'Smelter Look-up'!$E:$E,0)))</f>
        <v/>
      </c>
      <c r="D928" s="216"/>
      <c r="E928" s="216" t="str">
        <f ca="1">IF(ISERROR($V928),"",OFFSET('Smelter Look-up'!$D$4,$V928-4,0)&amp;"")</f>
        <v/>
      </c>
      <c r="F928" s="216" t="str">
        <f ca="1">IF(ISERROR($V928),"",OFFSET('Smelter Look-up'!$E$4,$V928-4,0))</f>
        <v/>
      </c>
      <c r="G928" s="216" t="str">
        <f ca="1">IF(C928=$X$4,"Enter smelter details", IF(ISERROR($V928),"",OFFSET('Smelter Look-up'!$F$4,$V928-4,0)))</f>
        <v/>
      </c>
      <c r="H928" s="217" t="str">
        <f ca="1">IF(ISERROR($V928),"",OFFSET('Smelter Look-up'!$G$4,$V928-4,0))</f>
        <v/>
      </c>
      <c r="I928" s="218" t="str">
        <f ca="1">IF(ISERROR($V928),"",OFFSET('Smelter Look-up'!$H$4,$V928-4,0))</f>
        <v/>
      </c>
      <c r="J928" s="218" t="str">
        <f ca="1">IF(ISERROR($V928),"",OFFSET('Smelter Look-up'!$I$4,$V928-4,0))</f>
        <v/>
      </c>
      <c r="K928" s="267"/>
      <c r="L928" s="267"/>
      <c r="M928" s="267"/>
      <c r="N928" s="267"/>
      <c r="O928" s="267"/>
      <c r="P928" s="219"/>
      <c r="Q928" s="268"/>
      <c r="R928" s="216" t="str">
        <f ca="1">IF(ISERROR($V928),"",OFFSET('Smelter Look-up'!$C$4,$V928-4,0)&amp;"")</f>
        <v/>
      </c>
      <c r="S928" s="224" t="str">
        <f t="shared" ca="1" si="45"/>
        <v/>
      </c>
      <c r="T928" s="224" t="str">
        <f ca="1">IF(B928="","",IF(ISERROR(MATCH($J928,SorP!$B$1:$B$6230,0)),"",INDIRECT("'SorP'!$A$"&amp;MATCH($J928,SorP!$B$1:$B$6230,0))))</f>
        <v/>
      </c>
      <c r="U928" s="239"/>
      <c r="V928" s="269" t="e">
        <f>IF(C928="",NA(),MATCH($B928&amp;$C928,'Smelter Look-up'!$J:$J,0))</f>
        <v>#N/A</v>
      </c>
      <c r="W928" s="270"/>
      <c r="X928" s="270">
        <f t="shared" ca="1" si="46"/>
        <v>0</v>
      </c>
      <c r="Y928" s="270"/>
      <c r="Z928" s="270"/>
      <c r="AB928" s="272" t="str">
        <f t="shared" si="47"/>
        <v/>
      </c>
    </row>
    <row r="929" spans="1:28" s="271" customFormat="1" ht="20.25">
      <c r="A929" s="215"/>
      <c r="B929" s="216" t="str">
        <f>IF(LEN(A929)=0,"",INDEX('Smelter Look-up'!$A:$A,MATCH($A929,'Smelter Look-up'!$E:$E,0)))</f>
        <v/>
      </c>
      <c r="C929" s="220" t="str">
        <f>IF(LEN(A929)=0,"",INDEX('Smelter Look-up'!$C:$C,MATCH($A929,'Smelter Look-up'!$E:$E,0)))</f>
        <v/>
      </c>
      <c r="D929" s="216"/>
      <c r="E929" s="216" t="str">
        <f ca="1">IF(ISERROR($V929),"",OFFSET('Smelter Look-up'!$D$4,$V929-4,0)&amp;"")</f>
        <v/>
      </c>
      <c r="F929" s="216" t="str">
        <f ca="1">IF(ISERROR($V929),"",OFFSET('Smelter Look-up'!$E$4,$V929-4,0))</f>
        <v/>
      </c>
      <c r="G929" s="216" t="str">
        <f ca="1">IF(C929=$X$4,"Enter smelter details", IF(ISERROR($V929),"",OFFSET('Smelter Look-up'!$F$4,$V929-4,0)))</f>
        <v/>
      </c>
      <c r="H929" s="217" t="str">
        <f ca="1">IF(ISERROR($V929),"",OFFSET('Smelter Look-up'!$G$4,$V929-4,0))</f>
        <v/>
      </c>
      <c r="I929" s="218" t="str">
        <f ca="1">IF(ISERROR($V929),"",OFFSET('Smelter Look-up'!$H$4,$V929-4,0))</f>
        <v/>
      </c>
      <c r="J929" s="218" t="str">
        <f ca="1">IF(ISERROR($V929),"",OFFSET('Smelter Look-up'!$I$4,$V929-4,0))</f>
        <v/>
      </c>
      <c r="K929" s="267"/>
      <c r="L929" s="267"/>
      <c r="M929" s="267"/>
      <c r="N929" s="267"/>
      <c r="O929" s="267"/>
      <c r="P929" s="219"/>
      <c r="Q929" s="268"/>
      <c r="R929" s="216" t="str">
        <f ca="1">IF(ISERROR($V929),"",OFFSET('Smelter Look-up'!$C$4,$V929-4,0)&amp;"")</f>
        <v/>
      </c>
      <c r="S929" s="224" t="str">
        <f t="shared" ca="1" si="45"/>
        <v/>
      </c>
      <c r="T929" s="224" t="str">
        <f ca="1">IF(B929="","",IF(ISERROR(MATCH($J929,SorP!$B$1:$B$6230,0)),"",INDIRECT("'SorP'!$A$"&amp;MATCH($J929,SorP!$B$1:$B$6230,0))))</f>
        <v/>
      </c>
      <c r="U929" s="239"/>
      <c r="V929" s="269" t="e">
        <f>IF(C929="",NA(),MATCH($B929&amp;$C929,'Smelter Look-up'!$J:$J,0))</f>
        <v>#N/A</v>
      </c>
      <c r="W929" s="270"/>
      <c r="X929" s="270">
        <f t="shared" ca="1" si="46"/>
        <v>0</v>
      </c>
      <c r="Y929" s="270"/>
      <c r="Z929" s="270"/>
      <c r="AB929" s="272" t="str">
        <f t="shared" si="47"/>
        <v/>
      </c>
    </row>
    <row r="930" spans="1:28" s="271" customFormat="1" ht="20.25">
      <c r="A930" s="215"/>
      <c r="B930" s="216" t="str">
        <f>IF(LEN(A930)=0,"",INDEX('Smelter Look-up'!$A:$A,MATCH($A930,'Smelter Look-up'!$E:$E,0)))</f>
        <v/>
      </c>
      <c r="C930" s="220" t="str">
        <f>IF(LEN(A930)=0,"",INDEX('Smelter Look-up'!$C:$C,MATCH($A930,'Smelter Look-up'!$E:$E,0)))</f>
        <v/>
      </c>
      <c r="D930" s="216"/>
      <c r="E930" s="216" t="str">
        <f ca="1">IF(ISERROR($V930),"",OFFSET('Smelter Look-up'!$D$4,$V930-4,0)&amp;"")</f>
        <v/>
      </c>
      <c r="F930" s="216" t="str">
        <f ca="1">IF(ISERROR($V930),"",OFFSET('Smelter Look-up'!$E$4,$V930-4,0))</f>
        <v/>
      </c>
      <c r="G930" s="216" t="str">
        <f ca="1">IF(C930=$X$4,"Enter smelter details", IF(ISERROR($V930),"",OFFSET('Smelter Look-up'!$F$4,$V930-4,0)))</f>
        <v/>
      </c>
      <c r="H930" s="217" t="str">
        <f ca="1">IF(ISERROR($V930),"",OFFSET('Smelter Look-up'!$G$4,$V930-4,0))</f>
        <v/>
      </c>
      <c r="I930" s="218" t="str">
        <f ca="1">IF(ISERROR($V930),"",OFFSET('Smelter Look-up'!$H$4,$V930-4,0))</f>
        <v/>
      </c>
      <c r="J930" s="218" t="str">
        <f ca="1">IF(ISERROR($V930),"",OFFSET('Smelter Look-up'!$I$4,$V930-4,0))</f>
        <v/>
      </c>
      <c r="K930" s="267"/>
      <c r="L930" s="267"/>
      <c r="M930" s="267"/>
      <c r="N930" s="267"/>
      <c r="O930" s="267"/>
      <c r="P930" s="219"/>
      <c r="Q930" s="268"/>
      <c r="R930" s="216" t="str">
        <f ca="1">IF(ISERROR($V930),"",OFFSET('Smelter Look-up'!$C$4,$V930-4,0)&amp;"")</f>
        <v/>
      </c>
      <c r="S930" s="224" t="str">
        <f t="shared" ca="1" si="45"/>
        <v/>
      </c>
      <c r="T930" s="224" t="str">
        <f ca="1">IF(B930="","",IF(ISERROR(MATCH($J930,SorP!$B$1:$B$6230,0)),"",INDIRECT("'SorP'!$A$"&amp;MATCH($J930,SorP!$B$1:$B$6230,0))))</f>
        <v/>
      </c>
      <c r="U930" s="239"/>
      <c r="V930" s="269" t="e">
        <f>IF(C930="",NA(),MATCH($B930&amp;$C930,'Smelter Look-up'!$J:$J,0))</f>
        <v>#N/A</v>
      </c>
      <c r="W930" s="270"/>
      <c r="X930" s="270">
        <f t="shared" ca="1" si="46"/>
        <v>0</v>
      </c>
      <c r="Y930" s="270"/>
      <c r="Z930" s="270"/>
      <c r="AB930" s="272" t="str">
        <f t="shared" si="47"/>
        <v/>
      </c>
    </row>
    <row r="931" spans="1:28" s="271" customFormat="1" ht="20.25">
      <c r="A931" s="215"/>
      <c r="B931" s="216" t="str">
        <f>IF(LEN(A931)=0,"",INDEX('Smelter Look-up'!$A:$A,MATCH($A931,'Smelter Look-up'!$E:$E,0)))</f>
        <v/>
      </c>
      <c r="C931" s="220" t="str">
        <f>IF(LEN(A931)=0,"",INDEX('Smelter Look-up'!$C:$C,MATCH($A931,'Smelter Look-up'!$E:$E,0)))</f>
        <v/>
      </c>
      <c r="D931" s="216"/>
      <c r="E931" s="216" t="str">
        <f ca="1">IF(ISERROR($V931),"",OFFSET('Smelter Look-up'!$D$4,$V931-4,0)&amp;"")</f>
        <v/>
      </c>
      <c r="F931" s="216" t="str">
        <f ca="1">IF(ISERROR($V931),"",OFFSET('Smelter Look-up'!$E$4,$V931-4,0))</f>
        <v/>
      </c>
      <c r="G931" s="216" t="str">
        <f ca="1">IF(C931=$X$4,"Enter smelter details", IF(ISERROR($V931),"",OFFSET('Smelter Look-up'!$F$4,$V931-4,0)))</f>
        <v/>
      </c>
      <c r="H931" s="217" t="str">
        <f ca="1">IF(ISERROR($V931),"",OFFSET('Smelter Look-up'!$G$4,$V931-4,0))</f>
        <v/>
      </c>
      <c r="I931" s="218" t="str">
        <f ca="1">IF(ISERROR($V931),"",OFFSET('Smelter Look-up'!$H$4,$V931-4,0))</f>
        <v/>
      </c>
      <c r="J931" s="218" t="str">
        <f ca="1">IF(ISERROR($V931),"",OFFSET('Smelter Look-up'!$I$4,$V931-4,0))</f>
        <v/>
      </c>
      <c r="K931" s="267"/>
      <c r="L931" s="267"/>
      <c r="M931" s="267"/>
      <c r="N931" s="267"/>
      <c r="O931" s="267"/>
      <c r="P931" s="219"/>
      <c r="Q931" s="268"/>
      <c r="R931" s="216" t="str">
        <f ca="1">IF(ISERROR($V931),"",OFFSET('Smelter Look-up'!$C$4,$V931-4,0)&amp;"")</f>
        <v/>
      </c>
      <c r="S931" s="224" t="str">
        <f t="shared" ca="1" si="45"/>
        <v/>
      </c>
      <c r="T931" s="224" t="str">
        <f ca="1">IF(B931="","",IF(ISERROR(MATCH($J931,SorP!$B$1:$B$6230,0)),"",INDIRECT("'SorP'!$A$"&amp;MATCH($J931,SorP!$B$1:$B$6230,0))))</f>
        <v/>
      </c>
      <c r="U931" s="239"/>
      <c r="V931" s="269" t="e">
        <f>IF(C931="",NA(),MATCH($B931&amp;$C931,'Smelter Look-up'!$J:$J,0))</f>
        <v>#N/A</v>
      </c>
      <c r="W931" s="270"/>
      <c r="X931" s="270">
        <f t="shared" ca="1" si="46"/>
        <v>0</v>
      </c>
      <c r="Y931" s="270"/>
      <c r="Z931" s="270"/>
      <c r="AB931" s="272" t="str">
        <f t="shared" si="47"/>
        <v/>
      </c>
    </row>
    <row r="932" spans="1:28" s="271" customFormat="1" ht="20.25">
      <c r="A932" s="215"/>
      <c r="B932" s="216" t="str">
        <f>IF(LEN(A932)=0,"",INDEX('Smelter Look-up'!$A:$A,MATCH($A932,'Smelter Look-up'!$E:$E,0)))</f>
        <v/>
      </c>
      <c r="C932" s="220" t="str">
        <f>IF(LEN(A932)=0,"",INDEX('Smelter Look-up'!$C:$C,MATCH($A932,'Smelter Look-up'!$E:$E,0)))</f>
        <v/>
      </c>
      <c r="D932" s="216"/>
      <c r="E932" s="216" t="str">
        <f ca="1">IF(ISERROR($V932),"",OFFSET('Smelter Look-up'!$D$4,$V932-4,0)&amp;"")</f>
        <v/>
      </c>
      <c r="F932" s="216" t="str">
        <f ca="1">IF(ISERROR($V932),"",OFFSET('Smelter Look-up'!$E$4,$V932-4,0))</f>
        <v/>
      </c>
      <c r="G932" s="216" t="str">
        <f ca="1">IF(C932=$X$4,"Enter smelter details", IF(ISERROR($V932),"",OFFSET('Smelter Look-up'!$F$4,$V932-4,0)))</f>
        <v/>
      </c>
      <c r="H932" s="217" t="str">
        <f ca="1">IF(ISERROR($V932),"",OFFSET('Smelter Look-up'!$G$4,$V932-4,0))</f>
        <v/>
      </c>
      <c r="I932" s="218" t="str">
        <f ca="1">IF(ISERROR($V932),"",OFFSET('Smelter Look-up'!$H$4,$V932-4,0))</f>
        <v/>
      </c>
      <c r="J932" s="218" t="str">
        <f ca="1">IF(ISERROR($V932),"",OFFSET('Smelter Look-up'!$I$4,$V932-4,0))</f>
        <v/>
      </c>
      <c r="K932" s="267"/>
      <c r="L932" s="267"/>
      <c r="M932" s="267"/>
      <c r="N932" s="267"/>
      <c r="O932" s="267"/>
      <c r="P932" s="219"/>
      <c r="Q932" s="268"/>
      <c r="R932" s="216" t="str">
        <f ca="1">IF(ISERROR($V932),"",OFFSET('Smelter Look-up'!$C$4,$V932-4,0)&amp;"")</f>
        <v/>
      </c>
      <c r="S932" s="224" t="str">
        <f t="shared" ca="1" si="45"/>
        <v/>
      </c>
      <c r="T932" s="224" t="str">
        <f ca="1">IF(B932="","",IF(ISERROR(MATCH($J932,SorP!$B$1:$B$6230,0)),"",INDIRECT("'SorP'!$A$"&amp;MATCH($J932,SorP!$B$1:$B$6230,0))))</f>
        <v/>
      </c>
      <c r="U932" s="239"/>
      <c r="V932" s="269" t="e">
        <f>IF(C932="",NA(),MATCH($B932&amp;$C932,'Smelter Look-up'!$J:$J,0))</f>
        <v>#N/A</v>
      </c>
      <c r="W932" s="270"/>
      <c r="X932" s="270">
        <f t="shared" ca="1" si="46"/>
        <v>0</v>
      </c>
      <c r="Y932" s="270"/>
      <c r="Z932" s="270"/>
      <c r="AB932" s="272" t="str">
        <f t="shared" si="47"/>
        <v/>
      </c>
    </row>
    <row r="933" spans="1:28" s="271" customFormat="1" ht="20.25">
      <c r="A933" s="215"/>
      <c r="B933" s="216" t="str">
        <f>IF(LEN(A933)=0,"",INDEX('Smelter Look-up'!$A:$A,MATCH($A933,'Smelter Look-up'!$E:$E,0)))</f>
        <v/>
      </c>
      <c r="C933" s="220" t="str">
        <f>IF(LEN(A933)=0,"",INDEX('Smelter Look-up'!$C:$C,MATCH($A933,'Smelter Look-up'!$E:$E,0)))</f>
        <v/>
      </c>
      <c r="D933" s="216"/>
      <c r="E933" s="216" t="str">
        <f ca="1">IF(ISERROR($V933),"",OFFSET('Smelter Look-up'!$D$4,$V933-4,0)&amp;"")</f>
        <v/>
      </c>
      <c r="F933" s="216" t="str">
        <f ca="1">IF(ISERROR($V933),"",OFFSET('Smelter Look-up'!$E$4,$V933-4,0))</f>
        <v/>
      </c>
      <c r="G933" s="216" t="str">
        <f ca="1">IF(C933=$X$4,"Enter smelter details", IF(ISERROR($V933),"",OFFSET('Smelter Look-up'!$F$4,$V933-4,0)))</f>
        <v/>
      </c>
      <c r="H933" s="217" t="str">
        <f ca="1">IF(ISERROR($V933),"",OFFSET('Smelter Look-up'!$G$4,$V933-4,0))</f>
        <v/>
      </c>
      <c r="I933" s="218" t="str">
        <f ca="1">IF(ISERROR($V933),"",OFFSET('Smelter Look-up'!$H$4,$V933-4,0))</f>
        <v/>
      </c>
      <c r="J933" s="218" t="str">
        <f ca="1">IF(ISERROR($V933),"",OFFSET('Smelter Look-up'!$I$4,$V933-4,0))</f>
        <v/>
      </c>
      <c r="K933" s="267"/>
      <c r="L933" s="267"/>
      <c r="M933" s="267"/>
      <c r="N933" s="267"/>
      <c r="O933" s="267"/>
      <c r="P933" s="219"/>
      <c r="Q933" s="268"/>
      <c r="R933" s="216" t="str">
        <f ca="1">IF(ISERROR($V933),"",OFFSET('Smelter Look-up'!$C$4,$V933-4,0)&amp;"")</f>
        <v/>
      </c>
      <c r="S933" s="224" t="str">
        <f t="shared" ca="1" si="45"/>
        <v/>
      </c>
      <c r="T933" s="224" t="str">
        <f ca="1">IF(B933="","",IF(ISERROR(MATCH($J933,SorP!$B$1:$B$6230,0)),"",INDIRECT("'SorP'!$A$"&amp;MATCH($J933,SorP!$B$1:$B$6230,0))))</f>
        <v/>
      </c>
      <c r="U933" s="239"/>
      <c r="V933" s="269" t="e">
        <f>IF(C933="",NA(),MATCH($B933&amp;$C933,'Smelter Look-up'!$J:$J,0))</f>
        <v>#N/A</v>
      </c>
      <c r="W933" s="270"/>
      <c r="X933" s="270">
        <f t="shared" ca="1" si="46"/>
        <v>0</v>
      </c>
      <c r="Y933" s="270"/>
      <c r="Z933" s="270"/>
      <c r="AB933" s="272" t="str">
        <f t="shared" si="47"/>
        <v/>
      </c>
    </row>
    <row r="934" spans="1:28" s="271" customFormat="1" ht="20.25">
      <c r="A934" s="215"/>
      <c r="B934" s="216" t="str">
        <f>IF(LEN(A934)=0,"",INDEX('Smelter Look-up'!$A:$A,MATCH($A934,'Smelter Look-up'!$E:$E,0)))</f>
        <v/>
      </c>
      <c r="C934" s="220" t="str">
        <f>IF(LEN(A934)=0,"",INDEX('Smelter Look-up'!$C:$C,MATCH($A934,'Smelter Look-up'!$E:$E,0)))</f>
        <v/>
      </c>
      <c r="D934" s="216"/>
      <c r="E934" s="216" t="str">
        <f ca="1">IF(ISERROR($V934),"",OFFSET('Smelter Look-up'!$D$4,$V934-4,0)&amp;"")</f>
        <v/>
      </c>
      <c r="F934" s="216" t="str">
        <f ca="1">IF(ISERROR($V934),"",OFFSET('Smelter Look-up'!$E$4,$V934-4,0))</f>
        <v/>
      </c>
      <c r="G934" s="216" t="str">
        <f ca="1">IF(C934=$X$4,"Enter smelter details", IF(ISERROR($V934),"",OFFSET('Smelter Look-up'!$F$4,$V934-4,0)))</f>
        <v/>
      </c>
      <c r="H934" s="217" t="str">
        <f ca="1">IF(ISERROR($V934),"",OFFSET('Smelter Look-up'!$G$4,$V934-4,0))</f>
        <v/>
      </c>
      <c r="I934" s="218" t="str">
        <f ca="1">IF(ISERROR($V934),"",OFFSET('Smelter Look-up'!$H$4,$V934-4,0))</f>
        <v/>
      </c>
      <c r="J934" s="218" t="str">
        <f ca="1">IF(ISERROR($V934),"",OFFSET('Smelter Look-up'!$I$4,$V934-4,0))</f>
        <v/>
      </c>
      <c r="K934" s="267"/>
      <c r="L934" s="267"/>
      <c r="M934" s="267"/>
      <c r="N934" s="267"/>
      <c r="O934" s="267"/>
      <c r="P934" s="219"/>
      <c r="Q934" s="268"/>
      <c r="R934" s="216" t="str">
        <f ca="1">IF(ISERROR($V934),"",OFFSET('Smelter Look-up'!$C$4,$V934-4,0)&amp;"")</f>
        <v/>
      </c>
      <c r="S934" s="224" t="str">
        <f t="shared" ca="1" si="45"/>
        <v/>
      </c>
      <c r="T934" s="224" t="str">
        <f ca="1">IF(B934="","",IF(ISERROR(MATCH($J934,SorP!$B$1:$B$6230,0)),"",INDIRECT("'SorP'!$A$"&amp;MATCH($J934,SorP!$B$1:$B$6230,0))))</f>
        <v/>
      </c>
      <c r="U934" s="239"/>
      <c r="V934" s="269" t="e">
        <f>IF(C934="",NA(),MATCH($B934&amp;$C934,'Smelter Look-up'!$J:$J,0))</f>
        <v>#N/A</v>
      </c>
      <c r="W934" s="270"/>
      <c r="X934" s="270">
        <f t="shared" ca="1" si="46"/>
        <v>0</v>
      </c>
      <c r="Y934" s="270"/>
      <c r="Z934" s="270"/>
      <c r="AB934" s="272" t="str">
        <f t="shared" si="47"/>
        <v/>
      </c>
    </row>
    <row r="935" spans="1:28" s="271" customFormat="1" ht="20.25">
      <c r="A935" s="215"/>
      <c r="B935" s="216" t="str">
        <f>IF(LEN(A935)=0,"",INDEX('Smelter Look-up'!$A:$A,MATCH($A935,'Smelter Look-up'!$E:$E,0)))</f>
        <v/>
      </c>
      <c r="C935" s="220" t="str">
        <f>IF(LEN(A935)=0,"",INDEX('Smelter Look-up'!$C:$C,MATCH($A935,'Smelter Look-up'!$E:$E,0)))</f>
        <v/>
      </c>
      <c r="D935" s="216"/>
      <c r="E935" s="216" t="str">
        <f ca="1">IF(ISERROR($V935),"",OFFSET('Smelter Look-up'!$D$4,$V935-4,0)&amp;"")</f>
        <v/>
      </c>
      <c r="F935" s="216" t="str">
        <f ca="1">IF(ISERROR($V935),"",OFFSET('Smelter Look-up'!$E$4,$V935-4,0))</f>
        <v/>
      </c>
      <c r="G935" s="216" t="str">
        <f ca="1">IF(C935=$X$4,"Enter smelter details", IF(ISERROR($V935),"",OFFSET('Smelter Look-up'!$F$4,$V935-4,0)))</f>
        <v/>
      </c>
      <c r="H935" s="217" t="str">
        <f ca="1">IF(ISERROR($V935),"",OFFSET('Smelter Look-up'!$G$4,$V935-4,0))</f>
        <v/>
      </c>
      <c r="I935" s="218" t="str">
        <f ca="1">IF(ISERROR($V935),"",OFFSET('Smelter Look-up'!$H$4,$V935-4,0))</f>
        <v/>
      </c>
      <c r="J935" s="218" t="str">
        <f ca="1">IF(ISERROR($V935),"",OFFSET('Smelter Look-up'!$I$4,$V935-4,0))</f>
        <v/>
      </c>
      <c r="K935" s="267"/>
      <c r="L935" s="267"/>
      <c r="M935" s="267"/>
      <c r="N935" s="267"/>
      <c r="O935" s="267"/>
      <c r="P935" s="219"/>
      <c r="Q935" s="268"/>
      <c r="R935" s="216" t="str">
        <f ca="1">IF(ISERROR($V935),"",OFFSET('Smelter Look-up'!$C$4,$V935-4,0)&amp;"")</f>
        <v/>
      </c>
      <c r="S935" s="224" t="str">
        <f t="shared" ca="1" si="45"/>
        <v/>
      </c>
      <c r="T935" s="224" t="str">
        <f ca="1">IF(B935="","",IF(ISERROR(MATCH($J935,SorP!$B$1:$B$6230,0)),"",INDIRECT("'SorP'!$A$"&amp;MATCH($J935,SorP!$B$1:$B$6230,0))))</f>
        <v/>
      </c>
      <c r="U935" s="239"/>
      <c r="V935" s="269" t="e">
        <f>IF(C935="",NA(),MATCH($B935&amp;$C935,'Smelter Look-up'!$J:$J,0))</f>
        <v>#N/A</v>
      </c>
      <c r="W935" s="270"/>
      <c r="X935" s="270">
        <f t="shared" ca="1" si="46"/>
        <v>0</v>
      </c>
      <c r="Y935" s="270"/>
      <c r="Z935" s="270"/>
      <c r="AB935" s="272" t="str">
        <f t="shared" si="47"/>
        <v/>
      </c>
    </row>
    <row r="936" spans="1:28" s="271" customFormat="1" ht="20.25">
      <c r="A936" s="215"/>
      <c r="B936" s="216" t="str">
        <f>IF(LEN(A936)=0,"",INDEX('Smelter Look-up'!$A:$A,MATCH($A936,'Smelter Look-up'!$E:$E,0)))</f>
        <v/>
      </c>
      <c r="C936" s="220" t="str">
        <f>IF(LEN(A936)=0,"",INDEX('Smelter Look-up'!$C:$C,MATCH($A936,'Smelter Look-up'!$E:$E,0)))</f>
        <v/>
      </c>
      <c r="D936" s="216"/>
      <c r="E936" s="216" t="str">
        <f ca="1">IF(ISERROR($V936),"",OFFSET('Smelter Look-up'!$D$4,$V936-4,0)&amp;"")</f>
        <v/>
      </c>
      <c r="F936" s="216" t="str">
        <f ca="1">IF(ISERROR($V936),"",OFFSET('Smelter Look-up'!$E$4,$V936-4,0))</f>
        <v/>
      </c>
      <c r="G936" s="216" t="str">
        <f ca="1">IF(C936=$X$4,"Enter smelter details", IF(ISERROR($V936),"",OFFSET('Smelter Look-up'!$F$4,$V936-4,0)))</f>
        <v/>
      </c>
      <c r="H936" s="217" t="str">
        <f ca="1">IF(ISERROR($V936),"",OFFSET('Smelter Look-up'!$G$4,$V936-4,0))</f>
        <v/>
      </c>
      <c r="I936" s="218" t="str">
        <f ca="1">IF(ISERROR($V936),"",OFFSET('Smelter Look-up'!$H$4,$V936-4,0))</f>
        <v/>
      </c>
      <c r="J936" s="218" t="str">
        <f ca="1">IF(ISERROR($V936),"",OFFSET('Smelter Look-up'!$I$4,$V936-4,0))</f>
        <v/>
      </c>
      <c r="K936" s="267"/>
      <c r="L936" s="267"/>
      <c r="M936" s="267"/>
      <c r="N936" s="267"/>
      <c r="O936" s="267"/>
      <c r="P936" s="219"/>
      <c r="Q936" s="268"/>
      <c r="R936" s="216" t="str">
        <f ca="1">IF(ISERROR($V936),"",OFFSET('Smelter Look-up'!$C$4,$V936-4,0)&amp;"")</f>
        <v/>
      </c>
      <c r="S936" s="224" t="str">
        <f t="shared" ca="1" si="45"/>
        <v/>
      </c>
      <c r="T936" s="224" t="str">
        <f ca="1">IF(B936="","",IF(ISERROR(MATCH($J936,SorP!$B$1:$B$6230,0)),"",INDIRECT("'SorP'!$A$"&amp;MATCH($J936,SorP!$B$1:$B$6230,0))))</f>
        <v/>
      </c>
      <c r="U936" s="239"/>
      <c r="V936" s="269" t="e">
        <f>IF(C936="",NA(),MATCH($B936&amp;$C936,'Smelter Look-up'!$J:$J,0))</f>
        <v>#N/A</v>
      </c>
      <c r="W936" s="270"/>
      <c r="X936" s="270">
        <f t="shared" ca="1" si="46"/>
        <v>0</v>
      </c>
      <c r="Y936" s="270"/>
      <c r="Z936" s="270"/>
      <c r="AB936" s="272" t="str">
        <f t="shared" si="47"/>
        <v/>
      </c>
    </row>
    <row r="937" spans="1:28" s="271" customFormat="1" ht="20.25">
      <c r="A937" s="215"/>
      <c r="B937" s="216" t="str">
        <f>IF(LEN(A937)=0,"",INDEX('Smelter Look-up'!$A:$A,MATCH($A937,'Smelter Look-up'!$E:$E,0)))</f>
        <v/>
      </c>
      <c r="C937" s="220" t="str">
        <f>IF(LEN(A937)=0,"",INDEX('Smelter Look-up'!$C:$C,MATCH($A937,'Smelter Look-up'!$E:$E,0)))</f>
        <v/>
      </c>
      <c r="D937" s="216"/>
      <c r="E937" s="216" t="str">
        <f ca="1">IF(ISERROR($V937),"",OFFSET('Smelter Look-up'!$D$4,$V937-4,0)&amp;"")</f>
        <v/>
      </c>
      <c r="F937" s="216" t="str">
        <f ca="1">IF(ISERROR($V937),"",OFFSET('Smelter Look-up'!$E$4,$V937-4,0))</f>
        <v/>
      </c>
      <c r="G937" s="216" t="str">
        <f ca="1">IF(C937=$X$4,"Enter smelter details", IF(ISERROR($V937),"",OFFSET('Smelter Look-up'!$F$4,$V937-4,0)))</f>
        <v/>
      </c>
      <c r="H937" s="217" t="str">
        <f ca="1">IF(ISERROR($V937),"",OFFSET('Smelter Look-up'!$G$4,$V937-4,0))</f>
        <v/>
      </c>
      <c r="I937" s="218" t="str">
        <f ca="1">IF(ISERROR($V937),"",OFFSET('Smelter Look-up'!$H$4,$V937-4,0))</f>
        <v/>
      </c>
      <c r="J937" s="218" t="str">
        <f ca="1">IF(ISERROR($V937),"",OFFSET('Smelter Look-up'!$I$4,$V937-4,0))</f>
        <v/>
      </c>
      <c r="K937" s="267"/>
      <c r="L937" s="267"/>
      <c r="M937" s="267"/>
      <c r="N937" s="267"/>
      <c r="O937" s="267"/>
      <c r="P937" s="219"/>
      <c r="Q937" s="268"/>
      <c r="R937" s="216" t="str">
        <f ca="1">IF(ISERROR($V937),"",OFFSET('Smelter Look-up'!$C$4,$V937-4,0)&amp;"")</f>
        <v/>
      </c>
      <c r="S937" s="224" t="str">
        <f t="shared" ca="1" si="45"/>
        <v/>
      </c>
      <c r="T937" s="224" t="str">
        <f ca="1">IF(B937="","",IF(ISERROR(MATCH($J937,SorP!$B$1:$B$6230,0)),"",INDIRECT("'SorP'!$A$"&amp;MATCH($J937,SorP!$B$1:$B$6230,0))))</f>
        <v/>
      </c>
      <c r="U937" s="239"/>
      <c r="V937" s="269" t="e">
        <f>IF(C937="",NA(),MATCH($B937&amp;$C937,'Smelter Look-up'!$J:$J,0))</f>
        <v>#N/A</v>
      </c>
      <c r="W937" s="270"/>
      <c r="X937" s="270">
        <f t="shared" ca="1" si="46"/>
        <v>0</v>
      </c>
      <c r="Y937" s="270"/>
      <c r="Z937" s="270"/>
      <c r="AB937" s="272" t="str">
        <f t="shared" si="47"/>
        <v/>
      </c>
    </row>
    <row r="938" spans="1:28" s="271" customFormat="1" ht="20.25">
      <c r="A938" s="215"/>
      <c r="B938" s="216" t="str">
        <f>IF(LEN(A938)=0,"",INDEX('Smelter Look-up'!$A:$A,MATCH($A938,'Smelter Look-up'!$E:$E,0)))</f>
        <v/>
      </c>
      <c r="C938" s="220" t="str">
        <f>IF(LEN(A938)=0,"",INDEX('Smelter Look-up'!$C:$C,MATCH($A938,'Smelter Look-up'!$E:$E,0)))</f>
        <v/>
      </c>
      <c r="D938" s="216"/>
      <c r="E938" s="216" t="str">
        <f ca="1">IF(ISERROR($V938),"",OFFSET('Smelter Look-up'!$D$4,$V938-4,0)&amp;"")</f>
        <v/>
      </c>
      <c r="F938" s="216" t="str">
        <f ca="1">IF(ISERROR($V938),"",OFFSET('Smelter Look-up'!$E$4,$V938-4,0))</f>
        <v/>
      </c>
      <c r="G938" s="216" t="str">
        <f ca="1">IF(C938=$X$4,"Enter smelter details", IF(ISERROR($V938),"",OFFSET('Smelter Look-up'!$F$4,$V938-4,0)))</f>
        <v/>
      </c>
      <c r="H938" s="217" t="str">
        <f ca="1">IF(ISERROR($V938),"",OFFSET('Smelter Look-up'!$G$4,$V938-4,0))</f>
        <v/>
      </c>
      <c r="I938" s="218" t="str">
        <f ca="1">IF(ISERROR($V938),"",OFFSET('Smelter Look-up'!$H$4,$V938-4,0))</f>
        <v/>
      </c>
      <c r="J938" s="218" t="str">
        <f ca="1">IF(ISERROR($V938),"",OFFSET('Smelter Look-up'!$I$4,$V938-4,0))</f>
        <v/>
      </c>
      <c r="K938" s="267"/>
      <c r="L938" s="267"/>
      <c r="M938" s="267"/>
      <c r="N938" s="267"/>
      <c r="O938" s="267"/>
      <c r="P938" s="219"/>
      <c r="Q938" s="268"/>
      <c r="R938" s="216" t="str">
        <f ca="1">IF(ISERROR($V938),"",OFFSET('Smelter Look-up'!$C$4,$V938-4,0)&amp;"")</f>
        <v/>
      </c>
      <c r="S938" s="224" t="str">
        <f t="shared" ca="1" si="45"/>
        <v/>
      </c>
      <c r="T938" s="224" t="str">
        <f ca="1">IF(B938="","",IF(ISERROR(MATCH($J938,SorP!$B$1:$B$6230,0)),"",INDIRECT("'SorP'!$A$"&amp;MATCH($J938,SorP!$B$1:$B$6230,0))))</f>
        <v/>
      </c>
      <c r="U938" s="239"/>
      <c r="V938" s="269" t="e">
        <f>IF(C938="",NA(),MATCH($B938&amp;$C938,'Smelter Look-up'!$J:$J,0))</f>
        <v>#N/A</v>
      </c>
      <c r="W938" s="270"/>
      <c r="X938" s="270">
        <f t="shared" ca="1" si="46"/>
        <v>0</v>
      </c>
      <c r="Y938" s="270"/>
      <c r="Z938" s="270"/>
      <c r="AB938" s="272" t="str">
        <f t="shared" si="47"/>
        <v/>
      </c>
    </row>
    <row r="939" spans="1:28" s="271" customFormat="1" ht="20.25">
      <c r="A939" s="215"/>
      <c r="B939" s="216" t="str">
        <f>IF(LEN(A939)=0,"",INDEX('Smelter Look-up'!$A:$A,MATCH($A939,'Smelter Look-up'!$E:$E,0)))</f>
        <v/>
      </c>
      <c r="C939" s="220" t="str">
        <f>IF(LEN(A939)=0,"",INDEX('Smelter Look-up'!$C:$C,MATCH($A939,'Smelter Look-up'!$E:$E,0)))</f>
        <v/>
      </c>
      <c r="D939" s="216"/>
      <c r="E939" s="216" t="str">
        <f ca="1">IF(ISERROR($V939),"",OFFSET('Smelter Look-up'!$D$4,$V939-4,0)&amp;"")</f>
        <v/>
      </c>
      <c r="F939" s="216" t="str">
        <f ca="1">IF(ISERROR($V939),"",OFFSET('Smelter Look-up'!$E$4,$V939-4,0))</f>
        <v/>
      </c>
      <c r="G939" s="216" t="str">
        <f ca="1">IF(C939=$X$4,"Enter smelter details", IF(ISERROR($V939),"",OFFSET('Smelter Look-up'!$F$4,$V939-4,0)))</f>
        <v/>
      </c>
      <c r="H939" s="217" t="str">
        <f ca="1">IF(ISERROR($V939),"",OFFSET('Smelter Look-up'!$G$4,$V939-4,0))</f>
        <v/>
      </c>
      <c r="I939" s="218" t="str">
        <f ca="1">IF(ISERROR($V939),"",OFFSET('Smelter Look-up'!$H$4,$V939-4,0))</f>
        <v/>
      </c>
      <c r="J939" s="218" t="str">
        <f ca="1">IF(ISERROR($V939),"",OFFSET('Smelter Look-up'!$I$4,$V939-4,0))</f>
        <v/>
      </c>
      <c r="K939" s="267"/>
      <c r="L939" s="267"/>
      <c r="M939" s="267"/>
      <c r="N939" s="267"/>
      <c r="O939" s="267"/>
      <c r="P939" s="219"/>
      <c r="Q939" s="268"/>
      <c r="R939" s="216" t="str">
        <f ca="1">IF(ISERROR($V939),"",OFFSET('Smelter Look-up'!$C$4,$V939-4,0)&amp;"")</f>
        <v/>
      </c>
      <c r="S939" s="224" t="str">
        <f t="shared" ca="1" si="45"/>
        <v/>
      </c>
      <c r="T939" s="224" t="str">
        <f ca="1">IF(B939="","",IF(ISERROR(MATCH($J939,SorP!$B$1:$B$6230,0)),"",INDIRECT("'SorP'!$A$"&amp;MATCH($J939,SorP!$B$1:$B$6230,0))))</f>
        <v/>
      </c>
      <c r="U939" s="239"/>
      <c r="V939" s="269" t="e">
        <f>IF(C939="",NA(),MATCH($B939&amp;$C939,'Smelter Look-up'!$J:$J,0))</f>
        <v>#N/A</v>
      </c>
      <c r="W939" s="270"/>
      <c r="X939" s="270">
        <f t="shared" ca="1" si="46"/>
        <v>0</v>
      </c>
      <c r="Y939" s="270"/>
      <c r="Z939" s="270"/>
      <c r="AB939" s="272" t="str">
        <f t="shared" si="47"/>
        <v/>
      </c>
    </row>
    <row r="940" spans="1:28" s="271" customFormat="1" ht="20.25">
      <c r="A940" s="215"/>
      <c r="B940" s="216" t="str">
        <f>IF(LEN(A940)=0,"",INDEX('Smelter Look-up'!$A:$A,MATCH($A940,'Smelter Look-up'!$E:$E,0)))</f>
        <v/>
      </c>
      <c r="C940" s="220" t="str">
        <f>IF(LEN(A940)=0,"",INDEX('Smelter Look-up'!$C:$C,MATCH($A940,'Smelter Look-up'!$E:$E,0)))</f>
        <v/>
      </c>
      <c r="D940" s="216"/>
      <c r="E940" s="216" t="str">
        <f ca="1">IF(ISERROR($V940),"",OFFSET('Smelter Look-up'!$D$4,$V940-4,0)&amp;"")</f>
        <v/>
      </c>
      <c r="F940" s="216" t="str">
        <f ca="1">IF(ISERROR($V940),"",OFFSET('Smelter Look-up'!$E$4,$V940-4,0))</f>
        <v/>
      </c>
      <c r="G940" s="216" t="str">
        <f ca="1">IF(C940=$X$4,"Enter smelter details", IF(ISERROR($V940),"",OFFSET('Smelter Look-up'!$F$4,$V940-4,0)))</f>
        <v/>
      </c>
      <c r="H940" s="217" t="str">
        <f ca="1">IF(ISERROR($V940),"",OFFSET('Smelter Look-up'!$G$4,$V940-4,0))</f>
        <v/>
      </c>
      <c r="I940" s="218" t="str">
        <f ca="1">IF(ISERROR($V940),"",OFFSET('Smelter Look-up'!$H$4,$V940-4,0))</f>
        <v/>
      </c>
      <c r="J940" s="218" t="str">
        <f ca="1">IF(ISERROR($V940),"",OFFSET('Smelter Look-up'!$I$4,$V940-4,0))</f>
        <v/>
      </c>
      <c r="K940" s="267"/>
      <c r="L940" s="267"/>
      <c r="M940" s="267"/>
      <c r="N940" s="267"/>
      <c r="O940" s="267"/>
      <c r="P940" s="219"/>
      <c r="Q940" s="268"/>
      <c r="R940" s="216" t="str">
        <f ca="1">IF(ISERROR($V940),"",OFFSET('Smelter Look-up'!$C$4,$V940-4,0)&amp;"")</f>
        <v/>
      </c>
      <c r="S940" s="224" t="str">
        <f t="shared" ca="1" si="45"/>
        <v/>
      </c>
      <c r="T940" s="224" t="str">
        <f ca="1">IF(B940="","",IF(ISERROR(MATCH($J940,SorP!$B$1:$B$6230,0)),"",INDIRECT("'SorP'!$A$"&amp;MATCH($J940,SorP!$B$1:$B$6230,0))))</f>
        <v/>
      </c>
      <c r="U940" s="239"/>
      <c r="V940" s="269" t="e">
        <f>IF(C940="",NA(),MATCH($B940&amp;$C940,'Smelter Look-up'!$J:$J,0))</f>
        <v>#N/A</v>
      </c>
      <c r="W940" s="270"/>
      <c r="X940" s="270">
        <f t="shared" ca="1" si="46"/>
        <v>0</v>
      </c>
      <c r="Y940" s="270"/>
      <c r="Z940" s="270"/>
      <c r="AB940" s="272" t="str">
        <f t="shared" si="47"/>
        <v/>
      </c>
    </row>
    <row r="941" spans="1:28" s="271" customFormat="1" ht="20.25">
      <c r="A941" s="215"/>
      <c r="B941" s="216" t="str">
        <f>IF(LEN(A941)=0,"",INDEX('Smelter Look-up'!$A:$A,MATCH($A941,'Smelter Look-up'!$E:$E,0)))</f>
        <v/>
      </c>
      <c r="C941" s="220" t="str">
        <f>IF(LEN(A941)=0,"",INDEX('Smelter Look-up'!$C:$C,MATCH($A941,'Smelter Look-up'!$E:$E,0)))</f>
        <v/>
      </c>
      <c r="D941" s="216"/>
      <c r="E941" s="216" t="str">
        <f ca="1">IF(ISERROR($V941),"",OFFSET('Smelter Look-up'!$D$4,$V941-4,0)&amp;"")</f>
        <v/>
      </c>
      <c r="F941" s="216" t="str">
        <f ca="1">IF(ISERROR($V941),"",OFFSET('Smelter Look-up'!$E$4,$V941-4,0))</f>
        <v/>
      </c>
      <c r="G941" s="216" t="str">
        <f ca="1">IF(C941=$X$4,"Enter smelter details", IF(ISERROR($V941),"",OFFSET('Smelter Look-up'!$F$4,$V941-4,0)))</f>
        <v/>
      </c>
      <c r="H941" s="217" t="str">
        <f ca="1">IF(ISERROR($V941),"",OFFSET('Smelter Look-up'!$G$4,$V941-4,0))</f>
        <v/>
      </c>
      <c r="I941" s="218" t="str">
        <f ca="1">IF(ISERROR($V941),"",OFFSET('Smelter Look-up'!$H$4,$V941-4,0))</f>
        <v/>
      </c>
      <c r="J941" s="218" t="str">
        <f ca="1">IF(ISERROR($V941),"",OFFSET('Smelter Look-up'!$I$4,$V941-4,0))</f>
        <v/>
      </c>
      <c r="K941" s="267"/>
      <c r="L941" s="267"/>
      <c r="M941" s="267"/>
      <c r="N941" s="267"/>
      <c r="O941" s="267"/>
      <c r="P941" s="219"/>
      <c r="Q941" s="268"/>
      <c r="R941" s="216" t="str">
        <f ca="1">IF(ISERROR($V941),"",OFFSET('Smelter Look-up'!$C$4,$V941-4,0)&amp;"")</f>
        <v/>
      </c>
      <c r="S941" s="224" t="str">
        <f t="shared" ca="1" si="45"/>
        <v/>
      </c>
      <c r="T941" s="224" t="str">
        <f ca="1">IF(B941="","",IF(ISERROR(MATCH($J941,SorP!$B$1:$B$6230,0)),"",INDIRECT("'SorP'!$A$"&amp;MATCH($J941,SorP!$B$1:$B$6230,0))))</f>
        <v/>
      </c>
      <c r="U941" s="239"/>
      <c r="V941" s="269" t="e">
        <f>IF(C941="",NA(),MATCH($B941&amp;$C941,'Smelter Look-up'!$J:$J,0))</f>
        <v>#N/A</v>
      </c>
      <c r="W941" s="270"/>
      <c r="X941" s="270">
        <f t="shared" ca="1" si="46"/>
        <v>0</v>
      </c>
      <c r="Y941" s="270"/>
      <c r="Z941" s="270"/>
      <c r="AB941" s="272" t="str">
        <f t="shared" si="47"/>
        <v/>
      </c>
    </row>
    <row r="942" spans="1:28" s="271" customFormat="1" ht="20.25">
      <c r="A942" s="215"/>
      <c r="B942" s="216" t="str">
        <f>IF(LEN(A942)=0,"",INDEX('Smelter Look-up'!$A:$A,MATCH($A942,'Smelter Look-up'!$E:$E,0)))</f>
        <v/>
      </c>
      <c r="C942" s="220" t="str">
        <f>IF(LEN(A942)=0,"",INDEX('Smelter Look-up'!$C:$C,MATCH($A942,'Smelter Look-up'!$E:$E,0)))</f>
        <v/>
      </c>
      <c r="D942" s="216"/>
      <c r="E942" s="216" t="str">
        <f ca="1">IF(ISERROR($V942),"",OFFSET('Smelter Look-up'!$D$4,$V942-4,0)&amp;"")</f>
        <v/>
      </c>
      <c r="F942" s="216" t="str">
        <f ca="1">IF(ISERROR($V942),"",OFFSET('Smelter Look-up'!$E$4,$V942-4,0))</f>
        <v/>
      </c>
      <c r="G942" s="216" t="str">
        <f ca="1">IF(C942=$X$4,"Enter smelter details", IF(ISERROR($V942),"",OFFSET('Smelter Look-up'!$F$4,$V942-4,0)))</f>
        <v/>
      </c>
      <c r="H942" s="217" t="str">
        <f ca="1">IF(ISERROR($V942),"",OFFSET('Smelter Look-up'!$G$4,$V942-4,0))</f>
        <v/>
      </c>
      <c r="I942" s="218" t="str">
        <f ca="1">IF(ISERROR($V942),"",OFFSET('Smelter Look-up'!$H$4,$V942-4,0))</f>
        <v/>
      </c>
      <c r="J942" s="218" t="str">
        <f ca="1">IF(ISERROR($V942),"",OFFSET('Smelter Look-up'!$I$4,$V942-4,0))</f>
        <v/>
      </c>
      <c r="K942" s="267"/>
      <c r="L942" s="267"/>
      <c r="M942" s="267"/>
      <c r="N942" s="267"/>
      <c r="O942" s="267"/>
      <c r="P942" s="219"/>
      <c r="Q942" s="268"/>
      <c r="R942" s="216" t="str">
        <f ca="1">IF(ISERROR($V942),"",OFFSET('Smelter Look-up'!$C$4,$V942-4,0)&amp;"")</f>
        <v/>
      </c>
      <c r="S942" s="224" t="str">
        <f t="shared" ca="1" si="45"/>
        <v/>
      </c>
      <c r="T942" s="224" t="str">
        <f ca="1">IF(B942="","",IF(ISERROR(MATCH($J942,SorP!$B$1:$B$6230,0)),"",INDIRECT("'SorP'!$A$"&amp;MATCH($J942,SorP!$B$1:$B$6230,0))))</f>
        <v/>
      </c>
      <c r="U942" s="239"/>
      <c r="V942" s="269" t="e">
        <f>IF(C942="",NA(),MATCH($B942&amp;$C942,'Smelter Look-up'!$J:$J,0))</f>
        <v>#N/A</v>
      </c>
      <c r="W942" s="270"/>
      <c r="X942" s="270">
        <f t="shared" ca="1" si="46"/>
        <v>0</v>
      </c>
      <c r="Y942" s="270"/>
      <c r="Z942" s="270"/>
      <c r="AB942" s="272" t="str">
        <f t="shared" si="47"/>
        <v/>
      </c>
    </row>
    <row r="943" spans="1:28" s="271" customFormat="1" ht="20.25">
      <c r="A943" s="215"/>
      <c r="B943" s="216" t="str">
        <f>IF(LEN(A943)=0,"",INDEX('Smelter Look-up'!$A:$A,MATCH($A943,'Smelter Look-up'!$E:$E,0)))</f>
        <v/>
      </c>
      <c r="C943" s="220" t="str">
        <f>IF(LEN(A943)=0,"",INDEX('Smelter Look-up'!$C:$C,MATCH($A943,'Smelter Look-up'!$E:$E,0)))</f>
        <v/>
      </c>
      <c r="D943" s="216"/>
      <c r="E943" s="216" t="str">
        <f ca="1">IF(ISERROR($V943),"",OFFSET('Smelter Look-up'!$D$4,$V943-4,0)&amp;"")</f>
        <v/>
      </c>
      <c r="F943" s="216" t="str">
        <f ca="1">IF(ISERROR($V943),"",OFFSET('Smelter Look-up'!$E$4,$V943-4,0))</f>
        <v/>
      </c>
      <c r="G943" s="216" t="str">
        <f ca="1">IF(C943=$X$4,"Enter smelter details", IF(ISERROR($V943),"",OFFSET('Smelter Look-up'!$F$4,$V943-4,0)))</f>
        <v/>
      </c>
      <c r="H943" s="217" t="str">
        <f ca="1">IF(ISERROR($V943),"",OFFSET('Smelter Look-up'!$G$4,$V943-4,0))</f>
        <v/>
      </c>
      <c r="I943" s="218" t="str">
        <f ca="1">IF(ISERROR($V943),"",OFFSET('Smelter Look-up'!$H$4,$V943-4,0))</f>
        <v/>
      </c>
      <c r="J943" s="218" t="str">
        <f ca="1">IF(ISERROR($V943),"",OFFSET('Smelter Look-up'!$I$4,$V943-4,0))</f>
        <v/>
      </c>
      <c r="K943" s="267"/>
      <c r="L943" s="267"/>
      <c r="M943" s="267"/>
      <c r="N943" s="267"/>
      <c r="O943" s="267"/>
      <c r="P943" s="219"/>
      <c r="Q943" s="268"/>
      <c r="R943" s="216" t="str">
        <f ca="1">IF(ISERROR($V943),"",OFFSET('Smelter Look-up'!$C$4,$V943-4,0)&amp;"")</f>
        <v/>
      </c>
      <c r="S943" s="224" t="str">
        <f t="shared" ca="1" si="45"/>
        <v/>
      </c>
      <c r="T943" s="224" t="str">
        <f ca="1">IF(B943="","",IF(ISERROR(MATCH($J943,SorP!$B$1:$B$6230,0)),"",INDIRECT("'SorP'!$A$"&amp;MATCH($J943,SorP!$B$1:$B$6230,0))))</f>
        <v/>
      </c>
      <c r="U943" s="239"/>
      <c r="V943" s="269" t="e">
        <f>IF(C943="",NA(),MATCH($B943&amp;$C943,'Smelter Look-up'!$J:$J,0))</f>
        <v>#N/A</v>
      </c>
      <c r="W943" s="270"/>
      <c r="X943" s="270">
        <f t="shared" ca="1" si="46"/>
        <v>0</v>
      </c>
      <c r="Y943" s="270"/>
      <c r="Z943" s="270"/>
      <c r="AB943" s="272" t="str">
        <f t="shared" si="47"/>
        <v/>
      </c>
    </row>
    <row r="944" spans="1:28" s="271" customFormat="1" ht="20.25">
      <c r="A944" s="215"/>
      <c r="B944" s="216" t="str">
        <f>IF(LEN(A944)=0,"",INDEX('Smelter Look-up'!$A:$A,MATCH($A944,'Smelter Look-up'!$E:$E,0)))</f>
        <v/>
      </c>
      <c r="C944" s="220" t="str">
        <f>IF(LEN(A944)=0,"",INDEX('Smelter Look-up'!$C:$C,MATCH($A944,'Smelter Look-up'!$E:$E,0)))</f>
        <v/>
      </c>
      <c r="D944" s="216"/>
      <c r="E944" s="216" t="str">
        <f ca="1">IF(ISERROR($V944),"",OFFSET('Smelter Look-up'!$D$4,$V944-4,0)&amp;"")</f>
        <v/>
      </c>
      <c r="F944" s="216" t="str">
        <f ca="1">IF(ISERROR($V944),"",OFFSET('Smelter Look-up'!$E$4,$V944-4,0))</f>
        <v/>
      </c>
      <c r="G944" s="216" t="str">
        <f ca="1">IF(C944=$X$4,"Enter smelter details", IF(ISERROR($V944),"",OFFSET('Smelter Look-up'!$F$4,$V944-4,0)))</f>
        <v/>
      </c>
      <c r="H944" s="217" t="str">
        <f ca="1">IF(ISERROR($V944),"",OFFSET('Smelter Look-up'!$G$4,$V944-4,0))</f>
        <v/>
      </c>
      <c r="I944" s="218" t="str">
        <f ca="1">IF(ISERROR($V944),"",OFFSET('Smelter Look-up'!$H$4,$V944-4,0))</f>
        <v/>
      </c>
      <c r="J944" s="218" t="str">
        <f ca="1">IF(ISERROR($V944),"",OFFSET('Smelter Look-up'!$I$4,$V944-4,0))</f>
        <v/>
      </c>
      <c r="K944" s="267"/>
      <c r="L944" s="267"/>
      <c r="M944" s="267"/>
      <c r="N944" s="267"/>
      <c r="O944" s="267"/>
      <c r="P944" s="219"/>
      <c r="Q944" s="268"/>
      <c r="R944" s="216" t="str">
        <f ca="1">IF(ISERROR($V944),"",OFFSET('Smelter Look-up'!$C$4,$V944-4,0)&amp;"")</f>
        <v/>
      </c>
      <c r="S944" s="224" t="str">
        <f t="shared" ca="1" si="45"/>
        <v/>
      </c>
      <c r="T944" s="224" t="str">
        <f ca="1">IF(B944="","",IF(ISERROR(MATCH($J944,SorP!$B$1:$B$6230,0)),"",INDIRECT("'SorP'!$A$"&amp;MATCH($J944,SorP!$B$1:$B$6230,0))))</f>
        <v/>
      </c>
      <c r="U944" s="239"/>
      <c r="V944" s="269" t="e">
        <f>IF(C944="",NA(),MATCH($B944&amp;$C944,'Smelter Look-up'!$J:$J,0))</f>
        <v>#N/A</v>
      </c>
      <c r="W944" s="270"/>
      <c r="X944" s="270">
        <f t="shared" ca="1" si="46"/>
        <v>0</v>
      </c>
      <c r="Y944" s="270"/>
      <c r="Z944" s="270"/>
      <c r="AB944" s="272" t="str">
        <f t="shared" si="47"/>
        <v/>
      </c>
    </row>
    <row r="945" spans="1:28" s="271" customFormat="1" ht="20.25">
      <c r="A945" s="215"/>
      <c r="B945" s="216" t="str">
        <f>IF(LEN(A945)=0,"",INDEX('Smelter Look-up'!$A:$A,MATCH($A945,'Smelter Look-up'!$E:$E,0)))</f>
        <v/>
      </c>
      <c r="C945" s="220" t="str">
        <f>IF(LEN(A945)=0,"",INDEX('Smelter Look-up'!$C:$C,MATCH($A945,'Smelter Look-up'!$E:$E,0)))</f>
        <v/>
      </c>
      <c r="D945" s="216"/>
      <c r="E945" s="216" t="str">
        <f ca="1">IF(ISERROR($V945),"",OFFSET('Smelter Look-up'!$D$4,$V945-4,0)&amp;"")</f>
        <v/>
      </c>
      <c r="F945" s="216" t="str">
        <f ca="1">IF(ISERROR($V945),"",OFFSET('Smelter Look-up'!$E$4,$V945-4,0))</f>
        <v/>
      </c>
      <c r="G945" s="216" t="str">
        <f ca="1">IF(C945=$X$4,"Enter smelter details", IF(ISERROR($V945),"",OFFSET('Smelter Look-up'!$F$4,$V945-4,0)))</f>
        <v/>
      </c>
      <c r="H945" s="217" t="str">
        <f ca="1">IF(ISERROR($V945),"",OFFSET('Smelter Look-up'!$G$4,$V945-4,0))</f>
        <v/>
      </c>
      <c r="I945" s="218" t="str">
        <f ca="1">IF(ISERROR($V945),"",OFFSET('Smelter Look-up'!$H$4,$V945-4,0))</f>
        <v/>
      </c>
      <c r="J945" s="218" t="str">
        <f ca="1">IF(ISERROR($V945),"",OFFSET('Smelter Look-up'!$I$4,$V945-4,0))</f>
        <v/>
      </c>
      <c r="K945" s="267"/>
      <c r="L945" s="267"/>
      <c r="M945" s="267"/>
      <c r="N945" s="267"/>
      <c r="O945" s="267"/>
      <c r="P945" s="219"/>
      <c r="Q945" s="268"/>
      <c r="R945" s="216" t="str">
        <f ca="1">IF(ISERROR($V945),"",OFFSET('Smelter Look-up'!$C$4,$V945-4,0)&amp;"")</f>
        <v/>
      </c>
      <c r="S945" s="224" t="str">
        <f t="shared" ca="1" si="45"/>
        <v/>
      </c>
      <c r="T945" s="224" t="str">
        <f ca="1">IF(B945="","",IF(ISERROR(MATCH($J945,SorP!$B$1:$B$6230,0)),"",INDIRECT("'SorP'!$A$"&amp;MATCH($J945,SorP!$B$1:$B$6230,0))))</f>
        <v/>
      </c>
      <c r="U945" s="239"/>
      <c r="V945" s="269" t="e">
        <f>IF(C945="",NA(),MATCH($B945&amp;$C945,'Smelter Look-up'!$J:$J,0))</f>
        <v>#N/A</v>
      </c>
      <c r="W945" s="270"/>
      <c r="X945" s="270">
        <f t="shared" ca="1" si="46"/>
        <v>0</v>
      </c>
      <c r="Y945" s="270"/>
      <c r="Z945" s="270"/>
      <c r="AB945" s="272" t="str">
        <f t="shared" si="47"/>
        <v/>
      </c>
    </row>
    <row r="946" spans="1:28" s="271" customFormat="1" ht="20.25">
      <c r="A946" s="215"/>
      <c r="B946" s="216" t="str">
        <f>IF(LEN(A946)=0,"",INDEX('Smelter Look-up'!$A:$A,MATCH($A946,'Smelter Look-up'!$E:$E,0)))</f>
        <v/>
      </c>
      <c r="C946" s="220" t="str">
        <f>IF(LEN(A946)=0,"",INDEX('Smelter Look-up'!$C:$C,MATCH($A946,'Smelter Look-up'!$E:$E,0)))</f>
        <v/>
      </c>
      <c r="D946" s="216"/>
      <c r="E946" s="216" t="str">
        <f ca="1">IF(ISERROR($V946),"",OFFSET('Smelter Look-up'!$D$4,$V946-4,0)&amp;"")</f>
        <v/>
      </c>
      <c r="F946" s="216" t="str">
        <f ca="1">IF(ISERROR($V946),"",OFFSET('Smelter Look-up'!$E$4,$V946-4,0))</f>
        <v/>
      </c>
      <c r="G946" s="216" t="str">
        <f ca="1">IF(C946=$X$4,"Enter smelter details", IF(ISERROR($V946),"",OFFSET('Smelter Look-up'!$F$4,$V946-4,0)))</f>
        <v/>
      </c>
      <c r="H946" s="217" t="str">
        <f ca="1">IF(ISERROR($V946),"",OFFSET('Smelter Look-up'!$G$4,$V946-4,0))</f>
        <v/>
      </c>
      <c r="I946" s="218" t="str">
        <f ca="1">IF(ISERROR($V946),"",OFFSET('Smelter Look-up'!$H$4,$V946-4,0))</f>
        <v/>
      </c>
      <c r="J946" s="218" t="str">
        <f ca="1">IF(ISERROR($V946),"",OFFSET('Smelter Look-up'!$I$4,$V946-4,0))</f>
        <v/>
      </c>
      <c r="K946" s="267"/>
      <c r="L946" s="267"/>
      <c r="M946" s="267"/>
      <c r="N946" s="267"/>
      <c r="O946" s="267"/>
      <c r="P946" s="219"/>
      <c r="Q946" s="268"/>
      <c r="R946" s="216" t="str">
        <f ca="1">IF(ISERROR($V946),"",OFFSET('Smelter Look-up'!$C$4,$V946-4,0)&amp;"")</f>
        <v/>
      </c>
      <c r="S946" s="224" t="str">
        <f t="shared" ca="1" si="45"/>
        <v/>
      </c>
      <c r="T946" s="224" t="str">
        <f ca="1">IF(B946="","",IF(ISERROR(MATCH($J946,SorP!$B$1:$B$6230,0)),"",INDIRECT("'SorP'!$A$"&amp;MATCH($J946,SorP!$B$1:$B$6230,0))))</f>
        <v/>
      </c>
      <c r="U946" s="239"/>
      <c r="V946" s="269" t="e">
        <f>IF(C946="",NA(),MATCH($B946&amp;$C946,'Smelter Look-up'!$J:$J,0))</f>
        <v>#N/A</v>
      </c>
      <c r="W946" s="270"/>
      <c r="X946" s="270">
        <f t="shared" ca="1" si="46"/>
        <v>0</v>
      </c>
      <c r="Y946" s="270"/>
      <c r="Z946" s="270"/>
      <c r="AB946" s="272" t="str">
        <f t="shared" si="47"/>
        <v/>
      </c>
    </row>
    <row r="947" spans="1:28" s="271" customFormat="1" ht="20.25">
      <c r="A947" s="215"/>
      <c r="B947" s="216" t="str">
        <f>IF(LEN(A947)=0,"",INDEX('Smelter Look-up'!$A:$A,MATCH($A947,'Smelter Look-up'!$E:$E,0)))</f>
        <v/>
      </c>
      <c r="C947" s="220" t="str">
        <f>IF(LEN(A947)=0,"",INDEX('Smelter Look-up'!$C:$C,MATCH($A947,'Smelter Look-up'!$E:$E,0)))</f>
        <v/>
      </c>
      <c r="D947" s="216"/>
      <c r="E947" s="216" t="str">
        <f ca="1">IF(ISERROR($V947),"",OFFSET('Smelter Look-up'!$D$4,$V947-4,0)&amp;"")</f>
        <v/>
      </c>
      <c r="F947" s="216" t="str">
        <f ca="1">IF(ISERROR($V947),"",OFFSET('Smelter Look-up'!$E$4,$V947-4,0))</f>
        <v/>
      </c>
      <c r="G947" s="216" t="str">
        <f ca="1">IF(C947=$X$4,"Enter smelter details", IF(ISERROR($V947),"",OFFSET('Smelter Look-up'!$F$4,$V947-4,0)))</f>
        <v/>
      </c>
      <c r="H947" s="217" t="str">
        <f ca="1">IF(ISERROR($V947),"",OFFSET('Smelter Look-up'!$G$4,$V947-4,0))</f>
        <v/>
      </c>
      <c r="I947" s="218" t="str">
        <f ca="1">IF(ISERROR($V947),"",OFFSET('Smelter Look-up'!$H$4,$V947-4,0))</f>
        <v/>
      </c>
      <c r="J947" s="218" t="str">
        <f ca="1">IF(ISERROR($V947),"",OFFSET('Smelter Look-up'!$I$4,$V947-4,0))</f>
        <v/>
      </c>
      <c r="K947" s="267"/>
      <c r="L947" s="267"/>
      <c r="M947" s="267"/>
      <c r="N947" s="267"/>
      <c r="O947" s="267"/>
      <c r="P947" s="219"/>
      <c r="Q947" s="268"/>
      <c r="R947" s="216" t="str">
        <f ca="1">IF(ISERROR($V947),"",OFFSET('Smelter Look-up'!$C$4,$V947-4,0)&amp;"")</f>
        <v/>
      </c>
      <c r="S947" s="224" t="str">
        <f t="shared" ca="1" si="45"/>
        <v/>
      </c>
      <c r="T947" s="224" t="str">
        <f ca="1">IF(B947="","",IF(ISERROR(MATCH($J947,SorP!$B$1:$B$6230,0)),"",INDIRECT("'SorP'!$A$"&amp;MATCH($J947,SorP!$B$1:$B$6230,0))))</f>
        <v/>
      </c>
      <c r="U947" s="239"/>
      <c r="V947" s="269" t="e">
        <f>IF(C947="",NA(),MATCH($B947&amp;$C947,'Smelter Look-up'!$J:$J,0))</f>
        <v>#N/A</v>
      </c>
      <c r="W947" s="270"/>
      <c r="X947" s="270">
        <f t="shared" ca="1" si="46"/>
        <v>0</v>
      </c>
      <c r="Y947" s="270"/>
      <c r="Z947" s="270"/>
      <c r="AB947" s="272" t="str">
        <f t="shared" si="47"/>
        <v/>
      </c>
    </row>
    <row r="948" spans="1:28" s="271" customFormat="1" ht="20.25">
      <c r="A948" s="215"/>
      <c r="B948" s="216" t="str">
        <f>IF(LEN(A948)=0,"",INDEX('Smelter Look-up'!$A:$A,MATCH($A948,'Smelter Look-up'!$E:$E,0)))</f>
        <v/>
      </c>
      <c r="C948" s="220" t="str">
        <f>IF(LEN(A948)=0,"",INDEX('Smelter Look-up'!$C:$C,MATCH($A948,'Smelter Look-up'!$E:$E,0)))</f>
        <v/>
      </c>
      <c r="D948" s="216"/>
      <c r="E948" s="216" t="str">
        <f ca="1">IF(ISERROR($V948),"",OFFSET('Smelter Look-up'!$D$4,$V948-4,0)&amp;"")</f>
        <v/>
      </c>
      <c r="F948" s="216" t="str">
        <f ca="1">IF(ISERROR($V948),"",OFFSET('Smelter Look-up'!$E$4,$V948-4,0))</f>
        <v/>
      </c>
      <c r="G948" s="216" t="str">
        <f ca="1">IF(C948=$X$4,"Enter smelter details", IF(ISERROR($V948),"",OFFSET('Smelter Look-up'!$F$4,$V948-4,0)))</f>
        <v/>
      </c>
      <c r="H948" s="217" t="str">
        <f ca="1">IF(ISERROR($V948),"",OFFSET('Smelter Look-up'!$G$4,$V948-4,0))</f>
        <v/>
      </c>
      <c r="I948" s="218" t="str">
        <f ca="1">IF(ISERROR($V948),"",OFFSET('Smelter Look-up'!$H$4,$V948-4,0))</f>
        <v/>
      </c>
      <c r="J948" s="218" t="str">
        <f ca="1">IF(ISERROR($V948),"",OFFSET('Smelter Look-up'!$I$4,$V948-4,0))</f>
        <v/>
      </c>
      <c r="K948" s="267"/>
      <c r="L948" s="267"/>
      <c r="M948" s="267"/>
      <c r="N948" s="267"/>
      <c r="O948" s="267"/>
      <c r="P948" s="219"/>
      <c r="Q948" s="268"/>
      <c r="R948" s="216" t="str">
        <f ca="1">IF(ISERROR($V948),"",OFFSET('Smelter Look-up'!$C$4,$V948-4,0)&amp;"")</f>
        <v/>
      </c>
      <c r="S948" s="224" t="str">
        <f t="shared" ca="1" si="45"/>
        <v/>
      </c>
      <c r="T948" s="224" t="str">
        <f ca="1">IF(B948="","",IF(ISERROR(MATCH($J948,SorP!$B$1:$B$6230,0)),"",INDIRECT("'SorP'!$A$"&amp;MATCH($J948,SorP!$B$1:$B$6230,0))))</f>
        <v/>
      </c>
      <c r="U948" s="239"/>
      <c r="V948" s="269" t="e">
        <f>IF(C948="",NA(),MATCH($B948&amp;$C948,'Smelter Look-up'!$J:$J,0))</f>
        <v>#N/A</v>
      </c>
      <c r="W948" s="270"/>
      <c r="X948" s="270">
        <f t="shared" ca="1" si="46"/>
        <v>0</v>
      </c>
      <c r="Y948" s="270"/>
      <c r="Z948" s="270"/>
      <c r="AB948" s="272" t="str">
        <f t="shared" si="47"/>
        <v/>
      </c>
    </row>
    <row r="949" spans="1:28" s="271" customFormat="1" ht="20.25">
      <c r="A949" s="215"/>
      <c r="B949" s="216" t="str">
        <f>IF(LEN(A949)=0,"",INDEX('Smelter Look-up'!$A:$A,MATCH($A949,'Smelter Look-up'!$E:$E,0)))</f>
        <v/>
      </c>
      <c r="C949" s="220" t="str">
        <f>IF(LEN(A949)=0,"",INDEX('Smelter Look-up'!$C:$C,MATCH($A949,'Smelter Look-up'!$E:$E,0)))</f>
        <v/>
      </c>
      <c r="D949" s="216"/>
      <c r="E949" s="216" t="str">
        <f ca="1">IF(ISERROR($V949),"",OFFSET('Smelter Look-up'!$D$4,$V949-4,0)&amp;"")</f>
        <v/>
      </c>
      <c r="F949" s="216" t="str">
        <f ca="1">IF(ISERROR($V949),"",OFFSET('Smelter Look-up'!$E$4,$V949-4,0))</f>
        <v/>
      </c>
      <c r="G949" s="216" t="str">
        <f ca="1">IF(C949=$X$4,"Enter smelter details", IF(ISERROR($V949),"",OFFSET('Smelter Look-up'!$F$4,$V949-4,0)))</f>
        <v/>
      </c>
      <c r="H949" s="217" t="str">
        <f ca="1">IF(ISERROR($V949),"",OFFSET('Smelter Look-up'!$G$4,$V949-4,0))</f>
        <v/>
      </c>
      <c r="I949" s="218" t="str">
        <f ca="1">IF(ISERROR($V949),"",OFFSET('Smelter Look-up'!$H$4,$V949-4,0))</f>
        <v/>
      </c>
      <c r="J949" s="218" t="str">
        <f ca="1">IF(ISERROR($V949),"",OFFSET('Smelter Look-up'!$I$4,$V949-4,0))</f>
        <v/>
      </c>
      <c r="K949" s="267"/>
      <c r="L949" s="267"/>
      <c r="M949" s="267"/>
      <c r="N949" s="267"/>
      <c r="O949" s="267"/>
      <c r="P949" s="219"/>
      <c r="Q949" s="268"/>
      <c r="R949" s="216" t="str">
        <f ca="1">IF(ISERROR($V949),"",OFFSET('Smelter Look-up'!$C$4,$V949-4,0)&amp;"")</f>
        <v/>
      </c>
      <c r="S949" s="224" t="str">
        <f t="shared" ca="1" si="45"/>
        <v/>
      </c>
      <c r="T949" s="224" t="str">
        <f ca="1">IF(B949="","",IF(ISERROR(MATCH($J949,SorP!$B$1:$B$6230,0)),"",INDIRECT("'SorP'!$A$"&amp;MATCH($J949,SorP!$B$1:$B$6230,0))))</f>
        <v/>
      </c>
      <c r="U949" s="239"/>
      <c r="V949" s="269" t="e">
        <f>IF(C949="",NA(),MATCH($B949&amp;$C949,'Smelter Look-up'!$J:$J,0))</f>
        <v>#N/A</v>
      </c>
      <c r="W949" s="270"/>
      <c r="X949" s="270">
        <f t="shared" ca="1" si="46"/>
        <v>0</v>
      </c>
      <c r="Y949" s="270"/>
      <c r="Z949" s="270"/>
      <c r="AB949" s="272" t="str">
        <f t="shared" si="47"/>
        <v/>
      </c>
    </row>
    <row r="950" spans="1:28" s="271" customFormat="1" ht="20.25">
      <c r="A950" s="215"/>
      <c r="B950" s="216" t="str">
        <f>IF(LEN(A950)=0,"",INDEX('Smelter Look-up'!$A:$A,MATCH($A950,'Smelter Look-up'!$E:$E,0)))</f>
        <v/>
      </c>
      <c r="C950" s="220" t="str">
        <f>IF(LEN(A950)=0,"",INDEX('Smelter Look-up'!$C:$C,MATCH($A950,'Smelter Look-up'!$E:$E,0)))</f>
        <v/>
      </c>
      <c r="D950" s="216"/>
      <c r="E950" s="216" t="str">
        <f ca="1">IF(ISERROR($V950),"",OFFSET('Smelter Look-up'!$D$4,$V950-4,0)&amp;"")</f>
        <v/>
      </c>
      <c r="F950" s="216" t="str">
        <f ca="1">IF(ISERROR($V950),"",OFFSET('Smelter Look-up'!$E$4,$V950-4,0))</f>
        <v/>
      </c>
      <c r="G950" s="216" t="str">
        <f ca="1">IF(C950=$X$4,"Enter smelter details", IF(ISERROR($V950),"",OFFSET('Smelter Look-up'!$F$4,$V950-4,0)))</f>
        <v/>
      </c>
      <c r="H950" s="217" t="str">
        <f ca="1">IF(ISERROR($V950),"",OFFSET('Smelter Look-up'!$G$4,$V950-4,0))</f>
        <v/>
      </c>
      <c r="I950" s="218" t="str">
        <f ca="1">IF(ISERROR($V950),"",OFFSET('Smelter Look-up'!$H$4,$V950-4,0))</f>
        <v/>
      </c>
      <c r="J950" s="218" t="str">
        <f ca="1">IF(ISERROR($V950),"",OFFSET('Smelter Look-up'!$I$4,$V950-4,0))</f>
        <v/>
      </c>
      <c r="K950" s="267"/>
      <c r="L950" s="267"/>
      <c r="M950" s="267"/>
      <c r="N950" s="267"/>
      <c r="O950" s="267"/>
      <c r="P950" s="219"/>
      <c r="Q950" s="268"/>
      <c r="R950" s="216" t="str">
        <f ca="1">IF(ISERROR($V950),"",OFFSET('Smelter Look-up'!$C$4,$V950-4,0)&amp;"")</f>
        <v/>
      </c>
      <c r="S950" s="224" t="str">
        <f t="shared" ca="1" si="45"/>
        <v/>
      </c>
      <c r="T950" s="224" t="str">
        <f ca="1">IF(B950="","",IF(ISERROR(MATCH($J950,SorP!$B$1:$B$6230,0)),"",INDIRECT("'SorP'!$A$"&amp;MATCH($J950,SorP!$B$1:$B$6230,0))))</f>
        <v/>
      </c>
      <c r="U950" s="239"/>
      <c r="V950" s="269" t="e">
        <f>IF(C950="",NA(),MATCH($B950&amp;$C950,'Smelter Look-up'!$J:$J,0))</f>
        <v>#N/A</v>
      </c>
      <c r="W950" s="270"/>
      <c r="X950" s="270">
        <f t="shared" ca="1" si="46"/>
        <v>0</v>
      </c>
      <c r="Y950" s="270"/>
      <c r="Z950" s="270"/>
      <c r="AB950" s="272" t="str">
        <f t="shared" si="47"/>
        <v/>
      </c>
    </row>
    <row r="951" spans="1:28" s="271" customFormat="1" ht="20.25">
      <c r="A951" s="215"/>
      <c r="B951" s="216" t="str">
        <f>IF(LEN(A951)=0,"",INDEX('Smelter Look-up'!$A:$A,MATCH($A951,'Smelter Look-up'!$E:$E,0)))</f>
        <v/>
      </c>
      <c r="C951" s="220" t="str">
        <f>IF(LEN(A951)=0,"",INDEX('Smelter Look-up'!$C:$C,MATCH($A951,'Smelter Look-up'!$E:$E,0)))</f>
        <v/>
      </c>
      <c r="D951" s="216"/>
      <c r="E951" s="216" t="str">
        <f ca="1">IF(ISERROR($V951),"",OFFSET('Smelter Look-up'!$D$4,$V951-4,0)&amp;"")</f>
        <v/>
      </c>
      <c r="F951" s="216" t="str">
        <f ca="1">IF(ISERROR($V951),"",OFFSET('Smelter Look-up'!$E$4,$V951-4,0))</f>
        <v/>
      </c>
      <c r="G951" s="216" t="str">
        <f ca="1">IF(C951=$X$4,"Enter smelter details", IF(ISERROR($V951),"",OFFSET('Smelter Look-up'!$F$4,$V951-4,0)))</f>
        <v/>
      </c>
      <c r="H951" s="217" t="str">
        <f ca="1">IF(ISERROR($V951),"",OFFSET('Smelter Look-up'!$G$4,$V951-4,0))</f>
        <v/>
      </c>
      <c r="I951" s="218" t="str">
        <f ca="1">IF(ISERROR($V951),"",OFFSET('Smelter Look-up'!$H$4,$V951-4,0))</f>
        <v/>
      </c>
      <c r="J951" s="218" t="str">
        <f ca="1">IF(ISERROR($V951),"",OFFSET('Smelter Look-up'!$I$4,$V951-4,0))</f>
        <v/>
      </c>
      <c r="K951" s="267"/>
      <c r="L951" s="267"/>
      <c r="M951" s="267"/>
      <c r="N951" s="267"/>
      <c r="O951" s="267"/>
      <c r="P951" s="219"/>
      <c r="Q951" s="268"/>
      <c r="R951" s="216" t="str">
        <f ca="1">IF(ISERROR($V951),"",OFFSET('Smelter Look-up'!$C$4,$V951-4,0)&amp;"")</f>
        <v/>
      </c>
      <c r="S951" s="224" t="str">
        <f t="shared" ca="1" si="45"/>
        <v/>
      </c>
      <c r="T951" s="224" t="str">
        <f ca="1">IF(B951="","",IF(ISERROR(MATCH($J951,SorP!$B$1:$B$6230,0)),"",INDIRECT("'SorP'!$A$"&amp;MATCH($J951,SorP!$B$1:$B$6230,0))))</f>
        <v/>
      </c>
      <c r="U951" s="239"/>
      <c r="V951" s="269" t="e">
        <f>IF(C951="",NA(),MATCH($B951&amp;$C951,'Smelter Look-up'!$J:$J,0))</f>
        <v>#N/A</v>
      </c>
      <c r="W951" s="270"/>
      <c r="X951" s="270">
        <f t="shared" ca="1" si="46"/>
        <v>0</v>
      </c>
      <c r="Y951" s="270"/>
      <c r="Z951" s="270"/>
      <c r="AB951" s="272" t="str">
        <f t="shared" si="47"/>
        <v/>
      </c>
    </row>
    <row r="952" spans="1:28" s="271" customFormat="1" ht="20.25">
      <c r="A952" s="215"/>
      <c r="B952" s="216" t="str">
        <f>IF(LEN(A952)=0,"",INDEX('Smelter Look-up'!$A:$A,MATCH($A952,'Smelter Look-up'!$E:$E,0)))</f>
        <v/>
      </c>
      <c r="C952" s="220" t="str">
        <f>IF(LEN(A952)=0,"",INDEX('Smelter Look-up'!$C:$C,MATCH($A952,'Smelter Look-up'!$E:$E,0)))</f>
        <v/>
      </c>
      <c r="D952" s="216"/>
      <c r="E952" s="216" t="str">
        <f ca="1">IF(ISERROR($V952),"",OFFSET('Smelter Look-up'!$D$4,$V952-4,0)&amp;"")</f>
        <v/>
      </c>
      <c r="F952" s="216" t="str">
        <f ca="1">IF(ISERROR($V952),"",OFFSET('Smelter Look-up'!$E$4,$V952-4,0))</f>
        <v/>
      </c>
      <c r="G952" s="216" t="str">
        <f ca="1">IF(C952=$X$4,"Enter smelter details", IF(ISERROR($V952),"",OFFSET('Smelter Look-up'!$F$4,$V952-4,0)))</f>
        <v/>
      </c>
      <c r="H952" s="217" t="str">
        <f ca="1">IF(ISERROR($V952),"",OFFSET('Smelter Look-up'!$G$4,$V952-4,0))</f>
        <v/>
      </c>
      <c r="I952" s="218" t="str">
        <f ca="1">IF(ISERROR($V952),"",OFFSET('Smelter Look-up'!$H$4,$V952-4,0))</f>
        <v/>
      </c>
      <c r="J952" s="218" t="str">
        <f ca="1">IF(ISERROR($V952),"",OFFSET('Smelter Look-up'!$I$4,$V952-4,0))</f>
        <v/>
      </c>
      <c r="K952" s="267"/>
      <c r="L952" s="267"/>
      <c r="M952" s="267"/>
      <c r="N952" s="267"/>
      <c r="O952" s="267"/>
      <c r="P952" s="219"/>
      <c r="Q952" s="268"/>
      <c r="R952" s="216" t="str">
        <f ca="1">IF(ISERROR($V952),"",OFFSET('Smelter Look-up'!$C$4,$V952-4,0)&amp;"")</f>
        <v/>
      </c>
      <c r="S952" s="224" t="str">
        <f t="shared" ca="1" si="45"/>
        <v/>
      </c>
      <c r="T952" s="224" t="str">
        <f ca="1">IF(B952="","",IF(ISERROR(MATCH($J952,SorP!$B$1:$B$6230,0)),"",INDIRECT("'SorP'!$A$"&amp;MATCH($J952,SorP!$B$1:$B$6230,0))))</f>
        <v/>
      </c>
      <c r="U952" s="239"/>
      <c r="V952" s="269" t="e">
        <f>IF(C952="",NA(),MATCH($B952&amp;$C952,'Smelter Look-up'!$J:$J,0))</f>
        <v>#N/A</v>
      </c>
      <c r="W952" s="270"/>
      <c r="X952" s="270">
        <f t="shared" ca="1" si="46"/>
        <v>0</v>
      </c>
      <c r="Y952" s="270"/>
      <c r="Z952" s="270"/>
      <c r="AB952" s="272" t="str">
        <f t="shared" si="47"/>
        <v/>
      </c>
    </row>
    <row r="953" spans="1:28" s="271" customFormat="1" ht="20.25">
      <c r="A953" s="215"/>
      <c r="B953" s="216" t="str">
        <f>IF(LEN(A953)=0,"",INDEX('Smelter Look-up'!$A:$A,MATCH($A953,'Smelter Look-up'!$E:$E,0)))</f>
        <v/>
      </c>
      <c r="C953" s="220" t="str">
        <f>IF(LEN(A953)=0,"",INDEX('Smelter Look-up'!$C:$C,MATCH($A953,'Smelter Look-up'!$E:$E,0)))</f>
        <v/>
      </c>
      <c r="D953" s="216"/>
      <c r="E953" s="216" t="str">
        <f ca="1">IF(ISERROR($V953),"",OFFSET('Smelter Look-up'!$D$4,$V953-4,0)&amp;"")</f>
        <v/>
      </c>
      <c r="F953" s="216" t="str">
        <f ca="1">IF(ISERROR($V953),"",OFFSET('Smelter Look-up'!$E$4,$V953-4,0))</f>
        <v/>
      </c>
      <c r="G953" s="216" t="str">
        <f ca="1">IF(C953=$X$4,"Enter smelter details", IF(ISERROR($V953),"",OFFSET('Smelter Look-up'!$F$4,$V953-4,0)))</f>
        <v/>
      </c>
      <c r="H953" s="217" t="str">
        <f ca="1">IF(ISERROR($V953),"",OFFSET('Smelter Look-up'!$G$4,$V953-4,0))</f>
        <v/>
      </c>
      <c r="I953" s="218" t="str">
        <f ca="1">IF(ISERROR($V953),"",OFFSET('Smelter Look-up'!$H$4,$V953-4,0))</f>
        <v/>
      </c>
      <c r="J953" s="218" t="str">
        <f ca="1">IF(ISERROR($V953),"",OFFSET('Smelter Look-up'!$I$4,$V953-4,0))</f>
        <v/>
      </c>
      <c r="K953" s="267"/>
      <c r="L953" s="267"/>
      <c r="M953" s="267"/>
      <c r="N953" s="267"/>
      <c r="O953" s="267"/>
      <c r="P953" s="219"/>
      <c r="Q953" s="268"/>
      <c r="R953" s="216" t="str">
        <f ca="1">IF(ISERROR($V953),"",OFFSET('Smelter Look-up'!$C$4,$V953-4,0)&amp;"")</f>
        <v/>
      </c>
      <c r="S953" s="224" t="str">
        <f t="shared" ca="1" si="45"/>
        <v/>
      </c>
      <c r="T953" s="224" t="str">
        <f ca="1">IF(B953="","",IF(ISERROR(MATCH($J953,SorP!$B$1:$B$6230,0)),"",INDIRECT("'SorP'!$A$"&amp;MATCH($J953,SorP!$B$1:$B$6230,0))))</f>
        <v/>
      </c>
      <c r="U953" s="239"/>
      <c r="V953" s="269" t="e">
        <f>IF(C953="",NA(),MATCH($B953&amp;$C953,'Smelter Look-up'!$J:$J,0))</f>
        <v>#N/A</v>
      </c>
      <c r="W953" s="270"/>
      <c r="X953" s="270">
        <f t="shared" ca="1" si="46"/>
        <v>0</v>
      </c>
      <c r="Y953" s="270"/>
      <c r="Z953" s="270"/>
      <c r="AB953" s="272" t="str">
        <f t="shared" si="47"/>
        <v/>
      </c>
    </row>
    <row r="954" spans="1:28" s="271" customFormat="1" ht="20.25">
      <c r="A954" s="215"/>
      <c r="B954" s="216" t="str">
        <f>IF(LEN(A954)=0,"",INDEX('Smelter Look-up'!$A:$A,MATCH($A954,'Smelter Look-up'!$E:$E,0)))</f>
        <v/>
      </c>
      <c r="C954" s="220" t="str">
        <f>IF(LEN(A954)=0,"",INDEX('Smelter Look-up'!$C:$C,MATCH($A954,'Smelter Look-up'!$E:$E,0)))</f>
        <v/>
      </c>
      <c r="D954" s="216"/>
      <c r="E954" s="216" t="str">
        <f ca="1">IF(ISERROR($V954),"",OFFSET('Smelter Look-up'!$D$4,$V954-4,0)&amp;"")</f>
        <v/>
      </c>
      <c r="F954" s="216" t="str">
        <f ca="1">IF(ISERROR($V954),"",OFFSET('Smelter Look-up'!$E$4,$V954-4,0))</f>
        <v/>
      </c>
      <c r="G954" s="216" t="str">
        <f ca="1">IF(C954=$X$4,"Enter smelter details", IF(ISERROR($V954),"",OFFSET('Smelter Look-up'!$F$4,$V954-4,0)))</f>
        <v/>
      </c>
      <c r="H954" s="217" t="str">
        <f ca="1">IF(ISERROR($V954),"",OFFSET('Smelter Look-up'!$G$4,$V954-4,0))</f>
        <v/>
      </c>
      <c r="I954" s="218" t="str">
        <f ca="1">IF(ISERROR($V954),"",OFFSET('Smelter Look-up'!$H$4,$V954-4,0))</f>
        <v/>
      </c>
      <c r="J954" s="218" t="str">
        <f ca="1">IF(ISERROR($V954),"",OFFSET('Smelter Look-up'!$I$4,$V954-4,0))</f>
        <v/>
      </c>
      <c r="K954" s="267"/>
      <c r="L954" s="267"/>
      <c r="M954" s="267"/>
      <c r="N954" s="267"/>
      <c r="O954" s="267"/>
      <c r="P954" s="219"/>
      <c r="Q954" s="268"/>
      <c r="R954" s="216" t="str">
        <f ca="1">IF(ISERROR($V954),"",OFFSET('Smelter Look-up'!$C$4,$V954-4,0)&amp;"")</f>
        <v/>
      </c>
      <c r="S954" s="224" t="str">
        <f t="shared" ca="1" si="45"/>
        <v/>
      </c>
      <c r="T954" s="224" t="str">
        <f ca="1">IF(B954="","",IF(ISERROR(MATCH($J954,SorP!$B$1:$B$6230,0)),"",INDIRECT("'SorP'!$A$"&amp;MATCH($J954,SorP!$B$1:$B$6230,0))))</f>
        <v/>
      </c>
      <c r="U954" s="239"/>
      <c r="V954" s="269" t="e">
        <f>IF(C954="",NA(),MATCH($B954&amp;$C954,'Smelter Look-up'!$J:$J,0))</f>
        <v>#N/A</v>
      </c>
      <c r="W954" s="270"/>
      <c r="X954" s="270">
        <f t="shared" ca="1" si="46"/>
        <v>0</v>
      </c>
      <c r="Y954" s="270"/>
      <c r="Z954" s="270"/>
      <c r="AB954" s="272" t="str">
        <f t="shared" si="47"/>
        <v/>
      </c>
    </row>
    <row r="955" spans="1:28" s="271" customFormat="1" ht="20.25">
      <c r="A955" s="215"/>
      <c r="B955" s="216" t="str">
        <f>IF(LEN(A955)=0,"",INDEX('Smelter Look-up'!$A:$A,MATCH($A955,'Smelter Look-up'!$E:$E,0)))</f>
        <v/>
      </c>
      <c r="C955" s="220" t="str">
        <f>IF(LEN(A955)=0,"",INDEX('Smelter Look-up'!$C:$C,MATCH($A955,'Smelter Look-up'!$E:$E,0)))</f>
        <v/>
      </c>
      <c r="D955" s="216"/>
      <c r="E955" s="216" t="str">
        <f ca="1">IF(ISERROR($V955),"",OFFSET('Smelter Look-up'!$D$4,$V955-4,0)&amp;"")</f>
        <v/>
      </c>
      <c r="F955" s="216" t="str">
        <f ca="1">IF(ISERROR($V955),"",OFFSET('Smelter Look-up'!$E$4,$V955-4,0))</f>
        <v/>
      </c>
      <c r="G955" s="216" t="str">
        <f ca="1">IF(C955=$X$4,"Enter smelter details", IF(ISERROR($V955),"",OFFSET('Smelter Look-up'!$F$4,$V955-4,0)))</f>
        <v/>
      </c>
      <c r="H955" s="217" t="str">
        <f ca="1">IF(ISERROR($V955),"",OFFSET('Smelter Look-up'!$G$4,$V955-4,0))</f>
        <v/>
      </c>
      <c r="I955" s="218" t="str">
        <f ca="1">IF(ISERROR($V955),"",OFFSET('Smelter Look-up'!$H$4,$V955-4,0))</f>
        <v/>
      </c>
      <c r="J955" s="218" t="str">
        <f ca="1">IF(ISERROR($V955),"",OFFSET('Smelter Look-up'!$I$4,$V955-4,0))</f>
        <v/>
      </c>
      <c r="K955" s="267"/>
      <c r="L955" s="267"/>
      <c r="M955" s="267"/>
      <c r="N955" s="267"/>
      <c r="O955" s="267"/>
      <c r="P955" s="219"/>
      <c r="Q955" s="268"/>
      <c r="R955" s="216" t="str">
        <f ca="1">IF(ISERROR($V955),"",OFFSET('Smelter Look-up'!$C$4,$V955-4,0)&amp;"")</f>
        <v/>
      </c>
      <c r="S955" s="224" t="str">
        <f t="shared" ref="S955:S1018" ca="1" si="48">IF(B955="","",IF(ISERROR(MATCH($E955,CL,0)),"Unknown",INDIRECT("'C'!$A$"&amp;MATCH($E955,CL,0)+1)))</f>
        <v/>
      </c>
      <c r="T955" s="224" t="str">
        <f ca="1">IF(B955="","",IF(ISERROR(MATCH($J955,SorP!$B$1:$B$6230,0)),"",INDIRECT("'SorP'!$A$"&amp;MATCH($J955,SorP!$B$1:$B$6230,0))))</f>
        <v/>
      </c>
      <c r="U955" s="239"/>
      <c r="V955" s="269" t="e">
        <f>IF(C955="",NA(),MATCH($B955&amp;$C955,'Smelter Look-up'!$J:$J,0))</f>
        <v>#N/A</v>
      </c>
      <c r="W955" s="270"/>
      <c r="X955" s="270">
        <f t="shared" ref="X955:X1018" ca="1" si="49">IF(AND(C955="Smelter not listed",OR(LEN(D955)=0,LEN(E955)=0)),1,0)</f>
        <v>0</v>
      </c>
      <c r="Y955" s="270"/>
      <c r="Z955" s="270"/>
      <c r="AB955" s="272" t="str">
        <f t="shared" ref="AB955:AB1018" si="50">B955&amp;C955</f>
        <v/>
      </c>
    </row>
    <row r="956" spans="1:28" s="271" customFormat="1" ht="20.25">
      <c r="A956" s="215"/>
      <c r="B956" s="216" t="str">
        <f>IF(LEN(A956)=0,"",INDEX('Smelter Look-up'!$A:$A,MATCH($A956,'Smelter Look-up'!$E:$E,0)))</f>
        <v/>
      </c>
      <c r="C956" s="220" t="str">
        <f>IF(LEN(A956)=0,"",INDEX('Smelter Look-up'!$C:$C,MATCH($A956,'Smelter Look-up'!$E:$E,0)))</f>
        <v/>
      </c>
      <c r="D956" s="216"/>
      <c r="E956" s="216" t="str">
        <f ca="1">IF(ISERROR($V956),"",OFFSET('Smelter Look-up'!$D$4,$V956-4,0)&amp;"")</f>
        <v/>
      </c>
      <c r="F956" s="216" t="str">
        <f ca="1">IF(ISERROR($V956),"",OFFSET('Smelter Look-up'!$E$4,$V956-4,0))</f>
        <v/>
      </c>
      <c r="G956" s="216" t="str">
        <f ca="1">IF(C956=$X$4,"Enter smelter details", IF(ISERROR($V956),"",OFFSET('Smelter Look-up'!$F$4,$V956-4,0)))</f>
        <v/>
      </c>
      <c r="H956" s="217" t="str">
        <f ca="1">IF(ISERROR($V956),"",OFFSET('Smelter Look-up'!$G$4,$V956-4,0))</f>
        <v/>
      </c>
      <c r="I956" s="218" t="str">
        <f ca="1">IF(ISERROR($V956),"",OFFSET('Smelter Look-up'!$H$4,$V956-4,0))</f>
        <v/>
      </c>
      <c r="J956" s="218" t="str">
        <f ca="1">IF(ISERROR($V956),"",OFFSET('Smelter Look-up'!$I$4,$V956-4,0))</f>
        <v/>
      </c>
      <c r="K956" s="267"/>
      <c r="L956" s="267"/>
      <c r="M956" s="267"/>
      <c r="N956" s="267"/>
      <c r="O956" s="267"/>
      <c r="P956" s="219"/>
      <c r="Q956" s="268"/>
      <c r="R956" s="216" t="str">
        <f ca="1">IF(ISERROR($V956),"",OFFSET('Smelter Look-up'!$C$4,$V956-4,0)&amp;"")</f>
        <v/>
      </c>
      <c r="S956" s="224" t="str">
        <f t="shared" ca="1" si="48"/>
        <v/>
      </c>
      <c r="T956" s="224" t="str">
        <f ca="1">IF(B956="","",IF(ISERROR(MATCH($J956,SorP!$B$1:$B$6230,0)),"",INDIRECT("'SorP'!$A$"&amp;MATCH($J956,SorP!$B$1:$B$6230,0))))</f>
        <v/>
      </c>
      <c r="U956" s="239"/>
      <c r="V956" s="269" t="e">
        <f>IF(C956="",NA(),MATCH($B956&amp;$C956,'Smelter Look-up'!$J:$J,0))</f>
        <v>#N/A</v>
      </c>
      <c r="W956" s="270"/>
      <c r="X956" s="270">
        <f t="shared" ca="1" si="49"/>
        <v>0</v>
      </c>
      <c r="Y956" s="270"/>
      <c r="Z956" s="270"/>
      <c r="AB956" s="272" t="str">
        <f t="shared" si="50"/>
        <v/>
      </c>
    </row>
    <row r="957" spans="1:28" s="271" customFormat="1" ht="20.25">
      <c r="A957" s="215"/>
      <c r="B957" s="216" t="str">
        <f>IF(LEN(A957)=0,"",INDEX('Smelter Look-up'!$A:$A,MATCH($A957,'Smelter Look-up'!$E:$E,0)))</f>
        <v/>
      </c>
      <c r="C957" s="220" t="str">
        <f>IF(LEN(A957)=0,"",INDEX('Smelter Look-up'!$C:$C,MATCH($A957,'Smelter Look-up'!$E:$E,0)))</f>
        <v/>
      </c>
      <c r="D957" s="216"/>
      <c r="E957" s="216" t="str">
        <f ca="1">IF(ISERROR($V957),"",OFFSET('Smelter Look-up'!$D$4,$V957-4,0)&amp;"")</f>
        <v/>
      </c>
      <c r="F957" s="216" t="str">
        <f ca="1">IF(ISERROR($V957),"",OFFSET('Smelter Look-up'!$E$4,$V957-4,0))</f>
        <v/>
      </c>
      <c r="G957" s="216" t="str">
        <f ca="1">IF(C957=$X$4,"Enter smelter details", IF(ISERROR($V957),"",OFFSET('Smelter Look-up'!$F$4,$V957-4,0)))</f>
        <v/>
      </c>
      <c r="H957" s="217" t="str">
        <f ca="1">IF(ISERROR($V957),"",OFFSET('Smelter Look-up'!$G$4,$V957-4,0))</f>
        <v/>
      </c>
      <c r="I957" s="218" t="str">
        <f ca="1">IF(ISERROR($V957),"",OFFSET('Smelter Look-up'!$H$4,$V957-4,0))</f>
        <v/>
      </c>
      <c r="J957" s="218" t="str">
        <f ca="1">IF(ISERROR($V957),"",OFFSET('Smelter Look-up'!$I$4,$V957-4,0))</f>
        <v/>
      </c>
      <c r="K957" s="267"/>
      <c r="L957" s="267"/>
      <c r="M957" s="267"/>
      <c r="N957" s="267"/>
      <c r="O957" s="267"/>
      <c r="P957" s="219"/>
      <c r="Q957" s="268"/>
      <c r="R957" s="216" t="str">
        <f ca="1">IF(ISERROR($V957),"",OFFSET('Smelter Look-up'!$C$4,$V957-4,0)&amp;"")</f>
        <v/>
      </c>
      <c r="S957" s="224" t="str">
        <f t="shared" ca="1" si="48"/>
        <v/>
      </c>
      <c r="T957" s="224" t="str">
        <f ca="1">IF(B957="","",IF(ISERROR(MATCH($J957,SorP!$B$1:$B$6230,0)),"",INDIRECT("'SorP'!$A$"&amp;MATCH($J957,SorP!$B$1:$B$6230,0))))</f>
        <v/>
      </c>
      <c r="U957" s="239"/>
      <c r="V957" s="269" t="e">
        <f>IF(C957="",NA(),MATCH($B957&amp;$C957,'Smelter Look-up'!$J:$J,0))</f>
        <v>#N/A</v>
      </c>
      <c r="W957" s="270"/>
      <c r="X957" s="270">
        <f t="shared" ca="1" si="49"/>
        <v>0</v>
      </c>
      <c r="Y957" s="270"/>
      <c r="Z957" s="270"/>
      <c r="AB957" s="272" t="str">
        <f t="shared" si="50"/>
        <v/>
      </c>
    </row>
    <row r="958" spans="1:28" s="271" customFormat="1" ht="20.25">
      <c r="A958" s="215"/>
      <c r="B958" s="216" t="str">
        <f>IF(LEN(A958)=0,"",INDEX('Smelter Look-up'!$A:$A,MATCH($A958,'Smelter Look-up'!$E:$E,0)))</f>
        <v/>
      </c>
      <c r="C958" s="220" t="str">
        <f>IF(LEN(A958)=0,"",INDEX('Smelter Look-up'!$C:$C,MATCH($A958,'Smelter Look-up'!$E:$E,0)))</f>
        <v/>
      </c>
      <c r="D958" s="216"/>
      <c r="E958" s="216" t="str">
        <f ca="1">IF(ISERROR($V958),"",OFFSET('Smelter Look-up'!$D$4,$V958-4,0)&amp;"")</f>
        <v/>
      </c>
      <c r="F958" s="216" t="str">
        <f ca="1">IF(ISERROR($V958),"",OFFSET('Smelter Look-up'!$E$4,$V958-4,0))</f>
        <v/>
      </c>
      <c r="G958" s="216" t="str">
        <f ca="1">IF(C958=$X$4,"Enter smelter details", IF(ISERROR($V958),"",OFFSET('Smelter Look-up'!$F$4,$V958-4,0)))</f>
        <v/>
      </c>
      <c r="H958" s="217" t="str">
        <f ca="1">IF(ISERROR($V958),"",OFFSET('Smelter Look-up'!$G$4,$V958-4,0))</f>
        <v/>
      </c>
      <c r="I958" s="218" t="str">
        <f ca="1">IF(ISERROR($V958),"",OFFSET('Smelter Look-up'!$H$4,$V958-4,0))</f>
        <v/>
      </c>
      <c r="J958" s="218" t="str">
        <f ca="1">IF(ISERROR($V958),"",OFFSET('Smelter Look-up'!$I$4,$V958-4,0))</f>
        <v/>
      </c>
      <c r="K958" s="267"/>
      <c r="L958" s="267"/>
      <c r="M958" s="267"/>
      <c r="N958" s="267"/>
      <c r="O958" s="267"/>
      <c r="P958" s="219"/>
      <c r="Q958" s="268"/>
      <c r="R958" s="216" t="str">
        <f ca="1">IF(ISERROR($V958),"",OFFSET('Smelter Look-up'!$C$4,$V958-4,0)&amp;"")</f>
        <v/>
      </c>
      <c r="S958" s="224" t="str">
        <f t="shared" ca="1" si="48"/>
        <v/>
      </c>
      <c r="T958" s="224" t="str">
        <f ca="1">IF(B958="","",IF(ISERROR(MATCH($J958,SorP!$B$1:$B$6230,0)),"",INDIRECT("'SorP'!$A$"&amp;MATCH($J958,SorP!$B$1:$B$6230,0))))</f>
        <v/>
      </c>
      <c r="U958" s="239"/>
      <c r="V958" s="269" t="e">
        <f>IF(C958="",NA(),MATCH($B958&amp;$C958,'Smelter Look-up'!$J:$J,0))</f>
        <v>#N/A</v>
      </c>
      <c r="W958" s="270"/>
      <c r="X958" s="270">
        <f t="shared" ca="1" si="49"/>
        <v>0</v>
      </c>
      <c r="Y958" s="270"/>
      <c r="Z958" s="270"/>
      <c r="AB958" s="272" t="str">
        <f t="shared" si="50"/>
        <v/>
      </c>
    </row>
    <row r="959" spans="1:28" s="271" customFormat="1" ht="20.25">
      <c r="A959" s="215"/>
      <c r="B959" s="216" t="str">
        <f>IF(LEN(A959)=0,"",INDEX('Smelter Look-up'!$A:$A,MATCH($A959,'Smelter Look-up'!$E:$E,0)))</f>
        <v/>
      </c>
      <c r="C959" s="220" t="str">
        <f>IF(LEN(A959)=0,"",INDEX('Smelter Look-up'!$C:$C,MATCH($A959,'Smelter Look-up'!$E:$E,0)))</f>
        <v/>
      </c>
      <c r="D959" s="216"/>
      <c r="E959" s="216" t="str">
        <f ca="1">IF(ISERROR($V959),"",OFFSET('Smelter Look-up'!$D$4,$V959-4,0)&amp;"")</f>
        <v/>
      </c>
      <c r="F959" s="216" t="str">
        <f ca="1">IF(ISERROR($V959),"",OFFSET('Smelter Look-up'!$E$4,$V959-4,0))</f>
        <v/>
      </c>
      <c r="G959" s="216" t="str">
        <f ca="1">IF(C959=$X$4,"Enter smelter details", IF(ISERROR($V959),"",OFFSET('Smelter Look-up'!$F$4,$V959-4,0)))</f>
        <v/>
      </c>
      <c r="H959" s="217" t="str">
        <f ca="1">IF(ISERROR($V959),"",OFFSET('Smelter Look-up'!$G$4,$V959-4,0))</f>
        <v/>
      </c>
      <c r="I959" s="218" t="str">
        <f ca="1">IF(ISERROR($V959),"",OFFSET('Smelter Look-up'!$H$4,$V959-4,0))</f>
        <v/>
      </c>
      <c r="J959" s="218" t="str">
        <f ca="1">IF(ISERROR($V959),"",OFFSET('Smelter Look-up'!$I$4,$V959-4,0))</f>
        <v/>
      </c>
      <c r="K959" s="267"/>
      <c r="L959" s="267"/>
      <c r="M959" s="267"/>
      <c r="N959" s="267"/>
      <c r="O959" s="267"/>
      <c r="P959" s="219"/>
      <c r="Q959" s="268"/>
      <c r="R959" s="216" t="str">
        <f ca="1">IF(ISERROR($V959),"",OFFSET('Smelter Look-up'!$C$4,$V959-4,0)&amp;"")</f>
        <v/>
      </c>
      <c r="S959" s="224" t="str">
        <f t="shared" ca="1" si="48"/>
        <v/>
      </c>
      <c r="T959" s="224" t="str">
        <f ca="1">IF(B959="","",IF(ISERROR(MATCH($J959,SorP!$B$1:$B$6230,0)),"",INDIRECT("'SorP'!$A$"&amp;MATCH($J959,SorP!$B$1:$B$6230,0))))</f>
        <v/>
      </c>
      <c r="U959" s="239"/>
      <c r="V959" s="269" t="e">
        <f>IF(C959="",NA(),MATCH($B959&amp;$C959,'Smelter Look-up'!$J:$J,0))</f>
        <v>#N/A</v>
      </c>
      <c r="W959" s="270"/>
      <c r="X959" s="270">
        <f t="shared" ca="1" si="49"/>
        <v>0</v>
      </c>
      <c r="Y959" s="270"/>
      <c r="Z959" s="270"/>
      <c r="AB959" s="272" t="str">
        <f t="shared" si="50"/>
        <v/>
      </c>
    </row>
    <row r="960" spans="1:28" s="271" customFormat="1" ht="20.25">
      <c r="A960" s="215"/>
      <c r="B960" s="216" t="str">
        <f>IF(LEN(A960)=0,"",INDEX('Smelter Look-up'!$A:$A,MATCH($A960,'Smelter Look-up'!$E:$E,0)))</f>
        <v/>
      </c>
      <c r="C960" s="220" t="str">
        <f>IF(LEN(A960)=0,"",INDEX('Smelter Look-up'!$C:$C,MATCH($A960,'Smelter Look-up'!$E:$E,0)))</f>
        <v/>
      </c>
      <c r="D960" s="216"/>
      <c r="E960" s="216" t="str">
        <f ca="1">IF(ISERROR($V960),"",OFFSET('Smelter Look-up'!$D$4,$V960-4,0)&amp;"")</f>
        <v/>
      </c>
      <c r="F960" s="216" t="str">
        <f ca="1">IF(ISERROR($V960),"",OFFSET('Smelter Look-up'!$E$4,$V960-4,0))</f>
        <v/>
      </c>
      <c r="G960" s="216" t="str">
        <f ca="1">IF(C960=$X$4,"Enter smelter details", IF(ISERROR($V960),"",OFFSET('Smelter Look-up'!$F$4,$V960-4,0)))</f>
        <v/>
      </c>
      <c r="H960" s="217" t="str">
        <f ca="1">IF(ISERROR($V960),"",OFFSET('Smelter Look-up'!$G$4,$V960-4,0))</f>
        <v/>
      </c>
      <c r="I960" s="218" t="str">
        <f ca="1">IF(ISERROR($V960),"",OFFSET('Smelter Look-up'!$H$4,$V960-4,0))</f>
        <v/>
      </c>
      <c r="J960" s="218" t="str">
        <f ca="1">IF(ISERROR($V960),"",OFFSET('Smelter Look-up'!$I$4,$V960-4,0))</f>
        <v/>
      </c>
      <c r="K960" s="267"/>
      <c r="L960" s="267"/>
      <c r="M960" s="267"/>
      <c r="N960" s="267"/>
      <c r="O960" s="267"/>
      <c r="P960" s="219"/>
      <c r="Q960" s="268"/>
      <c r="R960" s="216" t="str">
        <f ca="1">IF(ISERROR($V960),"",OFFSET('Smelter Look-up'!$C$4,$V960-4,0)&amp;"")</f>
        <v/>
      </c>
      <c r="S960" s="224" t="str">
        <f t="shared" ca="1" si="48"/>
        <v/>
      </c>
      <c r="T960" s="224" t="str">
        <f ca="1">IF(B960="","",IF(ISERROR(MATCH($J960,SorP!$B$1:$B$6230,0)),"",INDIRECT("'SorP'!$A$"&amp;MATCH($J960,SorP!$B$1:$B$6230,0))))</f>
        <v/>
      </c>
      <c r="U960" s="239"/>
      <c r="V960" s="269" t="e">
        <f>IF(C960="",NA(),MATCH($B960&amp;$C960,'Smelter Look-up'!$J:$J,0))</f>
        <v>#N/A</v>
      </c>
      <c r="W960" s="270"/>
      <c r="X960" s="270">
        <f t="shared" ca="1" si="49"/>
        <v>0</v>
      </c>
      <c r="Y960" s="270"/>
      <c r="Z960" s="270"/>
      <c r="AB960" s="272" t="str">
        <f t="shared" si="50"/>
        <v/>
      </c>
    </row>
    <row r="961" spans="1:28" s="271" customFormat="1" ht="20.25">
      <c r="A961" s="215"/>
      <c r="B961" s="216" t="str">
        <f>IF(LEN(A961)=0,"",INDEX('Smelter Look-up'!$A:$A,MATCH($A961,'Smelter Look-up'!$E:$E,0)))</f>
        <v/>
      </c>
      <c r="C961" s="220" t="str">
        <f>IF(LEN(A961)=0,"",INDEX('Smelter Look-up'!$C:$C,MATCH($A961,'Smelter Look-up'!$E:$E,0)))</f>
        <v/>
      </c>
      <c r="D961" s="216"/>
      <c r="E961" s="216" t="str">
        <f ca="1">IF(ISERROR($V961),"",OFFSET('Smelter Look-up'!$D$4,$V961-4,0)&amp;"")</f>
        <v/>
      </c>
      <c r="F961" s="216" t="str">
        <f ca="1">IF(ISERROR($V961),"",OFFSET('Smelter Look-up'!$E$4,$V961-4,0))</f>
        <v/>
      </c>
      <c r="G961" s="216" t="str">
        <f ca="1">IF(C961=$X$4,"Enter smelter details", IF(ISERROR($V961),"",OFFSET('Smelter Look-up'!$F$4,$V961-4,0)))</f>
        <v/>
      </c>
      <c r="H961" s="217" t="str">
        <f ca="1">IF(ISERROR($V961),"",OFFSET('Smelter Look-up'!$G$4,$V961-4,0))</f>
        <v/>
      </c>
      <c r="I961" s="218" t="str">
        <f ca="1">IF(ISERROR($V961),"",OFFSET('Smelter Look-up'!$H$4,$V961-4,0))</f>
        <v/>
      </c>
      <c r="J961" s="218" t="str">
        <f ca="1">IF(ISERROR($V961),"",OFFSET('Smelter Look-up'!$I$4,$V961-4,0))</f>
        <v/>
      </c>
      <c r="K961" s="267"/>
      <c r="L961" s="267"/>
      <c r="M961" s="267"/>
      <c r="N961" s="267"/>
      <c r="O961" s="267"/>
      <c r="P961" s="219"/>
      <c r="Q961" s="268"/>
      <c r="R961" s="216" t="str">
        <f ca="1">IF(ISERROR($V961),"",OFFSET('Smelter Look-up'!$C$4,$V961-4,0)&amp;"")</f>
        <v/>
      </c>
      <c r="S961" s="224" t="str">
        <f t="shared" ca="1" si="48"/>
        <v/>
      </c>
      <c r="T961" s="224" t="str">
        <f ca="1">IF(B961="","",IF(ISERROR(MATCH($J961,SorP!$B$1:$B$6230,0)),"",INDIRECT("'SorP'!$A$"&amp;MATCH($J961,SorP!$B$1:$B$6230,0))))</f>
        <v/>
      </c>
      <c r="U961" s="239"/>
      <c r="V961" s="269" t="e">
        <f>IF(C961="",NA(),MATCH($B961&amp;$C961,'Smelter Look-up'!$J:$J,0))</f>
        <v>#N/A</v>
      </c>
      <c r="W961" s="270"/>
      <c r="X961" s="270">
        <f t="shared" ca="1" si="49"/>
        <v>0</v>
      </c>
      <c r="Y961" s="270"/>
      <c r="Z961" s="270"/>
      <c r="AB961" s="272" t="str">
        <f t="shared" si="50"/>
        <v/>
      </c>
    </row>
    <row r="962" spans="1:28" s="271" customFormat="1" ht="20.25">
      <c r="A962" s="215"/>
      <c r="B962" s="216" t="str">
        <f>IF(LEN(A962)=0,"",INDEX('Smelter Look-up'!$A:$A,MATCH($A962,'Smelter Look-up'!$E:$E,0)))</f>
        <v/>
      </c>
      <c r="C962" s="220" t="str">
        <f>IF(LEN(A962)=0,"",INDEX('Smelter Look-up'!$C:$C,MATCH($A962,'Smelter Look-up'!$E:$E,0)))</f>
        <v/>
      </c>
      <c r="D962" s="216"/>
      <c r="E962" s="216" t="str">
        <f ca="1">IF(ISERROR($V962),"",OFFSET('Smelter Look-up'!$D$4,$V962-4,0)&amp;"")</f>
        <v/>
      </c>
      <c r="F962" s="216" t="str">
        <f ca="1">IF(ISERROR($V962),"",OFFSET('Smelter Look-up'!$E$4,$V962-4,0))</f>
        <v/>
      </c>
      <c r="G962" s="216" t="str">
        <f ca="1">IF(C962=$X$4,"Enter smelter details", IF(ISERROR($V962),"",OFFSET('Smelter Look-up'!$F$4,$V962-4,0)))</f>
        <v/>
      </c>
      <c r="H962" s="217" t="str">
        <f ca="1">IF(ISERROR($V962),"",OFFSET('Smelter Look-up'!$G$4,$V962-4,0))</f>
        <v/>
      </c>
      <c r="I962" s="218" t="str">
        <f ca="1">IF(ISERROR($V962),"",OFFSET('Smelter Look-up'!$H$4,$V962-4,0))</f>
        <v/>
      </c>
      <c r="J962" s="218" t="str">
        <f ca="1">IF(ISERROR($V962),"",OFFSET('Smelter Look-up'!$I$4,$V962-4,0))</f>
        <v/>
      </c>
      <c r="K962" s="267"/>
      <c r="L962" s="267"/>
      <c r="M962" s="267"/>
      <c r="N962" s="267"/>
      <c r="O962" s="267"/>
      <c r="P962" s="219"/>
      <c r="Q962" s="268"/>
      <c r="R962" s="216" t="str">
        <f ca="1">IF(ISERROR($V962),"",OFFSET('Smelter Look-up'!$C$4,$V962-4,0)&amp;"")</f>
        <v/>
      </c>
      <c r="S962" s="224" t="str">
        <f t="shared" ca="1" si="48"/>
        <v/>
      </c>
      <c r="T962" s="224" t="str">
        <f ca="1">IF(B962="","",IF(ISERROR(MATCH($J962,SorP!$B$1:$B$6230,0)),"",INDIRECT("'SorP'!$A$"&amp;MATCH($J962,SorP!$B$1:$B$6230,0))))</f>
        <v/>
      </c>
      <c r="U962" s="239"/>
      <c r="V962" s="269" t="e">
        <f>IF(C962="",NA(),MATCH($B962&amp;$C962,'Smelter Look-up'!$J:$J,0))</f>
        <v>#N/A</v>
      </c>
      <c r="W962" s="270"/>
      <c r="X962" s="270">
        <f t="shared" ca="1" si="49"/>
        <v>0</v>
      </c>
      <c r="Y962" s="270"/>
      <c r="Z962" s="270"/>
      <c r="AB962" s="272" t="str">
        <f t="shared" si="50"/>
        <v/>
      </c>
    </row>
    <row r="963" spans="1:28" s="271" customFormat="1" ht="20.25">
      <c r="A963" s="215"/>
      <c r="B963" s="216" t="str">
        <f>IF(LEN(A963)=0,"",INDEX('Smelter Look-up'!$A:$A,MATCH($A963,'Smelter Look-up'!$E:$E,0)))</f>
        <v/>
      </c>
      <c r="C963" s="220" t="str">
        <f>IF(LEN(A963)=0,"",INDEX('Smelter Look-up'!$C:$C,MATCH($A963,'Smelter Look-up'!$E:$E,0)))</f>
        <v/>
      </c>
      <c r="D963" s="216"/>
      <c r="E963" s="216" t="str">
        <f ca="1">IF(ISERROR($V963),"",OFFSET('Smelter Look-up'!$D$4,$V963-4,0)&amp;"")</f>
        <v/>
      </c>
      <c r="F963" s="216" t="str">
        <f ca="1">IF(ISERROR($V963),"",OFFSET('Smelter Look-up'!$E$4,$V963-4,0))</f>
        <v/>
      </c>
      <c r="G963" s="216" t="str">
        <f ca="1">IF(C963=$X$4,"Enter smelter details", IF(ISERROR($V963),"",OFFSET('Smelter Look-up'!$F$4,$V963-4,0)))</f>
        <v/>
      </c>
      <c r="H963" s="217" t="str">
        <f ca="1">IF(ISERROR($V963),"",OFFSET('Smelter Look-up'!$G$4,$V963-4,0))</f>
        <v/>
      </c>
      <c r="I963" s="218" t="str">
        <f ca="1">IF(ISERROR($V963),"",OFFSET('Smelter Look-up'!$H$4,$V963-4,0))</f>
        <v/>
      </c>
      <c r="J963" s="218" t="str">
        <f ca="1">IF(ISERROR($V963),"",OFFSET('Smelter Look-up'!$I$4,$V963-4,0))</f>
        <v/>
      </c>
      <c r="K963" s="267"/>
      <c r="L963" s="267"/>
      <c r="M963" s="267"/>
      <c r="N963" s="267"/>
      <c r="O963" s="267"/>
      <c r="P963" s="219"/>
      <c r="Q963" s="268"/>
      <c r="R963" s="216" t="str">
        <f ca="1">IF(ISERROR($V963),"",OFFSET('Smelter Look-up'!$C$4,$V963-4,0)&amp;"")</f>
        <v/>
      </c>
      <c r="S963" s="224" t="str">
        <f t="shared" ca="1" si="48"/>
        <v/>
      </c>
      <c r="T963" s="224" t="str">
        <f ca="1">IF(B963="","",IF(ISERROR(MATCH($J963,SorP!$B$1:$B$6230,0)),"",INDIRECT("'SorP'!$A$"&amp;MATCH($J963,SorP!$B$1:$B$6230,0))))</f>
        <v/>
      </c>
      <c r="U963" s="239"/>
      <c r="V963" s="269" t="e">
        <f>IF(C963="",NA(),MATCH($B963&amp;$C963,'Smelter Look-up'!$J:$J,0))</f>
        <v>#N/A</v>
      </c>
      <c r="W963" s="270"/>
      <c r="X963" s="270">
        <f t="shared" ca="1" si="49"/>
        <v>0</v>
      </c>
      <c r="Y963" s="270"/>
      <c r="Z963" s="270"/>
      <c r="AB963" s="272" t="str">
        <f t="shared" si="50"/>
        <v/>
      </c>
    </row>
    <row r="964" spans="1:28" s="271" customFormat="1" ht="20.25">
      <c r="A964" s="215"/>
      <c r="B964" s="216" t="str">
        <f>IF(LEN(A964)=0,"",INDEX('Smelter Look-up'!$A:$A,MATCH($A964,'Smelter Look-up'!$E:$E,0)))</f>
        <v/>
      </c>
      <c r="C964" s="220" t="str">
        <f>IF(LEN(A964)=0,"",INDEX('Smelter Look-up'!$C:$C,MATCH($A964,'Smelter Look-up'!$E:$E,0)))</f>
        <v/>
      </c>
      <c r="D964" s="216"/>
      <c r="E964" s="216" t="str">
        <f ca="1">IF(ISERROR($V964),"",OFFSET('Smelter Look-up'!$D$4,$V964-4,0)&amp;"")</f>
        <v/>
      </c>
      <c r="F964" s="216" t="str">
        <f ca="1">IF(ISERROR($V964),"",OFFSET('Smelter Look-up'!$E$4,$V964-4,0))</f>
        <v/>
      </c>
      <c r="G964" s="216" t="str">
        <f ca="1">IF(C964=$X$4,"Enter smelter details", IF(ISERROR($V964),"",OFFSET('Smelter Look-up'!$F$4,$V964-4,0)))</f>
        <v/>
      </c>
      <c r="H964" s="217" t="str">
        <f ca="1">IF(ISERROR($V964),"",OFFSET('Smelter Look-up'!$G$4,$V964-4,0))</f>
        <v/>
      </c>
      <c r="I964" s="218" t="str">
        <f ca="1">IF(ISERROR($V964),"",OFFSET('Smelter Look-up'!$H$4,$V964-4,0))</f>
        <v/>
      </c>
      <c r="J964" s="218" t="str">
        <f ca="1">IF(ISERROR($V964),"",OFFSET('Smelter Look-up'!$I$4,$V964-4,0))</f>
        <v/>
      </c>
      <c r="K964" s="267"/>
      <c r="L964" s="267"/>
      <c r="M964" s="267"/>
      <c r="N964" s="267"/>
      <c r="O964" s="267"/>
      <c r="P964" s="219"/>
      <c r="Q964" s="268"/>
      <c r="R964" s="216" t="str">
        <f ca="1">IF(ISERROR($V964),"",OFFSET('Smelter Look-up'!$C$4,$V964-4,0)&amp;"")</f>
        <v/>
      </c>
      <c r="S964" s="224" t="str">
        <f t="shared" ca="1" si="48"/>
        <v/>
      </c>
      <c r="T964" s="224" t="str">
        <f ca="1">IF(B964="","",IF(ISERROR(MATCH($J964,SorP!$B$1:$B$6230,0)),"",INDIRECT("'SorP'!$A$"&amp;MATCH($J964,SorP!$B$1:$B$6230,0))))</f>
        <v/>
      </c>
      <c r="U964" s="239"/>
      <c r="V964" s="269" t="e">
        <f>IF(C964="",NA(),MATCH($B964&amp;$C964,'Smelter Look-up'!$J:$J,0))</f>
        <v>#N/A</v>
      </c>
      <c r="W964" s="270"/>
      <c r="X964" s="270">
        <f t="shared" ca="1" si="49"/>
        <v>0</v>
      </c>
      <c r="Y964" s="270"/>
      <c r="Z964" s="270"/>
      <c r="AB964" s="272" t="str">
        <f t="shared" si="50"/>
        <v/>
      </c>
    </row>
    <row r="965" spans="1:28" s="271" customFormat="1" ht="20.25">
      <c r="A965" s="215"/>
      <c r="B965" s="216" t="str">
        <f>IF(LEN(A965)=0,"",INDEX('Smelter Look-up'!$A:$A,MATCH($A965,'Smelter Look-up'!$E:$E,0)))</f>
        <v/>
      </c>
      <c r="C965" s="220" t="str">
        <f>IF(LEN(A965)=0,"",INDEX('Smelter Look-up'!$C:$C,MATCH($A965,'Smelter Look-up'!$E:$E,0)))</f>
        <v/>
      </c>
      <c r="D965" s="216"/>
      <c r="E965" s="216" t="str">
        <f ca="1">IF(ISERROR($V965),"",OFFSET('Smelter Look-up'!$D$4,$V965-4,0)&amp;"")</f>
        <v/>
      </c>
      <c r="F965" s="216" t="str">
        <f ca="1">IF(ISERROR($V965),"",OFFSET('Smelter Look-up'!$E$4,$V965-4,0))</f>
        <v/>
      </c>
      <c r="G965" s="216" t="str">
        <f ca="1">IF(C965=$X$4,"Enter smelter details", IF(ISERROR($V965),"",OFFSET('Smelter Look-up'!$F$4,$V965-4,0)))</f>
        <v/>
      </c>
      <c r="H965" s="217" t="str">
        <f ca="1">IF(ISERROR($V965),"",OFFSET('Smelter Look-up'!$G$4,$V965-4,0))</f>
        <v/>
      </c>
      <c r="I965" s="218" t="str">
        <f ca="1">IF(ISERROR($V965),"",OFFSET('Smelter Look-up'!$H$4,$V965-4,0))</f>
        <v/>
      </c>
      <c r="J965" s="218" t="str">
        <f ca="1">IF(ISERROR($V965),"",OFFSET('Smelter Look-up'!$I$4,$V965-4,0))</f>
        <v/>
      </c>
      <c r="K965" s="267"/>
      <c r="L965" s="267"/>
      <c r="M965" s="267"/>
      <c r="N965" s="267"/>
      <c r="O965" s="267"/>
      <c r="P965" s="219"/>
      <c r="Q965" s="268"/>
      <c r="R965" s="216" t="str">
        <f ca="1">IF(ISERROR($V965),"",OFFSET('Smelter Look-up'!$C$4,$V965-4,0)&amp;"")</f>
        <v/>
      </c>
      <c r="S965" s="224" t="str">
        <f t="shared" ca="1" si="48"/>
        <v/>
      </c>
      <c r="T965" s="224" t="str">
        <f ca="1">IF(B965="","",IF(ISERROR(MATCH($J965,SorP!$B$1:$B$6230,0)),"",INDIRECT("'SorP'!$A$"&amp;MATCH($J965,SorP!$B$1:$B$6230,0))))</f>
        <v/>
      </c>
      <c r="U965" s="239"/>
      <c r="V965" s="269" t="e">
        <f>IF(C965="",NA(),MATCH($B965&amp;$C965,'Smelter Look-up'!$J:$J,0))</f>
        <v>#N/A</v>
      </c>
      <c r="W965" s="270"/>
      <c r="X965" s="270">
        <f t="shared" ca="1" si="49"/>
        <v>0</v>
      </c>
      <c r="Y965" s="270"/>
      <c r="Z965" s="270"/>
      <c r="AB965" s="272" t="str">
        <f t="shared" si="50"/>
        <v/>
      </c>
    </row>
    <row r="966" spans="1:28" s="271" customFormat="1" ht="20.25">
      <c r="A966" s="215"/>
      <c r="B966" s="216" t="str">
        <f>IF(LEN(A966)=0,"",INDEX('Smelter Look-up'!$A:$A,MATCH($A966,'Smelter Look-up'!$E:$E,0)))</f>
        <v/>
      </c>
      <c r="C966" s="220" t="str">
        <f>IF(LEN(A966)=0,"",INDEX('Smelter Look-up'!$C:$C,MATCH($A966,'Smelter Look-up'!$E:$E,0)))</f>
        <v/>
      </c>
      <c r="D966" s="216"/>
      <c r="E966" s="216" t="str">
        <f ca="1">IF(ISERROR($V966),"",OFFSET('Smelter Look-up'!$D$4,$V966-4,0)&amp;"")</f>
        <v/>
      </c>
      <c r="F966" s="216" t="str">
        <f ca="1">IF(ISERROR($V966),"",OFFSET('Smelter Look-up'!$E$4,$V966-4,0))</f>
        <v/>
      </c>
      <c r="G966" s="216" t="str">
        <f ca="1">IF(C966=$X$4,"Enter smelter details", IF(ISERROR($V966),"",OFFSET('Smelter Look-up'!$F$4,$V966-4,0)))</f>
        <v/>
      </c>
      <c r="H966" s="217" t="str">
        <f ca="1">IF(ISERROR($V966),"",OFFSET('Smelter Look-up'!$G$4,$V966-4,0))</f>
        <v/>
      </c>
      <c r="I966" s="218" t="str">
        <f ca="1">IF(ISERROR($V966),"",OFFSET('Smelter Look-up'!$H$4,$V966-4,0))</f>
        <v/>
      </c>
      <c r="J966" s="218" t="str">
        <f ca="1">IF(ISERROR($V966),"",OFFSET('Smelter Look-up'!$I$4,$V966-4,0))</f>
        <v/>
      </c>
      <c r="K966" s="267"/>
      <c r="L966" s="267"/>
      <c r="M966" s="267"/>
      <c r="N966" s="267"/>
      <c r="O966" s="267"/>
      <c r="P966" s="219"/>
      <c r="Q966" s="268"/>
      <c r="R966" s="216" t="str">
        <f ca="1">IF(ISERROR($V966),"",OFFSET('Smelter Look-up'!$C$4,$V966-4,0)&amp;"")</f>
        <v/>
      </c>
      <c r="S966" s="224" t="str">
        <f t="shared" ca="1" si="48"/>
        <v/>
      </c>
      <c r="T966" s="224" t="str">
        <f ca="1">IF(B966="","",IF(ISERROR(MATCH($J966,SorP!$B$1:$B$6230,0)),"",INDIRECT("'SorP'!$A$"&amp;MATCH($J966,SorP!$B$1:$B$6230,0))))</f>
        <v/>
      </c>
      <c r="U966" s="239"/>
      <c r="V966" s="269" t="e">
        <f>IF(C966="",NA(),MATCH($B966&amp;$C966,'Smelter Look-up'!$J:$J,0))</f>
        <v>#N/A</v>
      </c>
      <c r="W966" s="270"/>
      <c r="X966" s="270">
        <f t="shared" ca="1" si="49"/>
        <v>0</v>
      </c>
      <c r="Y966" s="270"/>
      <c r="Z966" s="270"/>
      <c r="AB966" s="272" t="str">
        <f t="shared" si="50"/>
        <v/>
      </c>
    </row>
    <row r="967" spans="1:28" s="271" customFormat="1" ht="20.25">
      <c r="A967" s="215"/>
      <c r="B967" s="216" t="str">
        <f>IF(LEN(A967)=0,"",INDEX('Smelter Look-up'!$A:$A,MATCH($A967,'Smelter Look-up'!$E:$E,0)))</f>
        <v/>
      </c>
      <c r="C967" s="220" t="str">
        <f>IF(LEN(A967)=0,"",INDEX('Smelter Look-up'!$C:$C,MATCH($A967,'Smelter Look-up'!$E:$E,0)))</f>
        <v/>
      </c>
      <c r="D967" s="216"/>
      <c r="E967" s="216" t="str">
        <f ca="1">IF(ISERROR($V967),"",OFFSET('Smelter Look-up'!$D$4,$V967-4,0)&amp;"")</f>
        <v/>
      </c>
      <c r="F967" s="216" t="str">
        <f ca="1">IF(ISERROR($V967),"",OFFSET('Smelter Look-up'!$E$4,$V967-4,0))</f>
        <v/>
      </c>
      <c r="G967" s="216" t="str">
        <f ca="1">IF(C967=$X$4,"Enter smelter details", IF(ISERROR($V967),"",OFFSET('Smelter Look-up'!$F$4,$V967-4,0)))</f>
        <v/>
      </c>
      <c r="H967" s="217" t="str">
        <f ca="1">IF(ISERROR($V967),"",OFFSET('Smelter Look-up'!$G$4,$V967-4,0))</f>
        <v/>
      </c>
      <c r="I967" s="218" t="str">
        <f ca="1">IF(ISERROR($V967),"",OFFSET('Smelter Look-up'!$H$4,$V967-4,0))</f>
        <v/>
      </c>
      <c r="J967" s="218" t="str">
        <f ca="1">IF(ISERROR($V967),"",OFFSET('Smelter Look-up'!$I$4,$V967-4,0))</f>
        <v/>
      </c>
      <c r="K967" s="267"/>
      <c r="L967" s="267"/>
      <c r="M967" s="267"/>
      <c r="N967" s="267"/>
      <c r="O967" s="267"/>
      <c r="P967" s="219"/>
      <c r="Q967" s="268"/>
      <c r="R967" s="216" t="str">
        <f ca="1">IF(ISERROR($V967),"",OFFSET('Smelter Look-up'!$C$4,$V967-4,0)&amp;"")</f>
        <v/>
      </c>
      <c r="S967" s="224" t="str">
        <f t="shared" ca="1" si="48"/>
        <v/>
      </c>
      <c r="T967" s="224" t="str">
        <f ca="1">IF(B967="","",IF(ISERROR(MATCH($J967,SorP!$B$1:$B$6230,0)),"",INDIRECT("'SorP'!$A$"&amp;MATCH($J967,SorP!$B$1:$B$6230,0))))</f>
        <v/>
      </c>
      <c r="U967" s="239"/>
      <c r="V967" s="269" t="e">
        <f>IF(C967="",NA(),MATCH($B967&amp;$C967,'Smelter Look-up'!$J:$J,0))</f>
        <v>#N/A</v>
      </c>
      <c r="W967" s="270"/>
      <c r="X967" s="270">
        <f t="shared" ca="1" si="49"/>
        <v>0</v>
      </c>
      <c r="Y967" s="270"/>
      <c r="Z967" s="270"/>
      <c r="AB967" s="272" t="str">
        <f t="shared" si="50"/>
        <v/>
      </c>
    </row>
    <row r="968" spans="1:28" s="271" customFormat="1" ht="20.25">
      <c r="A968" s="215"/>
      <c r="B968" s="216" t="str">
        <f>IF(LEN(A968)=0,"",INDEX('Smelter Look-up'!$A:$A,MATCH($A968,'Smelter Look-up'!$E:$E,0)))</f>
        <v/>
      </c>
      <c r="C968" s="220" t="str">
        <f>IF(LEN(A968)=0,"",INDEX('Smelter Look-up'!$C:$C,MATCH($A968,'Smelter Look-up'!$E:$E,0)))</f>
        <v/>
      </c>
      <c r="D968" s="216"/>
      <c r="E968" s="216" t="str">
        <f ca="1">IF(ISERROR($V968),"",OFFSET('Smelter Look-up'!$D$4,$V968-4,0)&amp;"")</f>
        <v/>
      </c>
      <c r="F968" s="216" t="str">
        <f ca="1">IF(ISERROR($V968),"",OFFSET('Smelter Look-up'!$E$4,$V968-4,0))</f>
        <v/>
      </c>
      <c r="G968" s="216" t="str">
        <f ca="1">IF(C968=$X$4,"Enter smelter details", IF(ISERROR($V968),"",OFFSET('Smelter Look-up'!$F$4,$V968-4,0)))</f>
        <v/>
      </c>
      <c r="H968" s="217" t="str">
        <f ca="1">IF(ISERROR($V968),"",OFFSET('Smelter Look-up'!$G$4,$V968-4,0))</f>
        <v/>
      </c>
      <c r="I968" s="218" t="str">
        <f ca="1">IF(ISERROR($V968),"",OFFSET('Smelter Look-up'!$H$4,$V968-4,0))</f>
        <v/>
      </c>
      <c r="J968" s="218" t="str">
        <f ca="1">IF(ISERROR($V968),"",OFFSET('Smelter Look-up'!$I$4,$V968-4,0))</f>
        <v/>
      </c>
      <c r="K968" s="267"/>
      <c r="L968" s="267"/>
      <c r="M968" s="267"/>
      <c r="N968" s="267"/>
      <c r="O968" s="267"/>
      <c r="P968" s="219"/>
      <c r="Q968" s="268"/>
      <c r="R968" s="216" t="str">
        <f ca="1">IF(ISERROR($V968),"",OFFSET('Smelter Look-up'!$C$4,$V968-4,0)&amp;"")</f>
        <v/>
      </c>
      <c r="S968" s="224" t="str">
        <f t="shared" ca="1" si="48"/>
        <v/>
      </c>
      <c r="T968" s="224" t="str">
        <f ca="1">IF(B968="","",IF(ISERROR(MATCH($J968,SorP!$B$1:$B$6230,0)),"",INDIRECT("'SorP'!$A$"&amp;MATCH($J968,SorP!$B$1:$B$6230,0))))</f>
        <v/>
      </c>
      <c r="U968" s="239"/>
      <c r="V968" s="269" t="e">
        <f>IF(C968="",NA(),MATCH($B968&amp;$C968,'Smelter Look-up'!$J:$J,0))</f>
        <v>#N/A</v>
      </c>
      <c r="W968" s="270"/>
      <c r="X968" s="270">
        <f t="shared" ca="1" si="49"/>
        <v>0</v>
      </c>
      <c r="Y968" s="270"/>
      <c r="Z968" s="270"/>
      <c r="AB968" s="272" t="str">
        <f t="shared" si="50"/>
        <v/>
      </c>
    </row>
    <row r="969" spans="1:28" s="271" customFormat="1" ht="20.25">
      <c r="A969" s="215"/>
      <c r="B969" s="216" t="str">
        <f>IF(LEN(A969)=0,"",INDEX('Smelter Look-up'!$A:$A,MATCH($A969,'Smelter Look-up'!$E:$E,0)))</f>
        <v/>
      </c>
      <c r="C969" s="220" t="str">
        <f>IF(LEN(A969)=0,"",INDEX('Smelter Look-up'!$C:$C,MATCH($A969,'Smelter Look-up'!$E:$E,0)))</f>
        <v/>
      </c>
      <c r="D969" s="216"/>
      <c r="E969" s="216" t="str">
        <f ca="1">IF(ISERROR($V969),"",OFFSET('Smelter Look-up'!$D$4,$V969-4,0)&amp;"")</f>
        <v/>
      </c>
      <c r="F969" s="216" t="str">
        <f ca="1">IF(ISERROR($V969),"",OFFSET('Smelter Look-up'!$E$4,$V969-4,0))</f>
        <v/>
      </c>
      <c r="G969" s="216" t="str">
        <f ca="1">IF(C969=$X$4,"Enter smelter details", IF(ISERROR($V969),"",OFFSET('Smelter Look-up'!$F$4,$V969-4,0)))</f>
        <v/>
      </c>
      <c r="H969" s="217" t="str">
        <f ca="1">IF(ISERROR($V969),"",OFFSET('Smelter Look-up'!$G$4,$V969-4,0))</f>
        <v/>
      </c>
      <c r="I969" s="218" t="str">
        <f ca="1">IF(ISERROR($V969),"",OFFSET('Smelter Look-up'!$H$4,$V969-4,0))</f>
        <v/>
      </c>
      <c r="J969" s="218" t="str">
        <f ca="1">IF(ISERROR($V969),"",OFFSET('Smelter Look-up'!$I$4,$V969-4,0))</f>
        <v/>
      </c>
      <c r="K969" s="267"/>
      <c r="L969" s="267"/>
      <c r="M969" s="267"/>
      <c r="N969" s="267"/>
      <c r="O969" s="267"/>
      <c r="P969" s="219"/>
      <c r="Q969" s="268"/>
      <c r="R969" s="216" t="str">
        <f ca="1">IF(ISERROR($V969),"",OFFSET('Smelter Look-up'!$C$4,$V969-4,0)&amp;"")</f>
        <v/>
      </c>
      <c r="S969" s="224" t="str">
        <f t="shared" ca="1" si="48"/>
        <v/>
      </c>
      <c r="T969" s="224" t="str">
        <f ca="1">IF(B969="","",IF(ISERROR(MATCH($J969,SorP!$B$1:$B$6230,0)),"",INDIRECT("'SorP'!$A$"&amp;MATCH($J969,SorP!$B$1:$B$6230,0))))</f>
        <v/>
      </c>
      <c r="U969" s="239"/>
      <c r="V969" s="269" t="e">
        <f>IF(C969="",NA(),MATCH($B969&amp;$C969,'Smelter Look-up'!$J:$J,0))</f>
        <v>#N/A</v>
      </c>
      <c r="W969" s="270"/>
      <c r="X969" s="270">
        <f t="shared" ca="1" si="49"/>
        <v>0</v>
      </c>
      <c r="Y969" s="270"/>
      <c r="Z969" s="270"/>
      <c r="AB969" s="272" t="str">
        <f t="shared" si="50"/>
        <v/>
      </c>
    </row>
    <row r="970" spans="1:28" s="271" customFormat="1" ht="20.25">
      <c r="A970" s="215"/>
      <c r="B970" s="216" t="str">
        <f>IF(LEN(A970)=0,"",INDEX('Smelter Look-up'!$A:$A,MATCH($A970,'Smelter Look-up'!$E:$E,0)))</f>
        <v/>
      </c>
      <c r="C970" s="220" t="str">
        <f>IF(LEN(A970)=0,"",INDEX('Smelter Look-up'!$C:$C,MATCH($A970,'Smelter Look-up'!$E:$E,0)))</f>
        <v/>
      </c>
      <c r="D970" s="216"/>
      <c r="E970" s="216" t="str">
        <f ca="1">IF(ISERROR($V970),"",OFFSET('Smelter Look-up'!$D$4,$V970-4,0)&amp;"")</f>
        <v/>
      </c>
      <c r="F970" s="216" t="str">
        <f ca="1">IF(ISERROR($V970),"",OFFSET('Smelter Look-up'!$E$4,$V970-4,0))</f>
        <v/>
      </c>
      <c r="G970" s="216" t="str">
        <f ca="1">IF(C970=$X$4,"Enter smelter details", IF(ISERROR($V970),"",OFFSET('Smelter Look-up'!$F$4,$V970-4,0)))</f>
        <v/>
      </c>
      <c r="H970" s="217" t="str">
        <f ca="1">IF(ISERROR($V970),"",OFFSET('Smelter Look-up'!$G$4,$V970-4,0))</f>
        <v/>
      </c>
      <c r="I970" s="218" t="str">
        <f ca="1">IF(ISERROR($V970),"",OFFSET('Smelter Look-up'!$H$4,$V970-4,0))</f>
        <v/>
      </c>
      <c r="J970" s="218" t="str">
        <f ca="1">IF(ISERROR($V970),"",OFFSET('Smelter Look-up'!$I$4,$V970-4,0))</f>
        <v/>
      </c>
      <c r="K970" s="267"/>
      <c r="L970" s="267"/>
      <c r="M970" s="267"/>
      <c r="N970" s="267"/>
      <c r="O970" s="267"/>
      <c r="P970" s="219"/>
      <c r="Q970" s="268"/>
      <c r="R970" s="216" t="str">
        <f ca="1">IF(ISERROR($V970),"",OFFSET('Smelter Look-up'!$C$4,$V970-4,0)&amp;"")</f>
        <v/>
      </c>
      <c r="S970" s="224" t="str">
        <f t="shared" ca="1" si="48"/>
        <v/>
      </c>
      <c r="T970" s="224" t="str">
        <f ca="1">IF(B970="","",IF(ISERROR(MATCH($J970,SorP!$B$1:$B$6230,0)),"",INDIRECT("'SorP'!$A$"&amp;MATCH($J970,SorP!$B$1:$B$6230,0))))</f>
        <v/>
      </c>
      <c r="U970" s="239"/>
      <c r="V970" s="269" t="e">
        <f>IF(C970="",NA(),MATCH($B970&amp;$C970,'Smelter Look-up'!$J:$J,0))</f>
        <v>#N/A</v>
      </c>
      <c r="W970" s="270"/>
      <c r="X970" s="270">
        <f t="shared" ca="1" si="49"/>
        <v>0</v>
      </c>
      <c r="Y970" s="270"/>
      <c r="Z970" s="270"/>
      <c r="AB970" s="272" t="str">
        <f t="shared" si="50"/>
        <v/>
      </c>
    </row>
    <row r="971" spans="1:28" s="271" customFormat="1" ht="20.25">
      <c r="A971" s="215"/>
      <c r="B971" s="216" t="str">
        <f>IF(LEN(A971)=0,"",INDEX('Smelter Look-up'!$A:$A,MATCH($A971,'Smelter Look-up'!$E:$E,0)))</f>
        <v/>
      </c>
      <c r="C971" s="220" t="str">
        <f>IF(LEN(A971)=0,"",INDEX('Smelter Look-up'!$C:$C,MATCH($A971,'Smelter Look-up'!$E:$E,0)))</f>
        <v/>
      </c>
      <c r="D971" s="216"/>
      <c r="E971" s="216" t="str">
        <f ca="1">IF(ISERROR($V971),"",OFFSET('Smelter Look-up'!$D$4,$V971-4,0)&amp;"")</f>
        <v/>
      </c>
      <c r="F971" s="216" t="str">
        <f ca="1">IF(ISERROR($V971),"",OFFSET('Smelter Look-up'!$E$4,$V971-4,0))</f>
        <v/>
      </c>
      <c r="G971" s="216" t="str">
        <f ca="1">IF(C971=$X$4,"Enter smelter details", IF(ISERROR($V971),"",OFFSET('Smelter Look-up'!$F$4,$V971-4,0)))</f>
        <v/>
      </c>
      <c r="H971" s="217" t="str">
        <f ca="1">IF(ISERROR($V971),"",OFFSET('Smelter Look-up'!$G$4,$V971-4,0))</f>
        <v/>
      </c>
      <c r="I971" s="218" t="str">
        <f ca="1">IF(ISERROR($V971),"",OFFSET('Smelter Look-up'!$H$4,$V971-4,0))</f>
        <v/>
      </c>
      <c r="J971" s="218" t="str">
        <f ca="1">IF(ISERROR($V971),"",OFFSET('Smelter Look-up'!$I$4,$V971-4,0))</f>
        <v/>
      </c>
      <c r="K971" s="267"/>
      <c r="L971" s="267"/>
      <c r="M971" s="267"/>
      <c r="N971" s="267"/>
      <c r="O971" s="267"/>
      <c r="P971" s="219"/>
      <c r="Q971" s="268"/>
      <c r="R971" s="216" t="str">
        <f ca="1">IF(ISERROR($V971),"",OFFSET('Smelter Look-up'!$C$4,$V971-4,0)&amp;"")</f>
        <v/>
      </c>
      <c r="S971" s="224" t="str">
        <f t="shared" ca="1" si="48"/>
        <v/>
      </c>
      <c r="T971" s="224" t="str">
        <f ca="1">IF(B971="","",IF(ISERROR(MATCH($J971,SorP!$B$1:$B$6230,0)),"",INDIRECT("'SorP'!$A$"&amp;MATCH($J971,SorP!$B$1:$B$6230,0))))</f>
        <v/>
      </c>
      <c r="U971" s="239"/>
      <c r="V971" s="269" t="e">
        <f>IF(C971="",NA(),MATCH($B971&amp;$C971,'Smelter Look-up'!$J:$J,0))</f>
        <v>#N/A</v>
      </c>
      <c r="W971" s="270"/>
      <c r="X971" s="270">
        <f t="shared" ca="1" si="49"/>
        <v>0</v>
      </c>
      <c r="Y971" s="270"/>
      <c r="Z971" s="270"/>
      <c r="AB971" s="272" t="str">
        <f t="shared" si="50"/>
        <v/>
      </c>
    </row>
    <row r="972" spans="1:28" s="271" customFormat="1" ht="20.25">
      <c r="A972" s="215"/>
      <c r="B972" s="216" t="str">
        <f>IF(LEN(A972)=0,"",INDEX('Smelter Look-up'!$A:$A,MATCH($A972,'Smelter Look-up'!$E:$E,0)))</f>
        <v/>
      </c>
      <c r="C972" s="220" t="str">
        <f>IF(LEN(A972)=0,"",INDEX('Smelter Look-up'!$C:$C,MATCH($A972,'Smelter Look-up'!$E:$E,0)))</f>
        <v/>
      </c>
      <c r="D972" s="216"/>
      <c r="E972" s="216" t="str">
        <f ca="1">IF(ISERROR($V972),"",OFFSET('Smelter Look-up'!$D$4,$V972-4,0)&amp;"")</f>
        <v/>
      </c>
      <c r="F972" s="216" t="str">
        <f ca="1">IF(ISERROR($V972),"",OFFSET('Smelter Look-up'!$E$4,$V972-4,0))</f>
        <v/>
      </c>
      <c r="G972" s="216" t="str">
        <f ca="1">IF(C972=$X$4,"Enter smelter details", IF(ISERROR($V972),"",OFFSET('Smelter Look-up'!$F$4,$V972-4,0)))</f>
        <v/>
      </c>
      <c r="H972" s="217" t="str">
        <f ca="1">IF(ISERROR($V972),"",OFFSET('Smelter Look-up'!$G$4,$V972-4,0))</f>
        <v/>
      </c>
      <c r="I972" s="218" t="str">
        <f ca="1">IF(ISERROR($V972),"",OFFSET('Smelter Look-up'!$H$4,$V972-4,0))</f>
        <v/>
      </c>
      <c r="J972" s="218" t="str">
        <f ca="1">IF(ISERROR($V972),"",OFFSET('Smelter Look-up'!$I$4,$V972-4,0))</f>
        <v/>
      </c>
      <c r="K972" s="267"/>
      <c r="L972" s="267"/>
      <c r="M972" s="267"/>
      <c r="N972" s="267"/>
      <c r="O972" s="267"/>
      <c r="P972" s="219"/>
      <c r="Q972" s="268"/>
      <c r="R972" s="216" t="str">
        <f ca="1">IF(ISERROR($V972),"",OFFSET('Smelter Look-up'!$C$4,$V972-4,0)&amp;"")</f>
        <v/>
      </c>
      <c r="S972" s="224" t="str">
        <f t="shared" ca="1" si="48"/>
        <v/>
      </c>
      <c r="T972" s="224" t="str">
        <f ca="1">IF(B972="","",IF(ISERROR(MATCH($J972,SorP!$B$1:$B$6230,0)),"",INDIRECT("'SorP'!$A$"&amp;MATCH($J972,SorP!$B$1:$B$6230,0))))</f>
        <v/>
      </c>
      <c r="U972" s="239"/>
      <c r="V972" s="269" t="e">
        <f>IF(C972="",NA(),MATCH($B972&amp;$C972,'Smelter Look-up'!$J:$J,0))</f>
        <v>#N/A</v>
      </c>
      <c r="W972" s="270"/>
      <c r="X972" s="270">
        <f t="shared" ca="1" si="49"/>
        <v>0</v>
      </c>
      <c r="Y972" s="270"/>
      <c r="Z972" s="270"/>
      <c r="AB972" s="272" t="str">
        <f t="shared" si="50"/>
        <v/>
      </c>
    </row>
    <row r="973" spans="1:28" s="271" customFormat="1" ht="20.25">
      <c r="A973" s="215"/>
      <c r="B973" s="216" t="str">
        <f>IF(LEN(A973)=0,"",INDEX('Smelter Look-up'!$A:$A,MATCH($A973,'Smelter Look-up'!$E:$E,0)))</f>
        <v/>
      </c>
      <c r="C973" s="220" t="str">
        <f>IF(LEN(A973)=0,"",INDEX('Smelter Look-up'!$C:$C,MATCH($A973,'Smelter Look-up'!$E:$E,0)))</f>
        <v/>
      </c>
      <c r="D973" s="216"/>
      <c r="E973" s="216" t="str">
        <f ca="1">IF(ISERROR($V973),"",OFFSET('Smelter Look-up'!$D$4,$V973-4,0)&amp;"")</f>
        <v/>
      </c>
      <c r="F973" s="216" t="str">
        <f ca="1">IF(ISERROR($V973),"",OFFSET('Smelter Look-up'!$E$4,$V973-4,0))</f>
        <v/>
      </c>
      <c r="G973" s="216" t="str">
        <f ca="1">IF(C973=$X$4,"Enter smelter details", IF(ISERROR($V973),"",OFFSET('Smelter Look-up'!$F$4,$V973-4,0)))</f>
        <v/>
      </c>
      <c r="H973" s="217" t="str">
        <f ca="1">IF(ISERROR($V973),"",OFFSET('Smelter Look-up'!$G$4,$V973-4,0))</f>
        <v/>
      </c>
      <c r="I973" s="218" t="str">
        <f ca="1">IF(ISERROR($V973),"",OFFSET('Smelter Look-up'!$H$4,$V973-4,0))</f>
        <v/>
      </c>
      <c r="J973" s="218" t="str">
        <f ca="1">IF(ISERROR($V973),"",OFFSET('Smelter Look-up'!$I$4,$V973-4,0))</f>
        <v/>
      </c>
      <c r="K973" s="267"/>
      <c r="L973" s="267"/>
      <c r="M973" s="267"/>
      <c r="N973" s="267"/>
      <c r="O973" s="267"/>
      <c r="P973" s="219"/>
      <c r="Q973" s="268"/>
      <c r="R973" s="216" t="str">
        <f ca="1">IF(ISERROR($V973),"",OFFSET('Smelter Look-up'!$C$4,$V973-4,0)&amp;"")</f>
        <v/>
      </c>
      <c r="S973" s="224" t="str">
        <f t="shared" ca="1" si="48"/>
        <v/>
      </c>
      <c r="T973" s="224" t="str">
        <f ca="1">IF(B973="","",IF(ISERROR(MATCH($J973,SorP!$B$1:$B$6230,0)),"",INDIRECT("'SorP'!$A$"&amp;MATCH($J973,SorP!$B$1:$B$6230,0))))</f>
        <v/>
      </c>
      <c r="U973" s="239"/>
      <c r="V973" s="269" t="e">
        <f>IF(C973="",NA(),MATCH($B973&amp;$C973,'Smelter Look-up'!$J:$J,0))</f>
        <v>#N/A</v>
      </c>
      <c r="W973" s="270"/>
      <c r="X973" s="270">
        <f t="shared" ca="1" si="49"/>
        <v>0</v>
      </c>
      <c r="Y973" s="270"/>
      <c r="Z973" s="270"/>
      <c r="AB973" s="272" t="str">
        <f t="shared" si="50"/>
        <v/>
      </c>
    </row>
    <row r="974" spans="1:28" s="271" customFormat="1" ht="20.25">
      <c r="A974" s="215"/>
      <c r="B974" s="216" t="str">
        <f>IF(LEN(A974)=0,"",INDEX('Smelter Look-up'!$A:$A,MATCH($A974,'Smelter Look-up'!$E:$E,0)))</f>
        <v/>
      </c>
      <c r="C974" s="220" t="str">
        <f>IF(LEN(A974)=0,"",INDEX('Smelter Look-up'!$C:$C,MATCH($A974,'Smelter Look-up'!$E:$E,0)))</f>
        <v/>
      </c>
      <c r="D974" s="216"/>
      <c r="E974" s="216" t="str">
        <f ca="1">IF(ISERROR($V974),"",OFFSET('Smelter Look-up'!$D$4,$V974-4,0)&amp;"")</f>
        <v/>
      </c>
      <c r="F974" s="216" t="str">
        <f ca="1">IF(ISERROR($V974),"",OFFSET('Smelter Look-up'!$E$4,$V974-4,0))</f>
        <v/>
      </c>
      <c r="G974" s="216" t="str">
        <f ca="1">IF(C974=$X$4,"Enter smelter details", IF(ISERROR($V974),"",OFFSET('Smelter Look-up'!$F$4,$V974-4,0)))</f>
        <v/>
      </c>
      <c r="H974" s="217" t="str">
        <f ca="1">IF(ISERROR($V974),"",OFFSET('Smelter Look-up'!$G$4,$V974-4,0))</f>
        <v/>
      </c>
      <c r="I974" s="218" t="str">
        <f ca="1">IF(ISERROR($V974),"",OFFSET('Smelter Look-up'!$H$4,$V974-4,0))</f>
        <v/>
      </c>
      <c r="J974" s="218" t="str">
        <f ca="1">IF(ISERROR($V974),"",OFFSET('Smelter Look-up'!$I$4,$V974-4,0))</f>
        <v/>
      </c>
      <c r="K974" s="267"/>
      <c r="L974" s="267"/>
      <c r="M974" s="267"/>
      <c r="N974" s="267"/>
      <c r="O974" s="267"/>
      <c r="P974" s="219"/>
      <c r="Q974" s="268"/>
      <c r="R974" s="216" t="str">
        <f ca="1">IF(ISERROR($V974),"",OFFSET('Smelter Look-up'!$C$4,$V974-4,0)&amp;"")</f>
        <v/>
      </c>
      <c r="S974" s="224" t="str">
        <f t="shared" ca="1" si="48"/>
        <v/>
      </c>
      <c r="T974" s="224" t="str">
        <f ca="1">IF(B974="","",IF(ISERROR(MATCH($J974,SorP!$B$1:$B$6230,0)),"",INDIRECT("'SorP'!$A$"&amp;MATCH($J974,SorP!$B$1:$B$6230,0))))</f>
        <v/>
      </c>
      <c r="U974" s="239"/>
      <c r="V974" s="269" t="e">
        <f>IF(C974="",NA(),MATCH($B974&amp;$C974,'Smelter Look-up'!$J:$J,0))</f>
        <v>#N/A</v>
      </c>
      <c r="W974" s="270"/>
      <c r="X974" s="270">
        <f t="shared" ca="1" si="49"/>
        <v>0</v>
      </c>
      <c r="Y974" s="270"/>
      <c r="Z974" s="270"/>
      <c r="AB974" s="272" t="str">
        <f t="shared" si="50"/>
        <v/>
      </c>
    </row>
    <row r="975" spans="1:28" s="271" customFormat="1" ht="20.25">
      <c r="A975" s="215"/>
      <c r="B975" s="216" t="str">
        <f>IF(LEN(A975)=0,"",INDEX('Smelter Look-up'!$A:$A,MATCH($A975,'Smelter Look-up'!$E:$E,0)))</f>
        <v/>
      </c>
      <c r="C975" s="220" t="str">
        <f>IF(LEN(A975)=0,"",INDEX('Smelter Look-up'!$C:$C,MATCH($A975,'Smelter Look-up'!$E:$E,0)))</f>
        <v/>
      </c>
      <c r="D975" s="216"/>
      <c r="E975" s="216" t="str">
        <f ca="1">IF(ISERROR($V975),"",OFFSET('Smelter Look-up'!$D$4,$V975-4,0)&amp;"")</f>
        <v/>
      </c>
      <c r="F975" s="216" t="str">
        <f ca="1">IF(ISERROR($V975),"",OFFSET('Smelter Look-up'!$E$4,$V975-4,0))</f>
        <v/>
      </c>
      <c r="G975" s="216" t="str">
        <f ca="1">IF(C975=$X$4,"Enter smelter details", IF(ISERROR($V975),"",OFFSET('Smelter Look-up'!$F$4,$V975-4,0)))</f>
        <v/>
      </c>
      <c r="H975" s="217" t="str">
        <f ca="1">IF(ISERROR($V975),"",OFFSET('Smelter Look-up'!$G$4,$V975-4,0))</f>
        <v/>
      </c>
      <c r="I975" s="218" t="str">
        <f ca="1">IF(ISERROR($V975),"",OFFSET('Smelter Look-up'!$H$4,$V975-4,0))</f>
        <v/>
      </c>
      <c r="J975" s="218" t="str">
        <f ca="1">IF(ISERROR($V975),"",OFFSET('Smelter Look-up'!$I$4,$V975-4,0))</f>
        <v/>
      </c>
      <c r="K975" s="267"/>
      <c r="L975" s="267"/>
      <c r="M975" s="267"/>
      <c r="N975" s="267"/>
      <c r="O975" s="267"/>
      <c r="P975" s="219"/>
      <c r="Q975" s="268"/>
      <c r="R975" s="216" t="str">
        <f ca="1">IF(ISERROR($V975),"",OFFSET('Smelter Look-up'!$C$4,$V975-4,0)&amp;"")</f>
        <v/>
      </c>
      <c r="S975" s="224" t="str">
        <f t="shared" ca="1" si="48"/>
        <v/>
      </c>
      <c r="T975" s="224" t="str">
        <f ca="1">IF(B975="","",IF(ISERROR(MATCH($J975,SorP!$B$1:$B$6230,0)),"",INDIRECT("'SorP'!$A$"&amp;MATCH($J975,SorP!$B$1:$B$6230,0))))</f>
        <v/>
      </c>
      <c r="U975" s="239"/>
      <c r="V975" s="269" t="e">
        <f>IF(C975="",NA(),MATCH($B975&amp;$C975,'Smelter Look-up'!$J:$J,0))</f>
        <v>#N/A</v>
      </c>
      <c r="W975" s="270"/>
      <c r="X975" s="270">
        <f t="shared" ca="1" si="49"/>
        <v>0</v>
      </c>
      <c r="Y975" s="270"/>
      <c r="Z975" s="270"/>
      <c r="AB975" s="272" t="str">
        <f t="shared" si="50"/>
        <v/>
      </c>
    </row>
    <row r="976" spans="1:28" s="271" customFormat="1" ht="20.25">
      <c r="A976" s="215"/>
      <c r="B976" s="216" t="str">
        <f>IF(LEN(A976)=0,"",INDEX('Smelter Look-up'!$A:$A,MATCH($A976,'Smelter Look-up'!$E:$E,0)))</f>
        <v/>
      </c>
      <c r="C976" s="220" t="str">
        <f>IF(LEN(A976)=0,"",INDEX('Smelter Look-up'!$C:$C,MATCH($A976,'Smelter Look-up'!$E:$E,0)))</f>
        <v/>
      </c>
      <c r="D976" s="216"/>
      <c r="E976" s="216" t="str">
        <f ca="1">IF(ISERROR($V976),"",OFFSET('Smelter Look-up'!$D$4,$V976-4,0)&amp;"")</f>
        <v/>
      </c>
      <c r="F976" s="216" t="str">
        <f ca="1">IF(ISERROR($V976),"",OFFSET('Smelter Look-up'!$E$4,$V976-4,0))</f>
        <v/>
      </c>
      <c r="G976" s="216" t="str">
        <f ca="1">IF(C976=$X$4,"Enter smelter details", IF(ISERROR($V976),"",OFFSET('Smelter Look-up'!$F$4,$V976-4,0)))</f>
        <v/>
      </c>
      <c r="H976" s="217" t="str">
        <f ca="1">IF(ISERROR($V976),"",OFFSET('Smelter Look-up'!$G$4,$V976-4,0))</f>
        <v/>
      </c>
      <c r="I976" s="218" t="str">
        <f ca="1">IF(ISERROR($V976),"",OFFSET('Smelter Look-up'!$H$4,$V976-4,0))</f>
        <v/>
      </c>
      <c r="J976" s="218" t="str">
        <f ca="1">IF(ISERROR($V976),"",OFFSET('Smelter Look-up'!$I$4,$V976-4,0))</f>
        <v/>
      </c>
      <c r="K976" s="267"/>
      <c r="L976" s="267"/>
      <c r="M976" s="267"/>
      <c r="N976" s="267"/>
      <c r="O976" s="267"/>
      <c r="P976" s="219"/>
      <c r="Q976" s="268"/>
      <c r="R976" s="216" t="str">
        <f ca="1">IF(ISERROR($V976),"",OFFSET('Smelter Look-up'!$C$4,$V976-4,0)&amp;"")</f>
        <v/>
      </c>
      <c r="S976" s="224" t="str">
        <f t="shared" ca="1" si="48"/>
        <v/>
      </c>
      <c r="T976" s="224" t="str">
        <f ca="1">IF(B976="","",IF(ISERROR(MATCH($J976,SorP!$B$1:$B$6230,0)),"",INDIRECT("'SorP'!$A$"&amp;MATCH($J976,SorP!$B$1:$B$6230,0))))</f>
        <v/>
      </c>
      <c r="U976" s="239"/>
      <c r="V976" s="269" t="e">
        <f>IF(C976="",NA(),MATCH($B976&amp;$C976,'Smelter Look-up'!$J:$J,0))</f>
        <v>#N/A</v>
      </c>
      <c r="W976" s="270"/>
      <c r="X976" s="270">
        <f t="shared" ca="1" si="49"/>
        <v>0</v>
      </c>
      <c r="Y976" s="270"/>
      <c r="Z976" s="270"/>
      <c r="AB976" s="272" t="str">
        <f t="shared" si="50"/>
        <v/>
      </c>
    </row>
    <row r="977" spans="1:28" s="271" customFormat="1" ht="20.25">
      <c r="A977" s="215"/>
      <c r="B977" s="216" t="str">
        <f>IF(LEN(A977)=0,"",INDEX('Smelter Look-up'!$A:$A,MATCH($A977,'Smelter Look-up'!$E:$E,0)))</f>
        <v/>
      </c>
      <c r="C977" s="220" t="str">
        <f>IF(LEN(A977)=0,"",INDEX('Smelter Look-up'!$C:$C,MATCH($A977,'Smelter Look-up'!$E:$E,0)))</f>
        <v/>
      </c>
      <c r="D977" s="216"/>
      <c r="E977" s="216" t="str">
        <f ca="1">IF(ISERROR($V977),"",OFFSET('Smelter Look-up'!$D$4,$V977-4,0)&amp;"")</f>
        <v/>
      </c>
      <c r="F977" s="216" t="str">
        <f ca="1">IF(ISERROR($V977),"",OFFSET('Smelter Look-up'!$E$4,$V977-4,0))</f>
        <v/>
      </c>
      <c r="G977" s="216" t="str">
        <f ca="1">IF(C977=$X$4,"Enter smelter details", IF(ISERROR($V977),"",OFFSET('Smelter Look-up'!$F$4,$V977-4,0)))</f>
        <v/>
      </c>
      <c r="H977" s="217" t="str">
        <f ca="1">IF(ISERROR($V977),"",OFFSET('Smelter Look-up'!$G$4,$V977-4,0))</f>
        <v/>
      </c>
      <c r="I977" s="218" t="str">
        <f ca="1">IF(ISERROR($V977),"",OFFSET('Smelter Look-up'!$H$4,$V977-4,0))</f>
        <v/>
      </c>
      <c r="J977" s="218" t="str">
        <f ca="1">IF(ISERROR($V977),"",OFFSET('Smelter Look-up'!$I$4,$V977-4,0))</f>
        <v/>
      </c>
      <c r="K977" s="267"/>
      <c r="L977" s="267"/>
      <c r="M977" s="267"/>
      <c r="N977" s="267"/>
      <c r="O977" s="267"/>
      <c r="P977" s="219"/>
      <c r="Q977" s="268"/>
      <c r="R977" s="216" t="str">
        <f ca="1">IF(ISERROR($V977),"",OFFSET('Smelter Look-up'!$C$4,$V977-4,0)&amp;"")</f>
        <v/>
      </c>
      <c r="S977" s="224" t="str">
        <f t="shared" ca="1" si="48"/>
        <v/>
      </c>
      <c r="T977" s="224" t="str">
        <f ca="1">IF(B977="","",IF(ISERROR(MATCH($J977,SorP!$B$1:$B$6230,0)),"",INDIRECT("'SorP'!$A$"&amp;MATCH($J977,SorP!$B$1:$B$6230,0))))</f>
        <v/>
      </c>
      <c r="U977" s="239"/>
      <c r="V977" s="269" t="e">
        <f>IF(C977="",NA(),MATCH($B977&amp;$C977,'Smelter Look-up'!$J:$J,0))</f>
        <v>#N/A</v>
      </c>
      <c r="W977" s="270"/>
      <c r="X977" s="270">
        <f t="shared" ca="1" si="49"/>
        <v>0</v>
      </c>
      <c r="Y977" s="270"/>
      <c r="Z977" s="270"/>
      <c r="AB977" s="272" t="str">
        <f t="shared" si="50"/>
        <v/>
      </c>
    </row>
    <row r="978" spans="1:28" s="271" customFormat="1" ht="20.25">
      <c r="A978" s="215"/>
      <c r="B978" s="216" t="str">
        <f>IF(LEN(A978)=0,"",INDEX('Smelter Look-up'!$A:$A,MATCH($A978,'Smelter Look-up'!$E:$E,0)))</f>
        <v/>
      </c>
      <c r="C978" s="220" t="str">
        <f>IF(LEN(A978)=0,"",INDEX('Smelter Look-up'!$C:$C,MATCH($A978,'Smelter Look-up'!$E:$E,0)))</f>
        <v/>
      </c>
      <c r="D978" s="216"/>
      <c r="E978" s="216" t="str">
        <f ca="1">IF(ISERROR($V978),"",OFFSET('Smelter Look-up'!$D$4,$V978-4,0)&amp;"")</f>
        <v/>
      </c>
      <c r="F978" s="216" t="str">
        <f ca="1">IF(ISERROR($V978),"",OFFSET('Smelter Look-up'!$E$4,$V978-4,0))</f>
        <v/>
      </c>
      <c r="G978" s="216" t="str">
        <f ca="1">IF(C978=$X$4,"Enter smelter details", IF(ISERROR($V978),"",OFFSET('Smelter Look-up'!$F$4,$V978-4,0)))</f>
        <v/>
      </c>
      <c r="H978" s="217" t="str">
        <f ca="1">IF(ISERROR($V978),"",OFFSET('Smelter Look-up'!$G$4,$V978-4,0))</f>
        <v/>
      </c>
      <c r="I978" s="218" t="str">
        <f ca="1">IF(ISERROR($V978),"",OFFSET('Smelter Look-up'!$H$4,$V978-4,0))</f>
        <v/>
      </c>
      <c r="J978" s="218" t="str">
        <f ca="1">IF(ISERROR($V978),"",OFFSET('Smelter Look-up'!$I$4,$V978-4,0))</f>
        <v/>
      </c>
      <c r="K978" s="267"/>
      <c r="L978" s="267"/>
      <c r="M978" s="267"/>
      <c r="N978" s="267"/>
      <c r="O978" s="267"/>
      <c r="P978" s="219"/>
      <c r="Q978" s="268"/>
      <c r="R978" s="216" t="str">
        <f ca="1">IF(ISERROR($V978),"",OFFSET('Smelter Look-up'!$C$4,$V978-4,0)&amp;"")</f>
        <v/>
      </c>
      <c r="S978" s="224" t="str">
        <f t="shared" ca="1" si="48"/>
        <v/>
      </c>
      <c r="T978" s="224" t="str">
        <f ca="1">IF(B978="","",IF(ISERROR(MATCH($J978,SorP!$B$1:$B$6230,0)),"",INDIRECT("'SorP'!$A$"&amp;MATCH($J978,SorP!$B$1:$B$6230,0))))</f>
        <v/>
      </c>
      <c r="U978" s="239"/>
      <c r="V978" s="269" t="e">
        <f>IF(C978="",NA(),MATCH($B978&amp;$C978,'Smelter Look-up'!$J:$J,0))</f>
        <v>#N/A</v>
      </c>
      <c r="W978" s="270"/>
      <c r="X978" s="270">
        <f t="shared" ca="1" si="49"/>
        <v>0</v>
      </c>
      <c r="Y978" s="270"/>
      <c r="Z978" s="270"/>
      <c r="AB978" s="272" t="str">
        <f t="shared" si="50"/>
        <v/>
      </c>
    </row>
    <row r="979" spans="1:28" s="271" customFormat="1" ht="20.25">
      <c r="A979" s="215"/>
      <c r="B979" s="216" t="str">
        <f>IF(LEN(A979)=0,"",INDEX('Smelter Look-up'!$A:$A,MATCH($A979,'Smelter Look-up'!$E:$E,0)))</f>
        <v/>
      </c>
      <c r="C979" s="220" t="str">
        <f>IF(LEN(A979)=0,"",INDEX('Smelter Look-up'!$C:$C,MATCH($A979,'Smelter Look-up'!$E:$E,0)))</f>
        <v/>
      </c>
      <c r="D979" s="216"/>
      <c r="E979" s="216" t="str">
        <f ca="1">IF(ISERROR($V979),"",OFFSET('Smelter Look-up'!$D$4,$V979-4,0)&amp;"")</f>
        <v/>
      </c>
      <c r="F979" s="216" t="str">
        <f ca="1">IF(ISERROR($V979),"",OFFSET('Smelter Look-up'!$E$4,$V979-4,0))</f>
        <v/>
      </c>
      <c r="G979" s="216" t="str">
        <f ca="1">IF(C979=$X$4,"Enter smelter details", IF(ISERROR($V979),"",OFFSET('Smelter Look-up'!$F$4,$V979-4,0)))</f>
        <v/>
      </c>
      <c r="H979" s="217" t="str">
        <f ca="1">IF(ISERROR($V979),"",OFFSET('Smelter Look-up'!$G$4,$V979-4,0))</f>
        <v/>
      </c>
      <c r="I979" s="218" t="str">
        <f ca="1">IF(ISERROR($V979),"",OFFSET('Smelter Look-up'!$H$4,$V979-4,0))</f>
        <v/>
      </c>
      <c r="J979" s="218" t="str">
        <f ca="1">IF(ISERROR($V979),"",OFFSET('Smelter Look-up'!$I$4,$V979-4,0))</f>
        <v/>
      </c>
      <c r="K979" s="267"/>
      <c r="L979" s="267"/>
      <c r="M979" s="267"/>
      <c r="N979" s="267"/>
      <c r="O979" s="267"/>
      <c r="P979" s="219"/>
      <c r="Q979" s="268"/>
      <c r="R979" s="216" t="str">
        <f ca="1">IF(ISERROR($V979),"",OFFSET('Smelter Look-up'!$C$4,$V979-4,0)&amp;"")</f>
        <v/>
      </c>
      <c r="S979" s="224" t="str">
        <f t="shared" ca="1" si="48"/>
        <v/>
      </c>
      <c r="T979" s="224" t="str">
        <f ca="1">IF(B979="","",IF(ISERROR(MATCH($J979,SorP!$B$1:$B$6230,0)),"",INDIRECT("'SorP'!$A$"&amp;MATCH($J979,SorP!$B$1:$B$6230,0))))</f>
        <v/>
      </c>
      <c r="U979" s="239"/>
      <c r="V979" s="269" t="e">
        <f>IF(C979="",NA(),MATCH($B979&amp;$C979,'Smelter Look-up'!$J:$J,0))</f>
        <v>#N/A</v>
      </c>
      <c r="W979" s="270"/>
      <c r="X979" s="270">
        <f t="shared" ca="1" si="49"/>
        <v>0</v>
      </c>
      <c r="Y979" s="270"/>
      <c r="Z979" s="270"/>
      <c r="AB979" s="272" t="str">
        <f t="shared" si="50"/>
        <v/>
      </c>
    </row>
    <row r="980" spans="1:28" s="271" customFormat="1" ht="20.25">
      <c r="A980" s="215"/>
      <c r="B980" s="216" t="str">
        <f>IF(LEN(A980)=0,"",INDEX('Smelter Look-up'!$A:$A,MATCH($A980,'Smelter Look-up'!$E:$E,0)))</f>
        <v/>
      </c>
      <c r="C980" s="220" t="str">
        <f>IF(LEN(A980)=0,"",INDEX('Smelter Look-up'!$C:$C,MATCH($A980,'Smelter Look-up'!$E:$E,0)))</f>
        <v/>
      </c>
      <c r="D980" s="216"/>
      <c r="E980" s="216" t="str">
        <f ca="1">IF(ISERROR($V980),"",OFFSET('Smelter Look-up'!$D$4,$V980-4,0)&amp;"")</f>
        <v/>
      </c>
      <c r="F980" s="216" t="str">
        <f ca="1">IF(ISERROR($V980),"",OFFSET('Smelter Look-up'!$E$4,$V980-4,0))</f>
        <v/>
      </c>
      <c r="G980" s="216" t="str">
        <f ca="1">IF(C980=$X$4,"Enter smelter details", IF(ISERROR($V980),"",OFFSET('Smelter Look-up'!$F$4,$V980-4,0)))</f>
        <v/>
      </c>
      <c r="H980" s="217" t="str">
        <f ca="1">IF(ISERROR($V980),"",OFFSET('Smelter Look-up'!$G$4,$V980-4,0))</f>
        <v/>
      </c>
      <c r="I980" s="218" t="str">
        <f ca="1">IF(ISERROR($V980),"",OFFSET('Smelter Look-up'!$H$4,$V980-4,0))</f>
        <v/>
      </c>
      <c r="J980" s="218" t="str">
        <f ca="1">IF(ISERROR($V980),"",OFFSET('Smelter Look-up'!$I$4,$V980-4,0))</f>
        <v/>
      </c>
      <c r="K980" s="267"/>
      <c r="L980" s="267"/>
      <c r="M980" s="267"/>
      <c r="N980" s="267"/>
      <c r="O980" s="267"/>
      <c r="P980" s="219"/>
      <c r="Q980" s="268"/>
      <c r="R980" s="216" t="str">
        <f ca="1">IF(ISERROR($V980),"",OFFSET('Smelter Look-up'!$C$4,$V980-4,0)&amp;"")</f>
        <v/>
      </c>
      <c r="S980" s="224" t="str">
        <f t="shared" ca="1" si="48"/>
        <v/>
      </c>
      <c r="T980" s="224" t="str">
        <f ca="1">IF(B980="","",IF(ISERROR(MATCH($J980,SorP!$B$1:$B$6230,0)),"",INDIRECT("'SorP'!$A$"&amp;MATCH($J980,SorP!$B$1:$B$6230,0))))</f>
        <v/>
      </c>
      <c r="U980" s="239"/>
      <c r="V980" s="269" t="e">
        <f>IF(C980="",NA(),MATCH($B980&amp;$C980,'Smelter Look-up'!$J:$J,0))</f>
        <v>#N/A</v>
      </c>
      <c r="W980" s="270"/>
      <c r="X980" s="270">
        <f t="shared" ca="1" si="49"/>
        <v>0</v>
      </c>
      <c r="Y980" s="270"/>
      <c r="Z980" s="270"/>
      <c r="AB980" s="272" t="str">
        <f t="shared" si="50"/>
        <v/>
      </c>
    </row>
    <row r="981" spans="1:28" s="271" customFormat="1" ht="20.25">
      <c r="A981" s="215"/>
      <c r="B981" s="216" t="str">
        <f>IF(LEN(A981)=0,"",INDEX('Smelter Look-up'!$A:$A,MATCH($A981,'Smelter Look-up'!$E:$E,0)))</f>
        <v/>
      </c>
      <c r="C981" s="220" t="str">
        <f>IF(LEN(A981)=0,"",INDEX('Smelter Look-up'!$C:$C,MATCH($A981,'Smelter Look-up'!$E:$E,0)))</f>
        <v/>
      </c>
      <c r="D981" s="216"/>
      <c r="E981" s="216" t="str">
        <f ca="1">IF(ISERROR($V981),"",OFFSET('Smelter Look-up'!$D$4,$V981-4,0)&amp;"")</f>
        <v/>
      </c>
      <c r="F981" s="216" t="str">
        <f ca="1">IF(ISERROR($V981),"",OFFSET('Smelter Look-up'!$E$4,$V981-4,0))</f>
        <v/>
      </c>
      <c r="G981" s="216" t="str">
        <f ca="1">IF(C981=$X$4,"Enter smelter details", IF(ISERROR($V981),"",OFFSET('Smelter Look-up'!$F$4,$V981-4,0)))</f>
        <v/>
      </c>
      <c r="H981" s="217" t="str">
        <f ca="1">IF(ISERROR($V981),"",OFFSET('Smelter Look-up'!$G$4,$V981-4,0))</f>
        <v/>
      </c>
      <c r="I981" s="218" t="str">
        <f ca="1">IF(ISERROR($V981),"",OFFSET('Smelter Look-up'!$H$4,$V981-4,0))</f>
        <v/>
      </c>
      <c r="J981" s="218" t="str">
        <f ca="1">IF(ISERROR($V981),"",OFFSET('Smelter Look-up'!$I$4,$V981-4,0))</f>
        <v/>
      </c>
      <c r="K981" s="267"/>
      <c r="L981" s="267"/>
      <c r="M981" s="267"/>
      <c r="N981" s="267"/>
      <c r="O981" s="267"/>
      <c r="P981" s="219"/>
      <c r="Q981" s="268"/>
      <c r="R981" s="216" t="str">
        <f ca="1">IF(ISERROR($V981),"",OFFSET('Smelter Look-up'!$C$4,$V981-4,0)&amp;"")</f>
        <v/>
      </c>
      <c r="S981" s="224" t="str">
        <f t="shared" ca="1" si="48"/>
        <v/>
      </c>
      <c r="T981" s="224" t="str">
        <f ca="1">IF(B981="","",IF(ISERROR(MATCH($J981,SorP!$B$1:$B$6230,0)),"",INDIRECT("'SorP'!$A$"&amp;MATCH($J981,SorP!$B$1:$B$6230,0))))</f>
        <v/>
      </c>
      <c r="U981" s="239"/>
      <c r="V981" s="269" t="e">
        <f>IF(C981="",NA(),MATCH($B981&amp;$C981,'Smelter Look-up'!$J:$J,0))</f>
        <v>#N/A</v>
      </c>
      <c r="W981" s="270"/>
      <c r="X981" s="270">
        <f t="shared" ca="1" si="49"/>
        <v>0</v>
      </c>
      <c r="Y981" s="270"/>
      <c r="Z981" s="270"/>
      <c r="AB981" s="272" t="str">
        <f t="shared" si="50"/>
        <v/>
      </c>
    </row>
    <row r="982" spans="1:28" s="271" customFormat="1" ht="20.25">
      <c r="A982" s="215"/>
      <c r="B982" s="216" t="str">
        <f>IF(LEN(A982)=0,"",INDEX('Smelter Look-up'!$A:$A,MATCH($A982,'Smelter Look-up'!$E:$E,0)))</f>
        <v/>
      </c>
      <c r="C982" s="220" t="str">
        <f>IF(LEN(A982)=0,"",INDEX('Smelter Look-up'!$C:$C,MATCH($A982,'Smelter Look-up'!$E:$E,0)))</f>
        <v/>
      </c>
      <c r="D982" s="216"/>
      <c r="E982" s="216" t="str">
        <f ca="1">IF(ISERROR($V982),"",OFFSET('Smelter Look-up'!$D$4,$V982-4,0)&amp;"")</f>
        <v/>
      </c>
      <c r="F982" s="216" t="str">
        <f ca="1">IF(ISERROR($V982),"",OFFSET('Smelter Look-up'!$E$4,$V982-4,0))</f>
        <v/>
      </c>
      <c r="G982" s="216" t="str">
        <f ca="1">IF(C982=$X$4,"Enter smelter details", IF(ISERROR($V982),"",OFFSET('Smelter Look-up'!$F$4,$V982-4,0)))</f>
        <v/>
      </c>
      <c r="H982" s="217" t="str">
        <f ca="1">IF(ISERROR($V982),"",OFFSET('Smelter Look-up'!$G$4,$V982-4,0))</f>
        <v/>
      </c>
      <c r="I982" s="218" t="str">
        <f ca="1">IF(ISERROR($V982),"",OFFSET('Smelter Look-up'!$H$4,$V982-4,0))</f>
        <v/>
      </c>
      <c r="J982" s="218" t="str">
        <f ca="1">IF(ISERROR($V982),"",OFFSET('Smelter Look-up'!$I$4,$V982-4,0))</f>
        <v/>
      </c>
      <c r="K982" s="267"/>
      <c r="L982" s="267"/>
      <c r="M982" s="267"/>
      <c r="N982" s="267"/>
      <c r="O982" s="267"/>
      <c r="P982" s="219"/>
      <c r="Q982" s="268"/>
      <c r="R982" s="216" t="str">
        <f ca="1">IF(ISERROR($V982),"",OFFSET('Smelter Look-up'!$C$4,$V982-4,0)&amp;"")</f>
        <v/>
      </c>
      <c r="S982" s="224" t="str">
        <f t="shared" ca="1" si="48"/>
        <v/>
      </c>
      <c r="T982" s="224" t="str">
        <f ca="1">IF(B982="","",IF(ISERROR(MATCH($J982,SorP!$B$1:$B$6230,0)),"",INDIRECT("'SorP'!$A$"&amp;MATCH($J982,SorP!$B$1:$B$6230,0))))</f>
        <v/>
      </c>
      <c r="U982" s="239"/>
      <c r="V982" s="269" t="e">
        <f>IF(C982="",NA(),MATCH($B982&amp;$C982,'Smelter Look-up'!$J:$J,0))</f>
        <v>#N/A</v>
      </c>
      <c r="W982" s="270"/>
      <c r="X982" s="270">
        <f t="shared" ca="1" si="49"/>
        <v>0</v>
      </c>
      <c r="Y982" s="270"/>
      <c r="Z982" s="270"/>
      <c r="AB982" s="272" t="str">
        <f t="shared" si="50"/>
        <v/>
      </c>
    </row>
    <row r="983" spans="1:28" s="271" customFormat="1" ht="20.25">
      <c r="A983" s="215"/>
      <c r="B983" s="216" t="str">
        <f>IF(LEN(A983)=0,"",INDEX('Smelter Look-up'!$A:$A,MATCH($A983,'Smelter Look-up'!$E:$E,0)))</f>
        <v/>
      </c>
      <c r="C983" s="220" t="str">
        <f>IF(LEN(A983)=0,"",INDEX('Smelter Look-up'!$C:$C,MATCH($A983,'Smelter Look-up'!$E:$E,0)))</f>
        <v/>
      </c>
      <c r="D983" s="216"/>
      <c r="E983" s="216" t="str">
        <f ca="1">IF(ISERROR($V983),"",OFFSET('Smelter Look-up'!$D$4,$V983-4,0)&amp;"")</f>
        <v/>
      </c>
      <c r="F983" s="216" t="str">
        <f ca="1">IF(ISERROR($V983),"",OFFSET('Smelter Look-up'!$E$4,$V983-4,0))</f>
        <v/>
      </c>
      <c r="G983" s="216" t="str">
        <f ca="1">IF(C983=$X$4,"Enter smelter details", IF(ISERROR($V983),"",OFFSET('Smelter Look-up'!$F$4,$V983-4,0)))</f>
        <v/>
      </c>
      <c r="H983" s="217" t="str">
        <f ca="1">IF(ISERROR($V983),"",OFFSET('Smelter Look-up'!$G$4,$V983-4,0))</f>
        <v/>
      </c>
      <c r="I983" s="218" t="str">
        <f ca="1">IF(ISERROR($V983),"",OFFSET('Smelter Look-up'!$H$4,$V983-4,0))</f>
        <v/>
      </c>
      <c r="J983" s="218" t="str">
        <f ca="1">IF(ISERROR($V983),"",OFFSET('Smelter Look-up'!$I$4,$V983-4,0))</f>
        <v/>
      </c>
      <c r="K983" s="267"/>
      <c r="L983" s="267"/>
      <c r="M983" s="267"/>
      <c r="N983" s="267"/>
      <c r="O983" s="267"/>
      <c r="P983" s="219"/>
      <c r="Q983" s="268"/>
      <c r="R983" s="216" t="str">
        <f ca="1">IF(ISERROR($V983),"",OFFSET('Smelter Look-up'!$C$4,$V983-4,0)&amp;"")</f>
        <v/>
      </c>
      <c r="S983" s="224" t="str">
        <f t="shared" ca="1" si="48"/>
        <v/>
      </c>
      <c r="T983" s="224" t="str">
        <f ca="1">IF(B983="","",IF(ISERROR(MATCH($J983,SorP!$B$1:$B$6230,0)),"",INDIRECT("'SorP'!$A$"&amp;MATCH($J983,SorP!$B$1:$B$6230,0))))</f>
        <v/>
      </c>
      <c r="U983" s="239"/>
      <c r="V983" s="269" t="e">
        <f>IF(C983="",NA(),MATCH($B983&amp;$C983,'Smelter Look-up'!$J:$J,0))</f>
        <v>#N/A</v>
      </c>
      <c r="W983" s="270"/>
      <c r="X983" s="270">
        <f t="shared" ca="1" si="49"/>
        <v>0</v>
      </c>
      <c r="Y983" s="270"/>
      <c r="Z983" s="270"/>
      <c r="AB983" s="272" t="str">
        <f t="shared" si="50"/>
        <v/>
      </c>
    </row>
    <row r="984" spans="1:28" s="271" customFormat="1" ht="20.25">
      <c r="A984" s="215"/>
      <c r="B984" s="216" t="str">
        <f>IF(LEN(A984)=0,"",INDEX('Smelter Look-up'!$A:$A,MATCH($A984,'Smelter Look-up'!$E:$E,0)))</f>
        <v/>
      </c>
      <c r="C984" s="220" t="str">
        <f>IF(LEN(A984)=0,"",INDEX('Smelter Look-up'!$C:$C,MATCH($A984,'Smelter Look-up'!$E:$E,0)))</f>
        <v/>
      </c>
      <c r="D984" s="216"/>
      <c r="E984" s="216" t="str">
        <f ca="1">IF(ISERROR($V984),"",OFFSET('Smelter Look-up'!$D$4,$V984-4,0)&amp;"")</f>
        <v/>
      </c>
      <c r="F984" s="216" t="str">
        <f ca="1">IF(ISERROR($V984),"",OFFSET('Smelter Look-up'!$E$4,$V984-4,0))</f>
        <v/>
      </c>
      <c r="G984" s="216" t="str">
        <f ca="1">IF(C984=$X$4,"Enter smelter details", IF(ISERROR($V984),"",OFFSET('Smelter Look-up'!$F$4,$V984-4,0)))</f>
        <v/>
      </c>
      <c r="H984" s="217" t="str">
        <f ca="1">IF(ISERROR($V984),"",OFFSET('Smelter Look-up'!$G$4,$V984-4,0))</f>
        <v/>
      </c>
      <c r="I984" s="218" t="str">
        <f ca="1">IF(ISERROR($V984),"",OFFSET('Smelter Look-up'!$H$4,$V984-4,0))</f>
        <v/>
      </c>
      <c r="J984" s="218" t="str">
        <f ca="1">IF(ISERROR($V984),"",OFFSET('Smelter Look-up'!$I$4,$V984-4,0))</f>
        <v/>
      </c>
      <c r="K984" s="267"/>
      <c r="L984" s="267"/>
      <c r="M984" s="267"/>
      <c r="N984" s="267"/>
      <c r="O984" s="267"/>
      <c r="P984" s="219"/>
      <c r="Q984" s="268"/>
      <c r="R984" s="216" t="str">
        <f ca="1">IF(ISERROR($V984),"",OFFSET('Smelter Look-up'!$C$4,$V984-4,0)&amp;"")</f>
        <v/>
      </c>
      <c r="S984" s="224" t="str">
        <f t="shared" ca="1" si="48"/>
        <v/>
      </c>
      <c r="T984" s="224" t="str">
        <f ca="1">IF(B984="","",IF(ISERROR(MATCH($J984,SorP!$B$1:$B$6230,0)),"",INDIRECT("'SorP'!$A$"&amp;MATCH($J984,SorP!$B$1:$B$6230,0))))</f>
        <v/>
      </c>
      <c r="U984" s="239"/>
      <c r="V984" s="269" t="e">
        <f>IF(C984="",NA(),MATCH($B984&amp;$C984,'Smelter Look-up'!$J:$J,0))</f>
        <v>#N/A</v>
      </c>
      <c r="W984" s="270"/>
      <c r="X984" s="270">
        <f t="shared" ca="1" si="49"/>
        <v>0</v>
      </c>
      <c r="Y984" s="270"/>
      <c r="Z984" s="270"/>
      <c r="AB984" s="272" t="str">
        <f t="shared" si="50"/>
        <v/>
      </c>
    </row>
    <row r="985" spans="1:28" s="271" customFormat="1" ht="20.25">
      <c r="A985" s="215"/>
      <c r="B985" s="216" t="str">
        <f>IF(LEN(A985)=0,"",INDEX('Smelter Look-up'!$A:$A,MATCH($A985,'Smelter Look-up'!$E:$E,0)))</f>
        <v/>
      </c>
      <c r="C985" s="220" t="str">
        <f>IF(LEN(A985)=0,"",INDEX('Smelter Look-up'!$C:$C,MATCH($A985,'Smelter Look-up'!$E:$E,0)))</f>
        <v/>
      </c>
      <c r="D985" s="216"/>
      <c r="E985" s="216" t="str">
        <f ca="1">IF(ISERROR($V985),"",OFFSET('Smelter Look-up'!$D$4,$V985-4,0)&amp;"")</f>
        <v/>
      </c>
      <c r="F985" s="216" t="str">
        <f ca="1">IF(ISERROR($V985),"",OFFSET('Smelter Look-up'!$E$4,$V985-4,0))</f>
        <v/>
      </c>
      <c r="G985" s="216" t="str">
        <f ca="1">IF(C985=$X$4,"Enter smelter details", IF(ISERROR($V985),"",OFFSET('Smelter Look-up'!$F$4,$V985-4,0)))</f>
        <v/>
      </c>
      <c r="H985" s="217" t="str">
        <f ca="1">IF(ISERROR($V985),"",OFFSET('Smelter Look-up'!$G$4,$V985-4,0))</f>
        <v/>
      </c>
      <c r="I985" s="218" t="str">
        <f ca="1">IF(ISERROR($V985),"",OFFSET('Smelter Look-up'!$H$4,$V985-4,0))</f>
        <v/>
      </c>
      <c r="J985" s="218" t="str">
        <f ca="1">IF(ISERROR($V985),"",OFFSET('Smelter Look-up'!$I$4,$V985-4,0))</f>
        <v/>
      </c>
      <c r="K985" s="267"/>
      <c r="L985" s="267"/>
      <c r="M985" s="267"/>
      <c r="N985" s="267"/>
      <c r="O985" s="267"/>
      <c r="P985" s="219"/>
      <c r="Q985" s="268"/>
      <c r="R985" s="216" t="str">
        <f ca="1">IF(ISERROR($V985),"",OFFSET('Smelter Look-up'!$C$4,$V985-4,0)&amp;"")</f>
        <v/>
      </c>
      <c r="S985" s="224" t="str">
        <f t="shared" ca="1" si="48"/>
        <v/>
      </c>
      <c r="T985" s="224" t="str">
        <f ca="1">IF(B985="","",IF(ISERROR(MATCH($J985,SorP!$B$1:$B$6230,0)),"",INDIRECT("'SorP'!$A$"&amp;MATCH($J985,SorP!$B$1:$B$6230,0))))</f>
        <v/>
      </c>
      <c r="U985" s="239"/>
      <c r="V985" s="269" t="e">
        <f>IF(C985="",NA(),MATCH($B985&amp;$C985,'Smelter Look-up'!$J:$J,0))</f>
        <v>#N/A</v>
      </c>
      <c r="W985" s="270"/>
      <c r="X985" s="270">
        <f t="shared" ca="1" si="49"/>
        <v>0</v>
      </c>
      <c r="Y985" s="270"/>
      <c r="Z985" s="270"/>
      <c r="AB985" s="272" t="str">
        <f t="shared" si="50"/>
        <v/>
      </c>
    </row>
    <row r="986" spans="1:28" s="271" customFormat="1" ht="20.25">
      <c r="A986" s="215"/>
      <c r="B986" s="216" t="str">
        <f>IF(LEN(A986)=0,"",INDEX('Smelter Look-up'!$A:$A,MATCH($A986,'Smelter Look-up'!$E:$E,0)))</f>
        <v/>
      </c>
      <c r="C986" s="220" t="str">
        <f>IF(LEN(A986)=0,"",INDEX('Smelter Look-up'!$C:$C,MATCH($A986,'Smelter Look-up'!$E:$E,0)))</f>
        <v/>
      </c>
      <c r="D986" s="216"/>
      <c r="E986" s="216" t="str">
        <f ca="1">IF(ISERROR($V986),"",OFFSET('Smelter Look-up'!$D$4,$V986-4,0)&amp;"")</f>
        <v/>
      </c>
      <c r="F986" s="216" t="str">
        <f ca="1">IF(ISERROR($V986),"",OFFSET('Smelter Look-up'!$E$4,$V986-4,0))</f>
        <v/>
      </c>
      <c r="G986" s="216" t="str">
        <f ca="1">IF(C986=$X$4,"Enter smelter details", IF(ISERROR($V986),"",OFFSET('Smelter Look-up'!$F$4,$V986-4,0)))</f>
        <v/>
      </c>
      <c r="H986" s="217" t="str">
        <f ca="1">IF(ISERROR($V986),"",OFFSET('Smelter Look-up'!$G$4,$V986-4,0))</f>
        <v/>
      </c>
      <c r="I986" s="218" t="str">
        <f ca="1">IF(ISERROR($V986),"",OFFSET('Smelter Look-up'!$H$4,$V986-4,0))</f>
        <v/>
      </c>
      <c r="J986" s="218" t="str">
        <f ca="1">IF(ISERROR($V986),"",OFFSET('Smelter Look-up'!$I$4,$V986-4,0))</f>
        <v/>
      </c>
      <c r="K986" s="267"/>
      <c r="L986" s="267"/>
      <c r="M986" s="267"/>
      <c r="N986" s="267"/>
      <c r="O986" s="267"/>
      <c r="P986" s="219"/>
      <c r="Q986" s="268"/>
      <c r="R986" s="216" t="str">
        <f ca="1">IF(ISERROR($V986),"",OFFSET('Smelter Look-up'!$C$4,$V986-4,0)&amp;"")</f>
        <v/>
      </c>
      <c r="S986" s="224" t="str">
        <f t="shared" ca="1" si="48"/>
        <v/>
      </c>
      <c r="T986" s="224" t="str">
        <f ca="1">IF(B986="","",IF(ISERROR(MATCH($J986,SorP!$B$1:$B$6230,0)),"",INDIRECT("'SorP'!$A$"&amp;MATCH($J986,SorP!$B$1:$B$6230,0))))</f>
        <v/>
      </c>
      <c r="U986" s="239"/>
      <c r="V986" s="269" t="e">
        <f>IF(C986="",NA(),MATCH($B986&amp;$C986,'Smelter Look-up'!$J:$J,0))</f>
        <v>#N/A</v>
      </c>
      <c r="W986" s="270"/>
      <c r="X986" s="270">
        <f t="shared" ca="1" si="49"/>
        <v>0</v>
      </c>
      <c r="Y986" s="270"/>
      <c r="Z986" s="270"/>
      <c r="AB986" s="272" t="str">
        <f t="shared" si="50"/>
        <v/>
      </c>
    </row>
    <row r="987" spans="1:28" s="271" customFormat="1" ht="20.25">
      <c r="A987" s="215"/>
      <c r="B987" s="216" t="str">
        <f>IF(LEN(A987)=0,"",INDEX('Smelter Look-up'!$A:$A,MATCH($A987,'Smelter Look-up'!$E:$E,0)))</f>
        <v/>
      </c>
      <c r="C987" s="220" t="str">
        <f>IF(LEN(A987)=0,"",INDEX('Smelter Look-up'!$C:$C,MATCH($A987,'Smelter Look-up'!$E:$E,0)))</f>
        <v/>
      </c>
      <c r="D987" s="216"/>
      <c r="E987" s="216" t="str">
        <f ca="1">IF(ISERROR($V987),"",OFFSET('Smelter Look-up'!$D$4,$V987-4,0)&amp;"")</f>
        <v/>
      </c>
      <c r="F987" s="216" t="str">
        <f ca="1">IF(ISERROR($V987),"",OFFSET('Smelter Look-up'!$E$4,$V987-4,0))</f>
        <v/>
      </c>
      <c r="G987" s="216" t="str">
        <f ca="1">IF(C987=$X$4,"Enter smelter details", IF(ISERROR($V987),"",OFFSET('Smelter Look-up'!$F$4,$V987-4,0)))</f>
        <v/>
      </c>
      <c r="H987" s="217" t="str">
        <f ca="1">IF(ISERROR($V987),"",OFFSET('Smelter Look-up'!$G$4,$V987-4,0))</f>
        <v/>
      </c>
      <c r="I987" s="218" t="str">
        <f ca="1">IF(ISERROR($V987),"",OFFSET('Smelter Look-up'!$H$4,$V987-4,0))</f>
        <v/>
      </c>
      <c r="J987" s="218" t="str">
        <f ca="1">IF(ISERROR($V987),"",OFFSET('Smelter Look-up'!$I$4,$V987-4,0))</f>
        <v/>
      </c>
      <c r="K987" s="267"/>
      <c r="L987" s="267"/>
      <c r="M987" s="267"/>
      <c r="N987" s="267"/>
      <c r="O987" s="267"/>
      <c r="P987" s="219"/>
      <c r="Q987" s="268"/>
      <c r="R987" s="216" t="str">
        <f ca="1">IF(ISERROR($V987),"",OFFSET('Smelter Look-up'!$C$4,$V987-4,0)&amp;"")</f>
        <v/>
      </c>
      <c r="S987" s="224" t="str">
        <f t="shared" ca="1" si="48"/>
        <v/>
      </c>
      <c r="T987" s="224" t="str">
        <f ca="1">IF(B987="","",IF(ISERROR(MATCH($J987,SorP!$B$1:$B$6230,0)),"",INDIRECT("'SorP'!$A$"&amp;MATCH($J987,SorP!$B$1:$B$6230,0))))</f>
        <v/>
      </c>
      <c r="U987" s="239"/>
      <c r="V987" s="269" t="e">
        <f>IF(C987="",NA(),MATCH($B987&amp;$C987,'Smelter Look-up'!$J:$J,0))</f>
        <v>#N/A</v>
      </c>
      <c r="W987" s="270"/>
      <c r="X987" s="270">
        <f t="shared" ca="1" si="49"/>
        <v>0</v>
      </c>
      <c r="Y987" s="270"/>
      <c r="Z987" s="270"/>
      <c r="AB987" s="272" t="str">
        <f t="shared" si="50"/>
        <v/>
      </c>
    </row>
    <row r="988" spans="1:28" s="271" customFormat="1" ht="20.25">
      <c r="A988" s="215"/>
      <c r="B988" s="216" t="str">
        <f>IF(LEN(A988)=0,"",INDEX('Smelter Look-up'!$A:$A,MATCH($A988,'Smelter Look-up'!$E:$E,0)))</f>
        <v/>
      </c>
      <c r="C988" s="220" t="str">
        <f>IF(LEN(A988)=0,"",INDEX('Smelter Look-up'!$C:$C,MATCH($A988,'Smelter Look-up'!$E:$E,0)))</f>
        <v/>
      </c>
      <c r="D988" s="216"/>
      <c r="E988" s="216" t="str">
        <f ca="1">IF(ISERROR($V988),"",OFFSET('Smelter Look-up'!$D$4,$V988-4,0)&amp;"")</f>
        <v/>
      </c>
      <c r="F988" s="216" t="str">
        <f ca="1">IF(ISERROR($V988),"",OFFSET('Smelter Look-up'!$E$4,$V988-4,0))</f>
        <v/>
      </c>
      <c r="G988" s="216" t="str">
        <f ca="1">IF(C988=$X$4,"Enter smelter details", IF(ISERROR($V988),"",OFFSET('Smelter Look-up'!$F$4,$V988-4,0)))</f>
        <v/>
      </c>
      <c r="H988" s="217" t="str">
        <f ca="1">IF(ISERROR($V988),"",OFFSET('Smelter Look-up'!$G$4,$V988-4,0))</f>
        <v/>
      </c>
      <c r="I988" s="218" t="str">
        <f ca="1">IF(ISERROR($V988),"",OFFSET('Smelter Look-up'!$H$4,$V988-4,0))</f>
        <v/>
      </c>
      <c r="J988" s="218" t="str">
        <f ca="1">IF(ISERROR($V988),"",OFFSET('Smelter Look-up'!$I$4,$V988-4,0))</f>
        <v/>
      </c>
      <c r="K988" s="267"/>
      <c r="L988" s="267"/>
      <c r="M988" s="267"/>
      <c r="N988" s="267"/>
      <c r="O988" s="267"/>
      <c r="P988" s="219"/>
      <c r="Q988" s="268"/>
      <c r="R988" s="216" t="str">
        <f ca="1">IF(ISERROR($V988),"",OFFSET('Smelter Look-up'!$C$4,$V988-4,0)&amp;"")</f>
        <v/>
      </c>
      <c r="S988" s="224" t="str">
        <f t="shared" ca="1" si="48"/>
        <v/>
      </c>
      <c r="T988" s="224" t="str">
        <f ca="1">IF(B988="","",IF(ISERROR(MATCH($J988,SorP!$B$1:$B$6230,0)),"",INDIRECT("'SorP'!$A$"&amp;MATCH($J988,SorP!$B$1:$B$6230,0))))</f>
        <v/>
      </c>
      <c r="U988" s="239"/>
      <c r="V988" s="269" t="e">
        <f>IF(C988="",NA(),MATCH($B988&amp;$C988,'Smelter Look-up'!$J:$J,0))</f>
        <v>#N/A</v>
      </c>
      <c r="W988" s="270"/>
      <c r="X988" s="270">
        <f t="shared" ca="1" si="49"/>
        <v>0</v>
      </c>
      <c r="Y988" s="270"/>
      <c r="Z988" s="270"/>
      <c r="AB988" s="272" t="str">
        <f t="shared" si="50"/>
        <v/>
      </c>
    </row>
    <row r="989" spans="1:28" s="271" customFormat="1" ht="20.25">
      <c r="A989" s="215"/>
      <c r="B989" s="216" t="str">
        <f>IF(LEN(A989)=0,"",INDEX('Smelter Look-up'!$A:$A,MATCH($A989,'Smelter Look-up'!$E:$E,0)))</f>
        <v/>
      </c>
      <c r="C989" s="220" t="str">
        <f>IF(LEN(A989)=0,"",INDEX('Smelter Look-up'!$C:$C,MATCH($A989,'Smelter Look-up'!$E:$E,0)))</f>
        <v/>
      </c>
      <c r="D989" s="216"/>
      <c r="E989" s="216" t="str">
        <f ca="1">IF(ISERROR($V989),"",OFFSET('Smelter Look-up'!$D$4,$V989-4,0)&amp;"")</f>
        <v/>
      </c>
      <c r="F989" s="216" t="str">
        <f ca="1">IF(ISERROR($V989),"",OFFSET('Smelter Look-up'!$E$4,$V989-4,0))</f>
        <v/>
      </c>
      <c r="G989" s="216" t="str">
        <f ca="1">IF(C989=$X$4,"Enter smelter details", IF(ISERROR($V989),"",OFFSET('Smelter Look-up'!$F$4,$V989-4,0)))</f>
        <v/>
      </c>
      <c r="H989" s="217" t="str">
        <f ca="1">IF(ISERROR($V989),"",OFFSET('Smelter Look-up'!$G$4,$V989-4,0))</f>
        <v/>
      </c>
      <c r="I989" s="218" t="str">
        <f ca="1">IF(ISERROR($V989),"",OFFSET('Smelter Look-up'!$H$4,$V989-4,0))</f>
        <v/>
      </c>
      <c r="J989" s="218" t="str">
        <f ca="1">IF(ISERROR($V989),"",OFFSET('Smelter Look-up'!$I$4,$V989-4,0))</f>
        <v/>
      </c>
      <c r="K989" s="267"/>
      <c r="L989" s="267"/>
      <c r="M989" s="267"/>
      <c r="N989" s="267"/>
      <c r="O989" s="267"/>
      <c r="P989" s="219"/>
      <c r="Q989" s="268"/>
      <c r="R989" s="216" t="str">
        <f ca="1">IF(ISERROR($V989),"",OFFSET('Smelter Look-up'!$C$4,$V989-4,0)&amp;"")</f>
        <v/>
      </c>
      <c r="S989" s="224" t="str">
        <f t="shared" ca="1" si="48"/>
        <v/>
      </c>
      <c r="T989" s="224" t="str">
        <f ca="1">IF(B989="","",IF(ISERROR(MATCH($J989,SorP!$B$1:$B$6230,0)),"",INDIRECT("'SorP'!$A$"&amp;MATCH($J989,SorP!$B$1:$B$6230,0))))</f>
        <v/>
      </c>
      <c r="U989" s="239"/>
      <c r="V989" s="269" t="e">
        <f>IF(C989="",NA(),MATCH($B989&amp;$C989,'Smelter Look-up'!$J:$J,0))</f>
        <v>#N/A</v>
      </c>
      <c r="W989" s="270"/>
      <c r="X989" s="270">
        <f t="shared" ca="1" si="49"/>
        <v>0</v>
      </c>
      <c r="Y989" s="270"/>
      <c r="Z989" s="270"/>
      <c r="AB989" s="272" t="str">
        <f t="shared" si="50"/>
        <v/>
      </c>
    </row>
    <row r="990" spans="1:28" s="271" customFormat="1" ht="20.25">
      <c r="A990" s="215"/>
      <c r="B990" s="216" t="str">
        <f>IF(LEN(A990)=0,"",INDEX('Smelter Look-up'!$A:$A,MATCH($A990,'Smelter Look-up'!$E:$E,0)))</f>
        <v/>
      </c>
      <c r="C990" s="220" t="str">
        <f>IF(LEN(A990)=0,"",INDEX('Smelter Look-up'!$C:$C,MATCH($A990,'Smelter Look-up'!$E:$E,0)))</f>
        <v/>
      </c>
      <c r="D990" s="216"/>
      <c r="E990" s="216" t="str">
        <f ca="1">IF(ISERROR($V990),"",OFFSET('Smelter Look-up'!$D$4,$V990-4,0)&amp;"")</f>
        <v/>
      </c>
      <c r="F990" s="216" t="str">
        <f ca="1">IF(ISERROR($V990),"",OFFSET('Smelter Look-up'!$E$4,$V990-4,0))</f>
        <v/>
      </c>
      <c r="G990" s="216" t="str">
        <f ca="1">IF(C990=$X$4,"Enter smelter details", IF(ISERROR($V990),"",OFFSET('Smelter Look-up'!$F$4,$V990-4,0)))</f>
        <v/>
      </c>
      <c r="H990" s="217" t="str">
        <f ca="1">IF(ISERROR($V990),"",OFFSET('Smelter Look-up'!$G$4,$V990-4,0))</f>
        <v/>
      </c>
      <c r="I990" s="218" t="str">
        <f ca="1">IF(ISERROR($V990),"",OFFSET('Smelter Look-up'!$H$4,$V990-4,0))</f>
        <v/>
      </c>
      <c r="J990" s="218" t="str">
        <f ca="1">IF(ISERROR($V990),"",OFFSET('Smelter Look-up'!$I$4,$V990-4,0))</f>
        <v/>
      </c>
      <c r="K990" s="267"/>
      <c r="L990" s="267"/>
      <c r="M990" s="267"/>
      <c r="N990" s="267"/>
      <c r="O990" s="267"/>
      <c r="P990" s="219"/>
      <c r="Q990" s="268"/>
      <c r="R990" s="216" t="str">
        <f ca="1">IF(ISERROR($V990),"",OFFSET('Smelter Look-up'!$C$4,$V990-4,0)&amp;"")</f>
        <v/>
      </c>
      <c r="S990" s="224" t="str">
        <f t="shared" ca="1" si="48"/>
        <v/>
      </c>
      <c r="T990" s="224" t="str">
        <f ca="1">IF(B990="","",IF(ISERROR(MATCH($J990,SorP!$B$1:$B$6230,0)),"",INDIRECT("'SorP'!$A$"&amp;MATCH($J990,SorP!$B$1:$B$6230,0))))</f>
        <v/>
      </c>
      <c r="U990" s="239"/>
      <c r="V990" s="269" t="e">
        <f>IF(C990="",NA(),MATCH($B990&amp;$C990,'Smelter Look-up'!$J:$J,0))</f>
        <v>#N/A</v>
      </c>
      <c r="W990" s="270"/>
      <c r="X990" s="270">
        <f t="shared" ca="1" si="49"/>
        <v>0</v>
      </c>
      <c r="Y990" s="270"/>
      <c r="Z990" s="270"/>
      <c r="AB990" s="272" t="str">
        <f t="shared" si="50"/>
        <v/>
      </c>
    </row>
    <row r="991" spans="1:28" s="271" customFormat="1" ht="20.25">
      <c r="A991" s="215"/>
      <c r="B991" s="216" t="str">
        <f>IF(LEN(A991)=0,"",INDEX('Smelter Look-up'!$A:$A,MATCH($A991,'Smelter Look-up'!$E:$E,0)))</f>
        <v/>
      </c>
      <c r="C991" s="220" t="str">
        <f>IF(LEN(A991)=0,"",INDEX('Smelter Look-up'!$C:$C,MATCH($A991,'Smelter Look-up'!$E:$E,0)))</f>
        <v/>
      </c>
      <c r="D991" s="216"/>
      <c r="E991" s="216" t="str">
        <f ca="1">IF(ISERROR($V991),"",OFFSET('Smelter Look-up'!$D$4,$V991-4,0)&amp;"")</f>
        <v/>
      </c>
      <c r="F991" s="216" t="str">
        <f ca="1">IF(ISERROR($V991),"",OFFSET('Smelter Look-up'!$E$4,$V991-4,0))</f>
        <v/>
      </c>
      <c r="G991" s="216" t="str">
        <f ca="1">IF(C991=$X$4,"Enter smelter details", IF(ISERROR($V991),"",OFFSET('Smelter Look-up'!$F$4,$V991-4,0)))</f>
        <v/>
      </c>
      <c r="H991" s="217" t="str">
        <f ca="1">IF(ISERROR($V991),"",OFFSET('Smelter Look-up'!$G$4,$V991-4,0))</f>
        <v/>
      </c>
      <c r="I991" s="218" t="str">
        <f ca="1">IF(ISERROR($V991),"",OFFSET('Smelter Look-up'!$H$4,$V991-4,0))</f>
        <v/>
      </c>
      <c r="J991" s="218" t="str">
        <f ca="1">IF(ISERROR($V991),"",OFFSET('Smelter Look-up'!$I$4,$V991-4,0))</f>
        <v/>
      </c>
      <c r="K991" s="267"/>
      <c r="L991" s="267"/>
      <c r="M991" s="267"/>
      <c r="N991" s="267"/>
      <c r="O991" s="267"/>
      <c r="P991" s="219"/>
      <c r="Q991" s="268"/>
      <c r="R991" s="216" t="str">
        <f ca="1">IF(ISERROR($V991),"",OFFSET('Smelter Look-up'!$C$4,$V991-4,0)&amp;"")</f>
        <v/>
      </c>
      <c r="S991" s="224" t="str">
        <f t="shared" ca="1" si="48"/>
        <v/>
      </c>
      <c r="T991" s="224" t="str">
        <f ca="1">IF(B991="","",IF(ISERROR(MATCH($J991,SorP!$B$1:$B$6230,0)),"",INDIRECT("'SorP'!$A$"&amp;MATCH($J991,SorP!$B$1:$B$6230,0))))</f>
        <v/>
      </c>
      <c r="U991" s="239"/>
      <c r="V991" s="269" t="e">
        <f>IF(C991="",NA(),MATCH($B991&amp;$C991,'Smelter Look-up'!$J:$J,0))</f>
        <v>#N/A</v>
      </c>
      <c r="W991" s="270"/>
      <c r="X991" s="270">
        <f t="shared" ca="1" si="49"/>
        <v>0</v>
      </c>
      <c r="Y991" s="270"/>
      <c r="Z991" s="270"/>
      <c r="AB991" s="272" t="str">
        <f t="shared" si="50"/>
        <v/>
      </c>
    </row>
    <row r="992" spans="1:28" s="271" customFormat="1" ht="20.25">
      <c r="A992" s="215"/>
      <c r="B992" s="216" t="str">
        <f>IF(LEN(A992)=0,"",INDEX('Smelter Look-up'!$A:$A,MATCH($A992,'Smelter Look-up'!$E:$E,0)))</f>
        <v/>
      </c>
      <c r="C992" s="220" t="str">
        <f>IF(LEN(A992)=0,"",INDEX('Smelter Look-up'!$C:$C,MATCH($A992,'Smelter Look-up'!$E:$E,0)))</f>
        <v/>
      </c>
      <c r="D992" s="216"/>
      <c r="E992" s="216" t="str">
        <f ca="1">IF(ISERROR($V992),"",OFFSET('Smelter Look-up'!$D$4,$V992-4,0)&amp;"")</f>
        <v/>
      </c>
      <c r="F992" s="216" t="str">
        <f ca="1">IF(ISERROR($V992),"",OFFSET('Smelter Look-up'!$E$4,$V992-4,0))</f>
        <v/>
      </c>
      <c r="G992" s="216" t="str">
        <f ca="1">IF(C992=$X$4,"Enter smelter details", IF(ISERROR($V992),"",OFFSET('Smelter Look-up'!$F$4,$V992-4,0)))</f>
        <v/>
      </c>
      <c r="H992" s="217" t="str">
        <f ca="1">IF(ISERROR($V992),"",OFFSET('Smelter Look-up'!$G$4,$V992-4,0))</f>
        <v/>
      </c>
      <c r="I992" s="218" t="str">
        <f ca="1">IF(ISERROR($V992),"",OFFSET('Smelter Look-up'!$H$4,$V992-4,0))</f>
        <v/>
      </c>
      <c r="J992" s="218" t="str">
        <f ca="1">IF(ISERROR($V992),"",OFFSET('Smelter Look-up'!$I$4,$V992-4,0))</f>
        <v/>
      </c>
      <c r="K992" s="267"/>
      <c r="L992" s="267"/>
      <c r="M992" s="267"/>
      <c r="N992" s="267"/>
      <c r="O992" s="267"/>
      <c r="P992" s="219"/>
      <c r="Q992" s="268"/>
      <c r="R992" s="216" t="str">
        <f ca="1">IF(ISERROR($V992),"",OFFSET('Smelter Look-up'!$C$4,$V992-4,0)&amp;"")</f>
        <v/>
      </c>
      <c r="S992" s="224" t="str">
        <f t="shared" ca="1" si="48"/>
        <v/>
      </c>
      <c r="T992" s="224" t="str">
        <f ca="1">IF(B992="","",IF(ISERROR(MATCH($J992,SorP!$B$1:$B$6230,0)),"",INDIRECT("'SorP'!$A$"&amp;MATCH($J992,SorP!$B$1:$B$6230,0))))</f>
        <v/>
      </c>
      <c r="U992" s="239"/>
      <c r="V992" s="269" t="e">
        <f>IF(C992="",NA(),MATCH($B992&amp;$C992,'Smelter Look-up'!$J:$J,0))</f>
        <v>#N/A</v>
      </c>
      <c r="W992" s="270"/>
      <c r="X992" s="270">
        <f t="shared" ca="1" si="49"/>
        <v>0</v>
      </c>
      <c r="Y992" s="270"/>
      <c r="Z992" s="270"/>
      <c r="AB992" s="272" t="str">
        <f t="shared" si="50"/>
        <v/>
      </c>
    </row>
    <row r="993" spans="1:28" s="271" customFormat="1" ht="20.25">
      <c r="A993" s="215"/>
      <c r="B993" s="216" t="str">
        <f>IF(LEN(A993)=0,"",INDEX('Smelter Look-up'!$A:$A,MATCH($A993,'Smelter Look-up'!$E:$E,0)))</f>
        <v/>
      </c>
      <c r="C993" s="220" t="str">
        <f>IF(LEN(A993)=0,"",INDEX('Smelter Look-up'!$C:$C,MATCH($A993,'Smelter Look-up'!$E:$E,0)))</f>
        <v/>
      </c>
      <c r="D993" s="216"/>
      <c r="E993" s="216" t="str">
        <f ca="1">IF(ISERROR($V993),"",OFFSET('Smelter Look-up'!$D$4,$V993-4,0)&amp;"")</f>
        <v/>
      </c>
      <c r="F993" s="216" t="str">
        <f ca="1">IF(ISERROR($V993),"",OFFSET('Smelter Look-up'!$E$4,$V993-4,0))</f>
        <v/>
      </c>
      <c r="G993" s="216" t="str">
        <f ca="1">IF(C993=$X$4,"Enter smelter details", IF(ISERROR($V993),"",OFFSET('Smelter Look-up'!$F$4,$V993-4,0)))</f>
        <v/>
      </c>
      <c r="H993" s="217" t="str">
        <f ca="1">IF(ISERROR($V993),"",OFFSET('Smelter Look-up'!$G$4,$V993-4,0))</f>
        <v/>
      </c>
      <c r="I993" s="218" t="str">
        <f ca="1">IF(ISERROR($V993),"",OFFSET('Smelter Look-up'!$H$4,$V993-4,0))</f>
        <v/>
      </c>
      <c r="J993" s="218" t="str">
        <f ca="1">IF(ISERROR($V993),"",OFFSET('Smelter Look-up'!$I$4,$V993-4,0))</f>
        <v/>
      </c>
      <c r="K993" s="267"/>
      <c r="L993" s="267"/>
      <c r="M993" s="267"/>
      <c r="N993" s="267"/>
      <c r="O993" s="267"/>
      <c r="P993" s="219"/>
      <c r="Q993" s="268"/>
      <c r="R993" s="216" t="str">
        <f ca="1">IF(ISERROR($V993),"",OFFSET('Smelter Look-up'!$C$4,$V993-4,0)&amp;"")</f>
        <v/>
      </c>
      <c r="S993" s="224" t="str">
        <f t="shared" ca="1" si="48"/>
        <v/>
      </c>
      <c r="T993" s="224" t="str">
        <f ca="1">IF(B993="","",IF(ISERROR(MATCH($J993,SorP!$B$1:$B$6230,0)),"",INDIRECT("'SorP'!$A$"&amp;MATCH($J993,SorP!$B$1:$B$6230,0))))</f>
        <v/>
      </c>
      <c r="U993" s="239"/>
      <c r="V993" s="269" t="e">
        <f>IF(C993="",NA(),MATCH($B993&amp;$C993,'Smelter Look-up'!$J:$J,0))</f>
        <v>#N/A</v>
      </c>
      <c r="W993" s="270"/>
      <c r="X993" s="270">
        <f t="shared" ca="1" si="49"/>
        <v>0</v>
      </c>
      <c r="Y993" s="270"/>
      <c r="Z993" s="270"/>
      <c r="AB993" s="272" t="str">
        <f t="shared" si="50"/>
        <v/>
      </c>
    </row>
    <row r="994" spans="1:28" s="271" customFormat="1" ht="20.25">
      <c r="A994" s="215"/>
      <c r="B994" s="216" t="str">
        <f>IF(LEN(A994)=0,"",INDEX('Smelter Look-up'!$A:$A,MATCH($A994,'Smelter Look-up'!$E:$E,0)))</f>
        <v/>
      </c>
      <c r="C994" s="220" t="str">
        <f>IF(LEN(A994)=0,"",INDEX('Smelter Look-up'!$C:$C,MATCH($A994,'Smelter Look-up'!$E:$E,0)))</f>
        <v/>
      </c>
      <c r="D994" s="216"/>
      <c r="E994" s="216" t="str">
        <f ca="1">IF(ISERROR($V994),"",OFFSET('Smelter Look-up'!$D$4,$V994-4,0)&amp;"")</f>
        <v/>
      </c>
      <c r="F994" s="216" t="str">
        <f ca="1">IF(ISERROR($V994),"",OFFSET('Smelter Look-up'!$E$4,$V994-4,0))</f>
        <v/>
      </c>
      <c r="G994" s="216" t="str">
        <f ca="1">IF(C994=$X$4,"Enter smelter details", IF(ISERROR($V994),"",OFFSET('Smelter Look-up'!$F$4,$V994-4,0)))</f>
        <v/>
      </c>
      <c r="H994" s="217" t="str">
        <f ca="1">IF(ISERROR($V994),"",OFFSET('Smelter Look-up'!$G$4,$V994-4,0))</f>
        <v/>
      </c>
      <c r="I994" s="218" t="str">
        <f ca="1">IF(ISERROR($V994),"",OFFSET('Smelter Look-up'!$H$4,$V994-4,0))</f>
        <v/>
      </c>
      <c r="J994" s="218" t="str">
        <f ca="1">IF(ISERROR($V994),"",OFFSET('Smelter Look-up'!$I$4,$V994-4,0))</f>
        <v/>
      </c>
      <c r="K994" s="267"/>
      <c r="L994" s="267"/>
      <c r="M994" s="267"/>
      <c r="N994" s="267"/>
      <c r="O994" s="267"/>
      <c r="P994" s="219"/>
      <c r="Q994" s="268"/>
      <c r="R994" s="216" t="str">
        <f ca="1">IF(ISERROR($V994),"",OFFSET('Smelter Look-up'!$C$4,$V994-4,0)&amp;"")</f>
        <v/>
      </c>
      <c r="S994" s="224" t="str">
        <f t="shared" ca="1" si="48"/>
        <v/>
      </c>
      <c r="T994" s="224" t="str">
        <f ca="1">IF(B994="","",IF(ISERROR(MATCH($J994,SorP!$B$1:$B$6230,0)),"",INDIRECT("'SorP'!$A$"&amp;MATCH($J994,SorP!$B$1:$B$6230,0))))</f>
        <v/>
      </c>
      <c r="U994" s="239"/>
      <c r="V994" s="269" t="e">
        <f>IF(C994="",NA(),MATCH($B994&amp;$C994,'Smelter Look-up'!$J:$J,0))</f>
        <v>#N/A</v>
      </c>
      <c r="W994" s="270"/>
      <c r="X994" s="270">
        <f t="shared" ca="1" si="49"/>
        <v>0</v>
      </c>
      <c r="Y994" s="270"/>
      <c r="Z994" s="270"/>
      <c r="AB994" s="272" t="str">
        <f t="shared" si="50"/>
        <v/>
      </c>
    </row>
    <row r="995" spans="1:28" s="271" customFormat="1" ht="20.25">
      <c r="A995" s="215"/>
      <c r="B995" s="216" t="str">
        <f>IF(LEN(A995)=0,"",INDEX('Smelter Look-up'!$A:$A,MATCH($A995,'Smelter Look-up'!$E:$E,0)))</f>
        <v/>
      </c>
      <c r="C995" s="220" t="str">
        <f>IF(LEN(A995)=0,"",INDEX('Smelter Look-up'!$C:$C,MATCH($A995,'Smelter Look-up'!$E:$E,0)))</f>
        <v/>
      </c>
      <c r="D995" s="216"/>
      <c r="E995" s="216" t="str">
        <f ca="1">IF(ISERROR($V995),"",OFFSET('Smelter Look-up'!$D$4,$V995-4,0)&amp;"")</f>
        <v/>
      </c>
      <c r="F995" s="216" t="str">
        <f ca="1">IF(ISERROR($V995),"",OFFSET('Smelter Look-up'!$E$4,$V995-4,0))</f>
        <v/>
      </c>
      <c r="G995" s="216" t="str">
        <f ca="1">IF(C995=$X$4,"Enter smelter details", IF(ISERROR($V995),"",OFFSET('Smelter Look-up'!$F$4,$V995-4,0)))</f>
        <v/>
      </c>
      <c r="H995" s="217" t="str">
        <f ca="1">IF(ISERROR($V995),"",OFFSET('Smelter Look-up'!$G$4,$V995-4,0))</f>
        <v/>
      </c>
      <c r="I995" s="218" t="str">
        <f ca="1">IF(ISERROR($V995),"",OFFSET('Smelter Look-up'!$H$4,$V995-4,0))</f>
        <v/>
      </c>
      <c r="J995" s="218" t="str">
        <f ca="1">IF(ISERROR($V995),"",OFFSET('Smelter Look-up'!$I$4,$V995-4,0))</f>
        <v/>
      </c>
      <c r="K995" s="267"/>
      <c r="L995" s="267"/>
      <c r="M995" s="267"/>
      <c r="N995" s="267"/>
      <c r="O995" s="267"/>
      <c r="P995" s="219"/>
      <c r="Q995" s="268"/>
      <c r="R995" s="216" t="str">
        <f ca="1">IF(ISERROR($V995),"",OFFSET('Smelter Look-up'!$C$4,$V995-4,0)&amp;"")</f>
        <v/>
      </c>
      <c r="S995" s="224" t="str">
        <f t="shared" ca="1" si="48"/>
        <v/>
      </c>
      <c r="T995" s="224" t="str">
        <f ca="1">IF(B995="","",IF(ISERROR(MATCH($J995,SorP!$B$1:$B$6230,0)),"",INDIRECT("'SorP'!$A$"&amp;MATCH($J995,SorP!$B$1:$B$6230,0))))</f>
        <v/>
      </c>
      <c r="U995" s="239"/>
      <c r="V995" s="269" t="e">
        <f>IF(C995="",NA(),MATCH($B995&amp;$C995,'Smelter Look-up'!$J:$J,0))</f>
        <v>#N/A</v>
      </c>
      <c r="W995" s="270"/>
      <c r="X995" s="270">
        <f t="shared" ca="1" si="49"/>
        <v>0</v>
      </c>
      <c r="Y995" s="270"/>
      <c r="Z995" s="270"/>
      <c r="AB995" s="272" t="str">
        <f t="shared" si="50"/>
        <v/>
      </c>
    </row>
    <row r="996" spans="1:28" s="271" customFormat="1" ht="20.25">
      <c r="A996" s="215"/>
      <c r="B996" s="216" t="str">
        <f>IF(LEN(A996)=0,"",INDEX('Smelter Look-up'!$A:$A,MATCH($A996,'Smelter Look-up'!$E:$E,0)))</f>
        <v/>
      </c>
      <c r="C996" s="220" t="str">
        <f>IF(LEN(A996)=0,"",INDEX('Smelter Look-up'!$C:$C,MATCH($A996,'Smelter Look-up'!$E:$E,0)))</f>
        <v/>
      </c>
      <c r="D996" s="216"/>
      <c r="E996" s="216" t="str">
        <f ca="1">IF(ISERROR($V996),"",OFFSET('Smelter Look-up'!$D$4,$V996-4,0)&amp;"")</f>
        <v/>
      </c>
      <c r="F996" s="216" t="str">
        <f ca="1">IF(ISERROR($V996),"",OFFSET('Smelter Look-up'!$E$4,$V996-4,0))</f>
        <v/>
      </c>
      <c r="G996" s="216" t="str">
        <f ca="1">IF(C996=$X$4,"Enter smelter details", IF(ISERROR($V996),"",OFFSET('Smelter Look-up'!$F$4,$V996-4,0)))</f>
        <v/>
      </c>
      <c r="H996" s="217" t="str">
        <f ca="1">IF(ISERROR($V996),"",OFFSET('Smelter Look-up'!$G$4,$V996-4,0))</f>
        <v/>
      </c>
      <c r="I996" s="218" t="str">
        <f ca="1">IF(ISERROR($V996),"",OFFSET('Smelter Look-up'!$H$4,$V996-4,0))</f>
        <v/>
      </c>
      <c r="J996" s="218" t="str">
        <f ca="1">IF(ISERROR($V996),"",OFFSET('Smelter Look-up'!$I$4,$V996-4,0))</f>
        <v/>
      </c>
      <c r="K996" s="267"/>
      <c r="L996" s="267"/>
      <c r="M996" s="267"/>
      <c r="N996" s="267"/>
      <c r="O996" s="267"/>
      <c r="P996" s="219"/>
      <c r="Q996" s="268"/>
      <c r="R996" s="216" t="str">
        <f ca="1">IF(ISERROR($V996),"",OFFSET('Smelter Look-up'!$C$4,$V996-4,0)&amp;"")</f>
        <v/>
      </c>
      <c r="S996" s="224" t="str">
        <f t="shared" ca="1" si="48"/>
        <v/>
      </c>
      <c r="T996" s="224" t="str">
        <f ca="1">IF(B996="","",IF(ISERROR(MATCH($J996,SorP!$B$1:$B$6230,0)),"",INDIRECT("'SorP'!$A$"&amp;MATCH($J996,SorP!$B$1:$B$6230,0))))</f>
        <v/>
      </c>
      <c r="U996" s="239"/>
      <c r="V996" s="269" t="e">
        <f>IF(C996="",NA(),MATCH($B996&amp;$C996,'Smelter Look-up'!$J:$J,0))</f>
        <v>#N/A</v>
      </c>
      <c r="W996" s="270"/>
      <c r="X996" s="270">
        <f t="shared" ca="1" si="49"/>
        <v>0</v>
      </c>
      <c r="Y996" s="270"/>
      <c r="Z996" s="270"/>
      <c r="AB996" s="272" t="str">
        <f t="shared" si="50"/>
        <v/>
      </c>
    </row>
    <row r="997" spans="1:28" s="271" customFormat="1" ht="20.25">
      <c r="A997" s="215"/>
      <c r="B997" s="216" t="str">
        <f>IF(LEN(A997)=0,"",INDEX('Smelter Look-up'!$A:$A,MATCH($A997,'Smelter Look-up'!$E:$E,0)))</f>
        <v/>
      </c>
      <c r="C997" s="220" t="str">
        <f>IF(LEN(A997)=0,"",INDEX('Smelter Look-up'!$C:$C,MATCH($A997,'Smelter Look-up'!$E:$E,0)))</f>
        <v/>
      </c>
      <c r="D997" s="216"/>
      <c r="E997" s="216" t="str">
        <f ca="1">IF(ISERROR($V997),"",OFFSET('Smelter Look-up'!$D$4,$V997-4,0)&amp;"")</f>
        <v/>
      </c>
      <c r="F997" s="216" t="str">
        <f ca="1">IF(ISERROR($V997),"",OFFSET('Smelter Look-up'!$E$4,$V997-4,0))</f>
        <v/>
      </c>
      <c r="G997" s="216" t="str">
        <f ca="1">IF(C997=$X$4,"Enter smelter details", IF(ISERROR($V997),"",OFFSET('Smelter Look-up'!$F$4,$V997-4,0)))</f>
        <v/>
      </c>
      <c r="H997" s="217" t="str">
        <f ca="1">IF(ISERROR($V997),"",OFFSET('Smelter Look-up'!$G$4,$V997-4,0))</f>
        <v/>
      </c>
      <c r="I997" s="218" t="str">
        <f ca="1">IF(ISERROR($V997),"",OFFSET('Smelter Look-up'!$H$4,$V997-4,0))</f>
        <v/>
      </c>
      <c r="J997" s="218" t="str">
        <f ca="1">IF(ISERROR($V997),"",OFFSET('Smelter Look-up'!$I$4,$V997-4,0))</f>
        <v/>
      </c>
      <c r="K997" s="267"/>
      <c r="L997" s="267"/>
      <c r="M997" s="267"/>
      <c r="N997" s="267"/>
      <c r="O997" s="267"/>
      <c r="P997" s="219"/>
      <c r="Q997" s="268"/>
      <c r="R997" s="216" t="str">
        <f ca="1">IF(ISERROR($V997),"",OFFSET('Smelter Look-up'!$C$4,$V997-4,0)&amp;"")</f>
        <v/>
      </c>
      <c r="S997" s="224" t="str">
        <f t="shared" ca="1" si="48"/>
        <v/>
      </c>
      <c r="T997" s="224" t="str">
        <f ca="1">IF(B997="","",IF(ISERROR(MATCH($J997,SorP!$B$1:$B$6230,0)),"",INDIRECT("'SorP'!$A$"&amp;MATCH($J997,SorP!$B$1:$B$6230,0))))</f>
        <v/>
      </c>
      <c r="U997" s="239"/>
      <c r="V997" s="269" t="e">
        <f>IF(C997="",NA(),MATCH($B997&amp;$C997,'Smelter Look-up'!$J:$J,0))</f>
        <v>#N/A</v>
      </c>
      <c r="W997" s="270"/>
      <c r="X997" s="270">
        <f t="shared" ca="1" si="49"/>
        <v>0</v>
      </c>
      <c r="Y997" s="270"/>
      <c r="Z997" s="270"/>
      <c r="AB997" s="272" t="str">
        <f t="shared" si="50"/>
        <v/>
      </c>
    </row>
    <row r="998" spans="1:28" s="271" customFormat="1" ht="20.25">
      <c r="A998" s="215"/>
      <c r="B998" s="216" t="str">
        <f>IF(LEN(A998)=0,"",INDEX('Smelter Look-up'!$A:$A,MATCH($A998,'Smelter Look-up'!$E:$E,0)))</f>
        <v/>
      </c>
      <c r="C998" s="220" t="str">
        <f>IF(LEN(A998)=0,"",INDEX('Smelter Look-up'!$C:$C,MATCH($A998,'Smelter Look-up'!$E:$E,0)))</f>
        <v/>
      </c>
      <c r="D998" s="216"/>
      <c r="E998" s="216" t="str">
        <f ca="1">IF(ISERROR($V998),"",OFFSET('Smelter Look-up'!$D$4,$V998-4,0)&amp;"")</f>
        <v/>
      </c>
      <c r="F998" s="216" t="str">
        <f ca="1">IF(ISERROR($V998),"",OFFSET('Smelter Look-up'!$E$4,$V998-4,0))</f>
        <v/>
      </c>
      <c r="G998" s="216" t="str">
        <f ca="1">IF(C998=$X$4,"Enter smelter details", IF(ISERROR($V998),"",OFFSET('Smelter Look-up'!$F$4,$V998-4,0)))</f>
        <v/>
      </c>
      <c r="H998" s="217" t="str">
        <f ca="1">IF(ISERROR($V998),"",OFFSET('Smelter Look-up'!$G$4,$V998-4,0))</f>
        <v/>
      </c>
      <c r="I998" s="218" t="str">
        <f ca="1">IF(ISERROR($V998),"",OFFSET('Smelter Look-up'!$H$4,$V998-4,0))</f>
        <v/>
      </c>
      <c r="J998" s="218" t="str">
        <f ca="1">IF(ISERROR($V998),"",OFFSET('Smelter Look-up'!$I$4,$V998-4,0))</f>
        <v/>
      </c>
      <c r="K998" s="267"/>
      <c r="L998" s="267"/>
      <c r="M998" s="267"/>
      <c r="N998" s="267"/>
      <c r="O998" s="267"/>
      <c r="P998" s="219"/>
      <c r="Q998" s="268"/>
      <c r="R998" s="216" t="str">
        <f ca="1">IF(ISERROR($V998),"",OFFSET('Smelter Look-up'!$C$4,$V998-4,0)&amp;"")</f>
        <v/>
      </c>
      <c r="S998" s="224" t="str">
        <f t="shared" ca="1" si="48"/>
        <v/>
      </c>
      <c r="T998" s="224" t="str">
        <f ca="1">IF(B998="","",IF(ISERROR(MATCH($J998,SorP!$B$1:$B$6230,0)),"",INDIRECT("'SorP'!$A$"&amp;MATCH($J998,SorP!$B$1:$B$6230,0))))</f>
        <v/>
      </c>
      <c r="U998" s="239"/>
      <c r="V998" s="269" t="e">
        <f>IF(C998="",NA(),MATCH($B998&amp;$C998,'Smelter Look-up'!$J:$J,0))</f>
        <v>#N/A</v>
      </c>
      <c r="W998" s="270"/>
      <c r="X998" s="270">
        <f t="shared" ca="1" si="49"/>
        <v>0</v>
      </c>
      <c r="Y998" s="270"/>
      <c r="Z998" s="270"/>
      <c r="AB998" s="272" t="str">
        <f t="shared" si="50"/>
        <v/>
      </c>
    </row>
    <row r="999" spans="1:28" s="271" customFormat="1" ht="20.25">
      <c r="A999" s="215"/>
      <c r="B999" s="216" t="str">
        <f>IF(LEN(A999)=0,"",INDEX('Smelter Look-up'!$A:$A,MATCH($A999,'Smelter Look-up'!$E:$E,0)))</f>
        <v/>
      </c>
      <c r="C999" s="220" t="str">
        <f>IF(LEN(A999)=0,"",INDEX('Smelter Look-up'!$C:$C,MATCH($A999,'Smelter Look-up'!$E:$E,0)))</f>
        <v/>
      </c>
      <c r="D999" s="216"/>
      <c r="E999" s="216" t="str">
        <f ca="1">IF(ISERROR($V999),"",OFFSET('Smelter Look-up'!$D$4,$V999-4,0)&amp;"")</f>
        <v/>
      </c>
      <c r="F999" s="216" t="str">
        <f ca="1">IF(ISERROR($V999),"",OFFSET('Smelter Look-up'!$E$4,$V999-4,0))</f>
        <v/>
      </c>
      <c r="G999" s="216" t="str">
        <f ca="1">IF(C999=$X$4,"Enter smelter details", IF(ISERROR($V999),"",OFFSET('Smelter Look-up'!$F$4,$V999-4,0)))</f>
        <v/>
      </c>
      <c r="H999" s="217" t="str">
        <f ca="1">IF(ISERROR($V999),"",OFFSET('Smelter Look-up'!$G$4,$V999-4,0))</f>
        <v/>
      </c>
      <c r="I999" s="218" t="str">
        <f ca="1">IF(ISERROR($V999),"",OFFSET('Smelter Look-up'!$H$4,$V999-4,0))</f>
        <v/>
      </c>
      <c r="J999" s="218" t="str">
        <f ca="1">IF(ISERROR($V999),"",OFFSET('Smelter Look-up'!$I$4,$V999-4,0))</f>
        <v/>
      </c>
      <c r="K999" s="267"/>
      <c r="L999" s="267"/>
      <c r="M999" s="267"/>
      <c r="N999" s="267"/>
      <c r="O999" s="267"/>
      <c r="P999" s="219"/>
      <c r="Q999" s="268"/>
      <c r="R999" s="216" t="str">
        <f ca="1">IF(ISERROR($V999),"",OFFSET('Smelter Look-up'!$C$4,$V999-4,0)&amp;"")</f>
        <v/>
      </c>
      <c r="S999" s="224" t="str">
        <f t="shared" ca="1" si="48"/>
        <v/>
      </c>
      <c r="T999" s="224" t="str">
        <f ca="1">IF(B999="","",IF(ISERROR(MATCH($J999,SorP!$B$1:$B$6230,0)),"",INDIRECT("'SorP'!$A$"&amp;MATCH($J999,SorP!$B$1:$B$6230,0))))</f>
        <v/>
      </c>
      <c r="U999" s="239"/>
      <c r="V999" s="269" t="e">
        <f>IF(C999="",NA(),MATCH($B999&amp;$C999,'Smelter Look-up'!$J:$J,0))</f>
        <v>#N/A</v>
      </c>
      <c r="W999" s="270"/>
      <c r="X999" s="270">
        <f t="shared" ca="1" si="49"/>
        <v>0</v>
      </c>
      <c r="Y999" s="270"/>
      <c r="Z999" s="270"/>
      <c r="AB999" s="272" t="str">
        <f t="shared" si="50"/>
        <v/>
      </c>
    </row>
    <row r="1000" spans="1:28" s="271" customFormat="1" ht="20.25">
      <c r="A1000" s="215"/>
      <c r="B1000" s="216" t="str">
        <f>IF(LEN(A1000)=0,"",INDEX('Smelter Look-up'!$A:$A,MATCH($A1000,'Smelter Look-up'!$E:$E,0)))</f>
        <v/>
      </c>
      <c r="C1000" s="220" t="str">
        <f>IF(LEN(A1000)=0,"",INDEX('Smelter Look-up'!$C:$C,MATCH($A1000,'Smelter Look-up'!$E:$E,0)))</f>
        <v/>
      </c>
      <c r="D1000" s="216"/>
      <c r="E1000" s="216" t="str">
        <f ca="1">IF(ISERROR($V1000),"",OFFSET('Smelter Look-up'!$D$4,$V1000-4,0)&amp;"")</f>
        <v/>
      </c>
      <c r="F1000" s="216" t="str">
        <f ca="1">IF(ISERROR($V1000),"",OFFSET('Smelter Look-up'!$E$4,$V1000-4,0))</f>
        <v/>
      </c>
      <c r="G1000" s="216" t="str">
        <f ca="1">IF(C1000=$X$4,"Enter smelter details", IF(ISERROR($V1000),"",OFFSET('Smelter Look-up'!$F$4,$V1000-4,0)))</f>
        <v/>
      </c>
      <c r="H1000" s="217" t="str">
        <f ca="1">IF(ISERROR($V1000),"",OFFSET('Smelter Look-up'!$G$4,$V1000-4,0))</f>
        <v/>
      </c>
      <c r="I1000" s="218" t="str">
        <f ca="1">IF(ISERROR($V1000),"",OFFSET('Smelter Look-up'!$H$4,$V1000-4,0))</f>
        <v/>
      </c>
      <c r="J1000" s="218" t="str">
        <f ca="1">IF(ISERROR($V1000),"",OFFSET('Smelter Look-up'!$I$4,$V1000-4,0))</f>
        <v/>
      </c>
      <c r="K1000" s="267"/>
      <c r="L1000" s="267"/>
      <c r="M1000" s="267"/>
      <c r="N1000" s="267"/>
      <c r="O1000" s="267"/>
      <c r="P1000" s="219"/>
      <c r="Q1000" s="268"/>
      <c r="R1000" s="216" t="str">
        <f ca="1">IF(ISERROR($V1000),"",OFFSET('Smelter Look-up'!$C$4,$V1000-4,0)&amp;"")</f>
        <v/>
      </c>
      <c r="S1000" s="224" t="str">
        <f t="shared" ca="1" si="48"/>
        <v/>
      </c>
      <c r="T1000" s="224" t="str">
        <f ca="1">IF(B1000="","",IF(ISERROR(MATCH($J1000,SorP!$B$1:$B$6230,0)),"",INDIRECT("'SorP'!$A$"&amp;MATCH($J1000,SorP!$B$1:$B$6230,0))))</f>
        <v/>
      </c>
      <c r="U1000" s="239"/>
      <c r="V1000" s="269" t="e">
        <f>IF(C1000="",NA(),MATCH($B1000&amp;$C1000,'Smelter Look-up'!$J:$J,0))</f>
        <v>#N/A</v>
      </c>
      <c r="W1000" s="270"/>
      <c r="X1000" s="270">
        <f t="shared" ca="1" si="49"/>
        <v>0</v>
      </c>
      <c r="Y1000" s="270"/>
      <c r="Z1000" s="270"/>
      <c r="AB1000" s="272" t="str">
        <f t="shared" si="50"/>
        <v/>
      </c>
    </row>
    <row r="1001" spans="1:28" s="271" customFormat="1" ht="20.25">
      <c r="A1001" s="215"/>
      <c r="B1001" s="216" t="str">
        <f>IF(LEN(A1001)=0,"",INDEX('Smelter Look-up'!$A:$A,MATCH($A1001,'Smelter Look-up'!$E:$E,0)))</f>
        <v/>
      </c>
      <c r="C1001" s="220" t="str">
        <f>IF(LEN(A1001)=0,"",INDEX('Smelter Look-up'!$C:$C,MATCH($A1001,'Smelter Look-up'!$E:$E,0)))</f>
        <v/>
      </c>
      <c r="D1001" s="216"/>
      <c r="E1001" s="216" t="str">
        <f ca="1">IF(ISERROR($V1001),"",OFFSET('Smelter Look-up'!$D$4,$V1001-4,0)&amp;"")</f>
        <v/>
      </c>
      <c r="F1001" s="216" t="str">
        <f ca="1">IF(ISERROR($V1001),"",OFFSET('Smelter Look-up'!$E$4,$V1001-4,0))</f>
        <v/>
      </c>
      <c r="G1001" s="216" t="str">
        <f ca="1">IF(C1001=$X$4,"Enter smelter details", IF(ISERROR($V1001),"",OFFSET('Smelter Look-up'!$F$4,$V1001-4,0)))</f>
        <v/>
      </c>
      <c r="H1001" s="217" t="str">
        <f ca="1">IF(ISERROR($V1001),"",OFFSET('Smelter Look-up'!$G$4,$V1001-4,0))</f>
        <v/>
      </c>
      <c r="I1001" s="218" t="str">
        <f ca="1">IF(ISERROR($V1001),"",OFFSET('Smelter Look-up'!$H$4,$V1001-4,0))</f>
        <v/>
      </c>
      <c r="J1001" s="218" t="str">
        <f ca="1">IF(ISERROR($V1001),"",OFFSET('Smelter Look-up'!$I$4,$V1001-4,0))</f>
        <v/>
      </c>
      <c r="K1001" s="267"/>
      <c r="L1001" s="267"/>
      <c r="M1001" s="267"/>
      <c r="N1001" s="267"/>
      <c r="O1001" s="267"/>
      <c r="P1001" s="219"/>
      <c r="Q1001" s="268"/>
      <c r="R1001" s="216" t="str">
        <f ca="1">IF(ISERROR($V1001),"",OFFSET('Smelter Look-up'!$C$4,$V1001-4,0)&amp;"")</f>
        <v/>
      </c>
      <c r="S1001" s="224" t="str">
        <f t="shared" ca="1" si="48"/>
        <v/>
      </c>
      <c r="T1001" s="224" t="str">
        <f ca="1">IF(B1001="","",IF(ISERROR(MATCH($J1001,SorP!$B$1:$B$6230,0)),"",INDIRECT("'SorP'!$A$"&amp;MATCH($J1001,SorP!$B$1:$B$6230,0))))</f>
        <v/>
      </c>
      <c r="U1001" s="239"/>
      <c r="V1001" s="269" t="e">
        <f>IF(C1001="",NA(),MATCH($B1001&amp;$C1001,'Smelter Look-up'!$J:$J,0))</f>
        <v>#N/A</v>
      </c>
      <c r="W1001" s="270"/>
      <c r="X1001" s="270">
        <f t="shared" ca="1" si="49"/>
        <v>0</v>
      </c>
      <c r="Y1001" s="270"/>
      <c r="Z1001" s="270"/>
      <c r="AB1001" s="272" t="str">
        <f t="shared" si="50"/>
        <v/>
      </c>
    </row>
    <row r="1002" spans="1:28" s="271" customFormat="1" ht="20.25">
      <c r="A1002" s="215"/>
      <c r="B1002" s="216" t="str">
        <f>IF(LEN(A1002)=0,"",INDEX('Smelter Look-up'!$A:$A,MATCH($A1002,'Smelter Look-up'!$E:$E,0)))</f>
        <v/>
      </c>
      <c r="C1002" s="220" t="str">
        <f>IF(LEN(A1002)=0,"",INDEX('Smelter Look-up'!$C:$C,MATCH($A1002,'Smelter Look-up'!$E:$E,0)))</f>
        <v/>
      </c>
      <c r="D1002" s="216"/>
      <c r="E1002" s="216" t="str">
        <f ca="1">IF(ISERROR($V1002),"",OFFSET('Smelter Look-up'!$D$4,$V1002-4,0)&amp;"")</f>
        <v/>
      </c>
      <c r="F1002" s="216" t="str">
        <f ca="1">IF(ISERROR($V1002),"",OFFSET('Smelter Look-up'!$E$4,$V1002-4,0))</f>
        <v/>
      </c>
      <c r="G1002" s="216" t="str">
        <f ca="1">IF(C1002=$X$4,"Enter smelter details", IF(ISERROR($V1002),"",OFFSET('Smelter Look-up'!$F$4,$V1002-4,0)))</f>
        <v/>
      </c>
      <c r="H1002" s="217" t="str">
        <f ca="1">IF(ISERROR($V1002),"",OFFSET('Smelter Look-up'!$G$4,$V1002-4,0))</f>
        <v/>
      </c>
      <c r="I1002" s="218" t="str">
        <f ca="1">IF(ISERROR($V1002),"",OFFSET('Smelter Look-up'!$H$4,$V1002-4,0))</f>
        <v/>
      </c>
      <c r="J1002" s="218" t="str">
        <f ca="1">IF(ISERROR($V1002),"",OFFSET('Smelter Look-up'!$I$4,$V1002-4,0))</f>
        <v/>
      </c>
      <c r="K1002" s="267"/>
      <c r="L1002" s="267"/>
      <c r="M1002" s="267"/>
      <c r="N1002" s="267"/>
      <c r="O1002" s="267"/>
      <c r="P1002" s="219"/>
      <c r="Q1002" s="268"/>
      <c r="R1002" s="216" t="str">
        <f ca="1">IF(ISERROR($V1002),"",OFFSET('Smelter Look-up'!$C$4,$V1002-4,0)&amp;"")</f>
        <v/>
      </c>
      <c r="S1002" s="224" t="str">
        <f t="shared" ca="1" si="48"/>
        <v/>
      </c>
      <c r="T1002" s="224" t="str">
        <f ca="1">IF(B1002="","",IF(ISERROR(MATCH($J1002,SorP!$B$1:$B$6230,0)),"",INDIRECT("'SorP'!$A$"&amp;MATCH($J1002,SorP!$B$1:$B$6230,0))))</f>
        <v/>
      </c>
      <c r="U1002" s="239"/>
      <c r="V1002" s="269" t="e">
        <f>IF(C1002="",NA(),MATCH($B1002&amp;$C1002,'Smelter Look-up'!$J:$J,0))</f>
        <v>#N/A</v>
      </c>
      <c r="W1002" s="270"/>
      <c r="X1002" s="270">
        <f t="shared" ca="1" si="49"/>
        <v>0</v>
      </c>
      <c r="Y1002" s="270"/>
      <c r="Z1002" s="270"/>
      <c r="AB1002" s="272" t="str">
        <f t="shared" si="50"/>
        <v/>
      </c>
    </row>
    <row r="1003" spans="1:28" s="271" customFormat="1" ht="20.25">
      <c r="A1003" s="215"/>
      <c r="B1003" s="216" t="str">
        <f>IF(LEN(A1003)=0,"",INDEX('Smelter Look-up'!$A:$A,MATCH($A1003,'Smelter Look-up'!$E:$E,0)))</f>
        <v/>
      </c>
      <c r="C1003" s="220" t="str">
        <f>IF(LEN(A1003)=0,"",INDEX('Smelter Look-up'!$C:$C,MATCH($A1003,'Smelter Look-up'!$E:$E,0)))</f>
        <v/>
      </c>
      <c r="D1003" s="216"/>
      <c r="E1003" s="216" t="str">
        <f ca="1">IF(ISERROR($V1003),"",OFFSET('Smelter Look-up'!$D$4,$V1003-4,0)&amp;"")</f>
        <v/>
      </c>
      <c r="F1003" s="216" t="str">
        <f ca="1">IF(ISERROR($V1003),"",OFFSET('Smelter Look-up'!$E$4,$V1003-4,0))</f>
        <v/>
      </c>
      <c r="G1003" s="216" t="str">
        <f ca="1">IF(C1003=$X$4,"Enter smelter details", IF(ISERROR($V1003),"",OFFSET('Smelter Look-up'!$F$4,$V1003-4,0)))</f>
        <v/>
      </c>
      <c r="H1003" s="217" t="str">
        <f ca="1">IF(ISERROR($V1003),"",OFFSET('Smelter Look-up'!$G$4,$V1003-4,0))</f>
        <v/>
      </c>
      <c r="I1003" s="218" t="str">
        <f ca="1">IF(ISERROR($V1003),"",OFFSET('Smelter Look-up'!$H$4,$V1003-4,0))</f>
        <v/>
      </c>
      <c r="J1003" s="218" t="str">
        <f ca="1">IF(ISERROR($V1003),"",OFFSET('Smelter Look-up'!$I$4,$V1003-4,0))</f>
        <v/>
      </c>
      <c r="K1003" s="267"/>
      <c r="L1003" s="267"/>
      <c r="M1003" s="267"/>
      <c r="N1003" s="267"/>
      <c r="O1003" s="267"/>
      <c r="P1003" s="219"/>
      <c r="Q1003" s="268"/>
      <c r="R1003" s="216" t="str">
        <f ca="1">IF(ISERROR($V1003),"",OFFSET('Smelter Look-up'!$C$4,$V1003-4,0)&amp;"")</f>
        <v/>
      </c>
      <c r="S1003" s="224" t="str">
        <f t="shared" ca="1" si="48"/>
        <v/>
      </c>
      <c r="T1003" s="224" t="str">
        <f ca="1">IF(B1003="","",IF(ISERROR(MATCH($J1003,SorP!$B$1:$B$6230,0)),"",INDIRECT("'SorP'!$A$"&amp;MATCH($J1003,SorP!$B$1:$B$6230,0))))</f>
        <v/>
      </c>
      <c r="U1003" s="239"/>
      <c r="V1003" s="269" t="e">
        <f>IF(C1003="",NA(),MATCH($B1003&amp;$C1003,'Smelter Look-up'!$J:$J,0))</f>
        <v>#N/A</v>
      </c>
      <c r="W1003" s="270"/>
      <c r="X1003" s="270">
        <f t="shared" ca="1" si="49"/>
        <v>0</v>
      </c>
      <c r="Y1003" s="270"/>
      <c r="Z1003" s="270"/>
      <c r="AB1003" s="272" t="str">
        <f t="shared" si="50"/>
        <v/>
      </c>
    </row>
    <row r="1004" spans="1:28" s="271" customFormat="1" ht="20.25">
      <c r="A1004" s="215"/>
      <c r="B1004" s="216" t="str">
        <f>IF(LEN(A1004)=0,"",INDEX('Smelter Look-up'!$A:$A,MATCH($A1004,'Smelter Look-up'!$E:$E,0)))</f>
        <v/>
      </c>
      <c r="C1004" s="220" t="str">
        <f>IF(LEN(A1004)=0,"",INDEX('Smelter Look-up'!$C:$C,MATCH($A1004,'Smelter Look-up'!$E:$E,0)))</f>
        <v/>
      </c>
      <c r="D1004" s="216"/>
      <c r="E1004" s="216" t="str">
        <f ca="1">IF(ISERROR($V1004),"",OFFSET('Smelter Look-up'!$D$4,$V1004-4,0)&amp;"")</f>
        <v/>
      </c>
      <c r="F1004" s="216" t="str">
        <f ca="1">IF(ISERROR($V1004),"",OFFSET('Smelter Look-up'!$E$4,$V1004-4,0))</f>
        <v/>
      </c>
      <c r="G1004" s="216" t="str">
        <f ca="1">IF(C1004=$X$4,"Enter smelter details", IF(ISERROR($V1004),"",OFFSET('Smelter Look-up'!$F$4,$V1004-4,0)))</f>
        <v/>
      </c>
      <c r="H1004" s="217" t="str">
        <f ca="1">IF(ISERROR($V1004),"",OFFSET('Smelter Look-up'!$G$4,$V1004-4,0))</f>
        <v/>
      </c>
      <c r="I1004" s="218" t="str">
        <f ca="1">IF(ISERROR($V1004),"",OFFSET('Smelter Look-up'!$H$4,$V1004-4,0))</f>
        <v/>
      </c>
      <c r="J1004" s="218" t="str">
        <f ca="1">IF(ISERROR($V1004),"",OFFSET('Smelter Look-up'!$I$4,$V1004-4,0))</f>
        <v/>
      </c>
      <c r="K1004" s="267"/>
      <c r="L1004" s="267"/>
      <c r="M1004" s="267"/>
      <c r="N1004" s="267"/>
      <c r="O1004" s="267"/>
      <c r="P1004" s="219"/>
      <c r="Q1004" s="268"/>
      <c r="R1004" s="216" t="str">
        <f ca="1">IF(ISERROR($V1004),"",OFFSET('Smelter Look-up'!$C$4,$V1004-4,0)&amp;"")</f>
        <v/>
      </c>
      <c r="S1004" s="224" t="str">
        <f t="shared" ca="1" si="48"/>
        <v/>
      </c>
      <c r="T1004" s="224" t="str">
        <f ca="1">IF(B1004="","",IF(ISERROR(MATCH($J1004,SorP!$B$1:$B$6230,0)),"",INDIRECT("'SorP'!$A$"&amp;MATCH($J1004,SorP!$B$1:$B$6230,0))))</f>
        <v/>
      </c>
      <c r="U1004" s="239"/>
      <c r="V1004" s="269" t="e">
        <f>IF(C1004="",NA(),MATCH($B1004&amp;$C1004,'Smelter Look-up'!$J:$J,0))</f>
        <v>#N/A</v>
      </c>
      <c r="W1004" s="270"/>
      <c r="X1004" s="270">
        <f t="shared" ca="1" si="49"/>
        <v>0</v>
      </c>
      <c r="Y1004" s="270"/>
      <c r="Z1004" s="270"/>
      <c r="AB1004" s="272" t="str">
        <f t="shared" si="50"/>
        <v/>
      </c>
    </row>
    <row r="1005" spans="1:28" s="271" customFormat="1" ht="20.25">
      <c r="A1005" s="215"/>
      <c r="B1005" s="216" t="str">
        <f>IF(LEN(A1005)=0,"",INDEX('Smelter Look-up'!$A:$A,MATCH($A1005,'Smelter Look-up'!$E:$E,0)))</f>
        <v/>
      </c>
      <c r="C1005" s="220" t="str">
        <f>IF(LEN(A1005)=0,"",INDEX('Smelter Look-up'!$C:$C,MATCH($A1005,'Smelter Look-up'!$E:$E,0)))</f>
        <v/>
      </c>
      <c r="D1005" s="216"/>
      <c r="E1005" s="216" t="str">
        <f ca="1">IF(ISERROR($V1005),"",OFFSET('Smelter Look-up'!$D$4,$V1005-4,0)&amp;"")</f>
        <v/>
      </c>
      <c r="F1005" s="216" t="str">
        <f ca="1">IF(ISERROR($V1005),"",OFFSET('Smelter Look-up'!$E$4,$V1005-4,0))</f>
        <v/>
      </c>
      <c r="G1005" s="216" t="str">
        <f ca="1">IF(C1005=$X$4,"Enter smelter details", IF(ISERROR($V1005),"",OFFSET('Smelter Look-up'!$F$4,$V1005-4,0)))</f>
        <v/>
      </c>
      <c r="H1005" s="217" t="str">
        <f ca="1">IF(ISERROR($V1005),"",OFFSET('Smelter Look-up'!$G$4,$V1005-4,0))</f>
        <v/>
      </c>
      <c r="I1005" s="218" t="str">
        <f ca="1">IF(ISERROR($V1005),"",OFFSET('Smelter Look-up'!$H$4,$V1005-4,0))</f>
        <v/>
      </c>
      <c r="J1005" s="218" t="str">
        <f ca="1">IF(ISERROR($V1005),"",OFFSET('Smelter Look-up'!$I$4,$V1005-4,0))</f>
        <v/>
      </c>
      <c r="K1005" s="267"/>
      <c r="L1005" s="267"/>
      <c r="M1005" s="267"/>
      <c r="N1005" s="267"/>
      <c r="O1005" s="267"/>
      <c r="P1005" s="219"/>
      <c r="Q1005" s="268"/>
      <c r="R1005" s="216" t="str">
        <f ca="1">IF(ISERROR($V1005),"",OFFSET('Smelter Look-up'!$C$4,$V1005-4,0)&amp;"")</f>
        <v/>
      </c>
      <c r="S1005" s="224" t="str">
        <f t="shared" ca="1" si="48"/>
        <v/>
      </c>
      <c r="T1005" s="224" t="str">
        <f ca="1">IF(B1005="","",IF(ISERROR(MATCH($J1005,SorP!$B$1:$B$6230,0)),"",INDIRECT("'SorP'!$A$"&amp;MATCH($J1005,SorP!$B$1:$B$6230,0))))</f>
        <v/>
      </c>
      <c r="U1005" s="239"/>
      <c r="V1005" s="269" t="e">
        <f>IF(C1005="",NA(),MATCH($B1005&amp;$C1005,'Smelter Look-up'!$J:$J,0))</f>
        <v>#N/A</v>
      </c>
      <c r="W1005" s="270"/>
      <c r="X1005" s="270">
        <f t="shared" ca="1" si="49"/>
        <v>0</v>
      </c>
      <c r="Y1005" s="270"/>
      <c r="Z1005" s="270"/>
      <c r="AB1005" s="272" t="str">
        <f t="shared" si="50"/>
        <v/>
      </c>
    </row>
    <row r="1006" spans="1:28" s="271" customFormat="1" ht="20.25">
      <c r="A1006" s="215"/>
      <c r="B1006" s="216" t="str">
        <f>IF(LEN(A1006)=0,"",INDEX('Smelter Look-up'!$A:$A,MATCH($A1006,'Smelter Look-up'!$E:$E,0)))</f>
        <v/>
      </c>
      <c r="C1006" s="220" t="str">
        <f>IF(LEN(A1006)=0,"",INDEX('Smelter Look-up'!$C:$C,MATCH($A1006,'Smelter Look-up'!$E:$E,0)))</f>
        <v/>
      </c>
      <c r="D1006" s="216"/>
      <c r="E1006" s="216" t="str">
        <f ca="1">IF(ISERROR($V1006),"",OFFSET('Smelter Look-up'!$D$4,$V1006-4,0)&amp;"")</f>
        <v/>
      </c>
      <c r="F1006" s="216" t="str">
        <f ca="1">IF(ISERROR($V1006),"",OFFSET('Smelter Look-up'!$E$4,$V1006-4,0))</f>
        <v/>
      </c>
      <c r="G1006" s="216" t="str">
        <f ca="1">IF(C1006=$X$4,"Enter smelter details", IF(ISERROR($V1006),"",OFFSET('Smelter Look-up'!$F$4,$V1006-4,0)))</f>
        <v/>
      </c>
      <c r="H1006" s="217" t="str">
        <f ca="1">IF(ISERROR($V1006),"",OFFSET('Smelter Look-up'!$G$4,$V1006-4,0))</f>
        <v/>
      </c>
      <c r="I1006" s="218" t="str">
        <f ca="1">IF(ISERROR($V1006),"",OFFSET('Smelter Look-up'!$H$4,$V1006-4,0))</f>
        <v/>
      </c>
      <c r="J1006" s="218" t="str">
        <f ca="1">IF(ISERROR($V1006),"",OFFSET('Smelter Look-up'!$I$4,$V1006-4,0))</f>
        <v/>
      </c>
      <c r="K1006" s="267"/>
      <c r="L1006" s="267"/>
      <c r="M1006" s="267"/>
      <c r="N1006" s="267"/>
      <c r="O1006" s="267"/>
      <c r="P1006" s="219"/>
      <c r="Q1006" s="268"/>
      <c r="R1006" s="216" t="str">
        <f ca="1">IF(ISERROR($V1006),"",OFFSET('Smelter Look-up'!$C$4,$V1006-4,0)&amp;"")</f>
        <v/>
      </c>
      <c r="S1006" s="224" t="str">
        <f t="shared" ca="1" si="48"/>
        <v/>
      </c>
      <c r="T1006" s="224" t="str">
        <f ca="1">IF(B1006="","",IF(ISERROR(MATCH($J1006,SorP!$B$1:$B$6230,0)),"",INDIRECT("'SorP'!$A$"&amp;MATCH($J1006,SorP!$B$1:$B$6230,0))))</f>
        <v/>
      </c>
      <c r="U1006" s="239"/>
      <c r="V1006" s="269" t="e">
        <f>IF(C1006="",NA(),MATCH($B1006&amp;$C1006,'Smelter Look-up'!$J:$J,0))</f>
        <v>#N/A</v>
      </c>
      <c r="W1006" s="270"/>
      <c r="X1006" s="270">
        <f t="shared" ca="1" si="49"/>
        <v>0</v>
      </c>
      <c r="Y1006" s="270"/>
      <c r="Z1006" s="270"/>
      <c r="AB1006" s="272" t="str">
        <f t="shared" si="50"/>
        <v/>
      </c>
    </row>
    <row r="1007" spans="1:28" s="271" customFormat="1" ht="20.25">
      <c r="A1007" s="215"/>
      <c r="B1007" s="216" t="str">
        <f>IF(LEN(A1007)=0,"",INDEX('Smelter Look-up'!$A:$A,MATCH($A1007,'Smelter Look-up'!$E:$E,0)))</f>
        <v/>
      </c>
      <c r="C1007" s="220" t="str">
        <f>IF(LEN(A1007)=0,"",INDEX('Smelter Look-up'!$C:$C,MATCH($A1007,'Smelter Look-up'!$E:$E,0)))</f>
        <v/>
      </c>
      <c r="D1007" s="216"/>
      <c r="E1007" s="216" t="str">
        <f ca="1">IF(ISERROR($V1007),"",OFFSET('Smelter Look-up'!$D$4,$V1007-4,0)&amp;"")</f>
        <v/>
      </c>
      <c r="F1007" s="216" t="str">
        <f ca="1">IF(ISERROR($V1007),"",OFFSET('Smelter Look-up'!$E$4,$V1007-4,0))</f>
        <v/>
      </c>
      <c r="G1007" s="216" t="str">
        <f ca="1">IF(C1007=$X$4,"Enter smelter details", IF(ISERROR($V1007),"",OFFSET('Smelter Look-up'!$F$4,$V1007-4,0)))</f>
        <v/>
      </c>
      <c r="H1007" s="217" t="str">
        <f ca="1">IF(ISERROR($V1007),"",OFFSET('Smelter Look-up'!$G$4,$V1007-4,0))</f>
        <v/>
      </c>
      <c r="I1007" s="218" t="str">
        <f ca="1">IF(ISERROR($V1007),"",OFFSET('Smelter Look-up'!$H$4,$V1007-4,0))</f>
        <v/>
      </c>
      <c r="J1007" s="218" t="str">
        <f ca="1">IF(ISERROR($V1007),"",OFFSET('Smelter Look-up'!$I$4,$V1007-4,0))</f>
        <v/>
      </c>
      <c r="K1007" s="267"/>
      <c r="L1007" s="267"/>
      <c r="M1007" s="267"/>
      <c r="N1007" s="267"/>
      <c r="O1007" s="267"/>
      <c r="P1007" s="219"/>
      <c r="Q1007" s="268"/>
      <c r="R1007" s="216" t="str">
        <f ca="1">IF(ISERROR($V1007),"",OFFSET('Smelter Look-up'!$C$4,$V1007-4,0)&amp;"")</f>
        <v/>
      </c>
      <c r="S1007" s="224" t="str">
        <f t="shared" ca="1" si="48"/>
        <v/>
      </c>
      <c r="T1007" s="224" t="str">
        <f ca="1">IF(B1007="","",IF(ISERROR(MATCH($J1007,SorP!$B$1:$B$6230,0)),"",INDIRECT("'SorP'!$A$"&amp;MATCH($J1007,SorP!$B$1:$B$6230,0))))</f>
        <v/>
      </c>
      <c r="U1007" s="239"/>
      <c r="V1007" s="269" t="e">
        <f>IF(C1007="",NA(),MATCH($B1007&amp;$C1007,'Smelter Look-up'!$J:$J,0))</f>
        <v>#N/A</v>
      </c>
      <c r="W1007" s="270"/>
      <c r="X1007" s="270">
        <f t="shared" ca="1" si="49"/>
        <v>0</v>
      </c>
      <c r="Y1007" s="270"/>
      <c r="Z1007" s="270"/>
      <c r="AB1007" s="272" t="str">
        <f t="shared" si="50"/>
        <v/>
      </c>
    </row>
    <row r="1008" spans="1:28" s="271" customFormat="1" ht="20.25">
      <c r="A1008" s="215"/>
      <c r="B1008" s="216" t="str">
        <f>IF(LEN(A1008)=0,"",INDEX('Smelter Look-up'!$A:$A,MATCH($A1008,'Smelter Look-up'!$E:$E,0)))</f>
        <v/>
      </c>
      <c r="C1008" s="220" t="str">
        <f>IF(LEN(A1008)=0,"",INDEX('Smelter Look-up'!$C:$C,MATCH($A1008,'Smelter Look-up'!$E:$E,0)))</f>
        <v/>
      </c>
      <c r="D1008" s="216"/>
      <c r="E1008" s="216" t="str">
        <f ca="1">IF(ISERROR($V1008),"",OFFSET('Smelter Look-up'!$D$4,$V1008-4,0)&amp;"")</f>
        <v/>
      </c>
      <c r="F1008" s="216" t="str">
        <f ca="1">IF(ISERROR($V1008),"",OFFSET('Smelter Look-up'!$E$4,$V1008-4,0))</f>
        <v/>
      </c>
      <c r="G1008" s="216" t="str">
        <f ca="1">IF(C1008=$X$4,"Enter smelter details", IF(ISERROR($V1008),"",OFFSET('Smelter Look-up'!$F$4,$V1008-4,0)))</f>
        <v/>
      </c>
      <c r="H1008" s="217" t="str">
        <f ca="1">IF(ISERROR($V1008),"",OFFSET('Smelter Look-up'!$G$4,$V1008-4,0))</f>
        <v/>
      </c>
      <c r="I1008" s="218" t="str">
        <f ca="1">IF(ISERROR($V1008),"",OFFSET('Smelter Look-up'!$H$4,$V1008-4,0))</f>
        <v/>
      </c>
      <c r="J1008" s="218" t="str">
        <f ca="1">IF(ISERROR($V1008),"",OFFSET('Smelter Look-up'!$I$4,$V1008-4,0))</f>
        <v/>
      </c>
      <c r="K1008" s="267"/>
      <c r="L1008" s="267"/>
      <c r="M1008" s="267"/>
      <c r="N1008" s="267"/>
      <c r="O1008" s="267"/>
      <c r="P1008" s="219"/>
      <c r="Q1008" s="268"/>
      <c r="R1008" s="216" t="str">
        <f ca="1">IF(ISERROR($V1008),"",OFFSET('Smelter Look-up'!$C$4,$V1008-4,0)&amp;"")</f>
        <v/>
      </c>
      <c r="S1008" s="224" t="str">
        <f t="shared" ca="1" si="48"/>
        <v/>
      </c>
      <c r="T1008" s="224" t="str">
        <f ca="1">IF(B1008="","",IF(ISERROR(MATCH($J1008,SorP!$B$1:$B$6230,0)),"",INDIRECT("'SorP'!$A$"&amp;MATCH($J1008,SorP!$B$1:$B$6230,0))))</f>
        <v/>
      </c>
      <c r="U1008" s="239"/>
      <c r="V1008" s="269" t="e">
        <f>IF(C1008="",NA(),MATCH($B1008&amp;$C1008,'Smelter Look-up'!$J:$J,0))</f>
        <v>#N/A</v>
      </c>
      <c r="W1008" s="270"/>
      <c r="X1008" s="270">
        <f t="shared" ca="1" si="49"/>
        <v>0</v>
      </c>
      <c r="Y1008" s="270"/>
      <c r="Z1008" s="270"/>
      <c r="AB1008" s="272" t="str">
        <f t="shared" si="50"/>
        <v/>
      </c>
    </row>
    <row r="1009" spans="1:28" s="271" customFormat="1" ht="20.25">
      <c r="A1009" s="215"/>
      <c r="B1009" s="216" t="str">
        <f>IF(LEN(A1009)=0,"",INDEX('Smelter Look-up'!$A:$A,MATCH($A1009,'Smelter Look-up'!$E:$E,0)))</f>
        <v/>
      </c>
      <c r="C1009" s="220" t="str">
        <f>IF(LEN(A1009)=0,"",INDEX('Smelter Look-up'!$C:$C,MATCH($A1009,'Smelter Look-up'!$E:$E,0)))</f>
        <v/>
      </c>
      <c r="D1009" s="216"/>
      <c r="E1009" s="216" t="str">
        <f ca="1">IF(ISERROR($V1009),"",OFFSET('Smelter Look-up'!$D$4,$V1009-4,0)&amp;"")</f>
        <v/>
      </c>
      <c r="F1009" s="216" t="str">
        <f ca="1">IF(ISERROR($V1009),"",OFFSET('Smelter Look-up'!$E$4,$V1009-4,0))</f>
        <v/>
      </c>
      <c r="G1009" s="216" t="str">
        <f ca="1">IF(C1009=$X$4,"Enter smelter details", IF(ISERROR($V1009),"",OFFSET('Smelter Look-up'!$F$4,$V1009-4,0)))</f>
        <v/>
      </c>
      <c r="H1009" s="217" t="str">
        <f ca="1">IF(ISERROR($V1009),"",OFFSET('Smelter Look-up'!$G$4,$V1009-4,0))</f>
        <v/>
      </c>
      <c r="I1009" s="218" t="str">
        <f ca="1">IF(ISERROR($V1009),"",OFFSET('Smelter Look-up'!$H$4,$V1009-4,0))</f>
        <v/>
      </c>
      <c r="J1009" s="218" t="str">
        <f ca="1">IF(ISERROR($V1009),"",OFFSET('Smelter Look-up'!$I$4,$V1009-4,0))</f>
        <v/>
      </c>
      <c r="K1009" s="267"/>
      <c r="L1009" s="267"/>
      <c r="M1009" s="267"/>
      <c r="N1009" s="267"/>
      <c r="O1009" s="267"/>
      <c r="P1009" s="219"/>
      <c r="Q1009" s="268"/>
      <c r="R1009" s="216" t="str">
        <f ca="1">IF(ISERROR($V1009),"",OFFSET('Smelter Look-up'!$C$4,$V1009-4,0)&amp;"")</f>
        <v/>
      </c>
      <c r="S1009" s="224" t="str">
        <f t="shared" ca="1" si="48"/>
        <v/>
      </c>
      <c r="T1009" s="224" t="str">
        <f ca="1">IF(B1009="","",IF(ISERROR(MATCH($J1009,SorP!$B$1:$B$6230,0)),"",INDIRECT("'SorP'!$A$"&amp;MATCH($J1009,SorP!$B$1:$B$6230,0))))</f>
        <v/>
      </c>
      <c r="U1009" s="239"/>
      <c r="V1009" s="269" t="e">
        <f>IF(C1009="",NA(),MATCH($B1009&amp;$C1009,'Smelter Look-up'!$J:$J,0))</f>
        <v>#N/A</v>
      </c>
      <c r="W1009" s="270"/>
      <c r="X1009" s="270">
        <f t="shared" ca="1" si="49"/>
        <v>0</v>
      </c>
      <c r="Y1009" s="270"/>
      <c r="Z1009" s="270"/>
      <c r="AB1009" s="272" t="str">
        <f t="shared" si="50"/>
        <v/>
      </c>
    </row>
    <row r="1010" spans="1:28" s="271" customFormat="1" ht="20.25">
      <c r="A1010" s="215"/>
      <c r="B1010" s="216" t="str">
        <f>IF(LEN(A1010)=0,"",INDEX('Smelter Look-up'!$A:$A,MATCH($A1010,'Smelter Look-up'!$E:$E,0)))</f>
        <v/>
      </c>
      <c r="C1010" s="220" t="str">
        <f>IF(LEN(A1010)=0,"",INDEX('Smelter Look-up'!$C:$C,MATCH($A1010,'Smelter Look-up'!$E:$E,0)))</f>
        <v/>
      </c>
      <c r="D1010" s="216"/>
      <c r="E1010" s="216" t="str">
        <f ca="1">IF(ISERROR($V1010),"",OFFSET('Smelter Look-up'!$D$4,$V1010-4,0)&amp;"")</f>
        <v/>
      </c>
      <c r="F1010" s="216" t="str">
        <f ca="1">IF(ISERROR($V1010),"",OFFSET('Smelter Look-up'!$E$4,$V1010-4,0))</f>
        <v/>
      </c>
      <c r="G1010" s="216" t="str">
        <f ca="1">IF(C1010=$X$4,"Enter smelter details", IF(ISERROR($V1010),"",OFFSET('Smelter Look-up'!$F$4,$V1010-4,0)))</f>
        <v/>
      </c>
      <c r="H1010" s="217" t="str">
        <f ca="1">IF(ISERROR($V1010),"",OFFSET('Smelter Look-up'!$G$4,$V1010-4,0))</f>
        <v/>
      </c>
      <c r="I1010" s="218" t="str">
        <f ca="1">IF(ISERROR($V1010),"",OFFSET('Smelter Look-up'!$H$4,$V1010-4,0))</f>
        <v/>
      </c>
      <c r="J1010" s="218" t="str">
        <f ca="1">IF(ISERROR($V1010),"",OFFSET('Smelter Look-up'!$I$4,$V1010-4,0))</f>
        <v/>
      </c>
      <c r="K1010" s="267"/>
      <c r="L1010" s="267"/>
      <c r="M1010" s="267"/>
      <c r="N1010" s="267"/>
      <c r="O1010" s="267"/>
      <c r="P1010" s="219"/>
      <c r="Q1010" s="268"/>
      <c r="R1010" s="216" t="str">
        <f ca="1">IF(ISERROR($V1010),"",OFFSET('Smelter Look-up'!$C$4,$V1010-4,0)&amp;"")</f>
        <v/>
      </c>
      <c r="S1010" s="224" t="str">
        <f t="shared" ca="1" si="48"/>
        <v/>
      </c>
      <c r="T1010" s="224" t="str">
        <f ca="1">IF(B1010="","",IF(ISERROR(MATCH($J1010,SorP!$B$1:$B$6230,0)),"",INDIRECT("'SorP'!$A$"&amp;MATCH($J1010,SorP!$B$1:$B$6230,0))))</f>
        <v/>
      </c>
      <c r="U1010" s="239"/>
      <c r="V1010" s="269" t="e">
        <f>IF(C1010="",NA(),MATCH($B1010&amp;$C1010,'Smelter Look-up'!$J:$J,0))</f>
        <v>#N/A</v>
      </c>
      <c r="W1010" s="270"/>
      <c r="X1010" s="270">
        <f t="shared" ca="1" si="49"/>
        <v>0</v>
      </c>
      <c r="Y1010" s="270"/>
      <c r="Z1010" s="270"/>
      <c r="AB1010" s="272" t="str">
        <f t="shared" si="50"/>
        <v/>
      </c>
    </row>
    <row r="1011" spans="1:28" s="271" customFormat="1" ht="20.25">
      <c r="A1011" s="215"/>
      <c r="B1011" s="216" t="str">
        <f>IF(LEN(A1011)=0,"",INDEX('Smelter Look-up'!$A:$A,MATCH($A1011,'Smelter Look-up'!$E:$E,0)))</f>
        <v/>
      </c>
      <c r="C1011" s="220" t="str">
        <f>IF(LEN(A1011)=0,"",INDEX('Smelter Look-up'!$C:$C,MATCH($A1011,'Smelter Look-up'!$E:$E,0)))</f>
        <v/>
      </c>
      <c r="D1011" s="216"/>
      <c r="E1011" s="216" t="str">
        <f ca="1">IF(ISERROR($V1011),"",OFFSET('Smelter Look-up'!$D$4,$V1011-4,0)&amp;"")</f>
        <v/>
      </c>
      <c r="F1011" s="216" t="str">
        <f ca="1">IF(ISERROR($V1011),"",OFFSET('Smelter Look-up'!$E$4,$V1011-4,0))</f>
        <v/>
      </c>
      <c r="G1011" s="216" t="str">
        <f ca="1">IF(C1011=$X$4,"Enter smelter details", IF(ISERROR($V1011),"",OFFSET('Smelter Look-up'!$F$4,$V1011-4,0)))</f>
        <v/>
      </c>
      <c r="H1011" s="217" t="str">
        <f ca="1">IF(ISERROR($V1011),"",OFFSET('Smelter Look-up'!$G$4,$V1011-4,0))</f>
        <v/>
      </c>
      <c r="I1011" s="218" t="str">
        <f ca="1">IF(ISERROR($V1011),"",OFFSET('Smelter Look-up'!$H$4,$V1011-4,0))</f>
        <v/>
      </c>
      <c r="J1011" s="218" t="str">
        <f ca="1">IF(ISERROR($V1011),"",OFFSET('Smelter Look-up'!$I$4,$V1011-4,0))</f>
        <v/>
      </c>
      <c r="K1011" s="267"/>
      <c r="L1011" s="267"/>
      <c r="M1011" s="267"/>
      <c r="N1011" s="267"/>
      <c r="O1011" s="267"/>
      <c r="P1011" s="219"/>
      <c r="Q1011" s="268"/>
      <c r="R1011" s="216" t="str">
        <f ca="1">IF(ISERROR($V1011),"",OFFSET('Smelter Look-up'!$C$4,$V1011-4,0)&amp;"")</f>
        <v/>
      </c>
      <c r="S1011" s="224" t="str">
        <f t="shared" ca="1" si="48"/>
        <v/>
      </c>
      <c r="T1011" s="224" t="str">
        <f ca="1">IF(B1011="","",IF(ISERROR(MATCH($J1011,SorP!$B$1:$B$6230,0)),"",INDIRECT("'SorP'!$A$"&amp;MATCH($J1011,SorP!$B$1:$B$6230,0))))</f>
        <v/>
      </c>
      <c r="U1011" s="239"/>
      <c r="V1011" s="269" t="e">
        <f>IF(C1011="",NA(),MATCH($B1011&amp;$C1011,'Smelter Look-up'!$J:$J,0))</f>
        <v>#N/A</v>
      </c>
      <c r="W1011" s="270"/>
      <c r="X1011" s="270">
        <f t="shared" ca="1" si="49"/>
        <v>0</v>
      </c>
      <c r="Y1011" s="270"/>
      <c r="Z1011" s="270"/>
      <c r="AB1011" s="272" t="str">
        <f t="shared" si="50"/>
        <v/>
      </c>
    </row>
    <row r="1012" spans="1:28" s="271" customFormat="1" ht="20.25">
      <c r="A1012" s="215"/>
      <c r="B1012" s="216" t="str">
        <f>IF(LEN(A1012)=0,"",INDEX('Smelter Look-up'!$A:$A,MATCH($A1012,'Smelter Look-up'!$E:$E,0)))</f>
        <v/>
      </c>
      <c r="C1012" s="220" t="str">
        <f>IF(LEN(A1012)=0,"",INDEX('Smelter Look-up'!$C:$C,MATCH($A1012,'Smelter Look-up'!$E:$E,0)))</f>
        <v/>
      </c>
      <c r="D1012" s="216"/>
      <c r="E1012" s="216" t="str">
        <f ca="1">IF(ISERROR($V1012),"",OFFSET('Smelter Look-up'!$D$4,$V1012-4,0)&amp;"")</f>
        <v/>
      </c>
      <c r="F1012" s="216" t="str">
        <f ca="1">IF(ISERROR($V1012),"",OFFSET('Smelter Look-up'!$E$4,$V1012-4,0))</f>
        <v/>
      </c>
      <c r="G1012" s="216" t="str">
        <f ca="1">IF(C1012=$X$4,"Enter smelter details", IF(ISERROR($V1012),"",OFFSET('Smelter Look-up'!$F$4,$V1012-4,0)))</f>
        <v/>
      </c>
      <c r="H1012" s="217" t="str">
        <f ca="1">IF(ISERROR($V1012),"",OFFSET('Smelter Look-up'!$G$4,$V1012-4,0))</f>
        <v/>
      </c>
      <c r="I1012" s="218" t="str">
        <f ca="1">IF(ISERROR($V1012),"",OFFSET('Smelter Look-up'!$H$4,$V1012-4,0))</f>
        <v/>
      </c>
      <c r="J1012" s="218" t="str">
        <f ca="1">IF(ISERROR($V1012),"",OFFSET('Smelter Look-up'!$I$4,$V1012-4,0))</f>
        <v/>
      </c>
      <c r="K1012" s="267"/>
      <c r="L1012" s="267"/>
      <c r="M1012" s="267"/>
      <c r="N1012" s="267"/>
      <c r="O1012" s="267"/>
      <c r="P1012" s="219"/>
      <c r="Q1012" s="268"/>
      <c r="R1012" s="216" t="str">
        <f ca="1">IF(ISERROR($V1012),"",OFFSET('Smelter Look-up'!$C$4,$V1012-4,0)&amp;"")</f>
        <v/>
      </c>
      <c r="S1012" s="224" t="str">
        <f t="shared" ca="1" si="48"/>
        <v/>
      </c>
      <c r="T1012" s="224" t="str">
        <f ca="1">IF(B1012="","",IF(ISERROR(MATCH($J1012,SorP!$B$1:$B$6230,0)),"",INDIRECT("'SorP'!$A$"&amp;MATCH($J1012,SorP!$B$1:$B$6230,0))))</f>
        <v/>
      </c>
      <c r="U1012" s="239"/>
      <c r="V1012" s="269" t="e">
        <f>IF(C1012="",NA(),MATCH($B1012&amp;$C1012,'Smelter Look-up'!$J:$J,0))</f>
        <v>#N/A</v>
      </c>
      <c r="W1012" s="270"/>
      <c r="X1012" s="270">
        <f t="shared" ca="1" si="49"/>
        <v>0</v>
      </c>
      <c r="Y1012" s="270"/>
      <c r="Z1012" s="270"/>
      <c r="AB1012" s="272" t="str">
        <f t="shared" si="50"/>
        <v/>
      </c>
    </row>
    <row r="1013" spans="1:28" s="271" customFormat="1" ht="20.25">
      <c r="A1013" s="215"/>
      <c r="B1013" s="216" t="str">
        <f>IF(LEN(A1013)=0,"",INDEX('Smelter Look-up'!$A:$A,MATCH($A1013,'Smelter Look-up'!$E:$E,0)))</f>
        <v/>
      </c>
      <c r="C1013" s="220" t="str">
        <f>IF(LEN(A1013)=0,"",INDEX('Smelter Look-up'!$C:$C,MATCH($A1013,'Smelter Look-up'!$E:$E,0)))</f>
        <v/>
      </c>
      <c r="D1013" s="216"/>
      <c r="E1013" s="216" t="str">
        <f ca="1">IF(ISERROR($V1013),"",OFFSET('Smelter Look-up'!$D$4,$V1013-4,0)&amp;"")</f>
        <v/>
      </c>
      <c r="F1013" s="216" t="str">
        <f ca="1">IF(ISERROR($V1013),"",OFFSET('Smelter Look-up'!$E$4,$V1013-4,0))</f>
        <v/>
      </c>
      <c r="G1013" s="216" t="str">
        <f ca="1">IF(C1013=$X$4,"Enter smelter details", IF(ISERROR($V1013),"",OFFSET('Smelter Look-up'!$F$4,$V1013-4,0)))</f>
        <v/>
      </c>
      <c r="H1013" s="217" t="str">
        <f ca="1">IF(ISERROR($V1013),"",OFFSET('Smelter Look-up'!$G$4,$V1013-4,0))</f>
        <v/>
      </c>
      <c r="I1013" s="218" t="str">
        <f ca="1">IF(ISERROR($V1013),"",OFFSET('Smelter Look-up'!$H$4,$V1013-4,0))</f>
        <v/>
      </c>
      <c r="J1013" s="218" t="str">
        <f ca="1">IF(ISERROR($V1013),"",OFFSET('Smelter Look-up'!$I$4,$V1013-4,0))</f>
        <v/>
      </c>
      <c r="K1013" s="267"/>
      <c r="L1013" s="267"/>
      <c r="M1013" s="267"/>
      <c r="N1013" s="267"/>
      <c r="O1013" s="267"/>
      <c r="P1013" s="219"/>
      <c r="Q1013" s="268"/>
      <c r="R1013" s="216" t="str">
        <f ca="1">IF(ISERROR($V1013),"",OFFSET('Smelter Look-up'!$C$4,$V1013-4,0)&amp;"")</f>
        <v/>
      </c>
      <c r="S1013" s="224" t="str">
        <f t="shared" ca="1" si="48"/>
        <v/>
      </c>
      <c r="T1013" s="224" t="str">
        <f ca="1">IF(B1013="","",IF(ISERROR(MATCH($J1013,SorP!$B$1:$B$6230,0)),"",INDIRECT("'SorP'!$A$"&amp;MATCH($J1013,SorP!$B$1:$B$6230,0))))</f>
        <v/>
      </c>
      <c r="U1013" s="239"/>
      <c r="V1013" s="269" t="e">
        <f>IF(C1013="",NA(),MATCH($B1013&amp;$C1013,'Smelter Look-up'!$J:$J,0))</f>
        <v>#N/A</v>
      </c>
      <c r="W1013" s="270"/>
      <c r="X1013" s="270">
        <f t="shared" ca="1" si="49"/>
        <v>0</v>
      </c>
      <c r="Y1013" s="270"/>
      <c r="Z1013" s="270"/>
      <c r="AB1013" s="272" t="str">
        <f t="shared" si="50"/>
        <v/>
      </c>
    </row>
    <row r="1014" spans="1:28" s="271" customFormat="1" ht="20.25">
      <c r="A1014" s="215"/>
      <c r="B1014" s="216" t="str">
        <f>IF(LEN(A1014)=0,"",INDEX('Smelter Look-up'!$A:$A,MATCH($A1014,'Smelter Look-up'!$E:$E,0)))</f>
        <v/>
      </c>
      <c r="C1014" s="220" t="str">
        <f>IF(LEN(A1014)=0,"",INDEX('Smelter Look-up'!$C:$C,MATCH($A1014,'Smelter Look-up'!$E:$E,0)))</f>
        <v/>
      </c>
      <c r="D1014" s="216"/>
      <c r="E1014" s="216" t="str">
        <f ca="1">IF(ISERROR($V1014),"",OFFSET('Smelter Look-up'!$D$4,$V1014-4,0)&amp;"")</f>
        <v/>
      </c>
      <c r="F1014" s="216" t="str">
        <f ca="1">IF(ISERROR($V1014),"",OFFSET('Smelter Look-up'!$E$4,$V1014-4,0))</f>
        <v/>
      </c>
      <c r="G1014" s="216" t="str">
        <f ca="1">IF(C1014=$X$4,"Enter smelter details", IF(ISERROR($V1014),"",OFFSET('Smelter Look-up'!$F$4,$V1014-4,0)))</f>
        <v/>
      </c>
      <c r="H1014" s="217" t="str">
        <f ca="1">IF(ISERROR($V1014),"",OFFSET('Smelter Look-up'!$G$4,$V1014-4,0))</f>
        <v/>
      </c>
      <c r="I1014" s="218" t="str">
        <f ca="1">IF(ISERROR($V1014),"",OFFSET('Smelter Look-up'!$H$4,$V1014-4,0))</f>
        <v/>
      </c>
      <c r="J1014" s="218" t="str">
        <f ca="1">IF(ISERROR($V1014),"",OFFSET('Smelter Look-up'!$I$4,$V1014-4,0))</f>
        <v/>
      </c>
      <c r="K1014" s="267"/>
      <c r="L1014" s="267"/>
      <c r="M1014" s="267"/>
      <c r="N1014" s="267"/>
      <c r="O1014" s="267"/>
      <c r="P1014" s="219"/>
      <c r="Q1014" s="268"/>
      <c r="R1014" s="216" t="str">
        <f ca="1">IF(ISERROR($V1014),"",OFFSET('Smelter Look-up'!$C$4,$V1014-4,0)&amp;"")</f>
        <v/>
      </c>
      <c r="S1014" s="224" t="str">
        <f t="shared" ca="1" si="48"/>
        <v/>
      </c>
      <c r="T1014" s="224" t="str">
        <f ca="1">IF(B1014="","",IF(ISERROR(MATCH($J1014,SorP!$B$1:$B$6230,0)),"",INDIRECT("'SorP'!$A$"&amp;MATCH($J1014,SorP!$B$1:$B$6230,0))))</f>
        <v/>
      </c>
      <c r="U1014" s="239"/>
      <c r="V1014" s="269" t="e">
        <f>IF(C1014="",NA(),MATCH($B1014&amp;$C1014,'Smelter Look-up'!$J:$J,0))</f>
        <v>#N/A</v>
      </c>
      <c r="W1014" s="270"/>
      <c r="X1014" s="270">
        <f t="shared" ca="1" si="49"/>
        <v>0</v>
      </c>
      <c r="Y1014" s="270"/>
      <c r="Z1014" s="270"/>
      <c r="AB1014" s="272" t="str">
        <f t="shared" si="50"/>
        <v/>
      </c>
    </row>
    <row r="1015" spans="1:28" s="271" customFormat="1" ht="20.25">
      <c r="A1015" s="215"/>
      <c r="B1015" s="216" t="str">
        <f>IF(LEN(A1015)=0,"",INDEX('Smelter Look-up'!$A:$A,MATCH($A1015,'Smelter Look-up'!$E:$E,0)))</f>
        <v/>
      </c>
      <c r="C1015" s="220" t="str">
        <f>IF(LEN(A1015)=0,"",INDEX('Smelter Look-up'!$C:$C,MATCH($A1015,'Smelter Look-up'!$E:$E,0)))</f>
        <v/>
      </c>
      <c r="D1015" s="216"/>
      <c r="E1015" s="216" t="str">
        <f ca="1">IF(ISERROR($V1015),"",OFFSET('Smelter Look-up'!$D$4,$V1015-4,0)&amp;"")</f>
        <v/>
      </c>
      <c r="F1015" s="216" t="str">
        <f ca="1">IF(ISERROR($V1015),"",OFFSET('Smelter Look-up'!$E$4,$V1015-4,0))</f>
        <v/>
      </c>
      <c r="G1015" s="216" t="str">
        <f ca="1">IF(C1015=$X$4,"Enter smelter details", IF(ISERROR($V1015),"",OFFSET('Smelter Look-up'!$F$4,$V1015-4,0)))</f>
        <v/>
      </c>
      <c r="H1015" s="217" t="str">
        <f ca="1">IF(ISERROR($V1015),"",OFFSET('Smelter Look-up'!$G$4,$V1015-4,0))</f>
        <v/>
      </c>
      <c r="I1015" s="218" t="str">
        <f ca="1">IF(ISERROR($V1015),"",OFFSET('Smelter Look-up'!$H$4,$V1015-4,0))</f>
        <v/>
      </c>
      <c r="J1015" s="218" t="str">
        <f ca="1">IF(ISERROR($V1015),"",OFFSET('Smelter Look-up'!$I$4,$V1015-4,0))</f>
        <v/>
      </c>
      <c r="K1015" s="267"/>
      <c r="L1015" s="267"/>
      <c r="M1015" s="267"/>
      <c r="N1015" s="267"/>
      <c r="O1015" s="267"/>
      <c r="P1015" s="219"/>
      <c r="Q1015" s="268"/>
      <c r="R1015" s="216" t="str">
        <f ca="1">IF(ISERROR($V1015),"",OFFSET('Smelter Look-up'!$C$4,$V1015-4,0)&amp;"")</f>
        <v/>
      </c>
      <c r="S1015" s="224" t="str">
        <f t="shared" ca="1" si="48"/>
        <v/>
      </c>
      <c r="T1015" s="224" t="str">
        <f ca="1">IF(B1015="","",IF(ISERROR(MATCH($J1015,SorP!$B$1:$B$6230,0)),"",INDIRECT("'SorP'!$A$"&amp;MATCH($J1015,SorP!$B$1:$B$6230,0))))</f>
        <v/>
      </c>
      <c r="U1015" s="239"/>
      <c r="V1015" s="269" t="e">
        <f>IF(C1015="",NA(),MATCH($B1015&amp;$C1015,'Smelter Look-up'!$J:$J,0))</f>
        <v>#N/A</v>
      </c>
      <c r="W1015" s="270"/>
      <c r="X1015" s="270">
        <f t="shared" ca="1" si="49"/>
        <v>0</v>
      </c>
      <c r="Y1015" s="270"/>
      <c r="Z1015" s="270"/>
      <c r="AB1015" s="272" t="str">
        <f t="shared" si="50"/>
        <v/>
      </c>
    </row>
    <row r="1016" spans="1:28" s="271" customFormat="1" ht="20.25">
      <c r="A1016" s="215"/>
      <c r="B1016" s="216" t="str">
        <f>IF(LEN(A1016)=0,"",INDEX('Smelter Look-up'!$A:$A,MATCH($A1016,'Smelter Look-up'!$E:$E,0)))</f>
        <v/>
      </c>
      <c r="C1016" s="220" t="str">
        <f>IF(LEN(A1016)=0,"",INDEX('Smelter Look-up'!$C:$C,MATCH($A1016,'Smelter Look-up'!$E:$E,0)))</f>
        <v/>
      </c>
      <c r="D1016" s="216"/>
      <c r="E1016" s="216" t="str">
        <f ca="1">IF(ISERROR($V1016),"",OFFSET('Smelter Look-up'!$D$4,$V1016-4,0)&amp;"")</f>
        <v/>
      </c>
      <c r="F1016" s="216" t="str">
        <f ca="1">IF(ISERROR($V1016),"",OFFSET('Smelter Look-up'!$E$4,$V1016-4,0))</f>
        <v/>
      </c>
      <c r="G1016" s="216" t="str">
        <f ca="1">IF(C1016=$X$4,"Enter smelter details", IF(ISERROR($V1016),"",OFFSET('Smelter Look-up'!$F$4,$V1016-4,0)))</f>
        <v/>
      </c>
      <c r="H1016" s="217" t="str">
        <f ca="1">IF(ISERROR($V1016),"",OFFSET('Smelter Look-up'!$G$4,$V1016-4,0))</f>
        <v/>
      </c>
      <c r="I1016" s="218" t="str">
        <f ca="1">IF(ISERROR($V1016),"",OFFSET('Smelter Look-up'!$H$4,$V1016-4,0))</f>
        <v/>
      </c>
      <c r="J1016" s="218" t="str">
        <f ca="1">IF(ISERROR($V1016),"",OFFSET('Smelter Look-up'!$I$4,$V1016-4,0))</f>
        <v/>
      </c>
      <c r="K1016" s="267"/>
      <c r="L1016" s="267"/>
      <c r="M1016" s="267"/>
      <c r="N1016" s="267"/>
      <c r="O1016" s="267"/>
      <c r="P1016" s="219"/>
      <c r="Q1016" s="268"/>
      <c r="R1016" s="216" t="str">
        <f ca="1">IF(ISERROR($V1016),"",OFFSET('Smelter Look-up'!$C$4,$V1016-4,0)&amp;"")</f>
        <v/>
      </c>
      <c r="S1016" s="224" t="str">
        <f t="shared" ca="1" si="48"/>
        <v/>
      </c>
      <c r="T1016" s="224" t="str">
        <f ca="1">IF(B1016="","",IF(ISERROR(MATCH($J1016,SorP!$B$1:$B$6230,0)),"",INDIRECT("'SorP'!$A$"&amp;MATCH($J1016,SorP!$B$1:$B$6230,0))))</f>
        <v/>
      </c>
      <c r="U1016" s="239"/>
      <c r="V1016" s="269" t="e">
        <f>IF(C1016="",NA(),MATCH($B1016&amp;$C1016,'Smelter Look-up'!$J:$J,0))</f>
        <v>#N/A</v>
      </c>
      <c r="W1016" s="270"/>
      <c r="X1016" s="270">
        <f t="shared" ca="1" si="49"/>
        <v>0</v>
      </c>
      <c r="Y1016" s="270"/>
      <c r="Z1016" s="270"/>
      <c r="AB1016" s="272" t="str">
        <f t="shared" si="50"/>
        <v/>
      </c>
    </row>
    <row r="1017" spans="1:28" s="271" customFormat="1" ht="20.25">
      <c r="A1017" s="215"/>
      <c r="B1017" s="216" t="str">
        <f>IF(LEN(A1017)=0,"",INDEX('Smelter Look-up'!$A:$A,MATCH($A1017,'Smelter Look-up'!$E:$E,0)))</f>
        <v/>
      </c>
      <c r="C1017" s="220" t="str">
        <f>IF(LEN(A1017)=0,"",INDEX('Smelter Look-up'!$C:$C,MATCH($A1017,'Smelter Look-up'!$E:$E,0)))</f>
        <v/>
      </c>
      <c r="D1017" s="216"/>
      <c r="E1017" s="216" t="str">
        <f ca="1">IF(ISERROR($V1017),"",OFFSET('Smelter Look-up'!$D$4,$V1017-4,0)&amp;"")</f>
        <v/>
      </c>
      <c r="F1017" s="216" t="str">
        <f ca="1">IF(ISERROR($V1017),"",OFFSET('Smelter Look-up'!$E$4,$V1017-4,0))</f>
        <v/>
      </c>
      <c r="G1017" s="216" t="str">
        <f ca="1">IF(C1017=$X$4,"Enter smelter details", IF(ISERROR($V1017),"",OFFSET('Smelter Look-up'!$F$4,$V1017-4,0)))</f>
        <v/>
      </c>
      <c r="H1017" s="217" t="str">
        <f ca="1">IF(ISERROR($V1017),"",OFFSET('Smelter Look-up'!$G$4,$V1017-4,0))</f>
        <v/>
      </c>
      <c r="I1017" s="218" t="str">
        <f ca="1">IF(ISERROR($V1017),"",OFFSET('Smelter Look-up'!$H$4,$V1017-4,0))</f>
        <v/>
      </c>
      <c r="J1017" s="218" t="str">
        <f ca="1">IF(ISERROR($V1017),"",OFFSET('Smelter Look-up'!$I$4,$V1017-4,0))</f>
        <v/>
      </c>
      <c r="K1017" s="267"/>
      <c r="L1017" s="267"/>
      <c r="M1017" s="267"/>
      <c r="N1017" s="267"/>
      <c r="O1017" s="267"/>
      <c r="P1017" s="219"/>
      <c r="Q1017" s="268"/>
      <c r="R1017" s="216" t="str">
        <f ca="1">IF(ISERROR($V1017),"",OFFSET('Smelter Look-up'!$C$4,$V1017-4,0)&amp;"")</f>
        <v/>
      </c>
      <c r="S1017" s="224" t="str">
        <f t="shared" ca="1" si="48"/>
        <v/>
      </c>
      <c r="T1017" s="224" t="str">
        <f ca="1">IF(B1017="","",IF(ISERROR(MATCH($J1017,SorP!$B$1:$B$6230,0)),"",INDIRECT("'SorP'!$A$"&amp;MATCH($J1017,SorP!$B$1:$B$6230,0))))</f>
        <v/>
      </c>
      <c r="U1017" s="239"/>
      <c r="V1017" s="269" t="e">
        <f>IF(C1017="",NA(),MATCH($B1017&amp;$C1017,'Smelter Look-up'!$J:$J,0))</f>
        <v>#N/A</v>
      </c>
      <c r="W1017" s="270"/>
      <c r="X1017" s="270">
        <f t="shared" ca="1" si="49"/>
        <v>0</v>
      </c>
      <c r="Y1017" s="270"/>
      <c r="Z1017" s="270"/>
      <c r="AB1017" s="272" t="str">
        <f t="shared" si="50"/>
        <v/>
      </c>
    </row>
    <row r="1018" spans="1:28" s="271" customFormat="1" ht="20.25">
      <c r="A1018" s="215"/>
      <c r="B1018" s="216" t="str">
        <f>IF(LEN(A1018)=0,"",INDEX('Smelter Look-up'!$A:$A,MATCH($A1018,'Smelter Look-up'!$E:$E,0)))</f>
        <v/>
      </c>
      <c r="C1018" s="220" t="str">
        <f>IF(LEN(A1018)=0,"",INDEX('Smelter Look-up'!$C:$C,MATCH($A1018,'Smelter Look-up'!$E:$E,0)))</f>
        <v/>
      </c>
      <c r="D1018" s="216"/>
      <c r="E1018" s="216" t="str">
        <f ca="1">IF(ISERROR($V1018),"",OFFSET('Smelter Look-up'!$D$4,$V1018-4,0)&amp;"")</f>
        <v/>
      </c>
      <c r="F1018" s="216" t="str">
        <f ca="1">IF(ISERROR($V1018),"",OFFSET('Smelter Look-up'!$E$4,$V1018-4,0))</f>
        <v/>
      </c>
      <c r="G1018" s="216" t="str">
        <f ca="1">IF(C1018=$X$4,"Enter smelter details", IF(ISERROR($V1018),"",OFFSET('Smelter Look-up'!$F$4,$V1018-4,0)))</f>
        <v/>
      </c>
      <c r="H1018" s="217" t="str">
        <f ca="1">IF(ISERROR($V1018),"",OFFSET('Smelter Look-up'!$G$4,$V1018-4,0))</f>
        <v/>
      </c>
      <c r="I1018" s="218" t="str">
        <f ca="1">IF(ISERROR($V1018),"",OFFSET('Smelter Look-up'!$H$4,$V1018-4,0))</f>
        <v/>
      </c>
      <c r="J1018" s="218" t="str">
        <f ca="1">IF(ISERROR($V1018),"",OFFSET('Smelter Look-up'!$I$4,$V1018-4,0))</f>
        <v/>
      </c>
      <c r="K1018" s="267"/>
      <c r="L1018" s="267"/>
      <c r="M1018" s="267"/>
      <c r="N1018" s="267"/>
      <c r="O1018" s="267"/>
      <c r="P1018" s="219"/>
      <c r="Q1018" s="268"/>
      <c r="R1018" s="216" t="str">
        <f ca="1">IF(ISERROR($V1018),"",OFFSET('Smelter Look-up'!$C$4,$V1018-4,0)&amp;"")</f>
        <v/>
      </c>
      <c r="S1018" s="224" t="str">
        <f t="shared" ca="1" si="48"/>
        <v/>
      </c>
      <c r="T1018" s="224" t="str">
        <f ca="1">IF(B1018="","",IF(ISERROR(MATCH($J1018,SorP!$B$1:$B$6230,0)),"",INDIRECT("'SorP'!$A$"&amp;MATCH($J1018,SorP!$B$1:$B$6230,0))))</f>
        <v/>
      </c>
      <c r="U1018" s="239"/>
      <c r="V1018" s="269" t="e">
        <f>IF(C1018="",NA(),MATCH($B1018&amp;$C1018,'Smelter Look-up'!$J:$J,0))</f>
        <v>#N/A</v>
      </c>
      <c r="W1018" s="270"/>
      <c r="X1018" s="270">
        <f t="shared" ca="1" si="49"/>
        <v>0</v>
      </c>
      <c r="Y1018" s="270"/>
      <c r="Z1018" s="270"/>
      <c r="AB1018" s="272" t="str">
        <f t="shared" si="50"/>
        <v/>
      </c>
    </row>
    <row r="1019" spans="1:28" s="271" customFormat="1" ht="20.25">
      <c r="A1019" s="215"/>
      <c r="B1019" s="216" t="str">
        <f>IF(LEN(A1019)=0,"",INDEX('Smelter Look-up'!$A:$A,MATCH($A1019,'Smelter Look-up'!$E:$E,0)))</f>
        <v/>
      </c>
      <c r="C1019" s="220" t="str">
        <f>IF(LEN(A1019)=0,"",INDEX('Smelter Look-up'!$C:$C,MATCH($A1019,'Smelter Look-up'!$E:$E,0)))</f>
        <v/>
      </c>
      <c r="D1019" s="216"/>
      <c r="E1019" s="216" t="str">
        <f ca="1">IF(ISERROR($V1019),"",OFFSET('Smelter Look-up'!$D$4,$V1019-4,0)&amp;"")</f>
        <v/>
      </c>
      <c r="F1019" s="216" t="str">
        <f ca="1">IF(ISERROR($V1019),"",OFFSET('Smelter Look-up'!$E$4,$V1019-4,0))</f>
        <v/>
      </c>
      <c r="G1019" s="216" t="str">
        <f ca="1">IF(C1019=$X$4,"Enter smelter details", IF(ISERROR($V1019),"",OFFSET('Smelter Look-up'!$F$4,$V1019-4,0)))</f>
        <v/>
      </c>
      <c r="H1019" s="217" t="str">
        <f ca="1">IF(ISERROR($V1019),"",OFFSET('Smelter Look-up'!$G$4,$V1019-4,0))</f>
        <v/>
      </c>
      <c r="I1019" s="218" t="str">
        <f ca="1">IF(ISERROR($V1019),"",OFFSET('Smelter Look-up'!$H$4,$V1019-4,0))</f>
        <v/>
      </c>
      <c r="J1019" s="218" t="str">
        <f ca="1">IF(ISERROR($V1019),"",OFFSET('Smelter Look-up'!$I$4,$V1019-4,0))</f>
        <v/>
      </c>
      <c r="K1019" s="267"/>
      <c r="L1019" s="267"/>
      <c r="M1019" s="267"/>
      <c r="N1019" s="267"/>
      <c r="O1019" s="267"/>
      <c r="P1019" s="219"/>
      <c r="Q1019" s="268"/>
      <c r="R1019" s="216" t="str">
        <f ca="1">IF(ISERROR($V1019),"",OFFSET('Smelter Look-up'!$C$4,$V1019-4,0)&amp;"")</f>
        <v/>
      </c>
      <c r="S1019" s="224" t="str">
        <f t="shared" ref="S1019:S1082" ca="1" si="51">IF(B1019="","",IF(ISERROR(MATCH($E1019,CL,0)),"Unknown",INDIRECT("'C'!$A$"&amp;MATCH($E1019,CL,0)+1)))</f>
        <v/>
      </c>
      <c r="T1019" s="224" t="str">
        <f ca="1">IF(B1019="","",IF(ISERROR(MATCH($J1019,SorP!$B$1:$B$6230,0)),"",INDIRECT("'SorP'!$A$"&amp;MATCH($J1019,SorP!$B$1:$B$6230,0))))</f>
        <v/>
      </c>
      <c r="U1019" s="239"/>
      <c r="V1019" s="269" t="e">
        <f>IF(C1019="",NA(),MATCH($B1019&amp;$C1019,'Smelter Look-up'!$J:$J,0))</f>
        <v>#N/A</v>
      </c>
      <c r="W1019" s="270"/>
      <c r="X1019" s="270">
        <f t="shared" ref="X1019:X1082" ca="1" si="52">IF(AND(C1019="Smelter not listed",OR(LEN(D1019)=0,LEN(E1019)=0)),1,0)</f>
        <v>0</v>
      </c>
      <c r="Y1019" s="270"/>
      <c r="Z1019" s="270"/>
      <c r="AB1019" s="272" t="str">
        <f t="shared" ref="AB1019:AB1082" si="53">B1019&amp;C1019</f>
        <v/>
      </c>
    </row>
    <row r="1020" spans="1:28" s="271" customFormat="1" ht="20.25">
      <c r="A1020" s="215"/>
      <c r="B1020" s="216" t="str">
        <f>IF(LEN(A1020)=0,"",INDEX('Smelter Look-up'!$A:$A,MATCH($A1020,'Smelter Look-up'!$E:$E,0)))</f>
        <v/>
      </c>
      <c r="C1020" s="220" t="str">
        <f>IF(LEN(A1020)=0,"",INDEX('Smelter Look-up'!$C:$C,MATCH($A1020,'Smelter Look-up'!$E:$E,0)))</f>
        <v/>
      </c>
      <c r="D1020" s="216"/>
      <c r="E1020" s="216" t="str">
        <f ca="1">IF(ISERROR($V1020),"",OFFSET('Smelter Look-up'!$D$4,$V1020-4,0)&amp;"")</f>
        <v/>
      </c>
      <c r="F1020" s="216" t="str">
        <f ca="1">IF(ISERROR($V1020),"",OFFSET('Smelter Look-up'!$E$4,$V1020-4,0))</f>
        <v/>
      </c>
      <c r="G1020" s="216" t="str">
        <f ca="1">IF(C1020=$X$4,"Enter smelter details", IF(ISERROR($V1020),"",OFFSET('Smelter Look-up'!$F$4,$V1020-4,0)))</f>
        <v/>
      </c>
      <c r="H1020" s="217" t="str">
        <f ca="1">IF(ISERROR($V1020),"",OFFSET('Smelter Look-up'!$G$4,$V1020-4,0))</f>
        <v/>
      </c>
      <c r="I1020" s="218" t="str">
        <f ca="1">IF(ISERROR($V1020),"",OFFSET('Smelter Look-up'!$H$4,$V1020-4,0))</f>
        <v/>
      </c>
      <c r="J1020" s="218" t="str">
        <f ca="1">IF(ISERROR($V1020),"",OFFSET('Smelter Look-up'!$I$4,$V1020-4,0))</f>
        <v/>
      </c>
      <c r="K1020" s="267"/>
      <c r="L1020" s="267"/>
      <c r="M1020" s="267"/>
      <c r="N1020" s="267"/>
      <c r="O1020" s="267"/>
      <c r="P1020" s="219"/>
      <c r="Q1020" s="268"/>
      <c r="R1020" s="216" t="str">
        <f ca="1">IF(ISERROR($V1020),"",OFFSET('Smelter Look-up'!$C$4,$V1020-4,0)&amp;"")</f>
        <v/>
      </c>
      <c r="S1020" s="224" t="str">
        <f t="shared" ca="1" si="51"/>
        <v/>
      </c>
      <c r="T1020" s="224" t="str">
        <f ca="1">IF(B1020="","",IF(ISERROR(MATCH($J1020,SorP!$B$1:$B$6230,0)),"",INDIRECT("'SorP'!$A$"&amp;MATCH($J1020,SorP!$B$1:$B$6230,0))))</f>
        <v/>
      </c>
      <c r="U1020" s="239"/>
      <c r="V1020" s="269" t="e">
        <f>IF(C1020="",NA(),MATCH($B1020&amp;$C1020,'Smelter Look-up'!$J:$J,0))</f>
        <v>#N/A</v>
      </c>
      <c r="W1020" s="270"/>
      <c r="X1020" s="270">
        <f t="shared" ca="1" si="52"/>
        <v>0</v>
      </c>
      <c r="Y1020" s="270"/>
      <c r="Z1020" s="270"/>
      <c r="AB1020" s="272" t="str">
        <f t="shared" si="53"/>
        <v/>
      </c>
    </row>
    <row r="1021" spans="1:28" s="271" customFormat="1" ht="20.25">
      <c r="A1021" s="215"/>
      <c r="B1021" s="216" t="str">
        <f>IF(LEN(A1021)=0,"",INDEX('Smelter Look-up'!$A:$A,MATCH($A1021,'Smelter Look-up'!$E:$E,0)))</f>
        <v/>
      </c>
      <c r="C1021" s="220" t="str">
        <f>IF(LEN(A1021)=0,"",INDEX('Smelter Look-up'!$C:$C,MATCH($A1021,'Smelter Look-up'!$E:$E,0)))</f>
        <v/>
      </c>
      <c r="D1021" s="216"/>
      <c r="E1021" s="216" t="str">
        <f ca="1">IF(ISERROR($V1021),"",OFFSET('Smelter Look-up'!$D$4,$V1021-4,0)&amp;"")</f>
        <v/>
      </c>
      <c r="F1021" s="216" t="str">
        <f ca="1">IF(ISERROR($V1021),"",OFFSET('Smelter Look-up'!$E$4,$V1021-4,0))</f>
        <v/>
      </c>
      <c r="G1021" s="216" t="str">
        <f ca="1">IF(C1021=$X$4,"Enter smelter details", IF(ISERROR($V1021),"",OFFSET('Smelter Look-up'!$F$4,$V1021-4,0)))</f>
        <v/>
      </c>
      <c r="H1021" s="217" t="str">
        <f ca="1">IF(ISERROR($V1021),"",OFFSET('Smelter Look-up'!$G$4,$V1021-4,0))</f>
        <v/>
      </c>
      <c r="I1021" s="218" t="str">
        <f ca="1">IF(ISERROR($V1021),"",OFFSET('Smelter Look-up'!$H$4,$V1021-4,0))</f>
        <v/>
      </c>
      <c r="J1021" s="218" t="str">
        <f ca="1">IF(ISERROR($V1021),"",OFFSET('Smelter Look-up'!$I$4,$V1021-4,0))</f>
        <v/>
      </c>
      <c r="K1021" s="267"/>
      <c r="L1021" s="267"/>
      <c r="M1021" s="267"/>
      <c r="N1021" s="267"/>
      <c r="O1021" s="267"/>
      <c r="P1021" s="219"/>
      <c r="Q1021" s="268"/>
      <c r="R1021" s="216" t="str">
        <f ca="1">IF(ISERROR($V1021),"",OFFSET('Smelter Look-up'!$C$4,$V1021-4,0)&amp;"")</f>
        <v/>
      </c>
      <c r="S1021" s="224" t="str">
        <f t="shared" ca="1" si="51"/>
        <v/>
      </c>
      <c r="T1021" s="224" t="str">
        <f ca="1">IF(B1021="","",IF(ISERROR(MATCH($J1021,SorP!$B$1:$B$6230,0)),"",INDIRECT("'SorP'!$A$"&amp;MATCH($J1021,SorP!$B$1:$B$6230,0))))</f>
        <v/>
      </c>
      <c r="U1021" s="239"/>
      <c r="V1021" s="269" t="e">
        <f>IF(C1021="",NA(),MATCH($B1021&amp;$C1021,'Smelter Look-up'!$J:$J,0))</f>
        <v>#N/A</v>
      </c>
      <c r="W1021" s="270"/>
      <c r="X1021" s="270">
        <f t="shared" ca="1" si="52"/>
        <v>0</v>
      </c>
      <c r="Y1021" s="270"/>
      <c r="Z1021" s="270"/>
      <c r="AB1021" s="272" t="str">
        <f t="shared" si="53"/>
        <v/>
      </c>
    </row>
    <row r="1022" spans="1:28" s="271" customFormat="1" ht="20.25">
      <c r="A1022" s="215"/>
      <c r="B1022" s="216" t="str">
        <f>IF(LEN(A1022)=0,"",INDEX('Smelter Look-up'!$A:$A,MATCH($A1022,'Smelter Look-up'!$E:$E,0)))</f>
        <v/>
      </c>
      <c r="C1022" s="220" t="str">
        <f>IF(LEN(A1022)=0,"",INDEX('Smelter Look-up'!$C:$C,MATCH($A1022,'Smelter Look-up'!$E:$E,0)))</f>
        <v/>
      </c>
      <c r="D1022" s="216"/>
      <c r="E1022" s="216" t="str">
        <f ca="1">IF(ISERROR($V1022),"",OFFSET('Smelter Look-up'!$D$4,$V1022-4,0)&amp;"")</f>
        <v/>
      </c>
      <c r="F1022" s="216" t="str">
        <f ca="1">IF(ISERROR($V1022),"",OFFSET('Smelter Look-up'!$E$4,$V1022-4,0))</f>
        <v/>
      </c>
      <c r="G1022" s="216" t="str">
        <f ca="1">IF(C1022=$X$4,"Enter smelter details", IF(ISERROR($V1022),"",OFFSET('Smelter Look-up'!$F$4,$V1022-4,0)))</f>
        <v/>
      </c>
      <c r="H1022" s="217" t="str">
        <f ca="1">IF(ISERROR($V1022),"",OFFSET('Smelter Look-up'!$G$4,$V1022-4,0))</f>
        <v/>
      </c>
      <c r="I1022" s="218" t="str">
        <f ca="1">IF(ISERROR($V1022),"",OFFSET('Smelter Look-up'!$H$4,$V1022-4,0))</f>
        <v/>
      </c>
      <c r="J1022" s="218" t="str">
        <f ca="1">IF(ISERROR($V1022),"",OFFSET('Smelter Look-up'!$I$4,$V1022-4,0))</f>
        <v/>
      </c>
      <c r="K1022" s="267"/>
      <c r="L1022" s="267"/>
      <c r="M1022" s="267"/>
      <c r="N1022" s="267"/>
      <c r="O1022" s="267"/>
      <c r="P1022" s="219"/>
      <c r="Q1022" s="268"/>
      <c r="R1022" s="216" t="str">
        <f ca="1">IF(ISERROR($V1022),"",OFFSET('Smelter Look-up'!$C$4,$V1022-4,0)&amp;"")</f>
        <v/>
      </c>
      <c r="S1022" s="224" t="str">
        <f t="shared" ca="1" si="51"/>
        <v/>
      </c>
      <c r="T1022" s="224" t="str">
        <f ca="1">IF(B1022="","",IF(ISERROR(MATCH($J1022,SorP!$B$1:$B$6230,0)),"",INDIRECT("'SorP'!$A$"&amp;MATCH($J1022,SorP!$B$1:$B$6230,0))))</f>
        <v/>
      </c>
      <c r="U1022" s="239"/>
      <c r="V1022" s="269" t="e">
        <f>IF(C1022="",NA(),MATCH($B1022&amp;$C1022,'Smelter Look-up'!$J:$J,0))</f>
        <v>#N/A</v>
      </c>
      <c r="W1022" s="270"/>
      <c r="X1022" s="270">
        <f t="shared" ca="1" si="52"/>
        <v>0</v>
      </c>
      <c r="Y1022" s="270"/>
      <c r="Z1022" s="270"/>
      <c r="AB1022" s="272" t="str">
        <f t="shared" si="53"/>
        <v/>
      </c>
    </row>
    <row r="1023" spans="1:28" s="271" customFormat="1" ht="20.25">
      <c r="A1023" s="215"/>
      <c r="B1023" s="216" t="str">
        <f>IF(LEN(A1023)=0,"",INDEX('Smelter Look-up'!$A:$A,MATCH($A1023,'Smelter Look-up'!$E:$E,0)))</f>
        <v/>
      </c>
      <c r="C1023" s="220" t="str">
        <f>IF(LEN(A1023)=0,"",INDEX('Smelter Look-up'!$C:$C,MATCH($A1023,'Smelter Look-up'!$E:$E,0)))</f>
        <v/>
      </c>
      <c r="D1023" s="216"/>
      <c r="E1023" s="216" t="str">
        <f ca="1">IF(ISERROR($V1023),"",OFFSET('Smelter Look-up'!$D$4,$V1023-4,0)&amp;"")</f>
        <v/>
      </c>
      <c r="F1023" s="216" t="str">
        <f ca="1">IF(ISERROR($V1023),"",OFFSET('Smelter Look-up'!$E$4,$V1023-4,0))</f>
        <v/>
      </c>
      <c r="G1023" s="216" t="str">
        <f ca="1">IF(C1023=$X$4,"Enter smelter details", IF(ISERROR($V1023),"",OFFSET('Smelter Look-up'!$F$4,$V1023-4,0)))</f>
        <v/>
      </c>
      <c r="H1023" s="217" t="str">
        <f ca="1">IF(ISERROR($V1023),"",OFFSET('Smelter Look-up'!$G$4,$V1023-4,0))</f>
        <v/>
      </c>
      <c r="I1023" s="218" t="str">
        <f ca="1">IF(ISERROR($V1023),"",OFFSET('Smelter Look-up'!$H$4,$V1023-4,0))</f>
        <v/>
      </c>
      <c r="J1023" s="218" t="str">
        <f ca="1">IF(ISERROR($V1023),"",OFFSET('Smelter Look-up'!$I$4,$V1023-4,0))</f>
        <v/>
      </c>
      <c r="K1023" s="267"/>
      <c r="L1023" s="267"/>
      <c r="M1023" s="267"/>
      <c r="N1023" s="267"/>
      <c r="O1023" s="267"/>
      <c r="P1023" s="219"/>
      <c r="Q1023" s="268"/>
      <c r="R1023" s="216" t="str">
        <f ca="1">IF(ISERROR($V1023),"",OFFSET('Smelter Look-up'!$C$4,$V1023-4,0)&amp;"")</f>
        <v/>
      </c>
      <c r="S1023" s="224" t="str">
        <f t="shared" ca="1" si="51"/>
        <v/>
      </c>
      <c r="T1023" s="224" t="str">
        <f ca="1">IF(B1023="","",IF(ISERROR(MATCH($J1023,SorP!$B$1:$B$6230,0)),"",INDIRECT("'SorP'!$A$"&amp;MATCH($J1023,SorP!$B$1:$B$6230,0))))</f>
        <v/>
      </c>
      <c r="U1023" s="239"/>
      <c r="V1023" s="269" t="e">
        <f>IF(C1023="",NA(),MATCH($B1023&amp;$C1023,'Smelter Look-up'!$J:$J,0))</f>
        <v>#N/A</v>
      </c>
      <c r="W1023" s="270"/>
      <c r="X1023" s="270">
        <f t="shared" ca="1" si="52"/>
        <v>0</v>
      </c>
      <c r="Y1023" s="270"/>
      <c r="Z1023" s="270"/>
      <c r="AB1023" s="272" t="str">
        <f t="shared" si="53"/>
        <v/>
      </c>
    </row>
    <row r="1024" spans="1:28" s="271" customFormat="1" ht="20.25">
      <c r="A1024" s="215"/>
      <c r="B1024" s="216" t="str">
        <f>IF(LEN(A1024)=0,"",INDEX('Smelter Look-up'!$A:$A,MATCH($A1024,'Smelter Look-up'!$E:$E,0)))</f>
        <v/>
      </c>
      <c r="C1024" s="220" t="str">
        <f>IF(LEN(A1024)=0,"",INDEX('Smelter Look-up'!$C:$C,MATCH($A1024,'Smelter Look-up'!$E:$E,0)))</f>
        <v/>
      </c>
      <c r="D1024" s="216"/>
      <c r="E1024" s="216" t="str">
        <f ca="1">IF(ISERROR($V1024),"",OFFSET('Smelter Look-up'!$D$4,$V1024-4,0)&amp;"")</f>
        <v/>
      </c>
      <c r="F1024" s="216" t="str">
        <f ca="1">IF(ISERROR($V1024),"",OFFSET('Smelter Look-up'!$E$4,$V1024-4,0))</f>
        <v/>
      </c>
      <c r="G1024" s="216" t="str">
        <f ca="1">IF(C1024=$X$4,"Enter smelter details", IF(ISERROR($V1024),"",OFFSET('Smelter Look-up'!$F$4,$V1024-4,0)))</f>
        <v/>
      </c>
      <c r="H1024" s="217" t="str">
        <f ca="1">IF(ISERROR($V1024),"",OFFSET('Smelter Look-up'!$G$4,$V1024-4,0))</f>
        <v/>
      </c>
      <c r="I1024" s="218" t="str">
        <f ca="1">IF(ISERROR($V1024),"",OFFSET('Smelter Look-up'!$H$4,$V1024-4,0))</f>
        <v/>
      </c>
      <c r="J1024" s="218" t="str">
        <f ca="1">IF(ISERROR($V1024),"",OFFSET('Smelter Look-up'!$I$4,$V1024-4,0))</f>
        <v/>
      </c>
      <c r="K1024" s="267"/>
      <c r="L1024" s="267"/>
      <c r="M1024" s="267"/>
      <c r="N1024" s="267"/>
      <c r="O1024" s="267"/>
      <c r="P1024" s="219"/>
      <c r="Q1024" s="268"/>
      <c r="R1024" s="216" t="str">
        <f ca="1">IF(ISERROR($V1024),"",OFFSET('Smelter Look-up'!$C$4,$V1024-4,0)&amp;"")</f>
        <v/>
      </c>
      <c r="S1024" s="224" t="str">
        <f t="shared" ca="1" si="51"/>
        <v/>
      </c>
      <c r="T1024" s="224" t="str">
        <f ca="1">IF(B1024="","",IF(ISERROR(MATCH($J1024,SorP!$B$1:$B$6230,0)),"",INDIRECT("'SorP'!$A$"&amp;MATCH($J1024,SorP!$B$1:$B$6230,0))))</f>
        <v/>
      </c>
      <c r="U1024" s="239"/>
      <c r="V1024" s="269" t="e">
        <f>IF(C1024="",NA(),MATCH($B1024&amp;$C1024,'Smelter Look-up'!$J:$J,0))</f>
        <v>#N/A</v>
      </c>
      <c r="W1024" s="270"/>
      <c r="X1024" s="270">
        <f t="shared" ca="1" si="52"/>
        <v>0</v>
      </c>
      <c r="Y1024" s="270"/>
      <c r="Z1024" s="270"/>
      <c r="AB1024" s="272" t="str">
        <f t="shared" si="53"/>
        <v/>
      </c>
    </row>
    <row r="1025" spans="1:28" s="271" customFormat="1" ht="20.25">
      <c r="A1025" s="215"/>
      <c r="B1025" s="216" t="str">
        <f>IF(LEN(A1025)=0,"",INDEX('Smelter Look-up'!$A:$A,MATCH($A1025,'Smelter Look-up'!$E:$E,0)))</f>
        <v/>
      </c>
      <c r="C1025" s="220" t="str">
        <f>IF(LEN(A1025)=0,"",INDEX('Smelter Look-up'!$C:$C,MATCH($A1025,'Smelter Look-up'!$E:$E,0)))</f>
        <v/>
      </c>
      <c r="D1025" s="216"/>
      <c r="E1025" s="216" t="str">
        <f ca="1">IF(ISERROR($V1025),"",OFFSET('Smelter Look-up'!$D$4,$V1025-4,0)&amp;"")</f>
        <v/>
      </c>
      <c r="F1025" s="216" t="str">
        <f ca="1">IF(ISERROR($V1025),"",OFFSET('Smelter Look-up'!$E$4,$V1025-4,0))</f>
        <v/>
      </c>
      <c r="G1025" s="216" t="str">
        <f ca="1">IF(C1025=$X$4,"Enter smelter details", IF(ISERROR($V1025),"",OFFSET('Smelter Look-up'!$F$4,$V1025-4,0)))</f>
        <v/>
      </c>
      <c r="H1025" s="217" t="str">
        <f ca="1">IF(ISERROR($V1025),"",OFFSET('Smelter Look-up'!$G$4,$V1025-4,0))</f>
        <v/>
      </c>
      <c r="I1025" s="218" t="str">
        <f ca="1">IF(ISERROR($V1025),"",OFFSET('Smelter Look-up'!$H$4,$V1025-4,0))</f>
        <v/>
      </c>
      <c r="J1025" s="218" t="str">
        <f ca="1">IF(ISERROR($V1025),"",OFFSET('Smelter Look-up'!$I$4,$V1025-4,0))</f>
        <v/>
      </c>
      <c r="K1025" s="267"/>
      <c r="L1025" s="267"/>
      <c r="M1025" s="267"/>
      <c r="N1025" s="267"/>
      <c r="O1025" s="267"/>
      <c r="P1025" s="219"/>
      <c r="Q1025" s="268"/>
      <c r="R1025" s="216" t="str">
        <f ca="1">IF(ISERROR($V1025),"",OFFSET('Smelter Look-up'!$C$4,$V1025-4,0)&amp;"")</f>
        <v/>
      </c>
      <c r="S1025" s="224" t="str">
        <f t="shared" ca="1" si="51"/>
        <v/>
      </c>
      <c r="T1025" s="224" t="str">
        <f ca="1">IF(B1025="","",IF(ISERROR(MATCH($J1025,SorP!$B$1:$B$6230,0)),"",INDIRECT("'SorP'!$A$"&amp;MATCH($J1025,SorP!$B$1:$B$6230,0))))</f>
        <v/>
      </c>
      <c r="U1025" s="239"/>
      <c r="V1025" s="269" t="e">
        <f>IF(C1025="",NA(),MATCH($B1025&amp;$C1025,'Smelter Look-up'!$J:$J,0))</f>
        <v>#N/A</v>
      </c>
      <c r="W1025" s="270"/>
      <c r="X1025" s="270">
        <f t="shared" ca="1" si="52"/>
        <v>0</v>
      </c>
      <c r="Y1025" s="270"/>
      <c r="Z1025" s="270"/>
      <c r="AB1025" s="272" t="str">
        <f t="shared" si="53"/>
        <v/>
      </c>
    </row>
    <row r="1026" spans="1:28" s="271" customFormat="1" ht="20.25">
      <c r="A1026" s="215"/>
      <c r="B1026" s="216" t="str">
        <f>IF(LEN(A1026)=0,"",INDEX('Smelter Look-up'!$A:$A,MATCH($A1026,'Smelter Look-up'!$E:$E,0)))</f>
        <v/>
      </c>
      <c r="C1026" s="220" t="str">
        <f>IF(LEN(A1026)=0,"",INDEX('Smelter Look-up'!$C:$C,MATCH($A1026,'Smelter Look-up'!$E:$E,0)))</f>
        <v/>
      </c>
      <c r="D1026" s="216"/>
      <c r="E1026" s="216" t="str">
        <f ca="1">IF(ISERROR($V1026),"",OFFSET('Smelter Look-up'!$D$4,$V1026-4,0)&amp;"")</f>
        <v/>
      </c>
      <c r="F1026" s="216" t="str">
        <f ca="1">IF(ISERROR($V1026),"",OFFSET('Smelter Look-up'!$E$4,$V1026-4,0))</f>
        <v/>
      </c>
      <c r="G1026" s="216" t="str">
        <f ca="1">IF(C1026=$X$4,"Enter smelter details", IF(ISERROR($V1026),"",OFFSET('Smelter Look-up'!$F$4,$V1026-4,0)))</f>
        <v/>
      </c>
      <c r="H1026" s="217" t="str">
        <f ca="1">IF(ISERROR($V1026),"",OFFSET('Smelter Look-up'!$G$4,$V1026-4,0))</f>
        <v/>
      </c>
      <c r="I1026" s="218" t="str">
        <f ca="1">IF(ISERROR($V1026),"",OFFSET('Smelter Look-up'!$H$4,$V1026-4,0))</f>
        <v/>
      </c>
      <c r="J1026" s="218" t="str">
        <f ca="1">IF(ISERROR($V1026),"",OFFSET('Smelter Look-up'!$I$4,$V1026-4,0))</f>
        <v/>
      </c>
      <c r="K1026" s="267"/>
      <c r="L1026" s="267"/>
      <c r="M1026" s="267"/>
      <c r="N1026" s="267"/>
      <c r="O1026" s="267"/>
      <c r="P1026" s="219"/>
      <c r="Q1026" s="268"/>
      <c r="R1026" s="216" t="str">
        <f ca="1">IF(ISERROR($V1026),"",OFFSET('Smelter Look-up'!$C$4,$V1026-4,0)&amp;"")</f>
        <v/>
      </c>
      <c r="S1026" s="224" t="str">
        <f t="shared" ca="1" si="51"/>
        <v/>
      </c>
      <c r="T1026" s="224" t="str">
        <f ca="1">IF(B1026="","",IF(ISERROR(MATCH($J1026,SorP!$B$1:$B$6230,0)),"",INDIRECT("'SorP'!$A$"&amp;MATCH($J1026,SorP!$B$1:$B$6230,0))))</f>
        <v/>
      </c>
      <c r="U1026" s="239"/>
      <c r="V1026" s="269" t="e">
        <f>IF(C1026="",NA(),MATCH($B1026&amp;$C1026,'Smelter Look-up'!$J:$J,0))</f>
        <v>#N/A</v>
      </c>
      <c r="W1026" s="270"/>
      <c r="X1026" s="270">
        <f t="shared" ca="1" si="52"/>
        <v>0</v>
      </c>
      <c r="Y1026" s="270"/>
      <c r="Z1026" s="270"/>
      <c r="AB1026" s="272" t="str">
        <f t="shared" si="53"/>
        <v/>
      </c>
    </row>
    <row r="1027" spans="1:28" s="271" customFormat="1" ht="20.25">
      <c r="A1027" s="215"/>
      <c r="B1027" s="216" t="str">
        <f>IF(LEN(A1027)=0,"",INDEX('Smelter Look-up'!$A:$A,MATCH($A1027,'Smelter Look-up'!$E:$E,0)))</f>
        <v/>
      </c>
      <c r="C1027" s="220" t="str">
        <f>IF(LEN(A1027)=0,"",INDEX('Smelter Look-up'!$C:$C,MATCH($A1027,'Smelter Look-up'!$E:$E,0)))</f>
        <v/>
      </c>
      <c r="D1027" s="216"/>
      <c r="E1027" s="216" t="str">
        <f ca="1">IF(ISERROR($V1027),"",OFFSET('Smelter Look-up'!$D$4,$V1027-4,0)&amp;"")</f>
        <v/>
      </c>
      <c r="F1027" s="216" t="str">
        <f ca="1">IF(ISERROR($V1027),"",OFFSET('Smelter Look-up'!$E$4,$V1027-4,0))</f>
        <v/>
      </c>
      <c r="G1027" s="216" t="str">
        <f ca="1">IF(C1027=$X$4,"Enter smelter details", IF(ISERROR($V1027),"",OFFSET('Smelter Look-up'!$F$4,$V1027-4,0)))</f>
        <v/>
      </c>
      <c r="H1027" s="217" t="str">
        <f ca="1">IF(ISERROR($V1027),"",OFFSET('Smelter Look-up'!$G$4,$V1027-4,0))</f>
        <v/>
      </c>
      <c r="I1027" s="218" t="str">
        <f ca="1">IF(ISERROR($V1027),"",OFFSET('Smelter Look-up'!$H$4,$V1027-4,0))</f>
        <v/>
      </c>
      <c r="J1027" s="218" t="str">
        <f ca="1">IF(ISERROR($V1027),"",OFFSET('Smelter Look-up'!$I$4,$V1027-4,0))</f>
        <v/>
      </c>
      <c r="K1027" s="267"/>
      <c r="L1027" s="267"/>
      <c r="M1027" s="267"/>
      <c r="N1027" s="267"/>
      <c r="O1027" s="267"/>
      <c r="P1027" s="219"/>
      <c r="Q1027" s="268"/>
      <c r="R1027" s="216" t="str">
        <f ca="1">IF(ISERROR($V1027),"",OFFSET('Smelter Look-up'!$C$4,$V1027-4,0)&amp;"")</f>
        <v/>
      </c>
      <c r="S1027" s="224" t="str">
        <f t="shared" ca="1" si="51"/>
        <v/>
      </c>
      <c r="T1027" s="224" t="str">
        <f ca="1">IF(B1027="","",IF(ISERROR(MATCH($J1027,SorP!$B$1:$B$6230,0)),"",INDIRECT("'SorP'!$A$"&amp;MATCH($J1027,SorP!$B$1:$B$6230,0))))</f>
        <v/>
      </c>
      <c r="U1027" s="239"/>
      <c r="V1027" s="269" t="e">
        <f>IF(C1027="",NA(),MATCH($B1027&amp;$C1027,'Smelter Look-up'!$J:$J,0))</f>
        <v>#N/A</v>
      </c>
      <c r="W1027" s="270"/>
      <c r="X1027" s="270">
        <f t="shared" ca="1" si="52"/>
        <v>0</v>
      </c>
      <c r="Y1027" s="270"/>
      <c r="Z1027" s="270"/>
      <c r="AB1027" s="272" t="str">
        <f t="shared" si="53"/>
        <v/>
      </c>
    </row>
    <row r="1028" spans="1:28" s="271" customFormat="1" ht="20.25">
      <c r="A1028" s="215"/>
      <c r="B1028" s="216" t="str">
        <f>IF(LEN(A1028)=0,"",INDEX('Smelter Look-up'!$A:$A,MATCH($A1028,'Smelter Look-up'!$E:$E,0)))</f>
        <v/>
      </c>
      <c r="C1028" s="220" t="str">
        <f>IF(LEN(A1028)=0,"",INDEX('Smelter Look-up'!$C:$C,MATCH($A1028,'Smelter Look-up'!$E:$E,0)))</f>
        <v/>
      </c>
      <c r="D1028" s="216"/>
      <c r="E1028" s="216" t="str">
        <f ca="1">IF(ISERROR($V1028),"",OFFSET('Smelter Look-up'!$D$4,$V1028-4,0)&amp;"")</f>
        <v/>
      </c>
      <c r="F1028" s="216" t="str">
        <f ca="1">IF(ISERROR($V1028),"",OFFSET('Smelter Look-up'!$E$4,$V1028-4,0))</f>
        <v/>
      </c>
      <c r="G1028" s="216" t="str">
        <f ca="1">IF(C1028=$X$4,"Enter smelter details", IF(ISERROR($V1028),"",OFFSET('Smelter Look-up'!$F$4,$V1028-4,0)))</f>
        <v/>
      </c>
      <c r="H1028" s="217" t="str">
        <f ca="1">IF(ISERROR($V1028),"",OFFSET('Smelter Look-up'!$G$4,$V1028-4,0))</f>
        <v/>
      </c>
      <c r="I1028" s="218" t="str">
        <f ca="1">IF(ISERROR($V1028),"",OFFSET('Smelter Look-up'!$H$4,$V1028-4,0))</f>
        <v/>
      </c>
      <c r="J1028" s="218" t="str">
        <f ca="1">IF(ISERROR($V1028),"",OFFSET('Smelter Look-up'!$I$4,$V1028-4,0))</f>
        <v/>
      </c>
      <c r="K1028" s="267"/>
      <c r="L1028" s="267"/>
      <c r="M1028" s="267"/>
      <c r="N1028" s="267"/>
      <c r="O1028" s="267"/>
      <c r="P1028" s="219"/>
      <c r="Q1028" s="268"/>
      <c r="R1028" s="216" t="str">
        <f ca="1">IF(ISERROR($V1028),"",OFFSET('Smelter Look-up'!$C$4,$V1028-4,0)&amp;"")</f>
        <v/>
      </c>
      <c r="S1028" s="224" t="str">
        <f t="shared" ca="1" si="51"/>
        <v/>
      </c>
      <c r="T1028" s="224" t="str">
        <f ca="1">IF(B1028="","",IF(ISERROR(MATCH($J1028,SorP!$B$1:$B$6230,0)),"",INDIRECT("'SorP'!$A$"&amp;MATCH($J1028,SorP!$B$1:$B$6230,0))))</f>
        <v/>
      </c>
      <c r="U1028" s="239"/>
      <c r="V1028" s="269" t="e">
        <f>IF(C1028="",NA(),MATCH($B1028&amp;$C1028,'Smelter Look-up'!$J:$J,0))</f>
        <v>#N/A</v>
      </c>
      <c r="W1028" s="270"/>
      <c r="X1028" s="270">
        <f t="shared" ca="1" si="52"/>
        <v>0</v>
      </c>
      <c r="Y1028" s="270"/>
      <c r="Z1028" s="270"/>
      <c r="AB1028" s="272" t="str">
        <f t="shared" si="53"/>
        <v/>
      </c>
    </row>
    <row r="1029" spans="1:28" s="271" customFormat="1" ht="20.25">
      <c r="A1029" s="215"/>
      <c r="B1029" s="216" t="str">
        <f>IF(LEN(A1029)=0,"",INDEX('Smelter Look-up'!$A:$A,MATCH($A1029,'Smelter Look-up'!$E:$E,0)))</f>
        <v/>
      </c>
      <c r="C1029" s="220" t="str">
        <f>IF(LEN(A1029)=0,"",INDEX('Smelter Look-up'!$C:$C,MATCH($A1029,'Smelter Look-up'!$E:$E,0)))</f>
        <v/>
      </c>
      <c r="D1029" s="216"/>
      <c r="E1029" s="216" t="str">
        <f ca="1">IF(ISERROR($V1029),"",OFFSET('Smelter Look-up'!$D$4,$V1029-4,0)&amp;"")</f>
        <v/>
      </c>
      <c r="F1029" s="216" t="str">
        <f ca="1">IF(ISERROR($V1029),"",OFFSET('Smelter Look-up'!$E$4,$V1029-4,0))</f>
        <v/>
      </c>
      <c r="G1029" s="216" t="str">
        <f ca="1">IF(C1029=$X$4,"Enter smelter details", IF(ISERROR($V1029),"",OFFSET('Smelter Look-up'!$F$4,$V1029-4,0)))</f>
        <v/>
      </c>
      <c r="H1029" s="217" t="str">
        <f ca="1">IF(ISERROR($V1029),"",OFFSET('Smelter Look-up'!$G$4,$V1029-4,0))</f>
        <v/>
      </c>
      <c r="I1029" s="218" t="str">
        <f ca="1">IF(ISERROR($V1029),"",OFFSET('Smelter Look-up'!$H$4,$V1029-4,0))</f>
        <v/>
      </c>
      <c r="J1029" s="218" t="str">
        <f ca="1">IF(ISERROR($V1029),"",OFFSET('Smelter Look-up'!$I$4,$V1029-4,0))</f>
        <v/>
      </c>
      <c r="K1029" s="267"/>
      <c r="L1029" s="267"/>
      <c r="M1029" s="267"/>
      <c r="N1029" s="267"/>
      <c r="O1029" s="267"/>
      <c r="P1029" s="219"/>
      <c r="Q1029" s="268"/>
      <c r="R1029" s="216" t="str">
        <f ca="1">IF(ISERROR($V1029),"",OFFSET('Smelter Look-up'!$C$4,$V1029-4,0)&amp;"")</f>
        <v/>
      </c>
      <c r="S1029" s="224" t="str">
        <f t="shared" ca="1" si="51"/>
        <v/>
      </c>
      <c r="T1029" s="224" t="str">
        <f ca="1">IF(B1029="","",IF(ISERROR(MATCH($J1029,SorP!$B$1:$B$6230,0)),"",INDIRECT("'SorP'!$A$"&amp;MATCH($J1029,SorP!$B$1:$B$6230,0))))</f>
        <v/>
      </c>
      <c r="U1029" s="239"/>
      <c r="V1029" s="269" t="e">
        <f>IF(C1029="",NA(),MATCH($B1029&amp;$C1029,'Smelter Look-up'!$J:$J,0))</f>
        <v>#N/A</v>
      </c>
      <c r="W1029" s="270"/>
      <c r="X1029" s="270">
        <f t="shared" ca="1" si="52"/>
        <v>0</v>
      </c>
      <c r="Y1029" s="270"/>
      <c r="Z1029" s="270"/>
      <c r="AB1029" s="272" t="str">
        <f t="shared" si="53"/>
        <v/>
      </c>
    </row>
    <row r="1030" spans="1:28" s="271" customFormat="1" ht="20.25">
      <c r="A1030" s="215"/>
      <c r="B1030" s="216" t="str">
        <f>IF(LEN(A1030)=0,"",INDEX('Smelter Look-up'!$A:$A,MATCH($A1030,'Smelter Look-up'!$E:$E,0)))</f>
        <v/>
      </c>
      <c r="C1030" s="220" t="str">
        <f>IF(LEN(A1030)=0,"",INDEX('Smelter Look-up'!$C:$C,MATCH($A1030,'Smelter Look-up'!$E:$E,0)))</f>
        <v/>
      </c>
      <c r="D1030" s="216"/>
      <c r="E1030" s="216" t="str">
        <f ca="1">IF(ISERROR($V1030),"",OFFSET('Smelter Look-up'!$D$4,$V1030-4,0)&amp;"")</f>
        <v/>
      </c>
      <c r="F1030" s="216" t="str">
        <f ca="1">IF(ISERROR($V1030),"",OFFSET('Smelter Look-up'!$E$4,$V1030-4,0))</f>
        <v/>
      </c>
      <c r="G1030" s="216" t="str">
        <f ca="1">IF(C1030=$X$4,"Enter smelter details", IF(ISERROR($V1030),"",OFFSET('Smelter Look-up'!$F$4,$V1030-4,0)))</f>
        <v/>
      </c>
      <c r="H1030" s="217" t="str">
        <f ca="1">IF(ISERROR($V1030),"",OFFSET('Smelter Look-up'!$G$4,$V1030-4,0))</f>
        <v/>
      </c>
      <c r="I1030" s="218" t="str">
        <f ca="1">IF(ISERROR($V1030),"",OFFSET('Smelter Look-up'!$H$4,$V1030-4,0))</f>
        <v/>
      </c>
      <c r="J1030" s="218" t="str">
        <f ca="1">IF(ISERROR($V1030),"",OFFSET('Smelter Look-up'!$I$4,$V1030-4,0))</f>
        <v/>
      </c>
      <c r="K1030" s="267"/>
      <c r="L1030" s="267"/>
      <c r="M1030" s="267"/>
      <c r="N1030" s="267"/>
      <c r="O1030" s="267"/>
      <c r="P1030" s="219"/>
      <c r="Q1030" s="268"/>
      <c r="R1030" s="216" t="str">
        <f ca="1">IF(ISERROR($V1030),"",OFFSET('Smelter Look-up'!$C$4,$V1030-4,0)&amp;"")</f>
        <v/>
      </c>
      <c r="S1030" s="224" t="str">
        <f t="shared" ca="1" si="51"/>
        <v/>
      </c>
      <c r="T1030" s="224" t="str">
        <f ca="1">IF(B1030="","",IF(ISERROR(MATCH($J1030,SorP!$B$1:$B$6230,0)),"",INDIRECT("'SorP'!$A$"&amp;MATCH($J1030,SorP!$B$1:$B$6230,0))))</f>
        <v/>
      </c>
      <c r="U1030" s="239"/>
      <c r="V1030" s="269" t="e">
        <f>IF(C1030="",NA(),MATCH($B1030&amp;$C1030,'Smelter Look-up'!$J:$J,0))</f>
        <v>#N/A</v>
      </c>
      <c r="W1030" s="270"/>
      <c r="X1030" s="270">
        <f t="shared" ca="1" si="52"/>
        <v>0</v>
      </c>
      <c r="Y1030" s="270"/>
      <c r="Z1030" s="270"/>
      <c r="AB1030" s="272" t="str">
        <f t="shared" si="53"/>
        <v/>
      </c>
    </row>
    <row r="1031" spans="1:28" s="271" customFormat="1" ht="20.25">
      <c r="A1031" s="215"/>
      <c r="B1031" s="216" t="str">
        <f>IF(LEN(A1031)=0,"",INDEX('Smelter Look-up'!$A:$A,MATCH($A1031,'Smelter Look-up'!$E:$E,0)))</f>
        <v/>
      </c>
      <c r="C1031" s="220" t="str">
        <f>IF(LEN(A1031)=0,"",INDEX('Smelter Look-up'!$C:$C,MATCH($A1031,'Smelter Look-up'!$E:$E,0)))</f>
        <v/>
      </c>
      <c r="D1031" s="216"/>
      <c r="E1031" s="216" t="str">
        <f ca="1">IF(ISERROR($V1031),"",OFFSET('Smelter Look-up'!$D$4,$V1031-4,0)&amp;"")</f>
        <v/>
      </c>
      <c r="F1031" s="216" t="str">
        <f ca="1">IF(ISERROR($V1031),"",OFFSET('Smelter Look-up'!$E$4,$V1031-4,0))</f>
        <v/>
      </c>
      <c r="G1031" s="216" t="str">
        <f ca="1">IF(C1031=$X$4,"Enter smelter details", IF(ISERROR($V1031),"",OFFSET('Smelter Look-up'!$F$4,$V1031-4,0)))</f>
        <v/>
      </c>
      <c r="H1031" s="217" t="str">
        <f ca="1">IF(ISERROR($V1031),"",OFFSET('Smelter Look-up'!$G$4,$V1031-4,0))</f>
        <v/>
      </c>
      <c r="I1031" s="218" t="str">
        <f ca="1">IF(ISERROR($V1031),"",OFFSET('Smelter Look-up'!$H$4,$V1031-4,0))</f>
        <v/>
      </c>
      <c r="J1031" s="218" t="str">
        <f ca="1">IF(ISERROR($V1031),"",OFFSET('Smelter Look-up'!$I$4,$V1031-4,0))</f>
        <v/>
      </c>
      <c r="K1031" s="267"/>
      <c r="L1031" s="267"/>
      <c r="M1031" s="267"/>
      <c r="N1031" s="267"/>
      <c r="O1031" s="267"/>
      <c r="P1031" s="219"/>
      <c r="Q1031" s="268"/>
      <c r="R1031" s="216" t="str">
        <f ca="1">IF(ISERROR($V1031),"",OFFSET('Smelter Look-up'!$C$4,$V1031-4,0)&amp;"")</f>
        <v/>
      </c>
      <c r="S1031" s="224" t="str">
        <f t="shared" ca="1" si="51"/>
        <v/>
      </c>
      <c r="T1031" s="224" t="str">
        <f ca="1">IF(B1031="","",IF(ISERROR(MATCH($J1031,SorP!$B$1:$B$6230,0)),"",INDIRECT("'SorP'!$A$"&amp;MATCH($J1031,SorP!$B$1:$B$6230,0))))</f>
        <v/>
      </c>
      <c r="U1031" s="239"/>
      <c r="V1031" s="269" t="e">
        <f>IF(C1031="",NA(),MATCH($B1031&amp;$C1031,'Smelter Look-up'!$J:$J,0))</f>
        <v>#N/A</v>
      </c>
      <c r="W1031" s="270"/>
      <c r="X1031" s="270">
        <f t="shared" ca="1" si="52"/>
        <v>0</v>
      </c>
      <c r="Y1031" s="270"/>
      <c r="Z1031" s="270"/>
      <c r="AB1031" s="272" t="str">
        <f t="shared" si="53"/>
        <v/>
      </c>
    </row>
    <row r="1032" spans="1:28" s="271" customFormat="1" ht="20.25">
      <c r="A1032" s="215"/>
      <c r="B1032" s="216" t="str">
        <f>IF(LEN(A1032)=0,"",INDEX('Smelter Look-up'!$A:$A,MATCH($A1032,'Smelter Look-up'!$E:$E,0)))</f>
        <v/>
      </c>
      <c r="C1032" s="220" t="str">
        <f>IF(LEN(A1032)=0,"",INDEX('Smelter Look-up'!$C:$C,MATCH($A1032,'Smelter Look-up'!$E:$E,0)))</f>
        <v/>
      </c>
      <c r="D1032" s="216"/>
      <c r="E1032" s="216" t="str">
        <f ca="1">IF(ISERROR($V1032),"",OFFSET('Smelter Look-up'!$D$4,$V1032-4,0)&amp;"")</f>
        <v/>
      </c>
      <c r="F1032" s="216" t="str">
        <f ca="1">IF(ISERROR($V1032),"",OFFSET('Smelter Look-up'!$E$4,$V1032-4,0))</f>
        <v/>
      </c>
      <c r="G1032" s="216" t="str">
        <f ca="1">IF(C1032=$X$4,"Enter smelter details", IF(ISERROR($V1032),"",OFFSET('Smelter Look-up'!$F$4,$V1032-4,0)))</f>
        <v/>
      </c>
      <c r="H1032" s="217" t="str">
        <f ca="1">IF(ISERROR($V1032),"",OFFSET('Smelter Look-up'!$G$4,$V1032-4,0))</f>
        <v/>
      </c>
      <c r="I1032" s="218" t="str">
        <f ca="1">IF(ISERROR($V1032),"",OFFSET('Smelter Look-up'!$H$4,$V1032-4,0))</f>
        <v/>
      </c>
      <c r="J1032" s="218" t="str">
        <f ca="1">IF(ISERROR($V1032),"",OFFSET('Smelter Look-up'!$I$4,$V1032-4,0))</f>
        <v/>
      </c>
      <c r="K1032" s="267"/>
      <c r="L1032" s="267"/>
      <c r="M1032" s="267"/>
      <c r="N1032" s="267"/>
      <c r="O1032" s="267"/>
      <c r="P1032" s="219"/>
      <c r="Q1032" s="268"/>
      <c r="R1032" s="216" t="str">
        <f ca="1">IF(ISERROR($V1032),"",OFFSET('Smelter Look-up'!$C$4,$V1032-4,0)&amp;"")</f>
        <v/>
      </c>
      <c r="S1032" s="224" t="str">
        <f t="shared" ca="1" si="51"/>
        <v/>
      </c>
      <c r="T1032" s="224" t="str">
        <f ca="1">IF(B1032="","",IF(ISERROR(MATCH($J1032,SorP!$B$1:$B$6230,0)),"",INDIRECT("'SorP'!$A$"&amp;MATCH($J1032,SorP!$B$1:$B$6230,0))))</f>
        <v/>
      </c>
      <c r="U1032" s="239"/>
      <c r="V1032" s="269" t="e">
        <f>IF(C1032="",NA(),MATCH($B1032&amp;$C1032,'Smelter Look-up'!$J:$J,0))</f>
        <v>#N/A</v>
      </c>
      <c r="W1032" s="270"/>
      <c r="X1032" s="270">
        <f t="shared" ca="1" si="52"/>
        <v>0</v>
      </c>
      <c r="Y1032" s="270"/>
      <c r="Z1032" s="270"/>
      <c r="AB1032" s="272" t="str">
        <f t="shared" si="53"/>
        <v/>
      </c>
    </row>
    <row r="1033" spans="1:28" s="271" customFormat="1" ht="20.25">
      <c r="A1033" s="215"/>
      <c r="B1033" s="216" t="str">
        <f>IF(LEN(A1033)=0,"",INDEX('Smelter Look-up'!$A:$A,MATCH($A1033,'Smelter Look-up'!$E:$E,0)))</f>
        <v/>
      </c>
      <c r="C1033" s="220" t="str">
        <f>IF(LEN(A1033)=0,"",INDEX('Smelter Look-up'!$C:$C,MATCH($A1033,'Smelter Look-up'!$E:$E,0)))</f>
        <v/>
      </c>
      <c r="D1033" s="216"/>
      <c r="E1033" s="216" t="str">
        <f ca="1">IF(ISERROR($V1033),"",OFFSET('Smelter Look-up'!$D$4,$V1033-4,0)&amp;"")</f>
        <v/>
      </c>
      <c r="F1033" s="216" t="str">
        <f ca="1">IF(ISERROR($V1033),"",OFFSET('Smelter Look-up'!$E$4,$V1033-4,0))</f>
        <v/>
      </c>
      <c r="G1033" s="216" t="str">
        <f ca="1">IF(C1033=$X$4,"Enter smelter details", IF(ISERROR($V1033),"",OFFSET('Smelter Look-up'!$F$4,$V1033-4,0)))</f>
        <v/>
      </c>
      <c r="H1033" s="217" t="str">
        <f ca="1">IF(ISERROR($V1033),"",OFFSET('Smelter Look-up'!$G$4,$V1033-4,0))</f>
        <v/>
      </c>
      <c r="I1033" s="218" t="str">
        <f ca="1">IF(ISERROR($V1033),"",OFFSET('Smelter Look-up'!$H$4,$V1033-4,0))</f>
        <v/>
      </c>
      <c r="J1033" s="218" t="str">
        <f ca="1">IF(ISERROR($V1033),"",OFFSET('Smelter Look-up'!$I$4,$V1033-4,0))</f>
        <v/>
      </c>
      <c r="K1033" s="267"/>
      <c r="L1033" s="267"/>
      <c r="M1033" s="267"/>
      <c r="N1033" s="267"/>
      <c r="O1033" s="267"/>
      <c r="P1033" s="219"/>
      <c r="Q1033" s="268"/>
      <c r="R1033" s="216" t="str">
        <f ca="1">IF(ISERROR($V1033),"",OFFSET('Smelter Look-up'!$C$4,$V1033-4,0)&amp;"")</f>
        <v/>
      </c>
      <c r="S1033" s="224" t="str">
        <f t="shared" ca="1" si="51"/>
        <v/>
      </c>
      <c r="T1033" s="224" t="str">
        <f ca="1">IF(B1033="","",IF(ISERROR(MATCH($J1033,SorP!$B$1:$B$6230,0)),"",INDIRECT("'SorP'!$A$"&amp;MATCH($J1033,SorP!$B$1:$B$6230,0))))</f>
        <v/>
      </c>
      <c r="U1033" s="239"/>
      <c r="V1033" s="269" t="e">
        <f>IF(C1033="",NA(),MATCH($B1033&amp;$C1033,'Smelter Look-up'!$J:$J,0))</f>
        <v>#N/A</v>
      </c>
      <c r="W1033" s="270"/>
      <c r="X1033" s="270">
        <f t="shared" ca="1" si="52"/>
        <v>0</v>
      </c>
      <c r="Y1033" s="270"/>
      <c r="Z1033" s="270"/>
      <c r="AB1033" s="272" t="str">
        <f t="shared" si="53"/>
        <v/>
      </c>
    </row>
    <row r="1034" spans="1:28" s="271" customFormat="1" ht="20.25">
      <c r="A1034" s="215"/>
      <c r="B1034" s="216" t="str">
        <f>IF(LEN(A1034)=0,"",INDEX('Smelter Look-up'!$A:$A,MATCH($A1034,'Smelter Look-up'!$E:$E,0)))</f>
        <v/>
      </c>
      <c r="C1034" s="220" t="str">
        <f>IF(LEN(A1034)=0,"",INDEX('Smelter Look-up'!$C:$C,MATCH($A1034,'Smelter Look-up'!$E:$E,0)))</f>
        <v/>
      </c>
      <c r="D1034" s="216"/>
      <c r="E1034" s="216" t="str">
        <f ca="1">IF(ISERROR($V1034),"",OFFSET('Smelter Look-up'!$D$4,$V1034-4,0)&amp;"")</f>
        <v/>
      </c>
      <c r="F1034" s="216" t="str">
        <f ca="1">IF(ISERROR($V1034),"",OFFSET('Smelter Look-up'!$E$4,$V1034-4,0))</f>
        <v/>
      </c>
      <c r="G1034" s="216" t="str">
        <f ca="1">IF(C1034=$X$4,"Enter smelter details", IF(ISERROR($V1034),"",OFFSET('Smelter Look-up'!$F$4,$V1034-4,0)))</f>
        <v/>
      </c>
      <c r="H1034" s="217" t="str">
        <f ca="1">IF(ISERROR($V1034),"",OFFSET('Smelter Look-up'!$G$4,$V1034-4,0))</f>
        <v/>
      </c>
      <c r="I1034" s="218" t="str">
        <f ca="1">IF(ISERROR($V1034),"",OFFSET('Smelter Look-up'!$H$4,$V1034-4,0))</f>
        <v/>
      </c>
      <c r="J1034" s="218" t="str">
        <f ca="1">IF(ISERROR($V1034),"",OFFSET('Smelter Look-up'!$I$4,$V1034-4,0))</f>
        <v/>
      </c>
      <c r="K1034" s="267"/>
      <c r="L1034" s="267"/>
      <c r="M1034" s="267"/>
      <c r="N1034" s="267"/>
      <c r="O1034" s="267"/>
      <c r="P1034" s="219"/>
      <c r="Q1034" s="268"/>
      <c r="R1034" s="216" t="str">
        <f ca="1">IF(ISERROR($V1034),"",OFFSET('Smelter Look-up'!$C$4,$V1034-4,0)&amp;"")</f>
        <v/>
      </c>
      <c r="S1034" s="224" t="str">
        <f t="shared" ca="1" si="51"/>
        <v/>
      </c>
      <c r="T1034" s="224" t="str">
        <f ca="1">IF(B1034="","",IF(ISERROR(MATCH($J1034,SorP!$B$1:$B$6230,0)),"",INDIRECT("'SorP'!$A$"&amp;MATCH($J1034,SorP!$B$1:$B$6230,0))))</f>
        <v/>
      </c>
      <c r="U1034" s="239"/>
      <c r="V1034" s="269" t="e">
        <f>IF(C1034="",NA(),MATCH($B1034&amp;$C1034,'Smelter Look-up'!$J:$J,0))</f>
        <v>#N/A</v>
      </c>
      <c r="W1034" s="270"/>
      <c r="X1034" s="270">
        <f t="shared" ca="1" si="52"/>
        <v>0</v>
      </c>
      <c r="Y1034" s="270"/>
      <c r="Z1034" s="270"/>
      <c r="AB1034" s="272" t="str">
        <f t="shared" si="53"/>
        <v/>
      </c>
    </row>
    <row r="1035" spans="1:28" s="271" customFormat="1" ht="20.25">
      <c r="A1035" s="215"/>
      <c r="B1035" s="216" t="str">
        <f>IF(LEN(A1035)=0,"",INDEX('Smelter Look-up'!$A:$A,MATCH($A1035,'Smelter Look-up'!$E:$E,0)))</f>
        <v/>
      </c>
      <c r="C1035" s="220" t="str">
        <f>IF(LEN(A1035)=0,"",INDEX('Smelter Look-up'!$C:$C,MATCH($A1035,'Smelter Look-up'!$E:$E,0)))</f>
        <v/>
      </c>
      <c r="D1035" s="216"/>
      <c r="E1035" s="216" t="str">
        <f ca="1">IF(ISERROR($V1035),"",OFFSET('Smelter Look-up'!$D$4,$V1035-4,0)&amp;"")</f>
        <v/>
      </c>
      <c r="F1035" s="216" t="str">
        <f ca="1">IF(ISERROR($V1035),"",OFFSET('Smelter Look-up'!$E$4,$V1035-4,0))</f>
        <v/>
      </c>
      <c r="G1035" s="216" t="str">
        <f ca="1">IF(C1035=$X$4,"Enter smelter details", IF(ISERROR($V1035),"",OFFSET('Smelter Look-up'!$F$4,$V1035-4,0)))</f>
        <v/>
      </c>
      <c r="H1035" s="217" t="str">
        <f ca="1">IF(ISERROR($V1035),"",OFFSET('Smelter Look-up'!$G$4,$V1035-4,0))</f>
        <v/>
      </c>
      <c r="I1035" s="218" t="str">
        <f ca="1">IF(ISERROR($V1035),"",OFFSET('Smelter Look-up'!$H$4,$V1035-4,0))</f>
        <v/>
      </c>
      <c r="J1035" s="218" t="str">
        <f ca="1">IF(ISERROR($V1035),"",OFFSET('Smelter Look-up'!$I$4,$V1035-4,0))</f>
        <v/>
      </c>
      <c r="K1035" s="267"/>
      <c r="L1035" s="267"/>
      <c r="M1035" s="267"/>
      <c r="N1035" s="267"/>
      <c r="O1035" s="267"/>
      <c r="P1035" s="219"/>
      <c r="Q1035" s="268"/>
      <c r="R1035" s="216" t="str">
        <f ca="1">IF(ISERROR($V1035),"",OFFSET('Smelter Look-up'!$C$4,$V1035-4,0)&amp;"")</f>
        <v/>
      </c>
      <c r="S1035" s="224" t="str">
        <f t="shared" ca="1" si="51"/>
        <v/>
      </c>
      <c r="T1035" s="224" t="str">
        <f ca="1">IF(B1035="","",IF(ISERROR(MATCH($J1035,SorP!$B$1:$B$6230,0)),"",INDIRECT("'SorP'!$A$"&amp;MATCH($J1035,SorP!$B$1:$B$6230,0))))</f>
        <v/>
      </c>
      <c r="U1035" s="239"/>
      <c r="V1035" s="269" t="e">
        <f>IF(C1035="",NA(),MATCH($B1035&amp;$C1035,'Smelter Look-up'!$J:$J,0))</f>
        <v>#N/A</v>
      </c>
      <c r="W1035" s="270"/>
      <c r="X1035" s="270">
        <f t="shared" ca="1" si="52"/>
        <v>0</v>
      </c>
      <c r="Y1035" s="270"/>
      <c r="Z1035" s="270"/>
      <c r="AB1035" s="272" t="str">
        <f t="shared" si="53"/>
        <v/>
      </c>
    </row>
    <row r="1036" spans="1:28" s="271" customFormat="1" ht="20.25">
      <c r="A1036" s="215"/>
      <c r="B1036" s="216" t="str">
        <f>IF(LEN(A1036)=0,"",INDEX('Smelter Look-up'!$A:$A,MATCH($A1036,'Smelter Look-up'!$E:$E,0)))</f>
        <v/>
      </c>
      <c r="C1036" s="220" t="str">
        <f>IF(LEN(A1036)=0,"",INDEX('Smelter Look-up'!$C:$C,MATCH($A1036,'Smelter Look-up'!$E:$E,0)))</f>
        <v/>
      </c>
      <c r="D1036" s="216"/>
      <c r="E1036" s="216" t="str">
        <f ca="1">IF(ISERROR($V1036),"",OFFSET('Smelter Look-up'!$D$4,$V1036-4,0)&amp;"")</f>
        <v/>
      </c>
      <c r="F1036" s="216" t="str">
        <f ca="1">IF(ISERROR($V1036),"",OFFSET('Smelter Look-up'!$E$4,$V1036-4,0))</f>
        <v/>
      </c>
      <c r="G1036" s="216" t="str">
        <f ca="1">IF(C1036=$X$4,"Enter smelter details", IF(ISERROR($V1036),"",OFFSET('Smelter Look-up'!$F$4,$V1036-4,0)))</f>
        <v/>
      </c>
      <c r="H1036" s="217" t="str">
        <f ca="1">IF(ISERROR($V1036),"",OFFSET('Smelter Look-up'!$G$4,$V1036-4,0))</f>
        <v/>
      </c>
      <c r="I1036" s="218" t="str">
        <f ca="1">IF(ISERROR($V1036),"",OFFSET('Smelter Look-up'!$H$4,$V1036-4,0))</f>
        <v/>
      </c>
      <c r="J1036" s="218" t="str">
        <f ca="1">IF(ISERROR($V1036),"",OFFSET('Smelter Look-up'!$I$4,$V1036-4,0))</f>
        <v/>
      </c>
      <c r="K1036" s="267"/>
      <c r="L1036" s="267"/>
      <c r="M1036" s="267"/>
      <c r="N1036" s="267"/>
      <c r="O1036" s="267"/>
      <c r="P1036" s="219"/>
      <c r="Q1036" s="268"/>
      <c r="R1036" s="216" t="str">
        <f ca="1">IF(ISERROR($V1036),"",OFFSET('Smelter Look-up'!$C$4,$V1036-4,0)&amp;"")</f>
        <v/>
      </c>
      <c r="S1036" s="224" t="str">
        <f t="shared" ca="1" si="51"/>
        <v/>
      </c>
      <c r="T1036" s="224" t="str">
        <f ca="1">IF(B1036="","",IF(ISERROR(MATCH($J1036,SorP!$B$1:$B$6230,0)),"",INDIRECT("'SorP'!$A$"&amp;MATCH($J1036,SorP!$B$1:$B$6230,0))))</f>
        <v/>
      </c>
      <c r="U1036" s="239"/>
      <c r="V1036" s="269" t="e">
        <f>IF(C1036="",NA(),MATCH($B1036&amp;$C1036,'Smelter Look-up'!$J:$J,0))</f>
        <v>#N/A</v>
      </c>
      <c r="W1036" s="270"/>
      <c r="X1036" s="270">
        <f t="shared" ca="1" si="52"/>
        <v>0</v>
      </c>
      <c r="Y1036" s="270"/>
      <c r="Z1036" s="270"/>
      <c r="AB1036" s="272" t="str">
        <f t="shared" si="53"/>
        <v/>
      </c>
    </row>
    <row r="1037" spans="1:28" s="271" customFormat="1" ht="20.25">
      <c r="A1037" s="215"/>
      <c r="B1037" s="216" t="str">
        <f>IF(LEN(A1037)=0,"",INDEX('Smelter Look-up'!$A:$A,MATCH($A1037,'Smelter Look-up'!$E:$E,0)))</f>
        <v/>
      </c>
      <c r="C1037" s="220" t="str">
        <f>IF(LEN(A1037)=0,"",INDEX('Smelter Look-up'!$C:$C,MATCH($A1037,'Smelter Look-up'!$E:$E,0)))</f>
        <v/>
      </c>
      <c r="D1037" s="216"/>
      <c r="E1037" s="216" t="str">
        <f ca="1">IF(ISERROR($V1037),"",OFFSET('Smelter Look-up'!$D$4,$V1037-4,0)&amp;"")</f>
        <v/>
      </c>
      <c r="F1037" s="216" t="str">
        <f ca="1">IF(ISERROR($V1037),"",OFFSET('Smelter Look-up'!$E$4,$V1037-4,0))</f>
        <v/>
      </c>
      <c r="G1037" s="216" t="str">
        <f ca="1">IF(C1037=$X$4,"Enter smelter details", IF(ISERROR($V1037),"",OFFSET('Smelter Look-up'!$F$4,$V1037-4,0)))</f>
        <v/>
      </c>
      <c r="H1037" s="217" t="str">
        <f ca="1">IF(ISERROR($V1037),"",OFFSET('Smelter Look-up'!$G$4,$V1037-4,0))</f>
        <v/>
      </c>
      <c r="I1037" s="218" t="str">
        <f ca="1">IF(ISERROR($V1037),"",OFFSET('Smelter Look-up'!$H$4,$V1037-4,0))</f>
        <v/>
      </c>
      <c r="J1037" s="218" t="str">
        <f ca="1">IF(ISERROR($V1037),"",OFFSET('Smelter Look-up'!$I$4,$V1037-4,0))</f>
        <v/>
      </c>
      <c r="K1037" s="267"/>
      <c r="L1037" s="267"/>
      <c r="M1037" s="267"/>
      <c r="N1037" s="267"/>
      <c r="O1037" s="267"/>
      <c r="P1037" s="219"/>
      <c r="Q1037" s="268"/>
      <c r="R1037" s="216" t="str">
        <f ca="1">IF(ISERROR($V1037),"",OFFSET('Smelter Look-up'!$C$4,$V1037-4,0)&amp;"")</f>
        <v/>
      </c>
      <c r="S1037" s="224" t="str">
        <f t="shared" ca="1" si="51"/>
        <v/>
      </c>
      <c r="T1037" s="224" t="str">
        <f ca="1">IF(B1037="","",IF(ISERROR(MATCH($J1037,SorP!$B$1:$B$6230,0)),"",INDIRECT("'SorP'!$A$"&amp;MATCH($J1037,SorP!$B$1:$B$6230,0))))</f>
        <v/>
      </c>
      <c r="U1037" s="239"/>
      <c r="V1037" s="269" t="e">
        <f>IF(C1037="",NA(),MATCH($B1037&amp;$C1037,'Smelter Look-up'!$J:$J,0))</f>
        <v>#N/A</v>
      </c>
      <c r="W1037" s="270"/>
      <c r="X1037" s="270">
        <f t="shared" ca="1" si="52"/>
        <v>0</v>
      </c>
      <c r="Y1037" s="270"/>
      <c r="Z1037" s="270"/>
      <c r="AB1037" s="272" t="str">
        <f t="shared" si="53"/>
        <v/>
      </c>
    </row>
    <row r="1038" spans="1:28" s="271" customFormat="1" ht="20.25">
      <c r="A1038" s="215"/>
      <c r="B1038" s="216" t="str">
        <f>IF(LEN(A1038)=0,"",INDEX('Smelter Look-up'!$A:$A,MATCH($A1038,'Smelter Look-up'!$E:$E,0)))</f>
        <v/>
      </c>
      <c r="C1038" s="220" t="str">
        <f>IF(LEN(A1038)=0,"",INDEX('Smelter Look-up'!$C:$C,MATCH($A1038,'Smelter Look-up'!$E:$E,0)))</f>
        <v/>
      </c>
      <c r="D1038" s="216"/>
      <c r="E1038" s="216" t="str">
        <f ca="1">IF(ISERROR($V1038),"",OFFSET('Smelter Look-up'!$D$4,$V1038-4,0)&amp;"")</f>
        <v/>
      </c>
      <c r="F1038" s="216" t="str">
        <f ca="1">IF(ISERROR($V1038),"",OFFSET('Smelter Look-up'!$E$4,$V1038-4,0))</f>
        <v/>
      </c>
      <c r="G1038" s="216" t="str">
        <f ca="1">IF(C1038=$X$4,"Enter smelter details", IF(ISERROR($V1038),"",OFFSET('Smelter Look-up'!$F$4,$V1038-4,0)))</f>
        <v/>
      </c>
      <c r="H1038" s="217" t="str">
        <f ca="1">IF(ISERROR($V1038),"",OFFSET('Smelter Look-up'!$G$4,$V1038-4,0))</f>
        <v/>
      </c>
      <c r="I1038" s="218" t="str">
        <f ca="1">IF(ISERROR($V1038),"",OFFSET('Smelter Look-up'!$H$4,$V1038-4,0))</f>
        <v/>
      </c>
      <c r="J1038" s="218" t="str">
        <f ca="1">IF(ISERROR($V1038),"",OFFSET('Smelter Look-up'!$I$4,$V1038-4,0))</f>
        <v/>
      </c>
      <c r="K1038" s="267"/>
      <c r="L1038" s="267"/>
      <c r="M1038" s="267"/>
      <c r="N1038" s="267"/>
      <c r="O1038" s="267"/>
      <c r="P1038" s="219"/>
      <c r="Q1038" s="268"/>
      <c r="R1038" s="216" t="str">
        <f ca="1">IF(ISERROR($V1038),"",OFFSET('Smelter Look-up'!$C$4,$V1038-4,0)&amp;"")</f>
        <v/>
      </c>
      <c r="S1038" s="224" t="str">
        <f t="shared" ca="1" si="51"/>
        <v/>
      </c>
      <c r="T1038" s="224" t="str">
        <f ca="1">IF(B1038="","",IF(ISERROR(MATCH($J1038,SorP!$B$1:$B$6230,0)),"",INDIRECT("'SorP'!$A$"&amp;MATCH($J1038,SorP!$B$1:$B$6230,0))))</f>
        <v/>
      </c>
      <c r="U1038" s="239"/>
      <c r="V1038" s="269" t="e">
        <f>IF(C1038="",NA(),MATCH($B1038&amp;$C1038,'Smelter Look-up'!$J:$J,0))</f>
        <v>#N/A</v>
      </c>
      <c r="W1038" s="270"/>
      <c r="X1038" s="270">
        <f t="shared" ca="1" si="52"/>
        <v>0</v>
      </c>
      <c r="Y1038" s="270"/>
      <c r="Z1038" s="270"/>
      <c r="AB1038" s="272" t="str">
        <f t="shared" si="53"/>
        <v/>
      </c>
    </row>
    <row r="1039" spans="1:28" s="271" customFormat="1" ht="20.25">
      <c r="A1039" s="215"/>
      <c r="B1039" s="216" t="str">
        <f>IF(LEN(A1039)=0,"",INDEX('Smelter Look-up'!$A:$A,MATCH($A1039,'Smelter Look-up'!$E:$E,0)))</f>
        <v/>
      </c>
      <c r="C1039" s="220" t="str">
        <f>IF(LEN(A1039)=0,"",INDEX('Smelter Look-up'!$C:$C,MATCH($A1039,'Smelter Look-up'!$E:$E,0)))</f>
        <v/>
      </c>
      <c r="D1039" s="216"/>
      <c r="E1039" s="216" t="str">
        <f ca="1">IF(ISERROR($V1039),"",OFFSET('Smelter Look-up'!$D$4,$V1039-4,0)&amp;"")</f>
        <v/>
      </c>
      <c r="F1039" s="216" t="str">
        <f ca="1">IF(ISERROR($V1039),"",OFFSET('Smelter Look-up'!$E$4,$V1039-4,0))</f>
        <v/>
      </c>
      <c r="G1039" s="216" t="str">
        <f ca="1">IF(C1039=$X$4,"Enter smelter details", IF(ISERROR($V1039),"",OFFSET('Smelter Look-up'!$F$4,$V1039-4,0)))</f>
        <v/>
      </c>
      <c r="H1039" s="217" t="str">
        <f ca="1">IF(ISERROR($V1039),"",OFFSET('Smelter Look-up'!$G$4,$V1039-4,0))</f>
        <v/>
      </c>
      <c r="I1039" s="218" t="str">
        <f ca="1">IF(ISERROR($V1039),"",OFFSET('Smelter Look-up'!$H$4,$V1039-4,0))</f>
        <v/>
      </c>
      <c r="J1039" s="218" t="str">
        <f ca="1">IF(ISERROR($V1039),"",OFFSET('Smelter Look-up'!$I$4,$V1039-4,0))</f>
        <v/>
      </c>
      <c r="K1039" s="267"/>
      <c r="L1039" s="267"/>
      <c r="M1039" s="267"/>
      <c r="N1039" s="267"/>
      <c r="O1039" s="267"/>
      <c r="P1039" s="219"/>
      <c r="Q1039" s="268"/>
      <c r="R1039" s="216" t="str">
        <f ca="1">IF(ISERROR($V1039),"",OFFSET('Smelter Look-up'!$C$4,$V1039-4,0)&amp;"")</f>
        <v/>
      </c>
      <c r="S1039" s="224" t="str">
        <f t="shared" ca="1" si="51"/>
        <v/>
      </c>
      <c r="T1039" s="224" t="str">
        <f ca="1">IF(B1039="","",IF(ISERROR(MATCH($J1039,SorP!$B$1:$B$6230,0)),"",INDIRECT("'SorP'!$A$"&amp;MATCH($J1039,SorP!$B$1:$B$6230,0))))</f>
        <v/>
      </c>
      <c r="U1039" s="239"/>
      <c r="V1039" s="269" t="e">
        <f>IF(C1039="",NA(),MATCH($B1039&amp;$C1039,'Smelter Look-up'!$J:$J,0))</f>
        <v>#N/A</v>
      </c>
      <c r="W1039" s="270"/>
      <c r="X1039" s="270">
        <f t="shared" ca="1" si="52"/>
        <v>0</v>
      </c>
      <c r="Y1039" s="270"/>
      <c r="Z1039" s="270"/>
      <c r="AB1039" s="272" t="str">
        <f t="shared" si="53"/>
        <v/>
      </c>
    </row>
    <row r="1040" spans="1:28" s="271" customFormat="1" ht="20.25">
      <c r="A1040" s="215"/>
      <c r="B1040" s="216" t="str">
        <f>IF(LEN(A1040)=0,"",INDEX('Smelter Look-up'!$A:$A,MATCH($A1040,'Smelter Look-up'!$E:$E,0)))</f>
        <v/>
      </c>
      <c r="C1040" s="220" t="str">
        <f>IF(LEN(A1040)=0,"",INDEX('Smelter Look-up'!$C:$C,MATCH($A1040,'Smelter Look-up'!$E:$E,0)))</f>
        <v/>
      </c>
      <c r="D1040" s="216"/>
      <c r="E1040" s="216" t="str">
        <f ca="1">IF(ISERROR($V1040),"",OFFSET('Smelter Look-up'!$D$4,$V1040-4,0)&amp;"")</f>
        <v/>
      </c>
      <c r="F1040" s="216" t="str">
        <f ca="1">IF(ISERROR($V1040),"",OFFSET('Smelter Look-up'!$E$4,$V1040-4,0))</f>
        <v/>
      </c>
      <c r="G1040" s="216" t="str">
        <f ca="1">IF(C1040=$X$4,"Enter smelter details", IF(ISERROR($V1040),"",OFFSET('Smelter Look-up'!$F$4,$V1040-4,0)))</f>
        <v/>
      </c>
      <c r="H1040" s="217" t="str">
        <f ca="1">IF(ISERROR($V1040),"",OFFSET('Smelter Look-up'!$G$4,$V1040-4,0))</f>
        <v/>
      </c>
      <c r="I1040" s="218" t="str">
        <f ca="1">IF(ISERROR($V1040),"",OFFSET('Smelter Look-up'!$H$4,$V1040-4,0))</f>
        <v/>
      </c>
      <c r="J1040" s="218" t="str">
        <f ca="1">IF(ISERROR($V1040),"",OFFSET('Smelter Look-up'!$I$4,$V1040-4,0))</f>
        <v/>
      </c>
      <c r="K1040" s="267"/>
      <c r="L1040" s="267"/>
      <c r="M1040" s="267"/>
      <c r="N1040" s="267"/>
      <c r="O1040" s="267"/>
      <c r="P1040" s="219"/>
      <c r="Q1040" s="268"/>
      <c r="R1040" s="216" t="str">
        <f ca="1">IF(ISERROR($V1040),"",OFFSET('Smelter Look-up'!$C$4,$V1040-4,0)&amp;"")</f>
        <v/>
      </c>
      <c r="S1040" s="224" t="str">
        <f t="shared" ca="1" si="51"/>
        <v/>
      </c>
      <c r="T1040" s="224" t="str">
        <f ca="1">IF(B1040="","",IF(ISERROR(MATCH($J1040,SorP!$B$1:$B$6230,0)),"",INDIRECT("'SorP'!$A$"&amp;MATCH($J1040,SorP!$B$1:$B$6230,0))))</f>
        <v/>
      </c>
      <c r="U1040" s="239"/>
      <c r="V1040" s="269" t="e">
        <f>IF(C1040="",NA(),MATCH($B1040&amp;$C1040,'Smelter Look-up'!$J:$J,0))</f>
        <v>#N/A</v>
      </c>
      <c r="W1040" s="270"/>
      <c r="X1040" s="270">
        <f t="shared" ca="1" si="52"/>
        <v>0</v>
      </c>
      <c r="Y1040" s="270"/>
      <c r="Z1040" s="270"/>
      <c r="AB1040" s="272" t="str">
        <f t="shared" si="53"/>
        <v/>
      </c>
    </row>
    <row r="1041" spans="1:28" s="271" customFormat="1" ht="20.25">
      <c r="A1041" s="215"/>
      <c r="B1041" s="216" t="str">
        <f>IF(LEN(A1041)=0,"",INDEX('Smelter Look-up'!$A:$A,MATCH($A1041,'Smelter Look-up'!$E:$E,0)))</f>
        <v/>
      </c>
      <c r="C1041" s="220" t="str">
        <f>IF(LEN(A1041)=0,"",INDEX('Smelter Look-up'!$C:$C,MATCH($A1041,'Smelter Look-up'!$E:$E,0)))</f>
        <v/>
      </c>
      <c r="D1041" s="216"/>
      <c r="E1041" s="216" t="str">
        <f ca="1">IF(ISERROR($V1041),"",OFFSET('Smelter Look-up'!$D$4,$V1041-4,0)&amp;"")</f>
        <v/>
      </c>
      <c r="F1041" s="216" t="str">
        <f ca="1">IF(ISERROR($V1041),"",OFFSET('Smelter Look-up'!$E$4,$V1041-4,0))</f>
        <v/>
      </c>
      <c r="G1041" s="216" t="str">
        <f ca="1">IF(C1041=$X$4,"Enter smelter details", IF(ISERROR($V1041),"",OFFSET('Smelter Look-up'!$F$4,$V1041-4,0)))</f>
        <v/>
      </c>
      <c r="H1041" s="217" t="str">
        <f ca="1">IF(ISERROR($V1041),"",OFFSET('Smelter Look-up'!$G$4,$V1041-4,0))</f>
        <v/>
      </c>
      <c r="I1041" s="218" t="str">
        <f ca="1">IF(ISERROR($V1041),"",OFFSET('Smelter Look-up'!$H$4,$V1041-4,0))</f>
        <v/>
      </c>
      <c r="J1041" s="218" t="str">
        <f ca="1">IF(ISERROR($V1041),"",OFFSET('Smelter Look-up'!$I$4,$V1041-4,0))</f>
        <v/>
      </c>
      <c r="K1041" s="267"/>
      <c r="L1041" s="267"/>
      <c r="M1041" s="267"/>
      <c r="N1041" s="267"/>
      <c r="O1041" s="267"/>
      <c r="P1041" s="219"/>
      <c r="Q1041" s="268"/>
      <c r="R1041" s="216" t="str">
        <f ca="1">IF(ISERROR($V1041),"",OFFSET('Smelter Look-up'!$C$4,$V1041-4,0)&amp;"")</f>
        <v/>
      </c>
      <c r="S1041" s="224" t="str">
        <f t="shared" ca="1" si="51"/>
        <v/>
      </c>
      <c r="T1041" s="224" t="str">
        <f ca="1">IF(B1041="","",IF(ISERROR(MATCH($J1041,SorP!$B$1:$B$6230,0)),"",INDIRECT("'SorP'!$A$"&amp;MATCH($J1041,SorP!$B$1:$B$6230,0))))</f>
        <v/>
      </c>
      <c r="U1041" s="239"/>
      <c r="V1041" s="269" t="e">
        <f>IF(C1041="",NA(),MATCH($B1041&amp;$C1041,'Smelter Look-up'!$J:$J,0))</f>
        <v>#N/A</v>
      </c>
      <c r="W1041" s="270"/>
      <c r="X1041" s="270">
        <f t="shared" ca="1" si="52"/>
        <v>0</v>
      </c>
      <c r="Y1041" s="270"/>
      <c r="Z1041" s="270"/>
      <c r="AB1041" s="272" t="str">
        <f t="shared" si="53"/>
        <v/>
      </c>
    </row>
    <row r="1042" spans="1:28" s="271" customFormat="1" ht="20.25">
      <c r="A1042" s="215"/>
      <c r="B1042" s="216" t="str">
        <f>IF(LEN(A1042)=0,"",INDEX('Smelter Look-up'!$A:$A,MATCH($A1042,'Smelter Look-up'!$E:$E,0)))</f>
        <v/>
      </c>
      <c r="C1042" s="220" t="str">
        <f>IF(LEN(A1042)=0,"",INDEX('Smelter Look-up'!$C:$C,MATCH($A1042,'Smelter Look-up'!$E:$E,0)))</f>
        <v/>
      </c>
      <c r="D1042" s="216"/>
      <c r="E1042" s="216" t="str">
        <f ca="1">IF(ISERROR($V1042),"",OFFSET('Smelter Look-up'!$D$4,$V1042-4,0)&amp;"")</f>
        <v/>
      </c>
      <c r="F1042" s="216" t="str">
        <f ca="1">IF(ISERROR($V1042),"",OFFSET('Smelter Look-up'!$E$4,$V1042-4,0))</f>
        <v/>
      </c>
      <c r="G1042" s="216" t="str">
        <f ca="1">IF(C1042=$X$4,"Enter smelter details", IF(ISERROR($V1042),"",OFFSET('Smelter Look-up'!$F$4,$V1042-4,0)))</f>
        <v/>
      </c>
      <c r="H1042" s="217" t="str">
        <f ca="1">IF(ISERROR($V1042),"",OFFSET('Smelter Look-up'!$G$4,$V1042-4,0))</f>
        <v/>
      </c>
      <c r="I1042" s="218" t="str">
        <f ca="1">IF(ISERROR($V1042),"",OFFSET('Smelter Look-up'!$H$4,$V1042-4,0))</f>
        <v/>
      </c>
      <c r="J1042" s="218" t="str">
        <f ca="1">IF(ISERROR($V1042),"",OFFSET('Smelter Look-up'!$I$4,$V1042-4,0))</f>
        <v/>
      </c>
      <c r="K1042" s="267"/>
      <c r="L1042" s="267"/>
      <c r="M1042" s="267"/>
      <c r="N1042" s="267"/>
      <c r="O1042" s="267"/>
      <c r="P1042" s="219"/>
      <c r="Q1042" s="268"/>
      <c r="R1042" s="216" t="str">
        <f ca="1">IF(ISERROR($V1042),"",OFFSET('Smelter Look-up'!$C$4,$V1042-4,0)&amp;"")</f>
        <v/>
      </c>
      <c r="S1042" s="224" t="str">
        <f t="shared" ca="1" si="51"/>
        <v/>
      </c>
      <c r="T1042" s="224" t="str">
        <f ca="1">IF(B1042="","",IF(ISERROR(MATCH($J1042,SorP!$B$1:$B$6230,0)),"",INDIRECT("'SorP'!$A$"&amp;MATCH($J1042,SorP!$B$1:$B$6230,0))))</f>
        <v/>
      </c>
      <c r="U1042" s="239"/>
      <c r="V1042" s="269" t="e">
        <f>IF(C1042="",NA(),MATCH($B1042&amp;$C1042,'Smelter Look-up'!$J:$J,0))</f>
        <v>#N/A</v>
      </c>
      <c r="W1042" s="270"/>
      <c r="X1042" s="270">
        <f t="shared" ca="1" si="52"/>
        <v>0</v>
      </c>
      <c r="Y1042" s="270"/>
      <c r="Z1042" s="270"/>
      <c r="AB1042" s="272" t="str">
        <f t="shared" si="53"/>
        <v/>
      </c>
    </row>
    <row r="1043" spans="1:28" s="271" customFormat="1" ht="20.25">
      <c r="A1043" s="215"/>
      <c r="B1043" s="216" t="str">
        <f>IF(LEN(A1043)=0,"",INDEX('Smelter Look-up'!$A:$A,MATCH($A1043,'Smelter Look-up'!$E:$E,0)))</f>
        <v/>
      </c>
      <c r="C1043" s="220" t="str">
        <f>IF(LEN(A1043)=0,"",INDEX('Smelter Look-up'!$C:$C,MATCH($A1043,'Smelter Look-up'!$E:$E,0)))</f>
        <v/>
      </c>
      <c r="D1043" s="216"/>
      <c r="E1043" s="216" t="str">
        <f ca="1">IF(ISERROR($V1043),"",OFFSET('Smelter Look-up'!$D$4,$V1043-4,0)&amp;"")</f>
        <v/>
      </c>
      <c r="F1043" s="216" t="str">
        <f ca="1">IF(ISERROR($V1043),"",OFFSET('Smelter Look-up'!$E$4,$V1043-4,0))</f>
        <v/>
      </c>
      <c r="G1043" s="216" t="str">
        <f ca="1">IF(C1043=$X$4,"Enter smelter details", IF(ISERROR($V1043),"",OFFSET('Smelter Look-up'!$F$4,$V1043-4,0)))</f>
        <v/>
      </c>
      <c r="H1043" s="217" t="str">
        <f ca="1">IF(ISERROR($V1043),"",OFFSET('Smelter Look-up'!$G$4,$V1043-4,0))</f>
        <v/>
      </c>
      <c r="I1043" s="218" t="str">
        <f ca="1">IF(ISERROR($V1043),"",OFFSET('Smelter Look-up'!$H$4,$V1043-4,0))</f>
        <v/>
      </c>
      <c r="J1043" s="218" t="str">
        <f ca="1">IF(ISERROR($V1043),"",OFFSET('Smelter Look-up'!$I$4,$V1043-4,0))</f>
        <v/>
      </c>
      <c r="K1043" s="267"/>
      <c r="L1043" s="267"/>
      <c r="M1043" s="267"/>
      <c r="N1043" s="267"/>
      <c r="O1043" s="267"/>
      <c r="P1043" s="219"/>
      <c r="Q1043" s="268"/>
      <c r="R1043" s="216" t="str">
        <f ca="1">IF(ISERROR($V1043),"",OFFSET('Smelter Look-up'!$C$4,$V1043-4,0)&amp;"")</f>
        <v/>
      </c>
      <c r="S1043" s="224" t="str">
        <f t="shared" ca="1" si="51"/>
        <v/>
      </c>
      <c r="T1043" s="224" t="str">
        <f ca="1">IF(B1043="","",IF(ISERROR(MATCH($J1043,SorP!$B$1:$B$6230,0)),"",INDIRECT("'SorP'!$A$"&amp;MATCH($J1043,SorP!$B$1:$B$6230,0))))</f>
        <v/>
      </c>
      <c r="U1043" s="239"/>
      <c r="V1043" s="269" t="e">
        <f>IF(C1043="",NA(),MATCH($B1043&amp;$C1043,'Smelter Look-up'!$J:$J,0))</f>
        <v>#N/A</v>
      </c>
      <c r="W1043" s="270"/>
      <c r="X1043" s="270">
        <f t="shared" ca="1" si="52"/>
        <v>0</v>
      </c>
      <c r="Y1043" s="270"/>
      <c r="Z1043" s="270"/>
      <c r="AB1043" s="272" t="str">
        <f t="shared" si="53"/>
        <v/>
      </c>
    </row>
    <row r="1044" spans="1:28" s="271" customFormat="1" ht="20.25">
      <c r="A1044" s="215"/>
      <c r="B1044" s="216" t="str">
        <f>IF(LEN(A1044)=0,"",INDEX('Smelter Look-up'!$A:$A,MATCH($A1044,'Smelter Look-up'!$E:$E,0)))</f>
        <v/>
      </c>
      <c r="C1044" s="220" t="str">
        <f>IF(LEN(A1044)=0,"",INDEX('Smelter Look-up'!$C:$C,MATCH($A1044,'Smelter Look-up'!$E:$E,0)))</f>
        <v/>
      </c>
      <c r="D1044" s="216"/>
      <c r="E1044" s="216" t="str">
        <f ca="1">IF(ISERROR($V1044),"",OFFSET('Smelter Look-up'!$D$4,$V1044-4,0)&amp;"")</f>
        <v/>
      </c>
      <c r="F1044" s="216" t="str">
        <f ca="1">IF(ISERROR($V1044),"",OFFSET('Smelter Look-up'!$E$4,$V1044-4,0))</f>
        <v/>
      </c>
      <c r="G1044" s="216" t="str">
        <f ca="1">IF(C1044=$X$4,"Enter smelter details", IF(ISERROR($V1044),"",OFFSET('Smelter Look-up'!$F$4,$V1044-4,0)))</f>
        <v/>
      </c>
      <c r="H1044" s="217" t="str">
        <f ca="1">IF(ISERROR($V1044),"",OFFSET('Smelter Look-up'!$G$4,$V1044-4,0))</f>
        <v/>
      </c>
      <c r="I1044" s="218" t="str">
        <f ca="1">IF(ISERROR($V1044),"",OFFSET('Smelter Look-up'!$H$4,$V1044-4,0))</f>
        <v/>
      </c>
      <c r="J1044" s="218" t="str">
        <f ca="1">IF(ISERROR($V1044),"",OFFSET('Smelter Look-up'!$I$4,$V1044-4,0))</f>
        <v/>
      </c>
      <c r="K1044" s="267"/>
      <c r="L1044" s="267"/>
      <c r="M1044" s="267"/>
      <c r="N1044" s="267"/>
      <c r="O1044" s="267"/>
      <c r="P1044" s="219"/>
      <c r="Q1044" s="268"/>
      <c r="R1044" s="216" t="str">
        <f ca="1">IF(ISERROR($V1044),"",OFFSET('Smelter Look-up'!$C$4,$V1044-4,0)&amp;"")</f>
        <v/>
      </c>
      <c r="S1044" s="224" t="str">
        <f t="shared" ca="1" si="51"/>
        <v/>
      </c>
      <c r="T1044" s="224" t="str">
        <f ca="1">IF(B1044="","",IF(ISERROR(MATCH($J1044,SorP!$B$1:$B$6230,0)),"",INDIRECT("'SorP'!$A$"&amp;MATCH($J1044,SorP!$B$1:$B$6230,0))))</f>
        <v/>
      </c>
      <c r="U1044" s="239"/>
      <c r="V1044" s="269" t="e">
        <f>IF(C1044="",NA(),MATCH($B1044&amp;$C1044,'Smelter Look-up'!$J:$J,0))</f>
        <v>#N/A</v>
      </c>
      <c r="W1044" s="270"/>
      <c r="X1044" s="270">
        <f t="shared" ca="1" si="52"/>
        <v>0</v>
      </c>
      <c r="Y1044" s="270"/>
      <c r="Z1044" s="270"/>
      <c r="AB1044" s="272" t="str">
        <f t="shared" si="53"/>
        <v/>
      </c>
    </row>
    <row r="1045" spans="1:28" s="271" customFormat="1" ht="20.25">
      <c r="A1045" s="215"/>
      <c r="B1045" s="216" t="str">
        <f>IF(LEN(A1045)=0,"",INDEX('Smelter Look-up'!$A:$A,MATCH($A1045,'Smelter Look-up'!$E:$E,0)))</f>
        <v/>
      </c>
      <c r="C1045" s="220" t="str">
        <f>IF(LEN(A1045)=0,"",INDEX('Smelter Look-up'!$C:$C,MATCH($A1045,'Smelter Look-up'!$E:$E,0)))</f>
        <v/>
      </c>
      <c r="D1045" s="216"/>
      <c r="E1045" s="216" t="str">
        <f ca="1">IF(ISERROR($V1045),"",OFFSET('Smelter Look-up'!$D$4,$V1045-4,0)&amp;"")</f>
        <v/>
      </c>
      <c r="F1045" s="216" t="str">
        <f ca="1">IF(ISERROR($V1045),"",OFFSET('Smelter Look-up'!$E$4,$V1045-4,0))</f>
        <v/>
      </c>
      <c r="G1045" s="216" t="str">
        <f ca="1">IF(C1045=$X$4,"Enter smelter details", IF(ISERROR($V1045),"",OFFSET('Smelter Look-up'!$F$4,$V1045-4,0)))</f>
        <v/>
      </c>
      <c r="H1045" s="217" t="str">
        <f ca="1">IF(ISERROR($V1045),"",OFFSET('Smelter Look-up'!$G$4,$V1045-4,0))</f>
        <v/>
      </c>
      <c r="I1045" s="218" t="str">
        <f ca="1">IF(ISERROR($V1045),"",OFFSET('Smelter Look-up'!$H$4,$V1045-4,0))</f>
        <v/>
      </c>
      <c r="J1045" s="218" t="str">
        <f ca="1">IF(ISERROR($V1045),"",OFFSET('Smelter Look-up'!$I$4,$V1045-4,0))</f>
        <v/>
      </c>
      <c r="K1045" s="267"/>
      <c r="L1045" s="267"/>
      <c r="M1045" s="267"/>
      <c r="N1045" s="267"/>
      <c r="O1045" s="267"/>
      <c r="P1045" s="219"/>
      <c r="Q1045" s="268"/>
      <c r="R1045" s="216" t="str">
        <f ca="1">IF(ISERROR($V1045),"",OFFSET('Smelter Look-up'!$C$4,$V1045-4,0)&amp;"")</f>
        <v/>
      </c>
      <c r="S1045" s="224" t="str">
        <f t="shared" ca="1" si="51"/>
        <v/>
      </c>
      <c r="T1045" s="224" t="str">
        <f ca="1">IF(B1045="","",IF(ISERROR(MATCH($J1045,SorP!$B$1:$B$6230,0)),"",INDIRECT("'SorP'!$A$"&amp;MATCH($J1045,SorP!$B$1:$B$6230,0))))</f>
        <v/>
      </c>
      <c r="U1045" s="239"/>
      <c r="V1045" s="269" t="e">
        <f>IF(C1045="",NA(),MATCH($B1045&amp;$C1045,'Smelter Look-up'!$J:$J,0))</f>
        <v>#N/A</v>
      </c>
      <c r="W1045" s="270"/>
      <c r="X1045" s="270">
        <f t="shared" ca="1" si="52"/>
        <v>0</v>
      </c>
      <c r="Y1045" s="270"/>
      <c r="Z1045" s="270"/>
      <c r="AB1045" s="272" t="str">
        <f t="shared" si="53"/>
        <v/>
      </c>
    </row>
    <row r="1046" spans="1:28" s="271" customFormat="1" ht="20.25">
      <c r="A1046" s="215"/>
      <c r="B1046" s="216" t="str">
        <f>IF(LEN(A1046)=0,"",INDEX('Smelter Look-up'!$A:$A,MATCH($A1046,'Smelter Look-up'!$E:$E,0)))</f>
        <v/>
      </c>
      <c r="C1046" s="220" t="str">
        <f>IF(LEN(A1046)=0,"",INDEX('Smelter Look-up'!$C:$C,MATCH($A1046,'Smelter Look-up'!$E:$E,0)))</f>
        <v/>
      </c>
      <c r="D1046" s="216"/>
      <c r="E1046" s="216" t="str">
        <f ca="1">IF(ISERROR($V1046),"",OFFSET('Smelter Look-up'!$D$4,$V1046-4,0)&amp;"")</f>
        <v/>
      </c>
      <c r="F1046" s="216" t="str">
        <f ca="1">IF(ISERROR($V1046),"",OFFSET('Smelter Look-up'!$E$4,$V1046-4,0))</f>
        <v/>
      </c>
      <c r="G1046" s="216" t="str">
        <f ca="1">IF(C1046=$X$4,"Enter smelter details", IF(ISERROR($V1046),"",OFFSET('Smelter Look-up'!$F$4,$V1046-4,0)))</f>
        <v/>
      </c>
      <c r="H1046" s="217" t="str">
        <f ca="1">IF(ISERROR($V1046),"",OFFSET('Smelter Look-up'!$G$4,$V1046-4,0))</f>
        <v/>
      </c>
      <c r="I1046" s="218" t="str">
        <f ca="1">IF(ISERROR($V1046),"",OFFSET('Smelter Look-up'!$H$4,$V1046-4,0))</f>
        <v/>
      </c>
      <c r="J1046" s="218" t="str">
        <f ca="1">IF(ISERROR($V1046),"",OFFSET('Smelter Look-up'!$I$4,$V1046-4,0))</f>
        <v/>
      </c>
      <c r="K1046" s="267"/>
      <c r="L1046" s="267"/>
      <c r="M1046" s="267"/>
      <c r="N1046" s="267"/>
      <c r="O1046" s="267"/>
      <c r="P1046" s="219"/>
      <c r="Q1046" s="268"/>
      <c r="R1046" s="216" t="str">
        <f ca="1">IF(ISERROR($V1046),"",OFFSET('Smelter Look-up'!$C$4,$V1046-4,0)&amp;"")</f>
        <v/>
      </c>
      <c r="S1046" s="224" t="str">
        <f t="shared" ca="1" si="51"/>
        <v/>
      </c>
      <c r="T1046" s="224" t="str">
        <f ca="1">IF(B1046="","",IF(ISERROR(MATCH($J1046,SorP!$B$1:$B$6230,0)),"",INDIRECT("'SorP'!$A$"&amp;MATCH($J1046,SorP!$B$1:$B$6230,0))))</f>
        <v/>
      </c>
      <c r="U1046" s="239"/>
      <c r="V1046" s="269" t="e">
        <f>IF(C1046="",NA(),MATCH($B1046&amp;$C1046,'Smelter Look-up'!$J:$J,0))</f>
        <v>#N/A</v>
      </c>
      <c r="W1046" s="270"/>
      <c r="X1046" s="270">
        <f t="shared" ca="1" si="52"/>
        <v>0</v>
      </c>
      <c r="Y1046" s="270"/>
      <c r="Z1046" s="270"/>
      <c r="AB1046" s="272" t="str">
        <f t="shared" si="53"/>
        <v/>
      </c>
    </row>
    <row r="1047" spans="1:28" s="271" customFormat="1" ht="20.25">
      <c r="A1047" s="215"/>
      <c r="B1047" s="216" t="str">
        <f>IF(LEN(A1047)=0,"",INDEX('Smelter Look-up'!$A:$A,MATCH($A1047,'Smelter Look-up'!$E:$E,0)))</f>
        <v/>
      </c>
      <c r="C1047" s="220" t="str">
        <f>IF(LEN(A1047)=0,"",INDEX('Smelter Look-up'!$C:$C,MATCH($A1047,'Smelter Look-up'!$E:$E,0)))</f>
        <v/>
      </c>
      <c r="D1047" s="216"/>
      <c r="E1047" s="216" t="str">
        <f ca="1">IF(ISERROR($V1047),"",OFFSET('Smelter Look-up'!$D$4,$V1047-4,0)&amp;"")</f>
        <v/>
      </c>
      <c r="F1047" s="216" t="str">
        <f ca="1">IF(ISERROR($V1047),"",OFFSET('Smelter Look-up'!$E$4,$V1047-4,0))</f>
        <v/>
      </c>
      <c r="G1047" s="216" t="str">
        <f ca="1">IF(C1047=$X$4,"Enter smelter details", IF(ISERROR($V1047),"",OFFSET('Smelter Look-up'!$F$4,$V1047-4,0)))</f>
        <v/>
      </c>
      <c r="H1047" s="217" t="str">
        <f ca="1">IF(ISERROR($V1047),"",OFFSET('Smelter Look-up'!$G$4,$V1047-4,0))</f>
        <v/>
      </c>
      <c r="I1047" s="218" t="str">
        <f ca="1">IF(ISERROR($V1047),"",OFFSET('Smelter Look-up'!$H$4,$V1047-4,0))</f>
        <v/>
      </c>
      <c r="J1047" s="218" t="str">
        <f ca="1">IF(ISERROR($V1047),"",OFFSET('Smelter Look-up'!$I$4,$V1047-4,0))</f>
        <v/>
      </c>
      <c r="K1047" s="267"/>
      <c r="L1047" s="267"/>
      <c r="M1047" s="267"/>
      <c r="N1047" s="267"/>
      <c r="O1047" s="267"/>
      <c r="P1047" s="219"/>
      <c r="Q1047" s="268"/>
      <c r="R1047" s="216" t="str">
        <f ca="1">IF(ISERROR($V1047),"",OFFSET('Smelter Look-up'!$C$4,$V1047-4,0)&amp;"")</f>
        <v/>
      </c>
      <c r="S1047" s="224" t="str">
        <f t="shared" ca="1" si="51"/>
        <v/>
      </c>
      <c r="T1047" s="224" t="str">
        <f ca="1">IF(B1047="","",IF(ISERROR(MATCH($J1047,SorP!$B$1:$B$6230,0)),"",INDIRECT("'SorP'!$A$"&amp;MATCH($J1047,SorP!$B$1:$B$6230,0))))</f>
        <v/>
      </c>
      <c r="U1047" s="239"/>
      <c r="V1047" s="269" t="e">
        <f>IF(C1047="",NA(),MATCH($B1047&amp;$C1047,'Smelter Look-up'!$J:$J,0))</f>
        <v>#N/A</v>
      </c>
      <c r="W1047" s="270"/>
      <c r="X1047" s="270">
        <f t="shared" ca="1" si="52"/>
        <v>0</v>
      </c>
      <c r="Y1047" s="270"/>
      <c r="Z1047" s="270"/>
      <c r="AB1047" s="272" t="str">
        <f t="shared" si="53"/>
        <v/>
      </c>
    </row>
    <row r="1048" spans="1:28" s="271" customFormat="1" ht="20.25">
      <c r="A1048" s="215"/>
      <c r="B1048" s="216" t="str">
        <f>IF(LEN(A1048)=0,"",INDEX('Smelter Look-up'!$A:$A,MATCH($A1048,'Smelter Look-up'!$E:$E,0)))</f>
        <v/>
      </c>
      <c r="C1048" s="220" t="str">
        <f>IF(LEN(A1048)=0,"",INDEX('Smelter Look-up'!$C:$C,MATCH($A1048,'Smelter Look-up'!$E:$E,0)))</f>
        <v/>
      </c>
      <c r="D1048" s="216"/>
      <c r="E1048" s="216" t="str">
        <f ca="1">IF(ISERROR($V1048),"",OFFSET('Smelter Look-up'!$D$4,$V1048-4,0)&amp;"")</f>
        <v/>
      </c>
      <c r="F1048" s="216" t="str">
        <f ca="1">IF(ISERROR($V1048),"",OFFSET('Smelter Look-up'!$E$4,$V1048-4,0))</f>
        <v/>
      </c>
      <c r="G1048" s="216" t="str">
        <f ca="1">IF(C1048=$X$4,"Enter smelter details", IF(ISERROR($V1048),"",OFFSET('Smelter Look-up'!$F$4,$V1048-4,0)))</f>
        <v/>
      </c>
      <c r="H1048" s="217" t="str">
        <f ca="1">IF(ISERROR($V1048),"",OFFSET('Smelter Look-up'!$G$4,$V1048-4,0))</f>
        <v/>
      </c>
      <c r="I1048" s="218" t="str">
        <f ca="1">IF(ISERROR($V1048),"",OFFSET('Smelter Look-up'!$H$4,$V1048-4,0))</f>
        <v/>
      </c>
      <c r="J1048" s="218" t="str">
        <f ca="1">IF(ISERROR($V1048),"",OFFSET('Smelter Look-up'!$I$4,$V1048-4,0))</f>
        <v/>
      </c>
      <c r="K1048" s="267"/>
      <c r="L1048" s="267"/>
      <c r="M1048" s="267"/>
      <c r="N1048" s="267"/>
      <c r="O1048" s="267"/>
      <c r="P1048" s="219"/>
      <c r="Q1048" s="268"/>
      <c r="R1048" s="216" t="str">
        <f ca="1">IF(ISERROR($V1048),"",OFFSET('Smelter Look-up'!$C$4,$V1048-4,0)&amp;"")</f>
        <v/>
      </c>
      <c r="S1048" s="224" t="str">
        <f t="shared" ca="1" si="51"/>
        <v/>
      </c>
      <c r="T1048" s="224" t="str">
        <f ca="1">IF(B1048="","",IF(ISERROR(MATCH($J1048,SorP!$B$1:$B$6230,0)),"",INDIRECT("'SorP'!$A$"&amp;MATCH($J1048,SorP!$B$1:$B$6230,0))))</f>
        <v/>
      </c>
      <c r="U1048" s="239"/>
      <c r="V1048" s="269" t="e">
        <f>IF(C1048="",NA(),MATCH($B1048&amp;$C1048,'Smelter Look-up'!$J:$J,0))</f>
        <v>#N/A</v>
      </c>
      <c r="W1048" s="270"/>
      <c r="X1048" s="270">
        <f t="shared" ca="1" si="52"/>
        <v>0</v>
      </c>
      <c r="Y1048" s="270"/>
      <c r="Z1048" s="270"/>
      <c r="AB1048" s="272" t="str">
        <f t="shared" si="53"/>
        <v/>
      </c>
    </row>
    <row r="1049" spans="1:28" s="271" customFormat="1" ht="20.25">
      <c r="A1049" s="215"/>
      <c r="B1049" s="216" t="str">
        <f>IF(LEN(A1049)=0,"",INDEX('Smelter Look-up'!$A:$A,MATCH($A1049,'Smelter Look-up'!$E:$E,0)))</f>
        <v/>
      </c>
      <c r="C1049" s="220" t="str">
        <f>IF(LEN(A1049)=0,"",INDEX('Smelter Look-up'!$C:$C,MATCH($A1049,'Smelter Look-up'!$E:$E,0)))</f>
        <v/>
      </c>
      <c r="D1049" s="216"/>
      <c r="E1049" s="216" t="str">
        <f ca="1">IF(ISERROR($V1049),"",OFFSET('Smelter Look-up'!$D$4,$V1049-4,0)&amp;"")</f>
        <v/>
      </c>
      <c r="F1049" s="216" t="str">
        <f ca="1">IF(ISERROR($V1049),"",OFFSET('Smelter Look-up'!$E$4,$V1049-4,0))</f>
        <v/>
      </c>
      <c r="G1049" s="216" t="str">
        <f ca="1">IF(C1049=$X$4,"Enter smelter details", IF(ISERROR($V1049),"",OFFSET('Smelter Look-up'!$F$4,$V1049-4,0)))</f>
        <v/>
      </c>
      <c r="H1049" s="217" t="str">
        <f ca="1">IF(ISERROR($V1049),"",OFFSET('Smelter Look-up'!$G$4,$V1049-4,0))</f>
        <v/>
      </c>
      <c r="I1049" s="218" t="str">
        <f ca="1">IF(ISERROR($V1049),"",OFFSET('Smelter Look-up'!$H$4,$V1049-4,0))</f>
        <v/>
      </c>
      <c r="J1049" s="218" t="str">
        <f ca="1">IF(ISERROR($V1049),"",OFFSET('Smelter Look-up'!$I$4,$V1049-4,0))</f>
        <v/>
      </c>
      <c r="K1049" s="267"/>
      <c r="L1049" s="267"/>
      <c r="M1049" s="267"/>
      <c r="N1049" s="267"/>
      <c r="O1049" s="267"/>
      <c r="P1049" s="219"/>
      <c r="Q1049" s="268"/>
      <c r="R1049" s="216" t="str">
        <f ca="1">IF(ISERROR($V1049),"",OFFSET('Smelter Look-up'!$C$4,$V1049-4,0)&amp;"")</f>
        <v/>
      </c>
      <c r="S1049" s="224" t="str">
        <f t="shared" ca="1" si="51"/>
        <v/>
      </c>
      <c r="T1049" s="224" t="str">
        <f ca="1">IF(B1049="","",IF(ISERROR(MATCH($J1049,SorP!$B$1:$B$6230,0)),"",INDIRECT("'SorP'!$A$"&amp;MATCH($J1049,SorP!$B$1:$B$6230,0))))</f>
        <v/>
      </c>
      <c r="U1049" s="239"/>
      <c r="V1049" s="269" t="e">
        <f>IF(C1049="",NA(),MATCH($B1049&amp;$C1049,'Smelter Look-up'!$J:$J,0))</f>
        <v>#N/A</v>
      </c>
      <c r="W1049" s="270"/>
      <c r="X1049" s="270">
        <f t="shared" ca="1" si="52"/>
        <v>0</v>
      </c>
      <c r="Y1049" s="270"/>
      <c r="Z1049" s="270"/>
      <c r="AB1049" s="272" t="str">
        <f t="shared" si="53"/>
        <v/>
      </c>
    </row>
    <row r="1050" spans="1:28" s="271" customFormat="1" ht="20.25">
      <c r="A1050" s="215"/>
      <c r="B1050" s="216" t="str">
        <f>IF(LEN(A1050)=0,"",INDEX('Smelter Look-up'!$A:$A,MATCH($A1050,'Smelter Look-up'!$E:$E,0)))</f>
        <v/>
      </c>
      <c r="C1050" s="220" t="str">
        <f>IF(LEN(A1050)=0,"",INDEX('Smelter Look-up'!$C:$C,MATCH($A1050,'Smelter Look-up'!$E:$E,0)))</f>
        <v/>
      </c>
      <c r="D1050" s="216"/>
      <c r="E1050" s="216" t="str">
        <f ca="1">IF(ISERROR($V1050),"",OFFSET('Smelter Look-up'!$D$4,$V1050-4,0)&amp;"")</f>
        <v/>
      </c>
      <c r="F1050" s="216" t="str">
        <f ca="1">IF(ISERROR($V1050),"",OFFSET('Smelter Look-up'!$E$4,$V1050-4,0))</f>
        <v/>
      </c>
      <c r="G1050" s="216" t="str">
        <f ca="1">IF(C1050=$X$4,"Enter smelter details", IF(ISERROR($V1050),"",OFFSET('Smelter Look-up'!$F$4,$V1050-4,0)))</f>
        <v/>
      </c>
      <c r="H1050" s="217" t="str">
        <f ca="1">IF(ISERROR($V1050),"",OFFSET('Smelter Look-up'!$G$4,$V1050-4,0))</f>
        <v/>
      </c>
      <c r="I1050" s="218" t="str">
        <f ca="1">IF(ISERROR($V1050),"",OFFSET('Smelter Look-up'!$H$4,$V1050-4,0))</f>
        <v/>
      </c>
      <c r="J1050" s="218" t="str">
        <f ca="1">IF(ISERROR($V1050),"",OFFSET('Smelter Look-up'!$I$4,$V1050-4,0))</f>
        <v/>
      </c>
      <c r="K1050" s="267"/>
      <c r="L1050" s="267"/>
      <c r="M1050" s="267"/>
      <c r="N1050" s="267"/>
      <c r="O1050" s="267"/>
      <c r="P1050" s="219"/>
      <c r="Q1050" s="268"/>
      <c r="R1050" s="216" t="str">
        <f ca="1">IF(ISERROR($V1050),"",OFFSET('Smelter Look-up'!$C$4,$V1050-4,0)&amp;"")</f>
        <v/>
      </c>
      <c r="S1050" s="224" t="str">
        <f t="shared" ca="1" si="51"/>
        <v/>
      </c>
      <c r="T1050" s="224" t="str">
        <f ca="1">IF(B1050="","",IF(ISERROR(MATCH($J1050,SorP!$B$1:$B$6230,0)),"",INDIRECT("'SorP'!$A$"&amp;MATCH($J1050,SorP!$B$1:$B$6230,0))))</f>
        <v/>
      </c>
      <c r="U1050" s="239"/>
      <c r="V1050" s="269" t="e">
        <f>IF(C1050="",NA(),MATCH($B1050&amp;$C1050,'Smelter Look-up'!$J:$J,0))</f>
        <v>#N/A</v>
      </c>
      <c r="W1050" s="270"/>
      <c r="X1050" s="270">
        <f t="shared" ca="1" si="52"/>
        <v>0</v>
      </c>
      <c r="Y1050" s="270"/>
      <c r="Z1050" s="270"/>
      <c r="AB1050" s="272" t="str">
        <f t="shared" si="53"/>
        <v/>
      </c>
    </row>
    <row r="1051" spans="1:28" s="271" customFormat="1" ht="20.25">
      <c r="A1051" s="215"/>
      <c r="B1051" s="216" t="str">
        <f>IF(LEN(A1051)=0,"",INDEX('Smelter Look-up'!$A:$A,MATCH($A1051,'Smelter Look-up'!$E:$E,0)))</f>
        <v/>
      </c>
      <c r="C1051" s="220" t="str">
        <f>IF(LEN(A1051)=0,"",INDEX('Smelter Look-up'!$C:$C,MATCH($A1051,'Smelter Look-up'!$E:$E,0)))</f>
        <v/>
      </c>
      <c r="D1051" s="216"/>
      <c r="E1051" s="216" t="str">
        <f ca="1">IF(ISERROR($V1051),"",OFFSET('Smelter Look-up'!$D$4,$V1051-4,0)&amp;"")</f>
        <v/>
      </c>
      <c r="F1051" s="216" t="str">
        <f ca="1">IF(ISERROR($V1051),"",OFFSET('Smelter Look-up'!$E$4,$V1051-4,0))</f>
        <v/>
      </c>
      <c r="G1051" s="216" t="str">
        <f ca="1">IF(C1051=$X$4,"Enter smelter details", IF(ISERROR($V1051),"",OFFSET('Smelter Look-up'!$F$4,$V1051-4,0)))</f>
        <v/>
      </c>
      <c r="H1051" s="217" t="str">
        <f ca="1">IF(ISERROR($V1051),"",OFFSET('Smelter Look-up'!$G$4,$V1051-4,0))</f>
        <v/>
      </c>
      <c r="I1051" s="218" t="str">
        <f ca="1">IF(ISERROR($V1051),"",OFFSET('Smelter Look-up'!$H$4,$V1051-4,0))</f>
        <v/>
      </c>
      <c r="J1051" s="218" t="str">
        <f ca="1">IF(ISERROR($V1051),"",OFFSET('Smelter Look-up'!$I$4,$V1051-4,0))</f>
        <v/>
      </c>
      <c r="K1051" s="267"/>
      <c r="L1051" s="267"/>
      <c r="M1051" s="267"/>
      <c r="N1051" s="267"/>
      <c r="O1051" s="267"/>
      <c r="P1051" s="219"/>
      <c r="Q1051" s="268"/>
      <c r="R1051" s="216" t="str">
        <f ca="1">IF(ISERROR($V1051),"",OFFSET('Smelter Look-up'!$C$4,$V1051-4,0)&amp;"")</f>
        <v/>
      </c>
      <c r="S1051" s="224" t="str">
        <f t="shared" ca="1" si="51"/>
        <v/>
      </c>
      <c r="T1051" s="224" t="str">
        <f ca="1">IF(B1051="","",IF(ISERROR(MATCH($J1051,SorP!$B$1:$B$6230,0)),"",INDIRECT("'SorP'!$A$"&amp;MATCH($J1051,SorP!$B$1:$B$6230,0))))</f>
        <v/>
      </c>
      <c r="U1051" s="239"/>
      <c r="V1051" s="269" t="e">
        <f>IF(C1051="",NA(),MATCH($B1051&amp;$C1051,'Smelter Look-up'!$J:$J,0))</f>
        <v>#N/A</v>
      </c>
      <c r="W1051" s="270"/>
      <c r="X1051" s="270">
        <f t="shared" ca="1" si="52"/>
        <v>0</v>
      </c>
      <c r="Y1051" s="270"/>
      <c r="Z1051" s="270"/>
      <c r="AB1051" s="272" t="str">
        <f t="shared" si="53"/>
        <v/>
      </c>
    </row>
    <row r="1052" spans="1:28" s="271" customFormat="1" ht="20.25">
      <c r="A1052" s="215"/>
      <c r="B1052" s="216" t="str">
        <f>IF(LEN(A1052)=0,"",INDEX('Smelter Look-up'!$A:$A,MATCH($A1052,'Smelter Look-up'!$E:$E,0)))</f>
        <v/>
      </c>
      <c r="C1052" s="220" t="str">
        <f>IF(LEN(A1052)=0,"",INDEX('Smelter Look-up'!$C:$C,MATCH($A1052,'Smelter Look-up'!$E:$E,0)))</f>
        <v/>
      </c>
      <c r="D1052" s="216"/>
      <c r="E1052" s="216" t="str">
        <f ca="1">IF(ISERROR($V1052),"",OFFSET('Smelter Look-up'!$D$4,$V1052-4,0)&amp;"")</f>
        <v/>
      </c>
      <c r="F1052" s="216" t="str">
        <f ca="1">IF(ISERROR($V1052),"",OFFSET('Smelter Look-up'!$E$4,$V1052-4,0))</f>
        <v/>
      </c>
      <c r="G1052" s="216" t="str">
        <f ca="1">IF(C1052=$X$4,"Enter smelter details", IF(ISERROR($V1052),"",OFFSET('Smelter Look-up'!$F$4,$V1052-4,0)))</f>
        <v/>
      </c>
      <c r="H1052" s="217" t="str">
        <f ca="1">IF(ISERROR($V1052),"",OFFSET('Smelter Look-up'!$G$4,$V1052-4,0))</f>
        <v/>
      </c>
      <c r="I1052" s="218" t="str">
        <f ca="1">IF(ISERROR($V1052),"",OFFSET('Smelter Look-up'!$H$4,$V1052-4,0))</f>
        <v/>
      </c>
      <c r="J1052" s="218" t="str">
        <f ca="1">IF(ISERROR($V1052),"",OFFSET('Smelter Look-up'!$I$4,$V1052-4,0))</f>
        <v/>
      </c>
      <c r="K1052" s="267"/>
      <c r="L1052" s="267"/>
      <c r="M1052" s="267"/>
      <c r="N1052" s="267"/>
      <c r="O1052" s="267"/>
      <c r="P1052" s="219"/>
      <c r="Q1052" s="268"/>
      <c r="R1052" s="216" t="str">
        <f ca="1">IF(ISERROR($V1052),"",OFFSET('Smelter Look-up'!$C$4,$V1052-4,0)&amp;"")</f>
        <v/>
      </c>
      <c r="S1052" s="224" t="str">
        <f t="shared" ca="1" si="51"/>
        <v/>
      </c>
      <c r="T1052" s="224" t="str">
        <f ca="1">IF(B1052="","",IF(ISERROR(MATCH($J1052,SorP!$B$1:$B$6230,0)),"",INDIRECT("'SorP'!$A$"&amp;MATCH($J1052,SorP!$B$1:$B$6230,0))))</f>
        <v/>
      </c>
      <c r="U1052" s="239"/>
      <c r="V1052" s="269" t="e">
        <f>IF(C1052="",NA(),MATCH($B1052&amp;$C1052,'Smelter Look-up'!$J:$J,0))</f>
        <v>#N/A</v>
      </c>
      <c r="W1052" s="270"/>
      <c r="X1052" s="270">
        <f t="shared" ca="1" si="52"/>
        <v>0</v>
      </c>
      <c r="Y1052" s="270"/>
      <c r="Z1052" s="270"/>
      <c r="AB1052" s="272" t="str">
        <f t="shared" si="53"/>
        <v/>
      </c>
    </row>
    <row r="1053" spans="1:28" s="271" customFormat="1" ht="20.25">
      <c r="A1053" s="215"/>
      <c r="B1053" s="216" t="str">
        <f>IF(LEN(A1053)=0,"",INDEX('Smelter Look-up'!$A:$A,MATCH($A1053,'Smelter Look-up'!$E:$E,0)))</f>
        <v/>
      </c>
      <c r="C1053" s="220" t="str">
        <f>IF(LEN(A1053)=0,"",INDEX('Smelter Look-up'!$C:$C,MATCH($A1053,'Smelter Look-up'!$E:$E,0)))</f>
        <v/>
      </c>
      <c r="D1053" s="216"/>
      <c r="E1053" s="216" t="str">
        <f ca="1">IF(ISERROR($V1053),"",OFFSET('Smelter Look-up'!$D$4,$V1053-4,0)&amp;"")</f>
        <v/>
      </c>
      <c r="F1053" s="216" t="str">
        <f ca="1">IF(ISERROR($V1053),"",OFFSET('Smelter Look-up'!$E$4,$V1053-4,0))</f>
        <v/>
      </c>
      <c r="G1053" s="216" t="str">
        <f ca="1">IF(C1053=$X$4,"Enter smelter details", IF(ISERROR($V1053),"",OFFSET('Smelter Look-up'!$F$4,$V1053-4,0)))</f>
        <v/>
      </c>
      <c r="H1053" s="217" t="str">
        <f ca="1">IF(ISERROR($V1053),"",OFFSET('Smelter Look-up'!$G$4,$V1053-4,0))</f>
        <v/>
      </c>
      <c r="I1053" s="218" t="str">
        <f ca="1">IF(ISERROR($V1053),"",OFFSET('Smelter Look-up'!$H$4,$V1053-4,0))</f>
        <v/>
      </c>
      <c r="J1053" s="218" t="str">
        <f ca="1">IF(ISERROR($V1053),"",OFFSET('Smelter Look-up'!$I$4,$V1053-4,0))</f>
        <v/>
      </c>
      <c r="K1053" s="267"/>
      <c r="L1053" s="267"/>
      <c r="M1053" s="267"/>
      <c r="N1053" s="267"/>
      <c r="O1053" s="267"/>
      <c r="P1053" s="219"/>
      <c r="Q1053" s="268"/>
      <c r="R1053" s="216" t="str">
        <f ca="1">IF(ISERROR($V1053),"",OFFSET('Smelter Look-up'!$C$4,$V1053-4,0)&amp;"")</f>
        <v/>
      </c>
      <c r="S1053" s="224" t="str">
        <f t="shared" ca="1" si="51"/>
        <v/>
      </c>
      <c r="T1053" s="224" t="str">
        <f ca="1">IF(B1053="","",IF(ISERROR(MATCH($J1053,SorP!$B$1:$B$6230,0)),"",INDIRECT("'SorP'!$A$"&amp;MATCH($J1053,SorP!$B$1:$B$6230,0))))</f>
        <v/>
      </c>
      <c r="U1053" s="239"/>
      <c r="V1053" s="269" t="e">
        <f>IF(C1053="",NA(),MATCH($B1053&amp;$C1053,'Smelter Look-up'!$J:$J,0))</f>
        <v>#N/A</v>
      </c>
      <c r="W1053" s="270"/>
      <c r="X1053" s="270">
        <f t="shared" ca="1" si="52"/>
        <v>0</v>
      </c>
      <c r="Y1053" s="270"/>
      <c r="Z1053" s="270"/>
      <c r="AB1053" s="272" t="str">
        <f t="shared" si="53"/>
        <v/>
      </c>
    </row>
    <row r="1054" spans="1:28" s="271" customFormat="1" ht="20.25">
      <c r="A1054" s="215"/>
      <c r="B1054" s="216" t="str">
        <f>IF(LEN(A1054)=0,"",INDEX('Smelter Look-up'!$A:$A,MATCH($A1054,'Smelter Look-up'!$E:$E,0)))</f>
        <v/>
      </c>
      <c r="C1054" s="220" t="str">
        <f>IF(LEN(A1054)=0,"",INDEX('Smelter Look-up'!$C:$C,MATCH($A1054,'Smelter Look-up'!$E:$E,0)))</f>
        <v/>
      </c>
      <c r="D1054" s="216"/>
      <c r="E1054" s="216" t="str">
        <f ca="1">IF(ISERROR($V1054),"",OFFSET('Smelter Look-up'!$D$4,$V1054-4,0)&amp;"")</f>
        <v/>
      </c>
      <c r="F1054" s="216" t="str">
        <f ca="1">IF(ISERROR($V1054),"",OFFSET('Smelter Look-up'!$E$4,$V1054-4,0))</f>
        <v/>
      </c>
      <c r="G1054" s="216" t="str">
        <f ca="1">IF(C1054=$X$4,"Enter smelter details", IF(ISERROR($V1054),"",OFFSET('Smelter Look-up'!$F$4,$V1054-4,0)))</f>
        <v/>
      </c>
      <c r="H1054" s="217" t="str">
        <f ca="1">IF(ISERROR($V1054),"",OFFSET('Smelter Look-up'!$G$4,$V1054-4,0))</f>
        <v/>
      </c>
      <c r="I1054" s="218" t="str">
        <f ca="1">IF(ISERROR($V1054),"",OFFSET('Smelter Look-up'!$H$4,$V1054-4,0))</f>
        <v/>
      </c>
      <c r="J1054" s="218" t="str">
        <f ca="1">IF(ISERROR($V1054),"",OFFSET('Smelter Look-up'!$I$4,$V1054-4,0))</f>
        <v/>
      </c>
      <c r="K1054" s="267"/>
      <c r="L1054" s="267"/>
      <c r="M1054" s="267"/>
      <c r="N1054" s="267"/>
      <c r="O1054" s="267"/>
      <c r="P1054" s="219"/>
      <c r="Q1054" s="268"/>
      <c r="R1054" s="216" t="str">
        <f ca="1">IF(ISERROR($V1054),"",OFFSET('Smelter Look-up'!$C$4,$V1054-4,0)&amp;"")</f>
        <v/>
      </c>
      <c r="S1054" s="224" t="str">
        <f t="shared" ca="1" si="51"/>
        <v/>
      </c>
      <c r="T1054" s="224" t="str">
        <f ca="1">IF(B1054="","",IF(ISERROR(MATCH($J1054,SorP!$B$1:$B$6230,0)),"",INDIRECT("'SorP'!$A$"&amp;MATCH($J1054,SorP!$B$1:$B$6230,0))))</f>
        <v/>
      </c>
      <c r="U1054" s="239"/>
      <c r="V1054" s="269" t="e">
        <f>IF(C1054="",NA(),MATCH($B1054&amp;$C1054,'Smelter Look-up'!$J:$J,0))</f>
        <v>#N/A</v>
      </c>
      <c r="W1054" s="270"/>
      <c r="X1054" s="270">
        <f t="shared" ca="1" si="52"/>
        <v>0</v>
      </c>
      <c r="Y1054" s="270"/>
      <c r="Z1054" s="270"/>
      <c r="AB1054" s="272" t="str">
        <f t="shared" si="53"/>
        <v/>
      </c>
    </row>
    <row r="1055" spans="1:28" s="271" customFormat="1" ht="20.25">
      <c r="A1055" s="215"/>
      <c r="B1055" s="216" t="str">
        <f>IF(LEN(A1055)=0,"",INDEX('Smelter Look-up'!$A:$A,MATCH($A1055,'Smelter Look-up'!$E:$E,0)))</f>
        <v/>
      </c>
      <c r="C1055" s="220" t="str">
        <f>IF(LEN(A1055)=0,"",INDEX('Smelter Look-up'!$C:$C,MATCH($A1055,'Smelter Look-up'!$E:$E,0)))</f>
        <v/>
      </c>
      <c r="D1055" s="216"/>
      <c r="E1055" s="216" t="str">
        <f ca="1">IF(ISERROR($V1055),"",OFFSET('Smelter Look-up'!$D$4,$V1055-4,0)&amp;"")</f>
        <v/>
      </c>
      <c r="F1055" s="216" t="str">
        <f ca="1">IF(ISERROR($V1055),"",OFFSET('Smelter Look-up'!$E$4,$V1055-4,0))</f>
        <v/>
      </c>
      <c r="G1055" s="216" t="str">
        <f ca="1">IF(C1055=$X$4,"Enter smelter details", IF(ISERROR($V1055),"",OFFSET('Smelter Look-up'!$F$4,$V1055-4,0)))</f>
        <v/>
      </c>
      <c r="H1055" s="217" t="str">
        <f ca="1">IF(ISERROR($V1055),"",OFFSET('Smelter Look-up'!$G$4,$V1055-4,0))</f>
        <v/>
      </c>
      <c r="I1055" s="218" t="str">
        <f ca="1">IF(ISERROR($V1055),"",OFFSET('Smelter Look-up'!$H$4,$V1055-4,0))</f>
        <v/>
      </c>
      <c r="J1055" s="218" t="str">
        <f ca="1">IF(ISERROR($V1055),"",OFFSET('Smelter Look-up'!$I$4,$V1055-4,0))</f>
        <v/>
      </c>
      <c r="K1055" s="267"/>
      <c r="L1055" s="267"/>
      <c r="M1055" s="267"/>
      <c r="N1055" s="267"/>
      <c r="O1055" s="267"/>
      <c r="P1055" s="219"/>
      <c r="Q1055" s="268"/>
      <c r="R1055" s="216" t="str">
        <f ca="1">IF(ISERROR($V1055),"",OFFSET('Smelter Look-up'!$C$4,$V1055-4,0)&amp;"")</f>
        <v/>
      </c>
      <c r="S1055" s="224" t="str">
        <f t="shared" ca="1" si="51"/>
        <v/>
      </c>
      <c r="T1055" s="224" t="str">
        <f ca="1">IF(B1055="","",IF(ISERROR(MATCH($J1055,SorP!$B$1:$B$6230,0)),"",INDIRECT("'SorP'!$A$"&amp;MATCH($J1055,SorP!$B$1:$B$6230,0))))</f>
        <v/>
      </c>
      <c r="U1055" s="239"/>
      <c r="V1055" s="269" t="e">
        <f>IF(C1055="",NA(),MATCH($B1055&amp;$C1055,'Smelter Look-up'!$J:$J,0))</f>
        <v>#N/A</v>
      </c>
      <c r="W1055" s="270"/>
      <c r="X1055" s="270">
        <f t="shared" ca="1" si="52"/>
        <v>0</v>
      </c>
      <c r="Y1055" s="270"/>
      <c r="Z1055" s="270"/>
      <c r="AB1055" s="272" t="str">
        <f t="shared" si="53"/>
        <v/>
      </c>
    </row>
    <row r="1056" spans="1:28" s="271" customFormat="1" ht="20.25">
      <c r="A1056" s="215"/>
      <c r="B1056" s="216" t="str">
        <f>IF(LEN(A1056)=0,"",INDEX('Smelter Look-up'!$A:$A,MATCH($A1056,'Smelter Look-up'!$E:$E,0)))</f>
        <v/>
      </c>
      <c r="C1056" s="220" t="str">
        <f>IF(LEN(A1056)=0,"",INDEX('Smelter Look-up'!$C:$C,MATCH($A1056,'Smelter Look-up'!$E:$E,0)))</f>
        <v/>
      </c>
      <c r="D1056" s="216"/>
      <c r="E1056" s="216" t="str">
        <f ca="1">IF(ISERROR($V1056),"",OFFSET('Smelter Look-up'!$D$4,$V1056-4,0)&amp;"")</f>
        <v/>
      </c>
      <c r="F1056" s="216" t="str">
        <f ca="1">IF(ISERROR($V1056),"",OFFSET('Smelter Look-up'!$E$4,$V1056-4,0))</f>
        <v/>
      </c>
      <c r="G1056" s="216" t="str">
        <f ca="1">IF(C1056=$X$4,"Enter smelter details", IF(ISERROR($V1056),"",OFFSET('Smelter Look-up'!$F$4,$V1056-4,0)))</f>
        <v/>
      </c>
      <c r="H1056" s="217" t="str">
        <f ca="1">IF(ISERROR($V1056),"",OFFSET('Smelter Look-up'!$G$4,$V1056-4,0))</f>
        <v/>
      </c>
      <c r="I1056" s="218" t="str">
        <f ca="1">IF(ISERROR($V1056),"",OFFSET('Smelter Look-up'!$H$4,$V1056-4,0))</f>
        <v/>
      </c>
      <c r="J1056" s="218" t="str">
        <f ca="1">IF(ISERROR($V1056),"",OFFSET('Smelter Look-up'!$I$4,$V1056-4,0))</f>
        <v/>
      </c>
      <c r="K1056" s="267"/>
      <c r="L1056" s="267"/>
      <c r="M1056" s="267"/>
      <c r="N1056" s="267"/>
      <c r="O1056" s="267"/>
      <c r="P1056" s="219"/>
      <c r="Q1056" s="268"/>
      <c r="R1056" s="216" t="str">
        <f ca="1">IF(ISERROR($V1056),"",OFFSET('Smelter Look-up'!$C$4,$V1056-4,0)&amp;"")</f>
        <v/>
      </c>
      <c r="S1056" s="224" t="str">
        <f t="shared" ca="1" si="51"/>
        <v/>
      </c>
      <c r="T1056" s="224" t="str">
        <f ca="1">IF(B1056="","",IF(ISERROR(MATCH($J1056,SorP!$B$1:$B$6230,0)),"",INDIRECT("'SorP'!$A$"&amp;MATCH($J1056,SorP!$B$1:$B$6230,0))))</f>
        <v/>
      </c>
      <c r="U1056" s="239"/>
      <c r="V1056" s="269" t="e">
        <f>IF(C1056="",NA(),MATCH($B1056&amp;$C1056,'Smelter Look-up'!$J:$J,0))</f>
        <v>#N/A</v>
      </c>
      <c r="W1056" s="270"/>
      <c r="X1056" s="270">
        <f t="shared" ca="1" si="52"/>
        <v>0</v>
      </c>
      <c r="Y1056" s="270"/>
      <c r="Z1056" s="270"/>
      <c r="AB1056" s="272" t="str">
        <f t="shared" si="53"/>
        <v/>
      </c>
    </row>
    <row r="1057" spans="1:28" s="271" customFormat="1" ht="20.25">
      <c r="A1057" s="215"/>
      <c r="B1057" s="216" t="str">
        <f>IF(LEN(A1057)=0,"",INDEX('Smelter Look-up'!$A:$A,MATCH($A1057,'Smelter Look-up'!$E:$E,0)))</f>
        <v/>
      </c>
      <c r="C1057" s="220" t="str">
        <f>IF(LEN(A1057)=0,"",INDEX('Smelter Look-up'!$C:$C,MATCH($A1057,'Smelter Look-up'!$E:$E,0)))</f>
        <v/>
      </c>
      <c r="D1057" s="216"/>
      <c r="E1057" s="216" t="str">
        <f ca="1">IF(ISERROR($V1057),"",OFFSET('Smelter Look-up'!$D$4,$V1057-4,0)&amp;"")</f>
        <v/>
      </c>
      <c r="F1057" s="216" t="str">
        <f ca="1">IF(ISERROR($V1057),"",OFFSET('Smelter Look-up'!$E$4,$V1057-4,0))</f>
        <v/>
      </c>
      <c r="G1057" s="216" t="str">
        <f ca="1">IF(C1057=$X$4,"Enter smelter details", IF(ISERROR($V1057),"",OFFSET('Smelter Look-up'!$F$4,$V1057-4,0)))</f>
        <v/>
      </c>
      <c r="H1057" s="217" t="str">
        <f ca="1">IF(ISERROR($V1057),"",OFFSET('Smelter Look-up'!$G$4,$V1057-4,0))</f>
        <v/>
      </c>
      <c r="I1057" s="218" t="str">
        <f ca="1">IF(ISERROR($V1057),"",OFFSET('Smelter Look-up'!$H$4,$V1057-4,0))</f>
        <v/>
      </c>
      <c r="J1057" s="218" t="str">
        <f ca="1">IF(ISERROR($V1057),"",OFFSET('Smelter Look-up'!$I$4,$V1057-4,0))</f>
        <v/>
      </c>
      <c r="K1057" s="267"/>
      <c r="L1057" s="267"/>
      <c r="M1057" s="267"/>
      <c r="N1057" s="267"/>
      <c r="O1057" s="267"/>
      <c r="P1057" s="219"/>
      <c r="Q1057" s="268"/>
      <c r="R1057" s="216" t="str">
        <f ca="1">IF(ISERROR($V1057),"",OFFSET('Smelter Look-up'!$C$4,$V1057-4,0)&amp;"")</f>
        <v/>
      </c>
      <c r="S1057" s="224" t="str">
        <f t="shared" ca="1" si="51"/>
        <v/>
      </c>
      <c r="T1057" s="224" t="str">
        <f ca="1">IF(B1057="","",IF(ISERROR(MATCH($J1057,SorP!$B$1:$B$6230,0)),"",INDIRECT("'SorP'!$A$"&amp;MATCH($J1057,SorP!$B$1:$B$6230,0))))</f>
        <v/>
      </c>
      <c r="U1057" s="239"/>
      <c r="V1057" s="269" t="e">
        <f>IF(C1057="",NA(),MATCH($B1057&amp;$C1057,'Smelter Look-up'!$J:$J,0))</f>
        <v>#N/A</v>
      </c>
      <c r="W1057" s="270"/>
      <c r="X1057" s="270">
        <f t="shared" ca="1" si="52"/>
        <v>0</v>
      </c>
      <c r="Y1057" s="270"/>
      <c r="Z1057" s="270"/>
      <c r="AB1057" s="272" t="str">
        <f t="shared" si="53"/>
        <v/>
      </c>
    </row>
    <row r="1058" spans="1:28" s="271" customFormat="1" ht="20.25">
      <c r="A1058" s="215"/>
      <c r="B1058" s="216" t="str">
        <f>IF(LEN(A1058)=0,"",INDEX('Smelter Look-up'!$A:$A,MATCH($A1058,'Smelter Look-up'!$E:$E,0)))</f>
        <v/>
      </c>
      <c r="C1058" s="220" t="str">
        <f>IF(LEN(A1058)=0,"",INDEX('Smelter Look-up'!$C:$C,MATCH($A1058,'Smelter Look-up'!$E:$E,0)))</f>
        <v/>
      </c>
      <c r="D1058" s="216"/>
      <c r="E1058" s="216" t="str">
        <f ca="1">IF(ISERROR($V1058),"",OFFSET('Smelter Look-up'!$D$4,$V1058-4,0)&amp;"")</f>
        <v/>
      </c>
      <c r="F1058" s="216" t="str">
        <f ca="1">IF(ISERROR($V1058),"",OFFSET('Smelter Look-up'!$E$4,$V1058-4,0))</f>
        <v/>
      </c>
      <c r="G1058" s="216" t="str">
        <f ca="1">IF(C1058=$X$4,"Enter smelter details", IF(ISERROR($V1058),"",OFFSET('Smelter Look-up'!$F$4,$V1058-4,0)))</f>
        <v/>
      </c>
      <c r="H1058" s="217" t="str">
        <f ca="1">IF(ISERROR($V1058),"",OFFSET('Smelter Look-up'!$G$4,$V1058-4,0))</f>
        <v/>
      </c>
      <c r="I1058" s="218" t="str">
        <f ca="1">IF(ISERROR($V1058),"",OFFSET('Smelter Look-up'!$H$4,$V1058-4,0))</f>
        <v/>
      </c>
      <c r="J1058" s="218" t="str">
        <f ca="1">IF(ISERROR($V1058),"",OFFSET('Smelter Look-up'!$I$4,$V1058-4,0))</f>
        <v/>
      </c>
      <c r="K1058" s="267"/>
      <c r="L1058" s="267"/>
      <c r="M1058" s="267"/>
      <c r="N1058" s="267"/>
      <c r="O1058" s="267"/>
      <c r="P1058" s="219"/>
      <c r="Q1058" s="268"/>
      <c r="R1058" s="216" t="str">
        <f ca="1">IF(ISERROR($V1058),"",OFFSET('Smelter Look-up'!$C$4,$V1058-4,0)&amp;"")</f>
        <v/>
      </c>
      <c r="S1058" s="224" t="str">
        <f t="shared" ca="1" si="51"/>
        <v/>
      </c>
      <c r="T1058" s="224" t="str">
        <f ca="1">IF(B1058="","",IF(ISERROR(MATCH($J1058,SorP!$B$1:$B$6230,0)),"",INDIRECT("'SorP'!$A$"&amp;MATCH($J1058,SorP!$B$1:$B$6230,0))))</f>
        <v/>
      </c>
      <c r="U1058" s="239"/>
      <c r="V1058" s="269" t="e">
        <f>IF(C1058="",NA(),MATCH($B1058&amp;$C1058,'Smelter Look-up'!$J:$J,0))</f>
        <v>#N/A</v>
      </c>
      <c r="W1058" s="270"/>
      <c r="X1058" s="270">
        <f t="shared" ca="1" si="52"/>
        <v>0</v>
      </c>
      <c r="Y1058" s="270"/>
      <c r="Z1058" s="270"/>
      <c r="AB1058" s="272" t="str">
        <f t="shared" si="53"/>
        <v/>
      </c>
    </row>
    <row r="1059" spans="1:28" s="271" customFormat="1" ht="20.25">
      <c r="A1059" s="215"/>
      <c r="B1059" s="216" t="str">
        <f>IF(LEN(A1059)=0,"",INDEX('Smelter Look-up'!$A:$A,MATCH($A1059,'Smelter Look-up'!$E:$E,0)))</f>
        <v/>
      </c>
      <c r="C1059" s="220" t="str">
        <f>IF(LEN(A1059)=0,"",INDEX('Smelter Look-up'!$C:$C,MATCH($A1059,'Smelter Look-up'!$E:$E,0)))</f>
        <v/>
      </c>
      <c r="D1059" s="216"/>
      <c r="E1059" s="216" t="str">
        <f ca="1">IF(ISERROR($V1059),"",OFFSET('Smelter Look-up'!$D$4,$V1059-4,0)&amp;"")</f>
        <v/>
      </c>
      <c r="F1059" s="216" t="str">
        <f ca="1">IF(ISERROR($V1059),"",OFFSET('Smelter Look-up'!$E$4,$V1059-4,0))</f>
        <v/>
      </c>
      <c r="G1059" s="216" t="str">
        <f ca="1">IF(C1059=$X$4,"Enter smelter details", IF(ISERROR($V1059),"",OFFSET('Smelter Look-up'!$F$4,$V1059-4,0)))</f>
        <v/>
      </c>
      <c r="H1059" s="217" t="str">
        <f ca="1">IF(ISERROR($V1059),"",OFFSET('Smelter Look-up'!$G$4,$V1059-4,0))</f>
        <v/>
      </c>
      <c r="I1059" s="218" t="str">
        <f ca="1">IF(ISERROR($V1059),"",OFFSET('Smelter Look-up'!$H$4,$V1059-4,0))</f>
        <v/>
      </c>
      <c r="J1059" s="218" t="str">
        <f ca="1">IF(ISERROR($V1059),"",OFFSET('Smelter Look-up'!$I$4,$V1059-4,0))</f>
        <v/>
      </c>
      <c r="K1059" s="267"/>
      <c r="L1059" s="267"/>
      <c r="M1059" s="267"/>
      <c r="N1059" s="267"/>
      <c r="O1059" s="267"/>
      <c r="P1059" s="219"/>
      <c r="Q1059" s="268"/>
      <c r="R1059" s="216" t="str">
        <f ca="1">IF(ISERROR($V1059),"",OFFSET('Smelter Look-up'!$C$4,$V1059-4,0)&amp;"")</f>
        <v/>
      </c>
      <c r="S1059" s="224" t="str">
        <f t="shared" ca="1" si="51"/>
        <v/>
      </c>
      <c r="T1059" s="224" t="str">
        <f ca="1">IF(B1059="","",IF(ISERROR(MATCH($J1059,SorP!$B$1:$B$6230,0)),"",INDIRECT("'SorP'!$A$"&amp;MATCH($J1059,SorP!$B$1:$B$6230,0))))</f>
        <v/>
      </c>
      <c r="U1059" s="239"/>
      <c r="V1059" s="269" t="e">
        <f>IF(C1059="",NA(),MATCH($B1059&amp;$C1059,'Smelter Look-up'!$J:$J,0))</f>
        <v>#N/A</v>
      </c>
      <c r="W1059" s="270"/>
      <c r="X1059" s="270">
        <f t="shared" ca="1" si="52"/>
        <v>0</v>
      </c>
      <c r="Y1059" s="270"/>
      <c r="Z1059" s="270"/>
      <c r="AB1059" s="272" t="str">
        <f t="shared" si="53"/>
        <v/>
      </c>
    </row>
    <row r="1060" spans="1:28" s="271" customFormat="1" ht="20.25">
      <c r="A1060" s="215"/>
      <c r="B1060" s="216" t="str">
        <f>IF(LEN(A1060)=0,"",INDEX('Smelter Look-up'!$A:$A,MATCH($A1060,'Smelter Look-up'!$E:$E,0)))</f>
        <v/>
      </c>
      <c r="C1060" s="220" t="str">
        <f>IF(LEN(A1060)=0,"",INDEX('Smelter Look-up'!$C:$C,MATCH($A1060,'Smelter Look-up'!$E:$E,0)))</f>
        <v/>
      </c>
      <c r="D1060" s="216"/>
      <c r="E1060" s="216" t="str">
        <f ca="1">IF(ISERROR($V1060),"",OFFSET('Smelter Look-up'!$D$4,$V1060-4,0)&amp;"")</f>
        <v/>
      </c>
      <c r="F1060" s="216" t="str">
        <f ca="1">IF(ISERROR($V1060),"",OFFSET('Smelter Look-up'!$E$4,$V1060-4,0))</f>
        <v/>
      </c>
      <c r="G1060" s="216" t="str">
        <f ca="1">IF(C1060=$X$4,"Enter smelter details", IF(ISERROR($V1060),"",OFFSET('Smelter Look-up'!$F$4,$V1060-4,0)))</f>
        <v/>
      </c>
      <c r="H1060" s="217" t="str">
        <f ca="1">IF(ISERROR($V1060),"",OFFSET('Smelter Look-up'!$G$4,$V1060-4,0))</f>
        <v/>
      </c>
      <c r="I1060" s="218" t="str">
        <f ca="1">IF(ISERROR($V1060),"",OFFSET('Smelter Look-up'!$H$4,$V1060-4,0))</f>
        <v/>
      </c>
      <c r="J1060" s="218" t="str">
        <f ca="1">IF(ISERROR($V1060),"",OFFSET('Smelter Look-up'!$I$4,$V1060-4,0))</f>
        <v/>
      </c>
      <c r="K1060" s="267"/>
      <c r="L1060" s="267"/>
      <c r="M1060" s="267"/>
      <c r="N1060" s="267"/>
      <c r="O1060" s="267"/>
      <c r="P1060" s="219"/>
      <c r="Q1060" s="268"/>
      <c r="R1060" s="216" t="str">
        <f ca="1">IF(ISERROR($V1060),"",OFFSET('Smelter Look-up'!$C$4,$V1060-4,0)&amp;"")</f>
        <v/>
      </c>
      <c r="S1060" s="224" t="str">
        <f t="shared" ca="1" si="51"/>
        <v/>
      </c>
      <c r="T1060" s="224" t="str">
        <f ca="1">IF(B1060="","",IF(ISERROR(MATCH($J1060,SorP!$B$1:$B$6230,0)),"",INDIRECT("'SorP'!$A$"&amp;MATCH($J1060,SorP!$B$1:$B$6230,0))))</f>
        <v/>
      </c>
      <c r="U1060" s="239"/>
      <c r="V1060" s="269" t="e">
        <f>IF(C1060="",NA(),MATCH($B1060&amp;$C1060,'Smelter Look-up'!$J:$J,0))</f>
        <v>#N/A</v>
      </c>
      <c r="W1060" s="270"/>
      <c r="X1060" s="270">
        <f t="shared" ca="1" si="52"/>
        <v>0</v>
      </c>
      <c r="Y1060" s="270"/>
      <c r="Z1060" s="270"/>
      <c r="AB1060" s="272" t="str">
        <f t="shared" si="53"/>
        <v/>
      </c>
    </row>
    <row r="1061" spans="1:28" s="271" customFormat="1" ht="20.25">
      <c r="A1061" s="215"/>
      <c r="B1061" s="216" t="str">
        <f>IF(LEN(A1061)=0,"",INDEX('Smelter Look-up'!$A:$A,MATCH($A1061,'Smelter Look-up'!$E:$E,0)))</f>
        <v/>
      </c>
      <c r="C1061" s="220" t="str">
        <f>IF(LEN(A1061)=0,"",INDEX('Smelter Look-up'!$C:$C,MATCH($A1061,'Smelter Look-up'!$E:$E,0)))</f>
        <v/>
      </c>
      <c r="D1061" s="216"/>
      <c r="E1061" s="216" t="str">
        <f ca="1">IF(ISERROR($V1061),"",OFFSET('Smelter Look-up'!$D$4,$V1061-4,0)&amp;"")</f>
        <v/>
      </c>
      <c r="F1061" s="216" t="str">
        <f ca="1">IF(ISERROR($V1061),"",OFFSET('Smelter Look-up'!$E$4,$V1061-4,0))</f>
        <v/>
      </c>
      <c r="G1061" s="216" t="str">
        <f ca="1">IF(C1061=$X$4,"Enter smelter details", IF(ISERROR($V1061),"",OFFSET('Smelter Look-up'!$F$4,$V1061-4,0)))</f>
        <v/>
      </c>
      <c r="H1061" s="217" t="str">
        <f ca="1">IF(ISERROR($V1061),"",OFFSET('Smelter Look-up'!$G$4,$V1061-4,0))</f>
        <v/>
      </c>
      <c r="I1061" s="218" t="str">
        <f ca="1">IF(ISERROR($V1061),"",OFFSET('Smelter Look-up'!$H$4,$V1061-4,0))</f>
        <v/>
      </c>
      <c r="J1061" s="218" t="str">
        <f ca="1">IF(ISERROR($V1061),"",OFFSET('Smelter Look-up'!$I$4,$V1061-4,0))</f>
        <v/>
      </c>
      <c r="K1061" s="267"/>
      <c r="L1061" s="267"/>
      <c r="M1061" s="267"/>
      <c r="N1061" s="267"/>
      <c r="O1061" s="267"/>
      <c r="P1061" s="219"/>
      <c r="Q1061" s="268"/>
      <c r="R1061" s="216" t="str">
        <f ca="1">IF(ISERROR($V1061),"",OFFSET('Smelter Look-up'!$C$4,$V1061-4,0)&amp;"")</f>
        <v/>
      </c>
      <c r="S1061" s="224" t="str">
        <f t="shared" ca="1" si="51"/>
        <v/>
      </c>
      <c r="T1061" s="224" t="str">
        <f ca="1">IF(B1061="","",IF(ISERROR(MATCH($J1061,SorP!$B$1:$B$6230,0)),"",INDIRECT("'SorP'!$A$"&amp;MATCH($J1061,SorP!$B$1:$B$6230,0))))</f>
        <v/>
      </c>
      <c r="U1061" s="239"/>
      <c r="V1061" s="269" t="e">
        <f>IF(C1061="",NA(),MATCH($B1061&amp;$C1061,'Smelter Look-up'!$J:$J,0))</f>
        <v>#N/A</v>
      </c>
      <c r="W1061" s="270"/>
      <c r="X1061" s="270">
        <f t="shared" ca="1" si="52"/>
        <v>0</v>
      </c>
      <c r="Y1061" s="270"/>
      <c r="Z1061" s="270"/>
      <c r="AB1061" s="272" t="str">
        <f t="shared" si="53"/>
        <v/>
      </c>
    </row>
    <row r="1062" spans="1:28" s="271" customFormat="1" ht="20.25">
      <c r="A1062" s="215"/>
      <c r="B1062" s="216" t="str">
        <f>IF(LEN(A1062)=0,"",INDEX('Smelter Look-up'!$A:$A,MATCH($A1062,'Smelter Look-up'!$E:$E,0)))</f>
        <v/>
      </c>
      <c r="C1062" s="220" t="str">
        <f>IF(LEN(A1062)=0,"",INDEX('Smelter Look-up'!$C:$C,MATCH($A1062,'Smelter Look-up'!$E:$E,0)))</f>
        <v/>
      </c>
      <c r="D1062" s="216"/>
      <c r="E1062" s="216" t="str">
        <f ca="1">IF(ISERROR($V1062),"",OFFSET('Smelter Look-up'!$D$4,$V1062-4,0)&amp;"")</f>
        <v/>
      </c>
      <c r="F1062" s="216" t="str">
        <f ca="1">IF(ISERROR($V1062),"",OFFSET('Smelter Look-up'!$E$4,$V1062-4,0))</f>
        <v/>
      </c>
      <c r="G1062" s="216" t="str">
        <f ca="1">IF(C1062=$X$4,"Enter smelter details", IF(ISERROR($V1062),"",OFFSET('Smelter Look-up'!$F$4,$V1062-4,0)))</f>
        <v/>
      </c>
      <c r="H1062" s="217" t="str">
        <f ca="1">IF(ISERROR($V1062),"",OFFSET('Smelter Look-up'!$G$4,$V1062-4,0))</f>
        <v/>
      </c>
      <c r="I1062" s="218" t="str">
        <f ca="1">IF(ISERROR($V1062),"",OFFSET('Smelter Look-up'!$H$4,$V1062-4,0))</f>
        <v/>
      </c>
      <c r="J1062" s="218" t="str">
        <f ca="1">IF(ISERROR($V1062),"",OFFSET('Smelter Look-up'!$I$4,$V1062-4,0))</f>
        <v/>
      </c>
      <c r="K1062" s="267"/>
      <c r="L1062" s="267"/>
      <c r="M1062" s="267"/>
      <c r="N1062" s="267"/>
      <c r="O1062" s="267"/>
      <c r="P1062" s="219"/>
      <c r="Q1062" s="268"/>
      <c r="R1062" s="216" t="str">
        <f ca="1">IF(ISERROR($V1062),"",OFFSET('Smelter Look-up'!$C$4,$V1062-4,0)&amp;"")</f>
        <v/>
      </c>
      <c r="S1062" s="224" t="str">
        <f t="shared" ca="1" si="51"/>
        <v/>
      </c>
      <c r="T1062" s="224" t="str">
        <f ca="1">IF(B1062="","",IF(ISERROR(MATCH($J1062,SorP!$B$1:$B$6230,0)),"",INDIRECT("'SorP'!$A$"&amp;MATCH($J1062,SorP!$B$1:$B$6230,0))))</f>
        <v/>
      </c>
      <c r="U1062" s="239"/>
      <c r="V1062" s="269" t="e">
        <f>IF(C1062="",NA(),MATCH($B1062&amp;$C1062,'Smelter Look-up'!$J:$J,0))</f>
        <v>#N/A</v>
      </c>
      <c r="W1062" s="270"/>
      <c r="X1062" s="270">
        <f t="shared" ca="1" si="52"/>
        <v>0</v>
      </c>
      <c r="Y1062" s="270"/>
      <c r="Z1062" s="270"/>
      <c r="AB1062" s="272" t="str">
        <f t="shared" si="53"/>
        <v/>
      </c>
    </row>
    <row r="1063" spans="1:28" s="271" customFormat="1" ht="20.25">
      <c r="A1063" s="215"/>
      <c r="B1063" s="216" t="str">
        <f>IF(LEN(A1063)=0,"",INDEX('Smelter Look-up'!$A:$A,MATCH($A1063,'Smelter Look-up'!$E:$E,0)))</f>
        <v/>
      </c>
      <c r="C1063" s="220" t="str">
        <f>IF(LEN(A1063)=0,"",INDEX('Smelter Look-up'!$C:$C,MATCH($A1063,'Smelter Look-up'!$E:$E,0)))</f>
        <v/>
      </c>
      <c r="D1063" s="216"/>
      <c r="E1063" s="216" t="str">
        <f ca="1">IF(ISERROR($V1063),"",OFFSET('Smelter Look-up'!$D$4,$V1063-4,0)&amp;"")</f>
        <v/>
      </c>
      <c r="F1063" s="216" t="str">
        <f ca="1">IF(ISERROR($V1063),"",OFFSET('Smelter Look-up'!$E$4,$V1063-4,0))</f>
        <v/>
      </c>
      <c r="G1063" s="216" t="str">
        <f ca="1">IF(C1063=$X$4,"Enter smelter details", IF(ISERROR($V1063),"",OFFSET('Smelter Look-up'!$F$4,$V1063-4,0)))</f>
        <v/>
      </c>
      <c r="H1063" s="217" t="str">
        <f ca="1">IF(ISERROR($V1063),"",OFFSET('Smelter Look-up'!$G$4,$V1063-4,0))</f>
        <v/>
      </c>
      <c r="I1063" s="218" t="str">
        <f ca="1">IF(ISERROR($V1063),"",OFFSET('Smelter Look-up'!$H$4,$V1063-4,0))</f>
        <v/>
      </c>
      <c r="J1063" s="218" t="str">
        <f ca="1">IF(ISERROR($V1063),"",OFFSET('Smelter Look-up'!$I$4,$V1063-4,0))</f>
        <v/>
      </c>
      <c r="K1063" s="267"/>
      <c r="L1063" s="267"/>
      <c r="M1063" s="267"/>
      <c r="N1063" s="267"/>
      <c r="O1063" s="267"/>
      <c r="P1063" s="219"/>
      <c r="Q1063" s="268"/>
      <c r="R1063" s="216" t="str">
        <f ca="1">IF(ISERROR($V1063),"",OFFSET('Smelter Look-up'!$C$4,$V1063-4,0)&amp;"")</f>
        <v/>
      </c>
      <c r="S1063" s="224" t="str">
        <f t="shared" ca="1" si="51"/>
        <v/>
      </c>
      <c r="T1063" s="224" t="str">
        <f ca="1">IF(B1063="","",IF(ISERROR(MATCH($J1063,SorP!$B$1:$B$6230,0)),"",INDIRECT("'SorP'!$A$"&amp;MATCH($J1063,SorP!$B$1:$B$6230,0))))</f>
        <v/>
      </c>
      <c r="U1063" s="239"/>
      <c r="V1063" s="269" t="e">
        <f>IF(C1063="",NA(),MATCH($B1063&amp;$C1063,'Smelter Look-up'!$J:$J,0))</f>
        <v>#N/A</v>
      </c>
      <c r="W1063" s="270"/>
      <c r="X1063" s="270">
        <f t="shared" ca="1" si="52"/>
        <v>0</v>
      </c>
      <c r="Y1063" s="270"/>
      <c r="Z1063" s="270"/>
      <c r="AB1063" s="272" t="str">
        <f t="shared" si="53"/>
        <v/>
      </c>
    </row>
    <row r="1064" spans="1:28" s="271" customFormat="1" ht="20.25">
      <c r="A1064" s="215"/>
      <c r="B1064" s="216" t="str">
        <f>IF(LEN(A1064)=0,"",INDEX('Smelter Look-up'!$A:$A,MATCH($A1064,'Smelter Look-up'!$E:$E,0)))</f>
        <v/>
      </c>
      <c r="C1064" s="220" t="str">
        <f>IF(LEN(A1064)=0,"",INDEX('Smelter Look-up'!$C:$C,MATCH($A1064,'Smelter Look-up'!$E:$E,0)))</f>
        <v/>
      </c>
      <c r="D1064" s="216"/>
      <c r="E1064" s="216" t="str">
        <f ca="1">IF(ISERROR($V1064),"",OFFSET('Smelter Look-up'!$D$4,$V1064-4,0)&amp;"")</f>
        <v/>
      </c>
      <c r="F1064" s="216" t="str">
        <f ca="1">IF(ISERROR($V1064),"",OFFSET('Smelter Look-up'!$E$4,$V1064-4,0))</f>
        <v/>
      </c>
      <c r="G1064" s="216" t="str">
        <f ca="1">IF(C1064=$X$4,"Enter smelter details", IF(ISERROR($V1064),"",OFFSET('Smelter Look-up'!$F$4,$V1064-4,0)))</f>
        <v/>
      </c>
      <c r="H1064" s="217" t="str">
        <f ca="1">IF(ISERROR($V1064),"",OFFSET('Smelter Look-up'!$G$4,$V1064-4,0))</f>
        <v/>
      </c>
      <c r="I1064" s="218" t="str">
        <f ca="1">IF(ISERROR($V1064),"",OFFSET('Smelter Look-up'!$H$4,$V1064-4,0))</f>
        <v/>
      </c>
      <c r="J1064" s="218" t="str">
        <f ca="1">IF(ISERROR($V1064),"",OFFSET('Smelter Look-up'!$I$4,$V1064-4,0))</f>
        <v/>
      </c>
      <c r="K1064" s="267"/>
      <c r="L1064" s="267"/>
      <c r="M1064" s="267"/>
      <c r="N1064" s="267"/>
      <c r="O1064" s="267"/>
      <c r="P1064" s="219"/>
      <c r="Q1064" s="268"/>
      <c r="R1064" s="216" t="str">
        <f ca="1">IF(ISERROR($V1064),"",OFFSET('Smelter Look-up'!$C$4,$V1064-4,0)&amp;"")</f>
        <v/>
      </c>
      <c r="S1064" s="224" t="str">
        <f t="shared" ca="1" si="51"/>
        <v/>
      </c>
      <c r="T1064" s="224" t="str">
        <f ca="1">IF(B1064="","",IF(ISERROR(MATCH($J1064,SorP!$B$1:$B$6230,0)),"",INDIRECT("'SorP'!$A$"&amp;MATCH($J1064,SorP!$B$1:$B$6230,0))))</f>
        <v/>
      </c>
      <c r="U1064" s="239"/>
      <c r="V1064" s="269" t="e">
        <f>IF(C1064="",NA(),MATCH($B1064&amp;$C1064,'Smelter Look-up'!$J:$J,0))</f>
        <v>#N/A</v>
      </c>
      <c r="W1064" s="270"/>
      <c r="X1064" s="270">
        <f t="shared" ca="1" si="52"/>
        <v>0</v>
      </c>
      <c r="Y1064" s="270"/>
      <c r="Z1064" s="270"/>
      <c r="AB1064" s="272" t="str">
        <f t="shared" si="53"/>
        <v/>
      </c>
    </row>
    <row r="1065" spans="1:28" s="271" customFormat="1" ht="20.25">
      <c r="A1065" s="215"/>
      <c r="B1065" s="216" t="str">
        <f>IF(LEN(A1065)=0,"",INDEX('Smelter Look-up'!$A:$A,MATCH($A1065,'Smelter Look-up'!$E:$E,0)))</f>
        <v/>
      </c>
      <c r="C1065" s="220" t="str">
        <f>IF(LEN(A1065)=0,"",INDEX('Smelter Look-up'!$C:$C,MATCH($A1065,'Smelter Look-up'!$E:$E,0)))</f>
        <v/>
      </c>
      <c r="D1065" s="216"/>
      <c r="E1065" s="216" t="str">
        <f ca="1">IF(ISERROR($V1065),"",OFFSET('Smelter Look-up'!$D$4,$V1065-4,0)&amp;"")</f>
        <v/>
      </c>
      <c r="F1065" s="216" t="str">
        <f ca="1">IF(ISERROR($V1065),"",OFFSET('Smelter Look-up'!$E$4,$V1065-4,0))</f>
        <v/>
      </c>
      <c r="G1065" s="216" t="str">
        <f ca="1">IF(C1065=$X$4,"Enter smelter details", IF(ISERROR($V1065),"",OFFSET('Smelter Look-up'!$F$4,$V1065-4,0)))</f>
        <v/>
      </c>
      <c r="H1065" s="217" t="str">
        <f ca="1">IF(ISERROR($V1065),"",OFFSET('Smelter Look-up'!$G$4,$V1065-4,0))</f>
        <v/>
      </c>
      <c r="I1065" s="218" t="str">
        <f ca="1">IF(ISERROR($V1065),"",OFFSET('Smelter Look-up'!$H$4,$V1065-4,0))</f>
        <v/>
      </c>
      <c r="J1065" s="218" t="str">
        <f ca="1">IF(ISERROR($V1065),"",OFFSET('Smelter Look-up'!$I$4,$V1065-4,0))</f>
        <v/>
      </c>
      <c r="K1065" s="267"/>
      <c r="L1065" s="267"/>
      <c r="M1065" s="267"/>
      <c r="N1065" s="267"/>
      <c r="O1065" s="267"/>
      <c r="P1065" s="219"/>
      <c r="Q1065" s="268"/>
      <c r="R1065" s="216" t="str">
        <f ca="1">IF(ISERROR($V1065),"",OFFSET('Smelter Look-up'!$C$4,$V1065-4,0)&amp;"")</f>
        <v/>
      </c>
      <c r="S1065" s="224" t="str">
        <f t="shared" ca="1" si="51"/>
        <v/>
      </c>
      <c r="T1065" s="224" t="str">
        <f ca="1">IF(B1065="","",IF(ISERROR(MATCH($J1065,SorP!$B$1:$B$6230,0)),"",INDIRECT("'SorP'!$A$"&amp;MATCH($J1065,SorP!$B$1:$B$6230,0))))</f>
        <v/>
      </c>
      <c r="U1065" s="239"/>
      <c r="V1065" s="269" t="e">
        <f>IF(C1065="",NA(),MATCH($B1065&amp;$C1065,'Smelter Look-up'!$J:$J,0))</f>
        <v>#N/A</v>
      </c>
      <c r="W1065" s="270"/>
      <c r="X1065" s="270">
        <f t="shared" ca="1" si="52"/>
        <v>0</v>
      </c>
      <c r="Y1065" s="270"/>
      <c r="Z1065" s="270"/>
      <c r="AB1065" s="272" t="str">
        <f t="shared" si="53"/>
        <v/>
      </c>
    </row>
    <row r="1066" spans="1:28" s="271" customFormat="1" ht="20.25">
      <c r="A1066" s="215"/>
      <c r="B1066" s="216" t="str">
        <f>IF(LEN(A1066)=0,"",INDEX('Smelter Look-up'!$A:$A,MATCH($A1066,'Smelter Look-up'!$E:$E,0)))</f>
        <v/>
      </c>
      <c r="C1066" s="220" t="str">
        <f>IF(LEN(A1066)=0,"",INDEX('Smelter Look-up'!$C:$C,MATCH($A1066,'Smelter Look-up'!$E:$E,0)))</f>
        <v/>
      </c>
      <c r="D1066" s="216"/>
      <c r="E1066" s="216" t="str">
        <f ca="1">IF(ISERROR($V1066),"",OFFSET('Smelter Look-up'!$D$4,$V1066-4,0)&amp;"")</f>
        <v/>
      </c>
      <c r="F1066" s="216" t="str">
        <f ca="1">IF(ISERROR($V1066),"",OFFSET('Smelter Look-up'!$E$4,$V1066-4,0))</f>
        <v/>
      </c>
      <c r="G1066" s="216" t="str">
        <f ca="1">IF(C1066=$X$4,"Enter smelter details", IF(ISERROR($V1066),"",OFFSET('Smelter Look-up'!$F$4,$V1066-4,0)))</f>
        <v/>
      </c>
      <c r="H1066" s="217" t="str">
        <f ca="1">IF(ISERROR($V1066),"",OFFSET('Smelter Look-up'!$G$4,$V1066-4,0))</f>
        <v/>
      </c>
      <c r="I1066" s="218" t="str">
        <f ca="1">IF(ISERROR($V1066),"",OFFSET('Smelter Look-up'!$H$4,$V1066-4,0))</f>
        <v/>
      </c>
      <c r="J1066" s="218" t="str">
        <f ca="1">IF(ISERROR($V1066),"",OFFSET('Smelter Look-up'!$I$4,$V1066-4,0))</f>
        <v/>
      </c>
      <c r="K1066" s="267"/>
      <c r="L1066" s="267"/>
      <c r="M1066" s="267"/>
      <c r="N1066" s="267"/>
      <c r="O1066" s="267"/>
      <c r="P1066" s="219"/>
      <c r="Q1066" s="268"/>
      <c r="R1066" s="216" t="str">
        <f ca="1">IF(ISERROR($V1066),"",OFFSET('Smelter Look-up'!$C$4,$V1066-4,0)&amp;"")</f>
        <v/>
      </c>
      <c r="S1066" s="224" t="str">
        <f t="shared" ca="1" si="51"/>
        <v/>
      </c>
      <c r="T1066" s="224" t="str">
        <f ca="1">IF(B1066="","",IF(ISERROR(MATCH($J1066,SorP!$B$1:$B$6230,0)),"",INDIRECT("'SorP'!$A$"&amp;MATCH($J1066,SorP!$B$1:$B$6230,0))))</f>
        <v/>
      </c>
      <c r="U1066" s="239"/>
      <c r="V1066" s="269" t="e">
        <f>IF(C1066="",NA(),MATCH($B1066&amp;$C1066,'Smelter Look-up'!$J:$J,0))</f>
        <v>#N/A</v>
      </c>
      <c r="W1066" s="270"/>
      <c r="X1066" s="270">
        <f t="shared" ca="1" si="52"/>
        <v>0</v>
      </c>
      <c r="Y1066" s="270"/>
      <c r="Z1066" s="270"/>
      <c r="AB1066" s="272" t="str">
        <f t="shared" si="53"/>
        <v/>
      </c>
    </row>
    <row r="1067" spans="1:28" s="271" customFormat="1" ht="20.25">
      <c r="A1067" s="215"/>
      <c r="B1067" s="216" t="str">
        <f>IF(LEN(A1067)=0,"",INDEX('Smelter Look-up'!$A:$A,MATCH($A1067,'Smelter Look-up'!$E:$E,0)))</f>
        <v/>
      </c>
      <c r="C1067" s="220" t="str">
        <f>IF(LEN(A1067)=0,"",INDEX('Smelter Look-up'!$C:$C,MATCH($A1067,'Smelter Look-up'!$E:$E,0)))</f>
        <v/>
      </c>
      <c r="D1067" s="216"/>
      <c r="E1067" s="216" t="str">
        <f ca="1">IF(ISERROR($V1067),"",OFFSET('Smelter Look-up'!$D$4,$V1067-4,0)&amp;"")</f>
        <v/>
      </c>
      <c r="F1067" s="216" t="str">
        <f ca="1">IF(ISERROR($V1067),"",OFFSET('Smelter Look-up'!$E$4,$V1067-4,0))</f>
        <v/>
      </c>
      <c r="G1067" s="216" t="str">
        <f ca="1">IF(C1067=$X$4,"Enter smelter details", IF(ISERROR($V1067),"",OFFSET('Smelter Look-up'!$F$4,$V1067-4,0)))</f>
        <v/>
      </c>
      <c r="H1067" s="217" t="str">
        <f ca="1">IF(ISERROR($V1067),"",OFFSET('Smelter Look-up'!$G$4,$V1067-4,0))</f>
        <v/>
      </c>
      <c r="I1067" s="218" t="str">
        <f ca="1">IF(ISERROR($V1067),"",OFFSET('Smelter Look-up'!$H$4,$V1067-4,0))</f>
        <v/>
      </c>
      <c r="J1067" s="218" t="str">
        <f ca="1">IF(ISERROR($V1067),"",OFFSET('Smelter Look-up'!$I$4,$V1067-4,0))</f>
        <v/>
      </c>
      <c r="K1067" s="267"/>
      <c r="L1067" s="267"/>
      <c r="M1067" s="267"/>
      <c r="N1067" s="267"/>
      <c r="O1067" s="267"/>
      <c r="P1067" s="219"/>
      <c r="Q1067" s="268"/>
      <c r="R1067" s="216" t="str">
        <f ca="1">IF(ISERROR($V1067),"",OFFSET('Smelter Look-up'!$C$4,$V1067-4,0)&amp;"")</f>
        <v/>
      </c>
      <c r="S1067" s="224" t="str">
        <f t="shared" ca="1" si="51"/>
        <v/>
      </c>
      <c r="T1067" s="224" t="str">
        <f ca="1">IF(B1067="","",IF(ISERROR(MATCH($J1067,SorP!$B$1:$B$6230,0)),"",INDIRECT("'SorP'!$A$"&amp;MATCH($J1067,SorP!$B$1:$B$6230,0))))</f>
        <v/>
      </c>
      <c r="U1067" s="239"/>
      <c r="V1067" s="269" t="e">
        <f>IF(C1067="",NA(),MATCH($B1067&amp;$C1067,'Smelter Look-up'!$J:$J,0))</f>
        <v>#N/A</v>
      </c>
      <c r="W1067" s="270"/>
      <c r="X1067" s="270">
        <f t="shared" ca="1" si="52"/>
        <v>0</v>
      </c>
      <c r="Y1067" s="270"/>
      <c r="Z1067" s="270"/>
      <c r="AB1067" s="272" t="str">
        <f t="shared" si="53"/>
        <v/>
      </c>
    </row>
    <row r="1068" spans="1:28" s="271" customFormat="1" ht="20.25">
      <c r="A1068" s="215"/>
      <c r="B1068" s="216" t="str">
        <f>IF(LEN(A1068)=0,"",INDEX('Smelter Look-up'!$A:$A,MATCH($A1068,'Smelter Look-up'!$E:$E,0)))</f>
        <v/>
      </c>
      <c r="C1068" s="220" t="str">
        <f>IF(LEN(A1068)=0,"",INDEX('Smelter Look-up'!$C:$C,MATCH($A1068,'Smelter Look-up'!$E:$E,0)))</f>
        <v/>
      </c>
      <c r="D1068" s="216"/>
      <c r="E1068" s="216" t="str">
        <f ca="1">IF(ISERROR($V1068),"",OFFSET('Smelter Look-up'!$D$4,$V1068-4,0)&amp;"")</f>
        <v/>
      </c>
      <c r="F1068" s="216" t="str">
        <f ca="1">IF(ISERROR($V1068),"",OFFSET('Smelter Look-up'!$E$4,$V1068-4,0))</f>
        <v/>
      </c>
      <c r="G1068" s="216" t="str">
        <f ca="1">IF(C1068=$X$4,"Enter smelter details", IF(ISERROR($V1068),"",OFFSET('Smelter Look-up'!$F$4,$V1068-4,0)))</f>
        <v/>
      </c>
      <c r="H1068" s="217" t="str">
        <f ca="1">IF(ISERROR($V1068),"",OFFSET('Smelter Look-up'!$G$4,$V1068-4,0))</f>
        <v/>
      </c>
      <c r="I1068" s="218" t="str">
        <f ca="1">IF(ISERROR($V1068),"",OFFSET('Smelter Look-up'!$H$4,$V1068-4,0))</f>
        <v/>
      </c>
      <c r="J1068" s="218" t="str">
        <f ca="1">IF(ISERROR($V1068),"",OFFSET('Smelter Look-up'!$I$4,$V1068-4,0))</f>
        <v/>
      </c>
      <c r="K1068" s="267"/>
      <c r="L1068" s="267"/>
      <c r="M1068" s="267"/>
      <c r="N1068" s="267"/>
      <c r="O1068" s="267"/>
      <c r="P1068" s="219"/>
      <c r="Q1068" s="268"/>
      <c r="R1068" s="216" t="str">
        <f ca="1">IF(ISERROR($V1068),"",OFFSET('Smelter Look-up'!$C$4,$V1068-4,0)&amp;"")</f>
        <v/>
      </c>
      <c r="S1068" s="224" t="str">
        <f t="shared" ca="1" si="51"/>
        <v/>
      </c>
      <c r="T1068" s="224" t="str">
        <f ca="1">IF(B1068="","",IF(ISERROR(MATCH($J1068,SorP!$B$1:$B$6230,0)),"",INDIRECT("'SorP'!$A$"&amp;MATCH($J1068,SorP!$B$1:$B$6230,0))))</f>
        <v/>
      </c>
      <c r="U1068" s="239"/>
      <c r="V1068" s="269" t="e">
        <f>IF(C1068="",NA(),MATCH($B1068&amp;$C1068,'Smelter Look-up'!$J:$J,0))</f>
        <v>#N/A</v>
      </c>
      <c r="W1068" s="270"/>
      <c r="X1068" s="270">
        <f t="shared" ca="1" si="52"/>
        <v>0</v>
      </c>
      <c r="Y1068" s="270"/>
      <c r="Z1068" s="270"/>
      <c r="AB1068" s="272" t="str">
        <f t="shared" si="53"/>
        <v/>
      </c>
    </row>
    <row r="1069" spans="1:28" s="271" customFormat="1" ht="20.25">
      <c r="A1069" s="215"/>
      <c r="B1069" s="216" t="str">
        <f>IF(LEN(A1069)=0,"",INDEX('Smelter Look-up'!$A:$A,MATCH($A1069,'Smelter Look-up'!$E:$E,0)))</f>
        <v/>
      </c>
      <c r="C1069" s="220" t="str">
        <f>IF(LEN(A1069)=0,"",INDEX('Smelter Look-up'!$C:$C,MATCH($A1069,'Smelter Look-up'!$E:$E,0)))</f>
        <v/>
      </c>
      <c r="D1069" s="216"/>
      <c r="E1069" s="216" t="str">
        <f ca="1">IF(ISERROR($V1069),"",OFFSET('Smelter Look-up'!$D$4,$V1069-4,0)&amp;"")</f>
        <v/>
      </c>
      <c r="F1069" s="216" t="str">
        <f ca="1">IF(ISERROR($V1069),"",OFFSET('Smelter Look-up'!$E$4,$V1069-4,0))</f>
        <v/>
      </c>
      <c r="G1069" s="216" t="str">
        <f ca="1">IF(C1069=$X$4,"Enter smelter details", IF(ISERROR($V1069),"",OFFSET('Smelter Look-up'!$F$4,$V1069-4,0)))</f>
        <v/>
      </c>
      <c r="H1069" s="217" t="str">
        <f ca="1">IF(ISERROR($V1069),"",OFFSET('Smelter Look-up'!$G$4,$V1069-4,0))</f>
        <v/>
      </c>
      <c r="I1069" s="218" t="str">
        <f ca="1">IF(ISERROR($V1069),"",OFFSET('Smelter Look-up'!$H$4,$V1069-4,0))</f>
        <v/>
      </c>
      <c r="J1069" s="218" t="str">
        <f ca="1">IF(ISERROR($V1069),"",OFFSET('Smelter Look-up'!$I$4,$V1069-4,0))</f>
        <v/>
      </c>
      <c r="K1069" s="267"/>
      <c r="L1069" s="267"/>
      <c r="M1069" s="267"/>
      <c r="N1069" s="267"/>
      <c r="O1069" s="267"/>
      <c r="P1069" s="219"/>
      <c r="Q1069" s="268"/>
      <c r="R1069" s="216" t="str">
        <f ca="1">IF(ISERROR($V1069),"",OFFSET('Smelter Look-up'!$C$4,$V1069-4,0)&amp;"")</f>
        <v/>
      </c>
      <c r="S1069" s="224" t="str">
        <f t="shared" ca="1" si="51"/>
        <v/>
      </c>
      <c r="T1069" s="224" t="str">
        <f ca="1">IF(B1069="","",IF(ISERROR(MATCH($J1069,SorP!$B$1:$B$6230,0)),"",INDIRECT("'SorP'!$A$"&amp;MATCH($J1069,SorP!$B$1:$B$6230,0))))</f>
        <v/>
      </c>
      <c r="U1069" s="239"/>
      <c r="V1069" s="269" t="e">
        <f>IF(C1069="",NA(),MATCH($B1069&amp;$C1069,'Smelter Look-up'!$J:$J,0))</f>
        <v>#N/A</v>
      </c>
      <c r="W1069" s="270"/>
      <c r="X1069" s="270">
        <f t="shared" ca="1" si="52"/>
        <v>0</v>
      </c>
      <c r="Y1069" s="270"/>
      <c r="Z1069" s="270"/>
      <c r="AB1069" s="272" t="str">
        <f t="shared" si="53"/>
        <v/>
      </c>
    </row>
    <row r="1070" spans="1:28" s="271" customFormat="1" ht="20.25">
      <c r="A1070" s="215"/>
      <c r="B1070" s="216" t="str">
        <f>IF(LEN(A1070)=0,"",INDEX('Smelter Look-up'!$A:$A,MATCH($A1070,'Smelter Look-up'!$E:$E,0)))</f>
        <v/>
      </c>
      <c r="C1070" s="220" t="str">
        <f>IF(LEN(A1070)=0,"",INDEX('Smelter Look-up'!$C:$C,MATCH($A1070,'Smelter Look-up'!$E:$E,0)))</f>
        <v/>
      </c>
      <c r="D1070" s="216"/>
      <c r="E1070" s="216" t="str">
        <f ca="1">IF(ISERROR($V1070),"",OFFSET('Smelter Look-up'!$D$4,$V1070-4,0)&amp;"")</f>
        <v/>
      </c>
      <c r="F1070" s="216" t="str">
        <f ca="1">IF(ISERROR($V1070),"",OFFSET('Smelter Look-up'!$E$4,$V1070-4,0))</f>
        <v/>
      </c>
      <c r="G1070" s="216" t="str">
        <f ca="1">IF(C1070=$X$4,"Enter smelter details", IF(ISERROR($V1070),"",OFFSET('Smelter Look-up'!$F$4,$V1070-4,0)))</f>
        <v/>
      </c>
      <c r="H1070" s="217" t="str">
        <f ca="1">IF(ISERROR($V1070),"",OFFSET('Smelter Look-up'!$G$4,$V1070-4,0))</f>
        <v/>
      </c>
      <c r="I1070" s="218" t="str">
        <f ca="1">IF(ISERROR($V1070),"",OFFSET('Smelter Look-up'!$H$4,$V1070-4,0))</f>
        <v/>
      </c>
      <c r="J1070" s="218" t="str">
        <f ca="1">IF(ISERROR($V1070),"",OFFSET('Smelter Look-up'!$I$4,$V1070-4,0))</f>
        <v/>
      </c>
      <c r="K1070" s="267"/>
      <c r="L1070" s="267"/>
      <c r="M1070" s="267"/>
      <c r="N1070" s="267"/>
      <c r="O1070" s="267"/>
      <c r="P1070" s="219"/>
      <c r="Q1070" s="268"/>
      <c r="R1070" s="216" t="str">
        <f ca="1">IF(ISERROR($V1070),"",OFFSET('Smelter Look-up'!$C$4,$V1070-4,0)&amp;"")</f>
        <v/>
      </c>
      <c r="S1070" s="224" t="str">
        <f t="shared" ca="1" si="51"/>
        <v/>
      </c>
      <c r="T1070" s="224" t="str">
        <f ca="1">IF(B1070="","",IF(ISERROR(MATCH($J1070,SorP!$B$1:$B$6230,0)),"",INDIRECT("'SorP'!$A$"&amp;MATCH($J1070,SorP!$B$1:$B$6230,0))))</f>
        <v/>
      </c>
      <c r="U1070" s="239"/>
      <c r="V1070" s="269" t="e">
        <f>IF(C1070="",NA(),MATCH($B1070&amp;$C1070,'Smelter Look-up'!$J:$J,0))</f>
        <v>#N/A</v>
      </c>
      <c r="W1070" s="270"/>
      <c r="X1070" s="270">
        <f t="shared" ca="1" si="52"/>
        <v>0</v>
      </c>
      <c r="Y1070" s="270"/>
      <c r="Z1070" s="270"/>
      <c r="AB1070" s="272" t="str">
        <f t="shared" si="53"/>
        <v/>
      </c>
    </row>
    <row r="1071" spans="1:28" s="271" customFormat="1" ht="20.25">
      <c r="A1071" s="215"/>
      <c r="B1071" s="216" t="str">
        <f>IF(LEN(A1071)=0,"",INDEX('Smelter Look-up'!$A:$A,MATCH($A1071,'Smelter Look-up'!$E:$E,0)))</f>
        <v/>
      </c>
      <c r="C1071" s="220" t="str">
        <f>IF(LEN(A1071)=0,"",INDEX('Smelter Look-up'!$C:$C,MATCH($A1071,'Smelter Look-up'!$E:$E,0)))</f>
        <v/>
      </c>
      <c r="D1071" s="216"/>
      <c r="E1071" s="216" t="str">
        <f ca="1">IF(ISERROR($V1071),"",OFFSET('Smelter Look-up'!$D$4,$V1071-4,0)&amp;"")</f>
        <v/>
      </c>
      <c r="F1071" s="216" t="str">
        <f ca="1">IF(ISERROR($V1071),"",OFFSET('Smelter Look-up'!$E$4,$V1071-4,0))</f>
        <v/>
      </c>
      <c r="G1071" s="216" t="str">
        <f ca="1">IF(C1071=$X$4,"Enter smelter details", IF(ISERROR($V1071),"",OFFSET('Smelter Look-up'!$F$4,$V1071-4,0)))</f>
        <v/>
      </c>
      <c r="H1071" s="217" t="str">
        <f ca="1">IF(ISERROR($V1071),"",OFFSET('Smelter Look-up'!$G$4,$V1071-4,0))</f>
        <v/>
      </c>
      <c r="I1071" s="218" t="str">
        <f ca="1">IF(ISERROR($V1071),"",OFFSET('Smelter Look-up'!$H$4,$V1071-4,0))</f>
        <v/>
      </c>
      <c r="J1071" s="218" t="str">
        <f ca="1">IF(ISERROR($V1071),"",OFFSET('Smelter Look-up'!$I$4,$V1071-4,0))</f>
        <v/>
      </c>
      <c r="K1071" s="267"/>
      <c r="L1071" s="267"/>
      <c r="M1071" s="267"/>
      <c r="N1071" s="267"/>
      <c r="O1071" s="267"/>
      <c r="P1071" s="219"/>
      <c r="Q1071" s="268"/>
      <c r="R1071" s="216" t="str">
        <f ca="1">IF(ISERROR($V1071),"",OFFSET('Smelter Look-up'!$C$4,$V1071-4,0)&amp;"")</f>
        <v/>
      </c>
      <c r="S1071" s="224" t="str">
        <f t="shared" ca="1" si="51"/>
        <v/>
      </c>
      <c r="T1071" s="224" t="str">
        <f ca="1">IF(B1071="","",IF(ISERROR(MATCH($J1071,SorP!$B$1:$B$6230,0)),"",INDIRECT("'SorP'!$A$"&amp;MATCH($J1071,SorP!$B$1:$B$6230,0))))</f>
        <v/>
      </c>
      <c r="U1071" s="239"/>
      <c r="V1071" s="269" t="e">
        <f>IF(C1071="",NA(),MATCH($B1071&amp;$C1071,'Smelter Look-up'!$J:$J,0))</f>
        <v>#N/A</v>
      </c>
      <c r="W1071" s="270"/>
      <c r="X1071" s="270">
        <f t="shared" ca="1" si="52"/>
        <v>0</v>
      </c>
      <c r="Y1071" s="270"/>
      <c r="Z1071" s="270"/>
      <c r="AB1071" s="272" t="str">
        <f t="shared" si="53"/>
        <v/>
      </c>
    </row>
    <row r="1072" spans="1:28" s="271" customFormat="1" ht="20.25">
      <c r="A1072" s="215"/>
      <c r="B1072" s="216" t="str">
        <f>IF(LEN(A1072)=0,"",INDEX('Smelter Look-up'!$A:$A,MATCH($A1072,'Smelter Look-up'!$E:$E,0)))</f>
        <v/>
      </c>
      <c r="C1072" s="220" t="str">
        <f>IF(LEN(A1072)=0,"",INDEX('Smelter Look-up'!$C:$C,MATCH($A1072,'Smelter Look-up'!$E:$E,0)))</f>
        <v/>
      </c>
      <c r="D1072" s="216"/>
      <c r="E1072" s="216" t="str">
        <f ca="1">IF(ISERROR($V1072),"",OFFSET('Smelter Look-up'!$D$4,$V1072-4,0)&amp;"")</f>
        <v/>
      </c>
      <c r="F1072" s="216" t="str">
        <f ca="1">IF(ISERROR($V1072),"",OFFSET('Smelter Look-up'!$E$4,$V1072-4,0))</f>
        <v/>
      </c>
      <c r="G1072" s="216" t="str">
        <f ca="1">IF(C1072=$X$4,"Enter smelter details", IF(ISERROR($V1072),"",OFFSET('Smelter Look-up'!$F$4,$V1072-4,0)))</f>
        <v/>
      </c>
      <c r="H1072" s="217" t="str">
        <f ca="1">IF(ISERROR($V1072),"",OFFSET('Smelter Look-up'!$G$4,$V1072-4,0))</f>
        <v/>
      </c>
      <c r="I1072" s="218" t="str">
        <f ca="1">IF(ISERROR($V1072),"",OFFSET('Smelter Look-up'!$H$4,$V1072-4,0))</f>
        <v/>
      </c>
      <c r="J1072" s="218" t="str">
        <f ca="1">IF(ISERROR($V1072),"",OFFSET('Smelter Look-up'!$I$4,$V1072-4,0))</f>
        <v/>
      </c>
      <c r="K1072" s="267"/>
      <c r="L1072" s="267"/>
      <c r="M1072" s="267"/>
      <c r="N1072" s="267"/>
      <c r="O1072" s="267"/>
      <c r="P1072" s="219"/>
      <c r="Q1072" s="268"/>
      <c r="R1072" s="216" t="str">
        <f ca="1">IF(ISERROR($V1072),"",OFFSET('Smelter Look-up'!$C$4,$V1072-4,0)&amp;"")</f>
        <v/>
      </c>
      <c r="S1072" s="224" t="str">
        <f t="shared" ca="1" si="51"/>
        <v/>
      </c>
      <c r="T1072" s="224" t="str">
        <f ca="1">IF(B1072="","",IF(ISERROR(MATCH($J1072,SorP!$B$1:$B$6230,0)),"",INDIRECT("'SorP'!$A$"&amp;MATCH($J1072,SorP!$B$1:$B$6230,0))))</f>
        <v/>
      </c>
      <c r="U1072" s="239"/>
      <c r="V1072" s="269" t="e">
        <f>IF(C1072="",NA(),MATCH($B1072&amp;$C1072,'Smelter Look-up'!$J:$J,0))</f>
        <v>#N/A</v>
      </c>
      <c r="W1072" s="270"/>
      <c r="X1072" s="270">
        <f t="shared" ca="1" si="52"/>
        <v>0</v>
      </c>
      <c r="Y1072" s="270"/>
      <c r="Z1072" s="270"/>
      <c r="AB1072" s="272" t="str">
        <f t="shared" si="53"/>
        <v/>
      </c>
    </row>
    <row r="1073" spans="1:28" s="271" customFormat="1" ht="20.25">
      <c r="A1073" s="215"/>
      <c r="B1073" s="216" t="str">
        <f>IF(LEN(A1073)=0,"",INDEX('Smelter Look-up'!$A:$A,MATCH($A1073,'Smelter Look-up'!$E:$E,0)))</f>
        <v/>
      </c>
      <c r="C1073" s="220" t="str">
        <f>IF(LEN(A1073)=0,"",INDEX('Smelter Look-up'!$C:$C,MATCH($A1073,'Smelter Look-up'!$E:$E,0)))</f>
        <v/>
      </c>
      <c r="D1073" s="216"/>
      <c r="E1073" s="216" t="str">
        <f ca="1">IF(ISERROR($V1073),"",OFFSET('Smelter Look-up'!$D$4,$V1073-4,0)&amp;"")</f>
        <v/>
      </c>
      <c r="F1073" s="216" t="str">
        <f ca="1">IF(ISERROR($V1073),"",OFFSET('Smelter Look-up'!$E$4,$V1073-4,0))</f>
        <v/>
      </c>
      <c r="G1073" s="216" t="str">
        <f ca="1">IF(C1073=$X$4,"Enter smelter details", IF(ISERROR($V1073),"",OFFSET('Smelter Look-up'!$F$4,$V1073-4,0)))</f>
        <v/>
      </c>
      <c r="H1073" s="217" t="str">
        <f ca="1">IF(ISERROR($V1073),"",OFFSET('Smelter Look-up'!$G$4,$V1073-4,0))</f>
        <v/>
      </c>
      <c r="I1073" s="218" t="str">
        <f ca="1">IF(ISERROR($V1073),"",OFFSET('Smelter Look-up'!$H$4,$V1073-4,0))</f>
        <v/>
      </c>
      <c r="J1073" s="218" t="str">
        <f ca="1">IF(ISERROR($V1073),"",OFFSET('Smelter Look-up'!$I$4,$V1073-4,0))</f>
        <v/>
      </c>
      <c r="K1073" s="267"/>
      <c r="L1073" s="267"/>
      <c r="M1073" s="267"/>
      <c r="N1073" s="267"/>
      <c r="O1073" s="267"/>
      <c r="P1073" s="219"/>
      <c r="Q1073" s="268"/>
      <c r="R1073" s="216" t="str">
        <f ca="1">IF(ISERROR($V1073),"",OFFSET('Smelter Look-up'!$C$4,$V1073-4,0)&amp;"")</f>
        <v/>
      </c>
      <c r="S1073" s="224" t="str">
        <f t="shared" ca="1" si="51"/>
        <v/>
      </c>
      <c r="T1073" s="224" t="str">
        <f ca="1">IF(B1073="","",IF(ISERROR(MATCH($J1073,SorP!$B$1:$B$6230,0)),"",INDIRECT("'SorP'!$A$"&amp;MATCH($J1073,SorP!$B$1:$B$6230,0))))</f>
        <v/>
      </c>
      <c r="U1073" s="239"/>
      <c r="V1073" s="269" t="e">
        <f>IF(C1073="",NA(),MATCH($B1073&amp;$C1073,'Smelter Look-up'!$J:$J,0))</f>
        <v>#N/A</v>
      </c>
      <c r="W1073" s="270"/>
      <c r="X1073" s="270">
        <f t="shared" ca="1" si="52"/>
        <v>0</v>
      </c>
      <c r="Y1073" s="270"/>
      <c r="Z1073" s="270"/>
      <c r="AB1073" s="272" t="str">
        <f t="shared" si="53"/>
        <v/>
      </c>
    </row>
    <row r="1074" spans="1:28" s="271" customFormat="1" ht="20.25">
      <c r="A1074" s="215"/>
      <c r="B1074" s="216" t="str">
        <f>IF(LEN(A1074)=0,"",INDEX('Smelter Look-up'!$A:$A,MATCH($A1074,'Smelter Look-up'!$E:$E,0)))</f>
        <v/>
      </c>
      <c r="C1074" s="220" t="str">
        <f>IF(LEN(A1074)=0,"",INDEX('Smelter Look-up'!$C:$C,MATCH($A1074,'Smelter Look-up'!$E:$E,0)))</f>
        <v/>
      </c>
      <c r="D1074" s="216"/>
      <c r="E1074" s="216" t="str">
        <f ca="1">IF(ISERROR($V1074),"",OFFSET('Smelter Look-up'!$D$4,$V1074-4,0)&amp;"")</f>
        <v/>
      </c>
      <c r="F1074" s="216" t="str">
        <f ca="1">IF(ISERROR($V1074),"",OFFSET('Smelter Look-up'!$E$4,$V1074-4,0))</f>
        <v/>
      </c>
      <c r="G1074" s="216" t="str">
        <f ca="1">IF(C1074=$X$4,"Enter smelter details", IF(ISERROR($V1074),"",OFFSET('Smelter Look-up'!$F$4,$V1074-4,0)))</f>
        <v/>
      </c>
      <c r="H1074" s="217" t="str">
        <f ca="1">IF(ISERROR($V1074),"",OFFSET('Smelter Look-up'!$G$4,$V1074-4,0))</f>
        <v/>
      </c>
      <c r="I1074" s="218" t="str">
        <f ca="1">IF(ISERROR($V1074),"",OFFSET('Smelter Look-up'!$H$4,$V1074-4,0))</f>
        <v/>
      </c>
      <c r="J1074" s="218" t="str">
        <f ca="1">IF(ISERROR($V1074),"",OFFSET('Smelter Look-up'!$I$4,$V1074-4,0))</f>
        <v/>
      </c>
      <c r="K1074" s="267"/>
      <c r="L1074" s="267"/>
      <c r="M1074" s="267"/>
      <c r="N1074" s="267"/>
      <c r="O1074" s="267"/>
      <c r="P1074" s="219"/>
      <c r="Q1074" s="268"/>
      <c r="R1074" s="216" t="str">
        <f ca="1">IF(ISERROR($V1074),"",OFFSET('Smelter Look-up'!$C$4,$V1074-4,0)&amp;"")</f>
        <v/>
      </c>
      <c r="S1074" s="224" t="str">
        <f t="shared" ca="1" si="51"/>
        <v/>
      </c>
      <c r="T1074" s="224" t="str">
        <f ca="1">IF(B1074="","",IF(ISERROR(MATCH($J1074,SorP!$B$1:$B$6230,0)),"",INDIRECT("'SorP'!$A$"&amp;MATCH($J1074,SorP!$B$1:$B$6230,0))))</f>
        <v/>
      </c>
      <c r="U1074" s="239"/>
      <c r="V1074" s="269" t="e">
        <f>IF(C1074="",NA(),MATCH($B1074&amp;$C1074,'Smelter Look-up'!$J:$J,0))</f>
        <v>#N/A</v>
      </c>
      <c r="W1074" s="270"/>
      <c r="X1074" s="270">
        <f t="shared" ca="1" si="52"/>
        <v>0</v>
      </c>
      <c r="Y1074" s="270"/>
      <c r="Z1074" s="270"/>
      <c r="AB1074" s="272" t="str">
        <f t="shared" si="53"/>
        <v/>
      </c>
    </row>
    <row r="1075" spans="1:28" s="271" customFormat="1" ht="20.25">
      <c r="A1075" s="215"/>
      <c r="B1075" s="216" t="str">
        <f>IF(LEN(A1075)=0,"",INDEX('Smelter Look-up'!$A:$A,MATCH($A1075,'Smelter Look-up'!$E:$E,0)))</f>
        <v/>
      </c>
      <c r="C1075" s="220" t="str">
        <f>IF(LEN(A1075)=0,"",INDEX('Smelter Look-up'!$C:$C,MATCH($A1075,'Smelter Look-up'!$E:$E,0)))</f>
        <v/>
      </c>
      <c r="D1075" s="216"/>
      <c r="E1075" s="216" t="str">
        <f ca="1">IF(ISERROR($V1075),"",OFFSET('Smelter Look-up'!$D$4,$V1075-4,0)&amp;"")</f>
        <v/>
      </c>
      <c r="F1075" s="216" t="str">
        <f ca="1">IF(ISERROR($V1075),"",OFFSET('Smelter Look-up'!$E$4,$V1075-4,0))</f>
        <v/>
      </c>
      <c r="G1075" s="216" t="str">
        <f ca="1">IF(C1075=$X$4,"Enter smelter details", IF(ISERROR($V1075),"",OFFSET('Smelter Look-up'!$F$4,$V1075-4,0)))</f>
        <v/>
      </c>
      <c r="H1075" s="217" t="str">
        <f ca="1">IF(ISERROR($V1075),"",OFFSET('Smelter Look-up'!$G$4,$V1075-4,0))</f>
        <v/>
      </c>
      <c r="I1075" s="218" t="str">
        <f ca="1">IF(ISERROR($V1075),"",OFFSET('Smelter Look-up'!$H$4,$V1075-4,0))</f>
        <v/>
      </c>
      <c r="J1075" s="218" t="str">
        <f ca="1">IF(ISERROR($V1075),"",OFFSET('Smelter Look-up'!$I$4,$V1075-4,0))</f>
        <v/>
      </c>
      <c r="K1075" s="267"/>
      <c r="L1075" s="267"/>
      <c r="M1075" s="267"/>
      <c r="N1075" s="267"/>
      <c r="O1075" s="267"/>
      <c r="P1075" s="219"/>
      <c r="Q1075" s="268"/>
      <c r="R1075" s="216" t="str">
        <f ca="1">IF(ISERROR($V1075),"",OFFSET('Smelter Look-up'!$C$4,$V1075-4,0)&amp;"")</f>
        <v/>
      </c>
      <c r="S1075" s="224" t="str">
        <f t="shared" ca="1" si="51"/>
        <v/>
      </c>
      <c r="T1075" s="224" t="str">
        <f ca="1">IF(B1075="","",IF(ISERROR(MATCH($J1075,SorP!$B$1:$B$6230,0)),"",INDIRECT("'SorP'!$A$"&amp;MATCH($J1075,SorP!$B$1:$B$6230,0))))</f>
        <v/>
      </c>
      <c r="U1075" s="239"/>
      <c r="V1075" s="269" t="e">
        <f>IF(C1075="",NA(),MATCH($B1075&amp;$C1075,'Smelter Look-up'!$J:$J,0))</f>
        <v>#N/A</v>
      </c>
      <c r="W1075" s="270"/>
      <c r="X1075" s="270">
        <f t="shared" ca="1" si="52"/>
        <v>0</v>
      </c>
      <c r="Y1075" s="270"/>
      <c r="Z1075" s="270"/>
      <c r="AB1075" s="272" t="str">
        <f t="shared" si="53"/>
        <v/>
      </c>
    </row>
    <row r="1076" spans="1:28" s="271" customFormat="1" ht="20.25">
      <c r="A1076" s="215"/>
      <c r="B1076" s="216" t="str">
        <f>IF(LEN(A1076)=0,"",INDEX('Smelter Look-up'!$A:$A,MATCH($A1076,'Smelter Look-up'!$E:$E,0)))</f>
        <v/>
      </c>
      <c r="C1076" s="220" t="str">
        <f>IF(LEN(A1076)=0,"",INDEX('Smelter Look-up'!$C:$C,MATCH($A1076,'Smelter Look-up'!$E:$E,0)))</f>
        <v/>
      </c>
      <c r="D1076" s="216"/>
      <c r="E1076" s="216" t="str">
        <f ca="1">IF(ISERROR($V1076),"",OFFSET('Smelter Look-up'!$D$4,$V1076-4,0)&amp;"")</f>
        <v/>
      </c>
      <c r="F1076" s="216" t="str">
        <f ca="1">IF(ISERROR($V1076),"",OFFSET('Smelter Look-up'!$E$4,$V1076-4,0))</f>
        <v/>
      </c>
      <c r="G1076" s="216" t="str">
        <f ca="1">IF(C1076=$X$4,"Enter smelter details", IF(ISERROR($V1076),"",OFFSET('Smelter Look-up'!$F$4,$V1076-4,0)))</f>
        <v/>
      </c>
      <c r="H1076" s="217" t="str">
        <f ca="1">IF(ISERROR($V1076),"",OFFSET('Smelter Look-up'!$G$4,$V1076-4,0))</f>
        <v/>
      </c>
      <c r="I1076" s="218" t="str">
        <f ca="1">IF(ISERROR($V1076),"",OFFSET('Smelter Look-up'!$H$4,$V1076-4,0))</f>
        <v/>
      </c>
      <c r="J1076" s="218" t="str">
        <f ca="1">IF(ISERROR($V1076),"",OFFSET('Smelter Look-up'!$I$4,$V1076-4,0))</f>
        <v/>
      </c>
      <c r="K1076" s="267"/>
      <c r="L1076" s="267"/>
      <c r="M1076" s="267"/>
      <c r="N1076" s="267"/>
      <c r="O1076" s="267"/>
      <c r="P1076" s="219"/>
      <c r="Q1076" s="268"/>
      <c r="R1076" s="216" t="str">
        <f ca="1">IF(ISERROR($V1076),"",OFFSET('Smelter Look-up'!$C$4,$V1076-4,0)&amp;"")</f>
        <v/>
      </c>
      <c r="S1076" s="224" t="str">
        <f t="shared" ca="1" si="51"/>
        <v/>
      </c>
      <c r="T1076" s="224" t="str">
        <f ca="1">IF(B1076="","",IF(ISERROR(MATCH($J1076,SorP!$B$1:$B$6230,0)),"",INDIRECT("'SorP'!$A$"&amp;MATCH($J1076,SorP!$B$1:$B$6230,0))))</f>
        <v/>
      </c>
      <c r="U1076" s="239"/>
      <c r="V1076" s="269" t="e">
        <f>IF(C1076="",NA(),MATCH($B1076&amp;$C1076,'Smelter Look-up'!$J:$J,0))</f>
        <v>#N/A</v>
      </c>
      <c r="W1076" s="270"/>
      <c r="X1076" s="270">
        <f t="shared" ca="1" si="52"/>
        <v>0</v>
      </c>
      <c r="Y1076" s="270"/>
      <c r="Z1076" s="270"/>
      <c r="AB1076" s="272" t="str">
        <f t="shared" si="53"/>
        <v/>
      </c>
    </row>
    <row r="1077" spans="1:28" s="271" customFormat="1" ht="20.25">
      <c r="A1077" s="215"/>
      <c r="B1077" s="216" t="str">
        <f>IF(LEN(A1077)=0,"",INDEX('Smelter Look-up'!$A:$A,MATCH($A1077,'Smelter Look-up'!$E:$E,0)))</f>
        <v/>
      </c>
      <c r="C1077" s="220" t="str">
        <f>IF(LEN(A1077)=0,"",INDEX('Smelter Look-up'!$C:$C,MATCH($A1077,'Smelter Look-up'!$E:$E,0)))</f>
        <v/>
      </c>
      <c r="D1077" s="216"/>
      <c r="E1077" s="216" t="str">
        <f ca="1">IF(ISERROR($V1077),"",OFFSET('Smelter Look-up'!$D$4,$V1077-4,0)&amp;"")</f>
        <v/>
      </c>
      <c r="F1077" s="216" t="str">
        <f ca="1">IF(ISERROR($V1077),"",OFFSET('Smelter Look-up'!$E$4,$V1077-4,0))</f>
        <v/>
      </c>
      <c r="G1077" s="216" t="str">
        <f ca="1">IF(C1077=$X$4,"Enter smelter details", IF(ISERROR($V1077),"",OFFSET('Smelter Look-up'!$F$4,$V1077-4,0)))</f>
        <v/>
      </c>
      <c r="H1077" s="217" t="str">
        <f ca="1">IF(ISERROR($V1077),"",OFFSET('Smelter Look-up'!$G$4,$V1077-4,0))</f>
        <v/>
      </c>
      <c r="I1077" s="218" t="str">
        <f ca="1">IF(ISERROR($V1077),"",OFFSET('Smelter Look-up'!$H$4,$V1077-4,0))</f>
        <v/>
      </c>
      <c r="J1077" s="218" t="str">
        <f ca="1">IF(ISERROR($V1077),"",OFFSET('Smelter Look-up'!$I$4,$V1077-4,0))</f>
        <v/>
      </c>
      <c r="K1077" s="267"/>
      <c r="L1077" s="267"/>
      <c r="M1077" s="267"/>
      <c r="N1077" s="267"/>
      <c r="O1077" s="267"/>
      <c r="P1077" s="219"/>
      <c r="Q1077" s="268"/>
      <c r="R1077" s="216" t="str">
        <f ca="1">IF(ISERROR($V1077),"",OFFSET('Smelter Look-up'!$C$4,$V1077-4,0)&amp;"")</f>
        <v/>
      </c>
      <c r="S1077" s="224" t="str">
        <f t="shared" ca="1" si="51"/>
        <v/>
      </c>
      <c r="T1077" s="224" t="str">
        <f ca="1">IF(B1077="","",IF(ISERROR(MATCH($J1077,SorP!$B$1:$B$6230,0)),"",INDIRECT("'SorP'!$A$"&amp;MATCH($J1077,SorP!$B$1:$B$6230,0))))</f>
        <v/>
      </c>
      <c r="U1077" s="239"/>
      <c r="V1077" s="269" t="e">
        <f>IF(C1077="",NA(),MATCH($B1077&amp;$C1077,'Smelter Look-up'!$J:$J,0))</f>
        <v>#N/A</v>
      </c>
      <c r="W1077" s="270"/>
      <c r="X1077" s="270">
        <f t="shared" ca="1" si="52"/>
        <v>0</v>
      </c>
      <c r="Y1077" s="270"/>
      <c r="Z1077" s="270"/>
      <c r="AB1077" s="272" t="str">
        <f t="shared" si="53"/>
        <v/>
      </c>
    </row>
    <row r="1078" spans="1:28" s="271" customFormat="1" ht="20.25">
      <c r="A1078" s="215"/>
      <c r="B1078" s="216" t="str">
        <f>IF(LEN(A1078)=0,"",INDEX('Smelter Look-up'!$A:$A,MATCH($A1078,'Smelter Look-up'!$E:$E,0)))</f>
        <v/>
      </c>
      <c r="C1078" s="220" t="str">
        <f>IF(LEN(A1078)=0,"",INDEX('Smelter Look-up'!$C:$C,MATCH($A1078,'Smelter Look-up'!$E:$E,0)))</f>
        <v/>
      </c>
      <c r="D1078" s="216"/>
      <c r="E1078" s="216" t="str">
        <f ca="1">IF(ISERROR($V1078),"",OFFSET('Smelter Look-up'!$D$4,$V1078-4,0)&amp;"")</f>
        <v/>
      </c>
      <c r="F1078" s="216" t="str">
        <f ca="1">IF(ISERROR($V1078),"",OFFSET('Smelter Look-up'!$E$4,$V1078-4,0))</f>
        <v/>
      </c>
      <c r="G1078" s="216" t="str">
        <f ca="1">IF(C1078=$X$4,"Enter smelter details", IF(ISERROR($V1078),"",OFFSET('Smelter Look-up'!$F$4,$V1078-4,0)))</f>
        <v/>
      </c>
      <c r="H1078" s="217" t="str">
        <f ca="1">IF(ISERROR($V1078),"",OFFSET('Smelter Look-up'!$G$4,$V1078-4,0))</f>
        <v/>
      </c>
      <c r="I1078" s="218" t="str">
        <f ca="1">IF(ISERROR($V1078),"",OFFSET('Smelter Look-up'!$H$4,$V1078-4,0))</f>
        <v/>
      </c>
      <c r="J1078" s="218" t="str">
        <f ca="1">IF(ISERROR($V1078),"",OFFSET('Smelter Look-up'!$I$4,$V1078-4,0))</f>
        <v/>
      </c>
      <c r="K1078" s="267"/>
      <c r="L1078" s="267"/>
      <c r="M1078" s="267"/>
      <c r="N1078" s="267"/>
      <c r="O1078" s="267"/>
      <c r="P1078" s="219"/>
      <c r="Q1078" s="268"/>
      <c r="R1078" s="216" t="str">
        <f ca="1">IF(ISERROR($V1078),"",OFFSET('Smelter Look-up'!$C$4,$V1078-4,0)&amp;"")</f>
        <v/>
      </c>
      <c r="S1078" s="224" t="str">
        <f t="shared" ca="1" si="51"/>
        <v/>
      </c>
      <c r="T1078" s="224" t="str">
        <f ca="1">IF(B1078="","",IF(ISERROR(MATCH($J1078,SorP!$B$1:$B$6230,0)),"",INDIRECT("'SorP'!$A$"&amp;MATCH($J1078,SorP!$B$1:$B$6230,0))))</f>
        <v/>
      </c>
      <c r="U1078" s="239"/>
      <c r="V1078" s="269" t="e">
        <f>IF(C1078="",NA(),MATCH($B1078&amp;$C1078,'Smelter Look-up'!$J:$J,0))</f>
        <v>#N/A</v>
      </c>
      <c r="W1078" s="270"/>
      <c r="X1078" s="270">
        <f t="shared" ca="1" si="52"/>
        <v>0</v>
      </c>
      <c r="Y1078" s="270"/>
      <c r="Z1078" s="270"/>
      <c r="AB1078" s="272" t="str">
        <f t="shared" si="53"/>
        <v/>
      </c>
    </row>
    <row r="1079" spans="1:28" s="271" customFormat="1" ht="20.25">
      <c r="A1079" s="215"/>
      <c r="B1079" s="216" t="str">
        <f>IF(LEN(A1079)=0,"",INDEX('Smelter Look-up'!$A:$A,MATCH($A1079,'Smelter Look-up'!$E:$E,0)))</f>
        <v/>
      </c>
      <c r="C1079" s="220" t="str">
        <f>IF(LEN(A1079)=0,"",INDEX('Smelter Look-up'!$C:$C,MATCH($A1079,'Smelter Look-up'!$E:$E,0)))</f>
        <v/>
      </c>
      <c r="D1079" s="216"/>
      <c r="E1079" s="216" t="str">
        <f ca="1">IF(ISERROR($V1079),"",OFFSET('Smelter Look-up'!$D$4,$V1079-4,0)&amp;"")</f>
        <v/>
      </c>
      <c r="F1079" s="216" t="str">
        <f ca="1">IF(ISERROR($V1079),"",OFFSET('Smelter Look-up'!$E$4,$V1079-4,0))</f>
        <v/>
      </c>
      <c r="G1079" s="216" t="str">
        <f ca="1">IF(C1079=$X$4,"Enter smelter details", IF(ISERROR($V1079),"",OFFSET('Smelter Look-up'!$F$4,$V1079-4,0)))</f>
        <v/>
      </c>
      <c r="H1079" s="217" t="str">
        <f ca="1">IF(ISERROR($V1079),"",OFFSET('Smelter Look-up'!$G$4,$V1079-4,0))</f>
        <v/>
      </c>
      <c r="I1079" s="218" t="str">
        <f ca="1">IF(ISERROR($V1079),"",OFFSET('Smelter Look-up'!$H$4,$V1079-4,0))</f>
        <v/>
      </c>
      <c r="J1079" s="218" t="str">
        <f ca="1">IF(ISERROR($V1079),"",OFFSET('Smelter Look-up'!$I$4,$V1079-4,0))</f>
        <v/>
      </c>
      <c r="K1079" s="267"/>
      <c r="L1079" s="267"/>
      <c r="M1079" s="267"/>
      <c r="N1079" s="267"/>
      <c r="O1079" s="267"/>
      <c r="P1079" s="219"/>
      <c r="Q1079" s="268"/>
      <c r="R1079" s="216" t="str">
        <f ca="1">IF(ISERROR($V1079),"",OFFSET('Smelter Look-up'!$C$4,$V1079-4,0)&amp;"")</f>
        <v/>
      </c>
      <c r="S1079" s="224" t="str">
        <f t="shared" ca="1" si="51"/>
        <v/>
      </c>
      <c r="T1079" s="224" t="str">
        <f ca="1">IF(B1079="","",IF(ISERROR(MATCH($J1079,SorP!$B$1:$B$6230,0)),"",INDIRECT("'SorP'!$A$"&amp;MATCH($J1079,SorP!$B$1:$B$6230,0))))</f>
        <v/>
      </c>
      <c r="U1079" s="239"/>
      <c r="V1079" s="269" t="e">
        <f>IF(C1079="",NA(),MATCH($B1079&amp;$C1079,'Smelter Look-up'!$J:$J,0))</f>
        <v>#N/A</v>
      </c>
      <c r="W1079" s="270"/>
      <c r="X1079" s="270">
        <f t="shared" ca="1" si="52"/>
        <v>0</v>
      </c>
      <c r="Y1079" s="270"/>
      <c r="Z1079" s="270"/>
      <c r="AB1079" s="272" t="str">
        <f t="shared" si="53"/>
        <v/>
      </c>
    </row>
    <row r="1080" spans="1:28" s="271" customFormat="1" ht="20.25">
      <c r="A1080" s="215"/>
      <c r="B1080" s="216" t="str">
        <f>IF(LEN(A1080)=0,"",INDEX('Smelter Look-up'!$A:$A,MATCH($A1080,'Smelter Look-up'!$E:$E,0)))</f>
        <v/>
      </c>
      <c r="C1080" s="220" t="str">
        <f>IF(LEN(A1080)=0,"",INDEX('Smelter Look-up'!$C:$C,MATCH($A1080,'Smelter Look-up'!$E:$E,0)))</f>
        <v/>
      </c>
      <c r="D1080" s="216"/>
      <c r="E1080" s="216" t="str">
        <f ca="1">IF(ISERROR($V1080),"",OFFSET('Smelter Look-up'!$D$4,$V1080-4,0)&amp;"")</f>
        <v/>
      </c>
      <c r="F1080" s="216" t="str">
        <f ca="1">IF(ISERROR($V1080),"",OFFSET('Smelter Look-up'!$E$4,$V1080-4,0))</f>
        <v/>
      </c>
      <c r="G1080" s="216" t="str">
        <f ca="1">IF(C1080=$X$4,"Enter smelter details", IF(ISERROR($V1080),"",OFFSET('Smelter Look-up'!$F$4,$V1080-4,0)))</f>
        <v/>
      </c>
      <c r="H1080" s="217" t="str">
        <f ca="1">IF(ISERROR($V1080),"",OFFSET('Smelter Look-up'!$G$4,$V1080-4,0))</f>
        <v/>
      </c>
      <c r="I1080" s="218" t="str">
        <f ca="1">IF(ISERROR($V1080),"",OFFSET('Smelter Look-up'!$H$4,$V1080-4,0))</f>
        <v/>
      </c>
      <c r="J1080" s="218" t="str">
        <f ca="1">IF(ISERROR($V1080),"",OFFSET('Smelter Look-up'!$I$4,$V1080-4,0))</f>
        <v/>
      </c>
      <c r="K1080" s="267"/>
      <c r="L1080" s="267"/>
      <c r="M1080" s="267"/>
      <c r="N1080" s="267"/>
      <c r="O1080" s="267"/>
      <c r="P1080" s="219"/>
      <c r="Q1080" s="268"/>
      <c r="R1080" s="216" t="str">
        <f ca="1">IF(ISERROR($V1080),"",OFFSET('Smelter Look-up'!$C$4,$V1080-4,0)&amp;"")</f>
        <v/>
      </c>
      <c r="S1080" s="224" t="str">
        <f t="shared" ca="1" si="51"/>
        <v/>
      </c>
      <c r="T1080" s="224" t="str">
        <f ca="1">IF(B1080="","",IF(ISERROR(MATCH($J1080,SorP!$B$1:$B$6230,0)),"",INDIRECT("'SorP'!$A$"&amp;MATCH($J1080,SorP!$B$1:$B$6230,0))))</f>
        <v/>
      </c>
      <c r="U1080" s="239"/>
      <c r="V1080" s="269" t="e">
        <f>IF(C1080="",NA(),MATCH($B1080&amp;$C1080,'Smelter Look-up'!$J:$J,0))</f>
        <v>#N/A</v>
      </c>
      <c r="W1080" s="270"/>
      <c r="X1080" s="270">
        <f t="shared" ca="1" si="52"/>
        <v>0</v>
      </c>
      <c r="Y1080" s="270"/>
      <c r="Z1080" s="270"/>
      <c r="AB1080" s="272" t="str">
        <f t="shared" si="53"/>
        <v/>
      </c>
    </row>
    <row r="1081" spans="1:28" s="271" customFormat="1" ht="20.25">
      <c r="A1081" s="215"/>
      <c r="B1081" s="216" t="str">
        <f>IF(LEN(A1081)=0,"",INDEX('Smelter Look-up'!$A:$A,MATCH($A1081,'Smelter Look-up'!$E:$E,0)))</f>
        <v/>
      </c>
      <c r="C1081" s="220" t="str">
        <f>IF(LEN(A1081)=0,"",INDEX('Smelter Look-up'!$C:$C,MATCH($A1081,'Smelter Look-up'!$E:$E,0)))</f>
        <v/>
      </c>
      <c r="D1081" s="216"/>
      <c r="E1081" s="216" t="str">
        <f ca="1">IF(ISERROR($V1081),"",OFFSET('Smelter Look-up'!$D$4,$V1081-4,0)&amp;"")</f>
        <v/>
      </c>
      <c r="F1081" s="216" t="str">
        <f ca="1">IF(ISERROR($V1081),"",OFFSET('Smelter Look-up'!$E$4,$V1081-4,0))</f>
        <v/>
      </c>
      <c r="G1081" s="216" t="str">
        <f ca="1">IF(C1081=$X$4,"Enter smelter details", IF(ISERROR($V1081),"",OFFSET('Smelter Look-up'!$F$4,$V1081-4,0)))</f>
        <v/>
      </c>
      <c r="H1081" s="217" t="str">
        <f ca="1">IF(ISERROR($V1081),"",OFFSET('Smelter Look-up'!$G$4,$V1081-4,0))</f>
        <v/>
      </c>
      <c r="I1081" s="218" t="str">
        <f ca="1">IF(ISERROR($V1081),"",OFFSET('Smelter Look-up'!$H$4,$V1081-4,0))</f>
        <v/>
      </c>
      <c r="J1081" s="218" t="str">
        <f ca="1">IF(ISERROR($V1081),"",OFFSET('Smelter Look-up'!$I$4,$V1081-4,0))</f>
        <v/>
      </c>
      <c r="K1081" s="267"/>
      <c r="L1081" s="267"/>
      <c r="M1081" s="267"/>
      <c r="N1081" s="267"/>
      <c r="O1081" s="267"/>
      <c r="P1081" s="219"/>
      <c r="Q1081" s="268"/>
      <c r="R1081" s="216" t="str">
        <f ca="1">IF(ISERROR($V1081),"",OFFSET('Smelter Look-up'!$C$4,$V1081-4,0)&amp;"")</f>
        <v/>
      </c>
      <c r="S1081" s="224" t="str">
        <f t="shared" ca="1" si="51"/>
        <v/>
      </c>
      <c r="T1081" s="224" t="str">
        <f ca="1">IF(B1081="","",IF(ISERROR(MATCH($J1081,SorP!$B$1:$B$6230,0)),"",INDIRECT("'SorP'!$A$"&amp;MATCH($J1081,SorP!$B$1:$B$6230,0))))</f>
        <v/>
      </c>
      <c r="U1081" s="239"/>
      <c r="V1081" s="269" t="e">
        <f>IF(C1081="",NA(),MATCH($B1081&amp;$C1081,'Smelter Look-up'!$J:$J,0))</f>
        <v>#N/A</v>
      </c>
      <c r="W1081" s="270"/>
      <c r="X1081" s="270">
        <f t="shared" ca="1" si="52"/>
        <v>0</v>
      </c>
      <c r="Y1081" s="270"/>
      <c r="Z1081" s="270"/>
      <c r="AB1081" s="272" t="str">
        <f t="shared" si="53"/>
        <v/>
      </c>
    </row>
    <row r="1082" spans="1:28" s="271" customFormat="1" ht="20.25">
      <c r="A1082" s="215"/>
      <c r="B1082" s="216" t="str">
        <f>IF(LEN(A1082)=0,"",INDEX('Smelter Look-up'!$A:$A,MATCH($A1082,'Smelter Look-up'!$E:$E,0)))</f>
        <v/>
      </c>
      <c r="C1082" s="220" t="str">
        <f>IF(LEN(A1082)=0,"",INDEX('Smelter Look-up'!$C:$C,MATCH($A1082,'Smelter Look-up'!$E:$E,0)))</f>
        <v/>
      </c>
      <c r="D1082" s="216"/>
      <c r="E1082" s="216" t="str">
        <f ca="1">IF(ISERROR($V1082),"",OFFSET('Smelter Look-up'!$D$4,$V1082-4,0)&amp;"")</f>
        <v/>
      </c>
      <c r="F1082" s="216" t="str">
        <f ca="1">IF(ISERROR($V1082),"",OFFSET('Smelter Look-up'!$E$4,$V1082-4,0))</f>
        <v/>
      </c>
      <c r="G1082" s="216" t="str">
        <f ca="1">IF(C1082=$X$4,"Enter smelter details", IF(ISERROR($V1082),"",OFFSET('Smelter Look-up'!$F$4,$V1082-4,0)))</f>
        <v/>
      </c>
      <c r="H1082" s="217" t="str">
        <f ca="1">IF(ISERROR($V1082),"",OFFSET('Smelter Look-up'!$G$4,$V1082-4,0))</f>
        <v/>
      </c>
      <c r="I1082" s="218" t="str">
        <f ca="1">IF(ISERROR($V1082),"",OFFSET('Smelter Look-up'!$H$4,$V1082-4,0))</f>
        <v/>
      </c>
      <c r="J1082" s="218" t="str">
        <f ca="1">IF(ISERROR($V1082),"",OFFSET('Smelter Look-up'!$I$4,$V1082-4,0))</f>
        <v/>
      </c>
      <c r="K1082" s="267"/>
      <c r="L1082" s="267"/>
      <c r="M1082" s="267"/>
      <c r="N1082" s="267"/>
      <c r="O1082" s="267"/>
      <c r="P1082" s="219"/>
      <c r="Q1082" s="268"/>
      <c r="R1082" s="216" t="str">
        <f ca="1">IF(ISERROR($V1082),"",OFFSET('Smelter Look-up'!$C$4,$V1082-4,0)&amp;"")</f>
        <v/>
      </c>
      <c r="S1082" s="224" t="str">
        <f t="shared" ca="1" si="51"/>
        <v/>
      </c>
      <c r="T1082" s="224" t="str">
        <f ca="1">IF(B1082="","",IF(ISERROR(MATCH($J1082,SorP!$B$1:$B$6230,0)),"",INDIRECT("'SorP'!$A$"&amp;MATCH($J1082,SorP!$B$1:$B$6230,0))))</f>
        <v/>
      </c>
      <c r="U1082" s="239"/>
      <c r="V1082" s="269" t="e">
        <f>IF(C1082="",NA(),MATCH($B1082&amp;$C1082,'Smelter Look-up'!$J:$J,0))</f>
        <v>#N/A</v>
      </c>
      <c r="W1082" s="270"/>
      <c r="X1082" s="270">
        <f t="shared" ca="1" si="52"/>
        <v>0</v>
      </c>
      <c r="Y1082" s="270"/>
      <c r="Z1082" s="270"/>
      <c r="AB1082" s="272" t="str">
        <f t="shared" si="53"/>
        <v/>
      </c>
    </row>
    <row r="1083" spans="1:28" s="271" customFormat="1" ht="20.25">
      <c r="A1083" s="215"/>
      <c r="B1083" s="216" t="str">
        <f>IF(LEN(A1083)=0,"",INDEX('Smelter Look-up'!$A:$A,MATCH($A1083,'Smelter Look-up'!$E:$E,0)))</f>
        <v/>
      </c>
      <c r="C1083" s="220" t="str">
        <f>IF(LEN(A1083)=0,"",INDEX('Smelter Look-up'!$C:$C,MATCH($A1083,'Smelter Look-up'!$E:$E,0)))</f>
        <v/>
      </c>
      <c r="D1083" s="216"/>
      <c r="E1083" s="216" t="str">
        <f ca="1">IF(ISERROR($V1083),"",OFFSET('Smelter Look-up'!$D$4,$V1083-4,0)&amp;"")</f>
        <v/>
      </c>
      <c r="F1083" s="216" t="str">
        <f ca="1">IF(ISERROR($V1083),"",OFFSET('Smelter Look-up'!$E$4,$V1083-4,0))</f>
        <v/>
      </c>
      <c r="G1083" s="216" t="str">
        <f ca="1">IF(C1083=$X$4,"Enter smelter details", IF(ISERROR($V1083),"",OFFSET('Smelter Look-up'!$F$4,$V1083-4,0)))</f>
        <v/>
      </c>
      <c r="H1083" s="217" t="str">
        <f ca="1">IF(ISERROR($V1083),"",OFFSET('Smelter Look-up'!$G$4,$V1083-4,0))</f>
        <v/>
      </c>
      <c r="I1083" s="218" t="str">
        <f ca="1">IF(ISERROR($V1083),"",OFFSET('Smelter Look-up'!$H$4,$V1083-4,0))</f>
        <v/>
      </c>
      <c r="J1083" s="218" t="str">
        <f ca="1">IF(ISERROR($V1083),"",OFFSET('Smelter Look-up'!$I$4,$V1083-4,0))</f>
        <v/>
      </c>
      <c r="K1083" s="267"/>
      <c r="L1083" s="267"/>
      <c r="M1083" s="267"/>
      <c r="N1083" s="267"/>
      <c r="O1083" s="267"/>
      <c r="P1083" s="219"/>
      <c r="Q1083" s="268"/>
      <c r="R1083" s="216" t="str">
        <f ca="1">IF(ISERROR($V1083),"",OFFSET('Smelter Look-up'!$C$4,$V1083-4,0)&amp;"")</f>
        <v/>
      </c>
      <c r="S1083" s="224" t="str">
        <f t="shared" ref="S1083:S1146" ca="1" si="54">IF(B1083="","",IF(ISERROR(MATCH($E1083,CL,0)),"Unknown",INDIRECT("'C'!$A$"&amp;MATCH($E1083,CL,0)+1)))</f>
        <v/>
      </c>
      <c r="T1083" s="224" t="str">
        <f ca="1">IF(B1083="","",IF(ISERROR(MATCH($J1083,SorP!$B$1:$B$6230,0)),"",INDIRECT("'SorP'!$A$"&amp;MATCH($J1083,SorP!$B$1:$B$6230,0))))</f>
        <v/>
      </c>
      <c r="U1083" s="239"/>
      <c r="V1083" s="269" t="e">
        <f>IF(C1083="",NA(),MATCH($B1083&amp;$C1083,'Smelter Look-up'!$J:$J,0))</f>
        <v>#N/A</v>
      </c>
      <c r="W1083" s="270"/>
      <c r="X1083" s="270">
        <f t="shared" ref="X1083:X1146" ca="1" si="55">IF(AND(C1083="Smelter not listed",OR(LEN(D1083)=0,LEN(E1083)=0)),1,0)</f>
        <v>0</v>
      </c>
      <c r="Y1083" s="270"/>
      <c r="Z1083" s="270"/>
      <c r="AB1083" s="272" t="str">
        <f t="shared" ref="AB1083:AB1146" si="56">B1083&amp;C1083</f>
        <v/>
      </c>
    </row>
    <row r="1084" spans="1:28" s="271" customFormat="1" ht="20.25">
      <c r="A1084" s="215"/>
      <c r="B1084" s="216" t="str">
        <f>IF(LEN(A1084)=0,"",INDEX('Smelter Look-up'!$A:$A,MATCH($A1084,'Smelter Look-up'!$E:$E,0)))</f>
        <v/>
      </c>
      <c r="C1084" s="220" t="str">
        <f>IF(LEN(A1084)=0,"",INDEX('Smelter Look-up'!$C:$C,MATCH($A1084,'Smelter Look-up'!$E:$E,0)))</f>
        <v/>
      </c>
      <c r="D1084" s="216"/>
      <c r="E1084" s="216" t="str">
        <f ca="1">IF(ISERROR($V1084),"",OFFSET('Smelter Look-up'!$D$4,$V1084-4,0)&amp;"")</f>
        <v/>
      </c>
      <c r="F1084" s="216" t="str">
        <f ca="1">IF(ISERROR($V1084),"",OFFSET('Smelter Look-up'!$E$4,$V1084-4,0))</f>
        <v/>
      </c>
      <c r="G1084" s="216" t="str">
        <f ca="1">IF(C1084=$X$4,"Enter smelter details", IF(ISERROR($V1084),"",OFFSET('Smelter Look-up'!$F$4,$V1084-4,0)))</f>
        <v/>
      </c>
      <c r="H1084" s="217" t="str">
        <f ca="1">IF(ISERROR($V1084),"",OFFSET('Smelter Look-up'!$G$4,$V1084-4,0))</f>
        <v/>
      </c>
      <c r="I1084" s="218" t="str">
        <f ca="1">IF(ISERROR($V1084),"",OFFSET('Smelter Look-up'!$H$4,$V1084-4,0))</f>
        <v/>
      </c>
      <c r="J1084" s="218" t="str">
        <f ca="1">IF(ISERROR($V1084),"",OFFSET('Smelter Look-up'!$I$4,$V1084-4,0))</f>
        <v/>
      </c>
      <c r="K1084" s="267"/>
      <c r="L1084" s="267"/>
      <c r="M1084" s="267"/>
      <c r="N1084" s="267"/>
      <c r="O1084" s="267"/>
      <c r="P1084" s="219"/>
      <c r="Q1084" s="268"/>
      <c r="R1084" s="216" t="str">
        <f ca="1">IF(ISERROR($V1084),"",OFFSET('Smelter Look-up'!$C$4,$V1084-4,0)&amp;"")</f>
        <v/>
      </c>
      <c r="S1084" s="224" t="str">
        <f t="shared" ca="1" si="54"/>
        <v/>
      </c>
      <c r="T1084" s="224" t="str">
        <f ca="1">IF(B1084="","",IF(ISERROR(MATCH($J1084,SorP!$B$1:$B$6230,0)),"",INDIRECT("'SorP'!$A$"&amp;MATCH($J1084,SorP!$B$1:$B$6230,0))))</f>
        <v/>
      </c>
      <c r="U1084" s="239"/>
      <c r="V1084" s="269" t="e">
        <f>IF(C1084="",NA(),MATCH($B1084&amp;$C1084,'Smelter Look-up'!$J:$J,0))</f>
        <v>#N/A</v>
      </c>
      <c r="W1084" s="270"/>
      <c r="X1084" s="270">
        <f t="shared" ca="1" si="55"/>
        <v>0</v>
      </c>
      <c r="Y1084" s="270"/>
      <c r="Z1084" s="270"/>
      <c r="AB1084" s="272" t="str">
        <f t="shared" si="56"/>
        <v/>
      </c>
    </row>
    <row r="1085" spans="1:28" s="271" customFormat="1" ht="20.25">
      <c r="A1085" s="215"/>
      <c r="B1085" s="216" t="str">
        <f>IF(LEN(A1085)=0,"",INDEX('Smelter Look-up'!$A:$A,MATCH($A1085,'Smelter Look-up'!$E:$E,0)))</f>
        <v/>
      </c>
      <c r="C1085" s="220" t="str">
        <f>IF(LEN(A1085)=0,"",INDEX('Smelter Look-up'!$C:$C,MATCH($A1085,'Smelter Look-up'!$E:$E,0)))</f>
        <v/>
      </c>
      <c r="D1085" s="216"/>
      <c r="E1085" s="216" t="str">
        <f ca="1">IF(ISERROR($V1085),"",OFFSET('Smelter Look-up'!$D$4,$V1085-4,0)&amp;"")</f>
        <v/>
      </c>
      <c r="F1085" s="216" t="str">
        <f ca="1">IF(ISERROR($V1085),"",OFFSET('Smelter Look-up'!$E$4,$V1085-4,0))</f>
        <v/>
      </c>
      <c r="G1085" s="216" t="str">
        <f ca="1">IF(C1085=$X$4,"Enter smelter details", IF(ISERROR($V1085),"",OFFSET('Smelter Look-up'!$F$4,$V1085-4,0)))</f>
        <v/>
      </c>
      <c r="H1085" s="217" t="str">
        <f ca="1">IF(ISERROR($V1085),"",OFFSET('Smelter Look-up'!$G$4,$V1085-4,0))</f>
        <v/>
      </c>
      <c r="I1085" s="218" t="str">
        <f ca="1">IF(ISERROR($V1085),"",OFFSET('Smelter Look-up'!$H$4,$V1085-4,0))</f>
        <v/>
      </c>
      <c r="J1085" s="218" t="str">
        <f ca="1">IF(ISERROR($V1085),"",OFFSET('Smelter Look-up'!$I$4,$V1085-4,0))</f>
        <v/>
      </c>
      <c r="K1085" s="267"/>
      <c r="L1085" s="267"/>
      <c r="M1085" s="267"/>
      <c r="N1085" s="267"/>
      <c r="O1085" s="267"/>
      <c r="P1085" s="219"/>
      <c r="Q1085" s="268"/>
      <c r="R1085" s="216" t="str">
        <f ca="1">IF(ISERROR($V1085),"",OFFSET('Smelter Look-up'!$C$4,$V1085-4,0)&amp;"")</f>
        <v/>
      </c>
      <c r="S1085" s="224" t="str">
        <f t="shared" ca="1" si="54"/>
        <v/>
      </c>
      <c r="T1085" s="224" t="str">
        <f ca="1">IF(B1085="","",IF(ISERROR(MATCH($J1085,SorP!$B$1:$B$6230,0)),"",INDIRECT("'SorP'!$A$"&amp;MATCH($J1085,SorP!$B$1:$B$6230,0))))</f>
        <v/>
      </c>
      <c r="U1085" s="239"/>
      <c r="V1085" s="269" t="e">
        <f>IF(C1085="",NA(),MATCH($B1085&amp;$C1085,'Smelter Look-up'!$J:$J,0))</f>
        <v>#N/A</v>
      </c>
      <c r="W1085" s="270"/>
      <c r="X1085" s="270">
        <f t="shared" ca="1" si="55"/>
        <v>0</v>
      </c>
      <c r="Y1085" s="270"/>
      <c r="Z1085" s="270"/>
      <c r="AB1085" s="272" t="str">
        <f t="shared" si="56"/>
        <v/>
      </c>
    </row>
    <row r="1086" spans="1:28" s="271" customFormat="1" ht="20.25">
      <c r="A1086" s="215"/>
      <c r="B1086" s="216" t="str">
        <f>IF(LEN(A1086)=0,"",INDEX('Smelter Look-up'!$A:$A,MATCH($A1086,'Smelter Look-up'!$E:$E,0)))</f>
        <v/>
      </c>
      <c r="C1086" s="220" t="str">
        <f>IF(LEN(A1086)=0,"",INDEX('Smelter Look-up'!$C:$C,MATCH($A1086,'Smelter Look-up'!$E:$E,0)))</f>
        <v/>
      </c>
      <c r="D1086" s="216"/>
      <c r="E1086" s="216" t="str">
        <f ca="1">IF(ISERROR($V1086),"",OFFSET('Smelter Look-up'!$D$4,$V1086-4,0)&amp;"")</f>
        <v/>
      </c>
      <c r="F1086" s="216" t="str">
        <f ca="1">IF(ISERROR($V1086),"",OFFSET('Smelter Look-up'!$E$4,$V1086-4,0))</f>
        <v/>
      </c>
      <c r="G1086" s="216" t="str">
        <f ca="1">IF(C1086=$X$4,"Enter smelter details", IF(ISERROR($V1086),"",OFFSET('Smelter Look-up'!$F$4,$V1086-4,0)))</f>
        <v/>
      </c>
      <c r="H1086" s="217" t="str">
        <f ca="1">IF(ISERROR($V1086),"",OFFSET('Smelter Look-up'!$G$4,$V1086-4,0))</f>
        <v/>
      </c>
      <c r="I1086" s="218" t="str">
        <f ca="1">IF(ISERROR($V1086),"",OFFSET('Smelter Look-up'!$H$4,$V1086-4,0))</f>
        <v/>
      </c>
      <c r="J1086" s="218" t="str">
        <f ca="1">IF(ISERROR($V1086),"",OFFSET('Smelter Look-up'!$I$4,$V1086-4,0))</f>
        <v/>
      </c>
      <c r="K1086" s="267"/>
      <c r="L1086" s="267"/>
      <c r="M1086" s="267"/>
      <c r="N1086" s="267"/>
      <c r="O1086" s="267"/>
      <c r="P1086" s="219"/>
      <c r="Q1086" s="268"/>
      <c r="R1086" s="216" t="str">
        <f ca="1">IF(ISERROR($V1086),"",OFFSET('Smelter Look-up'!$C$4,$V1086-4,0)&amp;"")</f>
        <v/>
      </c>
      <c r="S1086" s="224" t="str">
        <f t="shared" ca="1" si="54"/>
        <v/>
      </c>
      <c r="T1086" s="224" t="str">
        <f ca="1">IF(B1086="","",IF(ISERROR(MATCH($J1086,SorP!$B$1:$B$6230,0)),"",INDIRECT("'SorP'!$A$"&amp;MATCH($J1086,SorP!$B$1:$B$6230,0))))</f>
        <v/>
      </c>
      <c r="U1086" s="239"/>
      <c r="V1086" s="269" t="e">
        <f>IF(C1086="",NA(),MATCH($B1086&amp;$C1086,'Smelter Look-up'!$J:$J,0))</f>
        <v>#N/A</v>
      </c>
      <c r="W1086" s="270"/>
      <c r="X1086" s="270">
        <f t="shared" ca="1" si="55"/>
        <v>0</v>
      </c>
      <c r="Y1086" s="270"/>
      <c r="Z1086" s="270"/>
      <c r="AB1086" s="272" t="str">
        <f t="shared" si="56"/>
        <v/>
      </c>
    </row>
    <row r="1087" spans="1:28" s="271" customFormat="1" ht="20.25">
      <c r="A1087" s="215"/>
      <c r="B1087" s="216" t="str">
        <f>IF(LEN(A1087)=0,"",INDEX('Smelter Look-up'!$A:$A,MATCH($A1087,'Smelter Look-up'!$E:$E,0)))</f>
        <v/>
      </c>
      <c r="C1087" s="220" t="str">
        <f>IF(LEN(A1087)=0,"",INDEX('Smelter Look-up'!$C:$C,MATCH($A1087,'Smelter Look-up'!$E:$E,0)))</f>
        <v/>
      </c>
      <c r="D1087" s="216"/>
      <c r="E1087" s="216" t="str">
        <f ca="1">IF(ISERROR($V1087),"",OFFSET('Smelter Look-up'!$D$4,$V1087-4,0)&amp;"")</f>
        <v/>
      </c>
      <c r="F1087" s="216" t="str">
        <f ca="1">IF(ISERROR($V1087),"",OFFSET('Smelter Look-up'!$E$4,$V1087-4,0))</f>
        <v/>
      </c>
      <c r="G1087" s="216" t="str">
        <f ca="1">IF(C1087=$X$4,"Enter smelter details", IF(ISERROR($V1087),"",OFFSET('Smelter Look-up'!$F$4,$V1087-4,0)))</f>
        <v/>
      </c>
      <c r="H1087" s="217" t="str">
        <f ca="1">IF(ISERROR($V1087),"",OFFSET('Smelter Look-up'!$G$4,$V1087-4,0))</f>
        <v/>
      </c>
      <c r="I1087" s="218" t="str">
        <f ca="1">IF(ISERROR($V1087),"",OFFSET('Smelter Look-up'!$H$4,$V1087-4,0))</f>
        <v/>
      </c>
      <c r="J1087" s="218" t="str">
        <f ca="1">IF(ISERROR($V1087),"",OFFSET('Smelter Look-up'!$I$4,$V1087-4,0))</f>
        <v/>
      </c>
      <c r="K1087" s="267"/>
      <c r="L1087" s="267"/>
      <c r="M1087" s="267"/>
      <c r="N1087" s="267"/>
      <c r="O1087" s="267"/>
      <c r="P1087" s="219"/>
      <c r="Q1087" s="268"/>
      <c r="R1087" s="216" t="str">
        <f ca="1">IF(ISERROR($V1087),"",OFFSET('Smelter Look-up'!$C$4,$V1087-4,0)&amp;"")</f>
        <v/>
      </c>
      <c r="S1087" s="224" t="str">
        <f t="shared" ca="1" si="54"/>
        <v/>
      </c>
      <c r="T1087" s="224" t="str">
        <f ca="1">IF(B1087="","",IF(ISERROR(MATCH($J1087,SorP!$B$1:$B$6230,0)),"",INDIRECT("'SorP'!$A$"&amp;MATCH($J1087,SorP!$B$1:$B$6230,0))))</f>
        <v/>
      </c>
      <c r="U1087" s="239"/>
      <c r="V1087" s="269" t="e">
        <f>IF(C1087="",NA(),MATCH($B1087&amp;$C1087,'Smelter Look-up'!$J:$J,0))</f>
        <v>#N/A</v>
      </c>
      <c r="W1087" s="270"/>
      <c r="X1087" s="270">
        <f t="shared" ca="1" si="55"/>
        <v>0</v>
      </c>
      <c r="Y1087" s="270"/>
      <c r="Z1087" s="270"/>
      <c r="AB1087" s="272" t="str">
        <f t="shared" si="56"/>
        <v/>
      </c>
    </row>
    <row r="1088" spans="1:28" s="271" customFormat="1" ht="20.25">
      <c r="A1088" s="215"/>
      <c r="B1088" s="216" t="str">
        <f>IF(LEN(A1088)=0,"",INDEX('Smelter Look-up'!$A:$A,MATCH($A1088,'Smelter Look-up'!$E:$E,0)))</f>
        <v/>
      </c>
      <c r="C1088" s="220" t="str">
        <f>IF(LEN(A1088)=0,"",INDEX('Smelter Look-up'!$C:$C,MATCH($A1088,'Smelter Look-up'!$E:$E,0)))</f>
        <v/>
      </c>
      <c r="D1088" s="216"/>
      <c r="E1088" s="216" t="str">
        <f ca="1">IF(ISERROR($V1088),"",OFFSET('Smelter Look-up'!$D$4,$V1088-4,0)&amp;"")</f>
        <v/>
      </c>
      <c r="F1088" s="216" t="str">
        <f ca="1">IF(ISERROR($V1088),"",OFFSET('Smelter Look-up'!$E$4,$V1088-4,0))</f>
        <v/>
      </c>
      <c r="G1088" s="216" t="str">
        <f ca="1">IF(C1088=$X$4,"Enter smelter details", IF(ISERROR($V1088),"",OFFSET('Smelter Look-up'!$F$4,$V1088-4,0)))</f>
        <v/>
      </c>
      <c r="H1088" s="217" t="str">
        <f ca="1">IF(ISERROR($V1088),"",OFFSET('Smelter Look-up'!$G$4,$V1088-4,0))</f>
        <v/>
      </c>
      <c r="I1088" s="218" t="str">
        <f ca="1">IF(ISERROR($V1088),"",OFFSET('Smelter Look-up'!$H$4,$V1088-4,0))</f>
        <v/>
      </c>
      <c r="J1088" s="218" t="str">
        <f ca="1">IF(ISERROR($V1088),"",OFFSET('Smelter Look-up'!$I$4,$V1088-4,0))</f>
        <v/>
      </c>
      <c r="K1088" s="267"/>
      <c r="L1088" s="267"/>
      <c r="M1088" s="267"/>
      <c r="N1088" s="267"/>
      <c r="O1088" s="267"/>
      <c r="P1088" s="219"/>
      <c r="Q1088" s="268"/>
      <c r="R1088" s="216" t="str">
        <f ca="1">IF(ISERROR($V1088),"",OFFSET('Smelter Look-up'!$C$4,$V1088-4,0)&amp;"")</f>
        <v/>
      </c>
      <c r="S1088" s="224" t="str">
        <f t="shared" ca="1" si="54"/>
        <v/>
      </c>
      <c r="T1088" s="224" t="str">
        <f ca="1">IF(B1088="","",IF(ISERROR(MATCH($J1088,SorP!$B$1:$B$6230,0)),"",INDIRECT("'SorP'!$A$"&amp;MATCH($J1088,SorP!$B$1:$B$6230,0))))</f>
        <v/>
      </c>
      <c r="U1088" s="239"/>
      <c r="V1088" s="269" t="e">
        <f>IF(C1088="",NA(),MATCH($B1088&amp;$C1088,'Smelter Look-up'!$J:$J,0))</f>
        <v>#N/A</v>
      </c>
      <c r="W1088" s="270"/>
      <c r="X1088" s="270">
        <f t="shared" ca="1" si="55"/>
        <v>0</v>
      </c>
      <c r="Y1088" s="270"/>
      <c r="Z1088" s="270"/>
      <c r="AB1088" s="272" t="str">
        <f t="shared" si="56"/>
        <v/>
      </c>
    </row>
    <row r="1089" spans="1:28" s="271" customFormat="1" ht="20.25">
      <c r="A1089" s="215"/>
      <c r="B1089" s="216" t="str">
        <f>IF(LEN(A1089)=0,"",INDEX('Smelter Look-up'!$A:$A,MATCH($A1089,'Smelter Look-up'!$E:$E,0)))</f>
        <v/>
      </c>
      <c r="C1089" s="220" t="str">
        <f>IF(LEN(A1089)=0,"",INDEX('Smelter Look-up'!$C:$C,MATCH($A1089,'Smelter Look-up'!$E:$E,0)))</f>
        <v/>
      </c>
      <c r="D1089" s="216"/>
      <c r="E1089" s="216" t="str">
        <f ca="1">IF(ISERROR($V1089),"",OFFSET('Smelter Look-up'!$D$4,$V1089-4,0)&amp;"")</f>
        <v/>
      </c>
      <c r="F1089" s="216" t="str">
        <f ca="1">IF(ISERROR($V1089),"",OFFSET('Smelter Look-up'!$E$4,$V1089-4,0))</f>
        <v/>
      </c>
      <c r="G1089" s="216" t="str">
        <f ca="1">IF(C1089=$X$4,"Enter smelter details", IF(ISERROR($V1089),"",OFFSET('Smelter Look-up'!$F$4,$V1089-4,0)))</f>
        <v/>
      </c>
      <c r="H1089" s="217" t="str">
        <f ca="1">IF(ISERROR($V1089),"",OFFSET('Smelter Look-up'!$G$4,$V1089-4,0))</f>
        <v/>
      </c>
      <c r="I1089" s="218" t="str">
        <f ca="1">IF(ISERROR($V1089),"",OFFSET('Smelter Look-up'!$H$4,$V1089-4,0))</f>
        <v/>
      </c>
      <c r="J1089" s="218" t="str">
        <f ca="1">IF(ISERROR($V1089),"",OFFSET('Smelter Look-up'!$I$4,$V1089-4,0))</f>
        <v/>
      </c>
      <c r="K1089" s="267"/>
      <c r="L1089" s="267"/>
      <c r="M1089" s="267"/>
      <c r="N1089" s="267"/>
      <c r="O1089" s="267"/>
      <c r="P1089" s="219"/>
      <c r="Q1089" s="268"/>
      <c r="R1089" s="216" t="str">
        <f ca="1">IF(ISERROR($V1089),"",OFFSET('Smelter Look-up'!$C$4,$V1089-4,0)&amp;"")</f>
        <v/>
      </c>
      <c r="S1089" s="224" t="str">
        <f t="shared" ca="1" si="54"/>
        <v/>
      </c>
      <c r="T1089" s="224" t="str">
        <f ca="1">IF(B1089="","",IF(ISERROR(MATCH($J1089,SorP!$B$1:$B$6230,0)),"",INDIRECT("'SorP'!$A$"&amp;MATCH($J1089,SorP!$B$1:$B$6230,0))))</f>
        <v/>
      </c>
      <c r="U1089" s="239"/>
      <c r="V1089" s="269" t="e">
        <f>IF(C1089="",NA(),MATCH($B1089&amp;$C1089,'Smelter Look-up'!$J:$J,0))</f>
        <v>#N/A</v>
      </c>
      <c r="W1089" s="270"/>
      <c r="X1089" s="270">
        <f t="shared" ca="1" si="55"/>
        <v>0</v>
      </c>
      <c r="Y1089" s="270"/>
      <c r="Z1089" s="270"/>
      <c r="AB1089" s="272" t="str">
        <f t="shared" si="56"/>
        <v/>
      </c>
    </row>
    <row r="1090" spans="1:28" s="271" customFormat="1" ht="20.25">
      <c r="A1090" s="215"/>
      <c r="B1090" s="216" t="str">
        <f>IF(LEN(A1090)=0,"",INDEX('Smelter Look-up'!$A:$A,MATCH($A1090,'Smelter Look-up'!$E:$E,0)))</f>
        <v/>
      </c>
      <c r="C1090" s="220" t="str">
        <f>IF(LEN(A1090)=0,"",INDEX('Smelter Look-up'!$C:$C,MATCH($A1090,'Smelter Look-up'!$E:$E,0)))</f>
        <v/>
      </c>
      <c r="D1090" s="216"/>
      <c r="E1090" s="216" t="str">
        <f ca="1">IF(ISERROR($V1090),"",OFFSET('Smelter Look-up'!$D$4,$V1090-4,0)&amp;"")</f>
        <v/>
      </c>
      <c r="F1090" s="216" t="str">
        <f ca="1">IF(ISERROR($V1090),"",OFFSET('Smelter Look-up'!$E$4,$V1090-4,0))</f>
        <v/>
      </c>
      <c r="G1090" s="216" t="str">
        <f ca="1">IF(C1090=$X$4,"Enter smelter details", IF(ISERROR($V1090),"",OFFSET('Smelter Look-up'!$F$4,$V1090-4,0)))</f>
        <v/>
      </c>
      <c r="H1090" s="217" t="str">
        <f ca="1">IF(ISERROR($V1090),"",OFFSET('Smelter Look-up'!$G$4,$V1090-4,0))</f>
        <v/>
      </c>
      <c r="I1090" s="218" t="str">
        <f ca="1">IF(ISERROR($V1090),"",OFFSET('Smelter Look-up'!$H$4,$V1090-4,0))</f>
        <v/>
      </c>
      <c r="J1090" s="218" t="str">
        <f ca="1">IF(ISERROR($V1090),"",OFFSET('Smelter Look-up'!$I$4,$V1090-4,0))</f>
        <v/>
      </c>
      <c r="K1090" s="267"/>
      <c r="L1090" s="267"/>
      <c r="M1090" s="267"/>
      <c r="N1090" s="267"/>
      <c r="O1090" s="267"/>
      <c r="P1090" s="219"/>
      <c r="Q1090" s="268"/>
      <c r="R1090" s="216" t="str">
        <f ca="1">IF(ISERROR($V1090),"",OFFSET('Smelter Look-up'!$C$4,$V1090-4,0)&amp;"")</f>
        <v/>
      </c>
      <c r="S1090" s="224" t="str">
        <f t="shared" ca="1" si="54"/>
        <v/>
      </c>
      <c r="T1090" s="224" t="str">
        <f ca="1">IF(B1090="","",IF(ISERROR(MATCH($J1090,SorP!$B$1:$B$6230,0)),"",INDIRECT("'SorP'!$A$"&amp;MATCH($J1090,SorP!$B$1:$B$6230,0))))</f>
        <v/>
      </c>
      <c r="U1090" s="239"/>
      <c r="V1090" s="269" t="e">
        <f>IF(C1090="",NA(),MATCH($B1090&amp;$C1090,'Smelter Look-up'!$J:$J,0))</f>
        <v>#N/A</v>
      </c>
      <c r="W1090" s="270"/>
      <c r="X1090" s="270">
        <f t="shared" ca="1" si="55"/>
        <v>0</v>
      </c>
      <c r="Y1090" s="270"/>
      <c r="Z1090" s="270"/>
      <c r="AB1090" s="272" t="str">
        <f t="shared" si="56"/>
        <v/>
      </c>
    </row>
    <row r="1091" spans="1:28" s="271" customFormat="1" ht="20.25">
      <c r="A1091" s="215"/>
      <c r="B1091" s="216" t="str">
        <f>IF(LEN(A1091)=0,"",INDEX('Smelter Look-up'!$A:$A,MATCH($A1091,'Smelter Look-up'!$E:$E,0)))</f>
        <v/>
      </c>
      <c r="C1091" s="220" t="str">
        <f>IF(LEN(A1091)=0,"",INDEX('Smelter Look-up'!$C:$C,MATCH($A1091,'Smelter Look-up'!$E:$E,0)))</f>
        <v/>
      </c>
      <c r="D1091" s="216"/>
      <c r="E1091" s="216" t="str">
        <f ca="1">IF(ISERROR($V1091),"",OFFSET('Smelter Look-up'!$D$4,$V1091-4,0)&amp;"")</f>
        <v/>
      </c>
      <c r="F1091" s="216" t="str">
        <f ca="1">IF(ISERROR($V1091),"",OFFSET('Smelter Look-up'!$E$4,$V1091-4,0))</f>
        <v/>
      </c>
      <c r="G1091" s="216" t="str">
        <f ca="1">IF(C1091=$X$4,"Enter smelter details", IF(ISERROR($V1091),"",OFFSET('Smelter Look-up'!$F$4,$V1091-4,0)))</f>
        <v/>
      </c>
      <c r="H1091" s="217" t="str">
        <f ca="1">IF(ISERROR($V1091),"",OFFSET('Smelter Look-up'!$G$4,$V1091-4,0))</f>
        <v/>
      </c>
      <c r="I1091" s="218" t="str">
        <f ca="1">IF(ISERROR($V1091),"",OFFSET('Smelter Look-up'!$H$4,$V1091-4,0))</f>
        <v/>
      </c>
      <c r="J1091" s="218" t="str">
        <f ca="1">IF(ISERROR($V1091),"",OFFSET('Smelter Look-up'!$I$4,$V1091-4,0))</f>
        <v/>
      </c>
      <c r="K1091" s="267"/>
      <c r="L1091" s="267"/>
      <c r="M1091" s="267"/>
      <c r="N1091" s="267"/>
      <c r="O1091" s="267"/>
      <c r="P1091" s="219"/>
      <c r="Q1091" s="268"/>
      <c r="R1091" s="216" t="str">
        <f ca="1">IF(ISERROR($V1091),"",OFFSET('Smelter Look-up'!$C$4,$V1091-4,0)&amp;"")</f>
        <v/>
      </c>
      <c r="S1091" s="224" t="str">
        <f t="shared" ca="1" si="54"/>
        <v/>
      </c>
      <c r="T1091" s="224" t="str">
        <f ca="1">IF(B1091="","",IF(ISERROR(MATCH($J1091,SorP!$B$1:$B$6230,0)),"",INDIRECT("'SorP'!$A$"&amp;MATCH($J1091,SorP!$B$1:$B$6230,0))))</f>
        <v/>
      </c>
      <c r="U1091" s="239"/>
      <c r="V1091" s="269" t="e">
        <f>IF(C1091="",NA(),MATCH($B1091&amp;$C1091,'Smelter Look-up'!$J:$J,0))</f>
        <v>#N/A</v>
      </c>
      <c r="W1091" s="270"/>
      <c r="X1091" s="270">
        <f t="shared" ca="1" si="55"/>
        <v>0</v>
      </c>
      <c r="Y1091" s="270"/>
      <c r="Z1091" s="270"/>
      <c r="AB1091" s="272" t="str">
        <f t="shared" si="56"/>
        <v/>
      </c>
    </row>
    <row r="1092" spans="1:28" s="271" customFormat="1" ht="20.25">
      <c r="A1092" s="215"/>
      <c r="B1092" s="216" t="str">
        <f>IF(LEN(A1092)=0,"",INDEX('Smelter Look-up'!$A:$A,MATCH($A1092,'Smelter Look-up'!$E:$E,0)))</f>
        <v/>
      </c>
      <c r="C1092" s="220" t="str">
        <f>IF(LEN(A1092)=0,"",INDEX('Smelter Look-up'!$C:$C,MATCH($A1092,'Smelter Look-up'!$E:$E,0)))</f>
        <v/>
      </c>
      <c r="D1092" s="216"/>
      <c r="E1092" s="216" t="str">
        <f ca="1">IF(ISERROR($V1092),"",OFFSET('Smelter Look-up'!$D$4,$V1092-4,0)&amp;"")</f>
        <v/>
      </c>
      <c r="F1092" s="216" t="str">
        <f ca="1">IF(ISERROR($V1092),"",OFFSET('Smelter Look-up'!$E$4,$V1092-4,0))</f>
        <v/>
      </c>
      <c r="G1092" s="216" t="str">
        <f ca="1">IF(C1092=$X$4,"Enter smelter details", IF(ISERROR($V1092),"",OFFSET('Smelter Look-up'!$F$4,$V1092-4,0)))</f>
        <v/>
      </c>
      <c r="H1092" s="217" t="str">
        <f ca="1">IF(ISERROR($V1092),"",OFFSET('Smelter Look-up'!$G$4,$V1092-4,0))</f>
        <v/>
      </c>
      <c r="I1092" s="218" t="str">
        <f ca="1">IF(ISERROR($V1092),"",OFFSET('Smelter Look-up'!$H$4,$V1092-4,0))</f>
        <v/>
      </c>
      <c r="J1092" s="218" t="str">
        <f ca="1">IF(ISERROR($V1092),"",OFFSET('Smelter Look-up'!$I$4,$V1092-4,0))</f>
        <v/>
      </c>
      <c r="K1092" s="267"/>
      <c r="L1092" s="267"/>
      <c r="M1092" s="267"/>
      <c r="N1092" s="267"/>
      <c r="O1092" s="267"/>
      <c r="P1092" s="219"/>
      <c r="Q1092" s="268"/>
      <c r="R1092" s="216" t="str">
        <f ca="1">IF(ISERROR($V1092),"",OFFSET('Smelter Look-up'!$C$4,$V1092-4,0)&amp;"")</f>
        <v/>
      </c>
      <c r="S1092" s="224" t="str">
        <f t="shared" ca="1" si="54"/>
        <v/>
      </c>
      <c r="T1092" s="224" t="str">
        <f ca="1">IF(B1092="","",IF(ISERROR(MATCH($J1092,SorP!$B$1:$B$6230,0)),"",INDIRECT("'SorP'!$A$"&amp;MATCH($J1092,SorP!$B$1:$B$6230,0))))</f>
        <v/>
      </c>
      <c r="U1092" s="239"/>
      <c r="V1092" s="269" t="e">
        <f>IF(C1092="",NA(),MATCH($B1092&amp;$C1092,'Smelter Look-up'!$J:$J,0))</f>
        <v>#N/A</v>
      </c>
      <c r="W1092" s="270"/>
      <c r="X1092" s="270">
        <f t="shared" ca="1" si="55"/>
        <v>0</v>
      </c>
      <c r="Y1092" s="270"/>
      <c r="Z1092" s="270"/>
      <c r="AB1092" s="272" t="str">
        <f t="shared" si="56"/>
        <v/>
      </c>
    </row>
    <row r="1093" spans="1:28" s="271" customFormat="1" ht="20.25">
      <c r="A1093" s="215"/>
      <c r="B1093" s="216" t="str">
        <f>IF(LEN(A1093)=0,"",INDEX('Smelter Look-up'!$A:$A,MATCH($A1093,'Smelter Look-up'!$E:$E,0)))</f>
        <v/>
      </c>
      <c r="C1093" s="220" t="str">
        <f>IF(LEN(A1093)=0,"",INDEX('Smelter Look-up'!$C:$C,MATCH($A1093,'Smelter Look-up'!$E:$E,0)))</f>
        <v/>
      </c>
      <c r="D1093" s="216"/>
      <c r="E1093" s="216" t="str">
        <f ca="1">IF(ISERROR($V1093),"",OFFSET('Smelter Look-up'!$D$4,$V1093-4,0)&amp;"")</f>
        <v/>
      </c>
      <c r="F1093" s="216" t="str">
        <f ca="1">IF(ISERROR($V1093),"",OFFSET('Smelter Look-up'!$E$4,$V1093-4,0))</f>
        <v/>
      </c>
      <c r="G1093" s="216" t="str">
        <f ca="1">IF(C1093=$X$4,"Enter smelter details", IF(ISERROR($V1093),"",OFFSET('Smelter Look-up'!$F$4,$V1093-4,0)))</f>
        <v/>
      </c>
      <c r="H1093" s="217" t="str">
        <f ca="1">IF(ISERROR($V1093),"",OFFSET('Smelter Look-up'!$G$4,$V1093-4,0))</f>
        <v/>
      </c>
      <c r="I1093" s="218" t="str">
        <f ca="1">IF(ISERROR($V1093),"",OFFSET('Smelter Look-up'!$H$4,$V1093-4,0))</f>
        <v/>
      </c>
      <c r="J1093" s="218" t="str">
        <f ca="1">IF(ISERROR($V1093),"",OFFSET('Smelter Look-up'!$I$4,$V1093-4,0))</f>
        <v/>
      </c>
      <c r="K1093" s="267"/>
      <c r="L1093" s="267"/>
      <c r="M1093" s="267"/>
      <c r="N1093" s="267"/>
      <c r="O1093" s="267"/>
      <c r="P1093" s="219"/>
      <c r="Q1093" s="268"/>
      <c r="R1093" s="216" t="str">
        <f ca="1">IF(ISERROR($V1093),"",OFFSET('Smelter Look-up'!$C$4,$V1093-4,0)&amp;"")</f>
        <v/>
      </c>
      <c r="S1093" s="224" t="str">
        <f t="shared" ca="1" si="54"/>
        <v/>
      </c>
      <c r="T1093" s="224" t="str">
        <f ca="1">IF(B1093="","",IF(ISERROR(MATCH($J1093,SorP!$B$1:$B$6230,0)),"",INDIRECT("'SorP'!$A$"&amp;MATCH($J1093,SorP!$B$1:$B$6230,0))))</f>
        <v/>
      </c>
      <c r="U1093" s="239"/>
      <c r="V1093" s="269" t="e">
        <f>IF(C1093="",NA(),MATCH($B1093&amp;$C1093,'Smelter Look-up'!$J:$J,0))</f>
        <v>#N/A</v>
      </c>
      <c r="W1093" s="270"/>
      <c r="X1093" s="270">
        <f t="shared" ca="1" si="55"/>
        <v>0</v>
      </c>
      <c r="Y1093" s="270"/>
      <c r="Z1093" s="270"/>
      <c r="AB1093" s="272" t="str">
        <f t="shared" si="56"/>
        <v/>
      </c>
    </row>
    <row r="1094" spans="1:28" s="271" customFormat="1" ht="20.25">
      <c r="A1094" s="215"/>
      <c r="B1094" s="216" t="str">
        <f>IF(LEN(A1094)=0,"",INDEX('Smelter Look-up'!$A:$A,MATCH($A1094,'Smelter Look-up'!$E:$E,0)))</f>
        <v/>
      </c>
      <c r="C1094" s="220" t="str">
        <f>IF(LEN(A1094)=0,"",INDEX('Smelter Look-up'!$C:$C,MATCH($A1094,'Smelter Look-up'!$E:$E,0)))</f>
        <v/>
      </c>
      <c r="D1094" s="216"/>
      <c r="E1094" s="216" t="str">
        <f ca="1">IF(ISERROR($V1094),"",OFFSET('Smelter Look-up'!$D$4,$V1094-4,0)&amp;"")</f>
        <v/>
      </c>
      <c r="F1094" s="216" t="str">
        <f ca="1">IF(ISERROR($V1094),"",OFFSET('Smelter Look-up'!$E$4,$V1094-4,0))</f>
        <v/>
      </c>
      <c r="G1094" s="216" t="str">
        <f ca="1">IF(C1094=$X$4,"Enter smelter details", IF(ISERROR($V1094),"",OFFSET('Smelter Look-up'!$F$4,$V1094-4,0)))</f>
        <v/>
      </c>
      <c r="H1094" s="217" t="str">
        <f ca="1">IF(ISERROR($V1094),"",OFFSET('Smelter Look-up'!$G$4,$V1094-4,0))</f>
        <v/>
      </c>
      <c r="I1094" s="218" t="str">
        <f ca="1">IF(ISERROR($V1094),"",OFFSET('Smelter Look-up'!$H$4,$V1094-4,0))</f>
        <v/>
      </c>
      <c r="J1094" s="218" t="str">
        <f ca="1">IF(ISERROR($V1094),"",OFFSET('Smelter Look-up'!$I$4,$V1094-4,0))</f>
        <v/>
      </c>
      <c r="K1094" s="267"/>
      <c r="L1094" s="267"/>
      <c r="M1094" s="267"/>
      <c r="N1094" s="267"/>
      <c r="O1094" s="267"/>
      <c r="P1094" s="219"/>
      <c r="Q1094" s="268"/>
      <c r="R1094" s="216" t="str">
        <f ca="1">IF(ISERROR($V1094),"",OFFSET('Smelter Look-up'!$C$4,$V1094-4,0)&amp;"")</f>
        <v/>
      </c>
      <c r="S1094" s="224" t="str">
        <f t="shared" ca="1" si="54"/>
        <v/>
      </c>
      <c r="T1094" s="224" t="str">
        <f ca="1">IF(B1094="","",IF(ISERROR(MATCH($J1094,SorP!$B$1:$B$6230,0)),"",INDIRECT("'SorP'!$A$"&amp;MATCH($J1094,SorP!$B$1:$B$6230,0))))</f>
        <v/>
      </c>
      <c r="U1094" s="239"/>
      <c r="V1094" s="269" t="e">
        <f>IF(C1094="",NA(),MATCH($B1094&amp;$C1094,'Smelter Look-up'!$J:$J,0))</f>
        <v>#N/A</v>
      </c>
      <c r="W1094" s="270"/>
      <c r="X1094" s="270">
        <f t="shared" ca="1" si="55"/>
        <v>0</v>
      </c>
      <c r="Y1094" s="270"/>
      <c r="Z1094" s="270"/>
      <c r="AB1094" s="272" t="str">
        <f t="shared" si="56"/>
        <v/>
      </c>
    </row>
    <row r="1095" spans="1:28" s="271" customFormat="1" ht="20.25">
      <c r="A1095" s="215"/>
      <c r="B1095" s="216" t="str">
        <f>IF(LEN(A1095)=0,"",INDEX('Smelter Look-up'!$A:$A,MATCH($A1095,'Smelter Look-up'!$E:$E,0)))</f>
        <v/>
      </c>
      <c r="C1095" s="220" t="str">
        <f>IF(LEN(A1095)=0,"",INDEX('Smelter Look-up'!$C:$C,MATCH($A1095,'Smelter Look-up'!$E:$E,0)))</f>
        <v/>
      </c>
      <c r="D1095" s="216"/>
      <c r="E1095" s="216" t="str">
        <f ca="1">IF(ISERROR($V1095),"",OFFSET('Smelter Look-up'!$D$4,$V1095-4,0)&amp;"")</f>
        <v/>
      </c>
      <c r="F1095" s="216" t="str">
        <f ca="1">IF(ISERROR($V1095),"",OFFSET('Smelter Look-up'!$E$4,$V1095-4,0))</f>
        <v/>
      </c>
      <c r="G1095" s="216" t="str">
        <f ca="1">IF(C1095=$X$4,"Enter smelter details", IF(ISERROR($V1095),"",OFFSET('Smelter Look-up'!$F$4,$V1095-4,0)))</f>
        <v/>
      </c>
      <c r="H1095" s="217" t="str">
        <f ca="1">IF(ISERROR($V1095),"",OFFSET('Smelter Look-up'!$G$4,$V1095-4,0))</f>
        <v/>
      </c>
      <c r="I1095" s="218" t="str">
        <f ca="1">IF(ISERROR($V1095),"",OFFSET('Smelter Look-up'!$H$4,$V1095-4,0))</f>
        <v/>
      </c>
      <c r="J1095" s="218" t="str">
        <f ca="1">IF(ISERROR($V1095),"",OFFSET('Smelter Look-up'!$I$4,$V1095-4,0))</f>
        <v/>
      </c>
      <c r="K1095" s="267"/>
      <c r="L1095" s="267"/>
      <c r="M1095" s="267"/>
      <c r="N1095" s="267"/>
      <c r="O1095" s="267"/>
      <c r="P1095" s="219"/>
      <c r="Q1095" s="268"/>
      <c r="R1095" s="216" t="str">
        <f ca="1">IF(ISERROR($V1095),"",OFFSET('Smelter Look-up'!$C$4,$V1095-4,0)&amp;"")</f>
        <v/>
      </c>
      <c r="S1095" s="224" t="str">
        <f t="shared" ca="1" si="54"/>
        <v/>
      </c>
      <c r="T1095" s="224" t="str">
        <f ca="1">IF(B1095="","",IF(ISERROR(MATCH($J1095,SorP!$B$1:$B$6230,0)),"",INDIRECT("'SorP'!$A$"&amp;MATCH($J1095,SorP!$B$1:$B$6230,0))))</f>
        <v/>
      </c>
      <c r="U1095" s="239"/>
      <c r="V1095" s="269" t="e">
        <f>IF(C1095="",NA(),MATCH($B1095&amp;$C1095,'Smelter Look-up'!$J:$J,0))</f>
        <v>#N/A</v>
      </c>
      <c r="W1095" s="270"/>
      <c r="X1095" s="270">
        <f t="shared" ca="1" si="55"/>
        <v>0</v>
      </c>
      <c r="Y1095" s="270"/>
      <c r="Z1095" s="270"/>
      <c r="AB1095" s="272" t="str">
        <f t="shared" si="56"/>
        <v/>
      </c>
    </row>
    <row r="1096" spans="1:28" s="271" customFormat="1" ht="20.25">
      <c r="A1096" s="215"/>
      <c r="B1096" s="216" t="str">
        <f>IF(LEN(A1096)=0,"",INDEX('Smelter Look-up'!$A:$A,MATCH($A1096,'Smelter Look-up'!$E:$E,0)))</f>
        <v/>
      </c>
      <c r="C1096" s="220" t="str">
        <f>IF(LEN(A1096)=0,"",INDEX('Smelter Look-up'!$C:$C,MATCH($A1096,'Smelter Look-up'!$E:$E,0)))</f>
        <v/>
      </c>
      <c r="D1096" s="216"/>
      <c r="E1096" s="216" t="str">
        <f ca="1">IF(ISERROR($V1096),"",OFFSET('Smelter Look-up'!$D$4,$V1096-4,0)&amp;"")</f>
        <v/>
      </c>
      <c r="F1096" s="216" t="str">
        <f ca="1">IF(ISERROR($V1096),"",OFFSET('Smelter Look-up'!$E$4,$V1096-4,0))</f>
        <v/>
      </c>
      <c r="G1096" s="216" t="str">
        <f ca="1">IF(C1096=$X$4,"Enter smelter details", IF(ISERROR($V1096),"",OFFSET('Smelter Look-up'!$F$4,$V1096-4,0)))</f>
        <v/>
      </c>
      <c r="H1096" s="217" t="str">
        <f ca="1">IF(ISERROR($V1096),"",OFFSET('Smelter Look-up'!$G$4,$V1096-4,0))</f>
        <v/>
      </c>
      <c r="I1096" s="218" t="str">
        <f ca="1">IF(ISERROR($V1096),"",OFFSET('Smelter Look-up'!$H$4,$V1096-4,0))</f>
        <v/>
      </c>
      <c r="J1096" s="218" t="str">
        <f ca="1">IF(ISERROR($V1096),"",OFFSET('Smelter Look-up'!$I$4,$V1096-4,0))</f>
        <v/>
      </c>
      <c r="K1096" s="267"/>
      <c r="L1096" s="267"/>
      <c r="M1096" s="267"/>
      <c r="N1096" s="267"/>
      <c r="O1096" s="267"/>
      <c r="P1096" s="219"/>
      <c r="Q1096" s="268"/>
      <c r="R1096" s="216" t="str">
        <f ca="1">IF(ISERROR($V1096),"",OFFSET('Smelter Look-up'!$C$4,$V1096-4,0)&amp;"")</f>
        <v/>
      </c>
      <c r="S1096" s="224" t="str">
        <f t="shared" ca="1" si="54"/>
        <v/>
      </c>
      <c r="T1096" s="224" t="str">
        <f ca="1">IF(B1096="","",IF(ISERROR(MATCH($J1096,SorP!$B$1:$B$6230,0)),"",INDIRECT("'SorP'!$A$"&amp;MATCH($J1096,SorP!$B$1:$B$6230,0))))</f>
        <v/>
      </c>
      <c r="U1096" s="239"/>
      <c r="V1096" s="269" t="e">
        <f>IF(C1096="",NA(),MATCH($B1096&amp;$C1096,'Smelter Look-up'!$J:$J,0))</f>
        <v>#N/A</v>
      </c>
      <c r="W1096" s="270"/>
      <c r="X1096" s="270">
        <f t="shared" ca="1" si="55"/>
        <v>0</v>
      </c>
      <c r="Y1096" s="270"/>
      <c r="Z1096" s="270"/>
      <c r="AB1096" s="272" t="str">
        <f t="shared" si="56"/>
        <v/>
      </c>
    </row>
    <row r="1097" spans="1:28" s="271" customFormat="1" ht="20.25">
      <c r="A1097" s="215"/>
      <c r="B1097" s="216" t="str">
        <f>IF(LEN(A1097)=0,"",INDEX('Smelter Look-up'!$A:$A,MATCH($A1097,'Smelter Look-up'!$E:$E,0)))</f>
        <v/>
      </c>
      <c r="C1097" s="220" t="str">
        <f>IF(LEN(A1097)=0,"",INDEX('Smelter Look-up'!$C:$C,MATCH($A1097,'Smelter Look-up'!$E:$E,0)))</f>
        <v/>
      </c>
      <c r="D1097" s="216"/>
      <c r="E1097" s="216" t="str">
        <f ca="1">IF(ISERROR($V1097),"",OFFSET('Smelter Look-up'!$D$4,$V1097-4,0)&amp;"")</f>
        <v/>
      </c>
      <c r="F1097" s="216" t="str">
        <f ca="1">IF(ISERROR($V1097),"",OFFSET('Smelter Look-up'!$E$4,$V1097-4,0))</f>
        <v/>
      </c>
      <c r="G1097" s="216" t="str">
        <f ca="1">IF(C1097=$X$4,"Enter smelter details", IF(ISERROR($V1097),"",OFFSET('Smelter Look-up'!$F$4,$V1097-4,0)))</f>
        <v/>
      </c>
      <c r="H1097" s="217" t="str">
        <f ca="1">IF(ISERROR($V1097),"",OFFSET('Smelter Look-up'!$G$4,$V1097-4,0))</f>
        <v/>
      </c>
      <c r="I1097" s="218" t="str">
        <f ca="1">IF(ISERROR($V1097),"",OFFSET('Smelter Look-up'!$H$4,$V1097-4,0))</f>
        <v/>
      </c>
      <c r="J1097" s="218" t="str">
        <f ca="1">IF(ISERROR($V1097),"",OFFSET('Smelter Look-up'!$I$4,$V1097-4,0))</f>
        <v/>
      </c>
      <c r="K1097" s="267"/>
      <c r="L1097" s="267"/>
      <c r="M1097" s="267"/>
      <c r="N1097" s="267"/>
      <c r="O1097" s="267"/>
      <c r="P1097" s="219"/>
      <c r="Q1097" s="268"/>
      <c r="R1097" s="216" t="str">
        <f ca="1">IF(ISERROR($V1097),"",OFFSET('Smelter Look-up'!$C$4,$V1097-4,0)&amp;"")</f>
        <v/>
      </c>
      <c r="S1097" s="224" t="str">
        <f t="shared" ca="1" si="54"/>
        <v/>
      </c>
      <c r="T1097" s="224" t="str">
        <f ca="1">IF(B1097="","",IF(ISERROR(MATCH($J1097,SorP!$B$1:$B$6230,0)),"",INDIRECT("'SorP'!$A$"&amp;MATCH($J1097,SorP!$B$1:$B$6230,0))))</f>
        <v/>
      </c>
      <c r="U1097" s="239"/>
      <c r="V1097" s="269" t="e">
        <f>IF(C1097="",NA(),MATCH($B1097&amp;$C1097,'Smelter Look-up'!$J:$J,0))</f>
        <v>#N/A</v>
      </c>
      <c r="W1097" s="270"/>
      <c r="X1097" s="270">
        <f t="shared" ca="1" si="55"/>
        <v>0</v>
      </c>
      <c r="Y1097" s="270"/>
      <c r="Z1097" s="270"/>
      <c r="AB1097" s="272" t="str">
        <f t="shared" si="56"/>
        <v/>
      </c>
    </row>
    <row r="1098" spans="1:28" s="271" customFormat="1" ht="20.25">
      <c r="A1098" s="215"/>
      <c r="B1098" s="216" t="str">
        <f>IF(LEN(A1098)=0,"",INDEX('Smelter Look-up'!$A:$A,MATCH($A1098,'Smelter Look-up'!$E:$E,0)))</f>
        <v/>
      </c>
      <c r="C1098" s="220" t="str">
        <f>IF(LEN(A1098)=0,"",INDEX('Smelter Look-up'!$C:$C,MATCH($A1098,'Smelter Look-up'!$E:$E,0)))</f>
        <v/>
      </c>
      <c r="D1098" s="216"/>
      <c r="E1098" s="216" t="str">
        <f ca="1">IF(ISERROR($V1098),"",OFFSET('Smelter Look-up'!$D$4,$V1098-4,0)&amp;"")</f>
        <v/>
      </c>
      <c r="F1098" s="216" t="str">
        <f ca="1">IF(ISERROR($V1098),"",OFFSET('Smelter Look-up'!$E$4,$V1098-4,0))</f>
        <v/>
      </c>
      <c r="G1098" s="216" t="str">
        <f ca="1">IF(C1098=$X$4,"Enter smelter details", IF(ISERROR($V1098),"",OFFSET('Smelter Look-up'!$F$4,$V1098-4,0)))</f>
        <v/>
      </c>
      <c r="H1098" s="217" t="str">
        <f ca="1">IF(ISERROR($V1098),"",OFFSET('Smelter Look-up'!$G$4,$V1098-4,0))</f>
        <v/>
      </c>
      <c r="I1098" s="218" t="str">
        <f ca="1">IF(ISERROR($V1098),"",OFFSET('Smelter Look-up'!$H$4,$V1098-4,0))</f>
        <v/>
      </c>
      <c r="J1098" s="218" t="str">
        <f ca="1">IF(ISERROR($V1098),"",OFFSET('Smelter Look-up'!$I$4,$V1098-4,0))</f>
        <v/>
      </c>
      <c r="K1098" s="267"/>
      <c r="L1098" s="267"/>
      <c r="M1098" s="267"/>
      <c r="N1098" s="267"/>
      <c r="O1098" s="267"/>
      <c r="P1098" s="219"/>
      <c r="Q1098" s="268"/>
      <c r="R1098" s="216" t="str">
        <f ca="1">IF(ISERROR($V1098),"",OFFSET('Smelter Look-up'!$C$4,$V1098-4,0)&amp;"")</f>
        <v/>
      </c>
      <c r="S1098" s="224" t="str">
        <f t="shared" ca="1" si="54"/>
        <v/>
      </c>
      <c r="T1098" s="224" t="str">
        <f ca="1">IF(B1098="","",IF(ISERROR(MATCH($J1098,SorP!$B$1:$B$6230,0)),"",INDIRECT("'SorP'!$A$"&amp;MATCH($J1098,SorP!$B$1:$B$6230,0))))</f>
        <v/>
      </c>
      <c r="U1098" s="239"/>
      <c r="V1098" s="269" t="e">
        <f>IF(C1098="",NA(),MATCH($B1098&amp;$C1098,'Smelter Look-up'!$J:$J,0))</f>
        <v>#N/A</v>
      </c>
      <c r="W1098" s="270"/>
      <c r="X1098" s="270">
        <f t="shared" ca="1" si="55"/>
        <v>0</v>
      </c>
      <c r="Y1098" s="270"/>
      <c r="Z1098" s="270"/>
      <c r="AB1098" s="272" t="str">
        <f t="shared" si="56"/>
        <v/>
      </c>
    </row>
    <row r="1099" spans="1:28" s="271" customFormat="1" ht="20.25">
      <c r="A1099" s="215"/>
      <c r="B1099" s="216" t="str">
        <f>IF(LEN(A1099)=0,"",INDEX('Smelter Look-up'!$A:$A,MATCH($A1099,'Smelter Look-up'!$E:$E,0)))</f>
        <v/>
      </c>
      <c r="C1099" s="220" t="str">
        <f>IF(LEN(A1099)=0,"",INDEX('Smelter Look-up'!$C:$C,MATCH($A1099,'Smelter Look-up'!$E:$E,0)))</f>
        <v/>
      </c>
      <c r="D1099" s="216"/>
      <c r="E1099" s="216" t="str">
        <f ca="1">IF(ISERROR($V1099),"",OFFSET('Smelter Look-up'!$D$4,$V1099-4,0)&amp;"")</f>
        <v/>
      </c>
      <c r="F1099" s="216" t="str">
        <f ca="1">IF(ISERROR($V1099),"",OFFSET('Smelter Look-up'!$E$4,$V1099-4,0))</f>
        <v/>
      </c>
      <c r="G1099" s="216" t="str">
        <f ca="1">IF(C1099=$X$4,"Enter smelter details", IF(ISERROR($V1099),"",OFFSET('Smelter Look-up'!$F$4,$V1099-4,0)))</f>
        <v/>
      </c>
      <c r="H1099" s="217" t="str">
        <f ca="1">IF(ISERROR($V1099),"",OFFSET('Smelter Look-up'!$G$4,$V1099-4,0))</f>
        <v/>
      </c>
      <c r="I1099" s="218" t="str">
        <f ca="1">IF(ISERROR($V1099),"",OFFSET('Smelter Look-up'!$H$4,$V1099-4,0))</f>
        <v/>
      </c>
      <c r="J1099" s="218" t="str">
        <f ca="1">IF(ISERROR($V1099),"",OFFSET('Smelter Look-up'!$I$4,$V1099-4,0))</f>
        <v/>
      </c>
      <c r="K1099" s="267"/>
      <c r="L1099" s="267"/>
      <c r="M1099" s="267"/>
      <c r="N1099" s="267"/>
      <c r="O1099" s="267"/>
      <c r="P1099" s="219"/>
      <c r="Q1099" s="268"/>
      <c r="R1099" s="216" t="str">
        <f ca="1">IF(ISERROR($V1099),"",OFFSET('Smelter Look-up'!$C$4,$V1099-4,0)&amp;"")</f>
        <v/>
      </c>
      <c r="S1099" s="224" t="str">
        <f t="shared" ca="1" si="54"/>
        <v/>
      </c>
      <c r="T1099" s="224" t="str">
        <f ca="1">IF(B1099="","",IF(ISERROR(MATCH($J1099,SorP!$B$1:$B$6230,0)),"",INDIRECT("'SorP'!$A$"&amp;MATCH($J1099,SorP!$B$1:$B$6230,0))))</f>
        <v/>
      </c>
      <c r="U1099" s="239"/>
      <c r="V1099" s="269" t="e">
        <f>IF(C1099="",NA(),MATCH($B1099&amp;$C1099,'Smelter Look-up'!$J:$J,0))</f>
        <v>#N/A</v>
      </c>
      <c r="W1099" s="270"/>
      <c r="X1099" s="270">
        <f t="shared" ca="1" si="55"/>
        <v>0</v>
      </c>
      <c r="Y1099" s="270"/>
      <c r="Z1099" s="270"/>
      <c r="AB1099" s="272" t="str">
        <f t="shared" si="56"/>
        <v/>
      </c>
    </row>
    <row r="1100" spans="1:28" s="271" customFormat="1" ht="20.25">
      <c r="A1100" s="215"/>
      <c r="B1100" s="216" t="str">
        <f>IF(LEN(A1100)=0,"",INDEX('Smelter Look-up'!$A:$A,MATCH($A1100,'Smelter Look-up'!$E:$E,0)))</f>
        <v/>
      </c>
      <c r="C1100" s="220" t="str">
        <f>IF(LEN(A1100)=0,"",INDEX('Smelter Look-up'!$C:$C,MATCH($A1100,'Smelter Look-up'!$E:$E,0)))</f>
        <v/>
      </c>
      <c r="D1100" s="216"/>
      <c r="E1100" s="216" t="str">
        <f ca="1">IF(ISERROR($V1100),"",OFFSET('Smelter Look-up'!$D$4,$V1100-4,0)&amp;"")</f>
        <v/>
      </c>
      <c r="F1100" s="216" t="str">
        <f ca="1">IF(ISERROR($V1100),"",OFFSET('Smelter Look-up'!$E$4,$V1100-4,0))</f>
        <v/>
      </c>
      <c r="G1100" s="216" t="str">
        <f ca="1">IF(C1100=$X$4,"Enter smelter details", IF(ISERROR($V1100),"",OFFSET('Smelter Look-up'!$F$4,$V1100-4,0)))</f>
        <v/>
      </c>
      <c r="H1100" s="217" t="str">
        <f ca="1">IF(ISERROR($V1100),"",OFFSET('Smelter Look-up'!$G$4,$V1100-4,0))</f>
        <v/>
      </c>
      <c r="I1100" s="218" t="str">
        <f ca="1">IF(ISERROR($V1100),"",OFFSET('Smelter Look-up'!$H$4,$V1100-4,0))</f>
        <v/>
      </c>
      <c r="J1100" s="218" t="str">
        <f ca="1">IF(ISERROR($V1100),"",OFFSET('Smelter Look-up'!$I$4,$V1100-4,0))</f>
        <v/>
      </c>
      <c r="K1100" s="267"/>
      <c r="L1100" s="267"/>
      <c r="M1100" s="267"/>
      <c r="N1100" s="267"/>
      <c r="O1100" s="267"/>
      <c r="P1100" s="219"/>
      <c r="Q1100" s="268"/>
      <c r="R1100" s="216" t="str">
        <f ca="1">IF(ISERROR($V1100),"",OFFSET('Smelter Look-up'!$C$4,$V1100-4,0)&amp;"")</f>
        <v/>
      </c>
      <c r="S1100" s="224" t="str">
        <f t="shared" ca="1" si="54"/>
        <v/>
      </c>
      <c r="T1100" s="224" t="str">
        <f ca="1">IF(B1100="","",IF(ISERROR(MATCH($J1100,SorP!$B$1:$B$6230,0)),"",INDIRECT("'SorP'!$A$"&amp;MATCH($J1100,SorP!$B$1:$B$6230,0))))</f>
        <v/>
      </c>
      <c r="U1100" s="239"/>
      <c r="V1100" s="269" t="e">
        <f>IF(C1100="",NA(),MATCH($B1100&amp;$C1100,'Smelter Look-up'!$J:$J,0))</f>
        <v>#N/A</v>
      </c>
      <c r="W1100" s="270"/>
      <c r="X1100" s="270">
        <f t="shared" ca="1" si="55"/>
        <v>0</v>
      </c>
      <c r="Y1100" s="270"/>
      <c r="Z1100" s="270"/>
      <c r="AB1100" s="272" t="str">
        <f t="shared" si="56"/>
        <v/>
      </c>
    </row>
    <row r="1101" spans="1:28" s="271" customFormat="1" ht="20.25">
      <c r="A1101" s="215"/>
      <c r="B1101" s="216" t="str">
        <f>IF(LEN(A1101)=0,"",INDEX('Smelter Look-up'!$A:$A,MATCH($A1101,'Smelter Look-up'!$E:$E,0)))</f>
        <v/>
      </c>
      <c r="C1101" s="220" t="str">
        <f>IF(LEN(A1101)=0,"",INDEX('Smelter Look-up'!$C:$C,MATCH($A1101,'Smelter Look-up'!$E:$E,0)))</f>
        <v/>
      </c>
      <c r="D1101" s="216"/>
      <c r="E1101" s="216" t="str">
        <f ca="1">IF(ISERROR($V1101),"",OFFSET('Smelter Look-up'!$D$4,$V1101-4,0)&amp;"")</f>
        <v/>
      </c>
      <c r="F1101" s="216" t="str">
        <f ca="1">IF(ISERROR($V1101),"",OFFSET('Smelter Look-up'!$E$4,$V1101-4,0))</f>
        <v/>
      </c>
      <c r="G1101" s="216" t="str">
        <f ca="1">IF(C1101=$X$4,"Enter smelter details", IF(ISERROR($V1101),"",OFFSET('Smelter Look-up'!$F$4,$V1101-4,0)))</f>
        <v/>
      </c>
      <c r="H1101" s="217" t="str">
        <f ca="1">IF(ISERROR($V1101),"",OFFSET('Smelter Look-up'!$G$4,$V1101-4,0))</f>
        <v/>
      </c>
      <c r="I1101" s="218" t="str">
        <f ca="1">IF(ISERROR($V1101),"",OFFSET('Smelter Look-up'!$H$4,$V1101-4,0))</f>
        <v/>
      </c>
      <c r="J1101" s="218" t="str">
        <f ca="1">IF(ISERROR($V1101),"",OFFSET('Smelter Look-up'!$I$4,$V1101-4,0))</f>
        <v/>
      </c>
      <c r="K1101" s="267"/>
      <c r="L1101" s="267"/>
      <c r="M1101" s="267"/>
      <c r="N1101" s="267"/>
      <c r="O1101" s="267"/>
      <c r="P1101" s="219"/>
      <c r="Q1101" s="268"/>
      <c r="R1101" s="216" t="str">
        <f ca="1">IF(ISERROR($V1101),"",OFFSET('Smelter Look-up'!$C$4,$V1101-4,0)&amp;"")</f>
        <v/>
      </c>
      <c r="S1101" s="224" t="str">
        <f t="shared" ca="1" si="54"/>
        <v/>
      </c>
      <c r="T1101" s="224" t="str">
        <f ca="1">IF(B1101="","",IF(ISERROR(MATCH($J1101,SorP!$B$1:$B$6230,0)),"",INDIRECT("'SorP'!$A$"&amp;MATCH($J1101,SorP!$B$1:$B$6230,0))))</f>
        <v/>
      </c>
      <c r="U1101" s="239"/>
      <c r="V1101" s="269" t="e">
        <f>IF(C1101="",NA(),MATCH($B1101&amp;$C1101,'Smelter Look-up'!$J:$J,0))</f>
        <v>#N/A</v>
      </c>
      <c r="W1101" s="270"/>
      <c r="X1101" s="270">
        <f t="shared" ca="1" si="55"/>
        <v>0</v>
      </c>
      <c r="Y1101" s="270"/>
      <c r="Z1101" s="270"/>
      <c r="AB1101" s="272" t="str">
        <f t="shared" si="56"/>
        <v/>
      </c>
    </row>
    <row r="1102" spans="1:28" s="271" customFormat="1" ht="20.25">
      <c r="A1102" s="215"/>
      <c r="B1102" s="216" t="str">
        <f>IF(LEN(A1102)=0,"",INDEX('Smelter Look-up'!$A:$A,MATCH($A1102,'Smelter Look-up'!$E:$E,0)))</f>
        <v/>
      </c>
      <c r="C1102" s="220" t="str">
        <f>IF(LEN(A1102)=0,"",INDEX('Smelter Look-up'!$C:$C,MATCH($A1102,'Smelter Look-up'!$E:$E,0)))</f>
        <v/>
      </c>
      <c r="D1102" s="216"/>
      <c r="E1102" s="216" t="str">
        <f ca="1">IF(ISERROR($V1102),"",OFFSET('Smelter Look-up'!$D$4,$V1102-4,0)&amp;"")</f>
        <v/>
      </c>
      <c r="F1102" s="216" t="str">
        <f ca="1">IF(ISERROR($V1102),"",OFFSET('Smelter Look-up'!$E$4,$V1102-4,0))</f>
        <v/>
      </c>
      <c r="G1102" s="216" t="str">
        <f ca="1">IF(C1102=$X$4,"Enter smelter details", IF(ISERROR($V1102),"",OFFSET('Smelter Look-up'!$F$4,$V1102-4,0)))</f>
        <v/>
      </c>
      <c r="H1102" s="217" t="str">
        <f ca="1">IF(ISERROR($V1102),"",OFFSET('Smelter Look-up'!$G$4,$V1102-4,0))</f>
        <v/>
      </c>
      <c r="I1102" s="218" t="str">
        <f ca="1">IF(ISERROR($V1102),"",OFFSET('Smelter Look-up'!$H$4,$V1102-4,0))</f>
        <v/>
      </c>
      <c r="J1102" s="218" t="str">
        <f ca="1">IF(ISERROR($V1102),"",OFFSET('Smelter Look-up'!$I$4,$V1102-4,0))</f>
        <v/>
      </c>
      <c r="K1102" s="267"/>
      <c r="L1102" s="267"/>
      <c r="M1102" s="267"/>
      <c r="N1102" s="267"/>
      <c r="O1102" s="267"/>
      <c r="P1102" s="219"/>
      <c r="Q1102" s="268"/>
      <c r="R1102" s="216" t="str">
        <f ca="1">IF(ISERROR($V1102),"",OFFSET('Smelter Look-up'!$C$4,$V1102-4,0)&amp;"")</f>
        <v/>
      </c>
      <c r="S1102" s="224" t="str">
        <f t="shared" ca="1" si="54"/>
        <v/>
      </c>
      <c r="T1102" s="224" t="str">
        <f ca="1">IF(B1102="","",IF(ISERROR(MATCH($J1102,SorP!$B$1:$B$6230,0)),"",INDIRECT("'SorP'!$A$"&amp;MATCH($J1102,SorP!$B$1:$B$6230,0))))</f>
        <v/>
      </c>
      <c r="U1102" s="239"/>
      <c r="V1102" s="269" t="e">
        <f>IF(C1102="",NA(),MATCH($B1102&amp;$C1102,'Smelter Look-up'!$J:$J,0))</f>
        <v>#N/A</v>
      </c>
      <c r="W1102" s="270"/>
      <c r="X1102" s="270">
        <f t="shared" ca="1" si="55"/>
        <v>0</v>
      </c>
      <c r="Y1102" s="270"/>
      <c r="Z1102" s="270"/>
      <c r="AB1102" s="272" t="str">
        <f t="shared" si="56"/>
        <v/>
      </c>
    </row>
    <row r="1103" spans="1:28" s="271" customFormat="1" ht="20.25">
      <c r="A1103" s="215"/>
      <c r="B1103" s="216" t="str">
        <f>IF(LEN(A1103)=0,"",INDEX('Smelter Look-up'!$A:$A,MATCH($A1103,'Smelter Look-up'!$E:$E,0)))</f>
        <v/>
      </c>
      <c r="C1103" s="220" t="str">
        <f>IF(LEN(A1103)=0,"",INDEX('Smelter Look-up'!$C:$C,MATCH($A1103,'Smelter Look-up'!$E:$E,0)))</f>
        <v/>
      </c>
      <c r="D1103" s="216"/>
      <c r="E1103" s="216" t="str">
        <f ca="1">IF(ISERROR($V1103),"",OFFSET('Smelter Look-up'!$D$4,$V1103-4,0)&amp;"")</f>
        <v/>
      </c>
      <c r="F1103" s="216" t="str">
        <f ca="1">IF(ISERROR($V1103),"",OFFSET('Smelter Look-up'!$E$4,$V1103-4,0))</f>
        <v/>
      </c>
      <c r="G1103" s="216" t="str">
        <f ca="1">IF(C1103=$X$4,"Enter smelter details", IF(ISERROR($V1103),"",OFFSET('Smelter Look-up'!$F$4,$V1103-4,0)))</f>
        <v/>
      </c>
      <c r="H1103" s="217" t="str">
        <f ca="1">IF(ISERROR($V1103),"",OFFSET('Smelter Look-up'!$G$4,$V1103-4,0))</f>
        <v/>
      </c>
      <c r="I1103" s="218" t="str">
        <f ca="1">IF(ISERROR($V1103),"",OFFSET('Smelter Look-up'!$H$4,$V1103-4,0))</f>
        <v/>
      </c>
      <c r="J1103" s="218" t="str">
        <f ca="1">IF(ISERROR($V1103),"",OFFSET('Smelter Look-up'!$I$4,$V1103-4,0))</f>
        <v/>
      </c>
      <c r="K1103" s="267"/>
      <c r="L1103" s="267"/>
      <c r="M1103" s="267"/>
      <c r="N1103" s="267"/>
      <c r="O1103" s="267"/>
      <c r="P1103" s="219"/>
      <c r="Q1103" s="268"/>
      <c r="R1103" s="216" t="str">
        <f ca="1">IF(ISERROR($V1103),"",OFFSET('Smelter Look-up'!$C$4,$V1103-4,0)&amp;"")</f>
        <v/>
      </c>
      <c r="S1103" s="224" t="str">
        <f t="shared" ca="1" si="54"/>
        <v/>
      </c>
      <c r="T1103" s="224" t="str">
        <f ca="1">IF(B1103="","",IF(ISERROR(MATCH($J1103,SorP!$B$1:$B$6230,0)),"",INDIRECT("'SorP'!$A$"&amp;MATCH($J1103,SorP!$B$1:$B$6230,0))))</f>
        <v/>
      </c>
      <c r="U1103" s="239"/>
      <c r="V1103" s="269" t="e">
        <f>IF(C1103="",NA(),MATCH($B1103&amp;$C1103,'Smelter Look-up'!$J:$J,0))</f>
        <v>#N/A</v>
      </c>
      <c r="W1103" s="270"/>
      <c r="X1103" s="270">
        <f t="shared" ca="1" si="55"/>
        <v>0</v>
      </c>
      <c r="Y1103" s="270"/>
      <c r="Z1103" s="270"/>
      <c r="AB1103" s="272" t="str">
        <f t="shared" si="56"/>
        <v/>
      </c>
    </row>
    <row r="1104" spans="1:28" s="271" customFormat="1" ht="20.25">
      <c r="A1104" s="215"/>
      <c r="B1104" s="216" t="str">
        <f>IF(LEN(A1104)=0,"",INDEX('Smelter Look-up'!$A:$A,MATCH($A1104,'Smelter Look-up'!$E:$E,0)))</f>
        <v/>
      </c>
      <c r="C1104" s="220" t="str">
        <f>IF(LEN(A1104)=0,"",INDEX('Smelter Look-up'!$C:$C,MATCH($A1104,'Smelter Look-up'!$E:$E,0)))</f>
        <v/>
      </c>
      <c r="D1104" s="216"/>
      <c r="E1104" s="216" t="str">
        <f ca="1">IF(ISERROR($V1104),"",OFFSET('Smelter Look-up'!$D$4,$V1104-4,0)&amp;"")</f>
        <v/>
      </c>
      <c r="F1104" s="216" t="str">
        <f ca="1">IF(ISERROR($V1104),"",OFFSET('Smelter Look-up'!$E$4,$V1104-4,0))</f>
        <v/>
      </c>
      <c r="G1104" s="216" t="str">
        <f ca="1">IF(C1104=$X$4,"Enter smelter details", IF(ISERROR($V1104),"",OFFSET('Smelter Look-up'!$F$4,$V1104-4,0)))</f>
        <v/>
      </c>
      <c r="H1104" s="217" t="str">
        <f ca="1">IF(ISERROR($V1104),"",OFFSET('Smelter Look-up'!$G$4,$V1104-4,0))</f>
        <v/>
      </c>
      <c r="I1104" s="218" t="str">
        <f ca="1">IF(ISERROR($V1104),"",OFFSET('Smelter Look-up'!$H$4,$V1104-4,0))</f>
        <v/>
      </c>
      <c r="J1104" s="218" t="str">
        <f ca="1">IF(ISERROR($V1104),"",OFFSET('Smelter Look-up'!$I$4,$V1104-4,0))</f>
        <v/>
      </c>
      <c r="K1104" s="267"/>
      <c r="L1104" s="267"/>
      <c r="M1104" s="267"/>
      <c r="N1104" s="267"/>
      <c r="O1104" s="267"/>
      <c r="P1104" s="219"/>
      <c r="Q1104" s="268"/>
      <c r="R1104" s="216" t="str">
        <f ca="1">IF(ISERROR($V1104),"",OFFSET('Smelter Look-up'!$C$4,$V1104-4,0)&amp;"")</f>
        <v/>
      </c>
      <c r="S1104" s="224" t="str">
        <f t="shared" ca="1" si="54"/>
        <v/>
      </c>
      <c r="T1104" s="224" t="str">
        <f ca="1">IF(B1104="","",IF(ISERROR(MATCH($J1104,SorP!$B$1:$B$6230,0)),"",INDIRECT("'SorP'!$A$"&amp;MATCH($J1104,SorP!$B$1:$B$6230,0))))</f>
        <v/>
      </c>
      <c r="U1104" s="239"/>
      <c r="V1104" s="269" t="e">
        <f>IF(C1104="",NA(),MATCH($B1104&amp;$C1104,'Smelter Look-up'!$J:$J,0))</f>
        <v>#N/A</v>
      </c>
      <c r="W1104" s="270"/>
      <c r="X1104" s="270">
        <f t="shared" ca="1" si="55"/>
        <v>0</v>
      </c>
      <c r="Y1104" s="270"/>
      <c r="Z1104" s="270"/>
      <c r="AB1104" s="272" t="str">
        <f t="shared" si="56"/>
        <v/>
      </c>
    </row>
    <row r="1105" spans="1:28" s="271" customFormat="1" ht="20.25">
      <c r="A1105" s="215"/>
      <c r="B1105" s="216" t="str">
        <f>IF(LEN(A1105)=0,"",INDEX('Smelter Look-up'!$A:$A,MATCH($A1105,'Smelter Look-up'!$E:$E,0)))</f>
        <v/>
      </c>
      <c r="C1105" s="220" t="str">
        <f>IF(LEN(A1105)=0,"",INDEX('Smelter Look-up'!$C:$C,MATCH($A1105,'Smelter Look-up'!$E:$E,0)))</f>
        <v/>
      </c>
      <c r="D1105" s="216"/>
      <c r="E1105" s="216" t="str">
        <f ca="1">IF(ISERROR($V1105),"",OFFSET('Smelter Look-up'!$D$4,$V1105-4,0)&amp;"")</f>
        <v/>
      </c>
      <c r="F1105" s="216" t="str">
        <f ca="1">IF(ISERROR($V1105),"",OFFSET('Smelter Look-up'!$E$4,$V1105-4,0))</f>
        <v/>
      </c>
      <c r="G1105" s="216" t="str">
        <f ca="1">IF(C1105=$X$4,"Enter smelter details", IF(ISERROR($V1105),"",OFFSET('Smelter Look-up'!$F$4,$V1105-4,0)))</f>
        <v/>
      </c>
      <c r="H1105" s="217" t="str">
        <f ca="1">IF(ISERROR($V1105),"",OFFSET('Smelter Look-up'!$G$4,$V1105-4,0))</f>
        <v/>
      </c>
      <c r="I1105" s="218" t="str">
        <f ca="1">IF(ISERROR($V1105),"",OFFSET('Smelter Look-up'!$H$4,$V1105-4,0))</f>
        <v/>
      </c>
      <c r="J1105" s="218" t="str">
        <f ca="1">IF(ISERROR($V1105),"",OFFSET('Smelter Look-up'!$I$4,$V1105-4,0))</f>
        <v/>
      </c>
      <c r="K1105" s="267"/>
      <c r="L1105" s="267"/>
      <c r="M1105" s="267"/>
      <c r="N1105" s="267"/>
      <c r="O1105" s="267"/>
      <c r="P1105" s="219"/>
      <c r="Q1105" s="268"/>
      <c r="R1105" s="216" t="str">
        <f ca="1">IF(ISERROR($V1105),"",OFFSET('Smelter Look-up'!$C$4,$V1105-4,0)&amp;"")</f>
        <v/>
      </c>
      <c r="S1105" s="224" t="str">
        <f t="shared" ca="1" si="54"/>
        <v/>
      </c>
      <c r="T1105" s="224" t="str">
        <f ca="1">IF(B1105="","",IF(ISERROR(MATCH($J1105,SorP!$B$1:$B$6230,0)),"",INDIRECT("'SorP'!$A$"&amp;MATCH($J1105,SorP!$B$1:$B$6230,0))))</f>
        <v/>
      </c>
      <c r="U1105" s="239"/>
      <c r="V1105" s="269" t="e">
        <f>IF(C1105="",NA(),MATCH($B1105&amp;$C1105,'Smelter Look-up'!$J:$J,0))</f>
        <v>#N/A</v>
      </c>
      <c r="W1105" s="270"/>
      <c r="X1105" s="270">
        <f t="shared" ca="1" si="55"/>
        <v>0</v>
      </c>
      <c r="Y1105" s="270"/>
      <c r="Z1105" s="270"/>
      <c r="AB1105" s="272" t="str">
        <f t="shared" si="56"/>
        <v/>
      </c>
    </row>
    <row r="1106" spans="1:28" s="271" customFormat="1" ht="20.25">
      <c r="A1106" s="215"/>
      <c r="B1106" s="216" t="str">
        <f>IF(LEN(A1106)=0,"",INDEX('Smelter Look-up'!$A:$A,MATCH($A1106,'Smelter Look-up'!$E:$E,0)))</f>
        <v/>
      </c>
      <c r="C1106" s="220" t="str">
        <f>IF(LEN(A1106)=0,"",INDEX('Smelter Look-up'!$C:$C,MATCH($A1106,'Smelter Look-up'!$E:$E,0)))</f>
        <v/>
      </c>
      <c r="D1106" s="216"/>
      <c r="E1106" s="216" t="str">
        <f ca="1">IF(ISERROR($V1106),"",OFFSET('Smelter Look-up'!$D$4,$V1106-4,0)&amp;"")</f>
        <v/>
      </c>
      <c r="F1106" s="216" t="str">
        <f ca="1">IF(ISERROR($V1106),"",OFFSET('Smelter Look-up'!$E$4,$V1106-4,0))</f>
        <v/>
      </c>
      <c r="G1106" s="216" t="str">
        <f ca="1">IF(C1106=$X$4,"Enter smelter details", IF(ISERROR($V1106),"",OFFSET('Smelter Look-up'!$F$4,$V1106-4,0)))</f>
        <v/>
      </c>
      <c r="H1106" s="217" t="str">
        <f ca="1">IF(ISERROR($V1106),"",OFFSET('Smelter Look-up'!$G$4,$V1106-4,0))</f>
        <v/>
      </c>
      <c r="I1106" s="218" t="str">
        <f ca="1">IF(ISERROR($V1106),"",OFFSET('Smelter Look-up'!$H$4,$V1106-4,0))</f>
        <v/>
      </c>
      <c r="J1106" s="218" t="str">
        <f ca="1">IF(ISERROR($V1106),"",OFFSET('Smelter Look-up'!$I$4,$V1106-4,0))</f>
        <v/>
      </c>
      <c r="K1106" s="267"/>
      <c r="L1106" s="267"/>
      <c r="M1106" s="267"/>
      <c r="N1106" s="267"/>
      <c r="O1106" s="267"/>
      <c r="P1106" s="219"/>
      <c r="Q1106" s="268"/>
      <c r="R1106" s="216" t="str">
        <f ca="1">IF(ISERROR($V1106),"",OFFSET('Smelter Look-up'!$C$4,$V1106-4,0)&amp;"")</f>
        <v/>
      </c>
      <c r="S1106" s="224" t="str">
        <f t="shared" ca="1" si="54"/>
        <v/>
      </c>
      <c r="T1106" s="224" t="str">
        <f ca="1">IF(B1106="","",IF(ISERROR(MATCH($J1106,SorP!$B$1:$B$6230,0)),"",INDIRECT("'SorP'!$A$"&amp;MATCH($J1106,SorP!$B$1:$B$6230,0))))</f>
        <v/>
      </c>
      <c r="U1106" s="239"/>
      <c r="V1106" s="269" t="e">
        <f>IF(C1106="",NA(),MATCH($B1106&amp;$C1106,'Smelter Look-up'!$J:$J,0))</f>
        <v>#N/A</v>
      </c>
      <c r="W1106" s="270"/>
      <c r="X1106" s="270">
        <f t="shared" ca="1" si="55"/>
        <v>0</v>
      </c>
      <c r="Y1106" s="270"/>
      <c r="Z1106" s="270"/>
      <c r="AB1106" s="272" t="str">
        <f t="shared" si="56"/>
        <v/>
      </c>
    </row>
    <row r="1107" spans="1:28" s="271" customFormat="1" ht="20.25">
      <c r="A1107" s="215"/>
      <c r="B1107" s="216" t="str">
        <f>IF(LEN(A1107)=0,"",INDEX('Smelter Look-up'!$A:$A,MATCH($A1107,'Smelter Look-up'!$E:$E,0)))</f>
        <v/>
      </c>
      <c r="C1107" s="220" t="str">
        <f>IF(LEN(A1107)=0,"",INDEX('Smelter Look-up'!$C:$C,MATCH($A1107,'Smelter Look-up'!$E:$E,0)))</f>
        <v/>
      </c>
      <c r="D1107" s="216"/>
      <c r="E1107" s="216" t="str">
        <f ca="1">IF(ISERROR($V1107),"",OFFSET('Smelter Look-up'!$D$4,$V1107-4,0)&amp;"")</f>
        <v/>
      </c>
      <c r="F1107" s="216" t="str">
        <f ca="1">IF(ISERROR($V1107),"",OFFSET('Smelter Look-up'!$E$4,$V1107-4,0))</f>
        <v/>
      </c>
      <c r="G1107" s="216" t="str">
        <f ca="1">IF(C1107=$X$4,"Enter smelter details", IF(ISERROR($V1107),"",OFFSET('Smelter Look-up'!$F$4,$V1107-4,0)))</f>
        <v/>
      </c>
      <c r="H1107" s="217" t="str">
        <f ca="1">IF(ISERROR($V1107),"",OFFSET('Smelter Look-up'!$G$4,$V1107-4,0))</f>
        <v/>
      </c>
      <c r="I1107" s="218" t="str">
        <f ca="1">IF(ISERROR($V1107),"",OFFSET('Smelter Look-up'!$H$4,$V1107-4,0))</f>
        <v/>
      </c>
      <c r="J1107" s="218" t="str">
        <f ca="1">IF(ISERROR($V1107),"",OFFSET('Smelter Look-up'!$I$4,$V1107-4,0))</f>
        <v/>
      </c>
      <c r="K1107" s="267"/>
      <c r="L1107" s="267"/>
      <c r="M1107" s="267"/>
      <c r="N1107" s="267"/>
      <c r="O1107" s="267"/>
      <c r="P1107" s="219"/>
      <c r="Q1107" s="268"/>
      <c r="R1107" s="216" t="str">
        <f ca="1">IF(ISERROR($V1107),"",OFFSET('Smelter Look-up'!$C$4,$V1107-4,0)&amp;"")</f>
        <v/>
      </c>
      <c r="S1107" s="224" t="str">
        <f t="shared" ca="1" si="54"/>
        <v/>
      </c>
      <c r="T1107" s="224" t="str">
        <f ca="1">IF(B1107="","",IF(ISERROR(MATCH($J1107,SorP!$B$1:$B$6230,0)),"",INDIRECT("'SorP'!$A$"&amp;MATCH($J1107,SorP!$B$1:$B$6230,0))))</f>
        <v/>
      </c>
      <c r="U1107" s="239"/>
      <c r="V1107" s="269" t="e">
        <f>IF(C1107="",NA(),MATCH($B1107&amp;$C1107,'Smelter Look-up'!$J:$J,0))</f>
        <v>#N/A</v>
      </c>
      <c r="W1107" s="270"/>
      <c r="X1107" s="270">
        <f t="shared" ca="1" si="55"/>
        <v>0</v>
      </c>
      <c r="Y1107" s="270"/>
      <c r="Z1107" s="270"/>
      <c r="AB1107" s="272" t="str">
        <f t="shared" si="56"/>
        <v/>
      </c>
    </row>
    <row r="1108" spans="1:28" s="271" customFormat="1" ht="20.25">
      <c r="A1108" s="215"/>
      <c r="B1108" s="216" t="str">
        <f>IF(LEN(A1108)=0,"",INDEX('Smelter Look-up'!$A:$A,MATCH($A1108,'Smelter Look-up'!$E:$E,0)))</f>
        <v/>
      </c>
      <c r="C1108" s="220" t="str">
        <f>IF(LEN(A1108)=0,"",INDEX('Smelter Look-up'!$C:$C,MATCH($A1108,'Smelter Look-up'!$E:$E,0)))</f>
        <v/>
      </c>
      <c r="D1108" s="216"/>
      <c r="E1108" s="216" t="str">
        <f ca="1">IF(ISERROR($V1108),"",OFFSET('Smelter Look-up'!$D$4,$V1108-4,0)&amp;"")</f>
        <v/>
      </c>
      <c r="F1108" s="216" t="str">
        <f ca="1">IF(ISERROR($V1108),"",OFFSET('Smelter Look-up'!$E$4,$V1108-4,0))</f>
        <v/>
      </c>
      <c r="G1108" s="216" t="str">
        <f ca="1">IF(C1108=$X$4,"Enter smelter details", IF(ISERROR($V1108),"",OFFSET('Smelter Look-up'!$F$4,$V1108-4,0)))</f>
        <v/>
      </c>
      <c r="H1108" s="217" t="str">
        <f ca="1">IF(ISERROR($V1108),"",OFFSET('Smelter Look-up'!$G$4,$V1108-4,0))</f>
        <v/>
      </c>
      <c r="I1108" s="218" t="str">
        <f ca="1">IF(ISERROR($V1108),"",OFFSET('Smelter Look-up'!$H$4,$V1108-4,0))</f>
        <v/>
      </c>
      <c r="J1108" s="218" t="str">
        <f ca="1">IF(ISERROR($V1108),"",OFFSET('Smelter Look-up'!$I$4,$V1108-4,0))</f>
        <v/>
      </c>
      <c r="K1108" s="267"/>
      <c r="L1108" s="267"/>
      <c r="M1108" s="267"/>
      <c r="N1108" s="267"/>
      <c r="O1108" s="267"/>
      <c r="P1108" s="219"/>
      <c r="Q1108" s="268"/>
      <c r="R1108" s="216" t="str">
        <f ca="1">IF(ISERROR($V1108),"",OFFSET('Smelter Look-up'!$C$4,$V1108-4,0)&amp;"")</f>
        <v/>
      </c>
      <c r="S1108" s="224" t="str">
        <f t="shared" ca="1" si="54"/>
        <v/>
      </c>
      <c r="T1108" s="224" t="str">
        <f ca="1">IF(B1108="","",IF(ISERROR(MATCH($J1108,SorP!$B$1:$B$6230,0)),"",INDIRECT("'SorP'!$A$"&amp;MATCH($J1108,SorP!$B$1:$B$6230,0))))</f>
        <v/>
      </c>
      <c r="U1108" s="239"/>
      <c r="V1108" s="269" t="e">
        <f>IF(C1108="",NA(),MATCH($B1108&amp;$C1108,'Smelter Look-up'!$J:$J,0))</f>
        <v>#N/A</v>
      </c>
      <c r="W1108" s="270"/>
      <c r="X1108" s="270">
        <f t="shared" ca="1" si="55"/>
        <v>0</v>
      </c>
      <c r="Y1108" s="270"/>
      <c r="Z1108" s="270"/>
      <c r="AB1108" s="272" t="str">
        <f t="shared" si="56"/>
        <v/>
      </c>
    </row>
    <row r="1109" spans="1:28" s="271" customFormat="1" ht="20.25">
      <c r="A1109" s="215"/>
      <c r="B1109" s="216" t="str">
        <f>IF(LEN(A1109)=0,"",INDEX('Smelter Look-up'!$A:$A,MATCH($A1109,'Smelter Look-up'!$E:$E,0)))</f>
        <v/>
      </c>
      <c r="C1109" s="220" t="str">
        <f>IF(LEN(A1109)=0,"",INDEX('Smelter Look-up'!$C:$C,MATCH($A1109,'Smelter Look-up'!$E:$E,0)))</f>
        <v/>
      </c>
      <c r="D1109" s="216"/>
      <c r="E1109" s="216" t="str">
        <f ca="1">IF(ISERROR($V1109),"",OFFSET('Smelter Look-up'!$D$4,$V1109-4,0)&amp;"")</f>
        <v/>
      </c>
      <c r="F1109" s="216" t="str">
        <f ca="1">IF(ISERROR($V1109),"",OFFSET('Smelter Look-up'!$E$4,$V1109-4,0))</f>
        <v/>
      </c>
      <c r="G1109" s="216" t="str">
        <f ca="1">IF(C1109=$X$4,"Enter smelter details", IF(ISERROR($V1109),"",OFFSET('Smelter Look-up'!$F$4,$V1109-4,0)))</f>
        <v/>
      </c>
      <c r="H1109" s="217" t="str">
        <f ca="1">IF(ISERROR($V1109),"",OFFSET('Smelter Look-up'!$G$4,$V1109-4,0))</f>
        <v/>
      </c>
      <c r="I1109" s="218" t="str">
        <f ca="1">IF(ISERROR($V1109),"",OFFSET('Smelter Look-up'!$H$4,$V1109-4,0))</f>
        <v/>
      </c>
      <c r="J1109" s="218" t="str">
        <f ca="1">IF(ISERROR($V1109),"",OFFSET('Smelter Look-up'!$I$4,$V1109-4,0))</f>
        <v/>
      </c>
      <c r="K1109" s="267"/>
      <c r="L1109" s="267"/>
      <c r="M1109" s="267"/>
      <c r="N1109" s="267"/>
      <c r="O1109" s="267"/>
      <c r="P1109" s="219"/>
      <c r="Q1109" s="268"/>
      <c r="R1109" s="216" t="str">
        <f ca="1">IF(ISERROR($V1109),"",OFFSET('Smelter Look-up'!$C$4,$V1109-4,0)&amp;"")</f>
        <v/>
      </c>
      <c r="S1109" s="224" t="str">
        <f t="shared" ca="1" si="54"/>
        <v/>
      </c>
      <c r="T1109" s="224" t="str">
        <f ca="1">IF(B1109="","",IF(ISERROR(MATCH($J1109,SorP!$B$1:$B$6230,0)),"",INDIRECT("'SorP'!$A$"&amp;MATCH($J1109,SorP!$B$1:$B$6230,0))))</f>
        <v/>
      </c>
      <c r="U1109" s="239"/>
      <c r="V1109" s="269" t="e">
        <f>IF(C1109="",NA(),MATCH($B1109&amp;$C1109,'Smelter Look-up'!$J:$J,0))</f>
        <v>#N/A</v>
      </c>
      <c r="W1109" s="270"/>
      <c r="X1109" s="270">
        <f t="shared" ca="1" si="55"/>
        <v>0</v>
      </c>
      <c r="Y1109" s="270"/>
      <c r="Z1109" s="270"/>
      <c r="AB1109" s="272" t="str">
        <f t="shared" si="56"/>
        <v/>
      </c>
    </row>
    <row r="1110" spans="1:28" s="271" customFormat="1" ht="20.25">
      <c r="A1110" s="215"/>
      <c r="B1110" s="216" t="str">
        <f>IF(LEN(A1110)=0,"",INDEX('Smelter Look-up'!$A:$A,MATCH($A1110,'Smelter Look-up'!$E:$E,0)))</f>
        <v/>
      </c>
      <c r="C1110" s="220" t="str">
        <f>IF(LEN(A1110)=0,"",INDEX('Smelter Look-up'!$C:$C,MATCH($A1110,'Smelter Look-up'!$E:$E,0)))</f>
        <v/>
      </c>
      <c r="D1110" s="216"/>
      <c r="E1110" s="216" t="str">
        <f ca="1">IF(ISERROR($V1110),"",OFFSET('Smelter Look-up'!$D$4,$V1110-4,0)&amp;"")</f>
        <v/>
      </c>
      <c r="F1110" s="216" t="str">
        <f ca="1">IF(ISERROR($V1110),"",OFFSET('Smelter Look-up'!$E$4,$V1110-4,0))</f>
        <v/>
      </c>
      <c r="G1110" s="216" t="str">
        <f ca="1">IF(C1110=$X$4,"Enter smelter details", IF(ISERROR($V1110),"",OFFSET('Smelter Look-up'!$F$4,$V1110-4,0)))</f>
        <v/>
      </c>
      <c r="H1110" s="217" t="str">
        <f ca="1">IF(ISERROR($V1110),"",OFFSET('Smelter Look-up'!$G$4,$V1110-4,0))</f>
        <v/>
      </c>
      <c r="I1110" s="218" t="str">
        <f ca="1">IF(ISERROR($V1110),"",OFFSET('Smelter Look-up'!$H$4,$V1110-4,0))</f>
        <v/>
      </c>
      <c r="J1110" s="218" t="str">
        <f ca="1">IF(ISERROR($V1110),"",OFFSET('Smelter Look-up'!$I$4,$V1110-4,0))</f>
        <v/>
      </c>
      <c r="K1110" s="267"/>
      <c r="L1110" s="267"/>
      <c r="M1110" s="267"/>
      <c r="N1110" s="267"/>
      <c r="O1110" s="267"/>
      <c r="P1110" s="219"/>
      <c r="Q1110" s="268"/>
      <c r="R1110" s="216" t="str">
        <f ca="1">IF(ISERROR($V1110),"",OFFSET('Smelter Look-up'!$C$4,$V1110-4,0)&amp;"")</f>
        <v/>
      </c>
      <c r="S1110" s="224" t="str">
        <f t="shared" ca="1" si="54"/>
        <v/>
      </c>
      <c r="T1110" s="224" t="str">
        <f ca="1">IF(B1110="","",IF(ISERROR(MATCH($J1110,SorP!$B$1:$B$6230,0)),"",INDIRECT("'SorP'!$A$"&amp;MATCH($J1110,SorP!$B$1:$B$6230,0))))</f>
        <v/>
      </c>
      <c r="U1110" s="239"/>
      <c r="V1110" s="269" t="e">
        <f>IF(C1110="",NA(),MATCH($B1110&amp;$C1110,'Smelter Look-up'!$J:$J,0))</f>
        <v>#N/A</v>
      </c>
      <c r="W1110" s="270"/>
      <c r="X1110" s="270">
        <f t="shared" ca="1" si="55"/>
        <v>0</v>
      </c>
      <c r="Y1110" s="270"/>
      <c r="Z1110" s="270"/>
      <c r="AB1110" s="272" t="str">
        <f t="shared" si="56"/>
        <v/>
      </c>
    </row>
    <row r="1111" spans="1:28" s="271" customFormat="1" ht="20.25">
      <c r="A1111" s="215"/>
      <c r="B1111" s="216" t="str">
        <f>IF(LEN(A1111)=0,"",INDEX('Smelter Look-up'!$A:$A,MATCH($A1111,'Smelter Look-up'!$E:$E,0)))</f>
        <v/>
      </c>
      <c r="C1111" s="220" t="str">
        <f>IF(LEN(A1111)=0,"",INDEX('Smelter Look-up'!$C:$C,MATCH($A1111,'Smelter Look-up'!$E:$E,0)))</f>
        <v/>
      </c>
      <c r="D1111" s="216"/>
      <c r="E1111" s="216" t="str">
        <f ca="1">IF(ISERROR($V1111),"",OFFSET('Smelter Look-up'!$D$4,$V1111-4,0)&amp;"")</f>
        <v/>
      </c>
      <c r="F1111" s="216" t="str">
        <f ca="1">IF(ISERROR($V1111),"",OFFSET('Smelter Look-up'!$E$4,$V1111-4,0))</f>
        <v/>
      </c>
      <c r="G1111" s="216" t="str">
        <f ca="1">IF(C1111=$X$4,"Enter smelter details", IF(ISERROR($V1111),"",OFFSET('Smelter Look-up'!$F$4,$V1111-4,0)))</f>
        <v/>
      </c>
      <c r="H1111" s="217" t="str">
        <f ca="1">IF(ISERROR($V1111),"",OFFSET('Smelter Look-up'!$G$4,$V1111-4,0))</f>
        <v/>
      </c>
      <c r="I1111" s="218" t="str">
        <f ca="1">IF(ISERROR($V1111),"",OFFSET('Smelter Look-up'!$H$4,$V1111-4,0))</f>
        <v/>
      </c>
      <c r="J1111" s="218" t="str">
        <f ca="1">IF(ISERROR($V1111),"",OFFSET('Smelter Look-up'!$I$4,$V1111-4,0))</f>
        <v/>
      </c>
      <c r="K1111" s="267"/>
      <c r="L1111" s="267"/>
      <c r="M1111" s="267"/>
      <c r="N1111" s="267"/>
      <c r="O1111" s="267"/>
      <c r="P1111" s="219"/>
      <c r="Q1111" s="268"/>
      <c r="R1111" s="216" t="str">
        <f ca="1">IF(ISERROR($V1111),"",OFFSET('Smelter Look-up'!$C$4,$V1111-4,0)&amp;"")</f>
        <v/>
      </c>
      <c r="S1111" s="224" t="str">
        <f t="shared" ca="1" si="54"/>
        <v/>
      </c>
      <c r="T1111" s="224" t="str">
        <f ca="1">IF(B1111="","",IF(ISERROR(MATCH($J1111,SorP!$B$1:$B$6230,0)),"",INDIRECT("'SorP'!$A$"&amp;MATCH($J1111,SorP!$B$1:$B$6230,0))))</f>
        <v/>
      </c>
      <c r="U1111" s="239"/>
      <c r="V1111" s="269" t="e">
        <f>IF(C1111="",NA(),MATCH($B1111&amp;$C1111,'Smelter Look-up'!$J:$J,0))</f>
        <v>#N/A</v>
      </c>
      <c r="W1111" s="270"/>
      <c r="X1111" s="270">
        <f t="shared" ca="1" si="55"/>
        <v>0</v>
      </c>
      <c r="Y1111" s="270"/>
      <c r="Z1111" s="270"/>
      <c r="AB1111" s="272" t="str">
        <f t="shared" si="56"/>
        <v/>
      </c>
    </row>
    <row r="1112" spans="1:28" s="271" customFormat="1" ht="20.25">
      <c r="A1112" s="215"/>
      <c r="B1112" s="216" t="str">
        <f>IF(LEN(A1112)=0,"",INDEX('Smelter Look-up'!$A:$A,MATCH($A1112,'Smelter Look-up'!$E:$E,0)))</f>
        <v/>
      </c>
      <c r="C1112" s="220" t="str">
        <f>IF(LEN(A1112)=0,"",INDEX('Smelter Look-up'!$C:$C,MATCH($A1112,'Smelter Look-up'!$E:$E,0)))</f>
        <v/>
      </c>
      <c r="D1112" s="216"/>
      <c r="E1112" s="216" t="str">
        <f ca="1">IF(ISERROR($V1112),"",OFFSET('Smelter Look-up'!$D$4,$V1112-4,0)&amp;"")</f>
        <v/>
      </c>
      <c r="F1112" s="216" t="str">
        <f ca="1">IF(ISERROR($V1112),"",OFFSET('Smelter Look-up'!$E$4,$V1112-4,0))</f>
        <v/>
      </c>
      <c r="G1112" s="216" t="str">
        <f ca="1">IF(C1112=$X$4,"Enter smelter details", IF(ISERROR($V1112),"",OFFSET('Smelter Look-up'!$F$4,$V1112-4,0)))</f>
        <v/>
      </c>
      <c r="H1112" s="217" t="str">
        <f ca="1">IF(ISERROR($V1112),"",OFFSET('Smelter Look-up'!$G$4,$V1112-4,0))</f>
        <v/>
      </c>
      <c r="I1112" s="218" t="str">
        <f ca="1">IF(ISERROR($V1112),"",OFFSET('Smelter Look-up'!$H$4,$V1112-4,0))</f>
        <v/>
      </c>
      <c r="J1112" s="218" t="str">
        <f ca="1">IF(ISERROR($V1112),"",OFFSET('Smelter Look-up'!$I$4,$V1112-4,0))</f>
        <v/>
      </c>
      <c r="K1112" s="267"/>
      <c r="L1112" s="267"/>
      <c r="M1112" s="267"/>
      <c r="N1112" s="267"/>
      <c r="O1112" s="267"/>
      <c r="P1112" s="219"/>
      <c r="Q1112" s="268"/>
      <c r="R1112" s="216" t="str">
        <f ca="1">IF(ISERROR($V1112),"",OFFSET('Smelter Look-up'!$C$4,$V1112-4,0)&amp;"")</f>
        <v/>
      </c>
      <c r="S1112" s="224" t="str">
        <f t="shared" ca="1" si="54"/>
        <v/>
      </c>
      <c r="T1112" s="224" t="str">
        <f ca="1">IF(B1112="","",IF(ISERROR(MATCH($J1112,SorP!$B$1:$B$6230,0)),"",INDIRECT("'SorP'!$A$"&amp;MATCH($J1112,SorP!$B$1:$B$6230,0))))</f>
        <v/>
      </c>
      <c r="U1112" s="239"/>
      <c r="V1112" s="269" t="e">
        <f>IF(C1112="",NA(),MATCH($B1112&amp;$C1112,'Smelter Look-up'!$J:$J,0))</f>
        <v>#N/A</v>
      </c>
      <c r="W1112" s="270"/>
      <c r="X1112" s="270">
        <f t="shared" ca="1" si="55"/>
        <v>0</v>
      </c>
      <c r="Y1112" s="270"/>
      <c r="Z1112" s="270"/>
      <c r="AB1112" s="272" t="str">
        <f t="shared" si="56"/>
        <v/>
      </c>
    </row>
    <row r="1113" spans="1:28" s="271" customFormat="1" ht="20.25">
      <c r="A1113" s="215"/>
      <c r="B1113" s="216" t="str">
        <f>IF(LEN(A1113)=0,"",INDEX('Smelter Look-up'!$A:$A,MATCH($A1113,'Smelter Look-up'!$E:$E,0)))</f>
        <v/>
      </c>
      <c r="C1113" s="220" t="str">
        <f>IF(LEN(A1113)=0,"",INDEX('Smelter Look-up'!$C:$C,MATCH($A1113,'Smelter Look-up'!$E:$E,0)))</f>
        <v/>
      </c>
      <c r="D1113" s="216"/>
      <c r="E1113" s="216" t="str">
        <f ca="1">IF(ISERROR($V1113),"",OFFSET('Smelter Look-up'!$D$4,$V1113-4,0)&amp;"")</f>
        <v/>
      </c>
      <c r="F1113" s="216" t="str">
        <f ca="1">IF(ISERROR($V1113),"",OFFSET('Smelter Look-up'!$E$4,$V1113-4,0))</f>
        <v/>
      </c>
      <c r="G1113" s="216" t="str">
        <f ca="1">IF(C1113=$X$4,"Enter smelter details", IF(ISERROR($V1113),"",OFFSET('Smelter Look-up'!$F$4,$V1113-4,0)))</f>
        <v/>
      </c>
      <c r="H1113" s="217" t="str">
        <f ca="1">IF(ISERROR($V1113),"",OFFSET('Smelter Look-up'!$G$4,$V1113-4,0))</f>
        <v/>
      </c>
      <c r="I1113" s="218" t="str">
        <f ca="1">IF(ISERROR($V1113),"",OFFSET('Smelter Look-up'!$H$4,$V1113-4,0))</f>
        <v/>
      </c>
      <c r="J1113" s="218" t="str">
        <f ca="1">IF(ISERROR($V1113),"",OFFSET('Smelter Look-up'!$I$4,$V1113-4,0))</f>
        <v/>
      </c>
      <c r="K1113" s="267"/>
      <c r="L1113" s="267"/>
      <c r="M1113" s="267"/>
      <c r="N1113" s="267"/>
      <c r="O1113" s="267"/>
      <c r="P1113" s="219"/>
      <c r="Q1113" s="268"/>
      <c r="R1113" s="216" t="str">
        <f ca="1">IF(ISERROR($V1113),"",OFFSET('Smelter Look-up'!$C$4,$V1113-4,0)&amp;"")</f>
        <v/>
      </c>
      <c r="S1113" s="224" t="str">
        <f t="shared" ca="1" si="54"/>
        <v/>
      </c>
      <c r="T1113" s="224" t="str">
        <f ca="1">IF(B1113="","",IF(ISERROR(MATCH($J1113,SorP!$B$1:$B$6230,0)),"",INDIRECT("'SorP'!$A$"&amp;MATCH($J1113,SorP!$B$1:$B$6230,0))))</f>
        <v/>
      </c>
      <c r="U1113" s="239"/>
      <c r="V1113" s="269" t="e">
        <f>IF(C1113="",NA(),MATCH($B1113&amp;$C1113,'Smelter Look-up'!$J:$J,0))</f>
        <v>#N/A</v>
      </c>
      <c r="W1113" s="270"/>
      <c r="X1113" s="270">
        <f t="shared" ca="1" si="55"/>
        <v>0</v>
      </c>
      <c r="Y1113" s="270"/>
      <c r="Z1113" s="270"/>
      <c r="AB1113" s="272" t="str">
        <f t="shared" si="56"/>
        <v/>
      </c>
    </row>
    <row r="1114" spans="1:28" s="271" customFormat="1" ht="20.25">
      <c r="A1114" s="215"/>
      <c r="B1114" s="216" t="str">
        <f>IF(LEN(A1114)=0,"",INDEX('Smelter Look-up'!$A:$A,MATCH($A1114,'Smelter Look-up'!$E:$E,0)))</f>
        <v/>
      </c>
      <c r="C1114" s="220" t="str">
        <f>IF(LEN(A1114)=0,"",INDEX('Smelter Look-up'!$C:$C,MATCH($A1114,'Smelter Look-up'!$E:$E,0)))</f>
        <v/>
      </c>
      <c r="D1114" s="216"/>
      <c r="E1114" s="216" t="str">
        <f ca="1">IF(ISERROR($V1114),"",OFFSET('Smelter Look-up'!$D$4,$V1114-4,0)&amp;"")</f>
        <v/>
      </c>
      <c r="F1114" s="216" t="str">
        <f ca="1">IF(ISERROR($V1114),"",OFFSET('Smelter Look-up'!$E$4,$V1114-4,0))</f>
        <v/>
      </c>
      <c r="G1114" s="216" t="str">
        <f ca="1">IF(C1114=$X$4,"Enter smelter details", IF(ISERROR($V1114),"",OFFSET('Smelter Look-up'!$F$4,$V1114-4,0)))</f>
        <v/>
      </c>
      <c r="H1114" s="217" t="str">
        <f ca="1">IF(ISERROR($V1114),"",OFFSET('Smelter Look-up'!$G$4,$V1114-4,0))</f>
        <v/>
      </c>
      <c r="I1114" s="218" t="str">
        <f ca="1">IF(ISERROR($V1114),"",OFFSET('Smelter Look-up'!$H$4,$V1114-4,0))</f>
        <v/>
      </c>
      <c r="J1114" s="218" t="str">
        <f ca="1">IF(ISERROR($V1114),"",OFFSET('Smelter Look-up'!$I$4,$V1114-4,0))</f>
        <v/>
      </c>
      <c r="K1114" s="267"/>
      <c r="L1114" s="267"/>
      <c r="M1114" s="267"/>
      <c r="N1114" s="267"/>
      <c r="O1114" s="267"/>
      <c r="P1114" s="219"/>
      <c r="Q1114" s="268"/>
      <c r="R1114" s="216" t="str">
        <f ca="1">IF(ISERROR($V1114),"",OFFSET('Smelter Look-up'!$C$4,$V1114-4,0)&amp;"")</f>
        <v/>
      </c>
      <c r="S1114" s="224" t="str">
        <f t="shared" ca="1" si="54"/>
        <v/>
      </c>
      <c r="T1114" s="224" t="str">
        <f ca="1">IF(B1114="","",IF(ISERROR(MATCH($J1114,SorP!$B$1:$B$6230,0)),"",INDIRECT("'SorP'!$A$"&amp;MATCH($J1114,SorP!$B$1:$B$6230,0))))</f>
        <v/>
      </c>
      <c r="U1114" s="239"/>
      <c r="V1114" s="269" t="e">
        <f>IF(C1114="",NA(),MATCH($B1114&amp;$C1114,'Smelter Look-up'!$J:$J,0))</f>
        <v>#N/A</v>
      </c>
      <c r="W1114" s="270"/>
      <c r="X1114" s="270">
        <f t="shared" ca="1" si="55"/>
        <v>0</v>
      </c>
      <c r="Y1114" s="270"/>
      <c r="Z1114" s="270"/>
      <c r="AB1114" s="272" t="str">
        <f t="shared" si="56"/>
        <v/>
      </c>
    </row>
    <row r="1115" spans="1:28" s="271" customFormat="1" ht="20.25">
      <c r="A1115" s="215"/>
      <c r="B1115" s="216" t="str">
        <f>IF(LEN(A1115)=0,"",INDEX('Smelter Look-up'!$A:$A,MATCH($A1115,'Smelter Look-up'!$E:$E,0)))</f>
        <v/>
      </c>
      <c r="C1115" s="220" t="str">
        <f>IF(LEN(A1115)=0,"",INDEX('Smelter Look-up'!$C:$C,MATCH($A1115,'Smelter Look-up'!$E:$E,0)))</f>
        <v/>
      </c>
      <c r="D1115" s="216"/>
      <c r="E1115" s="216" t="str">
        <f ca="1">IF(ISERROR($V1115),"",OFFSET('Smelter Look-up'!$D$4,$V1115-4,0)&amp;"")</f>
        <v/>
      </c>
      <c r="F1115" s="216" t="str">
        <f ca="1">IF(ISERROR($V1115),"",OFFSET('Smelter Look-up'!$E$4,$V1115-4,0))</f>
        <v/>
      </c>
      <c r="G1115" s="216" t="str">
        <f ca="1">IF(C1115=$X$4,"Enter smelter details", IF(ISERROR($V1115),"",OFFSET('Smelter Look-up'!$F$4,$V1115-4,0)))</f>
        <v/>
      </c>
      <c r="H1115" s="217" t="str">
        <f ca="1">IF(ISERROR($V1115),"",OFFSET('Smelter Look-up'!$G$4,$V1115-4,0))</f>
        <v/>
      </c>
      <c r="I1115" s="218" t="str">
        <f ca="1">IF(ISERROR($V1115),"",OFFSET('Smelter Look-up'!$H$4,$V1115-4,0))</f>
        <v/>
      </c>
      <c r="J1115" s="218" t="str">
        <f ca="1">IF(ISERROR($V1115),"",OFFSET('Smelter Look-up'!$I$4,$V1115-4,0))</f>
        <v/>
      </c>
      <c r="K1115" s="267"/>
      <c r="L1115" s="267"/>
      <c r="M1115" s="267"/>
      <c r="N1115" s="267"/>
      <c r="O1115" s="267"/>
      <c r="P1115" s="219"/>
      <c r="Q1115" s="268"/>
      <c r="R1115" s="216" t="str">
        <f ca="1">IF(ISERROR($V1115),"",OFFSET('Smelter Look-up'!$C$4,$V1115-4,0)&amp;"")</f>
        <v/>
      </c>
      <c r="S1115" s="224" t="str">
        <f t="shared" ca="1" si="54"/>
        <v/>
      </c>
      <c r="T1115" s="224" t="str">
        <f ca="1">IF(B1115="","",IF(ISERROR(MATCH($J1115,SorP!$B$1:$B$6230,0)),"",INDIRECT("'SorP'!$A$"&amp;MATCH($J1115,SorP!$B$1:$B$6230,0))))</f>
        <v/>
      </c>
      <c r="U1115" s="239"/>
      <c r="V1115" s="269" t="e">
        <f>IF(C1115="",NA(),MATCH($B1115&amp;$C1115,'Smelter Look-up'!$J:$J,0))</f>
        <v>#N/A</v>
      </c>
      <c r="W1115" s="270"/>
      <c r="X1115" s="270">
        <f t="shared" ca="1" si="55"/>
        <v>0</v>
      </c>
      <c r="Y1115" s="270"/>
      <c r="Z1115" s="270"/>
      <c r="AB1115" s="272" t="str">
        <f t="shared" si="56"/>
        <v/>
      </c>
    </row>
    <row r="1116" spans="1:28" s="271" customFormat="1" ht="20.25">
      <c r="A1116" s="215"/>
      <c r="B1116" s="216" t="str">
        <f>IF(LEN(A1116)=0,"",INDEX('Smelter Look-up'!$A:$A,MATCH($A1116,'Smelter Look-up'!$E:$E,0)))</f>
        <v/>
      </c>
      <c r="C1116" s="220" t="str">
        <f>IF(LEN(A1116)=0,"",INDEX('Smelter Look-up'!$C:$C,MATCH($A1116,'Smelter Look-up'!$E:$E,0)))</f>
        <v/>
      </c>
      <c r="D1116" s="216"/>
      <c r="E1116" s="216" t="str">
        <f ca="1">IF(ISERROR($V1116),"",OFFSET('Smelter Look-up'!$D$4,$V1116-4,0)&amp;"")</f>
        <v/>
      </c>
      <c r="F1116" s="216" t="str">
        <f ca="1">IF(ISERROR($V1116),"",OFFSET('Smelter Look-up'!$E$4,$V1116-4,0))</f>
        <v/>
      </c>
      <c r="G1116" s="216" t="str">
        <f ca="1">IF(C1116=$X$4,"Enter smelter details", IF(ISERROR($V1116),"",OFFSET('Smelter Look-up'!$F$4,$V1116-4,0)))</f>
        <v/>
      </c>
      <c r="H1116" s="217" t="str">
        <f ca="1">IF(ISERROR($V1116),"",OFFSET('Smelter Look-up'!$G$4,$V1116-4,0))</f>
        <v/>
      </c>
      <c r="I1116" s="218" t="str">
        <f ca="1">IF(ISERROR($V1116),"",OFFSET('Smelter Look-up'!$H$4,$V1116-4,0))</f>
        <v/>
      </c>
      <c r="J1116" s="218" t="str">
        <f ca="1">IF(ISERROR($V1116),"",OFFSET('Smelter Look-up'!$I$4,$V1116-4,0))</f>
        <v/>
      </c>
      <c r="K1116" s="267"/>
      <c r="L1116" s="267"/>
      <c r="M1116" s="267"/>
      <c r="N1116" s="267"/>
      <c r="O1116" s="267"/>
      <c r="P1116" s="219"/>
      <c r="Q1116" s="268"/>
      <c r="R1116" s="216" t="str">
        <f ca="1">IF(ISERROR($V1116),"",OFFSET('Smelter Look-up'!$C$4,$V1116-4,0)&amp;"")</f>
        <v/>
      </c>
      <c r="S1116" s="224" t="str">
        <f t="shared" ca="1" si="54"/>
        <v/>
      </c>
      <c r="T1116" s="224" t="str">
        <f ca="1">IF(B1116="","",IF(ISERROR(MATCH($J1116,SorP!$B$1:$B$6230,0)),"",INDIRECT("'SorP'!$A$"&amp;MATCH($J1116,SorP!$B$1:$B$6230,0))))</f>
        <v/>
      </c>
      <c r="U1116" s="239"/>
      <c r="V1116" s="269" t="e">
        <f>IF(C1116="",NA(),MATCH($B1116&amp;$C1116,'Smelter Look-up'!$J:$J,0))</f>
        <v>#N/A</v>
      </c>
      <c r="W1116" s="270"/>
      <c r="X1116" s="270">
        <f t="shared" ca="1" si="55"/>
        <v>0</v>
      </c>
      <c r="Y1116" s="270"/>
      <c r="Z1116" s="270"/>
      <c r="AB1116" s="272" t="str">
        <f t="shared" si="56"/>
        <v/>
      </c>
    </row>
    <row r="1117" spans="1:28" s="271" customFormat="1" ht="20.25">
      <c r="A1117" s="215"/>
      <c r="B1117" s="216" t="str">
        <f>IF(LEN(A1117)=0,"",INDEX('Smelter Look-up'!$A:$A,MATCH($A1117,'Smelter Look-up'!$E:$E,0)))</f>
        <v/>
      </c>
      <c r="C1117" s="220" t="str">
        <f>IF(LEN(A1117)=0,"",INDEX('Smelter Look-up'!$C:$C,MATCH($A1117,'Smelter Look-up'!$E:$E,0)))</f>
        <v/>
      </c>
      <c r="D1117" s="216"/>
      <c r="E1117" s="216" t="str">
        <f ca="1">IF(ISERROR($V1117),"",OFFSET('Smelter Look-up'!$D$4,$V1117-4,0)&amp;"")</f>
        <v/>
      </c>
      <c r="F1117" s="216" t="str">
        <f ca="1">IF(ISERROR($V1117),"",OFFSET('Smelter Look-up'!$E$4,$V1117-4,0))</f>
        <v/>
      </c>
      <c r="G1117" s="216" t="str">
        <f ca="1">IF(C1117=$X$4,"Enter smelter details", IF(ISERROR($V1117),"",OFFSET('Smelter Look-up'!$F$4,$V1117-4,0)))</f>
        <v/>
      </c>
      <c r="H1117" s="217" t="str">
        <f ca="1">IF(ISERROR($V1117),"",OFFSET('Smelter Look-up'!$G$4,$V1117-4,0))</f>
        <v/>
      </c>
      <c r="I1117" s="218" t="str">
        <f ca="1">IF(ISERROR($V1117),"",OFFSET('Smelter Look-up'!$H$4,$V1117-4,0))</f>
        <v/>
      </c>
      <c r="J1117" s="218" t="str">
        <f ca="1">IF(ISERROR($V1117),"",OFFSET('Smelter Look-up'!$I$4,$V1117-4,0))</f>
        <v/>
      </c>
      <c r="K1117" s="267"/>
      <c r="L1117" s="267"/>
      <c r="M1117" s="267"/>
      <c r="N1117" s="267"/>
      <c r="O1117" s="267"/>
      <c r="P1117" s="219"/>
      <c r="Q1117" s="268"/>
      <c r="R1117" s="216" t="str">
        <f ca="1">IF(ISERROR($V1117),"",OFFSET('Smelter Look-up'!$C$4,$V1117-4,0)&amp;"")</f>
        <v/>
      </c>
      <c r="S1117" s="224" t="str">
        <f t="shared" ca="1" si="54"/>
        <v/>
      </c>
      <c r="T1117" s="224" t="str">
        <f ca="1">IF(B1117="","",IF(ISERROR(MATCH($J1117,SorP!$B$1:$B$6230,0)),"",INDIRECT("'SorP'!$A$"&amp;MATCH($J1117,SorP!$B$1:$B$6230,0))))</f>
        <v/>
      </c>
      <c r="U1117" s="239"/>
      <c r="V1117" s="269" t="e">
        <f>IF(C1117="",NA(),MATCH($B1117&amp;$C1117,'Smelter Look-up'!$J:$J,0))</f>
        <v>#N/A</v>
      </c>
      <c r="W1117" s="270"/>
      <c r="X1117" s="270">
        <f t="shared" ca="1" si="55"/>
        <v>0</v>
      </c>
      <c r="Y1117" s="270"/>
      <c r="Z1117" s="270"/>
      <c r="AB1117" s="272" t="str">
        <f t="shared" si="56"/>
        <v/>
      </c>
    </row>
    <row r="1118" spans="1:28" s="271" customFormat="1" ht="20.25">
      <c r="A1118" s="215"/>
      <c r="B1118" s="216" t="str">
        <f>IF(LEN(A1118)=0,"",INDEX('Smelter Look-up'!$A:$A,MATCH($A1118,'Smelter Look-up'!$E:$E,0)))</f>
        <v/>
      </c>
      <c r="C1118" s="220" t="str">
        <f>IF(LEN(A1118)=0,"",INDEX('Smelter Look-up'!$C:$C,MATCH($A1118,'Smelter Look-up'!$E:$E,0)))</f>
        <v/>
      </c>
      <c r="D1118" s="216"/>
      <c r="E1118" s="216" t="str">
        <f ca="1">IF(ISERROR($V1118),"",OFFSET('Smelter Look-up'!$D$4,$V1118-4,0)&amp;"")</f>
        <v/>
      </c>
      <c r="F1118" s="216" t="str">
        <f ca="1">IF(ISERROR($V1118),"",OFFSET('Smelter Look-up'!$E$4,$V1118-4,0))</f>
        <v/>
      </c>
      <c r="G1118" s="216" t="str">
        <f ca="1">IF(C1118=$X$4,"Enter smelter details", IF(ISERROR($V1118),"",OFFSET('Smelter Look-up'!$F$4,$V1118-4,0)))</f>
        <v/>
      </c>
      <c r="H1118" s="217" t="str">
        <f ca="1">IF(ISERROR($V1118),"",OFFSET('Smelter Look-up'!$G$4,$V1118-4,0))</f>
        <v/>
      </c>
      <c r="I1118" s="218" t="str">
        <f ca="1">IF(ISERROR($V1118),"",OFFSET('Smelter Look-up'!$H$4,$V1118-4,0))</f>
        <v/>
      </c>
      <c r="J1118" s="218" t="str">
        <f ca="1">IF(ISERROR($V1118),"",OFFSET('Smelter Look-up'!$I$4,$V1118-4,0))</f>
        <v/>
      </c>
      <c r="K1118" s="267"/>
      <c r="L1118" s="267"/>
      <c r="M1118" s="267"/>
      <c r="N1118" s="267"/>
      <c r="O1118" s="267"/>
      <c r="P1118" s="219"/>
      <c r="Q1118" s="268"/>
      <c r="R1118" s="216" t="str">
        <f ca="1">IF(ISERROR($V1118),"",OFFSET('Smelter Look-up'!$C$4,$V1118-4,0)&amp;"")</f>
        <v/>
      </c>
      <c r="S1118" s="224" t="str">
        <f t="shared" ca="1" si="54"/>
        <v/>
      </c>
      <c r="T1118" s="224" t="str">
        <f ca="1">IF(B1118="","",IF(ISERROR(MATCH($J1118,SorP!$B$1:$B$6230,0)),"",INDIRECT("'SorP'!$A$"&amp;MATCH($J1118,SorP!$B$1:$B$6230,0))))</f>
        <v/>
      </c>
      <c r="U1118" s="239"/>
      <c r="V1118" s="269" t="e">
        <f>IF(C1118="",NA(),MATCH($B1118&amp;$C1118,'Smelter Look-up'!$J:$J,0))</f>
        <v>#N/A</v>
      </c>
      <c r="W1118" s="270"/>
      <c r="X1118" s="270">
        <f t="shared" ca="1" si="55"/>
        <v>0</v>
      </c>
      <c r="Y1118" s="270"/>
      <c r="Z1118" s="270"/>
      <c r="AB1118" s="272" t="str">
        <f t="shared" si="56"/>
        <v/>
      </c>
    </row>
    <row r="1119" spans="1:28" s="271" customFormat="1" ht="20.25">
      <c r="A1119" s="215"/>
      <c r="B1119" s="216" t="str">
        <f>IF(LEN(A1119)=0,"",INDEX('Smelter Look-up'!$A:$A,MATCH($A1119,'Smelter Look-up'!$E:$E,0)))</f>
        <v/>
      </c>
      <c r="C1119" s="220" t="str">
        <f>IF(LEN(A1119)=0,"",INDEX('Smelter Look-up'!$C:$C,MATCH($A1119,'Smelter Look-up'!$E:$E,0)))</f>
        <v/>
      </c>
      <c r="D1119" s="216"/>
      <c r="E1119" s="216" t="str">
        <f ca="1">IF(ISERROR($V1119),"",OFFSET('Smelter Look-up'!$D$4,$V1119-4,0)&amp;"")</f>
        <v/>
      </c>
      <c r="F1119" s="216" t="str">
        <f ca="1">IF(ISERROR($V1119),"",OFFSET('Smelter Look-up'!$E$4,$V1119-4,0))</f>
        <v/>
      </c>
      <c r="G1119" s="216" t="str">
        <f ca="1">IF(C1119=$X$4,"Enter smelter details", IF(ISERROR($V1119),"",OFFSET('Smelter Look-up'!$F$4,$V1119-4,0)))</f>
        <v/>
      </c>
      <c r="H1119" s="217" t="str">
        <f ca="1">IF(ISERROR($V1119),"",OFFSET('Smelter Look-up'!$G$4,$V1119-4,0))</f>
        <v/>
      </c>
      <c r="I1119" s="218" t="str">
        <f ca="1">IF(ISERROR($V1119),"",OFFSET('Smelter Look-up'!$H$4,$V1119-4,0))</f>
        <v/>
      </c>
      <c r="J1119" s="218" t="str">
        <f ca="1">IF(ISERROR($V1119),"",OFFSET('Smelter Look-up'!$I$4,$V1119-4,0))</f>
        <v/>
      </c>
      <c r="K1119" s="267"/>
      <c r="L1119" s="267"/>
      <c r="M1119" s="267"/>
      <c r="N1119" s="267"/>
      <c r="O1119" s="267"/>
      <c r="P1119" s="219"/>
      <c r="Q1119" s="268"/>
      <c r="R1119" s="216" t="str">
        <f ca="1">IF(ISERROR($V1119),"",OFFSET('Smelter Look-up'!$C$4,$V1119-4,0)&amp;"")</f>
        <v/>
      </c>
      <c r="S1119" s="224" t="str">
        <f t="shared" ca="1" si="54"/>
        <v/>
      </c>
      <c r="T1119" s="224" t="str">
        <f ca="1">IF(B1119="","",IF(ISERROR(MATCH($J1119,SorP!$B$1:$B$6230,0)),"",INDIRECT("'SorP'!$A$"&amp;MATCH($J1119,SorP!$B$1:$B$6230,0))))</f>
        <v/>
      </c>
      <c r="U1119" s="239"/>
      <c r="V1119" s="269" t="e">
        <f>IF(C1119="",NA(),MATCH($B1119&amp;$C1119,'Smelter Look-up'!$J:$J,0))</f>
        <v>#N/A</v>
      </c>
      <c r="W1119" s="270"/>
      <c r="X1119" s="270">
        <f t="shared" ca="1" si="55"/>
        <v>0</v>
      </c>
      <c r="Y1119" s="270"/>
      <c r="Z1119" s="270"/>
      <c r="AB1119" s="272" t="str">
        <f t="shared" si="56"/>
        <v/>
      </c>
    </row>
    <row r="1120" spans="1:28" s="271" customFormat="1" ht="20.25">
      <c r="A1120" s="215"/>
      <c r="B1120" s="216" t="str">
        <f>IF(LEN(A1120)=0,"",INDEX('Smelter Look-up'!$A:$A,MATCH($A1120,'Smelter Look-up'!$E:$E,0)))</f>
        <v/>
      </c>
      <c r="C1120" s="220" t="str">
        <f>IF(LEN(A1120)=0,"",INDEX('Smelter Look-up'!$C:$C,MATCH($A1120,'Smelter Look-up'!$E:$E,0)))</f>
        <v/>
      </c>
      <c r="D1120" s="216"/>
      <c r="E1120" s="216" t="str">
        <f ca="1">IF(ISERROR($V1120),"",OFFSET('Smelter Look-up'!$D$4,$V1120-4,0)&amp;"")</f>
        <v/>
      </c>
      <c r="F1120" s="216" t="str">
        <f ca="1">IF(ISERROR($V1120),"",OFFSET('Smelter Look-up'!$E$4,$V1120-4,0))</f>
        <v/>
      </c>
      <c r="G1120" s="216" t="str">
        <f ca="1">IF(C1120=$X$4,"Enter smelter details", IF(ISERROR($V1120),"",OFFSET('Smelter Look-up'!$F$4,$V1120-4,0)))</f>
        <v/>
      </c>
      <c r="H1120" s="217" t="str">
        <f ca="1">IF(ISERROR($V1120),"",OFFSET('Smelter Look-up'!$G$4,$V1120-4,0))</f>
        <v/>
      </c>
      <c r="I1120" s="218" t="str">
        <f ca="1">IF(ISERROR($V1120),"",OFFSET('Smelter Look-up'!$H$4,$V1120-4,0))</f>
        <v/>
      </c>
      <c r="J1120" s="218" t="str">
        <f ca="1">IF(ISERROR($V1120),"",OFFSET('Smelter Look-up'!$I$4,$V1120-4,0))</f>
        <v/>
      </c>
      <c r="K1120" s="267"/>
      <c r="L1120" s="267"/>
      <c r="M1120" s="267"/>
      <c r="N1120" s="267"/>
      <c r="O1120" s="267"/>
      <c r="P1120" s="219"/>
      <c r="Q1120" s="268"/>
      <c r="R1120" s="216" t="str">
        <f ca="1">IF(ISERROR($V1120),"",OFFSET('Smelter Look-up'!$C$4,$V1120-4,0)&amp;"")</f>
        <v/>
      </c>
      <c r="S1120" s="224" t="str">
        <f t="shared" ca="1" si="54"/>
        <v/>
      </c>
      <c r="T1120" s="224" t="str">
        <f ca="1">IF(B1120="","",IF(ISERROR(MATCH($J1120,SorP!$B$1:$B$6230,0)),"",INDIRECT("'SorP'!$A$"&amp;MATCH($J1120,SorP!$B$1:$B$6230,0))))</f>
        <v/>
      </c>
      <c r="U1120" s="239"/>
      <c r="V1120" s="269" t="e">
        <f>IF(C1120="",NA(),MATCH($B1120&amp;$C1120,'Smelter Look-up'!$J:$J,0))</f>
        <v>#N/A</v>
      </c>
      <c r="W1120" s="270"/>
      <c r="X1120" s="270">
        <f t="shared" ca="1" si="55"/>
        <v>0</v>
      </c>
      <c r="Y1120" s="270"/>
      <c r="Z1120" s="270"/>
      <c r="AB1120" s="272" t="str">
        <f t="shared" si="56"/>
        <v/>
      </c>
    </row>
    <row r="1121" spans="1:28" s="271" customFormat="1" ht="20.25">
      <c r="A1121" s="215"/>
      <c r="B1121" s="216" t="str">
        <f>IF(LEN(A1121)=0,"",INDEX('Smelter Look-up'!$A:$A,MATCH($A1121,'Smelter Look-up'!$E:$E,0)))</f>
        <v/>
      </c>
      <c r="C1121" s="220" t="str">
        <f>IF(LEN(A1121)=0,"",INDEX('Smelter Look-up'!$C:$C,MATCH($A1121,'Smelter Look-up'!$E:$E,0)))</f>
        <v/>
      </c>
      <c r="D1121" s="216"/>
      <c r="E1121" s="216" t="str">
        <f ca="1">IF(ISERROR($V1121),"",OFFSET('Smelter Look-up'!$D$4,$V1121-4,0)&amp;"")</f>
        <v/>
      </c>
      <c r="F1121" s="216" t="str">
        <f ca="1">IF(ISERROR($V1121),"",OFFSET('Smelter Look-up'!$E$4,$V1121-4,0))</f>
        <v/>
      </c>
      <c r="G1121" s="216" t="str">
        <f ca="1">IF(C1121=$X$4,"Enter smelter details", IF(ISERROR($V1121),"",OFFSET('Smelter Look-up'!$F$4,$V1121-4,0)))</f>
        <v/>
      </c>
      <c r="H1121" s="217" t="str">
        <f ca="1">IF(ISERROR($V1121),"",OFFSET('Smelter Look-up'!$G$4,$V1121-4,0))</f>
        <v/>
      </c>
      <c r="I1121" s="218" t="str">
        <f ca="1">IF(ISERROR($V1121),"",OFFSET('Smelter Look-up'!$H$4,$V1121-4,0))</f>
        <v/>
      </c>
      <c r="J1121" s="218" t="str">
        <f ca="1">IF(ISERROR($V1121),"",OFFSET('Smelter Look-up'!$I$4,$V1121-4,0))</f>
        <v/>
      </c>
      <c r="K1121" s="267"/>
      <c r="L1121" s="267"/>
      <c r="M1121" s="267"/>
      <c r="N1121" s="267"/>
      <c r="O1121" s="267"/>
      <c r="P1121" s="219"/>
      <c r="Q1121" s="268"/>
      <c r="R1121" s="216" t="str">
        <f ca="1">IF(ISERROR($V1121),"",OFFSET('Smelter Look-up'!$C$4,$V1121-4,0)&amp;"")</f>
        <v/>
      </c>
      <c r="S1121" s="224" t="str">
        <f t="shared" ca="1" si="54"/>
        <v/>
      </c>
      <c r="T1121" s="224" t="str">
        <f ca="1">IF(B1121="","",IF(ISERROR(MATCH($J1121,SorP!$B$1:$B$6230,0)),"",INDIRECT("'SorP'!$A$"&amp;MATCH($J1121,SorP!$B$1:$B$6230,0))))</f>
        <v/>
      </c>
      <c r="U1121" s="239"/>
      <c r="V1121" s="269" t="e">
        <f>IF(C1121="",NA(),MATCH($B1121&amp;$C1121,'Smelter Look-up'!$J:$J,0))</f>
        <v>#N/A</v>
      </c>
      <c r="W1121" s="270"/>
      <c r="X1121" s="270">
        <f t="shared" ca="1" si="55"/>
        <v>0</v>
      </c>
      <c r="Y1121" s="270"/>
      <c r="Z1121" s="270"/>
      <c r="AB1121" s="272" t="str">
        <f t="shared" si="56"/>
        <v/>
      </c>
    </row>
    <row r="1122" spans="1:28" s="271" customFormat="1" ht="20.25">
      <c r="A1122" s="215"/>
      <c r="B1122" s="216" t="str">
        <f>IF(LEN(A1122)=0,"",INDEX('Smelter Look-up'!$A:$A,MATCH($A1122,'Smelter Look-up'!$E:$E,0)))</f>
        <v/>
      </c>
      <c r="C1122" s="220" t="str">
        <f>IF(LEN(A1122)=0,"",INDEX('Smelter Look-up'!$C:$C,MATCH($A1122,'Smelter Look-up'!$E:$E,0)))</f>
        <v/>
      </c>
      <c r="D1122" s="216"/>
      <c r="E1122" s="216" t="str">
        <f ca="1">IF(ISERROR($V1122),"",OFFSET('Smelter Look-up'!$D$4,$V1122-4,0)&amp;"")</f>
        <v/>
      </c>
      <c r="F1122" s="216" t="str">
        <f ca="1">IF(ISERROR($V1122),"",OFFSET('Smelter Look-up'!$E$4,$V1122-4,0))</f>
        <v/>
      </c>
      <c r="G1122" s="216" t="str">
        <f ca="1">IF(C1122=$X$4,"Enter smelter details", IF(ISERROR($V1122),"",OFFSET('Smelter Look-up'!$F$4,$V1122-4,0)))</f>
        <v/>
      </c>
      <c r="H1122" s="217" t="str">
        <f ca="1">IF(ISERROR($V1122),"",OFFSET('Smelter Look-up'!$G$4,$V1122-4,0))</f>
        <v/>
      </c>
      <c r="I1122" s="218" t="str">
        <f ca="1">IF(ISERROR($V1122),"",OFFSET('Smelter Look-up'!$H$4,$V1122-4,0))</f>
        <v/>
      </c>
      <c r="J1122" s="218" t="str">
        <f ca="1">IF(ISERROR($V1122),"",OFFSET('Smelter Look-up'!$I$4,$V1122-4,0))</f>
        <v/>
      </c>
      <c r="K1122" s="267"/>
      <c r="L1122" s="267"/>
      <c r="M1122" s="267"/>
      <c r="N1122" s="267"/>
      <c r="O1122" s="267"/>
      <c r="P1122" s="219"/>
      <c r="Q1122" s="268"/>
      <c r="R1122" s="216" t="str">
        <f ca="1">IF(ISERROR($V1122),"",OFFSET('Smelter Look-up'!$C$4,$V1122-4,0)&amp;"")</f>
        <v/>
      </c>
      <c r="S1122" s="224" t="str">
        <f t="shared" ca="1" si="54"/>
        <v/>
      </c>
      <c r="T1122" s="224" t="str">
        <f ca="1">IF(B1122="","",IF(ISERROR(MATCH($J1122,SorP!$B$1:$B$6230,0)),"",INDIRECT("'SorP'!$A$"&amp;MATCH($J1122,SorP!$B$1:$B$6230,0))))</f>
        <v/>
      </c>
      <c r="U1122" s="239"/>
      <c r="V1122" s="269" t="e">
        <f>IF(C1122="",NA(),MATCH($B1122&amp;$C1122,'Smelter Look-up'!$J:$J,0))</f>
        <v>#N/A</v>
      </c>
      <c r="W1122" s="270"/>
      <c r="X1122" s="270">
        <f t="shared" ca="1" si="55"/>
        <v>0</v>
      </c>
      <c r="Y1122" s="270"/>
      <c r="Z1122" s="270"/>
      <c r="AB1122" s="272" t="str">
        <f t="shared" si="56"/>
        <v/>
      </c>
    </row>
    <row r="1123" spans="1:28" s="271" customFormat="1" ht="20.25">
      <c r="A1123" s="215"/>
      <c r="B1123" s="216" t="str">
        <f>IF(LEN(A1123)=0,"",INDEX('Smelter Look-up'!$A:$A,MATCH($A1123,'Smelter Look-up'!$E:$E,0)))</f>
        <v/>
      </c>
      <c r="C1123" s="220" t="str">
        <f>IF(LEN(A1123)=0,"",INDEX('Smelter Look-up'!$C:$C,MATCH($A1123,'Smelter Look-up'!$E:$E,0)))</f>
        <v/>
      </c>
      <c r="D1123" s="216"/>
      <c r="E1123" s="216" t="str">
        <f ca="1">IF(ISERROR($V1123),"",OFFSET('Smelter Look-up'!$D$4,$V1123-4,0)&amp;"")</f>
        <v/>
      </c>
      <c r="F1123" s="216" t="str">
        <f ca="1">IF(ISERROR($V1123),"",OFFSET('Smelter Look-up'!$E$4,$V1123-4,0))</f>
        <v/>
      </c>
      <c r="G1123" s="216" t="str">
        <f ca="1">IF(C1123=$X$4,"Enter smelter details", IF(ISERROR($V1123),"",OFFSET('Smelter Look-up'!$F$4,$V1123-4,0)))</f>
        <v/>
      </c>
      <c r="H1123" s="217" t="str">
        <f ca="1">IF(ISERROR($V1123),"",OFFSET('Smelter Look-up'!$G$4,$V1123-4,0))</f>
        <v/>
      </c>
      <c r="I1123" s="218" t="str">
        <f ca="1">IF(ISERROR($V1123),"",OFFSET('Smelter Look-up'!$H$4,$V1123-4,0))</f>
        <v/>
      </c>
      <c r="J1123" s="218" t="str">
        <f ca="1">IF(ISERROR($V1123),"",OFFSET('Smelter Look-up'!$I$4,$V1123-4,0))</f>
        <v/>
      </c>
      <c r="K1123" s="267"/>
      <c r="L1123" s="267"/>
      <c r="M1123" s="267"/>
      <c r="N1123" s="267"/>
      <c r="O1123" s="267"/>
      <c r="P1123" s="219"/>
      <c r="Q1123" s="268"/>
      <c r="R1123" s="216" t="str">
        <f ca="1">IF(ISERROR($V1123),"",OFFSET('Smelter Look-up'!$C$4,$V1123-4,0)&amp;"")</f>
        <v/>
      </c>
      <c r="S1123" s="224" t="str">
        <f t="shared" ca="1" si="54"/>
        <v/>
      </c>
      <c r="T1123" s="224" t="str">
        <f ca="1">IF(B1123="","",IF(ISERROR(MATCH($J1123,SorP!$B$1:$B$6230,0)),"",INDIRECT("'SorP'!$A$"&amp;MATCH($J1123,SorP!$B$1:$B$6230,0))))</f>
        <v/>
      </c>
      <c r="U1123" s="239"/>
      <c r="V1123" s="269" t="e">
        <f>IF(C1123="",NA(),MATCH($B1123&amp;$C1123,'Smelter Look-up'!$J:$J,0))</f>
        <v>#N/A</v>
      </c>
      <c r="W1123" s="270"/>
      <c r="X1123" s="270">
        <f t="shared" ca="1" si="55"/>
        <v>0</v>
      </c>
      <c r="Y1123" s="270"/>
      <c r="Z1123" s="270"/>
      <c r="AB1123" s="272" t="str">
        <f t="shared" si="56"/>
        <v/>
      </c>
    </row>
    <row r="1124" spans="1:28" s="271" customFormat="1" ht="20.25">
      <c r="A1124" s="215"/>
      <c r="B1124" s="216" t="str">
        <f>IF(LEN(A1124)=0,"",INDEX('Smelter Look-up'!$A:$A,MATCH($A1124,'Smelter Look-up'!$E:$E,0)))</f>
        <v/>
      </c>
      <c r="C1124" s="220" t="str">
        <f>IF(LEN(A1124)=0,"",INDEX('Smelter Look-up'!$C:$C,MATCH($A1124,'Smelter Look-up'!$E:$E,0)))</f>
        <v/>
      </c>
      <c r="D1124" s="216"/>
      <c r="E1124" s="216" t="str">
        <f ca="1">IF(ISERROR($V1124),"",OFFSET('Smelter Look-up'!$D$4,$V1124-4,0)&amp;"")</f>
        <v/>
      </c>
      <c r="F1124" s="216" t="str">
        <f ca="1">IF(ISERROR($V1124),"",OFFSET('Smelter Look-up'!$E$4,$V1124-4,0))</f>
        <v/>
      </c>
      <c r="G1124" s="216" t="str">
        <f ca="1">IF(C1124=$X$4,"Enter smelter details", IF(ISERROR($V1124),"",OFFSET('Smelter Look-up'!$F$4,$V1124-4,0)))</f>
        <v/>
      </c>
      <c r="H1124" s="217" t="str">
        <f ca="1">IF(ISERROR($V1124),"",OFFSET('Smelter Look-up'!$G$4,$V1124-4,0))</f>
        <v/>
      </c>
      <c r="I1124" s="218" t="str">
        <f ca="1">IF(ISERROR($V1124),"",OFFSET('Smelter Look-up'!$H$4,$V1124-4,0))</f>
        <v/>
      </c>
      <c r="J1124" s="218" t="str">
        <f ca="1">IF(ISERROR($V1124),"",OFFSET('Smelter Look-up'!$I$4,$V1124-4,0))</f>
        <v/>
      </c>
      <c r="K1124" s="267"/>
      <c r="L1124" s="267"/>
      <c r="M1124" s="267"/>
      <c r="N1124" s="267"/>
      <c r="O1124" s="267"/>
      <c r="P1124" s="219"/>
      <c r="Q1124" s="268"/>
      <c r="R1124" s="216" t="str">
        <f ca="1">IF(ISERROR($V1124),"",OFFSET('Smelter Look-up'!$C$4,$V1124-4,0)&amp;"")</f>
        <v/>
      </c>
      <c r="S1124" s="224" t="str">
        <f t="shared" ca="1" si="54"/>
        <v/>
      </c>
      <c r="T1124" s="224" t="str">
        <f ca="1">IF(B1124="","",IF(ISERROR(MATCH($J1124,SorP!$B$1:$B$6230,0)),"",INDIRECT("'SorP'!$A$"&amp;MATCH($J1124,SorP!$B$1:$B$6230,0))))</f>
        <v/>
      </c>
      <c r="U1124" s="239"/>
      <c r="V1124" s="269" t="e">
        <f>IF(C1124="",NA(),MATCH($B1124&amp;$C1124,'Smelter Look-up'!$J:$J,0))</f>
        <v>#N/A</v>
      </c>
      <c r="W1124" s="270"/>
      <c r="X1124" s="270">
        <f t="shared" ca="1" si="55"/>
        <v>0</v>
      </c>
      <c r="Y1124" s="270"/>
      <c r="Z1124" s="270"/>
      <c r="AB1124" s="272" t="str">
        <f t="shared" si="56"/>
        <v/>
      </c>
    </row>
    <row r="1125" spans="1:28" s="271" customFormat="1" ht="20.25">
      <c r="A1125" s="215"/>
      <c r="B1125" s="216" t="str">
        <f>IF(LEN(A1125)=0,"",INDEX('Smelter Look-up'!$A:$A,MATCH($A1125,'Smelter Look-up'!$E:$E,0)))</f>
        <v/>
      </c>
      <c r="C1125" s="220" t="str">
        <f>IF(LEN(A1125)=0,"",INDEX('Smelter Look-up'!$C:$C,MATCH($A1125,'Smelter Look-up'!$E:$E,0)))</f>
        <v/>
      </c>
      <c r="D1125" s="216"/>
      <c r="E1125" s="216" t="str">
        <f ca="1">IF(ISERROR($V1125),"",OFFSET('Smelter Look-up'!$D$4,$V1125-4,0)&amp;"")</f>
        <v/>
      </c>
      <c r="F1125" s="216" t="str">
        <f ca="1">IF(ISERROR($V1125),"",OFFSET('Smelter Look-up'!$E$4,$V1125-4,0))</f>
        <v/>
      </c>
      <c r="G1125" s="216" t="str">
        <f ca="1">IF(C1125=$X$4,"Enter smelter details", IF(ISERROR($V1125),"",OFFSET('Smelter Look-up'!$F$4,$V1125-4,0)))</f>
        <v/>
      </c>
      <c r="H1125" s="217" t="str">
        <f ca="1">IF(ISERROR($V1125),"",OFFSET('Smelter Look-up'!$G$4,$V1125-4,0))</f>
        <v/>
      </c>
      <c r="I1125" s="218" t="str">
        <f ca="1">IF(ISERROR($V1125),"",OFFSET('Smelter Look-up'!$H$4,$V1125-4,0))</f>
        <v/>
      </c>
      <c r="J1125" s="218" t="str">
        <f ca="1">IF(ISERROR($V1125),"",OFFSET('Smelter Look-up'!$I$4,$V1125-4,0))</f>
        <v/>
      </c>
      <c r="K1125" s="267"/>
      <c r="L1125" s="267"/>
      <c r="M1125" s="267"/>
      <c r="N1125" s="267"/>
      <c r="O1125" s="267"/>
      <c r="P1125" s="219"/>
      <c r="Q1125" s="268"/>
      <c r="R1125" s="216" t="str">
        <f ca="1">IF(ISERROR($V1125),"",OFFSET('Smelter Look-up'!$C$4,$V1125-4,0)&amp;"")</f>
        <v/>
      </c>
      <c r="S1125" s="224" t="str">
        <f t="shared" ca="1" si="54"/>
        <v/>
      </c>
      <c r="T1125" s="224" t="str">
        <f ca="1">IF(B1125="","",IF(ISERROR(MATCH($J1125,SorP!$B$1:$B$6230,0)),"",INDIRECT("'SorP'!$A$"&amp;MATCH($J1125,SorP!$B$1:$B$6230,0))))</f>
        <v/>
      </c>
      <c r="U1125" s="239"/>
      <c r="V1125" s="269" t="e">
        <f>IF(C1125="",NA(),MATCH($B1125&amp;$C1125,'Smelter Look-up'!$J:$J,0))</f>
        <v>#N/A</v>
      </c>
      <c r="W1125" s="270"/>
      <c r="X1125" s="270">
        <f t="shared" ca="1" si="55"/>
        <v>0</v>
      </c>
      <c r="Y1125" s="270"/>
      <c r="Z1125" s="270"/>
      <c r="AB1125" s="272" t="str">
        <f t="shared" si="56"/>
        <v/>
      </c>
    </row>
    <row r="1126" spans="1:28" s="271" customFormat="1" ht="20.25">
      <c r="A1126" s="215"/>
      <c r="B1126" s="216" t="str">
        <f>IF(LEN(A1126)=0,"",INDEX('Smelter Look-up'!$A:$A,MATCH($A1126,'Smelter Look-up'!$E:$E,0)))</f>
        <v/>
      </c>
      <c r="C1126" s="220" t="str">
        <f>IF(LEN(A1126)=0,"",INDEX('Smelter Look-up'!$C:$C,MATCH($A1126,'Smelter Look-up'!$E:$E,0)))</f>
        <v/>
      </c>
      <c r="D1126" s="216"/>
      <c r="E1126" s="216" t="str">
        <f ca="1">IF(ISERROR($V1126),"",OFFSET('Smelter Look-up'!$D$4,$V1126-4,0)&amp;"")</f>
        <v/>
      </c>
      <c r="F1126" s="216" t="str">
        <f ca="1">IF(ISERROR($V1126),"",OFFSET('Smelter Look-up'!$E$4,$V1126-4,0))</f>
        <v/>
      </c>
      <c r="G1126" s="216" t="str">
        <f ca="1">IF(C1126=$X$4,"Enter smelter details", IF(ISERROR($V1126),"",OFFSET('Smelter Look-up'!$F$4,$V1126-4,0)))</f>
        <v/>
      </c>
      <c r="H1126" s="217" t="str">
        <f ca="1">IF(ISERROR($V1126),"",OFFSET('Smelter Look-up'!$G$4,$V1126-4,0))</f>
        <v/>
      </c>
      <c r="I1126" s="218" t="str">
        <f ca="1">IF(ISERROR($V1126),"",OFFSET('Smelter Look-up'!$H$4,$V1126-4,0))</f>
        <v/>
      </c>
      <c r="J1126" s="218" t="str">
        <f ca="1">IF(ISERROR($V1126),"",OFFSET('Smelter Look-up'!$I$4,$V1126-4,0))</f>
        <v/>
      </c>
      <c r="K1126" s="267"/>
      <c r="L1126" s="267"/>
      <c r="M1126" s="267"/>
      <c r="N1126" s="267"/>
      <c r="O1126" s="267"/>
      <c r="P1126" s="219"/>
      <c r="Q1126" s="268"/>
      <c r="R1126" s="216" t="str">
        <f ca="1">IF(ISERROR($V1126),"",OFFSET('Smelter Look-up'!$C$4,$V1126-4,0)&amp;"")</f>
        <v/>
      </c>
      <c r="S1126" s="224" t="str">
        <f t="shared" ca="1" si="54"/>
        <v/>
      </c>
      <c r="T1126" s="224" t="str">
        <f ca="1">IF(B1126="","",IF(ISERROR(MATCH($J1126,SorP!$B$1:$B$6230,0)),"",INDIRECT("'SorP'!$A$"&amp;MATCH($J1126,SorP!$B$1:$B$6230,0))))</f>
        <v/>
      </c>
      <c r="U1126" s="239"/>
      <c r="V1126" s="269" t="e">
        <f>IF(C1126="",NA(),MATCH($B1126&amp;$C1126,'Smelter Look-up'!$J:$J,0))</f>
        <v>#N/A</v>
      </c>
      <c r="W1126" s="270"/>
      <c r="X1126" s="270">
        <f t="shared" ca="1" si="55"/>
        <v>0</v>
      </c>
      <c r="Y1126" s="270"/>
      <c r="Z1126" s="270"/>
      <c r="AB1126" s="272" t="str">
        <f t="shared" si="56"/>
        <v/>
      </c>
    </row>
    <row r="1127" spans="1:28" s="271" customFormat="1" ht="20.25">
      <c r="A1127" s="215"/>
      <c r="B1127" s="216" t="str">
        <f>IF(LEN(A1127)=0,"",INDEX('Smelter Look-up'!$A:$A,MATCH($A1127,'Smelter Look-up'!$E:$E,0)))</f>
        <v/>
      </c>
      <c r="C1127" s="220" t="str">
        <f>IF(LEN(A1127)=0,"",INDEX('Smelter Look-up'!$C:$C,MATCH($A1127,'Smelter Look-up'!$E:$E,0)))</f>
        <v/>
      </c>
      <c r="D1127" s="216"/>
      <c r="E1127" s="216" t="str">
        <f ca="1">IF(ISERROR($V1127),"",OFFSET('Smelter Look-up'!$D$4,$V1127-4,0)&amp;"")</f>
        <v/>
      </c>
      <c r="F1127" s="216" t="str">
        <f ca="1">IF(ISERROR($V1127),"",OFFSET('Smelter Look-up'!$E$4,$V1127-4,0))</f>
        <v/>
      </c>
      <c r="G1127" s="216" t="str">
        <f ca="1">IF(C1127=$X$4,"Enter smelter details", IF(ISERROR($V1127),"",OFFSET('Smelter Look-up'!$F$4,$V1127-4,0)))</f>
        <v/>
      </c>
      <c r="H1127" s="217" t="str">
        <f ca="1">IF(ISERROR($V1127),"",OFFSET('Smelter Look-up'!$G$4,$V1127-4,0))</f>
        <v/>
      </c>
      <c r="I1127" s="218" t="str">
        <f ca="1">IF(ISERROR($V1127),"",OFFSET('Smelter Look-up'!$H$4,$V1127-4,0))</f>
        <v/>
      </c>
      <c r="J1127" s="218" t="str">
        <f ca="1">IF(ISERROR($V1127),"",OFFSET('Smelter Look-up'!$I$4,$V1127-4,0))</f>
        <v/>
      </c>
      <c r="K1127" s="267"/>
      <c r="L1127" s="267"/>
      <c r="M1127" s="267"/>
      <c r="N1127" s="267"/>
      <c r="O1127" s="267"/>
      <c r="P1127" s="219"/>
      <c r="Q1127" s="268"/>
      <c r="R1127" s="216" t="str">
        <f ca="1">IF(ISERROR($V1127),"",OFFSET('Smelter Look-up'!$C$4,$V1127-4,0)&amp;"")</f>
        <v/>
      </c>
      <c r="S1127" s="224" t="str">
        <f t="shared" ca="1" si="54"/>
        <v/>
      </c>
      <c r="T1127" s="224" t="str">
        <f ca="1">IF(B1127="","",IF(ISERROR(MATCH($J1127,SorP!$B$1:$B$6230,0)),"",INDIRECT("'SorP'!$A$"&amp;MATCH($J1127,SorP!$B$1:$B$6230,0))))</f>
        <v/>
      </c>
      <c r="U1127" s="239"/>
      <c r="V1127" s="269" t="e">
        <f>IF(C1127="",NA(),MATCH($B1127&amp;$C1127,'Smelter Look-up'!$J:$J,0))</f>
        <v>#N/A</v>
      </c>
      <c r="W1127" s="270"/>
      <c r="X1127" s="270">
        <f t="shared" ca="1" si="55"/>
        <v>0</v>
      </c>
      <c r="Y1127" s="270"/>
      <c r="Z1127" s="270"/>
      <c r="AB1127" s="272" t="str">
        <f t="shared" si="56"/>
        <v/>
      </c>
    </row>
    <row r="1128" spans="1:28" s="271" customFormat="1" ht="20.25">
      <c r="A1128" s="215"/>
      <c r="B1128" s="216" t="str">
        <f>IF(LEN(A1128)=0,"",INDEX('Smelter Look-up'!$A:$A,MATCH($A1128,'Smelter Look-up'!$E:$E,0)))</f>
        <v/>
      </c>
      <c r="C1128" s="220" t="str">
        <f>IF(LEN(A1128)=0,"",INDEX('Smelter Look-up'!$C:$C,MATCH($A1128,'Smelter Look-up'!$E:$E,0)))</f>
        <v/>
      </c>
      <c r="D1128" s="216"/>
      <c r="E1128" s="216" t="str">
        <f ca="1">IF(ISERROR($V1128),"",OFFSET('Smelter Look-up'!$D$4,$V1128-4,0)&amp;"")</f>
        <v/>
      </c>
      <c r="F1128" s="216" t="str">
        <f ca="1">IF(ISERROR($V1128),"",OFFSET('Smelter Look-up'!$E$4,$V1128-4,0))</f>
        <v/>
      </c>
      <c r="G1128" s="216" t="str">
        <f ca="1">IF(C1128=$X$4,"Enter smelter details", IF(ISERROR($V1128),"",OFFSET('Smelter Look-up'!$F$4,$V1128-4,0)))</f>
        <v/>
      </c>
      <c r="H1128" s="217" t="str">
        <f ca="1">IF(ISERROR($V1128),"",OFFSET('Smelter Look-up'!$G$4,$V1128-4,0))</f>
        <v/>
      </c>
      <c r="I1128" s="218" t="str">
        <f ca="1">IF(ISERROR($V1128),"",OFFSET('Smelter Look-up'!$H$4,$V1128-4,0))</f>
        <v/>
      </c>
      <c r="J1128" s="218" t="str">
        <f ca="1">IF(ISERROR($V1128),"",OFFSET('Smelter Look-up'!$I$4,$V1128-4,0))</f>
        <v/>
      </c>
      <c r="K1128" s="267"/>
      <c r="L1128" s="267"/>
      <c r="M1128" s="267"/>
      <c r="N1128" s="267"/>
      <c r="O1128" s="267"/>
      <c r="P1128" s="219"/>
      <c r="Q1128" s="268"/>
      <c r="R1128" s="216" t="str">
        <f ca="1">IF(ISERROR($V1128),"",OFFSET('Smelter Look-up'!$C$4,$V1128-4,0)&amp;"")</f>
        <v/>
      </c>
      <c r="S1128" s="224" t="str">
        <f t="shared" ca="1" si="54"/>
        <v/>
      </c>
      <c r="T1128" s="224" t="str">
        <f ca="1">IF(B1128="","",IF(ISERROR(MATCH($J1128,SorP!$B$1:$B$6230,0)),"",INDIRECT("'SorP'!$A$"&amp;MATCH($J1128,SorP!$B$1:$B$6230,0))))</f>
        <v/>
      </c>
      <c r="U1128" s="239"/>
      <c r="V1128" s="269" t="e">
        <f>IF(C1128="",NA(),MATCH($B1128&amp;$C1128,'Smelter Look-up'!$J:$J,0))</f>
        <v>#N/A</v>
      </c>
      <c r="W1128" s="270"/>
      <c r="X1128" s="270">
        <f t="shared" ca="1" si="55"/>
        <v>0</v>
      </c>
      <c r="Y1128" s="270"/>
      <c r="Z1128" s="270"/>
      <c r="AB1128" s="272" t="str">
        <f t="shared" si="56"/>
        <v/>
      </c>
    </row>
    <row r="1129" spans="1:28" s="271" customFormat="1" ht="20.25">
      <c r="A1129" s="215"/>
      <c r="B1129" s="216" t="str">
        <f>IF(LEN(A1129)=0,"",INDEX('Smelter Look-up'!$A:$A,MATCH($A1129,'Smelter Look-up'!$E:$E,0)))</f>
        <v/>
      </c>
      <c r="C1129" s="220" t="str">
        <f>IF(LEN(A1129)=0,"",INDEX('Smelter Look-up'!$C:$C,MATCH($A1129,'Smelter Look-up'!$E:$E,0)))</f>
        <v/>
      </c>
      <c r="D1129" s="216"/>
      <c r="E1129" s="216" t="str">
        <f ca="1">IF(ISERROR($V1129),"",OFFSET('Smelter Look-up'!$D$4,$V1129-4,0)&amp;"")</f>
        <v/>
      </c>
      <c r="F1129" s="216" t="str">
        <f ca="1">IF(ISERROR($V1129),"",OFFSET('Smelter Look-up'!$E$4,$V1129-4,0))</f>
        <v/>
      </c>
      <c r="G1129" s="216" t="str">
        <f ca="1">IF(C1129=$X$4,"Enter smelter details", IF(ISERROR($V1129),"",OFFSET('Smelter Look-up'!$F$4,$V1129-4,0)))</f>
        <v/>
      </c>
      <c r="H1129" s="217" t="str">
        <f ca="1">IF(ISERROR($V1129),"",OFFSET('Smelter Look-up'!$G$4,$V1129-4,0))</f>
        <v/>
      </c>
      <c r="I1129" s="218" t="str">
        <f ca="1">IF(ISERROR($V1129),"",OFFSET('Smelter Look-up'!$H$4,$V1129-4,0))</f>
        <v/>
      </c>
      <c r="J1129" s="218" t="str">
        <f ca="1">IF(ISERROR($V1129),"",OFFSET('Smelter Look-up'!$I$4,$V1129-4,0))</f>
        <v/>
      </c>
      <c r="K1129" s="267"/>
      <c r="L1129" s="267"/>
      <c r="M1129" s="267"/>
      <c r="N1129" s="267"/>
      <c r="O1129" s="267"/>
      <c r="P1129" s="219"/>
      <c r="Q1129" s="268"/>
      <c r="R1129" s="216" t="str">
        <f ca="1">IF(ISERROR($V1129),"",OFFSET('Smelter Look-up'!$C$4,$V1129-4,0)&amp;"")</f>
        <v/>
      </c>
      <c r="S1129" s="224" t="str">
        <f t="shared" ca="1" si="54"/>
        <v/>
      </c>
      <c r="T1129" s="224" t="str">
        <f ca="1">IF(B1129="","",IF(ISERROR(MATCH($J1129,SorP!$B$1:$B$6230,0)),"",INDIRECT("'SorP'!$A$"&amp;MATCH($J1129,SorP!$B$1:$B$6230,0))))</f>
        <v/>
      </c>
      <c r="U1129" s="239"/>
      <c r="V1129" s="269" t="e">
        <f>IF(C1129="",NA(),MATCH($B1129&amp;$C1129,'Smelter Look-up'!$J:$J,0))</f>
        <v>#N/A</v>
      </c>
      <c r="W1129" s="270"/>
      <c r="X1129" s="270">
        <f t="shared" ca="1" si="55"/>
        <v>0</v>
      </c>
      <c r="Y1129" s="270"/>
      <c r="Z1129" s="270"/>
      <c r="AB1129" s="272" t="str">
        <f t="shared" si="56"/>
        <v/>
      </c>
    </row>
    <row r="1130" spans="1:28" s="271" customFormat="1" ht="20.25">
      <c r="A1130" s="215"/>
      <c r="B1130" s="216" t="str">
        <f>IF(LEN(A1130)=0,"",INDEX('Smelter Look-up'!$A:$A,MATCH($A1130,'Smelter Look-up'!$E:$E,0)))</f>
        <v/>
      </c>
      <c r="C1130" s="220" t="str">
        <f>IF(LEN(A1130)=0,"",INDEX('Smelter Look-up'!$C:$C,MATCH($A1130,'Smelter Look-up'!$E:$E,0)))</f>
        <v/>
      </c>
      <c r="D1130" s="216"/>
      <c r="E1130" s="216" t="str">
        <f ca="1">IF(ISERROR($V1130),"",OFFSET('Smelter Look-up'!$D$4,$V1130-4,0)&amp;"")</f>
        <v/>
      </c>
      <c r="F1130" s="216" t="str">
        <f ca="1">IF(ISERROR($V1130),"",OFFSET('Smelter Look-up'!$E$4,$V1130-4,0))</f>
        <v/>
      </c>
      <c r="G1130" s="216" t="str">
        <f ca="1">IF(C1130=$X$4,"Enter smelter details", IF(ISERROR($V1130),"",OFFSET('Smelter Look-up'!$F$4,$V1130-4,0)))</f>
        <v/>
      </c>
      <c r="H1130" s="217" t="str">
        <f ca="1">IF(ISERROR($V1130),"",OFFSET('Smelter Look-up'!$G$4,$V1130-4,0))</f>
        <v/>
      </c>
      <c r="I1130" s="218" t="str">
        <f ca="1">IF(ISERROR($V1130),"",OFFSET('Smelter Look-up'!$H$4,$V1130-4,0))</f>
        <v/>
      </c>
      <c r="J1130" s="218" t="str">
        <f ca="1">IF(ISERROR($V1130),"",OFFSET('Smelter Look-up'!$I$4,$V1130-4,0))</f>
        <v/>
      </c>
      <c r="K1130" s="267"/>
      <c r="L1130" s="267"/>
      <c r="M1130" s="267"/>
      <c r="N1130" s="267"/>
      <c r="O1130" s="267"/>
      <c r="P1130" s="219"/>
      <c r="Q1130" s="268"/>
      <c r="R1130" s="216" t="str">
        <f ca="1">IF(ISERROR($V1130),"",OFFSET('Smelter Look-up'!$C$4,$V1130-4,0)&amp;"")</f>
        <v/>
      </c>
      <c r="S1130" s="224" t="str">
        <f t="shared" ca="1" si="54"/>
        <v/>
      </c>
      <c r="T1130" s="224" t="str">
        <f ca="1">IF(B1130="","",IF(ISERROR(MATCH($J1130,SorP!$B$1:$B$6230,0)),"",INDIRECT("'SorP'!$A$"&amp;MATCH($J1130,SorP!$B$1:$B$6230,0))))</f>
        <v/>
      </c>
      <c r="U1130" s="239"/>
      <c r="V1130" s="269" t="e">
        <f>IF(C1130="",NA(),MATCH($B1130&amp;$C1130,'Smelter Look-up'!$J:$J,0))</f>
        <v>#N/A</v>
      </c>
      <c r="W1130" s="270"/>
      <c r="X1130" s="270">
        <f t="shared" ca="1" si="55"/>
        <v>0</v>
      </c>
      <c r="Y1130" s="270"/>
      <c r="Z1130" s="270"/>
      <c r="AB1130" s="272" t="str">
        <f t="shared" si="56"/>
        <v/>
      </c>
    </row>
    <row r="1131" spans="1:28" s="271" customFormat="1" ht="20.25">
      <c r="A1131" s="215"/>
      <c r="B1131" s="216" t="str">
        <f>IF(LEN(A1131)=0,"",INDEX('Smelter Look-up'!$A:$A,MATCH($A1131,'Smelter Look-up'!$E:$E,0)))</f>
        <v/>
      </c>
      <c r="C1131" s="220" t="str">
        <f>IF(LEN(A1131)=0,"",INDEX('Smelter Look-up'!$C:$C,MATCH($A1131,'Smelter Look-up'!$E:$E,0)))</f>
        <v/>
      </c>
      <c r="D1131" s="216"/>
      <c r="E1131" s="216" t="str">
        <f ca="1">IF(ISERROR($V1131),"",OFFSET('Smelter Look-up'!$D$4,$V1131-4,0)&amp;"")</f>
        <v/>
      </c>
      <c r="F1131" s="216" t="str">
        <f ca="1">IF(ISERROR($V1131),"",OFFSET('Smelter Look-up'!$E$4,$V1131-4,0))</f>
        <v/>
      </c>
      <c r="G1131" s="216" t="str">
        <f ca="1">IF(C1131=$X$4,"Enter smelter details", IF(ISERROR($V1131),"",OFFSET('Smelter Look-up'!$F$4,$V1131-4,0)))</f>
        <v/>
      </c>
      <c r="H1131" s="217" t="str">
        <f ca="1">IF(ISERROR($V1131),"",OFFSET('Smelter Look-up'!$G$4,$V1131-4,0))</f>
        <v/>
      </c>
      <c r="I1131" s="218" t="str">
        <f ca="1">IF(ISERROR($V1131),"",OFFSET('Smelter Look-up'!$H$4,$V1131-4,0))</f>
        <v/>
      </c>
      <c r="J1131" s="218" t="str">
        <f ca="1">IF(ISERROR($V1131),"",OFFSET('Smelter Look-up'!$I$4,$V1131-4,0))</f>
        <v/>
      </c>
      <c r="K1131" s="267"/>
      <c r="L1131" s="267"/>
      <c r="M1131" s="267"/>
      <c r="N1131" s="267"/>
      <c r="O1131" s="267"/>
      <c r="P1131" s="219"/>
      <c r="Q1131" s="268"/>
      <c r="R1131" s="216" t="str">
        <f ca="1">IF(ISERROR($V1131),"",OFFSET('Smelter Look-up'!$C$4,$V1131-4,0)&amp;"")</f>
        <v/>
      </c>
      <c r="S1131" s="224" t="str">
        <f t="shared" ca="1" si="54"/>
        <v/>
      </c>
      <c r="T1131" s="224" t="str">
        <f ca="1">IF(B1131="","",IF(ISERROR(MATCH($J1131,SorP!$B$1:$B$6230,0)),"",INDIRECT("'SorP'!$A$"&amp;MATCH($J1131,SorP!$B$1:$B$6230,0))))</f>
        <v/>
      </c>
      <c r="U1131" s="239"/>
      <c r="V1131" s="269" t="e">
        <f>IF(C1131="",NA(),MATCH($B1131&amp;$C1131,'Smelter Look-up'!$J:$J,0))</f>
        <v>#N/A</v>
      </c>
      <c r="W1131" s="270"/>
      <c r="X1131" s="270">
        <f t="shared" ca="1" si="55"/>
        <v>0</v>
      </c>
      <c r="Y1131" s="270"/>
      <c r="Z1131" s="270"/>
      <c r="AB1131" s="272" t="str">
        <f t="shared" si="56"/>
        <v/>
      </c>
    </row>
    <row r="1132" spans="1:28" s="271" customFormat="1" ht="20.25">
      <c r="A1132" s="215"/>
      <c r="B1132" s="216" t="str">
        <f>IF(LEN(A1132)=0,"",INDEX('Smelter Look-up'!$A:$A,MATCH($A1132,'Smelter Look-up'!$E:$E,0)))</f>
        <v/>
      </c>
      <c r="C1132" s="220" t="str">
        <f>IF(LEN(A1132)=0,"",INDEX('Smelter Look-up'!$C:$C,MATCH($A1132,'Smelter Look-up'!$E:$E,0)))</f>
        <v/>
      </c>
      <c r="D1132" s="216"/>
      <c r="E1132" s="216" t="str">
        <f ca="1">IF(ISERROR($V1132),"",OFFSET('Smelter Look-up'!$D$4,$V1132-4,0)&amp;"")</f>
        <v/>
      </c>
      <c r="F1132" s="216" t="str">
        <f ca="1">IF(ISERROR($V1132),"",OFFSET('Smelter Look-up'!$E$4,$V1132-4,0))</f>
        <v/>
      </c>
      <c r="G1132" s="216" t="str">
        <f ca="1">IF(C1132=$X$4,"Enter smelter details", IF(ISERROR($V1132),"",OFFSET('Smelter Look-up'!$F$4,$V1132-4,0)))</f>
        <v/>
      </c>
      <c r="H1132" s="217" t="str">
        <f ca="1">IF(ISERROR($V1132),"",OFFSET('Smelter Look-up'!$G$4,$V1132-4,0))</f>
        <v/>
      </c>
      <c r="I1132" s="218" t="str">
        <f ca="1">IF(ISERROR($V1132),"",OFFSET('Smelter Look-up'!$H$4,$V1132-4,0))</f>
        <v/>
      </c>
      <c r="J1132" s="218" t="str">
        <f ca="1">IF(ISERROR($V1132),"",OFFSET('Smelter Look-up'!$I$4,$V1132-4,0))</f>
        <v/>
      </c>
      <c r="K1132" s="267"/>
      <c r="L1132" s="267"/>
      <c r="M1132" s="267"/>
      <c r="N1132" s="267"/>
      <c r="O1132" s="267"/>
      <c r="P1132" s="219"/>
      <c r="Q1132" s="268"/>
      <c r="R1132" s="216" t="str">
        <f ca="1">IF(ISERROR($V1132),"",OFFSET('Smelter Look-up'!$C$4,$V1132-4,0)&amp;"")</f>
        <v/>
      </c>
      <c r="S1132" s="224" t="str">
        <f t="shared" ca="1" si="54"/>
        <v/>
      </c>
      <c r="T1132" s="224" t="str">
        <f ca="1">IF(B1132="","",IF(ISERROR(MATCH($J1132,SorP!$B$1:$B$6230,0)),"",INDIRECT("'SorP'!$A$"&amp;MATCH($J1132,SorP!$B$1:$B$6230,0))))</f>
        <v/>
      </c>
      <c r="U1132" s="239"/>
      <c r="V1132" s="269" t="e">
        <f>IF(C1132="",NA(),MATCH($B1132&amp;$C1132,'Smelter Look-up'!$J:$J,0))</f>
        <v>#N/A</v>
      </c>
      <c r="W1132" s="270"/>
      <c r="X1132" s="270">
        <f t="shared" ca="1" si="55"/>
        <v>0</v>
      </c>
      <c r="Y1132" s="270"/>
      <c r="Z1132" s="270"/>
      <c r="AB1132" s="272" t="str">
        <f t="shared" si="56"/>
        <v/>
      </c>
    </row>
    <row r="1133" spans="1:28" s="271" customFormat="1" ht="20.25">
      <c r="A1133" s="215"/>
      <c r="B1133" s="216" t="str">
        <f>IF(LEN(A1133)=0,"",INDEX('Smelter Look-up'!$A:$A,MATCH($A1133,'Smelter Look-up'!$E:$E,0)))</f>
        <v/>
      </c>
      <c r="C1133" s="220" t="str">
        <f>IF(LEN(A1133)=0,"",INDEX('Smelter Look-up'!$C:$C,MATCH($A1133,'Smelter Look-up'!$E:$E,0)))</f>
        <v/>
      </c>
      <c r="D1133" s="216"/>
      <c r="E1133" s="216" t="str">
        <f ca="1">IF(ISERROR($V1133),"",OFFSET('Smelter Look-up'!$D$4,$V1133-4,0)&amp;"")</f>
        <v/>
      </c>
      <c r="F1133" s="216" t="str">
        <f ca="1">IF(ISERROR($V1133),"",OFFSET('Smelter Look-up'!$E$4,$V1133-4,0))</f>
        <v/>
      </c>
      <c r="G1133" s="216" t="str">
        <f ca="1">IF(C1133=$X$4,"Enter smelter details", IF(ISERROR($V1133),"",OFFSET('Smelter Look-up'!$F$4,$V1133-4,0)))</f>
        <v/>
      </c>
      <c r="H1133" s="217" t="str">
        <f ca="1">IF(ISERROR($V1133),"",OFFSET('Smelter Look-up'!$G$4,$V1133-4,0))</f>
        <v/>
      </c>
      <c r="I1133" s="218" t="str">
        <f ca="1">IF(ISERROR($V1133),"",OFFSET('Smelter Look-up'!$H$4,$V1133-4,0))</f>
        <v/>
      </c>
      <c r="J1133" s="218" t="str">
        <f ca="1">IF(ISERROR($V1133),"",OFFSET('Smelter Look-up'!$I$4,$V1133-4,0))</f>
        <v/>
      </c>
      <c r="K1133" s="267"/>
      <c r="L1133" s="267"/>
      <c r="M1133" s="267"/>
      <c r="N1133" s="267"/>
      <c r="O1133" s="267"/>
      <c r="P1133" s="219"/>
      <c r="Q1133" s="268"/>
      <c r="R1133" s="216" t="str">
        <f ca="1">IF(ISERROR($V1133),"",OFFSET('Smelter Look-up'!$C$4,$V1133-4,0)&amp;"")</f>
        <v/>
      </c>
      <c r="S1133" s="224" t="str">
        <f t="shared" ca="1" si="54"/>
        <v/>
      </c>
      <c r="T1133" s="224" t="str">
        <f ca="1">IF(B1133="","",IF(ISERROR(MATCH($J1133,SorP!$B$1:$B$6230,0)),"",INDIRECT("'SorP'!$A$"&amp;MATCH($J1133,SorP!$B$1:$B$6230,0))))</f>
        <v/>
      </c>
      <c r="U1133" s="239"/>
      <c r="V1133" s="269" t="e">
        <f>IF(C1133="",NA(),MATCH($B1133&amp;$C1133,'Smelter Look-up'!$J:$J,0))</f>
        <v>#N/A</v>
      </c>
      <c r="W1133" s="270"/>
      <c r="X1133" s="270">
        <f t="shared" ca="1" si="55"/>
        <v>0</v>
      </c>
      <c r="Y1133" s="270"/>
      <c r="Z1133" s="270"/>
      <c r="AB1133" s="272" t="str">
        <f t="shared" si="56"/>
        <v/>
      </c>
    </row>
    <row r="1134" spans="1:28" s="271" customFormat="1" ht="20.25">
      <c r="A1134" s="215"/>
      <c r="B1134" s="216" t="str">
        <f>IF(LEN(A1134)=0,"",INDEX('Smelter Look-up'!$A:$A,MATCH($A1134,'Smelter Look-up'!$E:$E,0)))</f>
        <v/>
      </c>
      <c r="C1134" s="220" t="str">
        <f>IF(LEN(A1134)=0,"",INDEX('Smelter Look-up'!$C:$C,MATCH($A1134,'Smelter Look-up'!$E:$E,0)))</f>
        <v/>
      </c>
      <c r="D1134" s="216"/>
      <c r="E1134" s="216" t="str">
        <f ca="1">IF(ISERROR($V1134),"",OFFSET('Smelter Look-up'!$D$4,$V1134-4,0)&amp;"")</f>
        <v/>
      </c>
      <c r="F1134" s="216" t="str">
        <f ca="1">IF(ISERROR($V1134),"",OFFSET('Smelter Look-up'!$E$4,$V1134-4,0))</f>
        <v/>
      </c>
      <c r="G1134" s="216" t="str">
        <f ca="1">IF(C1134=$X$4,"Enter smelter details", IF(ISERROR($V1134),"",OFFSET('Smelter Look-up'!$F$4,$V1134-4,0)))</f>
        <v/>
      </c>
      <c r="H1134" s="217" t="str">
        <f ca="1">IF(ISERROR($V1134),"",OFFSET('Smelter Look-up'!$G$4,$V1134-4,0))</f>
        <v/>
      </c>
      <c r="I1134" s="218" t="str">
        <f ca="1">IF(ISERROR($V1134),"",OFFSET('Smelter Look-up'!$H$4,$V1134-4,0))</f>
        <v/>
      </c>
      <c r="J1134" s="218" t="str">
        <f ca="1">IF(ISERROR($V1134),"",OFFSET('Smelter Look-up'!$I$4,$V1134-4,0))</f>
        <v/>
      </c>
      <c r="K1134" s="267"/>
      <c r="L1134" s="267"/>
      <c r="M1134" s="267"/>
      <c r="N1134" s="267"/>
      <c r="O1134" s="267"/>
      <c r="P1134" s="219"/>
      <c r="Q1134" s="268"/>
      <c r="R1134" s="216" t="str">
        <f ca="1">IF(ISERROR($V1134),"",OFFSET('Smelter Look-up'!$C$4,$V1134-4,0)&amp;"")</f>
        <v/>
      </c>
      <c r="S1134" s="224" t="str">
        <f t="shared" ca="1" si="54"/>
        <v/>
      </c>
      <c r="T1134" s="224" t="str">
        <f ca="1">IF(B1134="","",IF(ISERROR(MATCH($J1134,SorP!$B$1:$B$6230,0)),"",INDIRECT("'SorP'!$A$"&amp;MATCH($J1134,SorP!$B$1:$B$6230,0))))</f>
        <v/>
      </c>
      <c r="U1134" s="239"/>
      <c r="V1134" s="269" t="e">
        <f>IF(C1134="",NA(),MATCH($B1134&amp;$C1134,'Smelter Look-up'!$J:$J,0))</f>
        <v>#N/A</v>
      </c>
      <c r="W1134" s="270"/>
      <c r="X1134" s="270">
        <f t="shared" ca="1" si="55"/>
        <v>0</v>
      </c>
      <c r="Y1134" s="270"/>
      <c r="Z1134" s="270"/>
      <c r="AB1134" s="272" t="str">
        <f t="shared" si="56"/>
        <v/>
      </c>
    </row>
    <row r="1135" spans="1:28" s="271" customFormat="1" ht="20.25">
      <c r="A1135" s="215"/>
      <c r="B1135" s="216" t="str">
        <f>IF(LEN(A1135)=0,"",INDEX('Smelter Look-up'!$A:$A,MATCH($A1135,'Smelter Look-up'!$E:$E,0)))</f>
        <v/>
      </c>
      <c r="C1135" s="220" t="str">
        <f>IF(LEN(A1135)=0,"",INDEX('Smelter Look-up'!$C:$C,MATCH($A1135,'Smelter Look-up'!$E:$E,0)))</f>
        <v/>
      </c>
      <c r="D1135" s="216"/>
      <c r="E1135" s="216" t="str">
        <f ca="1">IF(ISERROR($V1135),"",OFFSET('Smelter Look-up'!$D$4,$V1135-4,0)&amp;"")</f>
        <v/>
      </c>
      <c r="F1135" s="216" t="str">
        <f ca="1">IF(ISERROR($V1135),"",OFFSET('Smelter Look-up'!$E$4,$V1135-4,0))</f>
        <v/>
      </c>
      <c r="G1135" s="216" t="str">
        <f ca="1">IF(C1135=$X$4,"Enter smelter details", IF(ISERROR($V1135),"",OFFSET('Smelter Look-up'!$F$4,$V1135-4,0)))</f>
        <v/>
      </c>
      <c r="H1135" s="217" t="str">
        <f ca="1">IF(ISERROR($V1135),"",OFFSET('Smelter Look-up'!$G$4,$V1135-4,0))</f>
        <v/>
      </c>
      <c r="I1135" s="218" t="str">
        <f ca="1">IF(ISERROR($V1135),"",OFFSET('Smelter Look-up'!$H$4,$V1135-4,0))</f>
        <v/>
      </c>
      <c r="J1135" s="218" t="str">
        <f ca="1">IF(ISERROR($V1135),"",OFFSET('Smelter Look-up'!$I$4,$V1135-4,0))</f>
        <v/>
      </c>
      <c r="K1135" s="267"/>
      <c r="L1135" s="267"/>
      <c r="M1135" s="267"/>
      <c r="N1135" s="267"/>
      <c r="O1135" s="267"/>
      <c r="P1135" s="219"/>
      <c r="Q1135" s="268"/>
      <c r="R1135" s="216" t="str">
        <f ca="1">IF(ISERROR($V1135),"",OFFSET('Smelter Look-up'!$C$4,$V1135-4,0)&amp;"")</f>
        <v/>
      </c>
      <c r="S1135" s="224" t="str">
        <f t="shared" ca="1" si="54"/>
        <v/>
      </c>
      <c r="T1135" s="224" t="str">
        <f ca="1">IF(B1135="","",IF(ISERROR(MATCH($J1135,SorP!$B$1:$B$6230,0)),"",INDIRECT("'SorP'!$A$"&amp;MATCH($J1135,SorP!$B$1:$B$6230,0))))</f>
        <v/>
      </c>
      <c r="U1135" s="239"/>
      <c r="V1135" s="269" t="e">
        <f>IF(C1135="",NA(),MATCH($B1135&amp;$C1135,'Smelter Look-up'!$J:$J,0))</f>
        <v>#N/A</v>
      </c>
      <c r="W1135" s="270"/>
      <c r="X1135" s="270">
        <f t="shared" ca="1" si="55"/>
        <v>0</v>
      </c>
      <c r="Y1135" s="270"/>
      <c r="Z1135" s="270"/>
      <c r="AB1135" s="272" t="str">
        <f t="shared" si="56"/>
        <v/>
      </c>
    </row>
    <row r="1136" spans="1:28" s="271" customFormat="1" ht="20.25">
      <c r="A1136" s="215"/>
      <c r="B1136" s="216" t="str">
        <f>IF(LEN(A1136)=0,"",INDEX('Smelter Look-up'!$A:$A,MATCH($A1136,'Smelter Look-up'!$E:$E,0)))</f>
        <v/>
      </c>
      <c r="C1136" s="220" t="str">
        <f>IF(LEN(A1136)=0,"",INDEX('Smelter Look-up'!$C:$C,MATCH($A1136,'Smelter Look-up'!$E:$E,0)))</f>
        <v/>
      </c>
      <c r="D1136" s="216"/>
      <c r="E1136" s="216" t="str">
        <f ca="1">IF(ISERROR($V1136),"",OFFSET('Smelter Look-up'!$D$4,$V1136-4,0)&amp;"")</f>
        <v/>
      </c>
      <c r="F1136" s="216" t="str">
        <f ca="1">IF(ISERROR($V1136),"",OFFSET('Smelter Look-up'!$E$4,$V1136-4,0))</f>
        <v/>
      </c>
      <c r="G1136" s="216" t="str">
        <f ca="1">IF(C1136=$X$4,"Enter smelter details", IF(ISERROR($V1136),"",OFFSET('Smelter Look-up'!$F$4,$V1136-4,0)))</f>
        <v/>
      </c>
      <c r="H1136" s="217" t="str">
        <f ca="1">IF(ISERROR($V1136),"",OFFSET('Smelter Look-up'!$G$4,$V1136-4,0))</f>
        <v/>
      </c>
      <c r="I1136" s="218" t="str">
        <f ca="1">IF(ISERROR($V1136),"",OFFSET('Smelter Look-up'!$H$4,$V1136-4,0))</f>
        <v/>
      </c>
      <c r="J1136" s="218" t="str">
        <f ca="1">IF(ISERROR($V1136),"",OFFSET('Smelter Look-up'!$I$4,$V1136-4,0))</f>
        <v/>
      </c>
      <c r="K1136" s="267"/>
      <c r="L1136" s="267"/>
      <c r="M1136" s="267"/>
      <c r="N1136" s="267"/>
      <c r="O1136" s="267"/>
      <c r="P1136" s="219"/>
      <c r="Q1136" s="268"/>
      <c r="R1136" s="216" t="str">
        <f ca="1">IF(ISERROR($V1136),"",OFFSET('Smelter Look-up'!$C$4,$V1136-4,0)&amp;"")</f>
        <v/>
      </c>
      <c r="S1136" s="224" t="str">
        <f t="shared" ca="1" si="54"/>
        <v/>
      </c>
      <c r="T1136" s="224" t="str">
        <f ca="1">IF(B1136="","",IF(ISERROR(MATCH($J1136,SorP!$B$1:$B$6230,0)),"",INDIRECT("'SorP'!$A$"&amp;MATCH($J1136,SorP!$B$1:$B$6230,0))))</f>
        <v/>
      </c>
      <c r="U1136" s="239"/>
      <c r="V1136" s="269" t="e">
        <f>IF(C1136="",NA(),MATCH($B1136&amp;$C1136,'Smelter Look-up'!$J:$J,0))</f>
        <v>#N/A</v>
      </c>
      <c r="W1136" s="270"/>
      <c r="X1136" s="270">
        <f t="shared" ca="1" si="55"/>
        <v>0</v>
      </c>
      <c r="Y1136" s="270"/>
      <c r="Z1136" s="270"/>
      <c r="AB1136" s="272" t="str">
        <f t="shared" si="56"/>
        <v/>
      </c>
    </row>
    <row r="1137" spans="1:28" s="271" customFormat="1" ht="20.25">
      <c r="A1137" s="215"/>
      <c r="B1137" s="216" t="str">
        <f>IF(LEN(A1137)=0,"",INDEX('Smelter Look-up'!$A:$A,MATCH($A1137,'Smelter Look-up'!$E:$E,0)))</f>
        <v/>
      </c>
      <c r="C1137" s="220" t="str">
        <f>IF(LEN(A1137)=0,"",INDEX('Smelter Look-up'!$C:$C,MATCH($A1137,'Smelter Look-up'!$E:$E,0)))</f>
        <v/>
      </c>
      <c r="D1137" s="216"/>
      <c r="E1137" s="216" t="str">
        <f ca="1">IF(ISERROR($V1137),"",OFFSET('Smelter Look-up'!$D$4,$V1137-4,0)&amp;"")</f>
        <v/>
      </c>
      <c r="F1137" s="216" t="str">
        <f ca="1">IF(ISERROR($V1137),"",OFFSET('Smelter Look-up'!$E$4,$V1137-4,0))</f>
        <v/>
      </c>
      <c r="G1137" s="216" t="str">
        <f ca="1">IF(C1137=$X$4,"Enter smelter details", IF(ISERROR($V1137),"",OFFSET('Smelter Look-up'!$F$4,$V1137-4,0)))</f>
        <v/>
      </c>
      <c r="H1137" s="217" t="str">
        <f ca="1">IF(ISERROR($V1137),"",OFFSET('Smelter Look-up'!$G$4,$V1137-4,0))</f>
        <v/>
      </c>
      <c r="I1137" s="218" t="str">
        <f ca="1">IF(ISERROR($V1137),"",OFFSET('Smelter Look-up'!$H$4,$V1137-4,0))</f>
        <v/>
      </c>
      <c r="J1137" s="218" t="str">
        <f ca="1">IF(ISERROR($V1137),"",OFFSET('Smelter Look-up'!$I$4,$V1137-4,0))</f>
        <v/>
      </c>
      <c r="K1137" s="267"/>
      <c r="L1137" s="267"/>
      <c r="M1137" s="267"/>
      <c r="N1137" s="267"/>
      <c r="O1137" s="267"/>
      <c r="P1137" s="219"/>
      <c r="Q1137" s="268"/>
      <c r="R1137" s="216" t="str">
        <f ca="1">IF(ISERROR($V1137),"",OFFSET('Smelter Look-up'!$C$4,$V1137-4,0)&amp;"")</f>
        <v/>
      </c>
      <c r="S1137" s="224" t="str">
        <f t="shared" ca="1" si="54"/>
        <v/>
      </c>
      <c r="T1137" s="224" t="str">
        <f ca="1">IF(B1137="","",IF(ISERROR(MATCH($J1137,SorP!$B$1:$B$6230,0)),"",INDIRECT("'SorP'!$A$"&amp;MATCH($J1137,SorP!$B$1:$B$6230,0))))</f>
        <v/>
      </c>
      <c r="U1137" s="239"/>
      <c r="V1137" s="269" t="e">
        <f>IF(C1137="",NA(),MATCH($B1137&amp;$C1137,'Smelter Look-up'!$J:$J,0))</f>
        <v>#N/A</v>
      </c>
      <c r="W1137" s="270"/>
      <c r="X1137" s="270">
        <f t="shared" ca="1" si="55"/>
        <v>0</v>
      </c>
      <c r="Y1137" s="270"/>
      <c r="Z1137" s="270"/>
      <c r="AB1137" s="272" t="str">
        <f t="shared" si="56"/>
        <v/>
      </c>
    </row>
    <row r="1138" spans="1:28" s="271" customFormat="1" ht="20.25">
      <c r="A1138" s="215"/>
      <c r="B1138" s="216" t="str">
        <f>IF(LEN(A1138)=0,"",INDEX('Smelter Look-up'!$A:$A,MATCH($A1138,'Smelter Look-up'!$E:$E,0)))</f>
        <v/>
      </c>
      <c r="C1138" s="220" t="str">
        <f>IF(LEN(A1138)=0,"",INDEX('Smelter Look-up'!$C:$C,MATCH($A1138,'Smelter Look-up'!$E:$E,0)))</f>
        <v/>
      </c>
      <c r="D1138" s="216"/>
      <c r="E1138" s="216" t="str">
        <f ca="1">IF(ISERROR($V1138),"",OFFSET('Smelter Look-up'!$D$4,$V1138-4,0)&amp;"")</f>
        <v/>
      </c>
      <c r="F1138" s="216" t="str">
        <f ca="1">IF(ISERROR($V1138),"",OFFSET('Smelter Look-up'!$E$4,$V1138-4,0))</f>
        <v/>
      </c>
      <c r="G1138" s="216" t="str">
        <f ca="1">IF(C1138=$X$4,"Enter smelter details", IF(ISERROR($V1138),"",OFFSET('Smelter Look-up'!$F$4,$V1138-4,0)))</f>
        <v/>
      </c>
      <c r="H1138" s="217" t="str">
        <f ca="1">IF(ISERROR($V1138),"",OFFSET('Smelter Look-up'!$G$4,$V1138-4,0))</f>
        <v/>
      </c>
      <c r="I1138" s="218" t="str">
        <f ca="1">IF(ISERROR($V1138),"",OFFSET('Smelter Look-up'!$H$4,$V1138-4,0))</f>
        <v/>
      </c>
      <c r="J1138" s="218" t="str">
        <f ca="1">IF(ISERROR($V1138),"",OFFSET('Smelter Look-up'!$I$4,$V1138-4,0))</f>
        <v/>
      </c>
      <c r="K1138" s="267"/>
      <c r="L1138" s="267"/>
      <c r="M1138" s="267"/>
      <c r="N1138" s="267"/>
      <c r="O1138" s="267"/>
      <c r="P1138" s="219"/>
      <c r="Q1138" s="268"/>
      <c r="R1138" s="216" t="str">
        <f ca="1">IF(ISERROR($V1138),"",OFFSET('Smelter Look-up'!$C$4,$V1138-4,0)&amp;"")</f>
        <v/>
      </c>
      <c r="S1138" s="224" t="str">
        <f t="shared" ca="1" si="54"/>
        <v/>
      </c>
      <c r="T1138" s="224" t="str">
        <f ca="1">IF(B1138="","",IF(ISERROR(MATCH($J1138,SorP!$B$1:$B$6230,0)),"",INDIRECT("'SorP'!$A$"&amp;MATCH($J1138,SorP!$B$1:$B$6230,0))))</f>
        <v/>
      </c>
      <c r="U1138" s="239"/>
      <c r="V1138" s="269" t="e">
        <f>IF(C1138="",NA(),MATCH($B1138&amp;$C1138,'Smelter Look-up'!$J:$J,0))</f>
        <v>#N/A</v>
      </c>
      <c r="W1138" s="270"/>
      <c r="X1138" s="270">
        <f t="shared" ca="1" si="55"/>
        <v>0</v>
      </c>
      <c r="Y1138" s="270"/>
      <c r="Z1138" s="270"/>
      <c r="AB1138" s="272" t="str">
        <f t="shared" si="56"/>
        <v/>
      </c>
    </row>
    <row r="1139" spans="1:28" s="271" customFormat="1" ht="20.25">
      <c r="A1139" s="215"/>
      <c r="B1139" s="216" t="str">
        <f>IF(LEN(A1139)=0,"",INDEX('Smelter Look-up'!$A:$A,MATCH($A1139,'Smelter Look-up'!$E:$E,0)))</f>
        <v/>
      </c>
      <c r="C1139" s="220" t="str">
        <f>IF(LEN(A1139)=0,"",INDEX('Smelter Look-up'!$C:$C,MATCH($A1139,'Smelter Look-up'!$E:$E,0)))</f>
        <v/>
      </c>
      <c r="D1139" s="216"/>
      <c r="E1139" s="216" t="str">
        <f ca="1">IF(ISERROR($V1139),"",OFFSET('Smelter Look-up'!$D$4,$V1139-4,0)&amp;"")</f>
        <v/>
      </c>
      <c r="F1139" s="216" t="str">
        <f ca="1">IF(ISERROR($V1139),"",OFFSET('Smelter Look-up'!$E$4,$V1139-4,0))</f>
        <v/>
      </c>
      <c r="G1139" s="216" t="str">
        <f ca="1">IF(C1139=$X$4,"Enter smelter details", IF(ISERROR($V1139),"",OFFSET('Smelter Look-up'!$F$4,$V1139-4,0)))</f>
        <v/>
      </c>
      <c r="H1139" s="217" t="str">
        <f ca="1">IF(ISERROR($V1139),"",OFFSET('Smelter Look-up'!$G$4,$V1139-4,0))</f>
        <v/>
      </c>
      <c r="I1139" s="218" t="str">
        <f ca="1">IF(ISERROR($V1139),"",OFFSET('Smelter Look-up'!$H$4,$V1139-4,0))</f>
        <v/>
      </c>
      <c r="J1139" s="218" t="str">
        <f ca="1">IF(ISERROR($V1139),"",OFFSET('Smelter Look-up'!$I$4,$V1139-4,0))</f>
        <v/>
      </c>
      <c r="K1139" s="267"/>
      <c r="L1139" s="267"/>
      <c r="M1139" s="267"/>
      <c r="N1139" s="267"/>
      <c r="O1139" s="267"/>
      <c r="P1139" s="219"/>
      <c r="Q1139" s="268"/>
      <c r="R1139" s="216" t="str">
        <f ca="1">IF(ISERROR($V1139),"",OFFSET('Smelter Look-up'!$C$4,$V1139-4,0)&amp;"")</f>
        <v/>
      </c>
      <c r="S1139" s="224" t="str">
        <f t="shared" ca="1" si="54"/>
        <v/>
      </c>
      <c r="T1139" s="224" t="str">
        <f ca="1">IF(B1139="","",IF(ISERROR(MATCH($J1139,SorP!$B$1:$B$6230,0)),"",INDIRECT("'SorP'!$A$"&amp;MATCH($J1139,SorP!$B$1:$B$6230,0))))</f>
        <v/>
      </c>
      <c r="U1139" s="239"/>
      <c r="V1139" s="269" t="e">
        <f>IF(C1139="",NA(),MATCH($B1139&amp;$C1139,'Smelter Look-up'!$J:$J,0))</f>
        <v>#N/A</v>
      </c>
      <c r="W1139" s="270"/>
      <c r="X1139" s="270">
        <f t="shared" ca="1" si="55"/>
        <v>0</v>
      </c>
      <c r="Y1139" s="270"/>
      <c r="Z1139" s="270"/>
      <c r="AB1139" s="272" t="str">
        <f t="shared" si="56"/>
        <v/>
      </c>
    </row>
    <row r="1140" spans="1:28" s="271" customFormat="1" ht="20.25">
      <c r="A1140" s="215"/>
      <c r="B1140" s="216" t="str">
        <f>IF(LEN(A1140)=0,"",INDEX('Smelter Look-up'!$A:$A,MATCH($A1140,'Smelter Look-up'!$E:$E,0)))</f>
        <v/>
      </c>
      <c r="C1140" s="220" t="str">
        <f>IF(LEN(A1140)=0,"",INDEX('Smelter Look-up'!$C:$C,MATCH($A1140,'Smelter Look-up'!$E:$E,0)))</f>
        <v/>
      </c>
      <c r="D1140" s="216"/>
      <c r="E1140" s="216" t="str">
        <f ca="1">IF(ISERROR($V1140),"",OFFSET('Smelter Look-up'!$D$4,$V1140-4,0)&amp;"")</f>
        <v/>
      </c>
      <c r="F1140" s="216" t="str">
        <f ca="1">IF(ISERROR($V1140),"",OFFSET('Smelter Look-up'!$E$4,$V1140-4,0))</f>
        <v/>
      </c>
      <c r="G1140" s="216" t="str">
        <f ca="1">IF(C1140=$X$4,"Enter smelter details", IF(ISERROR($V1140),"",OFFSET('Smelter Look-up'!$F$4,$V1140-4,0)))</f>
        <v/>
      </c>
      <c r="H1140" s="217" t="str">
        <f ca="1">IF(ISERROR($V1140),"",OFFSET('Smelter Look-up'!$G$4,$V1140-4,0))</f>
        <v/>
      </c>
      <c r="I1140" s="218" t="str">
        <f ca="1">IF(ISERROR($V1140),"",OFFSET('Smelter Look-up'!$H$4,$V1140-4,0))</f>
        <v/>
      </c>
      <c r="J1140" s="218" t="str">
        <f ca="1">IF(ISERROR($V1140),"",OFFSET('Smelter Look-up'!$I$4,$V1140-4,0))</f>
        <v/>
      </c>
      <c r="K1140" s="267"/>
      <c r="L1140" s="267"/>
      <c r="M1140" s="267"/>
      <c r="N1140" s="267"/>
      <c r="O1140" s="267"/>
      <c r="P1140" s="219"/>
      <c r="Q1140" s="268"/>
      <c r="R1140" s="216" t="str">
        <f ca="1">IF(ISERROR($V1140),"",OFFSET('Smelter Look-up'!$C$4,$V1140-4,0)&amp;"")</f>
        <v/>
      </c>
      <c r="S1140" s="224" t="str">
        <f t="shared" ca="1" si="54"/>
        <v/>
      </c>
      <c r="T1140" s="224" t="str">
        <f ca="1">IF(B1140="","",IF(ISERROR(MATCH($J1140,SorP!$B$1:$B$6230,0)),"",INDIRECT("'SorP'!$A$"&amp;MATCH($J1140,SorP!$B$1:$B$6230,0))))</f>
        <v/>
      </c>
      <c r="U1140" s="239"/>
      <c r="V1140" s="269" t="e">
        <f>IF(C1140="",NA(),MATCH($B1140&amp;$C1140,'Smelter Look-up'!$J:$J,0))</f>
        <v>#N/A</v>
      </c>
      <c r="W1140" s="270"/>
      <c r="X1140" s="270">
        <f t="shared" ca="1" si="55"/>
        <v>0</v>
      </c>
      <c r="Y1140" s="270"/>
      <c r="Z1140" s="270"/>
      <c r="AB1140" s="272" t="str">
        <f t="shared" si="56"/>
        <v/>
      </c>
    </row>
    <row r="1141" spans="1:28" s="271" customFormat="1" ht="20.25">
      <c r="A1141" s="215"/>
      <c r="B1141" s="216" t="str">
        <f>IF(LEN(A1141)=0,"",INDEX('Smelter Look-up'!$A:$A,MATCH($A1141,'Smelter Look-up'!$E:$E,0)))</f>
        <v/>
      </c>
      <c r="C1141" s="220" t="str">
        <f>IF(LEN(A1141)=0,"",INDEX('Smelter Look-up'!$C:$C,MATCH($A1141,'Smelter Look-up'!$E:$E,0)))</f>
        <v/>
      </c>
      <c r="D1141" s="216"/>
      <c r="E1141" s="216" t="str">
        <f ca="1">IF(ISERROR($V1141),"",OFFSET('Smelter Look-up'!$D$4,$V1141-4,0)&amp;"")</f>
        <v/>
      </c>
      <c r="F1141" s="216" t="str">
        <f ca="1">IF(ISERROR($V1141),"",OFFSET('Smelter Look-up'!$E$4,$V1141-4,0))</f>
        <v/>
      </c>
      <c r="G1141" s="216" t="str">
        <f ca="1">IF(C1141=$X$4,"Enter smelter details", IF(ISERROR($V1141),"",OFFSET('Smelter Look-up'!$F$4,$V1141-4,0)))</f>
        <v/>
      </c>
      <c r="H1141" s="217" t="str">
        <f ca="1">IF(ISERROR($V1141),"",OFFSET('Smelter Look-up'!$G$4,$V1141-4,0))</f>
        <v/>
      </c>
      <c r="I1141" s="218" t="str">
        <f ca="1">IF(ISERROR($V1141),"",OFFSET('Smelter Look-up'!$H$4,$V1141-4,0))</f>
        <v/>
      </c>
      <c r="J1141" s="218" t="str">
        <f ca="1">IF(ISERROR($V1141),"",OFFSET('Smelter Look-up'!$I$4,$V1141-4,0))</f>
        <v/>
      </c>
      <c r="K1141" s="267"/>
      <c r="L1141" s="267"/>
      <c r="M1141" s="267"/>
      <c r="N1141" s="267"/>
      <c r="O1141" s="267"/>
      <c r="P1141" s="219"/>
      <c r="Q1141" s="268"/>
      <c r="R1141" s="216" t="str">
        <f ca="1">IF(ISERROR($V1141),"",OFFSET('Smelter Look-up'!$C$4,$V1141-4,0)&amp;"")</f>
        <v/>
      </c>
      <c r="S1141" s="224" t="str">
        <f t="shared" ca="1" si="54"/>
        <v/>
      </c>
      <c r="T1141" s="224" t="str">
        <f ca="1">IF(B1141="","",IF(ISERROR(MATCH($J1141,SorP!$B$1:$B$6230,0)),"",INDIRECT("'SorP'!$A$"&amp;MATCH($J1141,SorP!$B$1:$B$6230,0))))</f>
        <v/>
      </c>
      <c r="U1141" s="239"/>
      <c r="V1141" s="269" t="e">
        <f>IF(C1141="",NA(),MATCH($B1141&amp;$C1141,'Smelter Look-up'!$J:$J,0))</f>
        <v>#N/A</v>
      </c>
      <c r="W1141" s="270"/>
      <c r="X1141" s="270">
        <f t="shared" ca="1" si="55"/>
        <v>0</v>
      </c>
      <c r="Y1141" s="270"/>
      <c r="Z1141" s="270"/>
      <c r="AB1141" s="272" t="str">
        <f t="shared" si="56"/>
        <v/>
      </c>
    </row>
    <row r="1142" spans="1:28" s="271" customFormat="1" ht="20.25">
      <c r="A1142" s="215"/>
      <c r="B1142" s="216" t="str">
        <f>IF(LEN(A1142)=0,"",INDEX('Smelter Look-up'!$A:$A,MATCH($A1142,'Smelter Look-up'!$E:$E,0)))</f>
        <v/>
      </c>
      <c r="C1142" s="220" t="str">
        <f>IF(LEN(A1142)=0,"",INDEX('Smelter Look-up'!$C:$C,MATCH($A1142,'Smelter Look-up'!$E:$E,0)))</f>
        <v/>
      </c>
      <c r="D1142" s="216"/>
      <c r="E1142" s="216" t="str">
        <f ca="1">IF(ISERROR($V1142),"",OFFSET('Smelter Look-up'!$D$4,$V1142-4,0)&amp;"")</f>
        <v/>
      </c>
      <c r="F1142" s="216" t="str">
        <f ca="1">IF(ISERROR($V1142),"",OFFSET('Smelter Look-up'!$E$4,$V1142-4,0))</f>
        <v/>
      </c>
      <c r="G1142" s="216" t="str">
        <f ca="1">IF(C1142=$X$4,"Enter smelter details", IF(ISERROR($V1142),"",OFFSET('Smelter Look-up'!$F$4,$V1142-4,0)))</f>
        <v/>
      </c>
      <c r="H1142" s="217" t="str">
        <f ca="1">IF(ISERROR($V1142),"",OFFSET('Smelter Look-up'!$G$4,$V1142-4,0))</f>
        <v/>
      </c>
      <c r="I1142" s="218" t="str">
        <f ca="1">IF(ISERROR($V1142),"",OFFSET('Smelter Look-up'!$H$4,$V1142-4,0))</f>
        <v/>
      </c>
      <c r="J1142" s="218" t="str">
        <f ca="1">IF(ISERROR($V1142),"",OFFSET('Smelter Look-up'!$I$4,$V1142-4,0))</f>
        <v/>
      </c>
      <c r="K1142" s="267"/>
      <c r="L1142" s="267"/>
      <c r="M1142" s="267"/>
      <c r="N1142" s="267"/>
      <c r="O1142" s="267"/>
      <c r="P1142" s="219"/>
      <c r="Q1142" s="268"/>
      <c r="R1142" s="216" t="str">
        <f ca="1">IF(ISERROR($V1142),"",OFFSET('Smelter Look-up'!$C$4,$V1142-4,0)&amp;"")</f>
        <v/>
      </c>
      <c r="S1142" s="224" t="str">
        <f t="shared" ca="1" si="54"/>
        <v/>
      </c>
      <c r="T1142" s="224" t="str">
        <f ca="1">IF(B1142="","",IF(ISERROR(MATCH($J1142,SorP!$B$1:$B$6230,0)),"",INDIRECT("'SorP'!$A$"&amp;MATCH($J1142,SorP!$B$1:$B$6230,0))))</f>
        <v/>
      </c>
      <c r="U1142" s="239"/>
      <c r="V1142" s="269" t="e">
        <f>IF(C1142="",NA(),MATCH($B1142&amp;$C1142,'Smelter Look-up'!$J:$J,0))</f>
        <v>#N/A</v>
      </c>
      <c r="W1142" s="270"/>
      <c r="X1142" s="270">
        <f t="shared" ca="1" si="55"/>
        <v>0</v>
      </c>
      <c r="Y1142" s="270"/>
      <c r="Z1142" s="270"/>
      <c r="AB1142" s="272" t="str">
        <f t="shared" si="56"/>
        <v/>
      </c>
    </row>
    <row r="1143" spans="1:28" s="271" customFormat="1" ht="20.25">
      <c r="A1143" s="215"/>
      <c r="B1143" s="216" t="str">
        <f>IF(LEN(A1143)=0,"",INDEX('Smelter Look-up'!$A:$A,MATCH($A1143,'Smelter Look-up'!$E:$E,0)))</f>
        <v/>
      </c>
      <c r="C1143" s="220" t="str">
        <f>IF(LEN(A1143)=0,"",INDEX('Smelter Look-up'!$C:$C,MATCH($A1143,'Smelter Look-up'!$E:$E,0)))</f>
        <v/>
      </c>
      <c r="D1143" s="216"/>
      <c r="E1143" s="216" t="str">
        <f ca="1">IF(ISERROR($V1143),"",OFFSET('Smelter Look-up'!$D$4,$V1143-4,0)&amp;"")</f>
        <v/>
      </c>
      <c r="F1143" s="216" t="str">
        <f ca="1">IF(ISERROR($V1143),"",OFFSET('Smelter Look-up'!$E$4,$V1143-4,0))</f>
        <v/>
      </c>
      <c r="G1143" s="216" t="str">
        <f ca="1">IF(C1143=$X$4,"Enter smelter details", IF(ISERROR($V1143),"",OFFSET('Smelter Look-up'!$F$4,$V1143-4,0)))</f>
        <v/>
      </c>
      <c r="H1143" s="217" t="str">
        <f ca="1">IF(ISERROR($V1143),"",OFFSET('Smelter Look-up'!$G$4,$V1143-4,0))</f>
        <v/>
      </c>
      <c r="I1143" s="218" t="str">
        <f ca="1">IF(ISERROR($V1143),"",OFFSET('Smelter Look-up'!$H$4,$V1143-4,0))</f>
        <v/>
      </c>
      <c r="J1143" s="218" t="str">
        <f ca="1">IF(ISERROR($V1143),"",OFFSET('Smelter Look-up'!$I$4,$V1143-4,0))</f>
        <v/>
      </c>
      <c r="K1143" s="267"/>
      <c r="L1143" s="267"/>
      <c r="M1143" s="267"/>
      <c r="N1143" s="267"/>
      <c r="O1143" s="267"/>
      <c r="P1143" s="219"/>
      <c r="Q1143" s="268"/>
      <c r="R1143" s="216" t="str">
        <f ca="1">IF(ISERROR($V1143),"",OFFSET('Smelter Look-up'!$C$4,$V1143-4,0)&amp;"")</f>
        <v/>
      </c>
      <c r="S1143" s="224" t="str">
        <f t="shared" ca="1" si="54"/>
        <v/>
      </c>
      <c r="T1143" s="224" t="str">
        <f ca="1">IF(B1143="","",IF(ISERROR(MATCH($J1143,SorP!$B$1:$B$6230,0)),"",INDIRECT("'SorP'!$A$"&amp;MATCH($J1143,SorP!$B$1:$B$6230,0))))</f>
        <v/>
      </c>
      <c r="U1143" s="239"/>
      <c r="V1143" s="269" t="e">
        <f>IF(C1143="",NA(),MATCH($B1143&amp;$C1143,'Smelter Look-up'!$J:$J,0))</f>
        <v>#N/A</v>
      </c>
      <c r="W1143" s="270"/>
      <c r="X1143" s="270">
        <f t="shared" ca="1" si="55"/>
        <v>0</v>
      </c>
      <c r="Y1143" s="270"/>
      <c r="Z1143" s="270"/>
      <c r="AB1143" s="272" t="str">
        <f t="shared" si="56"/>
        <v/>
      </c>
    </row>
    <row r="1144" spans="1:28" s="271" customFormat="1" ht="20.25">
      <c r="A1144" s="215"/>
      <c r="B1144" s="216" t="str">
        <f>IF(LEN(A1144)=0,"",INDEX('Smelter Look-up'!$A:$A,MATCH($A1144,'Smelter Look-up'!$E:$E,0)))</f>
        <v/>
      </c>
      <c r="C1144" s="220" t="str">
        <f>IF(LEN(A1144)=0,"",INDEX('Smelter Look-up'!$C:$C,MATCH($A1144,'Smelter Look-up'!$E:$E,0)))</f>
        <v/>
      </c>
      <c r="D1144" s="216"/>
      <c r="E1144" s="216" t="str">
        <f ca="1">IF(ISERROR($V1144),"",OFFSET('Smelter Look-up'!$D$4,$V1144-4,0)&amp;"")</f>
        <v/>
      </c>
      <c r="F1144" s="216" t="str">
        <f ca="1">IF(ISERROR($V1144),"",OFFSET('Smelter Look-up'!$E$4,$V1144-4,0))</f>
        <v/>
      </c>
      <c r="G1144" s="216" t="str">
        <f ca="1">IF(C1144=$X$4,"Enter smelter details", IF(ISERROR($V1144),"",OFFSET('Smelter Look-up'!$F$4,$V1144-4,0)))</f>
        <v/>
      </c>
      <c r="H1144" s="217" t="str">
        <f ca="1">IF(ISERROR($V1144),"",OFFSET('Smelter Look-up'!$G$4,$V1144-4,0))</f>
        <v/>
      </c>
      <c r="I1144" s="218" t="str">
        <f ca="1">IF(ISERROR($V1144),"",OFFSET('Smelter Look-up'!$H$4,$V1144-4,0))</f>
        <v/>
      </c>
      <c r="J1144" s="218" t="str">
        <f ca="1">IF(ISERROR($V1144),"",OFFSET('Smelter Look-up'!$I$4,$V1144-4,0))</f>
        <v/>
      </c>
      <c r="K1144" s="267"/>
      <c r="L1144" s="267"/>
      <c r="M1144" s="267"/>
      <c r="N1144" s="267"/>
      <c r="O1144" s="267"/>
      <c r="P1144" s="219"/>
      <c r="Q1144" s="268"/>
      <c r="R1144" s="216" t="str">
        <f ca="1">IF(ISERROR($V1144),"",OFFSET('Smelter Look-up'!$C$4,$V1144-4,0)&amp;"")</f>
        <v/>
      </c>
      <c r="S1144" s="224" t="str">
        <f t="shared" ca="1" si="54"/>
        <v/>
      </c>
      <c r="T1144" s="224" t="str">
        <f ca="1">IF(B1144="","",IF(ISERROR(MATCH($J1144,SorP!$B$1:$B$6230,0)),"",INDIRECT("'SorP'!$A$"&amp;MATCH($J1144,SorP!$B$1:$B$6230,0))))</f>
        <v/>
      </c>
      <c r="U1144" s="239"/>
      <c r="V1144" s="269" t="e">
        <f>IF(C1144="",NA(),MATCH($B1144&amp;$C1144,'Smelter Look-up'!$J:$J,0))</f>
        <v>#N/A</v>
      </c>
      <c r="W1144" s="270"/>
      <c r="X1144" s="270">
        <f t="shared" ca="1" si="55"/>
        <v>0</v>
      </c>
      <c r="Y1144" s="270"/>
      <c r="Z1144" s="270"/>
      <c r="AB1144" s="272" t="str">
        <f t="shared" si="56"/>
        <v/>
      </c>
    </row>
    <row r="1145" spans="1:28" s="271" customFormat="1" ht="20.25">
      <c r="A1145" s="215"/>
      <c r="B1145" s="216" t="str">
        <f>IF(LEN(A1145)=0,"",INDEX('Smelter Look-up'!$A:$A,MATCH($A1145,'Smelter Look-up'!$E:$E,0)))</f>
        <v/>
      </c>
      <c r="C1145" s="220" t="str">
        <f>IF(LEN(A1145)=0,"",INDEX('Smelter Look-up'!$C:$C,MATCH($A1145,'Smelter Look-up'!$E:$E,0)))</f>
        <v/>
      </c>
      <c r="D1145" s="216"/>
      <c r="E1145" s="216" t="str">
        <f ca="1">IF(ISERROR($V1145),"",OFFSET('Smelter Look-up'!$D$4,$V1145-4,0)&amp;"")</f>
        <v/>
      </c>
      <c r="F1145" s="216" t="str">
        <f ca="1">IF(ISERROR($V1145),"",OFFSET('Smelter Look-up'!$E$4,$V1145-4,0))</f>
        <v/>
      </c>
      <c r="G1145" s="216" t="str">
        <f ca="1">IF(C1145=$X$4,"Enter smelter details", IF(ISERROR($V1145),"",OFFSET('Smelter Look-up'!$F$4,$V1145-4,0)))</f>
        <v/>
      </c>
      <c r="H1145" s="217" t="str">
        <f ca="1">IF(ISERROR($V1145),"",OFFSET('Smelter Look-up'!$G$4,$V1145-4,0))</f>
        <v/>
      </c>
      <c r="I1145" s="218" t="str">
        <f ca="1">IF(ISERROR($V1145),"",OFFSET('Smelter Look-up'!$H$4,$V1145-4,0))</f>
        <v/>
      </c>
      <c r="J1145" s="218" t="str">
        <f ca="1">IF(ISERROR($V1145),"",OFFSET('Smelter Look-up'!$I$4,$V1145-4,0))</f>
        <v/>
      </c>
      <c r="K1145" s="267"/>
      <c r="L1145" s="267"/>
      <c r="M1145" s="267"/>
      <c r="N1145" s="267"/>
      <c r="O1145" s="267"/>
      <c r="P1145" s="219"/>
      <c r="Q1145" s="268"/>
      <c r="R1145" s="216" t="str">
        <f ca="1">IF(ISERROR($V1145),"",OFFSET('Smelter Look-up'!$C$4,$V1145-4,0)&amp;"")</f>
        <v/>
      </c>
      <c r="S1145" s="224" t="str">
        <f t="shared" ca="1" si="54"/>
        <v/>
      </c>
      <c r="T1145" s="224" t="str">
        <f ca="1">IF(B1145="","",IF(ISERROR(MATCH($J1145,SorP!$B$1:$B$6230,0)),"",INDIRECT("'SorP'!$A$"&amp;MATCH($J1145,SorP!$B$1:$B$6230,0))))</f>
        <v/>
      </c>
      <c r="U1145" s="239"/>
      <c r="V1145" s="269" t="e">
        <f>IF(C1145="",NA(),MATCH($B1145&amp;$C1145,'Smelter Look-up'!$J:$J,0))</f>
        <v>#N/A</v>
      </c>
      <c r="W1145" s="270"/>
      <c r="X1145" s="270">
        <f t="shared" ca="1" si="55"/>
        <v>0</v>
      </c>
      <c r="Y1145" s="270"/>
      <c r="Z1145" s="270"/>
      <c r="AB1145" s="272" t="str">
        <f t="shared" si="56"/>
        <v/>
      </c>
    </row>
    <row r="1146" spans="1:28" s="271" customFormat="1" ht="20.25">
      <c r="A1146" s="215"/>
      <c r="B1146" s="216" t="str">
        <f>IF(LEN(A1146)=0,"",INDEX('Smelter Look-up'!$A:$A,MATCH($A1146,'Smelter Look-up'!$E:$E,0)))</f>
        <v/>
      </c>
      <c r="C1146" s="220" t="str">
        <f>IF(LEN(A1146)=0,"",INDEX('Smelter Look-up'!$C:$C,MATCH($A1146,'Smelter Look-up'!$E:$E,0)))</f>
        <v/>
      </c>
      <c r="D1146" s="216"/>
      <c r="E1146" s="216" t="str">
        <f ca="1">IF(ISERROR($V1146),"",OFFSET('Smelter Look-up'!$D$4,$V1146-4,0)&amp;"")</f>
        <v/>
      </c>
      <c r="F1146" s="216" t="str">
        <f ca="1">IF(ISERROR($V1146),"",OFFSET('Smelter Look-up'!$E$4,$V1146-4,0))</f>
        <v/>
      </c>
      <c r="G1146" s="216" t="str">
        <f ca="1">IF(C1146=$X$4,"Enter smelter details", IF(ISERROR($V1146),"",OFFSET('Smelter Look-up'!$F$4,$V1146-4,0)))</f>
        <v/>
      </c>
      <c r="H1146" s="217" t="str">
        <f ca="1">IF(ISERROR($V1146),"",OFFSET('Smelter Look-up'!$G$4,$V1146-4,0))</f>
        <v/>
      </c>
      <c r="I1146" s="218" t="str">
        <f ca="1">IF(ISERROR($V1146),"",OFFSET('Smelter Look-up'!$H$4,$V1146-4,0))</f>
        <v/>
      </c>
      <c r="J1146" s="218" t="str">
        <f ca="1">IF(ISERROR($V1146),"",OFFSET('Smelter Look-up'!$I$4,$V1146-4,0))</f>
        <v/>
      </c>
      <c r="K1146" s="267"/>
      <c r="L1146" s="267"/>
      <c r="M1146" s="267"/>
      <c r="N1146" s="267"/>
      <c r="O1146" s="267"/>
      <c r="P1146" s="219"/>
      <c r="Q1146" s="268"/>
      <c r="R1146" s="216" t="str">
        <f ca="1">IF(ISERROR($V1146),"",OFFSET('Smelter Look-up'!$C$4,$V1146-4,0)&amp;"")</f>
        <v/>
      </c>
      <c r="S1146" s="224" t="str">
        <f t="shared" ca="1" si="54"/>
        <v/>
      </c>
      <c r="T1146" s="224" t="str">
        <f ca="1">IF(B1146="","",IF(ISERROR(MATCH($J1146,SorP!$B$1:$B$6230,0)),"",INDIRECT("'SorP'!$A$"&amp;MATCH($J1146,SorP!$B$1:$B$6230,0))))</f>
        <v/>
      </c>
      <c r="U1146" s="239"/>
      <c r="V1146" s="269" t="e">
        <f>IF(C1146="",NA(),MATCH($B1146&amp;$C1146,'Smelter Look-up'!$J:$J,0))</f>
        <v>#N/A</v>
      </c>
      <c r="W1146" s="270"/>
      <c r="X1146" s="270">
        <f t="shared" ca="1" si="55"/>
        <v>0</v>
      </c>
      <c r="Y1146" s="270"/>
      <c r="Z1146" s="270"/>
      <c r="AB1146" s="272" t="str">
        <f t="shared" si="56"/>
        <v/>
      </c>
    </row>
    <row r="1147" spans="1:28" s="271" customFormat="1" ht="20.25">
      <c r="A1147" s="215"/>
      <c r="B1147" s="216" t="str">
        <f>IF(LEN(A1147)=0,"",INDEX('Smelter Look-up'!$A:$A,MATCH($A1147,'Smelter Look-up'!$E:$E,0)))</f>
        <v/>
      </c>
      <c r="C1147" s="220" t="str">
        <f>IF(LEN(A1147)=0,"",INDEX('Smelter Look-up'!$C:$C,MATCH($A1147,'Smelter Look-up'!$E:$E,0)))</f>
        <v/>
      </c>
      <c r="D1147" s="216"/>
      <c r="E1147" s="216" t="str">
        <f ca="1">IF(ISERROR($V1147),"",OFFSET('Smelter Look-up'!$D$4,$V1147-4,0)&amp;"")</f>
        <v/>
      </c>
      <c r="F1147" s="216" t="str">
        <f ca="1">IF(ISERROR($V1147),"",OFFSET('Smelter Look-up'!$E$4,$V1147-4,0))</f>
        <v/>
      </c>
      <c r="G1147" s="216" t="str">
        <f ca="1">IF(C1147=$X$4,"Enter smelter details", IF(ISERROR($V1147),"",OFFSET('Smelter Look-up'!$F$4,$V1147-4,0)))</f>
        <v/>
      </c>
      <c r="H1147" s="217" t="str">
        <f ca="1">IF(ISERROR($V1147),"",OFFSET('Smelter Look-up'!$G$4,$V1147-4,0))</f>
        <v/>
      </c>
      <c r="I1147" s="218" t="str">
        <f ca="1">IF(ISERROR($V1147),"",OFFSET('Smelter Look-up'!$H$4,$V1147-4,0))</f>
        <v/>
      </c>
      <c r="J1147" s="218" t="str">
        <f ca="1">IF(ISERROR($V1147),"",OFFSET('Smelter Look-up'!$I$4,$V1147-4,0))</f>
        <v/>
      </c>
      <c r="K1147" s="267"/>
      <c r="L1147" s="267"/>
      <c r="M1147" s="267"/>
      <c r="N1147" s="267"/>
      <c r="O1147" s="267"/>
      <c r="P1147" s="219"/>
      <c r="Q1147" s="268"/>
      <c r="R1147" s="216" t="str">
        <f ca="1">IF(ISERROR($V1147),"",OFFSET('Smelter Look-up'!$C$4,$V1147-4,0)&amp;"")</f>
        <v/>
      </c>
      <c r="S1147" s="224" t="str">
        <f t="shared" ref="S1147:S1210" ca="1" si="57">IF(B1147="","",IF(ISERROR(MATCH($E1147,CL,0)),"Unknown",INDIRECT("'C'!$A$"&amp;MATCH($E1147,CL,0)+1)))</f>
        <v/>
      </c>
      <c r="T1147" s="224" t="str">
        <f ca="1">IF(B1147="","",IF(ISERROR(MATCH($J1147,SorP!$B$1:$B$6230,0)),"",INDIRECT("'SorP'!$A$"&amp;MATCH($J1147,SorP!$B$1:$B$6230,0))))</f>
        <v/>
      </c>
      <c r="U1147" s="239"/>
      <c r="V1147" s="269" t="e">
        <f>IF(C1147="",NA(),MATCH($B1147&amp;$C1147,'Smelter Look-up'!$J:$J,0))</f>
        <v>#N/A</v>
      </c>
      <c r="W1147" s="270"/>
      <c r="X1147" s="270">
        <f t="shared" ref="X1147:X1210" ca="1" si="58">IF(AND(C1147="Smelter not listed",OR(LEN(D1147)=0,LEN(E1147)=0)),1,0)</f>
        <v>0</v>
      </c>
      <c r="Y1147" s="270"/>
      <c r="Z1147" s="270"/>
      <c r="AB1147" s="272" t="str">
        <f t="shared" ref="AB1147:AB1210" si="59">B1147&amp;C1147</f>
        <v/>
      </c>
    </row>
    <row r="1148" spans="1:28" s="271" customFormat="1" ht="20.25">
      <c r="A1148" s="215"/>
      <c r="B1148" s="216" t="str">
        <f>IF(LEN(A1148)=0,"",INDEX('Smelter Look-up'!$A:$A,MATCH($A1148,'Smelter Look-up'!$E:$E,0)))</f>
        <v/>
      </c>
      <c r="C1148" s="220" t="str">
        <f>IF(LEN(A1148)=0,"",INDEX('Smelter Look-up'!$C:$C,MATCH($A1148,'Smelter Look-up'!$E:$E,0)))</f>
        <v/>
      </c>
      <c r="D1148" s="216"/>
      <c r="E1148" s="216" t="str">
        <f ca="1">IF(ISERROR($V1148),"",OFFSET('Smelter Look-up'!$D$4,$V1148-4,0)&amp;"")</f>
        <v/>
      </c>
      <c r="F1148" s="216" t="str">
        <f ca="1">IF(ISERROR($V1148),"",OFFSET('Smelter Look-up'!$E$4,$V1148-4,0))</f>
        <v/>
      </c>
      <c r="G1148" s="216" t="str">
        <f ca="1">IF(C1148=$X$4,"Enter smelter details", IF(ISERROR($V1148),"",OFFSET('Smelter Look-up'!$F$4,$V1148-4,0)))</f>
        <v/>
      </c>
      <c r="H1148" s="217" t="str">
        <f ca="1">IF(ISERROR($V1148),"",OFFSET('Smelter Look-up'!$G$4,$V1148-4,0))</f>
        <v/>
      </c>
      <c r="I1148" s="218" t="str">
        <f ca="1">IF(ISERROR($V1148),"",OFFSET('Smelter Look-up'!$H$4,$V1148-4,0))</f>
        <v/>
      </c>
      <c r="J1148" s="218" t="str">
        <f ca="1">IF(ISERROR($V1148),"",OFFSET('Smelter Look-up'!$I$4,$V1148-4,0))</f>
        <v/>
      </c>
      <c r="K1148" s="267"/>
      <c r="L1148" s="267"/>
      <c r="M1148" s="267"/>
      <c r="N1148" s="267"/>
      <c r="O1148" s="267"/>
      <c r="P1148" s="219"/>
      <c r="Q1148" s="268"/>
      <c r="R1148" s="216" t="str">
        <f ca="1">IF(ISERROR($V1148),"",OFFSET('Smelter Look-up'!$C$4,$V1148-4,0)&amp;"")</f>
        <v/>
      </c>
      <c r="S1148" s="224" t="str">
        <f t="shared" ca="1" si="57"/>
        <v/>
      </c>
      <c r="T1148" s="224" t="str">
        <f ca="1">IF(B1148="","",IF(ISERROR(MATCH($J1148,SorP!$B$1:$B$6230,0)),"",INDIRECT("'SorP'!$A$"&amp;MATCH($J1148,SorP!$B$1:$B$6230,0))))</f>
        <v/>
      </c>
      <c r="U1148" s="239"/>
      <c r="V1148" s="269" t="e">
        <f>IF(C1148="",NA(),MATCH($B1148&amp;$C1148,'Smelter Look-up'!$J:$J,0))</f>
        <v>#N/A</v>
      </c>
      <c r="W1148" s="270"/>
      <c r="X1148" s="270">
        <f t="shared" ca="1" si="58"/>
        <v>0</v>
      </c>
      <c r="Y1148" s="270"/>
      <c r="Z1148" s="270"/>
      <c r="AB1148" s="272" t="str">
        <f t="shared" si="59"/>
        <v/>
      </c>
    </row>
    <row r="1149" spans="1:28" s="271" customFormat="1" ht="20.25">
      <c r="A1149" s="215"/>
      <c r="B1149" s="216" t="str">
        <f>IF(LEN(A1149)=0,"",INDEX('Smelter Look-up'!$A:$A,MATCH($A1149,'Smelter Look-up'!$E:$E,0)))</f>
        <v/>
      </c>
      <c r="C1149" s="220" t="str">
        <f>IF(LEN(A1149)=0,"",INDEX('Smelter Look-up'!$C:$C,MATCH($A1149,'Smelter Look-up'!$E:$E,0)))</f>
        <v/>
      </c>
      <c r="D1149" s="216"/>
      <c r="E1149" s="216" t="str">
        <f ca="1">IF(ISERROR($V1149),"",OFFSET('Smelter Look-up'!$D$4,$V1149-4,0)&amp;"")</f>
        <v/>
      </c>
      <c r="F1149" s="216" t="str">
        <f ca="1">IF(ISERROR($V1149),"",OFFSET('Smelter Look-up'!$E$4,$V1149-4,0))</f>
        <v/>
      </c>
      <c r="G1149" s="216" t="str">
        <f ca="1">IF(C1149=$X$4,"Enter smelter details", IF(ISERROR($V1149),"",OFFSET('Smelter Look-up'!$F$4,$V1149-4,0)))</f>
        <v/>
      </c>
      <c r="H1149" s="217" t="str">
        <f ca="1">IF(ISERROR($V1149),"",OFFSET('Smelter Look-up'!$G$4,$V1149-4,0))</f>
        <v/>
      </c>
      <c r="I1149" s="218" t="str">
        <f ca="1">IF(ISERROR($V1149),"",OFFSET('Smelter Look-up'!$H$4,$V1149-4,0))</f>
        <v/>
      </c>
      <c r="J1149" s="218" t="str">
        <f ca="1">IF(ISERROR($V1149),"",OFFSET('Smelter Look-up'!$I$4,$V1149-4,0))</f>
        <v/>
      </c>
      <c r="K1149" s="267"/>
      <c r="L1149" s="267"/>
      <c r="M1149" s="267"/>
      <c r="N1149" s="267"/>
      <c r="O1149" s="267"/>
      <c r="P1149" s="219"/>
      <c r="Q1149" s="268"/>
      <c r="R1149" s="216" t="str">
        <f ca="1">IF(ISERROR($V1149),"",OFFSET('Smelter Look-up'!$C$4,$V1149-4,0)&amp;"")</f>
        <v/>
      </c>
      <c r="S1149" s="224" t="str">
        <f t="shared" ca="1" si="57"/>
        <v/>
      </c>
      <c r="T1149" s="224" t="str">
        <f ca="1">IF(B1149="","",IF(ISERROR(MATCH($J1149,SorP!$B$1:$B$6230,0)),"",INDIRECT("'SorP'!$A$"&amp;MATCH($J1149,SorP!$B$1:$B$6230,0))))</f>
        <v/>
      </c>
      <c r="U1149" s="239"/>
      <c r="V1149" s="269" t="e">
        <f>IF(C1149="",NA(),MATCH($B1149&amp;$C1149,'Smelter Look-up'!$J:$J,0))</f>
        <v>#N/A</v>
      </c>
      <c r="W1149" s="270"/>
      <c r="X1149" s="270">
        <f t="shared" ca="1" si="58"/>
        <v>0</v>
      </c>
      <c r="Y1149" s="270"/>
      <c r="Z1149" s="270"/>
      <c r="AB1149" s="272" t="str">
        <f t="shared" si="59"/>
        <v/>
      </c>
    </row>
    <row r="1150" spans="1:28" s="271" customFormat="1" ht="20.25">
      <c r="A1150" s="215"/>
      <c r="B1150" s="216" t="str">
        <f>IF(LEN(A1150)=0,"",INDEX('Smelter Look-up'!$A:$A,MATCH($A1150,'Smelter Look-up'!$E:$E,0)))</f>
        <v/>
      </c>
      <c r="C1150" s="220" t="str">
        <f>IF(LEN(A1150)=0,"",INDEX('Smelter Look-up'!$C:$C,MATCH($A1150,'Smelter Look-up'!$E:$E,0)))</f>
        <v/>
      </c>
      <c r="D1150" s="216"/>
      <c r="E1150" s="216" t="str">
        <f ca="1">IF(ISERROR($V1150),"",OFFSET('Smelter Look-up'!$D$4,$V1150-4,0)&amp;"")</f>
        <v/>
      </c>
      <c r="F1150" s="216" t="str">
        <f ca="1">IF(ISERROR($V1150),"",OFFSET('Smelter Look-up'!$E$4,$V1150-4,0))</f>
        <v/>
      </c>
      <c r="G1150" s="216" t="str">
        <f ca="1">IF(C1150=$X$4,"Enter smelter details", IF(ISERROR($V1150),"",OFFSET('Smelter Look-up'!$F$4,$V1150-4,0)))</f>
        <v/>
      </c>
      <c r="H1150" s="217" t="str">
        <f ca="1">IF(ISERROR($V1150),"",OFFSET('Smelter Look-up'!$G$4,$V1150-4,0))</f>
        <v/>
      </c>
      <c r="I1150" s="218" t="str">
        <f ca="1">IF(ISERROR($V1150),"",OFFSET('Smelter Look-up'!$H$4,$V1150-4,0))</f>
        <v/>
      </c>
      <c r="J1150" s="218" t="str">
        <f ca="1">IF(ISERROR($V1150),"",OFFSET('Smelter Look-up'!$I$4,$V1150-4,0))</f>
        <v/>
      </c>
      <c r="K1150" s="267"/>
      <c r="L1150" s="267"/>
      <c r="M1150" s="267"/>
      <c r="N1150" s="267"/>
      <c r="O1150" s="267"/>
      <c r="P1150" s="219"/>
      <c r="Q1150" s="268"/>
      <c r="R1150" s="216" t="str">
        <f ca="1">IF(ISERROR($V1150),"",OFFSET('Smelter Look-up'!$C$4,$V1150-4,0)&amp;"")</f>
        <v/>
      </c>
      <c r="S1150" s="224" t="str">
        <f t="shared" ca="1" si="57"/>
        <v/>
      </c>
      <c r="T1150" s="224" t="str">
        <f ca="1">IF(B1150="","",IF(ISERROR(MATCH($J1150,SorP!$B$1:$B$6230,0)),"",INDIRECT("'SorP'!$A$"&amp;MATCH($J1150,SorP!$B$1:$B$6230,0))))</f>
        <v/>
      </c>
      <c r="U1150" s="239"/>
      <c r="V1150" s="269" t="e">
        <f>IF(C1150="",NA(),MATCH($B1150&amp;$C1150,'Smelter Look-up'!$J:$J,0))</f>
        <v>#N/A</v>
      </c>
      <c r="W1150" s="270"/>
      <c r="X1150" s="270">
        <f t="shared" ca="1" si="58"/>
        <v>0</v>
      </c>
      <c r="Y1150" s="270"/>
      <c r="Z1150" s="270"/>
      <c r="AB1150" s="272" t="str">
        <f t="shared" si="59"/>
        <v/>
      </c>
    </row>
    <row r="1151" spans="1:28" s="271" customFormat="1" ht="20.25">
      <c r="A1151" s="215"/>
      <c r="B1151" s="216" t="str">
        <f>IF(LEN(A1151)=0,"",INDEX('Smelter Look-up'!$A:$A,MATCH($A1151,'Smelter Look-up'!$E:$E,0)))</f>
        <v/>
      </c>
      <c r="C1151" s="220" t="str">
        <f>IF(LEN(A1151)=0,"",INDEX('Smelter Look-up'!$C:$C,MATCH($A1151,'Smelter Look-up'!$E:$E,0)))</f>
        <v/>
      </c>
      <c r="D1151" s="216"/>
      <c r="E1151" s="216" t="str">
        <f ca="1">IF(ISERROR($V1151),"",OFFSET('Smelter Look-up'!$D$4,$V1151-4,0)&amp;"")</f>
        <v/>
      </c>
      <c r="F1151" s="216" t="str">
        <f ca="1">IF(ISERROR($V1151),"",OFFSET('Smelter Look-up'!$E$4,$V1151-4,0))</f>
        <v/>
      </c>
      <c r="G1151" s="216" t="str">
        <f ca="1">IF(C1151=$X$4,"Enter smelter details", IF(ISERROR($V1151),"",OFFSET('Smelter Look-up'!$F$4,$V1151-4,0)))</f>
        <v/>
      </c>
      <c r="H1151" s="217" t="str">
        <f ca="1">IF(ISERROR($V1151),"",OFFSET('Smelter Look-up'!$G$4,$V1151-4,0))</f>
        <v/>
      </c>
      <c r="I1151" s="218" t="str">
        <f ca="1">IF(ISERROR($V1151),"",OFFSET('Smelter Look-up'!$H$4,$V1151-4,0))</f>
        <v/>
      </c>
      <c r="J1151" s="218" t="str">
        <f ca="1">IF(ISERROR($V1151),"",OFFSET('Smelter Look-up'!$I$4,$V1151-4,0))</f>
        <v/>
      </c>
      <c r="K1151" s="267"/>
      <c r="L1151" s="267"/>
      <c r="M1151" s="267"/>
      <c r="N1151" s="267"/>
      <c r="O1151" s="267"/>
      <c r="P1151" s="219"/>
      <c r="Q1151" s="268"/>
      <c r="R1151" s="216" t="str">
        <f ca="1">IF(ISERROR($V1151),"",OFFSET('Smelter Look-up'!$C$4,$V1151-4,0)&amp;"")</f>
        <v/>
      </c>
      <c r="S1151" s="224" t="str">
        <f t="shared" ca="1" si="57"/>
        <v/>
      </c>
      <c r="T1151" s="224" t="str">
        <f ca="1">IF(B1151="","",IF(ISERROR(MATCH($J1151,SorP!$B$1:$B$6230,0)),"",INDIRECT("'SorP'!$A$"&amp;MATCH($J1151,SorP!$B$1:$B$6230,0))))</f>
        <v/>
      </c>
      <c r="U1151" s="239"/>
      <c r="V1151" s="269" t="e">
        <f>IF(C1151="",NA(),MATCH($B1151&amp;$C1151,'Smelter Look-up'!$J:$J,0))</f>
        <v>#N/A</v>
      </c>
      <c r="W1151" s="270"/>
      <c r="X1151" s="270">
        <f t="shared" ca="1" si="58"/>
        <v>0</v>
      </c>
      <c r="Y1151" s="270"/>
      <c r="Z1151" s="270"/>
      <c r="AB1151" s="272" t="str">
        <f t="shared" si="59"/>
        <v/>
      </c>
    </row>
    <row r="1152" spans="1:28" s="271" customFormat="1" ht="20.25">
      <c r="A1152" s="215"/>
      <c r="B1152" s="216" t="str">
        <f>IF(LEN(A1152)=0,"",INDEX('Smelter Look-up'!$A:$A,MATCH($A1152,'Smelter Look-up'!$E:$E,0)))</f>
        <v/>
      </c>
      <c r="C1152" s="220" t="str">
        <f>IF(LEN(A1152)=0,"",INDEX('Smelter Look-up'!$C:$C,MATCH($A1152,'Smelter Look-up'!$E:$E,0)))</f>
        <v/>
      </c>
      <c r="D1152" s="216"/>
      <c r="E1152" s="216" t="str">
        <f ca="1">IF(ISERROR($V1152),"",OFFSET('Smelter Look-up'!$D$4,$V1152-4,0)&amp;"")</f>
        <v/>
      </c>
      <c r="F1152" s="216" t="str">
        <f ca="1">IF(ISERROR($V1152),"",OFFSET('Smelter Look-up'!$E$4,$V1152-4,0))</f>
        <v/>
      </c>
      <c r="G1152" s="216" t="str">
        <f ca="1">IF(C1152=$X$4,"Enter smelter details", IF(ISERROR($V1152),"",OFFSET('Smelter Look-up'!$F$4,$V1152-4,0)))</f>
        <v/>
      </c>
      <c r="H1152" s="217" t="str">
        <f ca="1">IF(ISERROR($V1152),"",OFFSET('Smelter Look-up'!$G$4,$V1152-4,0))</f>
        <v/>
      </c>
      <c r="I1152" s="218" t="str">
        <f ca="1">IF(ISERROR($V1152),"",OFFSET('Smelter Look-up'!$H$4,$V1152-4,0))</f>
        <v/>
      </c>
      <c r="J1152" s="218" t="str">
        <f ca="1">IF(ISERROR($V1152),"",OFFSET('Smelter Look-up'!$I$4,$V1152-4,0))</f>
        <v/>
      </c>
      <c r="K1152" s="267"/>
      <c r="L1152" s="267"/>
      <c r="M1152" s="267"/>
      <c r="N1152" s="267"/>
      <c r="O1152" s="267"/>
      <c r="P1152" s="219"/>
      <c r="Q1152" s="268"/>
      <c r="R1152" s="216" t="str">
        <f ca="1">IF(ISERROR($V1152),"",OFFSET('Smelter Look-up'!$C$4,$V1152-4,0)&amp;"")</f>
        <v/>
      </c>
      <c r="S1152" s="224" t="str">
        <f t="shared" ca="1" si="57"/>
        <v/>
      </c>
      <c r="T1152" s="224" t="str">
        <f ca="1">IF(B1152="","",IF(ISERROR(MATCH($J1152,SorP!$B$1:$B$6230,0)),"",INDIRECT("'SorP'!$A$"&amp;MATCH($J1152,SorP!$B$1:$B$6230,0))))</f>
        <v/>
      </c>
      <c r="U1152" s="239"/>
      <c r="V1152" s="269" t="e">
        <f>IF(C1152="",NA(),MATCH($B1152&amp;$C1152,'Smelter Look-up'!$J:$J,0))</f>
        <v>#N/A</v>
      </c>
      <c r="W1152" s="270"/>
      <c r="X1152" s="270">
        <f t="shared" ca="1" si="58"/>
        <v>0</v>
      </c>
      <c r="Y1152" s="270"/>
      <c r="Z1152" s="270"/>
      <c r="AB1152" s="272" t="str">
        <f t="shared" si="59"/>
        <v/>
      </c>
    </row>
    <row r="1153" spans="1:28" s="271" customFormat="1" ht="20.25">
      <c r="A1153" s="215"/>
      <c r="B1153" s="216" t="str">
        <f>IF(LEN(A1153)=0,"",INDEX('Smelter Look-up'!$A:$A,MATCH($A1153,'Smelter Look-up'!$E:$E,0)))</f>
        <v/>
      </c>
      <c r="C1153" s="220" t="str">
        <f>IF(LEN(A1153)=0,"",INDEX('Smelter Look-up'!$C:$C,MATCH($A1153,'Smelter Look-up'!$E:$E,0)))</f>
        <v/>
      </c>
      <c r="D1153" s="216"/>
      <c r="E1153" s="216" t="str">
        <f ca="1">IF(ISERROR($V1153),"",OFFSET('Smelter Look-up'!$D$4,$V1153-4,0)&amp;"")</f>
        <v/>
      </c>
      <c r="F1153" s="216" t="str">
        <f ca="1">IF(ISERROR($V1153),"",OFFSET('Smelter Look-up'!$E$4,$V1153-4,0))</f>
        <v/>
      </c>
      <c r="G1153" s="216" t="str">
        <f ca="1">IF(C1153=$X$4,"Enter smelter details", IF(ISERROR($V1153),"",OFFSET('Smelter Look-up'!$F$4,$V1153-4,0)))</f>
        <v/>
      </c>
      <c r="H1153" s="217" t="str">
        <f ca="1">IF(ISERROR($V1153),"",OFFSET('Smelter Look-up'!$G$4,$V1153-4,0))</f>
        <v/>
      </c>
      <c r="I1153" s="218" t="str">
        <f ca="1">IF(ISERROR($V1153),"",OFFSET('Smelter Look-up'!$H$4,$V1153-4,0))</f>
        <v/>
      </c>
      <c r="J1153" s="218" t="str">
        <f ca="1">IF(ISERROR($V1153),"",OFFSET('Smelter Look-up'!$I$4,$V1153-4,0))</f>
        <v/>
      </c>
      <c r="K1153" s="267"/>
      <c r="L1153" s="267"/>
      <c r="M1153" s="267"/>
      <c r="N1153" s="267"/>
      <c r="O1153" s="267"/>
      <c r="P1153" s="219"/>
      <c r="Q1153" s="268"/>
      <c r="R1153" s="216" t="str">
        <f ca="1">IF(ISERROR($V1153),"",OFFSET('Smelter Look-up'!$C$4,$V1153-4,0)&amp;"")</f>
        <v/>
      </c>
      <c r="S1153" s="224" t="str">
        <f t="shared" ca="1" si="57"/>
        <v/>
      </c>
      <c r="T1153" s="224" t="str">
        <f ca="1">IF(B1153="","",IF(ISERROR(MATCH($J1153,SorP!$B$1:$B$6230,0)),"",INDIRECT("'SorP'!$A$"&amp;MATCH($J1153,SorP!$B$1:$B$6230,0))))</f>
        <v/>
      </c>
      <c r="U1153" s="239"/>
      <c r="V1153" s="269" t="e">
        <f>IF(C1153="",NA(),MATCH($B1153&amp;$C1153,'Smelter Look-up'!$J:$J,0))</f>
        <v>#N/A</v>
      </c>
      <c r="W1153" s="270"/>
      <c r="X1153" s="270">
        <f t="shared" ca="1" si="58"/>
        <v>0</v>
      </c>
      <c r="Y1153" s="270"/>
      <c r="Z1153" s="270"/>
      <c r="AB1153" s="272" t="str">
        <f t="shared" si="59"/>
        <v/>
      </c>
    </row>
    <row r="1154" spans="1:28" s="271" customFormat="1" ht="20.25">
      <c r="A1154" s="215"/>
      <c r="B1154" s="216" t="str">
        <f>IF(LEN(A1154)=0,"",INDEX('Smelter Look-up'!$A:$A,MATCH($A1154,'Smelter Look-up'!$E:$E,0)))</f>
        <v/>
      </c>
      <c r="C1154" s="220" t="str">
        <f>IF(LEN(A1154)=0,"",INDEX('Smelter Look-up'!$C:$C,MATCH($A1154,'Smelter Look-up'!$E:$E,0)))</f>
        <v/>
      </c>
      <c r="D1154" s="216"/>
      <c r="E1154" s="216" t="str">
        <f ca="1">IF(ISERROR($V1154),"",OFFSET('Smelter Look-up'!$D$4,$V1154-4,0)&amp;"")</f>
        <v/>
      </c>
      <c r="F1154" s="216" t="str">
        <f ca="1">IF(ISERROR($V1154),"",OFFSET('Smelter Look-up'!$E$4,$V1154-4,0))</f>
        <v/>
      </c>
      <c r="G1154" s="216" t="str">
        <f ca="1">IF(C1154=$X$4,"Enter smelter details", IF(ISERROR($V1154),"",OFFSET('Smelter Look-up'!$F$4,$V1154-4,0)))</f>
        <v/>
      </c>
      <c r="H1154" s="217" t="str">
        <f ca="1">IF(ISERROR($V1154),"",OFFSET('Smelter Look-up'!$G$4,$V1154-4,0))</f>
        <v/>
      </c>
      <c r="I1154" s="218" t="str">
        <f ca="1">IF(ISERROR($V1154),"",OFFSET('Smelter Look-up'!$H$4,$V1154-4,0))</f>
        <v/>
      </c>
      <c r="J1154" s="218" t="str">
        <f ca="1">IF(ISERROR($V1154),"",OFFSET('Smelter Look-up'!$I$4,$V1154-4,0))</f>
        <v/>
      </c>
      <c r="K1154" s="267"/>
      <c r="L1154" s="267"/>
      <c r="M1154" s="267"/>
      <c r="N1154" s="267"/>
      <c r="O1154" s="267"/>
      <c r="P1154" s="219"/>
      <c r="Q1154" s="268"/>
      <c r="R1154" s="216" t="str">
        <f ca="1">IF(ISERROR($V1154),"",OFFSET('Smelter Look-up'!$C$4,$V1154-4,0)&amp;"")</f>
        <v/>
      </c>
      <c r="S1154" s="224" t="str">
        <f t="shared" ca="1" si="57"/>
        <v/>
      </c>
      <c r="T1154" s="224" t="str">
        <f ca="1">IF(B1154="","",IF(ISERROR(MATCH($J1154,SorP!$B$1:$B$6230,0)),"",INDIRECT("'SorP'!$A$"&amp;MATCH($J1154,SorP!$B$1:$B$6230,0))))</f>
        <v/>
      </c>
      <c r="U1154" s="239"/>
      <c r="V1154" s="269" t="e">
        <f>IF(C1154="",NA(),MATCH($B1154&amp;$C1154,'Smelter Look-up'!$J:$J,0))</f>
        <v>#N/A</v>
      </c>
      <c r="W1154" s="270"/>
      <c r="X1154" s="270">
        <f t="shared" ca="1" si="58"/>
        <v>0</v>
      </c>
      <c r="Y1154" s="270"/>
      <c r="Z1154" s="270"/>
      <c r="AB1154" s="272" t="str">
        <f t="shared" si="59"/>
        <v/>
      </c>
    </row>
    <row r="1155" spans="1:28" s="271" customFormat="1" ht="20.25">
      <c r="A1155" s="215"/>
      <c r="B1155" s="216" t="str">
        <f>IF(LEN(A1155)=0,"",INDEX('Smelter Look-up'!$A:$A,MATCH($A1155,'Smelter Look-up'!$E:$E,0)))</f>
        <v/>
      </c>
      <c r="C1155" s="220" t="str">
        <f>IF(LEN(A1155)=0,"",INDEX('Smelter Look-up'!$C:$C,MATCH($A1155,'Smelter Look-up'!$E:$E,0)))</f>
        <v/>
      </c>
      <c r="D1155" s="216"/>
      <c r="E1155" s="216" t="str">
        <f ca="1">IF(ISERROR($V1155),"",OFFSET('Smelter Look-up'!$D$4,$V1155-4,0)&amp;"")</f>
        <v/>
      </c>
      <c r="F1155" s="216" t="str">
        <f ca="1">IF(ISERROR($V1155),"",OFFSET('Smelter Look-up'!$E$4,$V1155-4,0))</f>
        <v/>
      </c>
      <c r="G1155" s="216" t="str">
        <f ca="1">IF(C1155=$X$4,"Enter smelter details", IF(ISERROR($V1155),"",OFFSET('Smelter Look-up'!$F$4,$V1155-4,0)))</f>
        <v/>
      </c>
      <c r="H1155" s="217" t="str">
        <f ca="1">IF(ISERROR($V1155),"",OFFSET('Smelter Look-up'!$G$4,$V1155-4,0))</f>
        <v/>
      </c>
      <c r="I1155" s="218" t="str">
        <f ca="1">IF(ISERROR($V1155),"",OFFSET('Smelter Look-up'!$H$4,$V1155-4,0))</f>
        <v/>
      </c>
      <c r="J1155" s="218" t="str">
        <f ca="1">IF(ISERROR($V1155),"",OFFSET('Smelter Look-up'!$I$4,$V1155-4,0))</f>
        <v/>
      </c>
      <c r="K1155" s="267"/>
      <c r="L1155" s="267"/>
      <c r="M1155" s="267"/>
      <c r="N1155" s="267"/>
      <c r="O1155" s="267"/>
      <c r="P1155" s="219"/>
      <c r="Q1155" s="268"/>
      <c r="R1155" s="216" t="str">
        <f ca="1">IF(ISERROR($V1155),"",OFFSET('Smelter Look-up'!$C$4,$V1155-4,0)&amp;"")</f>
        <v/>
      </c>
      <c r="S1155" s="224" t="str">
        <f t="shared" ca="1" si="57"/>
        <v/>
      </c>
      <c r="T1155" s="224" t="str">
        <f ca="1">IF(B1155="","",IF(ISERROR(MATCH($J1155,SorP!$B$1:$B$6230,0)),"",INDIRECT("'SorP'!$A$"&amp;MATCH($J1155,SorP!$B$1:$B$6230,0))))</f>
        <v/>
      </c>
      <c r="U1155" s="239"/>
      <c r="V1155" s="269" t="e">
        <f>IF(C1155="",NA(),MATCH($B1155&amp;$C1155,'Smelter Look-up'!$J:$J,0))</f>
        <v>#N/A</v>
      </c>
      <c r="W1155" s="270"/>
      <c r="X1155" s="270">
        <f t="shared" ca="1" si="58"/>
        <v>0</v>
      </c>
      <c r="Y1155" s="270"/>
      <c r="Z1155" s="270"/>
      <c r="AB1155" s="272" t="str">
        <f t="shared" si="59"/>
        <v/>
      </c>
    </row>
    <row r="1156" spans="1:28" s="271" customFormat="1" ht="20.25">
      <c r="A1156" s="215"/>
      <c r="B1156" s="216" t="str">
        <f>IF(LEN(A1156)=0,"",INDEX('Smelter Look-up'!$A:$A,MATCH($A1156,'Smelter Look-up'!$E:$E,0)))</f>
        <v/>
      </c>
      <c r="C1156" s="220" t="str">
        <f>IF(LEN(A1156)=0,"",INDEX('Smelter Look-up'!$C:$C,MATCH($A1156,'Smelter Look-up'!$E:$E,0)))</f>
        <v/>
      </c>
      <c r="D1156" s="216"/>
      <c r="E1156" s="216" t="str">
        <f ca="1">IF(ISERROR($V1156),"",OFFSET('Smelter Look-up'!$D$4,$V1156-4,0)&amp;"")</f>
        <v/>
      </c>
      <c r="F1156" s="216" t="str">
        <f ca="1">IF(ISERROR($V1156),"",OFFSET('Smelter Look-up'!$E$4,$V1156-4,0))</f>
        <v/>
      </c>
      <c r="G1156" s="216" t="str">
        <f ca="1">IF(C1156=$X$4,"Enter smelter details", IF(ISERROR($V1156),"",OFFSET('Smelter Look-up'!$F$4,$V1156-4,0)))</f>
        <v/>
      </c>
      <c r="H1156" s="217" t="str">
        <f ca="1">IF(ISERROR($V1156),"",OFFSET('Smelter Look-up'!$G$4,$V1156-4,0))</f>
        <v/>
      </c>
      <c r="I1156" s="218" t="str">
        <f ca="1">IF(ISERROR($V1156),"",OFFSET('Smelter Look-up'!$H$4,$V1156-4,0))</f>
        <v/>
      </c>
      <c r="J1156" s="218" t="str">
        <f ca="1">IF(ISERROR($V1156),"",OFFSET('Smelter Look-up'!$I$4,$V1156-4,0))</f>
        <v/>
      </c>
      <c r="K1156" s="267"/>
      <c r="L1156" s="267"/>
      <c r="M1156" s="267"/>
      <c r="N1156" s="267"/>
      <c r="O1156" s="267"/>
      <c r="P1156" s="219"/>
      <c r="Q1156" s="268"/>
      <c r="R1156" s="216" t="str">
        <f ca="1">IF(ISERROR($V1156),"",OFFSET('Smelter Look-up'!$C$4,$V1156-4,0)&amp;"")</f>
        <v/>
      </c>
      <c r="S1156" s="224" t="str">
        <f t="shared" ca="1" si="57"/>
        <v/>
      </c>
      <c r="T1156" s="224" t="str">
        <f ca="1">IF(B1156="","",IF(ISERROR(MATCH($J1156,SorP!$B$1:$B$6230,0)),"",INDIRECT("'SorP'!$A$"&amp;MATCH($J1156,SorP!$B$1:$B$6230,0))))</f>
        <v/>
      </c>
      <c r="U1156" s="239"/>
      <c r="V1156" s="269" t="e">
        <f>IF(C1156="",NA(),MATCH($B1156&amp;$C1156,'Smelter Look-up'!$J:$J,0))</f>
        <v>#N/A</v>
      </c>
      <c r="W1156" s="270"/>
      <c r="X1156" s="270">
        <f t="shared" ca="1" si="58"/>
        <v>0</v>
      </c>
      <c r="Y1156" s="270"/>
      <c r="Z1156" s="270"/>
      <c r="AB1156" s="272" t="str">
        <f t="shared" si="59"/>
        <v/>
      </c>
    </row>
    <row r="1157" spans="1:28" s="271" customFormat="1" ht="20.25">
      <c r="A1157" s="215"/>
      <c r="B1157" s="216" t="str">
        <f>IF(LEN(A1157)=0,"",INDEX('Smelter Look-up'!$A:$A,MATCH($A1157,'Smelter Look-up'!$E:$E,0)))</f>
        <v/>
      </c>
      <c r="C1157" s="220" t="str">
        <f>IF(LEN(A1157)=0,"",INDEX('Smelter Look-up'!$C:$C,MATCH($A1157,'Smelter Look-up'!$E:$E,0)))</f>
        <v/>
      </c>
      <c r="D1157" s="216"/>
      <c r="E1157" s="216" t="str">
        <f ca="1">IF(ISERROR($V1157),"",OFFSET('Smelter Look-up'!$D$4,$V1157-4,0)&amp;"")</f>
        <v/>
      </c>
      <c r="F1157" s="216" t="str">
        <f ca="1">IF(ISERROR($V1157),"",OFFSET('Smelter Look-up'!$E$4,$V1157-4,0))</f>
        <v/>
      </c>
      <c r="G1157" s="216" t="str">
        <f ca="1">IF(C1157=$X$4,"Enter smelter details", IF(ISERROR($V1157),"",OFFSET('Smelter Look-up'!$F$4,$V1157-4,0)))</f>
        <v/>
      </c>
      <c r="H1157" s="217" t="str">
        <f ca="1">IF(ISERROR($V1157),"",OFFSET('Smelter Look-up'!$G$4,$V1157-4,0))</f>
        <v/>
      </c>
      <c r="I1157" s="218" t="str">
        <f ca="1">IF(ISERROR($V1157),"",OFFSET('Smelter Look-up'!$H$4,$V1157-4,0))</f>
        <v/>
      </c>
      <c r="J1157" s="218" t="str">
        <f ca="1">IF(ISERROR($V1157),"",OFFSET('Smelter Look-up'!$I$4,$V1157-4,0))</f>
        <v/>
      </c>
      <c r="K1157" s="267"/>
      <c r="L1157" s="267"/>
      <c r="M1157" s="267"/>
      <c r="N1157" s="267"/>
      <c r="O1157" s="267"/>
      <c r="P1157" s="219"/>
      <c r="Q1157" s="268"/>
      <c r="R1157" s="216" t="str">
        <f ca="1">IF(ISERROR($V1157),"",OFFSET('Smelter Look-up'!$C$4,$V1157-4,0)&amp;"")</f>
        <v/>
      </c>
      <c r="S1157" s="224" t="str">
        <f t="shared" ca="1" si="57"/>
        <v/>
      </c>
      <c r="T1157" s="224" t="str">
        <f ca="1">IF(B1157="","",IF(ISERROR(MATCH($J1157,SorP!$B$1:$B$6230,0)),"",INDIRECT("'SorP'!$A$"&amp;MATCH($J1157,SorP!$B$1:$B$6230,0))))</f>
        <v/>
      </c>
      <c r="U1157" s="239"/>
      <c r="V1157" s="269" t="e">
        <f>IF(C1157="",NA(),MATCH($B1157&amp;$C1157,'Smelter Look-up'!$J:$J,0))</f>
        <v>#N/A</v>
      </c>
      <c r="W1157" s="270"/>
      <c r="X1157" s="270">
        <f t="shared" ca="1" si="58"/>
        <v>0</v>
      </c>
      <c r="Y1157" s="270"/>
      <c r="Z1157" s="270"/>
      <c r="AB1157" s="272" t="str">
        <f t="shared" si="59"/>
        <v/>
      </c>
    </row>
    <row r="1158" spans="1:28" s="271" customFormat="1" ht="20.25">
      <c r="A1158" s="215"/>
      <c r="B1158" s="216" t="str">
        <f>IF(LEN(A1158)=0,"",INDEX('Smelter Look-up'!$A:$A,MATCH($A1158,'Smelter Look-up'!$E:$E,0)))</f>
        <v/>
      </c>
      <c r="C1158" s="220" t="str">
        <f>IF(LEN(A1158)=0,"",INDEX('Smelter Look-up'!$C:$C,MATCH($A1158,'Smelter Look-up'!$E:$E,0)))</f>
        <v/>
      </c>
      <c r="D1158" s="216"/>
      <c r="E1158" s="216" t="str">
        <f ca="1">IF(ISERROR($V1158),"",OFFSET('Smelter Look-up'!$D$4,$V1158-4,0)&amp;"")</f>
        <v/>
      </c>
      <c r="F1158" s="216" t="str">
        <f ca="1">IF(ISERROR($V1158),"",OFFSET('Smelter Look-up'!$E$4,$V1158-4,0))</f>
        <v/>
      </c>
      <c r="G1158" s="216" t="str">
        <f ca="1">IF(C1158=$X$4,"Enter smelter details", IF(ISERROR($V1158),"",OFFSET('Smelter Look-up'!$F$4,$V1158-4,0)))</f>
        <v/>
      </c>
      <c r="H1158" s="217" t="str">
        <f ca="1">IF(ISERROR($V1158),"",OFFSET('Smelter Look-up'!$G$4,$V1158-4,0))</f>
        <v/>
      </c>
      <c r="I1158" s="218" t="str">
        <f ca="1">IF(ISERROR($V1158),"",OFFSET('Smelter Look-up'!$H$4,$V1158-4,0))</f>
        <v/>
      </c>
      <c r="J1158" s="218" t="str">
        <f ca="1">IF(ISERROR($V1158),"",OFFSET('Smelter Look-up'!$I$4,$V1158-4,0))</f>
        <v/>
      </c>
      <c r="K1158" s="267"/>
      <c r="L1158" s="267"/>
      <c r="M1158" s="267"/>
      <c r="N1158" s="267"/>
      <c r="O1158" s="267"/>
      <c r="P1158" s="219"/>
      <c r="Q1158" s="268"/>
      <c r="R1158" s="216" t="str">
        <f ca="1">IF(ISERROR($V1158),"",OFFSET('Smelter Look-up'!$C$4,$V1158-4,0)&amp;"")</f>
        <v/>
      </c>
      <c r="S1158" s="224" t="str">
        <f t="shared" ca="1" si="57"/>
        <v/>
      </c>
      <c r="T1158" s="224" t="str">
        <f ca="1">IF(B1158="","",IF(ISERROR(MATCH($J1158,SorP!$B$1:$B$6230,0)),"",INDIRECT("'SorP'!$A$"&amp;MATCH($J1158,SorP!$B$1:$B$6230,0))))</f>
        <v/>
      </c>
      <c r="U1158" s="239"/>
      <c r="V1158" s="269" t="e">
        <f>IF(C1158="",NA(),MATCH($B1158&amp;$C1158,'Smelter Look-up'!$J:$J,0))</f>
        <v>#N/A</v>
      </c>
      <c r="W1158" s="270"/>
      <c r="X1158" s="270">
        <f t="shared" ca="1" si="58"/>
        <v>0</v>
      </c>
      <c r="Y1158" s="270"/>
      <c r="Z1158" s="270"/>
      <c r="AB1158" s="272" t="str">
        <f t="shared" si="59"/>
        <v/>
      </c>
    </row>
    <row r="1159" spans="1:28" s="271" customFormat="1" ht="20.25">
      <c r="A1159" s="215"/>
      <c r="B1159" s="216" t="str">
        <f>IF(LEN(A1159)=0,"",INDEX('Smelter Look-up'!$A:$A,MATCH($A1159,'Smelter Look-up'!$E:$E,0)))</f>
        <v/>
      </c>
      <c r="C1159" s="220" t="str">
        <f>IF(LEN(A1159)=0,"",INDEX('Smelter Look-up'!$C:$C,MATCH($A1159,'Smelter Look-up'!$E:$E,0)))</f>
        <v/>
      </c>
      <c r="D1159" s="216"/>
      <c r="E1159" s="216" t="str">
        <f ca="1">IF(ISERROR($V1159),"",OFFSET('Smelter Look-up'!$D$4,$V1159-4,0)&amp;"")</f>
        <v/>
      </c>
      <c r="F1159" s="216" t="str">
        <f ca="1">IF(ISERROR($V1159),"",OFFSET('Smelter Look-up'!$E$4,$V1159-4,0))</f>
        <v/>
      </c>
      <c r="G1159" s="216" t="str">
        <f ca="1">IF(C1159=$X$4,"Enter smelter details", IF(ISERROR($V1159),"",OFFSET('Smelter Look-up'!$F$4,$V1159-4,0)))</f>
        <v/>
      </c>
      <c r="H1159" s="217" t="str">
        <f ca="1">IF(ISERROR($V1159),"",OFFSET('Smelter Look-up'!$G$4,$V1159-4,0))</f>
        <v/>
      </c>
      <c r="I1159" s="218" t="str">
        <f ca="1">IF(ISERROR($V1159),"",OFFSET('Smelter Look-up'!$H$4,$V1159-4,0))</f>
        <v/>
      </c>
      <c r="J1159" s="218" t="str">
        <f ca="1">IF(ISERROR($V1159),"",OFFSET('Smelter Look-up'!$I$4,$V1159-4,0))</f>
        <v/>
      </c>
      <c r="K1159" s="267"/>
      <c r="L1159" s="267"/>
      <c r="M1159" s="267"/>
      <c r="N1159" s="267"/>
      <c r="O1159" s="267"/>
      <c r="P1159" s="219"/>
      <c r="Q1159" s="268"/>
      <c r="R1159" s="216" t="str">
        <f ca="1">IF(ISERROR($V1159),"",OFFSET('Smelter Look-up'!$C$4,$V1159-4,0)&amp;"")</f>
        <v/>
      </c>
      <c r="S1159" s="224" t="str">
        <f t="shared" ca="1" si="57"/>
        <v/>
      </c>
      <c r="T1159" s="224" t="str">
        <f ca="1">IF(B1159="","",IF(ISERROR(MATCH($J1159,SorP!$B$1:$B$6230,0)),"",INDIRECT("'SorP'!$A$"&amp;MATCH($J1159,SorP!$B$1:$B$6230,0))))</f>
        <v/>
      </c>
      <c r="U1159" s="239"/>
      <c r="V1159" s="269" t="e">
        <f>IF(C1159="",NA(),MATCH($B1159&amp;$C1159,'Smelter Look-up'!$J:$J,0))</f>
        <v>#N/A</v>
      </c>
      <c r="W1159" s="270"/>
      <c r="X1159" s="270">
        <f t="shared" ca="1" si="58"/>
        <v>0</v>
      </c>
      <c r="Y1159" s="270"/>
      <c r="Z1159" s="270"/>
      <c r="AB1159" s="272" t="str">
        <f t="shared" si="59"/>
        <v/>
      </c>
    </row>
    <row r="1160" spans="1:28" s="271" customFormat="1" ht="20.25">
      <c r="A1160" s="215"/>
      <c r="B1160" s="216" t="str">
        <f>IF(LEN(A1160)=0,"",INDEX('Smelter Look-up'!$A:$A,MATCH($A1160,'Smelter Look-up'!$E:$E,0)))</f>
        <v/>
      </c>
      <c r="C1160" s="220" t="str">
        <f>IF(LEN(A1160)=0,"",INDEX('Smelter Look-up'!$C:$C,MATCH($A1160,'Smelter Look-up'!$E:$E,0)))</f>
        <v/>
      </c>
      <c r="D1160" s="216"/>
      <c r="E1160" s="216" t="str">
        <f ca="1">IF(ISERROR($V1160),"",OFFSET('Smelter Look-up'!$D$4,$V1160-4,0)&amp;"")</f>
        <v/>
      </c>
      <c r="F1160" s="216" t="str">
        <f ca="1">IF(ISERROR($V1160),"",OFFSET('Smelter Look-up'!$E$4,$V1160-4,0))</f>
        <v/>
      </c>
      <c r="G1160" s="216" t="str">
        <f ca="1">IF(C1160=$X$4,"Enter smelter details", IF(ISERROR($V1160),"",OFFSET('Smelter Look-up'!$F$4,$V1160-4,0)))</f>
        <v/>
      </c>
      <c r="H1160" s="217" t="str">
        <f ca="1">IF(ISERROR($V1160),"",OFFSET('Smelter Look-up'!$G$4,$V1160-4,0))</f>
        <v/>
      </c>
      <c r="I1160" s="218" t="str">
        <f ca="1">IF(ISERROR($V1160),"",OFFSET('Smelter Look-up'!$H$4,$V1160-4,0))</f>
        <v/>
      </c>
      <c r="J1160" s="218" t="str">
        <f ca="1">IF(ISERROR($V1160),"",OFFSET('Smelter Look-up'!$I$4,$V1160-4,0))</f>
        <v/>
      </c>
      <c r="K1160" s="267"/>
      <c r="L1160" s="267"/>
      <c r="M1160" s="267"/>
      <c r="N1160" s="267"/>
      <c r="O1160" s="267"/>
      <c r="P1160" s="219"/>
      <c r="Q1160" s="268"/>
      <c r="R1160" s="216" t="str">
        <f ca="1">IF(ISERROR($V1160),"",OFFSET('Smelter Look-up'!$C$4,$V1160-4,0)&amp;"")</f>
        <v/>
      </c>
      <c r="S1160" s="224" t="str">
        <f t="shared" ca="1" si="57"/>
        <v/>
      </c>
      <c r="T1160" s="224" t="str">
        <f ca="1">IF(B1160="","",IF(ISERROR(MATCH($J1160,SorP!$B$1:$B$6230,0)),"",INDIRECT("'SorP'!$A$"&amp;MATCH($J1160,SorP!$B$1:$B$6230,0))))</f>
        <v/>
      </c>
      <c r="U1160" s="239"/>
      <c r="V1160" s="269" t="e">
        <f>IF(C1160="",NA(),MATCH($B1160&amp;$C1160,'Smelter Look-up'!$J:$J,0))</f>
        <v>#N/A</v>
      </c>
      <c r="W1160" s="270"/>
      <c r="X1160" s="270">
        <f t="shared" ca="1" si="58"/>
        <v>0</v>
      </c>
      <c r="Y1160" s="270"/>
      <c r="Z1160" s="270"/>
      <c r="AB1160" s="272" t="str">
        <f t="shared" si="59"/>
        <v/>
      </c>
    </row>
    <row r="1161" spans="1:28" s="271" customFormat="1" ht="20.25">
      <c r="A1161" s="215"/>
      <c r="B1161" s="216" t="str">
        <f>IF(LEN(A1161)=0,"",INDEX('Smelter Look-up'!$A:$A,MATCH($A1161,'Smelter Look-up'!$E:$E,0)))</f>
        <v/>
      </c>
      <c r="C1161" s="220" t="str">
        <f>IF(LEN(A1161)=0,"",INDEX('Smelter Look-up'!$C:$C,MATCH($A1161,'Smelter Look-up'!$E:$E,0)))</f>
        <v/>
      </c>
      <c r="D1161" s="216"/>
      <c r="E1161" s="216" t="str">
        <f ca="1">IF(ISERROR($V1161),"",OFFSET('Smelter Look-up'!$D$4,$V1161-4,0)&amp;"")</f>
        <v/>
      </c>
      <c r="F1161" s="216" t="str">
        <f ca="1">IF(ISERROR($V1161),"",OFFSET('Smelter Look-up'!$E$4,$V1161-4,0))</f>
        <v/>
      </c>
      <c r="G1161" s="216" t="str">
        <f ca="1">IF(C1161=$X$4,"Enter smelter details", IF(ISERROR($V1161),"",OFFSET('Smelter Look-up'!$F$4,$V1161-4,0)))</f>
        <v/>
      </c>
      <c r="H1161" s="217" t="str">
        <f ca="1">IF(ISERROR($V1161),"",OFFSET('Smelter Look-up'!$G$4,$V1161-4,0))</f>
        <v/>
      </c>
      <c r="I1161" s="218" t="str">
        <f ca="1">IF(ISERROR($V1161),"",OFFSET('Smelter Look-up'!$H$4,$V1161-4,0))</f>
        <v/>
      </c>
      <c r="J1161" s="218" t="str">
        <f ca="1">IF(ISERROR($V1161),"",OFFSET('Smelter Look-up'!$I$4,$V1161-4,0))</f>
        <v/>
      </c>
      <c r="K1161" s="267"/>
      <c r="L1161" s="267"/>
      <c r="M1161" s="267"/>
      <c r="N1161" s="267"/>
      <c r="O1161" s="267"/>
      <c r="P1161" s="219"/>
      <c r="Q1161" s="268"/>
      <c r="R1161" s="216" t="str">
        <f ca="1">IF(ISERROR($V1161),"",OFFSET('Smelter Look-up'!$C$4,$V1161-4,0)&amp;"")</f>
        <v/>
      </c>
      <c r="S1161" s="224" t="str">
        <f t="shared" ca="1" si="57"/>
        <v/>
      </c>
      <c r="T1161" s="224" t="str">
        <f ca="1">IF(B1161="","",IF(ISERROR(MATCH($J1161,SorP!$B$1:$B$6230,0)),"",INDIRECT("'SorP'!$A$"&amp;MATCH($J1161,SorP!$B$1:$B$6230,0))))</f>
        <v/>
      </c>
      <c r="U1161" s="239"/>
      <c r="V1161" s="269" t="e">
        <f>IF(C1161="",NA(),MATCH($B1161&amp;$C1161,'Smelter Look-up'!$J:$J,0))</f>
        <v>#N/A</v>
      </c>
      <c r="W1161" s="270"/>
      <c r="X1161" s="270">
        <f t="shared" ca="1" si="58"/>
        <v>0</v>
      </c>
      <c r="Y1161" s="270"/>
      <c r="Z1161" s="270"/>
      <c r="AB1161" s="272" t="str">
        <f t="shared" si="59"/>
        <v/>
      </c>
    </row>
    <row r="1162" spans="1:28" s="271" customFormat="1" ht="20.25">
      <c r="A1162" s="215"/>
      <c r="B1162" s="216" t="str">
        <f>IF(LEN(A1162)=0,"",INDEX('Smelter Look-up'!$A:$A,MATCH($A1162,'Smelter Look-up'!$E:$E,0)))</f>
        <v/>
      </c>
      <c r="C1162" s="220" t="str">
        <f>IF(LEN(A1162)=0,"",INDEX('Smelter Look-up'!$C:$C,MATCH($A1162,'Smelter Look-up'!$E:$E,0)))</f>
        <v/>
      </c>
      <c r="D1162" s="216"/>
      <c r="E1162" s="216" t="str">
        <f ca="1">IF(ISERROR($V1162),"",OFFSET('Smelter Look-up'!$D$4,$V1162-4,0)&amp;"")</f>
        <v/>
      </c>
      <c r="F1162" s="216" t="str">
        <f ca="1">IF(ISERROR($V1162),"",OFFSET('Smelter Look-up'!$E$4,$V1162-4,0))</f>
        <v/>
      </c>
      <c r="G1162" s="216" t="str">
        <f ca="1">IF(C1162=$X$4,"Enter smelter details", IF(ISERROR($V1162),"",OFFSET('Smelter Look-up'!$F$4,$V1162-4,0)))</f>
        <v/>
      </c>
      <c r="H1162" s="217" t="str">
        <f ca="1">IF(ISERROR($V1162),"",OFFSET('Smelter Look-up'!$G$4,$V1162-4,0))</f>
        <v/>
      </c>
      <c r="I1162" s="218" t="str">
        <f ca="1">IF(ISERROR($V1162),"",OFFSET('Smelter Look-up'!$H$4,$V1162-4,0))</f>
        <v/>
      </c>
      <c r="J1162" s="218" t="str">
        <f ca="1">IF(ISERROR($V1162),"",OFFSET('Smelter Look-up'!$I$4,$V1162-4,0))</f>
        <v/>
      </c>
      <c r="K1162" s="267"/>
      <c r="L1162" s="267"/>
      <c r="M1162" s="267"/>
      <c r="N1162" s="267"/>
      <c r="O1162" s="267"/>
      <c r="P1162" s="219"/>
      <c r="Q1162" s="268"/>
      <c r="R1162" s="216" t="str">
        <f ca="1">IF(ISERROR($V1162),"",OFFSET('Smelter Look-up'!$C$4,$V1162-4,0)&amp;"")</f>
        <v/>
      </c>
      <c r="S1162" s="224" t="str">
        <f t="shared" ca="1" si="57"/>
        <v/>
      </c>
      <c r="T1162" s="224" t="str">
        <f ca="1">IF(B1162="","",IF(ISERROR(MATCH($J1162,SorP!$B$1:$B$6230,0)),"",INDIRECT("'SorP'!$A$"&amp;MATCH($J1162,SorP!$B$1:$B$6230,0))))</f>
        <v/>
      </c>
      <c r="U1162" s="239"/>
      <c r="V1162" s="269" t="e">
        <f>IF(C1162="",NA(),MATCH($B1162&amp;$C1162,'Smelter Look-up'!$J:$J,0))</f>
        <v>#N/A</v>
      </c>
      <c r="W1162" s="270"/>
      <c r="X1162" s="270">
        <f t="shared" ca="1" si="58"/>
        <v>0</v>
      </c>
      <c r="Y1162" s="270"/>
      <c r="Z1162" s="270"/>
      <c r="AB1162" s="272" t="str">
        <f t="shared" si="59"/>
        <v/>
      </c>
    </row>
    <row r="1163" spans="1:28" s="271" customFormat="1" ht="20.25">
      <c r="A1163" s="215"/>
      <c r="B1163" s="216" t="str">
        <f>IF(LEN(A1163)=0,"",INDEX('Smelter Look-up'!$A:$A,MATCH($A1163,'Smelter Look-up'!$E:$E,0)))</f>
        <v/>
      </c>
      <c r="C1163" s="220" t="str">
        <f>IF(LEN(A1163)=0,"",INDEX('Smelter Look-up'!$C:$C,MATCH($A1163,'Smelter Look-up'!$E:$E,0)))</f>
        <v/>
      </c>
      <c r="D1163" s="216"/>
      <c r="E1163" s="216" t="str">
        <f ca="1">IF(ISERROR($V1163),"",OFFSET('Smelter Look-up'!$D$4,$V1163-4,0)&amp;"")</f>
        <v/>
      </c>
      <c r="F1163" s="216" t="str">
        <f ca="1">IF(ISERROR($V1163),"",OFFSET('Smelter Look-up'!$E$4,$V1163-4,0))</f>
        <v/>
      </c>
      <c r="G1163" s="216" t="str">
        <f ca="1">IF(C1163=$X$4,"Enter smelter details", IF(ISERROR($V1163),"",OFFSET('Smelter Look-up'!$F$4,$V1163-4,0)))</f>
        <v/>
      </c>
      <c r="H1163" s="217" t="str">
        <f ca="1">IF(ISERROR($V1163),"",OFFSET('Smelter Look-up'!$G$4,$V1163-4,0))</f>
        <v/>
      </c>
      <c r="I1163" s="218" t="str">
        <f ca="1">IF(ISERROR($V1163),"",OFFSET('Smelter Look-up'!$H$4,$V1163-4,0))</f>
        <v/>
      </c>
      <c r="J1163" s="218" t="str">
        <f ca="1">IF(ISERROR($V1163),"",OFFSET('Smelter Look-up'!$I$4,$V1163-4,0))</f>
        <v/>
      </c>
      <c r="K1163" s="267"/>
      <c r="L1163" s="267"/>
      <c r="M1163" s="267"/>
      <c r="N1163" s="267"/>
      <c r="O1163" s="267"/>
      <c r="P1163" s="219"/>
      <c r="Q1163" s="268"/>
      <c r="R1163" s="216" t="str">
        <f ca="1">IF(ISERROR($V1163),"",OFFSET('Smelter Look-up'!$C$4,$V1163-4,0)&amp;"")</f>
        <v/>
      </c>
      <c r="S1163" s="224" t="str">
        <f t="shared" ca="1" si="57"/>
        <v/>
      </c>
      <c r="T1163" s="224" t="str">
        <f ca="1">IF(B1163="","",IF(ISERROR(MATCH($J1163,SorP!$B$1:$B$6230,0)),"",INDIRECT("'SorP'!$A$"&amp;MATCH($J1163,SorP!$B$1:$B$6230,0))))</f>
        <v/>
      </c>
      <c r="U1163" s="239"/>
      <c r="V1163" s="269" t="e">
        <f>IF(C1163="",NA(),MATCH($B1163&amp;$C1163,'Smelter Look-up'!$J:$J,0))</f>
        <v>#N/A</v>
      </c>
      <c r="W1163" s="270"/>
      <c r="X1163" s="270">
        <f t="shared" ca="1" si="58"/>
        <v>0</v>
      </c>
      <c r="Y1163" s="270"/>
      <c r="Z1163" s="270"/>
      <c r="AB1163" s="272" t="str">
        <f t="shared" si="59"/>
        <v/>
      </c>
    </row>
    <row r="1164" spans="1:28" s="271" customFormat="1" ht="20.25">
      <c r="A1164" s="215"/>
      <c r="B1164" s="216" t="str">
        <f>IF(LEN(A1164)=0,"",INDEX('Smelter Look-up'!$A:$A,MATCH($A1164,'Smelter Look-up'!$E:$E,0)))</f>
        <v/>
      </c>
      <c r="C1164" s="220" t="str">
        <f>IF(LEN(A1164)=0,"",INDEX('Smelter Look-up'!$C:$C,MATCH($A1164,'Smelter Look-up'!$E:$E,0)))</f>
        <v/>
      </c>
      <c r="D1164" s="216"/>
      <c r="E1164" s="216" t="str">
        <f ca="1">IF(ISERROR($V1164),"",OFFSET('Smelter Look-up'!$D$4,$V1164-4,0)&amp;"")</f>
        <v/>
      </c>
      <c r="F1164" s="216" t="str">
        <f ca="1">IF(ISERROR($V1164),"",OFFSET('Smelter Look-up'!$E$4,$V1164-4,0))</f>
        <v/>
      </c>
      <c r="G1164" s="216" t="str">
        <f ca="1">IF(C1164=$X$4,"Enter smelter details", IF(ISERROR($V1164),"",OFFSET('Smelter Look-up'!$F$4,$V1164-4,0)))</f>
        <v/>
      </c>
      <c r="H1164" s="217" t="str">
        <f ca="1">IF(ISERROR($V1164),"",OFFSET('Smelter Look-up'!$G$4,$V1164-4,0))</f>
        <v/>
      </c>
      <c r="I1164" s="218" t="str">
        <f ca="1">IF(ISERROR($V1164),"",OFFSET('Smelter Look-up'!$H$4,$V1164-4,0))</f>
        <v/>
      </c>
      <c r="J1164" s="218" t="str">
        <f ca="1">IF(ISERROR($V1164),"",OFFSET('Smelter Look-up'!$I$4,$V1164-4,0))</f>
        <v/>
      </c>
      <c r="K1164" s="267"/>
      <c r="L1164" s="267"/>
      <c r="M1164" s="267"/>
      <c r="N1164" s="267"/>
      <c r="O1164" s="267"/>
      <c r="P1164" s="219"/>
      <c r="Q1164" s="268"/>
      <c r="R1164" s="216" t="str">
        <f ca="1">IF(ISERROR($V1164),"",OFFSET('Smelter Look-up'!$C$4,$V1164-4,0)&amp;"")</f>
        <v/>
      </c>
      <c r="S1164" s="224" t="str">
        <f t="shared" ca="1" si="57"/>
        <v/>
      </c>
      <c r="T1164" s="224" t="str">
        <f ca="1">IF(B1164="","",IF(ISERROR(MATCH($J1164,SorP!$B$1:$B$6230,0)),"",INDIRECT("'SorP'!$A$"&amp;MATCH($J1164,SorP!$B$1:$B$6230,0))))</f>
        <v/>
      </c>
      <c r="U1164" s="239"/>
      <c r="V1164" s="269" t="e">
        <f>IF(C1164="",NA(),MATCH($B1164&amp;$C1164,'Smelter Look-up'!$J:$J,0))</f>
        <v>#N/A</v>
      </c>
      <c r="W1164" s="270"/>
      <c r="X1164" s="270">
        <f t="shared" ca="1" si="58"/>
        <v>0</v>
      </c>
      <c r="Y1164" s="270"/>
      <c r="Z1164" s="270"/>
      <c r="AB1164" s="272" t="str">
        <f t="shared" si="59"/>
        <v/>
      </c>
    </row>
    <row r="1165" spans="1:28" s="271" customFormat="1" ht="20.25">
      <c r="A1165" s="215"/>
      <c r="B1165" s="216" t="str">
        <f>IF(LEN(A1165)=0,"",INDEX('Smelter Look-up'!$A:$A,MATCH($A1165,'Smelter Look-up'!$E:$E,0)))</f>
        <v/>
      </c>
      <c r="C1165" s="220" t="str">
        <f>IF(LEN(A1165)=0,"",INDEX('Smelter Look-up'!$C:$C,MATCH($A1165,'Smelter Look-up'!$E:$E,0)))</f>
        <v/>
      </c>
      <c r="D1165" s="216"/>
      <c r="E1165" s="216" t="str">
        <f ca="1">IF(ISERROR($V1165),"",OFFSET('Smelter Look-up'!$D$4,$V1165-4,0)&amp;"")</f>
        <v/>
      </c>
      <c r="F1165" s="216" t="str">
        <f ca="1">IF(ISERROR($V1165),"",OFFSET('Smelter Look-up'!$E$4,$V1165-4,0))</f>
        <v/>
      </c>
      <c r="G1165" s="216" t="str">
        <f ca="1">IF(C1165=$X$4,"Enter smelter details", IF(ISERROR($V1165),"",OFFSET('Smelter Look-up'!$F$4,$V1165-4,0)))</f>
        <v/>
      </c>
      <c r="H1165" s="217" t="str">
        <f ca="1">IF(ISERROR($V1165),"",OFFSET('Smelter Look-up'!$G$4,$V1165-4,0))</f>
        <v/>
      </c>
      <c r="I1165" s="218" t="str">
        <f ca="1">IF(ISERROR($V1165),"",OFFSET('Smelter Look-up'!$H$4,$V1165-4,0))</f>
        <v/>
      </c>
      <c r="J1165" s="218" t="str">
        <f ca="1">IF(ISERROR($V1165),"",OFFSET('Smelter Look-up'!$I$4,$V1165-4,0))</f>
        <v/>
      </c>
      <c r="K1165" s="267"/>
      <c r="L1165" s="267"/>
      <c r="M1165" s="267"/>
      <c r="N1165" s="267"/>
      <c r="O1165" s="267"/>
      <c r="P1165" s="219"/>
      <c r="Q1165" s="268"/>
      <c r="R1165" s="216" t="str">
        <f ca="1">IF(ISERROR($V1165),"",OFFSET('Smelter Look-up'!$C$4,$V1165-4,0)&amp;"")</f>
        <v/>
      </c>
      <c r="S1165" s="224" t="str">
        <f t="shared" ca="1" si="57"/>
        <v/>
      </c>
      <c r="T1165" s="224" t="str">
        <f ca="1">IF(B1165="","",IF(ISERROR(MATCH($J1165,SorP!$B$1:$B$6230,0)),"",INDIRECT("'SorP'!$A$"&amp;MATCH($J1165,SorP!$B$1:$B$6230,0))))</f>
        <v/>
      </c>
      <c r="U1165" s="239"/>
      <c r="V1165" s="269" t="e">
        <f>IF(C1165="",NA(),MATCH($B1165&amp;$C1165,'Smelter Look-up'!$J:$J,0))</f>
        <v>#N/A</v>
      </c>
      <c r="W1165" s="270"/>
      <c r="X1165" s="270">
        <f t="shared" ca="1" si="58"/>
        <v>0</v>
      </c>
      <c r="Y1165" s="270"/>
      <c r="Z1165" s="270"/>
      <c r="AB1165" s="272" t="str">
        <f t="shared" si="59"/>
        <v/>
      </c>
    </row>
    <row r="1166" spans="1:28" s="271" customFormat="1" ht="20.25">
      <c r="A1166" s="215"/>
      <c r="B1166" s="216" t="str">
        <f>IF(LEN(A1166)=0,"",INDEX('Smelter Look-up'!$A:$A,MATCH($A1166,'Smelter Look-up'!$E:$E,0)))</f>
        <v/>
      </c>
      <c r="C1166" s="220" t="str">
        <f>IF(LEN(A1166)=0,"",INDEX('Smelter Look-up'!$C:$C,MATCH($A1166,'Smelter Look-up'!$E:$E,0)))</f>
        <v/>
      </c>
      <c r="D1166" s="216"/>
      <c r="E1166" s="216" t="str">
        <f ca="1">IF(ISERROR($V1166),"",OFFSET('Smelter Look-up'!$D$4,$V1166-4,0)&amp;"")</f>
        <v/>
      </c>
      <c r="F1166" s="216" t="str">
        <f ca="1">IF(ISERROR($V1166),"",OFFSET('Smelter Look-up'!$E$4,$V1166-4,0))</f>
        <v/>
      </c>
      <c r="G1166" s="216" t="str">
        <f ca="1">IF(C1166=$X$4,"Enter smelter details", IF(ISERROR($V1166),"",OFFSET('Smelter Look-up'!$F$4,$V1166-4,0)))</f>
        <v/>
      </c>
      <c r="H1166" s="217" t="str">
        <f ca="1">IF(ISERROR($V1166),"",OFFSET('Smelter Look-up'!$G$4,$V1166-4,0))</f>
        <v/>
      </c>
      <c r="I1166" s="218" t="str">
        <f ca="1">IF(ISERROR($V1166),"",OFFSET('Smelter Look-up'!$H$4,$V1166-4,0))</f>
        <v/>
      </c>
      <c r="J1166" s="218" t="str">
        <f ca="1">IF(ISERROR($V1166),"",OFFSET('Smelter Look-up'!$I$4,$V1166-4,0))</f>
        <v/>
      </c>
      <c r="K1166" s="267"/>
      <c r="L1166" s="267"/>
      <c r="M1166" s="267"/>
      <c r="N1166" s="267"/>
      <c r="O1166" s="267"/>
      <c r="P1166" s="219"/>
      <c r="Q1166" s="268"/>
      <c r="R1166" s="216" t="str">
        <f ca="1">IF(ISERROR($V1166),"",OFFSET('Smelter Look-up'!$C$4,$V1166-4,0)&amp;"")</f>
        <v/>
      </c>
      <c r="S1166" s="224" t="str">
        <f t="shared" ca="1" si="57"/>
        <v/>
      </c>
      <c r="T1166" s="224" t="str">
        <f ca="1">IF(B1166="","",IF(ISERROR(MATCH($J1166,SorP!$B$1:$B$6230,0)),"",INDIRECT("'SorP'!$A$"&amp;MATCH($J1166,SorP!$B$1:$B$6230,0))))</f>
        <v/>
      </c>
      <c r="U1166" s="239"/>
      <c r="V1166" s="269" t="e">
        <f>IF(C1166="",NA(),MATCH($B1166&amp;$C1166,'Smelter Look-up'!$J:$J,0))</f>
        <v>#N/A</v>
      </c>
      <c r="W1166" s="270"/>
      <c r="X1166" s="270">
        <f t="shared" ca="1" si="58"/>
        <v>0</v>
      </c>
      <c r="Y1166" s="270"/>
      <c r="Z1166" s="270"/>
      <c r="AB1166" s="272" t="str">
        <f t="shared" si="59"/>
        <v/>
      </c>
    </row>
    <row r="1167" spans="1:28" s="271" customFormat="1" ht="20.25">
      <c r="A1167" s="215"/>
      <c r="B1167" s="216" t="str">
        <f>IF(LEN(A1167)=0,"",INDEX('Smelter Look-up'!$A:$A,MATCH($A1167,'Smelter Look-up'!$E:$E,0)))</f>
        <v/>
      </c>
      <c r="C1167" s="220" t="str">
        <f>IF(LEN(A1167)=0,"",INDEX('Smelter Look-up'!$C:$C,MATCH($A1167,'Smelter Look-up'!$E:$E,0)))</f>
        <v/>
      </c>
      <c r="D1167" s="216"/>
      <c r="E1167" s="216" t="str">
        <f ca="1">IF(ISERROR($V1167),"",OFFSET('Smelter Look-up'!$D$4,$V1167-4,0)&amp;"")</f>
        <v/>
      </c>
      <c r="F1167" s="216" t="str">
        <f ca="1">IF(ISERROR($V1167),"",OFFSET('Smelter Look-up'!$E$4,$V1167-4,0))</f>
        <v/>
      </c>
      <c r="G1167" s="216" t="str">
        <f ca="1">IF(C1167=$X$4,"Enter smelter details", IF(ISERROR($V1167),"",OFFSET('Smelter Look-up'!$F$4,$V1167-4,0)))</f>
        <v/>
      </c>
      <c r="H1167" s="217" t="str">
        <f ca="1">IF(ISERROR($V1167),"",OFFSET('Smelter Look-up'!$G$4,$V1167-4,0))</f>
        <v/>
      </c>
      <c r="I1167" s="218" t="str">
        <f ca="1">IF(ISERROR($V1167),"",OFFSET('Smelter Look-up'!$H$4,$V1167-4,0))</f>
        <v/>
      </c>
      <c r="J1167" s="218" t="str">
        <f ca="1">IF(ISERROR($V1167),"",OFFSET('Smelter Look-up'!$I$4,$V1167-4,0))</f>
        <v/>
      </c>
      <c r="K1167" s="267"/>
      <c r="L1167" s="267"/>
      <c r="M1167" s="267"/>
      <c r="N1167" s="267"/>
      <c r="O1167" s="267"/>
      <c r="P1167" s="219"/>
      <c r="Q1167" s="268"/>
      <c r="R1167" s="216" t="str">
        <f ca="1">IF(ISERROR($V1167),"",OFFSET('Smelter Look-up'!$C$4,$V1167-4,0)&amp;"")</f>
        <v/>
      </c>
      <c r="S1167" s="224" t="str">
        <f t="shared" ca="1" si="57"/>
        <v/>
      </c>
      <c r="T1167" s="224" t="str">
        <f ca="1">IF(B1167="","",IF(ISERROR(MATCH($J1167,SorP!$B$1:$B$6230,0)),"",INDIRECT("'SorP'!$A$"&amp;MATCH($J1167,SorP!$B$1:$B$6230,0))))</f>
        <v/>
      </c>
      <c r="U1167" s="239"/>
      <c r="V1167" s="269" t="e">
        <f>IF(C1167="",NA(),MATCH($B1167&amp;$C1167,'Smelter Look-up'!$J:$J,0))</f>
        <v>#N/A</v>
      </c>
      <c r="W1167" s="270"/>
      <c r="X1167" s="270">
        <f t="shared" ca="1" si="58"/>
        <v>0</v>
      </c>
      <c r="Y1167" s="270"/>
      <c r="Z1167" s="270"/>
      <c r="AB1167" s="272" t="str">
        <f t="shared" si="59"/>
        <v/>
      </c>
    </row>
    <row r="1168" spans="1:28" s="271" customFormat="1" ht="20.25">
      <c r="A1168" s="215"/>
      <c r="B1168" s="216" t="str">
        <f>IF(LEN(A1168)=0,"",INDEX('Smelter Look-up'!$A:$A,MATCH($A1168,'Smelter Look-up'!$E:$E,0)))</f>
        <v/>
      </c>
      <c r="C1168" s="220" t="str">
        <f>IF(LEN(A1168)=0,"",INDEX('Smelter Look-up'!$C:$C,MATCH($A1168,'Smelter Look-up'!$E:$E,0)))</f>
        <v/>
      </c>
      <c r="D1168" s="216"/>
      <c r="E1168" s="216" t="str">
        <f ca="1">IF(ISERROR($V1168),"",OFFSET('Smelter Look-up'!$D$4,$V1168-4,0)&amp;"")</f>
        <v/>
      </c>
      <c r="F1168" s="216" t="str">
        <f ca="1">IF(ISERROR($V1168),"",OFFSET('Smelter Look-up'!$E$4,$V1168-4,0))</f>
        <v/>
      </c>
      <c r="G1168" s="216" t="str">
        <f ca="1">IF(C1168=$X$4,"Enter smelter details", IF(ISERROR($V1168),"",OFFSET('Smelter Look-up'!$F$4,$V1168-4,0)))</f>
        <v/>
      </c>
      <c r="H1168" s="217" t="str">
        <f ca="1">IF(ISERROR($V1168),"",OFFSET('Smelter Look-up'!$G$4,$V1168-4,0))</f>
        <v/>
      </c>
      <c r="I1168" s="218" t="str">
        <f ca="1">IF(ISERROR($V1168),"",OFFSET('Smelter Look-up'!$H$4,$V1168-4,0))</f>
        <v/>
      </c>
      <c r="J1168" s="218" t="str">
        <f ca="1">IF(ISERROR($V1168),"",OFFSET('Smelter Look-up'!$I$4,$V1168-4,0))</f>
        <v/>
      </c>
      <c r="K1168" s="267"/>
      <c r="L1168" s="267"/>
      <c r="M1168" s="267"/>
      <c r="N1168" s="267"/>
      <c r="O1168" s="267"/>
      <c r="P1168" s="219"/>
      <c r="Q1168" s="268"/>
      <c r="R1168" s="216" t="str">
        <f ca="1">IF(ISERROR($V1168),"",OFFSET('Smelter Look-up'!$C$4,$V1168-4,0)&amp;"")</f>
        <v/>
      </c>
      <c r="S1168" s="224" t="str">
        <f t="shared" ca="1" si="57"/>
        <v/>
      </c>
      <c r="T1168" s="224" t="str">
        <f ca="1">IF(B1168="","",IF(ISERROR(MATCH($J1168,SorP!$B$1:$B$6230,0)),"",INDIRECT("'SorP'!$A$"&amp;MATCH($J1168,SorP!$B$1:$B$6230,0))))</f>
        <v/>
      </c>
      <c r="U1168" s="239"/>
      <c r="V1168" s="269" t="e">
        <f>IF(C1168="",NA(),MATCH($B1168&amp;$C1168,'Smelter Look-up'!$J:$J,0))</f>
        <v>#N/A</v>
      </c>
      <c r="W1168" s="270"/>
      <c r="X1168" s="270">
        <f t="shared" ca="1" si="58"/>
        <v>0</v>
      </c>
      <c r="Y1168" s="270"/>
      <c r="Z1168" s="270"/>
      <c r="AB1168" s="272" t="str">
        <f t="shared" si="59"/>
        <v/>
      </c>
    </row>
    <row r="1169" spans="1:28" s="271" customFormat="1" ht="20.25">
      <c r="A1169" s="215"/>
      <c r="B1169" s="216" t="str">
        <f>IF(LEN(A1169)=0,"",INDEX('Smelter Look-up'!$A:$A,MATCH($A1169,'Smelter Look-up'!$E:$E,0)))</f>
        <v/>
      </c>
      <c r="C1169" s="220" t="str">
        <f>IF(LEN(A1169)=0,"",INDEX('Smelter Look-up'!$C:$C,MATCH($A1169,'Smelter Look-up'!$E:$E,0)))</f>
        <v/>
      </c>
      <c r="D1169" s="216"/>
      <c r="E1169" s="216" t="str">
        <f ca="1">IF(ISERROR($V1169),"",OFFSET('Smelter Look-up'!$D$4,$V1169-4,0)&amp;"")</f>
        <v/>
      </c>
      <c r="F1169" s="216" t="str">
        <f ca="1">IF(ISERROR($V1169),"",OFFSET('Smelter Look-up'!$E$4,$V1169-4,0))</f>
        <v/>
      </c>
      <c r="G1169" s="216" t="str">
        <f ca="1">IF(C1169=$X$4,"Enter smelter details", IF(ISERROR($V1169),"",OFFSET('Smelter Look-up'!$F$4,$V1169-4,0)))</f>
        <v/>
      </c>
      <c r="H1169" s="217" t="str">
        <f ca="1">IF(ISERROR($V1169),"",OFFSET('Smelter Look-up'!$G$4,$V1169-4,0))</f>
        <v/>
      </c>
      <c r="I1169" s="218" t="str">
        <f ca="1">IF(ISERROR($V1169),"",OFFSET('Smelter Look-up'!$H$4,$V1169-4,0))</f>
        <v/>
      </c>
      <c r="J1169" s="218" t="str">
        <f ca="1">IF(ISERROR($V1169),"",OFFSET('Smelter Look-up'!$I$4,$V1169-4,0))</f>
        <v/>
      </c>
      <c r="K1169" s="267"/>
      <c r="L1169" s="267"/>
      <c r="M1169" s="267"/>
      <c r="N1169" s="267"/>
      <c r="O1169" s="267"/>
      <c r="P1169" s="219"/>
      <c r="Q1169" s="268"/>
      <c r="R1169" s="216" t="str">
        <f ca="1">IF(ISERROR($V1169),"",OFFSET('Smelter Look-up'!$C$4,$V1169-4,0)&amp;"")</f>
        <v/>
      </c>
      <c r="S1169" s="224" t="str">
        <f t="shared" ca="1" si="57"/>
        <v/>
      </c>
      <c r="T1169" s="224" t="str">
        <f ca="1">IF(B1169="","",IF(ISERROR(MATCH($J1169,SorP!$B$1:$B$6230,0)),"",INDIRECT("'SorP'!$A$"&amp;MATCH($J1169,SorP!$B$1:$B$6230,0))))</f>
        <v/>
      </c>
      <c r="U1169" s="239"/>
      <c r="V1169" s="269" t="e">
        <f>IF(C1169="",NA(),MATCH($B1169&amp;$C1169,'Smelter Look-up'!$J:$J,0))</f>
        <v>#N/A</v>
      </c>
      <c r="W1169" s="270"/>
      <c r="X1169" s="270">
        <f t="shared" ca="1" si="58"/>
        <v>0</v>
      </c>
      <c r="Y1169" s="270"/>
      <c r="Z1169" s="270"/>
      <c r="AB1169" s="272" t="str">
        <f t="shared" si="59"/>
        <v/>
      </c>
    </row>
    <row r="1170" spans="1:28" s="271" customFormat="1" ht="20.25">
      <c r="A1170" s="215"/>
      <c r="B1170" s="216" t="str">
        <f>IF(LEN(A1170)=0,"",INDEX('Smelter Look-up'!$A:$A,MATCH($A1170,'Smelter Look-up'!$E:$E,0)))</f>
        <v/>
      </c>
      <c r="C1170" s="220" t="str">
        <f>IF(LEN(A1170)=0,"",INDEX('Smelter Look-up'!$C:$C,MATCH($A1170,'Smelter Look-up'!$E:$E,0)))</f>
        <v/>
      </c>
      <c r="D1170" s="216"/>
      <c r="E1170" s="216" t="str">
        <f ca="1">IF(ISERROR($V1170),"",OFFSET('Smelter Look-up'!$D$4,$V1170-4,0)&amp;"")</f>
        <v/>
      </c>
      <c r="F1170" s="216" t="str">
        <f ca="1">IF(ISERROR($V1170),"",OFFSET('Smelter Look-up'!$E$4,$V1170-4,0))</f>
        <v/>
      </c>
      <c r="G1170" s="216" t="str">
        <f ca="1">IF(C1170=$X$4,"Enter smelter details", IF(ISERROR($V1170),"",OFFSET('Smelter Look-up'!$F$4,$V1170-4,0)))</f>
        <v/>
      </c>
      <c r="H1170" s="217" t="str">
        <f ca="1">IF(ISERROR($V1170),"",OFFSET('Smelter Look-up'!$G$4,$V1170-4,0))</f>
        <v/>
      </c>
      <c r="I1170" s="218" t="str">
        <f ca="1">IF(ISERROR($V1170),"",OFFSET('Smelter Look-up'!$H$4,$V1170-4,0))</f>
        <v/>
      </c>
      <c r="J1170" s="218" t="str">
        <f ca="1">IF(ISERROR($V1170),"",OFFSET('Smelter Look-up'!$I$4,$V1170-4,0))</f>
        <v/>
      </c>
      <c r="K1170" s="267"/>
      <c r="L1170" s="267"/>
      <c r="M1170" s="267"/>
      <c r="N1170" s="267"/>
      <c r="O1170" s="267"/>
      <c r="P1170" s="219"/>
      <c r="Q1170" s="268"/>
      <c r="R1170" s="216" t="str">
        <f ca="1">IF(ISERROR($V1170),"",OFFSET('Smelter Look-up'!$C$4,$V1170-4,0)&amp;"")</f>
        <v/>
      </c>
      <c r="S1170" s="224" t="str">
        <f t="shared" ca="1" si="57"/>
        <v/>
      </c>
      <c r="T1170" s="224" t="str">
        <f ca="1">IF(B1170="","",IF(ISERROR(MATCH($J1170,SorP!$B$1:$B$6230,0)),"",INDIRECT("'SorP'!$A$"&amp;MATCH($J1170,SorP!$B$1:$B$6230,0))))</f>
        <v/>
      </c>
      <c r="U1170" s="239"/>
      <c r="V1170" s="269" t="e">
        <f>IF(C1170="",NA(),MATCH($B1170&amp;$C1170,'Smelter Look-up'!$J:$J,0))</f>
        <v>#N/A</v>
      </c>
      <c r="W1170" s="270"/>
      <c r="X1170" s="270">
        <f t="shared" ca="1" si="58"/>
        <v>0</v>
      </c>
      <c r="Y1170" s="270"/>
      <c r="Z1170" s="270"/>
      <c r="AB1170" s="272" t="str">
        <f t="shared" si="59"/>
        <v/>
      </c>
    </row>
    <row r="1171" spans="1:28" s="271" customFormat="1" ht="20.25">
      <c r="A1171" s="215"/>
      <c r="B1171" s="216" t="str">
        <f>IF(LEN(A1171)=0,"",INDEX('Smelter Look-up'!$A:$A,MATCH($A1171,'Smelter Look-up'!$E:$E,0)))</f>
        <v/>
      </c>
      <c r="C1171" s="220" t="str">
        <f>IF(LEN(A1171)=0,"",INDEX('Smelter Look-up'!$C:$C,MATCH($A1171,'Smelter Look-up'!$E:$E,0)))</f>
        <v/>
      </c>
      <c r="D1171" s="216"/>
      <c r="E1171" s="216" t="str">
        <f ca="1">IF(ISERROR($V1171),"",OFFSET('Smelter Look-up'!$D$4,$V1171-4,0)&amp;"")</f>
        <v/>
      </c>
      <c r="F1171" s="216" t="str">
        <f ca="1">IF(ISERROR($V1171),"",OFFSET('Smelter Look-up'!$E$4,$V1171-4,0))</f>
        <v/>
      </c>
      <c r="G1171" s="216" t="str">
        <f ca="1">IF(C1171=$X$4,"Enter smelter details", IF(ISERROR($V1171),"",OFFSET('Smelter Look-up'!$F$4,$V1171-4,0)))</f>
        <v/>
      </c>
      <c r="H1171" s="217" t="str">
        <f ca="1">IF(ISERROR($V1171),"",OFFSET('Smelter Look-up'!$G$4,$V1171-4,0))</f>
        <v/>
      </c>
      <c r="I1171" s="218" t="str">
        <f ca="1">IF(ISERROR($V1171),"",OFFSET('Smelter Look-up'!$H$4,$V1171-4,0))</f>
        <v/>
      </c>
      <c r="J1171" s="218" t="str">
        <f ca="1">IF(ISERROR($V1171),"",OFFSET('Smelter Look-up'!$I$4,$V1171-4,0))</f>
        <v/>
      </c>
      <c r="K1171" s="267"/>
      <c r="L1171" s="267"/>
      <c r="M1171" s="267"/>
      <c r="N1171" s="267"/>
      <c r="O1171" s="267"/>
      <c r="P1171" s="219"/>
      <c r="Q1171" s="268"/>
      <c r="R1171" s="216" t="str">
        <f ca="1">IF(ISERROR($V1171),"",OFFSET('Smelter Look-up'!$C$4,$V1171-4,0)&amp;"")</f>
        <v/>
      </c>
      <c r="S1171" s="224" t="str">
        <f t="shared" ca="1" si="57"/>
        <v/>
      </c>
      <c r="T1171" s="224" t="str">
        <f ca="1">IF(B1171="","",IF(ISERROR(MATCH($J1171,SorP!$B$1:$B$6230,0)),"",INDIRECT("'SorP'!$A$"&amp;MATCH($J1171,SorP!$B$1:$B$6230,0))))</f>
        <v/>
      </c>
      <c r="U1171" s="239"/>
      <c r="V1171" s="269" t="e">
        <f>IF(C1171="",NA(),MATCH($B1171&amp;$C1171,'Smelter Look-up'!$J:$J,0))</f>
        <v>#N/A</v>
      </c>
      <c r="W1171" s="270"/>
      <c r="X1171" s="270">
        <f t="shared" ca="1" si="58"/>
        <v>0</v>
      </c>
      <c r="Y1171" s="270"/>
      <c r="Z1171" s="270"/>
      <c r="AB1171" s="272" t="str">
        <f t="shared" si="59"/>
        <v/>
      </c>
    </row>
    <row r="1172" spans="1:28" s="271" customFormat="1" ht="20.25">
      <c r="A1172" s="215"/>
      <c r="B1172" s="216" t="str">
        <f>IF(LEN(A1172)=0,"",INDEX('Smelter Look-up'!$A:$A,MATCH($A1172,'Smelter Look-up'!$E:$E,0)))</f>
        <v/>
      </c>
      <c r="C1172" s="220" t="str">
        <f>IF(LEN(A1172)=0,"",INDEX('Smelter Look-up'!$C:$C,MATCH($A1172,'Smelter Look-up'!$E:$E,0)))</f>
        <v/>
      </c>
      <c r="D1172" s="216"/>
      <c r="E1172" s="216" t="str">
        <f ca="1">IF(ISERROR($V1172),"",OFFSET('Smelter Look-up'!$D$4,$V1172-4,0)&amp;"")</f>
        <v/>
      </c>
      <c r="F1172" s="216" t="str">
        <f ca="1">IF(ISERROR($V1172),"",OFFSET('Smelter Look-up'!$E$4,$V1172-4,0))</f>
        <v/>
      </c>
      <c r="G1172" s="216" t="str">
        <f ca="1">IF(C1172=$X$4,"Enter smelter details", IF(ISERROR($V1172),"",OFFSET('Smelter Look-up'!$F$4,$V1172-4,0)))</f>
        <v/>
      </c>
      <c r="H1172" s="217" t="str">
        <f ca="1">IF(ISERROR($V1172),"",OFFSET('Smelter Look-up'!$G$4,$V1172-4,0))</f>
        <v/>
      </c>
      <c r="I1172" s="218" t="str">
        <f ca="1">IF(ISERROR($V1172),"",OFFSET('Smelter Look-up'!$H$4,$V1172-4,0))</f>
        <v/>
      </c>
      <c r="J1172" s="218" t="str">
        <f ca="1">IF(ISERROR($V1172),"",OFFSET('Smelter Look-up'!$I$4,$V1172-4,0))</f>
        <v/>
      </c>
      <c r="K1172" s="267"/>
      <c r="L1172" s="267"/>
      <c r="M1172" s="267"/>
      <c r="N1172" s="267"/>
      <c r="O1172" s="267"/>
      <c r="P1172" s="219"/>
      <c r="Q1172" s="268"/>
      <c r="R1172" s="216" t="str">
        <f ca="1">IF(ISERROR($V1172),"",OFFSET('Smelter Look-up'!$C$4,$V1172-4,0)&amp;"")</f>
        <v/>
      </c>
      <c r="S1172" s="224" t="str">
        <f t="shared" ca="1" si="57"/>
        <v/>
      </c>
      <c r="T1172" s="224" t="str">
        <f ca="1">IF(B1172="","",IF(ISERROR(MATCH($J1172,SorP!$B$1:$B$6230,0)),"",INDIRECT("'SorP'!$A$"&amp;MATCH($J1172,SorP!$B$1:$B$6230,0))))</f>
        <v/>
      </c>
      <c r="U1172" s="239"/>
      <c r="V1172" s="269" t="e">
        <f>IF(C1172="",NA(),MATCH($B1172&amp;$C1172,'Smelter Look-up'!$J:$J,0))</f>
        <v>#N/A</v>
      </c>
      <c r="W1172" s="270"/>
      <c r="X1172" s="270">
        <f t="shared" ca="1" si="58"/>
        <v>0</v>
      </c>
      <c r="Y1172" s="270"/>
      <c r="Z1172" s="270"/>
      <c r="AB1172" s="272" t="str">
        <f t="shared" si="59"/>
        <v/>
      </c>
    </row>
    <row r="1173" spans="1:28" s="271" customFormat="1" ht="20.25">
      <c r="A1173" s="215"/>
      <c r="B1173" s="216" t="str">
        <f>IF(LEN(A1173)=0,"",INDEX('Smelter Look-up'!$A:$A,MATCH($A1173,'Smelter Look-up'!$E:$E,0)))</f>
        <v/>
      </c>
      <c r="C1173" s="220" t="str">
        <f>IF(LEN(A1173)=0,"",INDEX('Smelter Look-up'!$C:$C,MATCH($A1173,'Smelter Look-up'!$E:$E,0)))</f>
        <v/>
      </c>
      <c r="D1173" s="216"/>
      <c r="E1173" s="216" t="str">
        <f ca="1">IF(ISERROR($V1173),"",OFFSET('Smelter Look-up'!$D$4,$V1173-4,0)&amp;"")</f>
        <v/>
      </c>
      <c r="F1173" s="216" t="str">
        <f ca="1">IF(ISERROR($V1173),"",OFFSET('Smelter Look-up'!$E$4,$V1173-4,0))</f>
        <v/>
      </c>
      <c r="G1173" s="216" t="str">
        <f ca="1">IF(C1173=$X$4,"Enter smelter details", IF(ISERROR($V1173),"",OFFSET('Smelter Look-up'!$F$4,$V1173-4,0)))</f>
        <v/>
      </c>
      <c r="H1173" s="217" t="str">
        <f ca="1">IF(ISERROR($V1173),"",OFFSET('Smelter Look-up'!$G$4,$V1173-4,0))</f>
        <v/>
      </c>
      <c r="I1173" s="218" t="str">
        <f ca="1">IF(ISERROR($V1173),"",OFFSET('Smelter Look-up'!$H$4,$V1173-4,0))</f>
        <v/>
      </c>
      <c r="J1173" s="218" t="str">
        <f ca="1">IF(ISERROR($V1173),"",OFFSET('Smelter Look-up'!$I$4,$V1173-4,0))</f>
        <v/>
      </c>
      <c r="K1173" s="267"/>
      <c r="L1173" s="267"/>
      <c r="M1173" s="267"/>
      <c r="N1173" s="267"/>
      <c r="O1173" s="267"/>
      <c r="P1173" s="219"/>
      <c r="Q1173" s="268"/>
      <c r="R1173" s="216" t="str">
        <f ca="1">IF(ISERROR($V1173),"",OFFSET('Smelter Look-up'!$C$4,$V1173-4,0)&amp;"")</f>
        <v/>
      </c>
      <c r="S1173" s="224" t="str">
        <f t="shared" ca="1" si="57"/>
        <v/>
      </c>
      <c r="T1173" s="224" t="str">
        <f ca="1">IF(B1173="","",IF(ISERROR(MATCH($J1173,SorP!$B$1:$B$6230,0)),"",INDIRECT("'SorP'!$A$"&amp;MATCH($J1173,SorP!$B$1:$B$6230,0))))</f>
        <v/>
      </c>
      <c r="U1173" s="239"/>
      <c r="V1173" s="269" t="e">
        <f>IF(C1173="",NA(),MATCH($B1173&amp;$C1173,'Smelter Look-up'!$J:$J,0))</f>
        <v>#N/A</v>
      </c>
      <c r="W1173" s="270"/>
      <c r="X1173" s="270">
        <f t="shared" ca="1" si="58"/>
        <v>0</v>
      </c>
      <c r="Y1173" s="270"/>
      <c r="Z1173" s="270"/>
      <c r="AB1173" s="272" t="str">
        <f t="shared" si="59"/>
        <v/>
      </c>
    </row>
    <row r="1174" spans="1:28" s="271" customFormat="1" ht="20.25">
      <c r="A1174" s="215"/>
      <c r="B1174" s="216" t="str">
        <f>IF(LEN(A1174)=0,"",INDEX('Smelter Look-up'!$A:$A,MATCH($A1174,'Smelter Look-up'!$E:$E,0)))</f>
        <v/>
      </c>
      <c r="C1174" s="220" t="str">
        <f>IF(LEN(A1174)=0,"",INDEX('Smelter Look-up'!$C:$C,MATCH($A1174,'Smelter Look-up'!$E:$E,0)))</f>
        <v/>
      </c>
      <c r="D1174" s="216"/>
      <c r="E1174" s="216" t="str">
        <f ca="1">IF(ISERROR($V1174),"",OFFSET('Smelter Look-up'!$D$4,$V1174-4,0)&amp;"")</f>
        <v/>
      </c>
      <c r="F1174" s="216" t="str">
        <f ca="1">IF(ISERROR($V1174),"",OFFSET('Smelter Look-up'!$E$4,$V1174-4,0))</f>
        <v/>
      </c>
      <c r="G1174" s="216" t="str">
        <f ca="1">IF(C1174=$X$4,"Enter smelter details", IF(ISERROR($V1174),"",OFFSET('Smelter Look-up'!$F$4,$V1174-4,0)))</f>
        <v/>
      </c>
      <c r="H1174" s="217" t="str">
        <f ca="1">IF(ISERROR($V1174),"",OFFSET('Smelter Look-up'!$G$4,$V1174-4,0))</f>
        <v/>
      </c>
      <c r="I1174" s="218" t="str">
        <f ca="1">IF(ISERROR($V1174),"",OFFSET('Smelter Look-up'!$H$4,$V1174-4,0))</f>
        <v/>
      </c>
      <c r="J1174" s="218" t="str">
        <f ca="1">IF(ISERROR($V1174),"",OFFSET('Smelter Look-up'!$I$4,$V1174-4,0))</f>
        <v/>
      </c>
      <c r="K1174" s="267"/>
      <c r="L1174" s="267"/>
      <c r="M1174" s="267"/>
      <c r="N1174" s="267"/>
      <c r="O1174" s="267"/>
      <c r="P1174" s="219"/>
      <c r="Q1174" s="268"/>
      <c r="R1174" s="216" t="str">
        <f ca="1">IF(ISERROR($V1174),"",OFFSET('Smelter Look-up'!$C$4,$V1174-4,0)&amp;"")</f>
        <v/>
      </c>
      <c r="S1174" s="224" t="str">
        <f t="shared" ca="1" si="57"/>
        <v/>
      </c>
      <c r="T1174" s="224" t="str">
        <f ca="1">IF(B1174="","",IF(ISERROR(MATCH($J1174,SorP!$B$1:$B$6230,0)),"",INDIRECT("'SorP'!$A$"&amp;MATCH($J1174,SorP!$B$1:$B$6230,0))))</f>
        <v/>
      </c>
      <c r="U1174" s="239"/>
      <c r="V1174" s="269" t="e">
        <f>IF(C1174="",NA(),MATCH($B1174&amp;$C1174,'Smelter Look-up'!$J:$J,0))</f>
        <v>#N/A</v>
      </c>
      <c r="W1174" s="270"/>
      <c r="X1174" s="270">
        <f t="shared" ca="1" si="58"/>
        <v>0</v>
      </c>
      <c r="Y1174" s="270"/>
      <c r="Z1174" s="270"/>
      <c r="AB1174" s="272" t="str">
        <f t="shared" si="59"/>
        <v/>
      </c>
    </row>
    <row r="1175" spans="1:28" s="271" customFormat="1" ht="20.25">
      <c r="A1175" s="215"/>
      <c r="B1175" s="216" t="str">
        <f>IF(LEN(A1175)=0,"",INDEX('Smelter Look-up'!$A:$A,MATCH($A1175,'Smelter Look-up'!$E:$E,0)))</f>
        <v/>
      </c>
      <c r="C1175" s="220" t="str">
        <f>IF(LEN(A1175)=0,"",INDEX('Smelter Look-up'!$C:$C,MATCH($A1175,'Smelter Look-up'!$E:$E,0)))</f>
        <v/>
      </c>
      <c r="D1175" s="216"/>
      <c r="E1175" s="216" t="str">
        <f ca="1">IF(ISERROR($V1175),"",OFFSET('Smelter Look-up'!$D$4,$V1175-4,0)&amp;"")</f>
        <v/>
      </c>
      <c r="F1175" s="216" t="str">
        <f ca="1">IF(ISERROR($V1175),"",OFFSET('Smelter Look-up'!$E$4,$V1175-4,0))</f>
        <v/>
      </c>
      <c r="G1175" s="216" t="str">
        <f ca="1">IF(C1175=$X$4,"Enter smelter details", IF(ISERROR($V1175),"",OFFSET('Smelter Look-up'!$F$4,$V1175-4,0)))</f>
        <v/>
      </c>
      <c r="H1175" s="217" t="str">
        <f ca="1">IF(ISERROR($V1175),"",OFFSET('Smelter Look-up'!$G$4,$V1175-4,0))</f>
        <v/>
      </c>
      <c r="I1175" s="218" t="str">
        <f ca="1">IF(ISERROR($V1175),"",OFFSET('Smelter Look-up'!$H$4,$V1175-4,0))</f>
        <v/>
      </c>
      <c r="J1175" s="218" t="str">
        <f ca="1">IF(ISERROR($V1175),"",OFFSET('Smelter Look-up'!$I$4,$V1175-4,0))</f>
        <v/>
      </c>
      <c r="K1175" s="267"/>
      <c r="L1175" s="267"/>
      <c r="M1175" s="267"/>
      <c r="N1175" s="267"/>
      <c r="O1175" s="267"/>
      <c r="P1175" s="219"/>
      <c r="Q1175" s="268"/>
      <c r="R1175" s="216" t="str">
        <f ca="1">IF(ISERROR($V1175),"",OFFSET('Smelter Look-up'!$C$4,$V1175-4,0)&amp;"")</f>
        <v/>
      </c>
      <c r="S1175" s="224" t="str">
        <f t="shared" ca="1" si="57"/>
        <v/>
      </c>
      <c r="T1175" s="224" t="str">
        <f ca="1">IF(B1175="","",IF(ISERROR(MATCH($J1175,SorP!$B$1:$B$6230,0)),"",INDIRECT("'SorP'!$A$"&amp;MATCH($J1175,SorP!$B$1:$B$6230,0))))</f>
        <v/>
      </c>
      <c r="U1175" s="239"/>
      <c r="V1175" s="269" t="e">
        <f>IF(C1175="",NA(),MATCH($B1175&amp;$C1175,'Smelter Look-up'!$J:$J,0))</f>
        <v>#N/A</v>
      </c>
      <c r="W1175" s="270"/>
      <c r="X1175" s="270">
        <f t="shared" ca="1" si="58"/>
        <v>0</v>
      </c>
      <c r="Y1175" s="270"/>
      <c r="Z1175" s="270"/>
      <c r="AB1175" s="272" t="str">
        <f t="shared" si="59"/>
        <v/>
      </c>
    </row>
    <row r="1176" spans="1:28" s="271" customFormat="1" ht="20.25">
      <c r="A1176" s="215"/>
      <c r="B1176" s="216" t="str">
        <f>IF(LEN(A1176)=0,"",INDEX('Smelter Look-up'!$A:$A,MATCH($A1176,'Smelter Look-up'!$E:$E,0)))</f>
        <v/>
      </c>
      <c r="C1176" s="220" t="str">
        <f>IF(LEN(A1176)=0,"",INDEX('Smelter Look-up'!$C:$C,MATCH($A1176,'Smelter Look-up'!$E:$E,0)))</f>
        <v/>
      </c>
      <c r="D1176" s="216"/>
      <c r="E1176" s="216" t="str">
        <f ca="1">IF(ISERROR($V1176),"",OFFSET('Smelter Look-up'!$D$4,$V1176-4,0)&amp;"")</f>
        <v/>
      </c>
      <c r="F1176" s="216" t="str">
        <f ca="1">IF(ISERROR($V1176),"",OFFSET('Smelter Look-up'!$E$4,$V1176-4,0))</f>
        <v/>
      </c>
      <c r="G1176" s="216" t="str">
        <f ca="1">IF(C1176=$X$4,"Enter smelter details", IF(ISERROR($V1176),"",OFFSET('Smelter Look-up'!$F$4,$V1176-4,0)))</f>
        <v/>
      </c>
      <c r="H1176" s="217" t="str">
        <f ca="1">IF(ISERROR($V1176),"",OFFSET('Smelter Look-up'!$G$4,$V1176-4,0))</f>
        <v/>
      </c>
      <c r="I1176" s="218" t="str">
        <f ca="1">IF(ISERROR($V1176),"",OFFSET('Smelter Look-up'!$H$4,$V1176-4,0))</f>
        <v/>
      </c>
      <c r="J1176" s="218" t="str">
        <f ca="1">IF(ISERROR($V1176),"",OFFSET('Smelter Look-up'!$I$4,$V1176-4,0))</f>
        <v/>
      </c>
      <c r="K1176" s="267"/>
      <c r="L1176" s="267"/>
      <c r="M1176" s="267"/>
      <c r="N1176" s="267"/>
      <c r="O1176" s="267"/>
      <c r="P1176" s="219"/>
      <c r="Q1176" s="268"/>
      <c r="R1176" s="216" t="str">
        <f ca="1">IF(ISERROR($V1176),"",OFFSET('Smelter Look-up'!$C$4,$V1176-4,0)&amp;"")</f>
        <v/>
      </c>
      <c r="S1176" s="224" t="str">
        <f t="shared" ca="1" si="57"/>
        <v/>
      </c>
      <c r="T1176" s="224" t="str">
        <f ca="1">IF(B1176="","",IF(ISERROR(MATCH($J1176,SorP!$B$1:$B$6230,0)),"",INDIRECT("'SorP'!$A$"&amp;MATCH($J1176,SorP!$B$1:$B$6230,0))))</f>
        <v/>
      </c>
      <c r="U1176" s="239"/>
      <c r="V1176" s="269" t="e">
        <f>IF(C1176="",NA(),MATCH($B1176&amp;$C1176,'Smelter Look-up'!$J:$J,0))</f>
        <v>#N/A</v>
      </c>
      <c r="W1176" s="270"/>
      <c r="X1176" s="270">
        <f t="shared" ca="1" si="58"/>
        <v>0</v>
      </c>
      <c r="Y1176" s="270"/>
      <c r="Z1176" s="270"/>
      <c r="AB1176" s="272" t="str">
        <f t="shared" si="59"/>
        <v/>
      </c>
    </row>
    <row r="1177" spans="1:28" s="271" customFormat="1" ht="20.25">
      <c r="A1177" s="215"/>
      <c r="B1177" s="216" t="str">
        <f>IF(LEN(A1177)=0,"",INDEX('Smelter Look-up'!$A:$A,MATCH($A1177,'Smelter Look-up'!$E:$E,0)))</f>
        <v/>
      </c>
      <c r="C1177" s="220" t="str">
        <f>IF(LEN(A1177)=0,"",INDEX('Smelter Look-up'!$C:$C,MATCH($A1177,'Smelter Look-up'!$E:$E,0)))</f>
        <v/>
      </c>
      <c r="D1177" s="216"/>
      <c r="E1177" s="216" t="str">
        <f ca="1">IF(ISERROR($V1177),"",OFFSET('Smelter Look-up'!$D$4,$V1177-4,0)&amp;"")</f>
        <v/>
      </c>
      <c r="F1177" s="216" t="str">
        <f ca="1">IF(ISERROR($V1177),"",OFFSET('Smelter Look-up'!$E$4,$V1177-4,0))</f>
        <v/>
      </c>
      <c r="G1177" s="216" t="str">
        <f ca="1">IF(C1177=$X$4,"Enter smelter details", IF(ISERROR($V1177),"",OFFSET('Smelter Look-up'!$F$4,$V1177-4,0)))</f>
        <v/>
      </c>
      <c r="H1177" s="217" t="str">
        <f ca="1">IF(ISERROR($V1177),"",OFFSET('Smelter Look-up'!$G$4,$V1177-4,0))</f>
        <v/>
      </c>
      <c r="I1177" s="218" t="str">
        <f ca="1">IF(ISERROR($V1177),"",OFFSET('Smelter Look-up'!$H$4,$V1177-4,0))</f>
        <v/>
      </c>
      <c r="J1177" s="218" t="str">
        <f ca="1">IF(ISERROR($V1177),"",OFFSET('Smelter Look-up'!$I$4,$V1177-4,0))</f>
        <v/>
      </c>
      <c r="K1177" s="267"/>
      <c r="L1177" s="267"/>
      <c r="M1177" s="267"/>
      <c r="N1177" s="267"/>
      <c r="O1177" s="267"/>
      <c r="P1177" s="219"/>
      <c r="Q1177" s="268"/>
      <c r="R1177" s="216" t="str">
        <f ca="1">IF(ISERROR($V1177),"",OFFSET('Smelter Look-up'!$C$4,$V1177-4,0)&amp;"")</f>
        <v/>
      </c>
      <c r="S1177" s="224" t="str">
        <f t="shared" ca="1" si="57"/>
        <v/>
      </c>
      <c r="T1177" s="224" t="str">
        <f ca="1">IF(B1177="","",IF(ISERROR(MATCH($J1177,SorP!$B$1:$B$6230,0)),"",INDIRECT("'SorP'!$A$"&amp;MATCH($J1177,SorP!$B$1:$B$6230,0))))</f>
        <v/>
      </c>
      <c r="U1177" s="239"/>
      <c r="V1177" s="269" t="e">
        <f>IF(C1177="",NA(),MATCH($B1177&amp;$C1177,'Smelter Look-up'!$J:$J,0))</f>
        <v>#N/A</v>
      </c>
      <c r="W1177" s="270"/>
      <c r="X1177" s="270">
        <f t="shared" ca="1" si="58"/>
        <v>0</v>
      </c>
      <c r="Y1177" s="270"/>
      <c r="Z1177" s="270"/>
      <c r="AB1177" s="272" t="str">
        <f t="shared" si="59"/>
        <v/>
      </c>
    </row>
    <row r="1178" spans="1:28" s="271" customFormat="1" ht="20.25">
      <c r="A1178" s="215"/>
      <c r="B1178" s="216" t="str">
        <f>IF(LEN(A1178)=0,"",INDEX('Smelter Look-up'!$A:$A,MATCH($A1178,'Smelter Look-up'!$E:$E,0)))</f>
        <v/>
      </c>
      <c r="C1178" s="220" t="str">
        <f>IF(LEN(A1178)=0,"",INDEX('Smelter Look-up'!$C:$C,MATCH($A1178,'Smelter Look-up'!$E:$E,0)))</f>
        <v/>
      </c>
      <c r="D1178" s="216"/>
      <c r="E1178" s="216" t="str">
        <f ca="1">IF(ISERROR($V1178),"",OFFSET('Smelter Look-up'!$D$4,$V1178-4,0)&amp;"")</f>
        <v/>
      </c>
      <c r="F1178" s="216" t="str">
        <f ca="1">IF(ISERROR($V1178),"",OFFSET('Smelter Look-up'!$E$4,$V1178-4,0))</f>
        <v/>
      </c>
      <c r="G1178" s="216" t="str">
        <f ca="1">IF(C1178=$X$4,"Enter smelter details", IF(ISERROR($V1178),"",OFFSET('Smelter Look-up'!$F$4,$V1178-4,0)))</f>
        <v/>
      </c>
      <c r="H1178" s="217" t="str">
        <f ca="1">IF(ISERROR($V1178),"",OFFSET('Smelter Look-up'!$G$4,$V1178-4,0))</f>
        <v/>
      </c>
      <c r="I1178" s="218" t="str">
        <f ca="1">IF(ISERROR($V1178),"",OFFSET('Smelter Look-up'!$H$4,$V1178-4,0))</f>
        <v/>
      </c>
      <c r="J1178" s="218" t="str">
        <f ca="1">IF(ISERROR($V1178),"",OFFSET('Smelter Look-up'!$I$4,$V1178-4,0))</f>
        <v/>
      </c>
      <c r="K1178" s="267"/>
      <c r="L1178" s="267"/>
      <c r="M1178" s="267"/>
      <c r="N1178" s="267"/>
      <c r="O1178" s="267"/>
      <c r="P1178" s="219"/>
      <c r="Q1178" s="268"/>
      <c r="R1178" s="216" t="str">
        <f ca="1">IF(ISERROR($V1178),"",OFFSET('Smelter Look-up'!$C$4,$V1178-4,0)&amp;"")</f>
        <v/>
      </c>
      <c r="S1178" s="224" t="str">
        <f t="shared" ca="1" si="57"/>
        <v/>
      </c>
      <c r="T1178" s="224" t="str">
        <f ca="1">IF(B1178="","",IF(ISERROR(MATCH($J1178,SorP!$B$1:$B$6230,0)),"",INDIRECT("'SorP'!$A$"&amp;MATCH($J1178,SorP!$B$1:$B$6230,0))))</f>
        <v/>
      </c>
      <c r="U1178" s="239"/>
      <c r="V1178" s="269" t="e">
        <f>IF(C1178="",NA(),MATCH($B1178&amp;$C1178,'Smelter Look-up'!$J:$J,0))</f>
        <v>#N/A</v>
      </c>
      <c r="W1178" s="270"/>
      <c r="X1178" s="270">
        <f t="shared" ca="1" si="58"/>
        <v>0</v>
      </c>
      <c r="Y1178" s="270"/>
      <c r="Z1178" s="270"/>
      <c r="AB1178" s="272" t="str">
        <f t="shared" si="59"/>
        <v/>
      </c>
    </row>
    <row r="1179" spans="1:28" s="271" customFormat="1" ht="20.25">
      <c r="A1179" s="215"/>
      <c r="B1179" s="216" t="str">
        <f>IF(LEN(A1179)=0,"",INDEX('Smelter Look-up'!$A:$A,MATCH($A1179,'Smelter Look-up'!$E:$E,0)))</f>
        <v/>
      </c>
      <c r="C1179" s="220" t="str">
        <f>IF(LEN(A1179)=0,"",INDEX('Smelter Look-up'!$C:$C,MATCH($A1179,'Smelter Look-up'!$E:$E,0)))</f>
        <v/>
      </c>
      <c r="D1179" s="216"/>
      <c r="E1179" s="216" t="str">
        <f ca="1">IF(ISERROR($V1179),"",OFFSET('Smelter Look-up'!$D$4,$V1179-4,0)&amp;"")</f>
        <v/>
      </c>
      <c r="F1179" s="216" t="str">
        <f ca="1">IF(ISERROR($V1179),"",OFFSET('Smelter Look-up'!$E$4,$V1179-4,0))</f>
        <v/>
      </c>
      <c r="G1179" s="216" t="str">
        <f ca="1">IF(C1179=$X$4,"Enter smelter details", IF(ISERROR($V1179),"",OFFSET('Smelter Look-up'!$F$4,$V1179-4,0)))</f>
        <v/>
      </c>
      <c r="H1179" s="217" t="str">
        <f ca="1">IF(ISERROR($V1179),"",OFFSET('Smelter Look-up'!$G$4,$V1179-4,0))</f>
        <v/>
      </c>
      <c r="I1179" s="218" t="str">
        <f ca="1">IF(ISERROR($V1179),"",OFFSET('Smelter Look-up'!$H$4,$V1179-4,0))</f>
        <v/>
      </c>
      <c r="J1179" s="218" t="str">
        <f ca="1">IF(ISERROR($V1179),"",OFFSET('Smelter Look-up'!$I$4,$V1179-4,0))</f>
        <v/>
      </c>
      <c r="K1179" s="267"/>
      <c r="L1179" s="267"/>
      <c r="M1179" s="267"/>
      <c r="N1179" s="267"/>
      <c r="O1179" s="267"/>
      <c r="P1179" s="219"/>
      <c r="Q1179" s="268"/>
      <c r="R1179" s="216" t="str">
        <f ca="1">IF(ISERROR($V1179),"",OFFSET('Smelter Look-up'!$C$4,$V1179-4,0)&amp;"")</f>
        <v/>
      </c>
      <c r="S1179" s="224" t="str">
        <f t="shared" ca="1" si="57"/>
        <v/>
      </c>
      <c r="T1179" s="224" t="str">
        <f ca="1">IF(B1179="","",IF(ISERROR(MATCH($J1179,SorP!$B$1:$B$6230,0)),"",INDIRECT("'SorP'!$A$"&amp;MATCH($J1179,SorP!$B$1:$B$6230,0))))</f>
        <v/>
      </c>
      <c r="U1179" s="239"/>
      <c r="V1179" s="269" t="e">
        <f>IF(C1179="",NA(),MATCH($B1179&amp;$C1179,'Smelter Look-up'!$J:$J,0))</f>
        <v>#N/A</v>
      </c>
      <c r="W1179" s="270"/>
      <c r="X1179" s="270">
        <f t="shared" ca="1" si="58"/>
        <v>0</v>
      </c>
      <c r="Y1179" s="270"/>
      <c r="Z1179" s="270"/>
      <c r="AB1179" s="272" t="str">
        <f t="shared" si="59"/>
        <v/>
      </c>
    </row>
    <row r="1180" spans="1:28" s="271" customFormat="1" ht="20.25">
      <c r="A1180" s="215"/>
      <c r="B1180" s="216" t="str">
        <f>IF(LEN(A1180)=0,"",INDEX('Smelter Look-up'!$A:$A,MATCH($A1180,'Smelter Look-up'!$E:$E,0)))</f>
        <v/>
      </c>
      <c r="C1180" s="220" t="str">
        <f>IF(LEN(A1180)=0,"",INDEX('Smelter Look-up'!$C:$C,MATCH($A1180,'Smelter Look-up'!$E:$E,0)))</f>
        <v/>
      </c>
      <c r="D1180" s="216"/>
      <c r="E1180" s="216" t="str">
        <f ca="1">IF(ISERROR($V1180),"",OFFSET('Smelter Look-up'!$D$4,$V1180-4,0)&amp;"")</f>
        <v/>
      </c>
      <c r="F1180" s="216" t="str">
        <f ca="1">IF(ISERROR($V1180),"",OFFSET('Smelter Look-up'!$E$4,$V1180-4,0))</f>
        <v/>
      </c>
      <c r="G1180" s="216" t="str">
        <f ca="1">IF(C1180=$X$4,"Enter smelter details", IF(ISERROR($V1180),"",OFFSET('Smelter Look-up'!$F$4,$V1180-4,0)))</f>
        <v/>
      </c>
      <c r="H1180" s="217" t="str">
        <f ca="1">IF(ISERROR($V1180),"",OFFSET('Smelter Look-up'!$G$4,$V1180-4,0))</f>
        <v/>
      </c>
      <c r="I1180" s="218" t="str">
        <f ca="1">IF(ISERROR($V1180),"",OFFSET('Smelter Look-up'!$H$4,$V1180-4,0))</f>
        <v/>
      </c>
      <c r="J1180" s="218" t="str">
        <f ca="1">IF(ISERROR($V1180),"",OFFSET('Smelter Look-up'!$I$4,$V1180-4,0))</f>
        <v/>
      </c>
      <c r="K1180" s="267"/>
      <c r="L1180" s="267"/>
      <c r="M1180" s="267"/>
      <c r="N1180" s="267"/>
      <c r="O1180" s="267"/>
      <c r="P1180" s="219"/>
      <c r="Q1180" s="268"/>
      <c r="R1180" s="216" t="str">
        <f ca="1">IF(ISERROR($V1180),"",OFFSET('Smelter Look-up'!$C$4,$V1180-4,0)&amp;"")</f>
        <v/>
      </c>
      <c r="S1180" s="224" t="str">
        <f t="shared" ca="1" si="57"/>
        <v/>
      </c>
      <c r="T1180" s="224" t="str">
        <f ca="1">IF(B1180="","",IF(ISERROR(MATCH($J1180,SorP!$B$1:$B$6230,0)),"",INDIRECT("'SorP'!$A$"&amp;MATCH($J1180,SorP!$B$1:$B$6230,0))))</f>
        <v/>
      </c>
      <c r="U1180" s="239"/>
      <c r="V1180" s="269" t="e">
        <f>IF(C1180="",NA(),MATCH($B1180&amp;$C1180,'Smelter Look-up'!$J:$J,0))</f>
        <v>#N/A</v>
      </c>
      <c r="W1180" s="270"/>
      <c r="X1180" s="270">
        <f t="shared" ca="1" si="58"/>
        <v>0</v>
      </c>
      <c r="Y1180" s="270"/>
      <c r="Z1180" s="270"/>
      <c r="AB1180" s="272" t="str">
        <f t="shared" si="59"/>
        <v/>
      </c>
    </row>
    <row r="1181" spans="1:28" s="271" customFormat="1" ht="20.25">
      <c r="A1181" s="215"/>
      <c r="B1181" s="216" t="str">
        <f>IF(LEN(A1181)=0,"",INDEX('Smelter Look-up'!$A:$A,MATCH($A1181,'Smelter Look-up'!$E:$E,0)))</f>
        <v/>
      </c>
      <c r="C1181" s="220" t="str">
        <f>IF(LEN(A1181)=0,"",INDEX('Smelter Look-up'!$C:$C,MATCH($A1181,'Smelter Look-up'!$E:$E,0)))</f>
        <v/>
      </c>
      <c r="D1181" s="216"/>
      <c r="E1181" s="216" t="str">
        <f ca="1">IF(ISERROR($V1181),"",OFFSET('Smelter Look-up'!$D$4,$V1181-4,0)&amp;"")</f>
        <v/>
      </c>
      <c r="F1181" s="216" t="str">
        <f ca="1">IF(ISERROR($V1181),"",OFFSET('Smelter Look-up'!$E$4,$V1181-4,0))</f>
        <v/>
      </c>
      <c r="G1181" s="216" t="str">
        <f ca="1">IF(C1181=$X$4,"Enter smelter details", IF(ISERROR($V1181),"",OFFSET('Smelter Look-up'!$F$4,$V1181-4,0)))</f>
        <v/>
      </c>
      <c r="H1181" s="217" t="str">
        <f ca="1">IF(ISERROR($V1181),"",OFFSET('Smelter Look-up'!$G$4,$V1181-4,0))</f>
        <v/>
      </c>
      <c r="I1181" s="218" t="str">
        <f ca="1">IF(ISERROR($V1181),"",OFFSET('Smelter Look-up'!$H$4,$V1181-4,0))</f>
        <v/>
      </c>
      <c r="J1181" s="218" t="str">
        <f ca="1">IF(ISERROR($V1181),"",OFFSET('Smelter Look-up'!$I$4,$V1181-4,0))</f>
        <v/>
      </c>
      <c r="K1181" s="267"/>
      <c r="L1181" s="267"/>
      <c r="M1181" s="267"/>
      <c r="N1181" s="267"/>
      <c r="O1181" s="267"/>
      <c r="P1181" s="219"/>
      <c r="Q1181" s="268"/>
      <c r="R1181" s="216" t="str">
        <f ca="1">IF(ISERROR($V1181),"",OFFSET('Smelter Look-up'!$C$4,$V1181-4,0)&amp;"")</f>
        <v/>
      </c>
      <c r="S1181" s="224" t="str">
        <f t="shared" ca="1" si="57"/>
        <v/>
      </c>
      <c r="T1181" s="224" t="str">
        <f ca="1">IF(B1181="","",IF(ISERROR(MATCH($J1181,SorP!$B$1:$B$6230,0)),"",INDIRECT("'SorP'!$A$"&amp;MATCH($J1181,SorP!$B$1:$B$6230,0))))</f>
        <v/>
      </c>
      <c r="U1181" s="239"/>
      <c r="V1181" s="269" t="e">
        <f>IF(C1181="",NA(),MATCH($B1181&amp;$C1181,'Smelter Look-up'!$J:$J,0))</f>
        <v>#N/A</v>
      </c>
      <c r="W1181" s="270"/>
      <c r="X1181" s="270">
        <f t="shared" ca="1" si="58"/>
        <v>0</v>
      </c>
      <c r="Y1181" s="270"/>
      <c r="Z1181" s="270"/>
      <c r="AB1181" s="272" t="str">
        <f t="shared" si="59"/>
        <v/>
      </c>
    </row>
    <row r="1182" spans="1:28" s="271" customFormat="1" ht="20.25">
      <c r="A1182" s="215"/>
      <c r="B1182" s="216" t="str">
        <f>IF(LEN(A1182)=0,"",INDEX('Smelter Look-up'!$A:$A,MATCH($A1182,'Smelter Look-up'!$E:$E,0)))</f>
        <v/>
      </c>
      <c r="C1182" s="220" t="str">
        <f>IF(LEN(A1182)=0,"",INDEX('Smelter Look-up'!$C:$C,MATCH($A1182,'Smelter Look-up'!$E:$E,0)))</f>
        <v/>
      </c>
      <c r="D1182" s="216"/>
      <c r="E1182" s="216" t="str">
        <f ca="1">IF(ISERROR($V1182),"",OFFSET('Smelter Look-up'!$D$4,$V1182-4,0)&amp;"")</f>
        <v/>
      </c>
      <c r="F1182" s="216" t="str">
        <f ca="1">IF(ISERROR($V1182),"",OFFSET('Smelter Look-up'!$E$4,$V1182-4,0))</f>
        <v/>
      </c>
      <c r="G1182" s="216" t="str">
        <f ca="1">IF(C1182=$X$4,"Enter smelter details", IF(ISERROR($V1182),"",OFFSET('Smelter Look-up'!$F$4,$V1182-4,0)))</f>
        <v/>
      </c>
      <c r="H1182" s="217" t="str">
        <f ca="1">IF(ISERROR($V1182),"",OFFSET('Smelter Look-up'!$G$4,$V1182-4,0))</f>
        <v/>
      </c>
      <c r="I1182" s="218" t="str">
        <f ca="1">IF(ISERROR($V1182),"",OFFSET('Smelter Look-up'!$H$4,$V1182-4,0))</f>
        <v/>
      </c>
      <c r="J1182" s="218" t="str">
        <f ca="1">IF(ISERROR($V1182),"",OFFSET('Smelter Look-up'!$I$4,$V1182-4,0))</f>
        <v/>
      </c>
      <c r="K1182" s="267"/>
      <c r="L1182" s="267"/>
      <c r="M1182" s="267"/>
      <c r="N1182" s="267"/>
      <c r="O1182" s="267"/>
      <c r="P1182" s="219"/>
      <c r="Q1182" s="268"/>
      <c r="R1182" s="216" t="str">
        <f ca="1">IF(ISERROR($V1182),"",OFFSET('Smelter Look-up'!$C$4,$V1182-4,0)&amp;"")</f>
        <v/>
      </c>
      <c r="S1182" s="224" t="str">
        <f t="shared" ca="1" si="57"/>
        <v/>
      </c>
      <c r="T1182" s="224" t="str">
        <f ca="1">IF(B1182="","",IF(ISERROR(MATCH($J1182,SorP!$B$1:$B$6230,0)),"",INDIRECT("'SorP'!$A$"&amp;MATCH($J1182,SorP!$B$1:$B$6230,0))))</f>
        <v/>
      </c>
      <c r="U1182" s="239"/>
      <c r="V1182" s="269" t="e">
        <f>IF(C1182="",NA(),MATCH($B1182&amp;$C1182,'Smelter Look-up'!$J:$J,0))</f>
        <v>#N/A</v>
      </c>
      <c r="W1182" s="270"/>
      <c r="X1182" s="270">
        <f t="shared" ca="1" si="58"/>
        <v>0</v>
      </c>
      <c r="Y1182" s="270"/>
      <c r="Z1182" s="270"/>
      <c r="AB1182" s="272" t="str">
        <f t="shared" si="59"/>
        <v/>
      </c>
    </row>
    <row r="1183" spans="1:28" s="271" customFormat="1" ht="20.25">
      <c r="A1183" s="215"/>
      <c r="B1183" s="216" t="str">
        <f>IF(LEN(A1183)=0,"",INDEX('Smelter Look-up'!$A:$A,MATCH($A1183,'Smelter Look-up'!$E:$E,0)))</f>
        <v/>
      </c>
      <c r="C1183" s="220" t="str">
        <f>IF(LEN(A1183)=0,"",INDEX('Smelter Look-up'!$C:$C,MATCH($A1183,'Smelter Look-up'!$E:$E,0)))</f>
        <v/>
      </c>
      <c r="D1183" s="216"/>
      <c r="E1183" s="216" t="str">
        <f ca="1">IF(ISERROR($V1183),"",OFFSET('Smelter Look-up'!$D$4,$V1183-4,0)&amp;"")</f>
        <v/>
      </c>
      <c r="F1183" s="216" t="str">
        <f ca="1">IF(ISERROR($V1183),"",OFFSET('Smelter Look-up'!$E$4,$V1183-4,0))</f>
        <v/>
      </c>
      <c r="G1183" s="216" t="str">
        <f ca="1">IF(C1183=$X$4,"Enter smelter details", IF(ISERROR($V1183),"",OFFSET('Smelter Look-up'!$F$4,$V1183-4,0)))</f>
        <v/>
      </c>
      <c r="H1183" s="217" t="str">
        <f ca="1">IF(ISERROR($V1183),"",OFFSET('Smelter Look-up'!$G$4,$V1183-4,0))</f>
        <v/>
      </c>
      <c r="I1183" s="218" t="str">
        <f ca="1">IF(ISERROR($V1183),"",OFFSET('Smelter Look-up'!$H$4,$V1183-4,0))</f>
        <v/>
      </c>
      <c r="J1183" s="218" t="str">
        <f ca="1">IF(ISERROR($V1183),"",OFFSET('Smelter Look-up'!$I$4,$V1183-4,0))</f>
        <v/>
      </c>
      <c r="K1183" s="267"/>
      <c r="L1183" s="267"/>
      <c r="M1183" s="267"/>
      <c r="N1183" s="267"/>
      <c r="O1183" s="267"/>
      <c r="P1183" s="219"/>
      <c r="Q1183" s="268"/>
      <c r="R1183" s="216" t="str">
        <f ca="1">IF(ISERROR($V1183),"",OFFSET('Smelter Look-up'!$C$4,$V1183-4,0)&amp;"")</f>
        <v/>
      </c>
      <c r="S1183" s="224" t="str">
        <f t="shared" ca="1" si="57"/>
        <v/>
      </c>
      <c r="T1183" s="224" t="str">
        <f ca="1">IF(B1183="","",IF(ISERROR(MATCH($J1183,SorP!$B$1:$B$6230,0)),"",INDIRECT("'SorP'!$A$"&amp;MATCH($J1183,SorP!$B$1:$B$6230,0))))</f>
        <v/>
      </c>
      <c r="U1183" s="239"/>
      <c r="V1183" s="269" t="e">
        <f>IF(C1183="",NA(),MATCH($B1183&amp;$C1183,'Smelter Look-up'!$J:$J,0))</f>
        <v>#N/A</v>
      </c>
      <c r="W1183" s="270"/>
      <c r="X1183" s="270">
        <f t="shared" ca="1" si="58"/>
        <v>0</v>
      </c>
      <c r="Y1183" s="270"/>
      <c r="Z1183" s="270"/>
      <c r="AB1183" s="272" t="str">
        <f t="shared" si="59"/>
        <v/>
      </c>
    </row>
    <row r="1184" spans="1:28" s="271" customFormat="1" ht="20.25">
      <c r="A1184" s="215"/>
      <c r="B1184" s="216" t="str">
        <f>IF(LEN(A1184)=0,"",INDEX('Smelter Look-up'!$A:$A,MATCH($A1184,'Smelter Look-up'!$E:$E,0)))</f>
        <v/>
      </c>
      <c r="C1184" s="220" t="str">
        <f>IF(LEN(A1184)=0,"",INDEX('Smelter Look-up'!$C:$C,MATCH($A1184,'Smelter Look-up'!$E:$E,0)))</f>
        <v/>
      </c>
      <c r="D1184" s="216"/>
      <c r="E1184" s="216" t="str">
        <f ca="1">IF(ISERROR($V1184),"",OFFSET('Smelter Look-up'!$D$4,$V1184-4,0)&amp;"")</f>
        <v/>
      </c>
      <c r="F1184" s="216" t="str">
        <f ca="1">IF(ISERROR($V1184),"",OFFSET('Smelter Look-up'!$E$4,$V1184-4,0))</f>
        <v/>
      </c>
      <c r="G1184" s="216" t="str">
        <f ca="1">IF(C1184=$X$4,"Enter smelter details", IF(ISERROR($V1184),"",OFFSET('Smelter Look-up'!$F$4,$V1184-4,0)))</f>
        <v/>
      </c>
      <c r="H1184" s="217" t="str">
        <f ca="1">IF(ISERROR($V1184),"",OFFSET('Smelter Look-up'!$G$4,$V1184-4,0))</f>
        <v/>
      </c>
      <c r="I1184" s="218" t="str">
        <f ca="1">IF(ISERROR($V1184),"",OFFSET('Smelter Look-up'!$H$4,$V1184-4,0))</f>
        <v/>
      </c>
      <c r="J1184" s="218" t="str">
        <f ca="1">IF(ISERROR($V1184),"",OFFSET('Smelter Look-up'!$I$4,$V1184-4,0))</f>
        <v/>
      </c>
      <c r="K1184" s="267"/>
      <c r="L1184" s="267"/>
      <c r="M1184" s="267"/>
      <c r="N1184" s="267"/>
      <c r="O1184" s="267"/>
      <c r="P1184" s="219"/>
      <c r="Q1184" s="268"/>
      <c r="R1184" s="216" t="str">
        <f ca="1">IF(ISERROR($V1184),"",OFFSET('Smelter Look-up'!$C$4,$V1184-4,0)&amp;"")</f>
        <v/>
      </c>
      <c r="S1184" s="224" t="str">
        <f t="shared" ca="1" si="57"/>
        <v/>
      </c>
      <c r="T1184" s="224" t="str">
        <f ca="1">IF(B1184="","",IF(ISERROR(MATCH($J1184,SorP!$B$1:$B$6230,0)),"",INDIRECT("'SorP'!$A$"&amp;MATCH($J1184,SorP!$B$1:$B$6230,0))))</f>
        <v/>
      </c>
      <c r="U1184" s="239"/>
      <c r="V1184" s="269" t="e">
        <f>IF(C1184="",NA(),MATCH($B1184&amp;$C1184,'Smelter Look-up'!$J:$J,0))</f>
        <v>#N/A</v>
      </c>
      <c r="W1184" s="270"/>
      <c r="X1184" s="270">
        <f t="shared" ca="1" si="58"/>
        <v>0</v>
      </c>
      <c r="Y1184" s="270"/>
      <c r="Z1184" s="270"/>
      <c r="AB1184" s="272" t="str">
        <f t="shared" si="59"/>
        <v/>
      </c>
    </row>
    <row r="1185" spans="1:28" s="271" customFormat="1" ht="20.25">
      <c r="A1185" s="215"/>
      <c r="B1185" s="216" t="str">
        <f>IF(LEN(A1185)=0,"",INDEX('Smelter Look-up'!$A:$A,MATCH($A1185,'Smelter Look-up'!$E:$E,0)))</f>
        <v/>
      </c>
      <c r="C1185" s="220" t="str">
        <f>IF(LEN(A1185)=0,"",INDEX('Smelter Look-up'!$C:$C,MATCH($A1185,'Smelter Look-up'!$E:$E,0)))</f>
        <v/>
      </c>
      <c r="D1185" s="216"/>
      <c r="E1185" s="216" t="str">
        <f ca="1">IF(ISERROR($V1185),"",OFFSET('Smelter Look-up'!$D$4,$V1185-4,0)&amp;"")</f>
        <v/>
      </c>
      <c r="F1185" s="216" t="str">
        <f ca="1">IF(ISERROR($V1185),"",OFFSET('Smelter Look-up'!$E$4,$V1185-4,0))</f>
        <v/>
      </c>
      <c r="G1185" s="216" t="str">
        <f ca="1">IF(C1185=$X$4,"Enter smelter details", IF(ISERROR($V1185),"",OFFSET('Smelter Look-up'!$F$4,$V1185-4,0)))</f>
        <v/>
      </c>
      <c r="H1185" s="217" t="str">
        <f ca="1">IF(ISERROR($V1185),"",OFFSET('Smelter Look-up'!$G$4,$V1185-4,0))</f>
        <v/>
      </c>
      <c r="I1185" s="218" t="str">
        <f ca="1">IF(ISERROR($V1185),"",OFFSET('Smelter Look-up'!$H$4,$V1185-4,0))</f>
        <v/>
      </c>
      <c r="J1185" s="218" t="str">
        <f ca="1">IF(ISERROR($V1185),"",OFFSET('Smelter Look-up'!$I$4,$V1185-4,0))</f>
        <v/>
      </c>
      <c r="K1185" s="267"/>
      <c r="L1185" s="267"/>
      <c r="M1185" s="267"/>
      <c r="N1185" s="267"/>
      <c r="O1185" s="267"/>
      <c r="P1185" s="219"/>
      <c r="Q1185" s="268"/>
      <c r="R1185" s="216" t="str">
        <f ca="1">IF(ISERROR($V1185),"",OFFSET('Smelter Look-up'!$C$4,$V1185-4,0)&amp;"")</f>
        <v/>
      </c>
      <c r="S1185" s="224" t="str">
        <f t="shared" ca="1" si="57"/>
        <v/>
      </c>
      <c r="T1185" s="224" t="str">
        <f ca="1">IF(B1185="","",IF(ISERROR(MATCH($J1185,SorP!$B$1:$B$6230,0)),"",INDIRECT("'SorP'!$A$"&amp;MATCH($J1185,SorP!$B$1:$B$6230,0))))</f>
        <v/>
      </c>
      <c r="U1185" s="239"/>
      <c r="V1185" s="269" t="e">
        <f>IF(C1185="",NA(),MATCH($B1185&amp;$C1185,'Smelter Look-up'!$J:$J,0))</f>
        <v>#N/A</v>
      </c>
      <c r="W1185" s="270"/>
      <c r="X1185" s="270">
        <f t="shared" ca="1" si="58"/>
        <v>0</v>
      </c>
      <c r="Y1185" s="270"/>
      <c r="Z1185" s="270"/>
      <c r="AB1185" s="272" t="str">
        <f t="shared" si="59"/>
        <v/>
      </c>
    </row>
    <row r="1186" spans="1:28" s="271" customFormat="1" ht="20.25">
      <c r="A1186" s="215"/>
      <c r="B1186" s="216" t="str">
        <f>IF(LEN(A1186)=0,"",INDEX('Smelter Look-up'!$A:$A,MATCH($A1186,'Smelter Look-up'!$E:$E,0)))</f>
        <v/>
      </c>
      <c r="C1186" s="220" t="str">
        <f>IF(LEN(A1186)=0,"",INDEX('Smelter Look-up'!$C:$C,MATCH($A1186,'Smelter Look-up'!$E:$E,0)))</f>
        <v/>
      </c>
      <c r="D1186" s="216"/>
      <c r="E1186" s="216" t="str">
        <f ca="1">IF(ISERROR($V1186),"",OFFSET('Smelter Look-up'!$D$4,$V1186-4,0)&amp;"")</f>
        <v/>
      </c>
      <c r="F1186" s="216" t="str">
        <f ca="1">IF(ISERROR($V1186),"",OFFSET('Smelter Look-up'!$E$4,$V1186-4,0))</f>
        <v/>
      </c>
      <c r="G1186" s="216" t="str">
        <f ca="1">IF(C1186=$X$4,"Enter smelter details", IF(ISERROR($V1186),"",OFFSET('Smelter Look-up'!$F$4,$V1186-4,0)))</f>
        <v/>
      </c>
      <c r="H1186" s="217" t="str">
        <f ca="1">IF(ISERROR($V1186),"",OFFSET('Smelter Look-up'!$G$4,$V1186-4,0))</f>
        <v/>
      </c>
      <c r="I1186" s="218" t="str">
        <f ca="1">IF(ISERROR($V1186),"",OFFSET('Smelter Look-up'!$H$4,$V1186-4,0))</f>
        <v/>
      </c>
      <c r="J1186" s="218" t="str">
        <f ca="1">IF(ISERROR($V1186),"",OFFSET('Smelter Look-up'!$I$4,$V1186-4,0))</f>
        <v/>
      </c>
      <c r="K1186" s="267"/>
      <c r="L1186" s="267"/>
      <c r="M1186" s="267"/>
      <c r="N1186" s="267"/>
      <c r="O1186" s="267"/>
      <c r="P1186" s="219"/>
      <c r="Q1186" s="268"/>
      <c r="R1186" s="216" t="str">
        <f ca="1">IF(ISERROR($V1186),"",OFFSET('Smelter Look-up'!$C$4,$V1186-4,0)&amp;"")</f>
        <v/>
      </c>
      <c r="S1186" s="224" t="str">
        <f t="shared" ca="1" si="57"/>
        <v/>
      </c>
      <c r="T1186" s="224" t="str">
        <f ca="1">IF(B1186="","",IF(ISERROR(MATCH($J1186,SorP!$B$1:$B$6230,0)),"",INDIRECT("'SorP'!$A$"&amp;MATCH($J1186,SorP!$B$1:$B$6230,0))))</f>
        <v/>
      </c>
      <c r="U1186" s="239"/>
      <c r="V1186" s="269" t="e">
        <f>IF(C1186="",NA(),MATCH($B1186&amp;$C1186,'Smelter Look-up'!$J:$J,0))</f>
        <v>#N/A</v>
      </c>
      <c r="W1186" s="270"/>
      <c r="X1186" s="270">
        <f t="shared" ca="1" si="58"/>
        <v>0</v>
      </c>
      <c r="Y1186" s="270"/>
      <c r="Z1186" s="270"/>
      <c r="AB1186" s="272" t="str">
        <f t="shared" si="59"/>
        <v/>
      </c>
    </row>
    <row r="1187" spans="1:28" s="271" customFormat="1" ht="20.25">
      <c r="A1187" s="215"/>
      <c r="B1187" s="216" t="str">
        <f>IF(LEN(A1187)=0,"",INDEX('Smelter Look-up'!$A:$A,MATCH($A1187,'Smelter Look-up'!$E:$E,0)))</f>
        <v/>
      </c>
      <c r="C1187" s="220" t="str">
        <f>IF(LEN(A1187)=0,"",INDEX('Smelter Look-up'!$C:$C,MATCH($A1187,'Smelter Look-up'!$E:$E,0)))</f>
        <v/>
      </c>
      <c r="D1187" s="216"/>
      <c r="E1187" s="216" t="str">
        <f ca="1">IF(ISERROR($V1187),"",OFFSET('Smelter Look-up'!$D$4,$V1187-4,0)&amp;"")</f>
        <v/>
      </c>
      <c r="F1187" s="216" t="str">
        <f ca="1">IF(ISERROR($V1187),"",OFFSET('Smelter Look-up'!$E$4,$V1187-4,0))</f>
        <v/>
      </c>
      <c r="G1187" s="216" t="str">
        <f ca="1">IF(C1187=$X$4,"Enter smelter details", IF(ISERROR($V1187),"",OFFSET('Smelter Look-up'!$F$4,$V1187-4,0)))</f>
        <v/>
      </c>
      <c r="H1187" s="217" t="str">
        <f ca="1">IF(ISERROR($V1187),"",OFFSET('Smelter Look-up'!$G$4,$V1187-4,0))</f>
        <v/>
      </c>
      <c r="I1187" s="218" t="str">
        <f ca="1">IF(ISERROR($V1187),"",OFFSET('Smelter Look-up'!$H$4,$V1187-4,0))</f>
        <v/>
      </c>
      <c r="J1187" s="218" t="str">
        <f ca="1">IF(ISERROR($V1187),"",OFFSET('Smelter Look-up'!$I$4,$V1187-4,0))</f>
        <v/>
      </c>
      <c r="K1187" s="267"/>
      <c r="L1187" s="267"/>
      <c r="M1187" s="267"/>
      <c r="N1187" s="267"/>
      <c r="O1187" s="267"/>
      <c r="P1187" s="219"/>
      <c r="Q1187" s="268"/>
      <c r="R1187" s="216" t="str">
        <f ca="1">IF(ISERROR($V1187),"",OFFSET('Smelter Look-up'!$C$4,$V1187-4,0)&amp;"")</f>
        <v/>
      </c>
      <c r="S1187" s="224" t="str">
        <f t="shared" ca="1" si="57"/>
        <v/>
      </c>
      <c r="T1187" s="224" t="str">
        <f ca="1">IF(B1187="","",IF(ISERROR(MATCH($J1187,SorP!$B$1:$B$6230,0)),"",INDIRECT("'SorP'!$A$"&amp;MATCH($J1187,SorP!$B$1:$B$6230,0))))</f>
        <v/>
      </c>
      <c r="U1187" s="239"/>
      <c r="V1187" s="269" t="e">
        <f>IF(C1187="",NA(),MATCH($B1187&amp;$C1187,'Smelter Look-up'!$J:$J,0))</f>
        <v>#N/A</v>
      </c>
      <c r="W1187" s="270"/>
      <c r="X1187" s="270">
        <f t="shared" ca="1" si="58"/>
        <v>0</v>
      </c>
      <c r="Y1187" s="270"/>
      <c r="Z1187" s="270"/>
      <c r="AB1187" s="272" t="str">
        <f t="shared" si="59"/>
        <v/>
      </c>
    </row>
    <row r="1188" spans="1:28" s="271" customFormat="1" ht="20.25">
      <c r="A1188" s="215"/>
      <c r="B1188" s="216" t="str">
        <f>IF(LEN(A1188)=0,"",INDEX('Smelter Look-up'!$A:$A,MATCH($A1188,'Smelter Look-up'!$E:$E,0)))</f>
        <v/>
      </c>
      <c r="C1188" s="220" t="str">
        <f>IF(LEN(A1188)=0,"",INDEX('Smelter Look-up'!$C:$C,MATCH($A1188,'Smelter Look-up'!$E:$E,0)))</f>
        <v/>
      </c>
      <c r="D1188" s="216"/>
      <c r="E1188" s="216" t="str">
        <f ca="1">IF(ISERROR($V1188),"",OFFSET('Smelter Look-up'!$D$4,$V1188-4,0)&amp;"")</f>
        <v/>
      </c>
      <c r="F1188" s="216" t="str">
        <f ca="1">IF(ISERROR($V1188),"",OFFSET('Smelter Look-up'!$E$4,$V1188-4,0))</f>
        <v/>
      </c>
      <c r="G1188" s="216" t="str">
        <f ca="1">IF(C1188=$X$4,"Enter smelter details", IF(ISERROR($V1188),"",OFFSET('Smelter Look-up'!$F$4,$V1188-4,0)))</f>
        <v/>
      </c>
      <c r="H1188" s="217" t="str">
        <f ca="1">IF(ISERROR($V1188),"",OFFSET('Smelter Look-up'!$G$4,$V1188-4,0))</f>
        <v/>
      </c>
      <c r="I1188" s="218" t="str">
        <f ca="1">IF(ISERROR($V1188),"",OFFSET('Smelter Look-up'!$H$4,$V1188-4,0))</f>
        <v/>
      </c>
      <c r="J1188" s="218" t="str">
        <f ca="1">IF(ISERROR($V1188),"",OFFSET('Smelter Look-up'!$I$4,$V1188-4,0))</f>
        <v/>
      </c>
      <c r="K1188" s="267"/>
      <c r="L1188" s="267"/>
      <c r="M1188" s="267"/>
      <c r="N1188" s="267"/>
      <c r="O1188" s="267"/>
      <c r="P1188" s="219"/>
      <c r="Q1188" s="268"/>
      <c r="R1188" s="216" t="str">
        <f ca="1">IF(ISERROR($V1188),"",OFFSET('Smelter Look-up'!$C$4,$V1188-4,0)&amp;"")</f>
        <v/>
      </c>
      <c r="S1188" s="224" t="str">
        <f t="shared" ca="1" si="57"/>
        <v/>
      </c>
      <c r="T1188" s="224" t="str">
        <f ca="1">IF(B1188="","",IF(ISERROR(MATCH($J1188,SorP!$B$1:$B$6230,0)),"",INDIRECT("'SorP'!$A$"&amp;MATCH($J1188,SorP!$B$1:$B$6230,0))))</f>
        <v/>
      </c>
      <c r="U1188" s="239"/>
      <c r="V1188" s="269" t="e">
        <f>IF(C1188="",NA(),MATCH($B1188&amp;$C1188,'Smelter Look-up'!$J:$J,0))</f>
        <v>#N/A</v>
      </c>
      <c r="W1188" s="270"/>
      <c r="X1188" s="270">
        <f t="shared" ca="1" si="58"/>
        <v>0</v>
      </c>
      <c r="Y1188" s="270"/>
      <c r="Z1188" s="270"/>
      <c r="AB1188" s="272" t="str">
        <f t="shared" si="59"/>
        <v/>
      </c>
    </row>
    <row r="1189" spans="1:28" s="271" customFormat="1" ht="20.25">
      <c r="A1189" s="215"/>
      <c r="B1189" s="216" t="str">
        <f>IF(LEN(A1189)=0,"",INDEX('Smelter Look-up'!$A:$A,MATCH($A1189,'Smelter Look-up'!$E:$E,0)))</f>
        <v/>
      </c>
      <c r="C1189" s="220" t="str">
        <f>IF(LEN(A1189)=0,"",INDEX('Smelter Look-up'!$C:$C,MATCH($A1189,'Smelter Look-up'!$E:$E,0)))</f>
        <v/>
      </c>
      <c r="D1189" s="216"/>
      <c r="E1189" s="216" t="str">
        <f ca="1">IF(ISERROR($V1189),"",OFFSET('Smelter Look-up'!$D$4,$V1189-4,0)&amp;"")</f>
        <v/>
      </c>
      <c r="F1189" s="216" t="str">
        <f ca="1">IF(ISERROR($V1189),"",OFFSET('Smelter Look-up'!$E$4,$V1189-4,0))</f>
        <v/>
      </c>
      <c r="G1189" s="216" t="str">
        <f ca="1">IF(C1189=$X$4,"Enter smelter details", IF(ISERROR($V1189),"",OFFSET('Smelter Look-up'!$F$4,$V1189-4,0)))</f>
        <v/>
      </c>
      <c r="H1189" s="217" t="str">
        <f ca="1">IF(ISERROR($V1189),"",OFFSET('Smelter Look-up'!$G$4,$V1189-4,0))</f>
        <v/>
      </c>
      <c r="I1189" s="218" t="str">
        <f ca="1">IF(ISERROR($V1189),"",OFFSET('Smelter Look-up'!$H$4,$V1189-4,0))</f>
        <v/>
      </c>
      <c r="J1189" s="218" t="str">
        <f ca="1">IF(ISERROR($V1189),"",OFFSET('Smelter Look-up'!$I$4,$V1189-4,0))</f>
        <v/>
      </c>
      <c r="K1189" s="267"/>
      <c r="L1189" s="267"/>
      <c r="M1189" s="267"/>
      <c r="N1189" s="267"/>
      <c r="O1189" s="267"/>
      <c r="P1189" s="219"/>
      <c r="Q1189" s="268"/>
      <c r="R1189" s="216" t="str">
        <f ca="1">IF(ISERROR($V1189),"",OFFSET('Smelter Look-up'!$C$4,$V1189-4,0)&amp;"")</f>
        <v/>
      </c>
      <c r="S1189" s="224" t="str">
        <f t="shared" ca="1" si="57"/>
        <v/>
      </c>
      <c r="T1189" s="224" t="str">
        <f ca="1">IF(B1189="","",IF(ISERROR(MATCH($J1189,SorP!$B$1:$B$6230,0)),"",INDIRECT("'SorP'!$A$"&amp;MATCH($J1189,SorP!$B$1:$B$6230,0))))</f>
        <v/>
      </c>
      <c r="U1189" s="239"/>
      <c r="V1189" s="269" t="e">
        <f>IF(C1189="",NA(),MATCH($B1189&amp;$C1189,'Smelter Look-up'!$J:$J,0))</f>
        <v>#N/A</v>
      </c>
      <c r="W1189" s="270"/>
      <c r="X1189" s="270">
        <f t="shared" ca="1" si="58"/>
        <v>0</v>
      </c>
      <c r="Y1189" s="270"/>
      <c r="Z1189" s="270"/>
      <c r="AB1189" s="272" t="str">
        <f t="shared" si="59"/>
        <v/>
      </c>
    </row>
    <row r="1190" spans="1:28" s="271" customFormat="1" ht="20.25">
      <c r="A1190" s="215"/>
      <c r="B1190" s="216" t="str">
        <f>IF(LEN(A1190)=0,"",INDEX('Smelter Look-up'!$A:$A,MATCH($A1190,'Smelter Look-up'!$E:$E,0)))</f>
        <v/>
      </c>
      <c r="C1190" s="220" t="str">
        <f>IF(LEN(A1190)=0,"",INDEX('Smelter Look-up'!$C:$C,MATCH($A1190,'Smelter Look-up'!$E:$E,0)))</f>
        <v/>
      </c>
      <c r="D1190" s="216"/>
      <c r="E1190" s="216" t="str">
        <f ca="1">IF(ISERROR($V1190),"",OFFSET('Smelter Look-up'!$D$4,$V1190-4,0)&amp;"")</f>
        <v/>
      </c>
      <c r="F1190" s="216" t="str">
        <f ca="1">IF(ISERROR($V1190),"",OFFSET('Smelter Look-up'!$E$4,$V1190-4,0))</f>
        <v/>
      </c>
      <c r="G1190" s="216" t="str">
        <f ca="1">IF(C1190=$X$4,"Enter smelter details", IF(ISERROR($V1190),"",OFFSET('Smelter Look-up'!$F$4,$V1190-4,0)))</f>
        <v/>
      </c>
      <c r="H1190" s="217" t="str">
        <f ca="1">IF(ISERROR($V1190),"",OFFSET('Smelter Look-up'!$G$4,$V1190-4,0))</f>
        <v/>
      </c>
      <c r="I1190" s="218" t="str">
        <f ca="1">IF(ISERROR($V1190),"",OFFSET('Smelter Look-up'!$H$4,$V1190-4,0))</f>
        <v/>
      </c>
      <c r="J1190" s="218" t="str">
        <f ca="1">IF(ISERROR($V1190),"",OFFSET('Smelter Look-up'!$I$4,$V1190-4,0))</f>
        <v/>
      </c>
      <c r="K1190" s="267"/>
      <c r="L1190" s="267"/>
      <c r="M1190" s="267"/>
      <c r="N1190" s="267"/>
      <c r="O1190" s="267"/>
      <c r="P1190" s="219"/>
      <c r="Q1190" s="268"/>
      <c r="R1190" s="216" t="str">
        <f ca="1">IF(ISERROR($V1190),"",OFFSET('Smelter Look-up'!$C$4,$V1190-4,0)&amp;"")</f>
        <v/>
      </c>
      <c r="S1190" s="224" t="str">
        <f t="shared" ca="1" si="57"/>
        <v/>
      </c>
      <c r="T1190" s="224" t="str">
        <f ca="1">IF(B1190="","",IF(ISERROR(MATCH($J1190,SorP!$B$1:$B$6230,0)),"",INDIRECT("'SorP'!$A$"&amp;MATCH($J1190,SorP!$B$1:$B$6230,0))))</f>
        <v/>
      </c>
      <c r="U1190" s="239"/>
      <c r="V1190" s="269" t="e">
        <f>IF(C1190="",NA(),MATCH($B1190&amp;$C1190,'Smelter Look-up'!$J:$J,0))</f>
        <v>#N/A</v>
      </c>
      <c r="W1190" s="270"/>
      <c r="X1190" s="270">
        <f t="shared" ca="1" si="58"/>
        <v>0</v>
      </c>
      <c r="Y1190" s="270"/>
      <c r="Z1190" s="270"/>
      <c r="AB1190" s="272" t="str">
        <f t="shared" si="59"/>
        <v/>
      </c>
    </row>
    <row r="1191" spans="1:28" s="271" customFormat="1" ht="20.25">
      <c r="A1191" s="215"/>
      <c r="B1191" s="216" t="str">
        <f>IF(LEN(A1191)=0,"",INDEX('Smelter Look-up'!$A:$A,MATCH($A1191,'Smelter Look-up'!$E:$E,0)))</f>
        <v/>
      </c>
      <c r="C1191" s="220" t="str">
        <f>IF(LEN(A1191)=0,"",INDEX('Smelter Look-up'!$C:$C,MATCH($A1191,'Smelter Look-up'!$E:$E,0)))</f>
        <v/>
      </c>
      <c r="D1191" s="216"/>
      <c r="E1191" s="216" t="str">
        <f ca="1">IF(ISERROR($V1191),"",OFFSET('Smelter Look-up'!$D$4,$V1191-4,0)&amp;"")</f>
        <v/>
      </c>
      <c r="F1191" s="216" t="str">
        <f ca="1">IF(ISERROR($V1191),"",OFFSET('Smelter Look-up'!$E$4,$V1191-4,0))</f>
        <v/>
      </c>
      <c r="G1191" s="216" t="str">
        <f ca="1">IF(C1191=$X$4,"Enter smelter details", IF(ISERROR($V1191),"",OFFSET('Smelter Look-up'!$F$4,$V1191-4,0)))</f>
        <v/>
      </c>
      <c r="H1191" s="217" t="str">
        <f ca="1">IF(ISERROR($V1191),"",OFFSET('Smelter Look-up'!$G$4,$V1191-4,0))</f>
        <v/>
      </c>
      <c r="I1191" s="218" t="str">
        <f ca="1">IF(ISERROR($V1191),"",OFFSET('Smelter Look-up'!$H$4,$V1191-4,0))</f>
        <v/>
      </c>
      <c r="J1191" s="218" t="str">
        <f ca="1">IF(ISERROR($V1191),"",OFFSET('Smelter Look-up'!$I$4,$V1191-4,0))</f>
        <v/>
      </c>
      <c r="K1191" s="267"/>
      <c r="L1191" s="267"/>
      <c r="M1191" s="267"/>
      <c r="N1191" s="267"/>
      <c r="O1191" s="267"/>
      <c r="P1191" s="219"/>
      <c r="Q1191" s="268"/>
      <c r="R1191" s="216" t="str">
        <f ca="1">IF(ISERROR($V1191),"",OFFSET('Smelter Look-up'!$C$4,$V1191-4,0)&amp;"")</f>
        <v/>
      </c>
      <c r="S1191" s="224" t="str">
        <f t="shared" ca="1" si="57"/>
        <v/>
      </c>
      <c r="T1191" s="224" t="str">
        <f ca="1">IF(B1191="","",IF(ISERROR(MATCH($J1191,SorP!$B$1:$B$6230,0)),"",INDIRECT("'SorP'!$A$"&amp;MATCH($J1191,SorP!$B$1:$B$6230,0))))</f>
        <v/>
      </c>
      <c r="U1191" s="239"/>
      <c r="V1191" s="269" t="e">
        <f>IF(C1191="",NA(),MATCH($B1191&amp;$C1191,'Smelter Look-up'!$J:$J,0))</f>
        <v>#N/A</v>
      </c>
      <c r="W1191" s="270"/>
      <c r="X1191" s="270">
        <f t="shared" ca="1" si="58"/>
        <v>0</v>
      </c>
      <c r="Y1191" s="270"/>
      <c r="Z1191" s="270"/>
      <c r="AB1191" s="272" t="str">
        <f t="shared" si="59"/>
        <v/>
      </c>
    </row>
    <row r="1192" spans="1:28" s="271" customFormat="1" ht="20.25">
      <c r="A1192" s="215"/>
      <c r="B1192" s="216" t="str">
        <f>IF(LEN(A1192)=0,"",INDEX('Smelter Look-up'!$A:$A,MATCH($A1192,'Smelter Look-up'!$E:$E,0)))</f>
        <v/>
      </c>
      <c r="C1192" s="220" t="str">
        <f>IF(LEN(A1192)=0,"",INDEX('Smelter Look-up'!$C:$C,MATCH($A1192,'Smelter Look-up'!$E:$E,0)))</f>
        <v/>
      </c>
      <c r="D1192" s="216"/>
      <c r="E1192" s="216" t="str">
        <f ca="1">IF(ISERROR($V1192),"",OFFSET('Smelter Look-up'!$D$4,$V1192-4,0)&amp;"")</f>
        <v/>
      </c>
      <c r="F1192" s="216" t="str">
        <f ca="1">IF(ISERROR($V1192),"",OFFSET('Smelter Look-up'!$E$4,$V1192-4,0))</f>
        <v/>
      </c>
      <c r="G1192" s="216" t="str">
        <f ca="1">IF(C1192=$X$4,"Enter smelter details", IF(ISERROR($V1192),"",OFFSET('Smelter Look-up'!$F$4,$V1192-4,0)))</f>
        <v/>
      </c>
      <c r="H1192" s="217" t="str">
        <f ca="1">IF(ISERROR($V1192),"",OFFSET('Smelter Look-up'!$G$4,$V1192-4,0))</f>
        <v/>
      </c>
      <c r="I1192" s="218" t="str">
        <f ca="1">IF(ISERROR($V1192),"",OFFSET('Smelter Look-up'!$H$4,$V1192-4,0))</f>
        <v/>
      </c>
      <c r="J1192" s="218" t="str">
        <f ca="1">IF(ISERROR($V1192),"",OFFSET('Smelter Look-up'!$I$4,$V1192-4,0))</f>
        <v/>
      </c>
      <c r="K1192" s="267"/>
      <c r="L1192" s="267"/>
      <c r="M1192" s="267"/>
      <c r="N1192" s="267"/>
      <c r="O1192" s="267"/>
      <c r="P1192" s="219"/>
      <c r="Q1192" s="268"/>
      <c r="R1192" s="216" t="str">
        <f ca="1">IF(ISERROR($V1192),"",OFFSET('Smelter Look-up'!$C$4,$V1192-4,0)&amp;"")</f>
        <v/>
      </c>
      <c r="S1192" s="224" t="str">
        <f t="shared" ca="1" si="57"/>
        <v/>
      </c>
      <c r="T1192" s="224" t="str">
        <f ca="1">IF(B1192="","",IF(ISERROR(MATCH($J1192,SorP!$B$1:$B$6230,0)),"",INDIRECT("'SorP'!$A$"&amp;MATCH($J1192,SorP!$B$1:$B$6230,0))))</f>
        <v/>
      </c>
      <c r="U1192" s="239"/>
      <c r="V1192" s="269" t="e">
        <f>IF(C1192="",NA(),MATCH($B1192&amp;$C1192,'Smelter Look-up'!$J:$J,0))</f>
        <v>#N/A</v>
      </c>
      <c r="W1192" s="270"/>
      <c r="X1192" s="270">
        <f t="shared" ca="1" si="58"/>
        <v>0</v>
      </c>
      <c r="Y1192" s="270"/>
      <c r="Z1192" s="270"/>
      <c r="AB1192" s="272" t="str">
        <f t="shared" si="59"/>
        <v/>
      </c>
    </row>
    <row r="1193" spans="1:28" s="271" customFormat="1" ht="20.25">
      <c r="A1193" s="215"/>
      <c r="B1193" s="216" t="str">
        <f>IF(LEN(A1193)=0,"",INDEX('Smelter Look-up'!$A:$A,MATCH($A1193,'Smelter Look-up'!$E:$E,0)))</f>
        <v/>
      </c>
      <c r="C1193" s="220" t="str">
        <f>IF(LEN(A1193)=0,"",INDEX('Smelter Look-up'!$C:$C,MATCH($A1193,'Smelter Look-up'!$E:$E,0)))</f>
        <v/>
      </c>
      <c r="D1193" s="216"/>
      <c r="E1193" s="216" t="str">
        <f ca="1">IF(ISERROR($V1193),"",OFFSET('Smelter Look-up'!$D$4,$V1193-4,0)&amp;"")</f>
        <v/>
      </c>
      <c r="F1193" s="216" t="str">
        <f ca="1">IF(ISERROR($V1193),"",OFFSET('Smelter Look-up'!$E$4,$V1193-4,0))</f>
        <v/>
      </c>
      <c r="G1193" s="216" t="str">
        <f ca="1">IF(C1193=$X$4,"Enter smelter details", IF(ISERROR($V1193),"",OFFSET('Smelter Look-up'!$F$4,$V1193-4,0)))</f>
        <v/>
      </c>
      <c r="H1193" s="217" t="str">
        <f ca="1">IF(ISERROR($V1193),"",OFFSET('Smelter Look-up'!$G$4,$V1193-4,0))</f>
        <v/>
      </c>
      <c r="I1193" s="218" t="str">
        <f ca="1">IF(ISERROR($V1193),"",OFFSET('Smelter Look-up'!$H$4,$V1193-4,0))</f>
        <v/>
      </c>
      <c r="J1193" s="218" t="str">
        <f ca="1">IF(ISERROR($V1193),"",OFFSET('Smelter Look-up'!$I$4,$V1193-4,0))</f>
        <v/>
      </c>
      <c r="K1193" s="267"/>
      <c r="L1193" s="267"/>
      <c r="M1193" s="267"/>
      <c r="N1193" s="267"/>
      <c r="O1193" s="267"/>
      <c r="P1193" s="219"/>
      <c r="Q1193" s="268"/>
      <c r="R1193" s="216" t="str">
        <f ca="1">IF(ISERROR($V1193),"",OFFSET('Smelter Look-up'!$C$4,$V1193-4,0)&amp;"")</f>
        <v/>
      </c>
      <c r="S1193" s="224" t="str">
        <f t="shared" ca="1" si="57"/>
        <v/>
      </c>
      <c r="T1193" s="224" t="str">
        <f ca="1">IF(B1193="","",IF(ISERROR(MATCH($J1193,SorP!$B$1:$B$6230,0)),"",INDIRECT("'SorP'!$A$"&amp;MATCH($J1193,SorP!$B$1:$B$6230,0))))</f>
        <v/>
      </c>
      <c r="U1193" s="239"/>
      <c r="V1193" s="269" t="e">
        <f>IF(C1193="",NA(),MATCH($B1193&amp;$C1193,'Smelter Look-up'!$J:$J,0))</f>
        <v>#N/A</v>
      </c>
      <c r="W1193" s="270"/>
      <c r="X1193" s="270">
        <f t="shared" ca="1" si="58"/>
        <v>0</v>
      </c>
      <c r="Y1193" s="270"/>
      <c r="Z1193" s="270"/>
      <c r="AB1193" s="272" t="str">
        <f t="shared" si="59"/>
        <v/>
      </c>
    </row>
    <row r="1194" spans="1:28" s="271" customFormat="1" ht="20.25">
      <c r="A1194" s="215"/>
      <c r="B1194" s="216" t="str">
        <f>IF(LEN(A1194)=0,"",INDEX('Smelter Look-up'!$A:$A,MATCH($A1194,'Smelter Look-up'!$E:$E,0)))</f>
        <v/>
      </c>
      <c r="C1194" s="220" t="str">
        <f>IF(LEN(A1194)=0,"",INDEX('Smelter Look-up'!$C:$C,MATCH($A1194,'Smelter Look-up'!$E:$E,0)))</f>
        <v/>
      </c>
      <c r="D1194" s="216"/>
      <c r="E1194" s="216" t="str">
        <f ca="1">IF(ISERROR($V1194),"",OFFSET('Smelter Look-up'!$D$4,$V1194-4,0)&amp;"")</f>
        <v/>
      </c>
      <c r="F1194" s="216" t="str">
        <f ca="1">IF(ISERROR($V1194),"",OFFSET('Smelter Look-up'!$E$4,$V1194-4,0))</f>
        <v/>
      </c>
      <c r="G1194" s="216" t="str">
        <f ca="1">IF(C1194=$X$4,"Enter smelter details", IF(ISERROR($V1194),"",OFFSET('Smelter Look-up'!$F$4,$V1194-4,0)))</f>
        <v/>
      </c>
      <c r="H1194" s="217" t="str">
        <f ca="1">IF(ISERROR($V1194),"",OFFSET('Smelter Look-up'!$G$4,$V1194-4,0))</f>
        <v/>
      </c>
      <c r="I1194" s="218" t="str">
        <f ca="1">IF(ISERROR($V1194),"",OFFSET('Smelter Look-up'!$H$4,$V1194-4,0))</f>
        <v/>
      </c>
      <c r="J1194" s="218" t="str">
        <f ca="1">IF(ISERROR($V1194),"",OFFSET('Smelter Look-up'!$I$4,$V1194-4,0))</f>
        <v/>
      </c>
      <c r="K1194" s="267"/>
      <c r="L1194" s="267"/>
      <c r="M1194" s="267"/>
      <c r="N1194" s="267"/>
      <c r="O1194" s="267"/>
      <c r="P1194" s="219"/>
      <c r="Q1194" s="268"/>
      <c r="R1194" s="216" t="str">
        <f ca="1">IF(ISERROR($V1194),"",OFFSET('Smelter Look-up'!$C$4,$V1194-4,0)&amp;"")</f>
        <v/>
      </c>
      <c r="S1194" s="224" t="str">
        <f t="shared" ca="1" si="57"/>
        <v/>
      </c>
      <c r="T1194" s="224" t="str">
        <f ca="1">IF(B1194="","",IF(ISERROR(MATCH($J1194,SorP!$B$1:$B$6230,0)),"",INDIRECT("'SorP'!$A$"&amp;MATCH($J1194,SorP!$B$1:$B$6230,0))))</f>
        <v/>
      </c>
      <c r="U1194" s="239"/>
      <c r="V1194" s="269" t="e">
        <f>IF(C1194="",NA(),MATCH($B1194&amp;$C1194,'Smelter Look-up'!$J:$J,0))</f>
        <v>#N/A</v>
      </c>
      <c r="W1194" s="270"/>
      <c r="X1194" s="270">
        <f t="shared" ca="1" si="58"/>
        <v>0</v>
      </c>
      <c r="Y1194" s="270"/>
      <c r="Z1194" s="270"/>
      <c r="AB1194" s="272" t="str">
        <f t="shared" si="59"/>
        <v/>
      </c>
    </row>
    <row r="1195" spans="1:28" s="271" customFormat="1" ht="20.25">
      <c r="A1195" s="215"/>
      <c r="B1195" s="216" t="str">
        <f>IF(LEN(A1195)=0,"",INDEX('Smelter Look-up'!$A:$A,MATCH($A1195,'Smelter Look-up'!$E:$E,0)))</f>
        <v/>
      </c>
      <c r="C1195" s="220" t="str">
        <f>IF(LEN(A1195)=0,"",INDEX('Smelter Look-up'!$C:$C,MATCH($A1195,'Smelter Look-up'!$E:$E,0)))</f>
        <v/>
      </c>
      <c r="D1195" s="216"/>
      <c r="E1195" s="216" t="str">
        <f ca="1">IF(ISERROR($V1195),"",OFFSET('Smelter Look-up'!$D$4,$V1195-4,0)&amp;"")</f>
        <v/>
      </c>
      <c r="F1195" s="216" t="str">
        <f ca="1">IF(ISERROR($V1195),"",OFFSET('Smelter Look-up'!$E$4,$V1195-4,0))</f>
        <v/>
      </c>
      <c r="G1195" s="216" t="str">
        <f ca="1">IF(C1195=$X$4,"Enter smelter details", IF(ISERROR($V1195),"",OFFSET('Smelter Look-up'!$F$4,$V1195-4,0)))</f>
        <v/>
      </c>
      <c r="H1195" s="217" t="str">
        <f ca="1">IF(ISERROR($V1195),"",OFFSET('Smelter Look-up'!$G$4,$V1195-4,0))</f>
        <v/>
      </c>
      <c r="I1195" s="218" t="str">
        <f ca="1">IF(ISERROR($V1195),"",OFFSET('Smelter Look-up'!$H$4,$V1195-4,0))</f>
        <v/>
      </c>
      <c r="J1195" s="218" t="str">
        <f ca="1">IF(ISERROR($V1195),"",OFFSET('Smelter Look-up'!$I$4,$V1195-4,0))</f>
        <v/>
      </c>
      <c r="K1195" s="267"/>
      <c r="L1195" s="267"/>
      <c r="M1195" s="267"/>
      <c r="N1195" s="267"/>
      <c r="O1195" s="267"/>
      <c r="P1195" s="219"/>
      <c r="Q1195" s="268"/>
      <c r="R1195" s="216" t="str">
        <f ca="1">IF(ISERROR($V1195),"",OFFSET('Smelter Look-up'!$C$4,$V1195-4,0)&amp;"")</f>
        <v/>
      </c>
      <c r="S1195" s="224" t="str">
        <f t="shared" ca="1" si="57"/>
        <v/>
      </c>
      <c r="T1195" s="224" t="str">
        <f ca="1">IF(B1195="","",IF(ISERROR(MATCH($J1195,SorP!$B$1:$B$6230,0)),"",INDIRECT("'SorP'!$A$"&amp;MATCH($J1195,SorP!$B$1:$B$6230,0))))</f>
        <v/>
      </c>
      <c r="U1195" s="239"/>
      <c r="V1195" s="269" t="e">
        <f>IF(C1195="",NA(),MATCH($B1195&amp;$C1195,'Smelter Look-up'!$J:$J,0))</f>
        <v>#N/A</v>
      </c>
      <c r="W1195" s="270"/>
      <c r="X1195" s="270">
        <f t="shared" ca="1" si="58"/>
        <v>0</v>
      </c>
      <c r="Y1195" s="270"/>
      <c r="Z1195" s="270"/>
      <c r="AB1195" s="272" t="str">
        <f t="shared" si="59"/>
        <v/>
      </c>
    </row>
    <row r="1196" spans="1:28" s="271" customFormat="1" ht="20.25">
      <c r="A1196" s="215"/>
      <c r="B1196" s="216" t="str">
        <f>IF(LEN(A1196)=0,"",INDEX('Smelter Look-up'!$A:$A,MATCH($A1196,'Smelter Look-up'!$E:$E,0)))</f>
        <v/>
      </c>
      <c r="C1196" s="220" t="str">
        <f>IF(LEN(A1196)=0,"",INDEX('Smelter Look-up'!$C:$C,MATCH($A1196,'Smelter Look-up'!$E:$E,0)))</f>
        <v/>
      </c>
      <c r="D1196" s="216"/>
      <c r="E1196" s="216" t="str">
        <f ca="1">IF(ISERROR($V1196),"",OFFSET('Smelter Look-up'!$D$4,$V1196-4,0)&amp;"")</f>
        <v/>
      </c>
      <c r="F1196" s="216" t="str">
        <f ca="1">IF(ISERROR($V1196),"",OFFSET('Smelter Look-up'!$E$4,$V1196-4,0))</f>
        <v/>
      </c>
      <c r="G1196" s="216" t="str">
        <f ca="1">IF(C1196=$X$4,"Enter smelter details", IF(ISERROR($V1196),"",OFFSET('Smelter Look-up'!$F$4,$V1196-4,0)))</f>
        <v/>
      </c>
      <c r="H1196" s="217" t="str">
        <f ca="1">IF(ISERROR($V1196),"",OFFSET('Smelter Look-up'!$G$4,$V1196-4,0))</f>
        <v/>
      </c>
      <c r="I1196" s="218" t="str">
        <f ca="1">IF(ISERROR($V1196),"",OFFSET('Smelter Look-up'!$H$4,$V1196-4,0))</f>
        <v/>
      </c>
      <c r="J1196" s="218" t="str">
        <f ca="1">IF(ISERROR($V1196),"",OFFSET('Smelter Look-up'!$I$4,$V1196-4,0))</f>
        <v/>
      </c>
      <c r="K1196" s="267"/>
      <c r="L1196" s="267"/>
      <c r="M1196" s="267"/>
      <c r="N1196" s="267"/>
      <c r="O1196" s="267"/>
      <c r="P1196" s="219"/>
      <c r="Q1196" s="268"/>
      <c r="R1196" s="216" t="str">
        <f ca="1">IF(ISERROR($V1196),"",OFFSET('Smelter Look-up'!$C$4,$V1196-4,0)&amp;"")</f>
        <v/>
      </c>
      <c r="S1196" s="224" t="str">
        <f t="shared" ca="1" si="57"/>
        <v/>
      </c>
      <c r="T1196" s="224" t="str">
        <f ca="1">IF(B1196="","",IF(ISERROR(MATCH($J1196,SorP!$B$1:$B$6230,0)),"",INDIRECT("'SorP'!$A$"&amp;MATCH($J1196,SorP!$B$1:$B$6230,0))))</f>
        <v/>
      </c>
      <c r="U1196" s="239"/>
      <c r="V1196" s="269" t="e">
        <f>IF(C1196="",NA(),MATCH($B1196&amp;$C1196,'Smelter Look-up'!$J:$J,0))</f>
        <v>#N/A</v>
      </c>
      <c r="W1196" s="270"/>
      <c r="X1196" s="270">
        <f t="shared" ca="1" si="58"/>
        <v>0</v>
      </c>
      <c r="Y1196" s="270"/>
      <c r="Z1196" s="270"/>
      <c r="AB1196" s="272" t="str">
        <f t="shared" si="59"/>
        <v/>
      </c>
    </row>
    <row r="1197" spans="1:28" s="271" customFormat="1" ht="20.25">
      <c r="A1197" s="215"/>
      <c r="B1197" s="216" t="str">
        <f>IF(LEN(A1197)=0,"",INDEX('Smelter Look-up'!$A:$A,MATCH($A1197,'Smelter Look-up'!$E:$E,0)))</f>
        <v/>
      </c>
      <c r="C1197" s="220" t="str">
        <f>IF(LEN(A1197)=0,"",INDEX('Smelter Look-up'!$C:$C,MATCH($A1197,'Smelter Look-up'!$E:$E,0)))</f>
        <v/>
      </c>
      <c r="D1197" s="216"/>
      <c r="E1197" s="216" t="str">
        <f ca="1">IF(ISERROR($V1197),"",OFFSET('Smelter Look-up'!$D$4,$V1197-4,0)&amp;"")</f>
        <v/>
      </c>
      <c r="F1197" s="216" t="str">
        <f ca="1">IF(ISERROR($V1197),"",OFFSET('Smelter Look-up'!$E$4,$V1197-4,0))</f>
        <v/>
      </c>
      <c r="G1197" s="216" t="str">
        <f ca="1">IF(C1197=$X$4,"Enter smelter details", IF(ISERROR($V1197),"",OFFSET('Smelter Look-up'!$F$4,$V1197-4,0)))</f>
        <v/>
      </c>
      <c r="H1197" s="217" t="str">
        <f ca="1">IF(ISERROR($V1197),"",OFFSET('Smelter Look-up'!$G$4,$V1197-4,0))</f>
        <v/>
      </c>
      <c r="I1197" s="218" t="str">
        <f ca="1">IF(ISERROR($V1197),"",OFFSET('Smelter Look-up'!$H$4,$V1197-4,0))</f>
        <v/>
      </c>
      <c r="J1197" s="218" t="str">
        <f ca="1">IF(ISERROR($V1197),"",OFFSET('Smelter Look-up'!$I$4,$V1197-4,0))</f>
        <v/>
      </c>
      <c r="K1197" s="267"/>
      <c r="L1197" s="267"/>
      <c r="M1197" s="267"/>
      <c r="N1197" s="267"/>
      <c r="O1197" s="267"/>
      <c r="P1197" s="219"/>
      <c r="Q1197" s="268"/>
      <c r="R1197" s="216" t="str">
        <f ca="1">IF(ISERROR($V1197),"",OFFSET('Smelter Look-up'!$C$4,$V1197-4,0)&amp;"")</f>
        <v/>
      </c>
      <c r="S1197" s="224" t="str">
        <f t="shared" ca="1" si="57"/>
        <v/>
      </c>
      <c r="T1197" s="224" t="str">
        <f ca="1">IF(B1197="","",IF(ISERROR(MATCH($J1197,SorP!$B$1:$B$6230,0)),"",INDIRECT("'SorP'!$A$"&amp;MATCH($J1197,SorP!$B$1:$B$6230,0))))</f>
        <v/>
      </c>
      <c r="U1197" s="239"/>
      <c r="V1197" s="269" t="e">
        <f>IF(C1197="",NA(),MATCH($B1197&amp;$C1197,'Smelter Look-up'!$J:$J,0))</f>
        <v>#N/A</v>
      </c>
      <c r="W1197" s="270"/>
      <c r="X1197" s="270">
        <f t="shared" ca="1" si="58"/>
        <v>0</v>
      </c>
      <c r="Y1197" s="270"/>
      <c r="Z1197" s="270"/>
      <c r="AB1197" s="272" t="str">
        <f t="shared" si="59"/>
        <v/>
      </c>
    </row>
    <row r="1198" spans="1:28" s="271" customFormat="1" ht="20.25">
      <c r="A1198" s="215"/>
      <c r="B1198" s="216" t="str">
        <f>IF(LEN(A1198)=0,"",INDEX('Smelter Look-up'!$A:$A,MATCH($A1198,'Smelter Look-up'!$E:$E,0)))</f>
        <v/>
      </c>
      <c r="C1198" s="220" t="str">
        <f>IF(LEN(A1198)=0,"",INDEX('Smelter Look-up'!$C:$C,MATCH($A1198,'Smelter Look-up'!$E:$E,0)))</f>
        <v/>
      </c>
      <c r="D1198" s="216"/>
      <c r="E1198" s="216" t="str">
        <f ca="1">IF(ISERROR($V1198),"",OFFSET('Smelter Look-up'!$D$4,$V1198-4,0)&amp;"")</f>
        <v/>
      </c>
      <c r="F1198" s="216" t="str">
        <f ca="1">IF(ISERROR($V1198),"",OFFSET('Smelter Look-up'!$E$4,$V1198-4,0))</f>
        <v/>
      </c>
      <c r="G1198" s="216" t="str">
        <f ca="1">IF(C1198=$X$4,"Enter smelter details", IF(ISERROR($V1198),"",OFFSET('Smelter Look-up'!$F$4,$V1198-4,0)))</f>
        <v/>
      </c>
      <c r="H1198" s="217" t="str">
        <f ca="1">IF(ISERROR($V1198),"",OFFSET('Smelter Look-up'!$G$4,$V1198-4,0))</f>
        <v/>
      </c>
      <c r="I1198" s="218" t="str">
        <f ca="1">IF(ISERROR($V1198),"",OFFSET('Smelter Look-up'!$H$4,$V1198-4,0))</f>
        <v/>
      </c>
      <c r="J1198" s="218" t="str">
        <f ca="1">IF(ISERROR($V1198),"",OFFSET('Smelter Look-up'!$I$4,$V1198-4,0))</f>
        <v/>
      </c>
      <c r="K1198" s="267"/>
      <c r="L1198" s="267"/>
      <c r="M1198" s="267"/>
      <c r="N1198" s="267"/>
      <c r="O1198" s="267"/>
      <c r="P1198" s="219"/>
      <c r="Q1198" s="268"/>
      <c r="R1198" s="216" t="str">
        <f ca="1">IF(ISERROR($V1198),"",OFFSET('Smelter Look-up'!$C$4,$V1198-4,0)&amp;"")</f>
        <v/>
      </c>
      <c r="S1198" s="224" t="str">
        <f t="shared" ca="1" si="57"/>
        <v/>
      </c>
      <c r="T1198" s="224" t="str">
        <f ca="1">IF(B1198="","",IF(ISERROR(MATCH($J1198,SorP!$B$1:$B$6230,0)),"",INDIRECT("'SorP'!$A$"&amp;MATCH($J1198,SorP!$B$1:$B$6230,0))))</f>
        <v/>
      </c>
      <c r="U1198" s="239"/>
      <c r="V1198" s="269" t="e">
        <f>IF(C1198="",NA(),MATCH($B1198&amp;$C1198,'Smelter Look-up'!$J:$J,0))</f>
        <v>#N/A</v>
      </c>
      <c r="W1198" s="270"/>
      <c r="X1198" s="270">
        <f t="shared" ca="1" si="58"/>
        <v>0</v>
      </c>
      <c r="Y1198" s="270"/>
      <c r="Z1198" s="270"/>
      <c r="AB1198" s="272" t="str">
        <f t="shared" si="59"/>
        <v/>
      </c>
    </row>
    <row r="1199" spans="1:28" s="271" customFormat="1" ht="20.25">
      <c r="A1199" s="215"/>
      <c r="B1199" s="216" t="str">
        <f>IF(LEN(A1199)=0,"",INDEX('Smelter Look-up'!$A:$A,MATCH($A1199,'Smelter Look-up'!$E:$E,0)))</f>
        <v/>
      </c>
      <c r="C1199" s="220" t="str">
        <f>IF(LEN(A1199)=0,"",INDEX('Smelter Look-up'!$C:$C,MATCH($A1199,'Smelter Look-up'!$E:$E,0)))</f>
        <v/>
      </c>
      <c r="D1199" s="216"/>
      <c r="E1199" s="216" t="str">
        <f ca="1">IF(ISERROR($V1199),"",OFFSET('Smelter Look-up'!$D$4,$V1199-4,0)&amp;"")</f>
        <v/>
      </c>
      <c r="F1199" s="216" t="str">
        <f ca="1">IF(ISERROR($V1199),"",OFFSET('Smelter Look-up'!$E$4,$V1199-4,0))</f>
        <v/>
      </c>
      <c r="G1199" s="216" t="str">
        <f ca="1">IF(C1199=$X$4,"Enter smelter details", IF(ISERROR($V1199),"",OFFSET('Smelter Look-up'!$F$4,$V1199-4,0)))</f>
        <v/>
      </c>
      <c r="H1199" s="217" t="str">
        <f ca="1">IF(ISERROR($V1199),"",OFFSET('Smelter Look-up'!$G$4,$V1199-4,0))</f>
        <v/>
      </c>
      <c r="I1199" s="218" t="str">
        <f ca="1">IF(ISERROR($V1199),"",OFFSET('Smelter Look-up'!$H$4,$V1199-4,0))</f>
        <v/>
      </c>
      <c r="J1199" s="218" t="str">
        <f ca="1">IF(ISERROR($V1199),"",OFFSET('Smelter Look-up'!$I$4,$V1199-4,0))</f>
        <v/>
      </c>
      <c r="K1199" s="267"/>
      <c r="L1199" s="267"/>
      <c r="M1199" s="267"/>
      <c r="N1199" s="267"/>
      <c r="O1199" s="267"/>
      <c r="P1199" s="219"/>
      <c r="Q1199" s="268"/>
      <c r="R1199" s="216" t="str">
        <f ca="1">IF(ISERROR($V1199),"",OFFSET('Smelter Look-up'!$C$4,$V1199-4,0)&amp;"")</f>
        <v/>
      </c>
      <c r="S1199" s="224" t="str">
        <f t="shared" ca="1" si="57"/>
        <v/>
      </c>
      <c r="T1199" s="224" t="str">
        <f ca="1">IF(B1199="","",IF(ISERROR(MATCH($J1199,SorP!$B$1:$B$6230,0)),"",INDIRECT("'SorP'!$A$"&amp;MATCH($J1199,SorP!$B$1:$B$6230,0))))</f>
        <v/>
      </c>
      <c r="U1199" s="239"/>
      <c r="V1199" s="269" t="e">
        <f>IF(C1199="",NA(),MATCH($B1199&amp;$C1199,'Smelter Look-up'!$J:$J,0))</f>
        <v>#N/A</v>
      </c>
      <c r="W1199" s="270"/>
      <c r="X1199" s="270">
        <f t="shared" ca="1" si="58"/>
        <v>0</v>
      </c>
      <c r="Y1199" s="270"/>
      <c r="Z1199" s="270"/>
      <c r="AB1199" s="272" t="str">
        <f t="shared" si="59"/>
        <v/>
      </c>
    </row>
    <row r="1200" spans="1:28" s="271" customFormat="1" ht="20.25">
      <c r="A1200" s="215"/>
      <c r="B1200" s="216" t="str">
        <f>IF(LEN(A1200)=0,"",INDEX('Smelter Look-up'!$A:$A,MATCH($A1200,'Smelter Look-up'!$E:$E,0)))</f>
        <v/>
      </c>
      <c r="C1200" s="220" t="str">
        <f>IF(LEN(A1200)=0,"",INDEX('Smelter Look-up'!$C:$C,MATCH($A1200,'Smelter Look-up'!$E:$E,0)))</f>
        <v/>
      </c>
      <c r="D1200" s="216"/>
      <c r="E1200" s="216" t="str">
        <f ca="1">IF(ISERROR($V1200),"",OFFSET('Smelter Look-up'!$D$4,$V1200-4,0)&amp;"")</f>
        <v/>
      </c>
      <c r="F1200" s="216" t="str">
        <f ca="1">IF(ISERROR($V1200),"",OFFSET('Smelter Look-up'!$E$4,$V1200-4,0))</f>
        <v/>
      </c>
      <c r="G1200" s="216" t="str">
        <f ca="1">IF(C1200=$X$4,"Enter smelter details", IF(ISERROR($V1200),"",OFFSET('Smelter Look-up'!$F$4,$V1200-4,0)))</f>
        <v/>
      </c>
      <c r="H1200" s="217" t="str">
        <f ca="1">IF(ISERROR($V1200),"",OFFSET('Smelter Look-up'!$G$4,$V1200-4,0))</f>
        <v/>
      </c>
      <c r="I1200" s="218" t="str">
        <f ca="1">IF(ISERROR($V1200),"",OFFSET('Smelter Look-up'!$H$4,$V1200-4,0))</f>
        <v/>
      </c>
      <c r="J1200" s="218" t="str">
        <f ca="1">IF(ISERROR($V1200),"",OFFSET('Smelter Look-up'!$I$4,$V1200-4,0))</f>
        <v/>
      </c>
      <c r="K1200" s="267"/>
      <c r="L1200" s="267"/>
      <c r="M1200" s="267"/>
      <c r="N1200" s="267"/>
      <c r="O1200" s="267"/>
      <c r="P1200" s="219"/>
      <c r="Q1200" s="268"/>
      <c r="R1200" s="216" t="str">
        <f ca="1">IF(ISERROR($V1200),"",OFFSET('Smelter Look-up'!$C$4,$V1200-4,0)&amp;"")</f>
        <v/>
      </c>
      <c r="S1200" s="224" t="str">
        <f t="shared" ca="1" si="57"/>
        <v/>
      </c>
      <c r="T1200" s="224" t="str">
        <f ca="1">IF(B1200="","",IF(ISERROR(MATCH($J1200,SorP!$B$1:$B$6230,0)),"",INDIRECT("'SorP'!$A$"&amp;MATCH($J1200,SorP!$B$1:$B$6230,0))))</f>
        <v/>
      </c>
      <c r="U1200" s="239"/>
      <c r="V1200" s="269" t="e">
        <f>IF(C1200="",NA(),MATCH($B1200&amp;$C1200,'Smelter Look-up'!$J:$J,0))</f>
        <v>#N/A</v>
      </c>
      <c r="W1200" s="270"/>
      <c r="X1200" s="270">
        <f t="shared" ca="1" si="58"/>
        <v>0</v>
      </c>
      <c r="Y1200" s="270"/>
      <c r="Z1200" s="270"/>
      <c r="AB1200" s="272" t="str">
        <f t="shared" si="59"/>
        <v/>
      </c>
    </row>
    <row r="1201" spans="1:28" s="271" customFormat="1" ht="20.25">
      <c r="A1201" s="215"/>
      <c r="B1201" s="216" t="str">
        <f>IF(LEN(A1201)=0,"",INDEX('Smelter Look-up'!$A:$A,MATCH($A1201,'Smelter Look-up'!$E:$E,0)))</f>
        <v/>
      </c>
      <c r="C1201" s="220" t="str">
        <f>IF(LEN(A1201)=0,"",INDEX('Smelter Look-up'!$C:$C,MATCH($A1201,'Smelter Look-up'!$E:$E,0)))</f>
        <v/>
      </c>
      <c r="D1201" s="216"/>
      <c r="E1201" s="216" t="str">
        <f ca="1">IF(ISERROR($V1201),"",OFFSET('Smelter Look-up'!$D$4,$V1201-4,0)&amp;"")</f>
        <v/>
      </c>
      <c r="F1201" s="216" t="str">
        <f ca="1">IF(ISERROR($V1201),"",OFFSET('Smelter Look-up'!$E$4,$V1201-4,0))</f>
        <v/>
      </c>
      <c r="G1201" s="216" t="str">
        <f ca="1">IF(C1201=$X$4,"Enter smelter details", IF(ISERROR($V1201),"",OFFSET('Smelter Look-up'!$F$4,$V1201-4,0)))</f>
        <v/>
      </c>
      <c r="H1201" s="217" t="str">
        <f ca="1">IF(ISERROR($V1201),"",OFFSET('Smelter Look-up'!$G$4,$V1201-4,0))</f>
        <v/>
      </c>
      <c r="I1201" s="218" t="str">
        <f ca="1">IF(ISERROR($V1201),"",OFFSET('Smelter Look-up'!$H$4,$V1201-4,0))</f>
        <v/>
      </c>
      <c r="J1201" s="218" t="str">
        <f ca="1">IF(ISERROR($V1201),"",OFFSET('Smelter Look-up'!$I$4,$V1201-4,0))</f>
        <v/>
      </c>
      <c r="K1201" s="267"/>
      <c r="L1201" s="267"/>
      <c r="M1201" s="267"/>
      <c r="N1201" s="267"/>
      <c r="O1201" s="267"/>
      <c r="P1201" s="219"/>
      <c r="Q1201" s="268"/>
      <c r="R1201" s="216" t="str">
        <f ca="1">IF(ISERROR($V1201),"",OFFSET('Smelter Look-up'!$C$4,$V1201-4,0)&amp;"")</f>
        <v/>
      </c>
      <c r="S1201" s="224" t="str">
        <f t="shared" ca="1" si="57"/>
        <v/>
      </c>
      <c r="T1201" s="224" t="str">
        <f ca="1">IF(B1201="","",IF(ISERROR(MATCH($J1201,SorP!$B$1:$B$6230,0)),"",INDIRECT("'SorP'!$A$"&amp;MATCH($J1201,SorP!$B$1:$B$6230,0))))</f>
        <v/>
      </c>
      <c r="U1201" s="239"/>
      <c r="V1201" s="269" t="e">
        <f>IF(C1201="",NA(),MATCH($B1201&amp;$C1201,'Smelter Look-up'!$J:$J,0))</f>
        <v>#N/A</v>
      </c>
      <c r="W1201" s="270"/>
      <c r="X1201" s="270">
        <f t="shared" ca="1" si="58"/>
        <v>0</v>
      </c>
      <c r="Y1201" s="270"/>
      <c r="Z1201" s="270"/>
      <c r="AB1201" s="272" t="str">
        <f t="shared" si="59"/>
        <v/>
      </c>
    </row>
    <row r="1202" spans="1:28" s="271" customFormat="1" ht="20.25">
      <c r="A1202" s="215"/>
      <c r="B1202" s="216" t="str">
        <f>IF(LEN(A1202)=0,"",INDEX('Smelter Look-up'!$A:$A,MATCH($A1202,'Smelter Look-up'!$E:$E,0)))</f>
        <v/>
      </c>
      <c r="C1202" s="220" t="str">
        <f>IF(LEN(A1202)=0,"",INDEX('Smelter Look-up'!$C:$C,MATCH($A1202,'Smelter Look-up'!$E:$E,0)))</f>
        <v/>
      </c>
      <c r="D1202" s="216"/>
      <c r="E1202" s="216" t="str">
        <f ca="1">IF(ISERROR($V1202),"",OFFSET('Smelter Look-up'!$D$4,$V1202-4,0)&amp;"")</f>
        <v/>
      </c>
      <c r="F1202" s="216" t="str">
        <f ca="1">IF(ISERROR($V1202),"",OFFSET('Smelter Look-up'!$E$4,$V1202-4,0))</f>
        <v/>
      </c>
      <c r="G1202" s="216" t="str">
        <f ca="1">IF(C1202=$X$4,"Enter smelter details", IF(ISERROR($V1202),"",OFFSET('Smelter Look-up'!$F$4,$V1202-4,0)))</f>
        <v/>
      </c>
      <c r="H1202" s="217" t="str">
        <f ca="1">IF(ISERROR($V1202),"",OFFSET('Smelter Look-up'!$G$4,$V1202-4,0))</f>
        <v/>
      </c>
      <c r="I1202" s="218" t="str">
        <f ca="1">IF(ISERROR($V1202),"",OFFSET('Smelter Look-up'!$H$4,$V1202-4,0))</f>
        <v/>
      </c>
      <c r="J1202" s="218" t="str">
        <f ca="1">IF(ISERROR($V1202),"",OFFSET('Smelter Look-up'!$I$4,$V1202-4,0))</f>
        <v/>
      </c>
      <c r="K1202" s="267"/>
      <c r="L1202" s="267"/>
      <c r="M1202" s="267"/>
      <c r="N1202" s="267"/>
      <c r="O1202" s="267"/>
      <c r="P1202" s="219"/>
      <c r="Q1202" s="268"/>
      <c r="R1202" s="216" t="str">
        <f ca="1">IF(ISERROR($V1202),"",OFFSET('Smelter Look-up'!$C$4,$V1202-4,0)&amp;"")</f>
        <v/>
      </c>
      <c r="S1202" s="224" t="str">
        <f t="shared" ca="1" si="57"/>
        <v/>
      </c>
      <c r="T1202" s="224" t="str">
        <f ca="1">IF(B1202="","",IF(ISERROR(MATCH($J1202,SorP!$B$1:$B$6230,0)),"",INDIRECT("'SorP'!$A$"&amp;MATCH($J1202,SorP!$B$1:$B$6230,0))))</f>
        <v/>
      </c>
      <c r="U1202" s="239"/>
      <c r="V1202" s="269" t="e">
        <f>IF(C1202="",NA(),MATCH($B1202&amp;$C1202,'Smelter Look-up'!$J:$J,0))</f>
        <v>#N/A</v>
      </c>
      <c r="W1202" s="270"/>
      <c r="X1202" s="270">
        <f t="shared" ca="1" si="58"/>
        <v>0</v>
      </c>
      <c r="Y1202" s="270"/>
      <c r="Z1202" s="270"/>
      <c r="AB1202" s="272" t="str">
        <f t="shared" si="59"/>
        <v/>
      </c>
    </row>
    <row r="1203" spans="1:28" s="271" customFormat="1" ht="20.25">
      <c r="A1203" s="215"/>
      <c r="B1203" s="216" t="str">
        <f>IF(LEN(A1203)=0,"",INDEX('Smelter Look-up'!$A:$A,MATCH($A1203,'Smelter Look-up'!$E:$E,0)))</f>
        <v/>
      </c>
      <c r="C1203" s="220" t="str">
        <f>IF(LEN(A1203)=0,"",INDEX('Smelter Look-up'!$C:$C,MATCH($A1203,'Smelter Look-up'!$E:$E,0)))</f>
        <v/>
      </c>
      <c r="D1203" s="216"/>
      <c r="E1203" s="216" t="str">
        <f ca="1">IF(ISERROR($V1203),"",OFFSET('Smelter Look-up'!$D$4,$V1203-4,0)&amp;"")</f>
        <v/>
      </c>
      <c r="F1203" s="216" t="str">
        <f ca="1">IF(ISERROR($V1203),"",OFFSET('Smelter Look-up'!$E$4,$V1203-4,0))</f>
        <v/>
      </c>
      <c r="G1203" s="216" t="str">
        <f ca="1">IF(C1203=$X$4,"Enter smelter details", IF(ISERROR($V1203),"",OFFSET('Smelter Look-up'!$F$4,$V1203-4,0)))</f>
        <v/>
      </c>
      <c r="H1203" s="217" t="str">
        <f ca="1">IF(ISERROR($V1203),"",OFFSET('Smelter Look-up'!$G$4,$V1203-4,0))</f>
        <v/>
      </c>
      <c r="I1203" s="218" t="str">
        <f ca="1">IF(ISERROR($V1203),"",OFFSET('Smelter Look-up'!$H$4,$V1203-4,0))</f>
        <v/>
      </c>
      <c r="J1203" s="218" t="str">
        <f ca="1">IF(ISERROR($V1203),"",OFFSET('Smelter Look-up'!$I$4,$V1203-4,0))</f>
        <v/>
      </c>
      <c r="K1203" s="267"/>
      <c r="L1203" s="267"/>
      <c r="M1203" s="267"/>
      <c r="N1203" s="267"/>
      <c r="O1203" s="267"/>
      <c r="P1203" s="219"/>
      <c r="Q1203" s="268"/>
      <c r="R1203" s="216" t="str">
        <f ca="1">IF(ISERROR($V1203),"",OFFSET('Smelter Look-up'!$C$4,$V1203-4,0)&amp;"")</f>
        <v/>
      </c>
      <c r="S1203" s="224" t="str">
        <f t="shared" ca="1" si="57"/>
        <v/>
      </c>
      <c r="T1203" s="224" t="str">
        <f ca="1">IF(B1203="","",IF(ISERROR(MATCH($J1203,SorP!$B$1:$B$6230,0)),"",INDIRECT("'SorP'!$A$"&amp;MATCH($J1203,SorP!$B$1:$B$6230,0))))</f>
        <v/>
      </c>
      <c r="U1203" s="239"/>
      <c r="V1203" s="269" t="e">
        <f>IF(C1203="",NA(),MATCH($B1203&amp;$C1203,'Smelter Look-up'!$J:$J,0))</f>
        <v>#N/A</v>
      </c>
      <c r="W1203" s="270"/>
      <c r="X1203" s="270">
        <f t="shared" ca="1" si="58"/>
        <v>0</v>
      </c>
      <c r="Y1203" s="270"/>
      <c r="Z1203" s="270"/>
      <c r="AB1203" s="272" t="str">
        <f t="shared" si="59"/>
        <v/>
      </c>
    </row>
    <row r="1204" spans="1:28" s="271" customFormat="1" ht="20.25">
      <c r="A1204" s="215"/>
      <c r="B1204" s="216" t="str">
        <f>IF(LEN(A1204)=0,"",INDEX('Smelter Look-up'!$A:$A,MATCH($A1204,'Smelter Look-up'!$E:$E,0)))</f>
        <v/>
      </c>
      <c r="C1204" s="220" t="str">
        <f>IF(LEN(A1204)=0,"",INDEX('Smelter Look-up'!$C:$C,MATCH($A1204,'Smelter Look-up'!$E:$E,0)))</f>
        <v/>
      </c>
      <c r="D1204" s="216"/>
      <c r="E1204" s="216" t="str">
        <f ca="1">IF(ISERROR($V1204),"",OFFSET('Smelter Look-up'!$D$4,$V1204-4,0)&amp;"")</f>
        <v/>
      </c>
      <c r="F1204" s="216" t="str">
        <f ca="1">IF(ISERROR($V1204),"",OFFSET('Smelter Look-up'!$E$4,$V1204-4,0))</f>
        <v/>
      </c>
      <c r="G1204" s="216" t="str">
        <f ca="1">IF(C1204=$X$4,"Enter smelter details", IF(ISERROR($V1204),"",OFFSET('Smelter Look-up'!$F$4,$V1204-4,0)))</f>
        <v/>
      </c>
      <c r="H1204" s="217" t="str">
        <f ca="1">IF(ISERROR($V1204),"",OFFSET('Smelter Look-up'!$G$4,$V1204-4,0))</f>
        <v/>
      </c>
      <c r="I1204" s="218" t="str">
        <f ca="1">IF(ISERROR($V1204),"",OFFSET('Smelter Look-up'!$H$4,$V1204-4,0))</f>
        <v/>
      </c>
      <c r="J1204" s="218" t="str">
        <f ca="1">IF(ISERROR($V1204),"",OFFSET('Smelter Look-up'!$I$4,$V1204-4,0))</f>
        <v/>
      </c>
      <c r="K1204" s="267"/>
      <c r="L1204" s="267"/>
      <c r="M1204" s="267"/>
      <c r="N1204" s="267"/>
      <c r="O1204" s="267"/>
      <c r="P1204" s="219"/>
      <c r="Q1204" s="268"/>
      <c r="R1204" s="216" t="str">
        <f ca="1">IF(ISERROR($V1204),"",OFFSET('Smelter Look-up'!$C$4,$V1204-4,0)&amp;"")</f>
        <v/>
      </c>
      <c r="S1204" s="224" t="str">
        <f t="shared" ca="1" si="57"/>
        <v/>
      </c>
      <c r="T1204" s="224" t="str">
        <f ca="1">IF(B1204="","",IF(ISERROR(MATCH($J1204,SorP!$B$1:$B$6230,0)),"",INDIRECT("'SorP'!$A$"&amp;MATCH($J1204,SorP!$B$1:$B$6230,0))))</f>
        <v/>
      </c>
      <c r="U1204" s="239"/>
      <c r="V1204" s="269" t="e">
        <f>IF(C1204="",NA(),MATCH($B1204&amp;$C1204,'Smelter Look-up'!$J:$J,0))</f>
        <v>#N/A</v>
      </c>
      <c r="W1204" s="270"/>
      <c r="X1204" s="270">
        <f t="shared" ca="1" si="58"/>
        <v>0</v>
      </c>
      <c r="Y1204" s="270"/>
      <c r="Z1204" s="270"/>
      <c r="AB1204" s="272" t="str">
        <f t="shared" si="59"/>
        <v/>
      </c>
    </row>
    <row r="1205" spans="1:28" s="271" customFormat="1" ht="20.25">
      <c r="A1205" s="215"/>
      <c r="B1205" s="216" t="str">
        <f>IF(LEN(A1205)=0,"",INDEX('Smelter Look-up'!$A:$A,MATCH($A1205,'Smelter Look-up'!$E:$E,0)))</f>
        <v/>
      </c>
      <c r="C1205" s="220" t="str">
        <f>IF(LEN(A1205)=0,"",INDEX('Smelter Look-up'!$C:$C,MATCH($A1205,'Smelter Look-up'!$E:$E,0)))</f>
        <v/>
      </c>
      <c r="D1205" s="216"/>
      <c r="E1205" s="216" t="str">
        <f ca="1">IF(ISERROR($V1205),"",OFFSET('Smelter Look-up'!$D$4,$V1205-4,0)&amp;"")</f>
        <v/>
      </c>
      <c r="F1205" s="216" t="str">
        <f ca="1">IF(ISERROR($V1205),"",OFFSET('Smelter Look-up'!$E$4,$V1205-4,0))</f>
        <v/>
      </c>
      <c r="G1205" s="216" t="str">
        <f ca="1">IF(C1205=$X$4,"Enter smelter details", IF(ISERROR($V1205),"",OFFSET('Smelter Look-up'!$F$4,$V1205-4,0)))</f>
        <v/>
      </c>
      <c r="H1205" s="217" t="str">
        <f ca="1">IF(ISERROR($V1205),"",OFFSET('Smelter Look-up'!$G$4,$V1205-4,0))</f>
        <v/>
      </c>
      <c r="I1205" s="218" t="str">
        <f ca="1">IF(ISERROR($V1205),"",OFFSET('Smelter Look-up'!$H$4,$V1205-4,0))</f>
        <v/>
      </c>
      <c r="J1205" s="218" t="str">
        <f ca="1">IF(ISERROR($V1205),"",OFFSET('Smelter Look-up'!$I$4,$V1205-4,0))</f>
        <v/>
      </c>
      <c r="K1205" s="267"/>
      <c r="L1205" s="267"/>
      <c r="M1205" s="267"/>
      <c r="N1205" s="267"/>
      <c r="O1205" s="267"/>
      <c r="P1205" s="219"/>
      <c r="Q1205" s="268"/>
      <c r="R1205" s="216" t="str">
        <f ca="1">IF(ISERROR($V1205),"",OFFSET('Smelter Look-up'!$C$4,$V1205-4,0)&amp;"")</f>
        <v/>
      </c>
      <c r="S1205" s="224" t="str">
        <f t="shared" ca="1" si="57"/>
        <v/>
      </c>
      <c r="T1205" s="224" t="str">
        <f ca="1">IF(B1205="","",IF(ISERROR(MATCH($J1205,SorP!$B$1:$B$6230,0)),"",INDIRECT("'SorP'!$A$"&amp;MATCH($J1205,SorP!$B$1:$B$6230,0))))</f>
        <v/>
      </c>
      <c r="U1205" s="239"/>
      <c r="V1205" s="269" t="e">
        <f>IF(C1205="",NA(),MATCH($B1205&amp;$C1205,'Smelter Look-up'!$J:$J,0))</f>
        <v>#N/A</v>
      </c>
      <c r="W1205" s="270"/>
      <c r="X1205" s="270">
        <f t="shared" ca="1" si="58"/>
        <v>0</v>
      </c>
      <c r="Y1205" s="270"/>
      <c r="Z1205" s="270"/>
      <c r="AB1205" s="272" t="str">
        <f t="shared" si="59"/>
        <v/>
      </c>
    </row>
    <row r="1206" spans="1:28" s="271" customFormat="1" ht="20.25">
      <c r="A1206" s="215"/>
      <c r="B1206" s="216" t="str">
        <f>IF(LEN(A1206)=0,"",INDEX('Smelter Look-up'!$A:$A,MATCH($A1206,'Smelter Look-up'!$E:$E,0)))</f>
        <v/>
      </c>
      <c r="C1206" s="220" t="str">
        <f>IF(LEN(A1206)=0,"",INDEX('Smelter Look-up'!$C:$C,MATCH($A1206,'Smelter Look-up'!$E:$E,0)))</f>
        <v/>
      </c>
      <c r="D1206" s="216"/>
      <c r="E1206" s="216" t="str">
        <f ca="1">IF(ISERROR($V1206),"",OFFSET('Smelter Look-up'!$D$4,$V1206-4,0)&amp;"")</f>
        <v/>
      </c>
      <c r="F1206" s="216" t="str">
        <f ca="1">IF(ISERROR($V1206),"",OFFSET('Smelter Look-up'!$E$4,$V1206-4,0))</f>
        <v/>
      </c>
      <c r="G1206" s="216" t="str">
        <f ca="1">IF(C1206=$X$4,"Enter smelter details", IF(ISERROR($V1206),"",OFFSET('Smelter Look-up'!$F$4,$V1206-4,0)))</f>
        <v/>
      </c>
      <c r="H1206" s="217" t="str">
        <f ca="1">IF(ISERROR($V1206),"",OFFSET('Smelter Look-up'!$G$4,$V1206-4,0))</f>
        <v/>
      </c>
      <c r="I1206" s="218" t="str">
        <f ca="1">IF(ISERROR($V1206),"",OFFSET('Smelter Look-up'!$H$4,$V1206-4,0))</f>
        <v/>
      </c>
      <c r="J1206" s="218" t="str">
        <f ca="1">IF(ISERROR($V1206),"",OFFSET('Smelter Look-up'!$I$4,$V1206-4,0))</f>
        <v/>
      </c>
      <c r="K1206" s="267"/>
      <c r="L1206" s="267"/>
      <c r="M1206" s="267"/>
      <c r="N1206" s="267"/>
      <c r="O1206" s="267"/>
      <c r="P1206" s="219"/>
      <c r="Q1206" s="268"/>
      <c r="R1206" s="216" t="str">
        <f ca="1">IF(ISERROR($V1206),"",OFFSET('Smelter Look-up'!$C$4,$V1206-4,0)&amp;"")</f>
        <v/>
      </c>
      <c r="S1206" s="224" t="str">
        <f t="shared" ca="1" si="57"/>
        <v/>
      </c>
      <c r="T1206" s="224" t="str">
        <f ca="1">IF(B1206="","",IF(ISERROR(MATCH($J1206,SorP!$B$1:$B$6230,0)),"",INDIRECT("'SorP'!$A$"&amp;MATCH($J1206,SorP!$B$1:$B$6230,0))))</f>
        <v/>
      </c>
      <c r="U1206" s="239"/>
      <c r="V1206" s="269" t="e">
        <f>IF(C1206="",NA(),MATCH($B1206&amp;$C1206,'Smelter Look-up'!$J:$J,0))</f>
        <v>#N/A</v>
      </c>
      <c r="W1206" s="270"/>
      <c r="X1206" s="270">
        <f t="shared" ca="1" si="58"/>
        <v>0</v>
      </c>
      <c r="Y1206" s="270"/>
      <c r="Z1206" s="270"/>
      <c r="AB1206" s="272" t="str">
        <f t="shared" si="59"/>
        <v/>
      </c>
    </row>
    <row r="1207" spans="1:28" s="271" customFormat="1" ht="20.25">
      <c r="A1207" s="215"/>
      <c r="B1207" s="216" t="str">
        <f>IF(LEN(A1207)=0,"",INDEX('Smelter Look-up'!$A:$A,MATCH($A1207,'Smelter Look-up'!$E:$E,0)))</f>
        <v/>
      </c>
      <c r="C1207" s="220" t="str">
        <f>IF(LEN(A1207)=0,"",INDEX('Smelter Look-up'!$C:$C,MATCH($A1207,'Smelter Look-up'!$E:$E,0)))</f>
        <v/>
      </c>
      <c r="D1207" s="216"/>
      <c r="E1207" s="216" t="str">
        <f ca="1">IF(ISERROR($V1207),"",OFFSET('Smelter Look-up'!$D$4,$V1207-4,0)&amp;"")</f>
        <v/>
      </c>
      <c r="F1207" s="216" t="str">
        <f ca="1">IF(ISERROR($V1207),"",OFFSET('Smelter Look-up'!$E$4,$V1207-4,0))</f>
        <v/>
      </c>
      <c r="G1207" s="216" t="str">
        <f ca="1">IF(C1207=$X$4,"Enter smelter details", IF(ISERROR($V1207),"",OFFSET('Smelter Look-up'!$F$4,$V1207-4,0)))</f>
        <v/>
      </c>
      <c r="H1207" s="217" t="str">
        <f ca="1">IF(ISERROR($V1207),"",OFFSET('Smelter Look-up'!$G$4,$V1207-4,0))</f>
        <v/>
      </c>
      <c r="I1207" s="218" t="str">
        <f ca="1">IF(ISERROR($V1207),"",OFFSET('Smelter Look-up'!$H$4,$V1207-4,0))</f>
        <v/>
      </c>
      <c r="J1207" s="218" t="str">
        <f ca="1">IF(ISERROR($V1207),"",OFFSET('Smelter Look-up'!$I$4,$V1207-4,0))</f>
        <v/>
      </c>
      <c r="K1207" s="267"/>
      <c r="L1207" s="267"/>
      <c r="M1207" s="267"/>
      <c r="N1207" s="267"/>
      <c r="O1207" s="267"/>
      <c r="P1207" s="219"/>
      <c r="Q1207" s="268"/>
      <c r="R1207" s="216" t="str">
        <f ca="1">IF(ISERROR($V1207),"",OFFSET('Smelter Look-up'!$C$4,$V1207-4,0)&amp;"")</f>
        <v/>
      </c>
      <c r="S1207" s="224" t="str">
        <f t="shared" ca="1" si="57"/>
        <v/>
      </c>
      <c r="T1207" s="224" t="str">
        <f ca="1">IF(B1207="","",IF(ISERROR(MATCH($J1207,SorP!$B$1:$B$6230,0)),"",INDIRECT("'SorP'!$A$"&amp;MATCH($J1207,SorP!$B$1:$B$6230,0))))</f>
        <v/>
      </c>
      <c r="U1207" s="239"/>
      <c r="V1207" s="269" t="e">
        <f>IF(C1207="",NA(),MATCH($B1207&amp;$C1207,'Smelter Look-up'!$J:$J,0))</f>
        <v>#N/A</v>
      </c>
      <c r="W1207" s="270"/>
      <c r="X1207" s="270">
        <f t="shared" ca="1" si="58"/>
        <v>0</v>
      </c>
      <c r="Y1207" s="270"/>
      <c r="Z1207" s="270"/>
      <c r="AB1207" s="272" t="str">
        <f t="shared" si="59"/>
        <v/>
      </c>
    </row>
    <row r="1208" spans="1:28" s="271" customFormat="1" ht="20.25">
      <c r="A1208" s="215"/>
      <c r="B1208" s="216" t="str">
        <f>IF(LEN(A1208)=0,"",INDEX('Smelter Look-up'!$A:$A,MATCH($A1208,'Smelter Look-up'!$E:$E,0)))</f>
        <v/>
      </c>
      <c r="C1208" s="220" t="str">
        <f>IF(LEN(A1208)=0,"",INDEX('Smelter Look-up'!$C:$C,MATCH($A1208,'Smelter Look-up'!$E:$E,0)))</f>
        <v/>
      </c>
      <c r="D1208" s="216"/>
      <c r="E1208" s="216" t="str">
        <f ca="1">IF(ISERROR($V1208),"",OFFSET('Smelter Look-up'!$D$4,$V1208-4,0)&amp;"")</f>
        <v/>
      </c>
      <c r="F1208" s="216" t="str">
        <f ca="1">IF(ISERROR($V1208),"",OFFSET('Smelter Look-up'!$E$4,$V1208-4,0))</f>
        <v/>
      </c>
      <c r="G1208" s="216" t="str">
        <f ca="1">IF(C1208=$X$4,"Enter smelter details", IF(ISERROR($V1208),"",OFFSET('Smelter Look-up'!$F$4,$V1208-4,0)))</f>
        <v/>
      </c>
      <c r="H1208" s="217" t="str">
        <f ca="1">IF(ISERROR($V1208),"",OFFSET('Smelter Look-up'!$G$4,$V1208-4,0))</f>
        <v/>
      </c>
      <c r="I1208" s="218" t="str">
        <f ca="1">IF(ISERROR($V1208),"",OFFSET('Smelter Look-up'!$H$4,$V1208-4,0))</f>
        <v/>
      </c>
      <c r="J1208" s="218" t="str">
        <f ca="1">IF(ISERROR($V1208),"",OFFSET('Smelter Look-up'!$I$4,$V1208-4,0))</f>
        <v/>
      </c>
      <c r="K1208" s="267"/>
      <c r="L1208" s="267"/>
      <c r="M1208" s="267"/>
      <c r="N1208" s="267"/>
      <c r="O1208" s="267"/>
      <c r="P1208" s="219"/>
      <c r="Q1208" s="268"/>
      <c r="R1208" s="216" t="str">
        <f ca="1">IF(ISERROR($V1208),"",OFFSET('Smelter Look-up'!$C$4,$V1208-4,0)&amp;"")</f>
        <v/>
      </c>
      <c r="S1208" s="224" t="str">
        <f t="shared" ca="1" si="57"/>
        <v/>
      </c>
      <c r="T1208" s="224" t="str">
        <f ca="1">IF(B1208="","",IF(ISERROR(MATCH($J1208,SorP!$B$1:$B$6230,0)),"",INDIRECT("'SorP'!$A$"&amp;MATCH($J1208,SorP!$B$1:$B$6230,0))))</f>
        <v/>
      </c>
      <c r="U1208" s="239"/>
      <c r="V1208" s="269" t="e">
        <f>IF(C1208="",NA(),MATCH($B1208&amp;$C1208,'Smelter Look-up'!$J:$J,0))</f>
        <v>#N/A</v>
      </c>
      <c r="W1208" s="270"/>
      <c r="X1208" s="270">
        <f t="shared" ca="1" si="58"/>
        <v>0</v>
      </c>
      <c r="Y1208" s="270"/>
      <c r="Z1208" s="270"/>
      <c r="AB1208" s="272" t="str">
        <f t="shared" si="59"/>
        <v/>
      </c>
    </row>
    <row r="1209" spans="1:28" s="271" customFormat="1" ht="20.25">
      <c r="A1209" s="215"/>
      <c r="B1209" s="216" t="str">
        <f>IF(LEN(A1209)=0,"",INDEX('Smelter Look-up'!$A:$A,MATCH($A1209,'Smelter Look-up'!$E:$E,0)))</f>
        <v/>
      </c>
      <c r="C1209" s="220" t="str">
        <f>IF(LEN(A1209)=0,"",INDEX('Smelter Look-up'!$C:$C,MATCH($A1209,'Smelter Look-up'!$E:$E,0)))</f>
        <v/>
      </c>
      <c r="D1209" s="216"/>
      <c r="E1209" s="216" t="str">
        <f ca="1">IF(ISERROR($V1209),"",OFFSET('Smelter Look-up'!$D$4,$V1209-4,0)&amp;"")</f>
        <v/>
      </c>
      <c r="F1209" s="216" t="str">
        <f ca="1">IF(ISERROR($V1209),"",OFFSET('Smelter Look-up'!$E$4,$V1209-4,0))</f>
        <v/>
      </c>
      <c r="G1209" s="216" t="str">
        <f ca="1">IF(C1209=$X$4,"Enter smelter details", IF(ISERROR($V1209),"",OFFSET('Smelter Look-up'!$F$4,$V1209-4,0)))</f>
        <v/>
      </c>
      <c r="H1209" s="217" t="str">
        <f ca="1">IF(ISERROR($V1209),"",OFFSET('Smelter Look-up'!$G$4,$V1209-4,0))</f>
        <v/>
      </c>
      <c r="I1209" s="218" t="str">
        <f ca="1">IF(ISERROR($V1209),"",OFFSET('Smelter Look-up'!$H$4,$V1209-4,0))</f>
        <v/>
      </c>
      <c r="J1209" s="218" t="str">
        <f ca="1">IF(ISERROR($V1209),"",OFFSET('Smelter Look-up'!$I$4,$V1209-4,0))</f>
        <v/>
      </c>
      <c r="K1209" s="267"/>
      <c r="L1209" s="267"/>
      <c r="M1209" s="267"/>
      <c r="N1209" s="267"/>
      <c r="O1209" s="267"/>
      <c r="P1209" s="219"/>
      <c r="Q1209" s="268"/>
      <c r="R1209" s="216" t="str">
        <f ca="1">IF(ISERROR($V1209),"",OFFSET('Smelter Look-up'!$C$4,$V1209-4,0)&amp;"")</f>
        <v/>
      </c>
      <c r="S1209" s="224" t="str">
        <f t="shared" ca="1" si="57"/>
        <v/>
      </c>
      <c r="T1209" s="224" t="str">
        <f ca="1">IF(B1209="","",IF(ISERROR(MATCH($J1209,SorP!$B$1:$B$6230,0)),"",INDIRECT("'SorP'!$A$"&amp;MATCH($J1209,SorP!$B$1:$B$6230,0))))</f>
        <v/>
      </c>
      <c r="U1209" s="239"/>
      <c r="V1209" s="269" t="e">
        <f>IF(C1209="",NA(),MATCH($B1209&amp;$C1209,'Smelter Look-up'!$J:$J,0))</f>
        <v>#N/A</v>
      </c>
      <c r="W1209" s="270"/>
      <c r="X1209" s="270">
        <f t="shared" ca="1" si="58"/>
        <v>0</v>
      </c>
      <c r="Y1209" s="270"/>
      <c r="Z1209" s="270"/>
      <c r="AB1209" s="272" t="str">
        <f t="shared" si="59"/>
        <v/>
      </c>
    </row>
    <row r="1210" spans="1:28" s="271" customFormat="1" ht="20.25">
      <c r="A1210" s="215"/>
      <c r="B1210" s="216" t="str">
        <f>IF(LEN(A1210)=0,"",INDEX('Smelter Look-up'!$A:$A,MATCH($A1210,'Smelter Look-up'!$E:$E,0)))</f>
        <v/>
      </c>
      <c r="C1210" s="220" t="str">
        <f>IF(LEN(A1210)=0,"",INDEX('Smelter Look-up'!$C:$C,MATCH($A1210,'Smelter Look-up'!$E:$E,0)))</f>
        <v/>
      </c>
      <c r="D1210" s="216"/>
      <c r="E1210" s="216" t="str">
        <f ca="1">IF(ISERROR($V1210),"",OFFSET('Smelter Look-up'!$D$4,$V1210-4,0)&amp;"")</f>
        <v/>
      </c>
      <c r="F1210" s="216" t="str">
        <f ca="1">IF(ISERROR($V1210),"",OFFSET('Smelter Look-up'!$E$4,$V1210-4,0))</f>
        <v/>
      </c>
      <c r="G1210" s="216" t="str">
        <f ca="1">IF(C1210=$X$4,"Enter smelter details", IF(ISERROR($V1210),"",OFFSET('Smelter Look-up'!$F$4,$V1210-4,0)))</f>
        <v/>
      </c>
      <c r="H1210" s="217" t="str">
        <f ca="1">IF(ISERROR($V1210),"",OFFSET('Smelter Look-up'!$G$4,$V1210-4,0))</f>
        <v/>
      </c>
      <c r="I1210" s="218" t="str">
        <f ca="1">IF(ISERROR($V1210),"",OFFSET('Smelter Look-up'!$H$4,$V1210-4,0))</f>
        <v/>
      </c>
      <c r="J1210" s="218" t="str">
        <f ca="1">IF(ISERROR($V1210),"",OFFSET('Smelter Look-up'!$I$4,$V1210-4,0))</f>
        <v/>
      </c>
      <c r="K1210" s="267"/>
      <c r="L1210" s="267"/>
      <c r="M1210" s="267"/>
      <c r="N1210" s="267"/>
      <c r="O1210" s="267"/>
      <c r="P1210" s="219"/>
      <c r="Q1210" s="268"/>
      <c r="R1210" s="216" t="str">
        <f ca="1">IF(ISERROR($V1210),"",OFFSET('Smelter Look-up'!$C$4,$V1210-4,0)&amp;"")</f>
        <v/>
      </c>
      <c r="S1210" s="224" t="str">
        <f t="shared" ca="1" si="57"/>
        <v/>
      </c>
      <c r="T1210" s="224" t="str">
        <f ca="1">IF(B1210="","",IF(ISERROR(MATCH($J1210,SorP!$B$1:$B$6230,0)),"",INDIRECT("'SorP'!$A$"&amp;MATCH($J1210,SorP!$B$1:$B$6230,0))))</f>
        <v/>
      </c>
      <c r="U1210" s="239"/>
      <c r="V1210" s="269" t="e">
        <f>IF(C1210="",NA(),MATCH($B1210&amp;$C1210,'Smelter Look-up'!$J:$J,0))</f>
        <v>#N/A</v>
      </c>
      <c r="W1210" s="270"/>
      <c r="X1210" s="270">
        <f t="shared" ca="1" si="58"/>
        <v>0</v>
      </c>
      <c r="Y1210" s="270"/>
      <c r="Z1210" s="270"/>
      <c r="AB1210" s="272" t="str">
        <f t="shared" si="59"/>
        <v/>
      </c>
    </row>
    <row r="1211" spans="1:28" s="271" customFormat="1" ht="20.25">
      <c r="A1211" s="215"/>
      <c r="B1211" s="216" t="str">
        <f>IF(LEN(A1211)=0,"",INDEX('Smelter Look-up'!$A:$A,MATCH($A1211,'Smelter Look-up'!$E:$E,0)))</f>
        <v/>
      </c>
      <c r="C1211" s="220" t="str">
        <f>IF(LEN(A1211)=0,"",INDEX('Smelter Look-up'!$C:$C,MATCH($A1211,'Smelter Look-up'!$E:$E,0)))</f>
        <v/>
      </c>
      <c r="D1211" s="216"/>
      <c r="E1211" s="216" t="str">
        <f ca="1">IF(ISERROR($V1211),"",OFFSET('Smelter Look-up'!$D$4,$V1211-4,0)&amp;"")</f>
        <v/>
      </c>
      <c r="F1211" s="216" t="str">
        <f ca="1">IF(ISERROR($V1211),"",OFFSET('Smelter Look-up'!$E$4,$V1211-4,0))</f>
        <v/>
      </c>
      <c r="G1211" s="216" t="str">
        <f ca="1">IF(C1211=$X$4,"Enter smelter details", IF(ISERROR($V1211),"",OFFSET('Smelter Look-up'!$F$4,$V1211-4,0)))</f>
        <v/>
      </c>
      <c r="H1211" s="217" t="str">
        <f ca="1">IF(ISERROR($V1211),"",OFFSET('Smelter Look-up'!$G$4,$V1211-4,0))</f>
        <v/>
      </c>
      <c r="I1211" s="218" t="str">
        <f ca="1">IF(ISERROR($V1211),"",OFFSET('Smelter Look-up'!$H$4,$V1211-4,0))</f>
        <v/>
      </c>
      <c r="J1211" s="218" t="str">
        <f ca="1">IF(ISERROR($V1211),"",OFFSET('Smelter Look-up'!$I$4,$V1211-4,0))</f>
        <v/>
      </c>
      <c r="K1211" s="267"/>
      <c r="L1211" s="267"/>
      <c r="M1211" s="267"/>
      <c r="N1211" s="267"/>
      <c r="O1211" s="267"/>
      <c r="P1211" s="219"/>
      <c r="Q1211" s="268"/>
      <c r="R1211" s="216" t="str">
        <f ca="1">IF(ISERROR($V1211),"",OFFSET('Smelter Look-up'!$C$4,$V1211-4,0)&amp;"")</f>
        <v/>
      </c>
      <c r="S1211" s="224" t="str">
        <f t="shared" ref="S1211:S1274" ca="1" si="60">IF(B1211="","",IF(ISERROR(MATCH($E1211,CL,0)),"Unknown",INDIRECT("'C'!$A$"&amp;MATCH($E1211,CL,0)+1)))</f>
        <v/>
      </c>
      <c r="T1211" s="224" t="str">
        <f ca="1">IF(B1211="","",IF(ISERROR(MATCH($J1211,SorP!$B$1:$B$6230,0)),"",INDIRECT("'SorP'!$A$"&amp;MATCH($J1211,SorP!$B$1:$B$6230,0))))</f>
        <v/>
      </c>
      <c r="U1211" s="239"/>
      <c r="V1211" s="269" t="e">
        <f>IF(C1211="",NA(),MATCH($B1211&amp;$C1211,'Smelter Look-up'!$J:$J,0))</f>
        <v>#N/A</v>
      </c>
      <c r="W1211" s="270"/>
      <c r="X1211" s="270">
        <f t="shared" ref="X1211:X1274" ca="1" si="61">IF(AND(C1211="Smelter not listed",OR(LEN(D1211)=0,LEN(E1211)=0)),1,0)</f>
        <v>0</v>
      </c>
      <c r="Y1211" s="270"/>
      <c r="Z1211" s="270"/>
      <c r="AB1211" s="272" t="str">
        <f t="shared" ref="AB1211:AB1274" si="62">B1211&amp;C1211</f>
        <v/>
      </c>
    </row>
    <row r="1212" spans="1:28" s="271" customFormat="1" ht="20.25">
      <c r="A1212" s="215"/>
      <c r="B1212" s="216" t="str">
        <f>IF(LEN(A1212)=0,"",INDEX('Smelter Look-up'!$A:$A,MATCH($A1212,'Smelter Look-up'!$E:$E,0)))</f>
        <v/>
      </c>
      <c r="C1212" s="220" t="str">
        <f>IF(LEN(A1212)=0,"",INDEX('Smelter Look-up'!$C:$C,MATCH($A1212,'Smelter Look-up'!$E:$E,0)))</f>
        <v/>
      </c>
      <c r="D1212" s="216"/>
      <c r="E1212" s="216" t="str">
        <f ca="1">IF(ISERROR($V1212),"",OFFSET('Smelter Look-up'!$D$4,$V1212-4,0)&amp;"")</f>
        <v/>
      </c>
      <c r="F1212" s="216" t="str">
        <f ca="1">IF(ISERROR($V1212),"",OFFSET('Smelter Look-up'!$E$4,$V1212-4,0))</f>
        <v/>
      </c>
      <c r="G1212" s="216" t="str">
        <f ca="1">IF(C1212=$X$4,"Enter smelter details", IF(ISERROR($V1212),"",OFFSET('Smelter Look-up'!$F$4,$V1212-4,0)))</f>
        <v/>
      </c>
      <c r="H1212" s="217" t="str">
        <f ca="1">IF(ISERROR($V1212),"",OFFSET('Smelter Look-up'!$G$4,$V1212-4,0))</f>
        <v/>
      </c>
      <c r="I1212" s="218" t="str">
        <f ca="1">IF(ISERROR($V1212),"",OFFSET('Smelter Look-up'!$H$4,$V1212-4,0))</f>
        <v/>
      </c>
      <c r="J1212" s="218" t="str">
        <f ca="1">IF(ISERROR($V1212),"",OFFSET('Smelter Look-up'!$I$4,$V1212-4,0))</f>
        <v/>
      </c>
      <c r="K1212" s="267"/>
      <c r="L1212" s="267"/>
      <c r="M1212" s="267"/>
      <c r="N1212" s="267"/>
      <c r="O1212" s="267"/>
      <c r="P1212" s="219"/>
      <c r="Q1212" s="268"/>
      <c r="R1212" s="216" t="str">
        <f ca="1">IF(ISERROR($V1212),"",OFFSET('Smelter Look-up'!$C$4,$V1212-4,0)&amp;"")</f>
        <v/>
      </c>
      <c r="S1212" s="224" t="str">
        <f t="shared" ca="1" si="60"/>
        <v/>
      </c>
      <c r="T1212" s="224" t="str">
        <f ca="1">IF(B1212="","",IF(ISERROR(MATCH($J1212,SorP!$B$1:$B$6230,0)),"",INDIRECT("'SorP'!$A$"&amp;MATCH($J1212,SorP!$B$1:$B$6230,0))))</f>
        <v/>
      </c>
      <c r="U1212" s="239"/>
      <c r="V1212" s="269" t="e">
        <f>IF(C1212="",NA(),MATCH($B1212&amp;$C1212,'Smelter Look-up'!$J:$J,0))</f>
        <v>#N/A</v>
      </c>
      <c r="W1212" s="270"/>
      <c r="X1212" s="270">
        <f t="shared" ca="1" si="61"/>
        <v>0</v>
      </c>
      <c r="Y1212" s="270"/>
      <c r="Z1212" s="270"/>
      <c r="AB1212" s="272" t="str">
        <f t="shared" si="62"/>
        <v/>
      </c>
    </row>
    <row r="1213" spans="1:28" s="271" customFormat="1" ht="20.25">
      <c r="A1213" s="215"/>
      <c r="B1213" s="216" t="str">
        <f>IF(LEN(A1213)=0,"",INDEX('Smelter Look-up'!$A:$A,MATCH($A1213,'Smelter Look-up'!$E:$E,0)))</f>
        <v/>
      </c>
      <c r="C1213" s="220" t="str">
        <f>IF(LEN(A1213)=0,"",INDEX('Smelter Look-up'!$C:$C,MATCH($A1213,'Smelter Look-up'!$E:$E,0)))</f>
        <v/>
      </c>
      <c r="D1213" s="216"/>
      <c r="E1213" s="216" t="str">
        <f ca="1">IF(ISERROR($V1213),"",OFFSET('Smelter Look-up'!$D$4,$V1213-4,0)&amp;"")</f>
        <v/>
      </c>
      <c r="F1213" s="216" t="str">
        <f ca="1">IF(ISERROR($V1213),"",OFFSET('Smelter Look-up'!$E$4,$V1213-4,0))</f>
        <v/>
      </c>
      <c r="G1213" s="216" t="str">
        <f ca="1">IF(C1213=$X$4,"Enter smelter details", IF(ISERROR($V1213),"",OFFSET('Smelter Look-up'!$F$4,$V1213-4,0)))</f>
        <v/>
      </c>
      <c r="H1213" s="217" t="str">
        <f ca="1">IF(ISERROR($V1213),"",OFFSET('Smelter Look-up'!$G$4,$V1213-4,0))</f>
        <v/>
      </c>
      <c r="I1213" s="218" t="str">
        <f ca="1">IF(ISERROR($V1213),"",OFFSET('Smelter Look-up'!$H$4,$V1213-4,0))</f>
        <v/>
      </c>
      <c r="J1213" s="218" t="str">
        <f ca="1">IF(ISERROR($V1213),"",OFFSET('Smelter Look-up'!$I$4,$V1213-4,0))</f>
        <v/>
      </c>
      <c r="K1213" s="267"/>
      <c r="L1213" s="267"/>
      <c r="M1213" s="267"/>
      <c r="N1213" s="267"/>
      <c r="O1213" s="267"/>
      <c r="P1213" s="219"/>
      <c r="Q1213" s="268"/>
      <c r="R1213" s="216" t="str">
        <f ca="1">IF(ISERROR($V1213),"",OFFSET('Smelter Look-up'!$C$4,$V1213-4,0)&amp;"")</f>
        <v/>
      </c>
      <c r="S1213" s="224" t="str">
        <f t="shared" ca="1" si="60"/>
        <v/>
      </c>
      <c r="T1213" s="224" t="str">
        <f ca="1">IF(B1213="","",IF(ISERROR(MATCH($J1213,SorP!$B$1:$B$6230,0)),"",INDIRECT("'SorP'!$A$"&amp;MATCH($J1213,SorP!$B$1:$B$6230,0))))</f>
        <v/>
      </c>
      <c r="U1213" s="239"/>
      <c r="V1213" s="269" t="e">
        <f>IF(C1213="",NA(),MATCH($B1213&amp;$C1213,'Smelter Look-up'!$J:$J,0))</f>
        <v>#N/A</v>
      </c>
      <c r="W1213" s="270"/>
      <c r="X1213" s="270">
        <f t="shared" ca="1" si="61"/>
        <v>0</v>
      </c>
      <c r="Y1213" s="270"/>
      <c r="Z1213" s="270"/>
      <c r="AB1213" s="272" t="str">
        <f t="shared" si="62"/>
        <v/>
      </c>
    </row>
    <row r="1214" spans="1:28" s="271" customFormat="1" ht="20.25">
      <c r="A1214" s="215"/>
      <c r="B1214" s="216" t="str">
        <f>IF(LEN(A1214)=0,"",INDEX('Smelter Look-up'!$A:$A,MATCH($A1214,'Smelter Look-up'!$E:$E,0)))</f>
        <v/>
      </c>
      <c r="C1214" s="220" t="str">
        <f>IF(LEN(A1214)=0,"",INDEX('Smelter Look-up'!$C:$C,MATCH($A1214,'Smelter Look-up'!$E:$E,0)))</f>
        <v/>
      </c>
      <c r="D1214" s="216"/>
      <c r="E1214" s="216" t="str">
        <f ca="1">IF(ISERROR($V1214),"",OFFSET('Smelter Look-up'!$D$4,$V1214-4,0)&amp;"")</f>
        <v/>
      </c>
      <c r="F1214" s="216" t="str">
        <f ca="1">IF(ISERROR($V1214),"",OFFSET('Smelter Look-up'!$E$4,$V1214-4,0))</f>
        <v/>
      </c>
      <c r="G1214" s="216" t="str">
        <f ca="1">IF(C1214=$X$4,"Enter smelter details", IF(ISERROR($V1214),"",OFFSET('Smelter Look-up'!$F$4,$V1214-4,0)))</f>
        <v/>
      </c>
      <c r="H1214" s="217" t="str">
        <f ca="1">IF(ISERROR($V1214),"",OFFSET('Smelter Look-up'!$G$4,$V1214-4,0))</f>
        <v/>
      </c>
      <c r="I1214" s="218" t="str">
        <f ca="1">IF(ISERROR($V1214),"",OFFSET('Smelter Look-up'!$H$4,$V1214-4,0))</f>
        <v/>
      </c>
      <c r="J1214" s="218" t="str">
        <f ca="1">IF(ISERROR($V1214),"",OFFSET('Smelter Look-up'!$I$4,$V1214-4,0))</f>
        <v/>
      </c>
      <c r="K1214" s="267"/>
      <c r="L1214" s="267"/>
      <c r="M1214" s="267"/>
      <c r="N1214" s="267"/>
      <c r="O1214" s="267"/>
      <c r="P1214" s="219"/>
      <c r="Q1214" s="268"/>
      <c r="R1214" s="216" t="str">
        <f ca="1">IF(ISERROR($V1214),"",OFFSET('Smelter Look-up'!$C$4,$V1214-4,0)&amp;"")</f>
        <v/>
      </c>
      <c r="S1214" s="224" t="str">
        <f t="shared" ca="1" si="60"/>
        <v/>
      </c>
      <c r="T1214" s="224" t="str">
        <f ca="1">IF(B1214="","",IF(ISERROR(MATCH($J1214,SorP!$B$1:$B$6230,0)),"",INDIRECT("'SorP'!$A$"&amp;MATCH($J1214,SorP!$B$1:$B$6230,0))))</f>
        <v/>
      </c>
      <c r="U1214" s="239"/>
      <c r="V1214" s="269" t="e">
        <f>IF(C1214="",NA(),MATCH($B1214&amp;$C1214,'Smelter Look-up'!$J:$J,0))</f>
        <v>#N/A</v>
      </c>
      <c r="W1214" s="270"/>
      <c r="X1214" s="270">
        <f t="shared" ca="1" si="61"/>
        <v>0</v>
      </c>
      <c r="Y1214" s="270"/>
      <c r="Z1214" s="270"/>
      <c r="AB1214" s="272" t="str">
        <f t="shared" si="62"/>
        <v/>
      </c>
    </row>
    <row r="1215" spans="1:28" s="271" customFormat="1" ht="20.25">
      <c r="A1215" s="215"/>
      <c r="B1215" s="216" t="str">
        <f>IF(LEN(A1215)=0,"",INDEX('Smelter Look-up'!$A:$A,MATCH($A1215,'Smelter Look-up'!$E:$E,0)))</f>
        <v/>
      </c>
      <c r="C1215" s="220" t="str">
        <f>IF(LEN(A1215)=0,"",INDEX('Smelter Look-up'!$C:$C,MATCH($A1215,'Smelter Look-up'!$E:$E,0)))</f>
        <v/>
      </c>
      <c r="D1215" s="216"/>
      <c r="E1215" s="216" t="str">
        <f ca="1">IF(ISERROR($V1215),"",OFFSET('Smelter Look-up'!$D$4,$V1215-4,0)&amp;"")</f>
        <v/>
      </c>
      <c r="F1215" s="216" t="str">
        <f ca="1">IF(ISERROR($V1215),"",OFFSET('Smelter Look-up'!$E$4,$V1215-4,0))</f>
        <v/>
      </c>
      <c r="G1215" s="216" t="str">
        <f ca="1">IF(C1215=$X$4,"Enter smelter details", IF(ISERROR($V1215),"",OFFSET('Smelter Look-up'!$F$4,$V1215-4,0)))</f>
        <v/>
      </c>
      <c r="H1215" s="217" t="str">
        <f ca="1">IF(ISERROR($V1215),"",OFFSET('Smelter Look-up'!$G$4,$V1215-4,0))</f>
        <v/>
      </c>
      <c r="I1215" s="218" t="str">
        <f ca="1">IF(ISERROR($V1215),"",OFFSET('Smelter Look-up'!$H$4,$V1215-4,0))</f>
        <v/>
      </c>
      <c r="J1215" s="218" t="str">
        <f ca="1">IF(ISERROR($V1215),"",OFFSET('Smelter Look-up'!$I$4,$V1215-4,0))</f>
        <v/>
      </c>
      <c r="K1215" s="267"/>
      <c r="L1215" s="267"/>
      <c r="M1215" s="267"/>
      <c r="N1215" s="267"/>
      <c r="O1215" s="267"/>
      <c r="P1215" s="219"/>
      <c r="Q1215" s="268"/>
      <c r="R1215" s="216" t="str">
        <f ca="1">IF(ISERROR($V1215),"",OFFSET('Smelter Look-up'!$C$4,$V1215-4,0)&amp;"")</f>
        <v/>
      </c>
      <c r="S1215" s="224" t="str">
        <f t="shared" ca="1" si="60"/>
        <v/>
      </c>
      <c r="T1215" s="224" t="str">
        <f ca="1">IF(B1215="","",IF(ISERROR(MATCH($J1215,SorP!$B$1:$B$6230,0)),"",INDIRECT("'SorP'!$A$"&amp;MATCH($J1215,SorP!$B$1:$B$6230,0))))</f>
        <v/>
      </c>
      <c r="U1215" s="239"/>
      <c r="V1215" s="269" t="e">
        <f>IF(C1215="",NA(),MATCH($B1215&amp;$C1215,'Smelter Look-up'!$J:$J,0))</f>
        <v>#N/A</v>
      </c>
      <c r="W1215" s="270"/>
      <c r="X1215" s="270">
        <f t="shared" ca="1" si="61"/>
        <v>0</v>
      </c>
      <c r="Y1215" s="270"/>
      <c r="Z1215" s="270"/>
      <c r="AB1215" s="272" t="str">
        <f t="shared" si="62"/>
        <v/>
      </c>
    </row>
    <row r="1216" spans="1:28" s="271" customFormat="1" ht="20.25">
      <c r="A1216" s="215"/>
      <c r="B1216" s="216" t="str">
        <f>IF(LEN(A1216)=0,"",INDEX('Smelter Look-up'!$A:$A,MATCH($A1216,'Smelter Look-up'!$E:$E,0)))</f>
        <v/>
      </c>
      <c r="C1216" s="220" t="str">
        <f>IF(LEN(A1216)=0,"",INDEX('Smelter Look-up'!$C:$C,MATCH($A1216,'Smelter Look-up'!$E:$E,0)))</f>
        <v/>
      </c>
      <c r="D1216" s="216"/>
      <c r="E1216" s="216" t="str">
        <f ca="1">IF(ISERROR($V1216),"",OFFSET('Smelter Look-up'!$D$4,$V1216-4,0)&amp;"")</f>
        <v/>
      </c>
      <c r="F1216" s="216" t="str">
        <f ca="1">IF(ISERROR($V1216),"",OFFSET('Smelter Look-up'!$E$4,$V1216-4,0))</f>
        <v/>
      </c>
      <c r="G1216" s="216" t="str">
        <f ca="1">IF(C1216=$X$4,"Enter smelter details", IF(ISERROR($V1216),"",OFFSET('Smelter Look-up'!$F$4,$V1216-4,0)))</f>
        <v/>
      </c>
      <c r="H1216" s="217" t="str">
        <f ca="1">IF(ISERROR($V1216),"",OFFSET('Smelter Look-up'!$G$4,$V1216-4,0))</f>
        <v/>
      </c>
      <c r="I1216" s="218" t="str">
        <f ca="1">IF(ISERROR($V1216),"",OFFSET('Smelter Look-up'!$H$4,$V1216-4,0))</f>
        <v/>
      </c>
      <c r="J1216" s="218" t="str">
        <f ca="1">IF(ISERROR($V1216),"",OFFSET('Smelter Look-up'!$I$4,$V1216-4,0))</f>
        <v/>
      </c>
      <c r="K1216" s="267"/>
      <c r="L1216" s="267"/>
      <c r="M1216" s="267"/>
      <c r="N1216" s="267"/>
      <c r="O1216" s="267"/>
      <c r="P1216" s="219"/>
      <c r="Q1216" s="268"/>
      <c r="R1216" s="216" t="str">
        <f ca="1">IF(ISERROR($V1216),"",OFFSET('Smelter Look-up'!$C$4,$V1216-4,0)&amp;"")</f>
        <v/>
      </c>
      <c r="S1216" s="224" t="str">
        <f t="shared" ca="1" si="60"/>
        <v/>
      </c>
      <c r="T1216" s="224" t="str">
        <f ca="1">IF(B1216="","",IF(ISERROR(MATCH($J1216,SorP!$B$1:$B$6230,0)),"",INDIRECT("'SorP'!$A$"&amp;MATCH($J1216,SorP!$B$1:$B$6230,0))))</f>
        <v/>
      </c>
      <c r="U1216" s="239"/>
      <c r="V1216" s="269" t="e">
        <f>IF(C1216="",NA(),MATCH($B1216&amp;$C1216,'Smelter Look-up'!$J:$J,0))</f>
        <v>#N/A</v>
      </c>
      <c r="W1216" s="270"/>
      <c r="X1216" s="270">
        <f t="shared" ca="1" si="61"/>
        <v>0</v>
      </c>
      <c r="Y1216" s="270"/>
      <c r="Z1216" s="270"/>
      <c r="AB1216" s="272" t="str">
        <f t="shared" si="62"/>
        <v/>
      </c>
    </row>
    <row r="1217" spans="1:28" s="271" customFormat="1" ht="20.25">
      <c r="A1217" s="215"/>
      <c r="B1217" s="216" t="str">
        <f>IF(LEN(A1217)=0,"",INDEX('Smelter Look-up'!$A:$A,MATCH($A1217,'Smelter Look-up'!$E:$E,0)))</f>
        <v/>
      </c>
      <c r="C1217" s="220" t="str">
        <f>IF(LEN(A1217)=0,"",INDEX('Smelter Look-up'!$C:$C,MATCH($A1217,'Smelter Look-up'!$E:$E,0)))</f>
        <v/>
      </c>
      <c r="D1217" s="216"/>
      <c r="E1217" s="216" t="str">
        <f ca="1">IF(ISERROR($V1217),"",OFFSET('Smelter Look-up'!$D$4,$V1217-4,0)&amp;"")</f>
        <v/>
      </c>
      <c r="F1217" s="216" t="str">
        <f ca="1">IF(ISERROR($V1217),"",OFFSET('Smelter Look-up'!$E$4,$V1217-4,0))</f>
        <v/>
      </c>
      <c r="G1217" s="216" t="str">
        <f ca="1">IF(C1217=$X$4,"Enter smelter details", IF(ISERROR($V1217),"",OFFSET('Smelter Look-up'!$F$4,$V1217-4,0)))</f>
        <v/>
      </c>
      <c r="H1217" s="217" t="str">
        <f ca="1">IF(ISERROR($V1217),"",OFFSET('Smelter Look-up'!$G$4,$V1217-4,0))</f>
        <v/>
      </c>
      <c r="I1217" s="218" t="str">
        <f ca="1">IF(ISERROR($V1217),"",OFFSET('Smelter Look-up'!$H$4,$V1217-4,0))</f>
        <v/>
      </c>
      <c r="J1217" s="218" t="str">
        <f ca="1">IF(ISERROR($V1217),"",OFFSET('Smelter Look-up'!$I$4,$V1217-4,0))</f>
        <v/>
      </c>
      <c r="K1217" s="267"/>
      <c r="L1217" s="267"/>
      <c r="M1217" s="267"/>
      <c r="N1217" s="267"/>
      <c r="O1217" s="267"/>
      <c r="P1217" s="219"/>
      <c r="Q1217" s="268"/>
      <c r="R1217" s="216" t="str">
        <f ca="1">IF(ISERROR($V1217),"",OFFSET('Smelter Look-up'!$C$4,$V1217-4,0)&amp;"")</f>
        <v/>
      </c>
      <c r="S1217" s="224" t="str">
        <f t="shared" ca="1" si="60"/>
        <v/>
      </c>
      <c r="T1217" s="224" t="str">
        <f ca="1">IF(B1217="","",IF(ISERROR(MATCH($J1217,SorP!$B$1:$B$6230,0)),"",INDIRECT("'SorP'!$A$"&amp;MATCH($J1217,SorP!$B$1:$B$6230,0))))</f>
        <v/>
      </c>
      <c r="U1217" s="239"/>
      <c r="V1217" s="269" t="e">
        <f>IF(C1217="",NA(),MATCH($B1217&amp;$C1217,'Smelter Look-up'!$J:$J,0))</f>
        <v>#N/A</v>
      </c>
      <c r="W1217" s="270"/>
      <c r="X1217" s="270">
        <f t="shared" ca="1" si="61"/>
        <v>0</v>
      </c>
      <c r="Y1217" s="270"/>
      <c r="Z1217" s="270"/>
      <c r="AB1217" s="272" t="str">
        <f t="shared" si="62"/>
        <v/>
      </c>
    </row>
    <row r="1218" spans="1:28" s="271" customFormat="1" ht="20.25">
      <c r="A1218" s="215"/>
      <c r="B1218" s="216" t="str">
        <f>IF(LEN(A1218)=0,"",INDEX('Smelter Look-up'!$A:$A,MATCH($A1218,'Smelter Look-up'!$E:$E,0)))</f>
        <v/>
      </c>
      <c r="C1218" s="220" t="str">
        <f>IF(LEN(A1218)=0,"",INDEX('Smelter Look-up'!$C:$C,MATCH($A1218,'Smelter Look-up'!$E:$E,0)))</f>
        <v/>
      </c>
      <c r="D1218" s="216"/>
      <c r="E1218" s="216" t="str">
        <f ca="1">IF(ISERROR($V1218),"",OFFSET('Smelter Look-up'!$D$4,$V1218-4,0)&amp;"")</f>
        <v/>
      </c>
      <c r="F1218" s="216" t="str">
        <f ca="1">IF(ISERROR($V1218),"",OFFSET('Smelter Look-up'!$E$4,$V1218-4,0))</f>
        <v/>
      </c>
      <c r="G1218" s="216" t="str">
        <f ca="1">IF(C1218=$X$4,"Enter smelter details", IF(ISERROR($V1218),"",OFFSET('Smelter Look-up'!$F$4,$V1218-4,0)))</f>
        <v/>
      </c>
      <c r="H1218" s="217" t="str">
        <f ca="1">IF(ISERROR($V1218),"",OFFSET('Smelter Look-up'!$G$4,$V1218-4,0))</f>
        <v/>
      </c>
      <c r="I1218" s="218" t="str">
        <f ca="1">IF(ISERROR($V1218),"",OFFSET('Smelter Look-up'!$H$4,$V1218-4,0))</f>
        <v/>
      </c>
      <c r="J1218" s="218" t="str">
        <f ca="1">IF(ISERROR($V1218),"",OFFSET('Smelter Look-up'!$I$4,$V1218-4,0))</f>
        <v/>
      </c>
      <c r="K1218" s="267"/>
      <c r="L1218" s="267"/>
      <c r="M1218" s="267"/>
      <c r="N1218" s="267"/>
      <c r="O1218" s="267"/>
      <c r="P1218" s="219"/>
      <c r="Q1218" s="268"/>
      <c r="R1218" s="216" t="str">
        <f ca="1">IF(ISERROR($V1218),"",OFFSET('Smelter Look-up'!$C$4,$V1218-4,0)&amp;"")</f>
        <v/>
      </c>
      <c r="S1218" s="224" t="str">
        <f t="shared" ca="1" si="60"/>
        <v/>
      </c>
      <c r="T1218" s="224" t="str">
        <f ca="1">IF(B1218="","",IF(ISERROR(MATCH($J1218,SorP!$B$1:$B$6230,0)),"",INDIRECT("'SorP'!$A$"&amp;MATCH($J1218,SorP!$B$1:$B$6230,0))))</f>
        <v/>
      </c>
      <c r="U1218" s="239"/>
      <c r="V1218" s="269" t="e">
        <f>IF(C1218="",NA(),MATCH($B1218&amp;$C1218,'Smelter Look-up'!$J:$J,0))</f>
        <v>#N/A</v>
      </c>
      <c r="W1218" s="270"/>
      <c r="X1218" s="270">
        <f t="shared" ca="1" si="61"/>
        <v>0</v>
      </c>
      <c r="Y1218" s="270"/>
      <c r="Z1218" s="270"/>
      <c r="AB1218" s="272" t="str">
        <f t="shared" si="62"/>
        <v/>
      </c>
    </row>
    <row r="1219" spans="1:28" s="271" customFormat="1" ht="20.25">
      <c r="A1219" s="215"/>
      <c r="B1219" s="216" t="str">
        <f>IF(LEN(A1219)=0,"",INDEX('Smelter Look-up'!$A:$A,MATCH($A1219,'Smelter Look-up'!$E:$E,0)))</f>
        <v/>
      </c>
      <c r="C1219" s="220" t="str">
        <f>IF(LEN(A1219)=0,"",INDEX('Smelter Look-up'!$C:$C,MATCH($A1219,'Smelter Look-up'!$E:$E,0)))</f>
        <v/>
      </c>
      <c r="D1219" s="216"/>
      <c r="E1219" s="216" t="str">
        <f ca="1">IF(ISERROR($V1219),"",OFFSET('Smelter Look-up'!$D$4,$V1219-4,0)&amp;"")</f>
        <v/>
      </c>
      <c r="F1219" s="216" t="str">
        <f ca="1">IF(ISERROR($V1219),"",OFFSET('Smelter Look-up'!$E$4,$V1219-4,0))</f>
        <v/>
      </c>
      <c r="G1219" s="216" t="str">
        <f ca="1">IF(C1219=$X$4,"Enter smelter details", IF(ISERROR($V1219),"",OFFSET('Smelter Look-up'!$F$4,$V1219-4,0)))</f>
        <v/>
      </c>
      <c r="H1219" s="217" t="str">
        <f ca="1">IF(ISERROR($V1219),"",OFFSET('Smelter Look-up'!$G$4,$V1219-4,0))</f>
        <v/>
      </c>
      <c r="I1219" s="218" t="str">
        <f ca="1">IF(ISERROR($V1219),"",OFFSET('Smelter Look-up'!$H$4,$V1219-4,0))</f>
        <v/>
      </c>
      <c r="J1219" s="218" t="str">
        <f ca="1">IF(ISERROR($V1219),"",OFFSET('Smelter Look-up'!$I$4,$V1219-4,0))</f>
        <v/>
      </c>
      <c r="K1219" s="267"/>
      <c r="L1219" s="267"/>
      <c r="M1219" s="267"/>
      <c r="N1219" s="267"/>
      <c r="O1219" s="267"/>
      <c r="P1219" s="219"/>
      <c r="Q1219" s="268"/>
      <c r="R1219" s="216" t="str">
        <f ca="1">IF(ISERROR($V1219),"",OFFSET('Smelter Look-up'!$C$4,$V1219-4,0)&amp;"")</f>
        <v/>
      </c>
      <c r="S1219" s="224" t="str">
        <f t="shared" ca="1" si="60"/>
        <v/>
      </c>
      <c r="T1219" s="224" t="str">
        <f ca="1">IF(B1219="","",IF(ISERROR(MATCH($J1219,SorP!$B$1:$B$6230,0)),"",INDIRECT("'SorP'!$A$"&amp;MATCH($J1219,SorP!$B$1:$B$6230,0))))</f>
        <v/>
      </c>
      <c r="U1219" s="239"/>
      <c r="V1219" s="269" t="e">
        <f>IF(C1219="",NA(),MATCH($B1219&amp;$C1219,'Smelter Look-up'!$J:$J,0))</f>
        <v>#N/A</v>
      </c>
      <c r="W1219" s="270"/>
      <c r="X1219" s="270">
        <f t="shared" ca="1" si="61"/>
        <v>0</v>
      </c>
      <c r="Y1219" s="270"/>
      <c r="Z1219" s="270"/>
      <c r="AB1219" s="272" t="str">
        <f t="shared" si="62"/>
        <v/>
      </c>
    </row>
    <row r="1220" spans="1:28" s="271" customFormat="1" ht="20.25">
      <c r="A1220" s="215"/>
      <c r="B1220" s="216" t="str">
        <f>IF(LEN(A1220)=0,"",INDEX('Smelter Look-up'!$A:$A,MATCH($A1220,'Smelter Look-up'!$E:$E,0)))</f>
        <v/>
      </c>
      <c r="C1220" s="220" t="str">
        <f>IF(LEN(A1220)=0,"",INDEX('Smelter Look-up'!$C:$C,MATCH($A1220,'Smelter Look-up'!$E:$E,0)))</f>
        <v/>
      </c>
      <c r="D1220" s="216"/>
      <c r="E1220" s="216" t="str">
        <f ca="1">IF(ISERROR($V1220),"",OFFSET('Smelter Look-up'!$D$4,$V1220-4,0)&amp;"")</f>
        <v/>
      </c>
      <c r="F1220" s="216" t="str">
        <f ca="1">IF(ISERROR($V1220),"",OFFSET('Smelter Look-up'!$E$4,$V1220-4,0))</f>
        <v/>
      </c>
      <c r="G1220" s="216" t="str">
        <f ca="1">IF(C1220=$X$4,"Enter smelter details", IF(ISERROR($V1220),"",OFFSET('Smelter Look-up'!$F$4,$V1220-4,0)))</f>
        <v/>
      </c>
      <c r="H1220" s="217" t="str">
        <f ca="1">IF(ISERROR($V1220),"",OFFSET('Smelter Look-up'!$G$4,$V1220-4,0))</f>
        <v/>
      </c>
      <c r="I1220" s="218" t="str">
        <f ca="1">IF(ISERROR($V1220),"",OFFSET('Smelter Look-up'!$H$4,$V1220-4,0))</f>
        <v/>
      </c>
      <c r="J1220" s="218" t="str">
        <f ca="1">IF(ISERROR($V1220),"",OFFSET('Smelter Look-up'!$I$4,$V1220-4,0))</f>
        <v/>
      </c>
      <c r="K1220" s="267"/>
      <c r="L1220" s="267"/>
      <c r="M1220" s="267"/>
      <c r="N1220" s="267"/>
      <c r="O1220" s="267"/>
      <c r="P1220" s="219"/>
      <c r="Q1220" s="268"/>
      <c r="R1220" s="216" t="str">
        <f ca="1">IF(ISERROR($V1220),"",OFFSET('Smelter Look-up'!$C$4,$V1220-4,0)&amp;"")</f>
        <v/>
      </c>
      <c r="S1220" s="224" t="str">
        <f t="shared" ca="1" si="60"/>
        <v/>
      </c>
      <c r="T1220" s="224" t="str">
        <f ca="1">IF(B1220="","",IF(ISERROR(MATCH($J1220,SorP!$B$1:$B$6230,0)),"",INDIRECT("'SorP'!$A$"&amp;MATCH($J1220,SorP!$B$1:$B$6230,0))))</f>
        <v/>
      </c>
      <c r="U1220" s="239"/>
      <c r="V1220" s="269" t="e">
        <f>IF(C1220="",NA(),MATCH($B1220&amp;$C1220,'Smelter Look-up'!$J:$J,0))</f>
        <v>#N/A</v>
      </c>
      <c r="W1220" s="270"/>
      <c r="X1220" s="270">
        <f t="shared" ca="1" si="61"/>
        <v>0</v>
      </c>
      <c r="Y1220" s="270"/>
      <c r="Z1220" s="270"/>
      <c r="AB1220" s="272" t="str">
        <f t="shared" si="62"/>
        <v/>
      </c>
    </row>
    <row r="1221" spans="1:28" s="271" customFormat="1" ht="20.25">
      <c r="A1221" s="215"/>
      <c r="B1221" s="216" t="str">
        <f>IF(LEN(A1221)=0,"",INDEX('Smelter Look-up'!$A:$A,MATCH($A1221,'Smelter Look-up'!$E:$E,0)))</f>
        <v/>
      </c>
      <c r="C1221" s="220" t="str">
        <f>IF(LEN(A1221)=0,"",INDEX('Smelter Look-up'!$C:$C,MATCH($A1221,'Smelter Look-up'!$E:$E,0)))</f>
        <v/>
      </c>
      <c r="D1221" s="216"/>
      <c r="E1221" s="216" t="str">
        <f ca="1">IF(ISERROR($V1221),"",OFFSET('Smelter Look-up'!$D$4,$V1221-4,0)&amp;"")</f>
        <v/>
      </c>
      <c r="F1221" s="216" t="str">
        <f ca="1">IF(ISERROR($V1221),"",OFFSET('Smelter Look-up'!$E$4,$V1221-4,0))</f>
        <v/>
      </c>
      <c r="G1221" s="216" t="str">
        <f ca="1">IF(C1221=$X$4,"Enter smelter details", IF(ISERROR($V1221),"",OFFSET('Smelter Look-up'!$F$4,$V1221-4,0)))</f>
        <v/>
      </c>
      <c r="H1221" s="217" t="str">
        <f ca="1">IF(ISERROR($V1221),"",OFFSET('Smelter Look-up'!$G$4,$V1221-4,0))</f>
        <v/>
      </c>
      <c r="I1221" s="218" t="str">
        <f ca="1">IF(ISERROR($V1221),"",OFFSET('Smelter Look-up'!$H$4,$V1221-4,0))</f>
        <v/>
      </c>
      <c r="J1221" s="218" t="str">
        <f ca="1">IF(ISERROR($V1221),"",OFFSET('Smelter Look-up'!$I$4,$V1221-4,0))</f>
        <v/>
      </c>
      <c r="K1221" s="267"/>
      <c r="L1221" s="267"/>
      <c r="M1221" s="267"/>
      <c r="N1221" s="267"/>
      <c r="O1221" s="267"/>
      <c r="P1221" s="219"/>
      <c r="Q1221" s="268"/>
      <c r="R1221" s="216" t="str">
        <f ca="1">IF(ISERROR($V1221),"",OFFSET('Smelter Look-up'!$C$4,$V1221-4,0)&amp;"")</f>
        <v/>
      </c>
      <c r="S1221" s="224" t="str">
        <f t="shared" ca="1" si="60"/>
        <v/>
      </c>
      <c r="T1221" s="224" t="str">
        <f ca="1">IF(B1221="","",IF(ISERROR(MATCH($J1221,SorP!$B$1:$B$6230,0)),"",INDIRECT("'SorP'!$A$"&amp;MATCH($J1221,SorP!$B$1:$B$6230,0))))</f>
        <v/>
      </c>
      <c r="U1221" s="239"/>
      <c r="V1221" s="269" t="e">
        <f>IF(C1221="",NA(),MATCH($B1221&amp;$C1221,'Smelter Look-up'!$J:$J,0))</f>
        <v>#N/A</v>
      </c>
      <c r="W1221" s="270"/>
      <c r="X1221" s="270">
        <f t="shared" ca="1" si="61"/>
        <v>0</v>
      </c>
      <c r="Y1221" s="270"/>
      <c r="Z1221" s="270"/>
      <c r="AB1221" s="272" t="str">
        <f t="shared" si="62"/>
        <v/>
      </c>
    </row>
    <row r="1222" spans="1:28" s="271" customFormat="1" ht="20.25">
      <c r="A1222" s="215"/>
      <c r="B1222" s="216" t="str">
        <f>IF(LEN(A1222)=0,"",INDEX('Smelter Look-up'!$A:$A,MATCH($A1222,'Smelter Look-up'!$E:$E,0)))</f>
        <v/>
      </c>
      <c r="C1222" s="220" t="str">
        <f>IF(LEN(A1222)=0,"",INDEX('Smelter Look-up'!$C:$C,MATCH($A1222,'Smelter Look-up'!$E:$E,0)))</f>
        <v/>
      </c>
      <c r="D1222" s="216"/>
      <c r="E1222" s="216" t="str">
        <f ca="1">IF(ISERROR($V1222),"",OFFSET('Smelter Look-up'!$D$4,$V1222-4,0)&amp;"")</f>
        <v/>
      </c>
      <c r="F1222" s="216" t="str">
        <f ca="1">IF(ISERROR($V1222),"",OFFSET('Smelter Look-up'!$E$4,$V1222-4,0))</f>
        <v/>
      </c>
      <c r="G1222" s="216" t="str">
        <f ca="1">IF(C1222=$X$4,"Enter smelter details", IF(ISERROR($V1222),"",OFFSET('Smelter Look-up'!$F$4,$V1222-4,0)))</f>
        <v/>
      </c>
      <c r="H1222" s="217" t="str">
        <f ca="1">IF(ISERROR($V1222),"",OFFSET('Smelter Look-up'!$G$4,$V1222-4,0))</f>
        <v/>
      </c>
      <c r="I1222" s="218" t="str">
        <f ca="1">IF(ISERROR($V1222),"",OFFSET('Smelter Look-up'!$H$4,$V1222-4,0))</f>
        <v/>
      </c>
      <c r="J1222" s="218" t="str">
        <f ca="1">IF(ISERROR($V1222),"",OFFSET('Smelter Look-up'!$I$4,$V1222-4,0))</f>
        <v/>
      </c>
      <c r="K1222" s="267"/>
      <c r="L1222" s="267"/>
      <c r="M1222" s="267"/>
      <c r="N1222" s="267"/>
      <c r="O1222" s="267"/>
      <c r="P1222" s="219"/>
      <c r="Q1222" s="268"/>
      <c r="R1222" s="216" t="str">
        <f ca="1">IF(ISERROR($V1222),"",OFFSET('Smelter Look-up'!$C$4,$V1222-4,0)&amp;"")</f>
        <v/>
      </c>
      <c r="S1222" s="224" t="str">
        <f t="shared" ca="1" si="60"/>
        <v/>
      </c>
      <c r="T1222" s="224" t="str">
        <f ca="1">IF(B1222="","",IF(ISERROR(MATCH($J1222,SorP!$B$1:$B$6230,0)),"",INDIRECT("'SorP'!$A$"&amp;MATCH($J1222,SorP!$B$1:$B$6230,0))))</f>
        <v/>
      </c>
      <c r="U1222" s="239"/>
      <c r="V1222" s="269" t="e">
        <f>IF(C1222="",NA(),MATCH($B1222&amp;$C1222,'Smelter Look-up'!$J:$J,0))</f>
        <v>#N/A</v>
      </c>
      <c r="W1222" s="270"/>
      <c r="X1222" s="270">
        <f t="shared" ca="1" si="61"/>
        <v>0</v>
      </c>
      <c r="Y1222" s="270"/>
      <c r="Z1222" s="270"/>
      <c r="AB1222" s="272" t="str">
        <f t="shared" si="62"/>
        <v/>
      </c>
    </row>
    <row r="1223" spans="1:28" s="271" customFormat="1" ht="20.25">
      <c r="A1223" s="215"/>
      <c r="B1223" s="216" t="str">
        <f>IF(LEN(A1223)=0,"",INDEX('Smelter Look-up'!$A:$A,MATCH($A1223,'Smelter Look-up'!$E:$E,0)))</f>
        <v/>
      </c>
      <c r="C1223" s="220" t="str">
        <f>IF(LEN(A1223)=0,"",INDEX('Smelter Look-up'!$C:$C,MATCH($A1223,'Smelter Look-up'!$E:$E,0)))</f>
        <v/>
      </c>
      <c r="D1223" s="216"/>
      <c r="E1223" s="216" t="str">
        <f ca="1">IF(ISERROR($V1223),"",OFFSET('Smelter Look-up'!$D$4,$V1223-4,0)&amp;"")</f>
        <v/>
      </c>
      <c r="F1223" s="216" t="str">
        <f ca="1">IF(ISERROR($V1223),"",OFFSET('Smelter Look-up'!$E$4,$V1223-4,0))</f>
        <v/>
      </c>
      <c r="G1223" s="216" t="str">
        <f ca="1">IF(C1223=$X$4,"Enter smelter details", IF(ISERROR($V1223),"",OFFSET('Smelter Look-up'!$F$4,$V1223-4,0)))</f>
        <v/>
      </c>
      <c r="H1223" s="217" t="str">
        <f ca="1">IF(ISERROR($V1223),"",OFFSET('Smelter Look-up'!$G$4,$V1223-4,0))</f>
        <v/>
      </c>
      <c r="I1223" s="218" t="str">
        <f ca="1">IF(ISERROR($V1223),"",OFFSET('Smelter Look-up'!$H$4,$V1223-4,0))</f>
        <v/>
      </c>
      <c r="J1223" s="218" t="str">
        <f ca="1">IF(ISERROR($V1223),"",OFFSET('Smelter Look-up'!$I$4,$V1223-4,0))</f>
        <v/>
      </c>
      <c r="K1223" s="267"/>
      <c r="L1223" s="267"/>
      <c r="M1223" s="267"/>
      <c r="N1223" s="267"/>
      <c r="O1223" s="267"/>
      <c r="P1223" s="219"/>
      <c r="Q1223" s="268"/>
      <c r="R1223" s="216" t="str">
        <f ca="1">IF(ISERROR($V1223),"",OFFSET('Smelter Look-up'!$C$4,$V1223-4,0)&amp;"")</f>
        <v/>
      </c>
      <c r="S1223" s="224" t="str">
        <f t="shared" ca="1" si="60"/>
        <v/>
      </c>
      <c r="T1223" s="224" t="str">
        <f ca="1">IF(B1223="","",IF(ISERROR(MATCH($J1223,SorP!$B$1:$B$6230,0)),"",INDIRECT("'SorP'!$A$"&amp;MATCH($J1223,SorP!$B$1:$B$6230,0))))</f>
        <v/>
      </c>
      <c r="U1223" s="239"/>
      <c r="V1223" s="269" t="e">
        <f>IF(C1223="",NA(),MATCH($B1223&amp;$C1223,'Smelter Look-up'!$J:$J,0))</f>
        <v>#N/A</v>
      </c>
      <c r="W1223" s="270"/>
      <c r="X1223" s="270">
        <f t="shared" ca="1" si="61"/>
        <v>0</v>
      </c>
      <c r="Y1223" s="270"/>
      <c r="Z1223" s="270"/>
      <c r="AB1223" s="272" t="str">
        <f t="shared" si="62"/>
        <v/>
      </c>
    </row>
    <row r="1224" spans="1:28" s="271" customFormat="1" ht="20.25">
      <c r="A1224" s="215"/>
      <c r="B1224" s="216" t="str">
        <f>IF(LEN(A1224)=0,"",INDEX('Smelter Look-up'!$A:$A,MATCH($A1224,'Smelter Look-up'!$E:$E,0)))</f>
        <v/>
      </c>
      <c r="C1224" s="220" t="str">
        <f>IF(LEN(A1224)=0,"",INDEX('Smelter Look-up'!$C:$C,MATCH($A1224,'Smelter Look-up'!$E:$E,0)))</f>
        <v/>
      </c>
      <c r="D1224" s="216"/>
      <c r="E1224" s="216" t="str">
        <f ca="1">IF(ISERROR($V1224),"",OFFSET('Smelter Look-up'!$D$4,$V1224-4,0)&amp;"")</f>
        <v/>
      </c>
      <c r="F1224" s="216" t="str">
        <f ca="1">IF(ISERROR($V1224),"",OFFSET('Smelter Look-up'!$E$4,$V1224-4,0))</f>
        <v/>
      </c>
      <c r="G1224" s="216" t="str">
        <f ca="1">IF(C1224=$X$4,"Enter smelter details", IF(ISERROR($V1224),"",OFFSET('Smelter Look-up'!$F$4,$V1224-4,0)))</f>
        <v/>
      </c>
      <c r="H1224" s="217" t="str">
        <f ca="1">IF(ISERROR($V1224),"",OFFSET('Smelter Look-up'!$G$4,$V1224-4,0))</f>
        <v/>
      </c>
      <c r="I1224" s="218" t="str">
        <f ca="1">IF(ISERROR($V1224),"",OFFSET('Smelter Look-up'!$H$4,$V1224-4,0))</f>
        <v/>
      </c>
      <c r="J1224" s="218" t="str">
        <f ca="1">IF(ISERROR($V1224),"",OFFSET('Smelter Look-up'!$I$4,$V1224-4,0))</f>
        <v/>
      </c>
      <c r="K1224" s="267"/>
      <c r="L1224" s="267"/>
      <c r="M1224" s="267"/>
      <c r="N1224" s="267"/>
      <c r="O1224" s="267"/>
      <c r="P1224" s="219"/>
      <c r="Q1224" s="268"/>
      <c r="R1224" s="216" t="str">
        <f ca="1">IF(ISERROR($V1224),"",OFFSET('Smelter Look-up'!$C$4,$V1224-4,0)&amp;"")</f>
        <v/>
      </c>
      <c r="S1224" s="224" t="str">
        <f t="shared" ca="1" si="60"/>
        <v/>
      </c>
      <c r="T1224" s="224" t="str">
        <f ca="1">IF(B1224="","",IF(ISERROR(MATCH($J1224,SorP!$B$1:$B$6230,0)),"",INDIRECT("'SorP'!$A$"&amp;MATCH($J1224,SorP!$B$1:$B$6230,0))))</f>
        <v/>
      </c>
      <c r="U1224" s="239"/>
      <c r="V1224" s="269" t="e">
        <f>IF(C1224="",NA(),MATCH($B1224&amp;$C1224,'Smelter Look-up'!$J:$J,0))</f>
        <v>#N/A</v>
      </c>
      <c r="W1224" s="270"/>
      <c r="X1224" s="270">
        <f t="shared" ca="1" si="61"/>
        <v>0</v>
      </c>
      <c r="Y1224" s="270"/>
      <c r="Z1224" s="270"/>
      <c r="AB1224" s="272" t="str">
        <f t="shared" si="62"/>
        <v/>
      </c>
    </row>
    <row r="1225" spans="1:28" s="271" customFormat="1" ht="20.25">
      <c r="A1225" s="215"/>
      <c r="B1225" s="216" t="str">
        <f>IF(LEN(A1225)=0,"",INDEX('Smelter Look-up'!$A:$A,MATCH($A1225,'Smelter Look-up'!$E:$E,0)))</f>
        <v/>
      </c>
      <c r="C1225" s="220" t="str">
        <f>IF(LEN(A1225)=0,"",INDEX('Smelter Look-up'!$C:$C,MATCH($A1225,'Smelter Look-up'!$E:$E,0)))</f>
        <v/>
      </c>
      <c r="D1225" s="216"/>
      <c r="E1225" s="216" t="str">
        <f ca="1">IF(ISERROR($V1225),"",OFFSET('Smelter Look-up'!$D$4,$V1225-4,0)&amp;"")</f>
        <v/>
      </c>
      <c r="F1225" s="216" t="str">
        <f ca="1">IF(ISERROR($V1225),"",OFFSET('Smelter Look-up'!$E$4,$V1225-4,0))</f>
        <v/>
      </c>
      <c r="G1225" s="216" t="str">
        <f ca="1">IF(C1225=$X$4,"Enter smelter details", IF(ISERROR($V1225),"",OFFSET('Smelter Look-up'!$F$4,$V1225-4,0)))</f>
        <v/>
      </c>
      <c r="H1225" s="217" t="str">
        <f ca="1">IF(ISERROR($V1225),"",OFFSET('Smelter Look-up'!$G$4,$V1225-4,0))</f>
        <v/>
      </c>
      <c r="I1225" s="218" t="str">
        <f ca="1">IF(ISERROR($V1225),"",OFFSET('Smelter Look-up'!$H$4,$V1225-4,0))</f>
        <v/>
      </c>
      <c r="J1225" s="218" t="str">
        <f ca="1">IF(ISERROR($V1225),"",OFFSET('Smelter Look-up'!$I$4,$V1225-4,0))</f>
        <v/>
      </c>
      <c r="K1225" s="267"/>
      <c r="L1225" s="267"/>
      <c r="M1225" s="267"/>
      <c r="N1225" s="267"/>
      <c r="O1225" s="267"/>
      <c r="P1225" s="219"/>
      <c r="Q1225" s="268"/>
      <c r="R1225" s="216" t="str">
        <f ca="1">IF(ISERROR($V1225),"",OFFSET('Smelter Look-up'!$C$4,$V1225-4,0)&amp;"")</f>
        <v/>
      </c>
      <c r="S1225" s="224" t="str">
        <f t="shared" ca="1" si="60"/>
        <v/>
      </c>
      <c r="T1225" s="224" t="str">
        <f ca="1">IF(B1225="","",IF(ISERROR(MATCH($J1225,SorP!$B$1:$B$6230,0)),"",INDIRECT("'SorP'!$A$"&amp;MATCH($J1225,SorP!$B$1:$B$6230,0))))</f>
        <v/>
      </c>
      <c r="U1225" s="239"/>
      <c r="V1225" s="269" t="e">
        <f>IF(C1225="",NA(),MATCH($B1225&amp;$C1225,'Smelter Look-up'!$J:$J,0))</f>
        <v>#N/A</v>
      </c>
      <c r="W1225" s="270"/>
      <c r="X1225" s="270">
        <f t="shared" ca="1" si="61"/>
        <v>0</v>
      </c>
      <c r="Y1225" s="270"/>
      <c r="Z1225" s="270"/>
      <c r="AB1225" s="272" t="str">
        <f t="shared" si="62"/>
        <v/>
      </c>
    </row>
    <row r="1226" spans="1:28" s="271" customFormat="1" ht="20.25">
      <c r="A1226" s="215"/>
      <c r="B1226" s="216" t="str">
        <f>IF(LEN(A1226)=0,"",INDEX('Smelter Look-up'!$A:$A,MATCH($A1226,'Smelter Look-up'!$E:$E,0)))</f>
        <v/>
      </c>
      <c r="C1226" s="220" t="str">
        <f>IF(LEN(A1226)=0,"",INDEX('Smelter Look-up'!$C:$C,MATCH($A1226,'Smelter Look-up'!$E:$E,0)))</f>
        <v/>
      </c>
      <c r="D1226" s="216"/>
      <c r="E1226" s="216" t="str">
        <f ca="1">IF(ISERROR($V1226),"",OFFSET('Smelter Look-up'!$D$4,$V1226-4,0)&amp;"")</f>
        <v/>
      </c>
      <c r="F1226" s="216" t="str">
        <f ca="1">IF(ISERROR($V1226),"",OFFSET('Smelter Look-up'!$E$4,$V1226-4,0))</f>
        <v/>
      </c>
      <c r="G1226" s="216" t="str">
        <f ca="1">IF(C1226=$X$4,"Enter smelter details", IF(ISERROR($V1226),"",OFFSET('Smelter Look-up'!$F$4,$V1226-4,0)))</f>
        <v/>
      </c>
      <c r="H1226" s="217" t="str">
        <f ca="1">IF(ISERROR($V1226),"",OFFSET('Smelter Look-up'!$G$4,$V1226-4,0))</f>
        <v/>
      </c>
      <c r="I1226" s="218" t="str">
        <f ca="1">IF(ISERROR($V1226),"",OFFSET('Smelter Look-up'!$H$4,$V1226-4,0))</f>
        <v/>
      </c>
      <c r="J1226" s="218" t="str">
        <f ca="1">IF(ISERROR($V1226),"",OFFSET('Smelter Look-up'!$I$4,$V1226-4,0))</f>
        <v/>
      </c>
      <c r="K1226" s="267"/>
      <c r="L1226" s="267"/>
      <c r="M1226" s="267"/>
      <c r="N1226" s="267"/>
      <c r="O1226" s="267"/>
      <c r="P1226" s="219"/>
      <c r="Q1226" s="268"/>
      <c r="R1226" s="216" t="str">
        <f ca="1">IF(ISERROR($V1226),"",OFFSET('Smelter Look-up'!$C$4,$V1226-4,0)&amp;"")</f>
        <v/>
      </c>
      <c r="S1226" s="224" t="str">
        <f t="shared" ca="1" si="60"/>
        <v/>
      </c>
      <c r="T1226" s="224" t="str">
        <f ca="1">IF(B1226="","",IF(ISERROR(MATCH($J1226,SorP!$B$1:$B$6230,0)),"",INDIRECT("'SorP'!$A$"&amp;MATCH($J1226,SorP!$B$1:$B$6230,0))))</f>
        <v/>
      </c>
      <c r="U1226" s="239"/>
      <c r="V1226" s="269" t="e">
        <f>IF(C1226="",NA(),MATCH($B1226&amp;$C1226,'Smelter Look-up'!$J:$J,0))</f>
        <v>#N/A</v>
      </c>
      <c r="W1226" s="270"/>
      <c r="X1226" s="270">
        <f t="shared" ca="1" si="61"/>
        <v>0</v>
      </c>
      <c r="Y1226" s="270"/>
      <c r="Z1226" s="270"/>
      <c r="AB1226" s="272" t="str">
        <f t="shared" si="62"/>
        <v/>
      </c>
    </row>
    <row r="1227" spans="1:28" s="271" customFormat="1" ht="20.25">
      <c r="A1227" s="215"/>
      <c r="B1227" s="216" t="str">
        <f>IF(LEN(A1227)=0,"",INDEX('Smelter Look-up'!$A:$A,MATCH($A1227,'Smelter Look-up'!$E:$E,0)))</f>
        <v/>
      </c>
      <c r="C1227" s="220" t="str">
        <f>IF(LEN(A1227)=0,"",INDEX('Smelter Look-up'!$C:$C,MATCH($A1227,'Smelter Look-up'!$E:$E,0)))</f>
        <v/>
      </c>
      <c r="D1227" s="216"/>
      <c r="E1227" s="216" t="str">
        <f ca="1">IF(ISERROR($V1227),"",OFFSET('Smelter Look-up'!$D$4,$V1227-4,0)&amp;"")</f>
        <v/>
      </c>
      <c r="F1227" s="216" t="str">
        <f ca="1">IF(ISERROR($V1227),"",OFFSET('Smelter Look-up'!$E$4,$V1227-4,0))</f>
        <v/>
      </c>
      <c r="G1227" s="216" t="str">
        <f ca="1">IF(C1227=$X$4,"Enter smelter details", IF(ISERROR($V1227),"",OFFSET('Smelter Look-up'!$F$4,$V1227-4,0)))</f>
        <v/>
      </c>
      <c r="H1227" s="217" t="str">
        <f ca="1">IF(ISERROR($V1227),"",OFFSET('Smelter Look-up'!$G$4,$V1227-4,0))</f>
        <v/>
      </c>
      <c r="I1227" s="218" t="str">
        <f ca="1">IF(ISERROR($V1227),"",OFFSET('Smelter Look-up'!$H$4,$V1227-4,0))</f>
        <v/>
      </c>
      <c r="J1227" s="218" t="str">
        <f ca="1">IF(ISERROR($V1227),"",OFFSET('Smelter Look-up'!$I$4,$V1227-4,0))</f>
        <v/>
      </c>
      <c r="K1227" s="267"/>
      <c r="L1227" s="267"/>
      <c r="M1227" s="267"/>
      <c r="N1227" s="267"/>
      <c r="O1227" s="267"/>
      <c r="P1227" s="219"/>
      <c r="Q1227" s="268"/>
      <c r="R1227" s="216" t="str">
        <f ca="1">IF(ISERROR($V1227),"",OFFSET('Smelter Look-up'!$C$4,$V1227-4,0)&amp;"")</f>
        <v/>
      </c>
      <c r="S1227" s="224" t="str">
        <f t="shared" ca="1" si="60"/>
        <v/>
      </c>
      <c r="T1227" s="224" t="str">
        <f ca="1">IF(B1227="","",IF(ISERROR(MATCH($J1227,SorP!$B$1:$B$6230,0)),"",INDIRECT("'SorP'!$A$"&amp;MATCH($J1227,SorP!$B$1:$B$6230,0))))</f>
        <v/>
      </c>
      <c r="U1227" s="239"/>
      <c r="V1227" s="269" t="e">
        <f>IF(C1227="",NA(),MATCH($B1227&amp;$C1227,'Smelter Look-up'!$J:$J,0))</f>
        <v>#N/A</v>
      </c>
      <c r="W1227" s="270"/>
      <c r="X1227" s="270">
        <f t="shared" ca="1" si="61"/>
        <v>0</v>
      </c>
      <c r="Y1227" s="270"/>
      <c r="Z1227" s="270"/>
      <c r="AB1227" s="272" t="str">
        <f t="shared" si="62"/>
        <v/>
      </c>
    </row>
    <row r="1228" spans="1:28" s="271" customFormat="1" ht="20.25">
      <c r="A1228" s="215"/>
      <c r="B1228" s="216" t="str">
        <f>IF(LEN(A1228)=0,"",INDEX('Smelter Look-up'!$A:$A,MATCH($A1228,'Smelter Look-up'!$E:$E,0)))</f>
        <v/>
      </c>
      <c r="C1228" s="220" t="str">
        <f>IF(LEN(A1228)=0,"",INDEX('Smelter Look-up'!$C:$C,MATCH($A1228,'Smelter Look-up'!$E:$E,0)))</f>
        <v/>
      </c>
      <c r="D1228" s="216"/>
      <c r="E1228" s="216" t="str">
        <f ca="1">IF(ISERROR($V1228),"",OFFSET('Smelter Look-up'!$D$4,$V1228-4,0)&amp;"")</f>
        <v/>
      </c>
      <c r="F1228" s="216" t="str">
        <f ca="1">IF(ISERROR($V1228),"",OFFSET('Smelter Look-up'!$E$4,$V1228-4,0))</f>
        <v/>
      </c>
      <c r="G1228" s="216" t="str">
        <f ca="1">IF(C1228=$X$4,"Enter smelter details", IF(ISERROR($V1228),"",OFFSET('Smelter Look-up'!$F$4,$V1228-4,0)))</f>
        <v/>
      </c>
      <c r="H1228" s="217" t="str">
        <f ca="1">IF(ISERROR($V1228),"",OFFSET('Smelter Look-up'!$G$4,$V1228-4,0))</f>
        <v/>
      </c>
      <c r="I1228" s="218" t="str">
        <f ca="1">IF(ISERROR($V1228),"",OFFSET('Smelter Look-up'!$H$4,$V1228-4,0))</f>
        <v/>
      </c>
      <c r="J1228" s="218" t="str">
        <f ca="1">IF(ISERROR($V1228),"",OFFSET('Smelter Look-up'!$I$4,$V1228-4,0))</f>
        <v/>
      </c>
      <c r="K1228" s="267"/>
      <c r="L1228" s="267"/>
      <c r="M1228" s="267"/>
      <c r="N1228" s="267"/>
      <c r="O1228" s="267"/>
      <c r="P1228" s="219"/>
      <c r="Q1228" s="268"/>
      <c r="R1228" s="216" t="str">
        <f ca="1">IF(ISERROR($V1228),"",OFFSET('Smelter Look-up'!$C$4,$V1228-4,0)&amp;"")</f>
        <v/>
      </c>
      <c r="S1228" s="224" t="str">
        <f t="shared" ca="1" si="60"/>
        <v/>
      </c>
      <c r="T1228" s="224" t="str">
        <f ca="1">IF(B1228="","",IF(ISERROR(MATCH($J1228,SorP!$B$1:$B$6230,0)),"",INDIRECT("'SorP'!$A$"&amp;MATCH($J1228,SorP!$B$1:$B$6230,0))))</f>
        <v/>
      </c>
      <c r="U1228" s="239"/>
      <c r="V1228" s="269" t="e">
        <f>IF(C1228="",NA(),MATCH($B1228&amp;$C1228,'Smelter Look-up'!$J:$J,0))</f>
        <v>#N/A</v>
      </c>
      <c r="W1228" s="270"/>
      <c r="X1228" s="270">
        <f t="shared" ca="1" si="61"/>
        <v>0</v>
      </c>
      <c r="Y1228" s="270"/>
      <c r="Z1228" s="270"/>
      <c r="AB1228" s="272" t="str">
        <f t="shared" si="62"/>
        <v/>
      </c>
    </row>
    <row r="1229" spans="1:28" s="271" customFormat="1" ht="20.25">
      <c r="A1229" s="215"/>
      <c r="B1229" s="216" t="str">
        <f>IF(LEN(A1229)=0,"",INDEX('Smelter Look-up'!$A:$A,MATCH($A1229,'Smelter Look-up'!$E:$E,0)))</f>
        <v/>
      </c>
      <c r="C1229" s="220" t="str">
        <f>IF(LEN(A1229)=0,"",INDEX('Smelter Look-up'!$C:$C,MATCH($A1229,'Smelter Look-up'!$E:$E,0)))</f>
        <v/>
      </c>
      <c r="D1229" s="216"/>
      <c r="E1229" s="216" t="str">
        <f ca="1">IF(ISERROR($V1229),"",OFFSET('Smelter Look-up'!$D$4,$V1229-4,0)&amp;"")</f>
        <v/>
      </c>
      <c r="F1229" s="216" t="str">
        <f ca="1">IF(ISERROR($V1229),"",OFFSET('Smelter Look-up'!$E$4,$V1229-4,0))</f>
        <v/>
      </c>
      <c r="G1229" s="216" t="str">
        <f ca="1">IF(C1229=$X$4,"Enter smelter details", IF(ISERROR($V1229),"",OFFSET('Smelter Look-up'!$F$4,$V1229-4,0)))</f>
        <v/>
      </c>
      <c r="H1229" s="217" t="str">
        <f ca="1">IF(ISERROR($V1229),"",OFFSET('Smelter Look-up'!$G$4,$V1229-4,0))</f>
        <v/>
      </c>
      <c r="I1229" s="218" t="str">
        <f ca="1">IF(ISERROR($V1229),"",OFFSET('Smelter Look-up'!$H$4,$V1229-4,0))</f>
        <v/>
      </c>
      <c r="J1229" s="218" t="str">
        <f ca="1">IF(ISERROR($V1229),"",OFFSET('Smelter Look-up'!$I$4,$V1229-4,0))</f>
        <v/>
      </c>
      <c r="K1229" s="267"/>
      <c r="L1229" s="267"/>
      <c r="M1229" s="267"/>
      <c r="N1229" s="267"/>
      <c r="O1229" s="267"/>
      <c r="P1229" s="219"/>
      <c r="Q1229" s="268"/>
      <c r="R1229" s="216" t="str">
        <f ca="1">IF(ISERROR($V1229),"",OFFSET('Smelter Look-up'!$C$4,$V1229-4,0)&amp;"")</f>
        <v/>
      </c>
      <c r="S1229" s="224" t="str">
        <f t="shared" ca="1" si="60"/>
        <v/>
      </c>
      <c r="T1229" s="224" t="str">
        <f ca="1">IF(B1229="","",IF(ISERROR(MATCH($J1229,SorP!$B$1:$B$6230,0)),"",INDIRECT("'SorP'!$A$"&amp;MATCH($J1229,SorP!$B$1:$B$6230,0))))</f>
        <v/>
      </c>
      <c r="U1229" s="239"/>
      <c r="V1229" s="269" t="e">
        <f>IF(C1229="",NA(),MATCH($B1229&amp;$C1229,'Smelter Look-up'!$J:$J,0))</f>
        <v>#N/A</v>
      </c>
      <c r="W1229" s="270"/>
      <c r="X1229" s="270">
        <f t="shared" ca="1" si="61"/>
        <v>0</v>
      </c>
      <c r="Y1229" s="270"/>
      <c r="Z1229" s="270"/>
      <c r="AB1229" s="272" t="str">
        <f t="shared" si="62"/>
        <v/>
      </c>
    </row>
    <row r="1230" spans="1:28" s="271" customFormat="1" ht="20.25">
      <c r="A1230" s="215"/>
      <c r="B1230" s="216" t="str">
        <f>IF(LEN(A1230)=0,"",INDEX('Smelter Look-up'!$A:$A,MATCH($A1230,'Smelter Look-up'!$E:$E,0)))</f>
        <v/>
      </c>
      <c r="C1230" s="220" t="str">
        <f>IF(LEN(A1230)=0,"",INDEX('Smelter Look-up'!$C:$C,MATCH($A1230,'Smelter Look-up'!$E:$E,0)))</f>
        <v/>
      </c>
      <c r="D1230" s="216"/>
      <c r="E1230" s="216" t="str">
        <f ca="1">IF(ISERROR($V1230),"",OFFSET('Smelter Look-up'!$D$4,$V1230-4,0)&amp;"")</f>
        <v/>
      </c>
      <c r="F1230" s="216" t="str">
        <f ca="1">IF(ISERROR($V1230),"",OFFSET('Smelter Look-up'!$E$4,$V1230-4,0))</f>
        <v/>
      </c>
      <c r="G1230" s="216" t="str">
        <f ca="1">IF(C1230=$X$4,"Enter smelter details", IF(ISERROR($V1230),"",OFFSET('Smelter Look-up'!$F$4,$V1230-4,0)))</f>
        <v/>
      </c>
      <c r="H1230" s="217" t="str">
        <f ca="1">IF(ISERROR($V1230),"",OFFSET('Smelter Look-up'!$G$4,$V1230-4,0))</f>
        <v/>
      </c>
      <c r="I1230" s="218" t="str">
        <f ca="1">IF(ISERROR($V1230),"",OFFSET('Smelter Look-up'!$H$4,$V1230-4,0))</f>
        <v/>
      </c>
      <c r="J1230" s="218" t="str">
        <f ca="1">IF(ISERROR($V1230),"",OFFSET('Smelter Look-up'!$I$4,$V1230-4,0))</f>
        <v/>
      </c>
      <c r="K1230" s="267"/>
      <c r="L1230" s="267"/>
      <c r="M1230" s="267"/>
      <c r="N1230" s="267"/>
      <c r="O1230" s="267"/>
      <c r="P1230" s="219"/>
      <c r="Q1230" s="268"/>
      <c r="R1230" s="216" t="str">
        <f ca="1">IF(ISERROR($V1230),"",OFFSET('Smelter Look-up'!$C$4,$V1230-4,0)&amp;"")</f>
        <v/>
      </c>
      <c r="S1230" s="224" t="str">
        <f t="shared" ca="1" si="60"/>
        <v/>
      </c>
      <c r="T1230" s="224" t="str">
        <f ca="1">IF(B1230="","",IF(ISERROR(MATCH($J1230,SorP!$B$1:$B$6230,0)),"",INDIRECT("'SorP'!$A$"&amp;MATCH($J1230,SorP!$B$1:$B$6230,0))))</f>
        <v/>
      </c>
      <c r="U1230" s="239"/>
      <c r="V1230" s="269" t="e">
        <f>IF(C1230="",NA(),MATCH($B1230&amp;$C1230,'Smelter Look-up'!$J:$J,0))</f>
        <v>#N/A</v>
      </c>
      <c r="W1230" s="270"/>
      <c r="X1230" s="270">
        <f t="shared" ca="1" si="61"/>
        <v>0</v>
      </c>
      <c r="Y1230" s="270"/>
      <c r="Z1230" s="270"/>
      <c r="AB1230" s="272" t="str">
        <f t="shared" si="62"/>
        <v/>
      </c>
    </row>
    <row r="1231" spans="1:28" s="271" customFormat="1" ht="20.25">
      <c r="A1231" s="215"/>
      <c r="B1231" s="216" t="str">
        <f>IF(LEN(A1231)=0,"",INDEX('Smelter Look-up'!$A:$A,MATCH($A1231,'Smelter Look-up'!$E:$E,0)))</f>
        <v/>
      </c>
      <c r="C1231" s="220" t="str">
        <f>IF(LEN(A1231)=0,"",INDEX('Smelter Look-up'!$C:$C,MATCH($A1231,'Smelter Look-up'!$E:$E,0)))</f>
        <v/>
      </c>
      <c r="D1231" s="216"/>
      <c r="E1231" s="216" t="str">
        <f ca="1">IF(ISERROR($V1231),"",OFFSET('Smelter Look-up'!$D$4,$V1231-4,0)&amp;"")</f>
        <v/>
      </c>
      <c r="F1231" s="216" t="str">
        <f ca="1">IF(ISERROR($V1231),"",OFFSET('Smelter Look-up'!$E$4,$V1231-4,0))</f>
        <v/>
      </c>
      <c r="G1231" s="216" t="str">
        <f ca="1">IF(C1231=$X$4,"Enter smelter details", IF(ISERROR($V1231),"",OFFSET('Smelter Look-up'!$F$4,$V1231-4,0)))</f>
        <v/>
      </c>
      <c r="H1231" s="217" t="str">
        <f ca="1">IF(ISERROR($V1231),"",OFFSET('Smelter Look-up'!$G$4,$V1231-4,0))</f>
        <v/>
      </c>
      <c r="I1231" s="218" t="str">
        <f ca="1">IF(ISERROR($V1231),"",OFFSET('Smelter Look-up'!$H$4,$V1231-4,0))</f>
        <v/>
      </c>
      <c r="J1231" s="218" t="str">
        <f ca="1">IF(ISERROR($V1231),"",OFFSET('Smelter Look-up'!$I$4,$V1231-4,0))</f>
        <v/>
      </c>
      <c r="K1231" s="267"/>
      <c r="L1231" s="267"/>
      <c r="M1231" s="267"/>
      <c r="N1231" s="267"/>
      <c r="O1231" s="267"/>
      <c r="P1231" s="219"/>
      <c r="Q1231" s="268"/>
      <c r="R1231" s="216" t="str">
        <f ca="1">IF(ISERROR($V1231),"",OFFSET('Smelter Look-up'!$C$4,$V1231-4,0)&amp;"")</f>
        <v/>
      </c>
      <c r="S1231" s="224" t="str">
        <f t="shared" ca="1" si="60"/>
        <v/>
      </c>
      <c r="T1231" s="224" t="str">
        <f ca="1">IF(B1231="","",IF(ISERROR(MATCH($J1231,SorP!$B$1:$B$6230,0)),"",INDIRECT("'SorP'!$A$"&amp;MATCH($J1231,SorP!$B$1:$B$6230,0))))</f>
        <v/>
      </c>
      <c r="U1231" s="239"/>
      <c r="V1231" s="269" t="e">
        <f>IF(C1231="",NA(),MATCH($B1231&amp;$C1231,'Smelter Look-up'!$J:$J,0))</f>
        <v>#N/A</v>
      </c>
      <c r="W1231" s="270"/>
      <c r="X1231" s="270">
        <f t="shared" ca="1" si="61"/>
        <v>0</v>
      </c>
      <c r="Y1231" s="270"/>
      <c r="Z1231" s="270"/>
      <c r="AB1231" s="272" t="str">
        <f t="shared" si="62"/>
        <v/>
      </c>
    </row>
    <row r="1232" spans="1:28" s="271" customFormat="1" ht="20.25">
      <c r="A1232" s="215"/>
      <c r="B1232" s="216" t="str">
        <f>IF(LEN(A1232)=0,"",INDEX('Smelter Look-up'!$A:$A,MATCH($A1232,'Smelter Look-up'!$E:$E,0)))</f>
        <v/>
      </c>
      <c r="C1232" s="220" t="str">
        <f>IF(LEN(A1232)=0,"",INDEX('Smelter Look-up'!$C:$C,MATCH($A1232,'Smelter Look-up'!$E:$E,0)))</f>
        <v/>
      </c>
      <c r="D1232" s="216"/>
      <c r="E1232" s="216" t="str">
        <f ca="1">IF(ISERROR($V1232),"",OFFSET('Smelter Look-up'!$D$4,$V1232-4,0)&amp;"")</f>
        <v/>
      </c>
      <c r="F1232" s="216" t="str">
        <f ca="1">IF(ISERROR($V1232),"",OFFSET('Smelter Look-up'!$E$4,$V1232-4,0))</f>
        <v/>
      </c>
      <c r="G1232" s="216" t="str">
        <f ca="1">IF(C1232=$X$4,"Enter smelter details", IF(ISERROR($V1232),"",OFFSET('Smelter Look-up'!$F$4,$V1232-4,0)))</f>
        <v/>
      </c>
      <c r="H1232" s="217" t="str">
        <f ca="1">IF(ISERROR($V1232),"",OFFSET('Smelter Look-up'!$G$4,$V1232-4,0))</f>
        <v/>
      </c>
      <c r="I1232" s="218" t="str">
        <f ca="1">IF(ISERROR($V1232),"",OFFSET('Smelter Look-up'!$H$4,$V1232-4,0))</f>
        <v/>
      </c>
      <c r="J1232" s="218" t="str">
        <f ca="1">IF(ISERROR($V1232),"",OFFSET('Smelter Look-up'!$I$4,$V1232-4,0))</f>
        <v/>
      </c>
      <c r="K1232" s="267"/>
      <c r="L1232" s="267"/>
      <c r="M1232" s="267"/>
      <c r="N1232" s="267"/>
      <c r="O1232" s="267"/>
      <c r="P1232" s="219"/>
      <c r="Q1232" s="268"/>
      <c r="R1232" s="216" t="str">
        <f ca="1">IF(ISERROR($V1232),"",OFFSET('Smelter Look-up'!$C$4,$V1232-4,0)&amp;"")</f>
        <v/>
      </c>
      <c r="S1232" s="224" t="str">
        <f t="shared" ca="1" si="60"/>
        <v/>
      </c>
      <c r="T1232" s="224" t="str">
        <f ca="1">IF(B1232="","",IF(ISERROR(MATCH($J1232,SorP!$B$1:$B$6230,0)),"",INDIRECT("'SorP'!$A$"&amp;MATCH($J1232,SorP!$B$1:$B$6230,0))))</f>
        <v/>
      </c>
      <c r="U1232" s="239"/>
      <c r="V1232" s="269" t="e">
        <f>IF(C1232="",NA(),MATCH($B1232&amp;$C1232,'Smelter Look-up'!$J:$J,0))</f>
        <v>#N/A</v>
      </c>
      <c r="W1232" s="270"/>
      <c r="X1232" s="270">
        <f t="shared" ca="1" si="61"/>
        <v>0</v>
      </c>
      <c r="Y1232" s="270"/>
      <c r="Z1232" s="270"/>
      <c r="AB1232" s="272" t="str">
        <f t="shared" si="62"/>
        <v/>
      </c>
    </row>
    <row r="1233" spans="1:28" s="271" customFormat="1" ht="20.25">
      <c r="A1233" s="215"/>
      <c r="B1233" s="216" t="str">
        <f>IF(LEN(A1233)=0,"",INDEX('Smelter Look-up'!$A:$A,MATCH($A1233,'Smelter Look-up'!$E:$E,0)))</f>
        <v/>
      </c>
      <c r="C1233" s="220" t="str">
        <f>IF(LEN(A1233)=0,"",INDEX('Smelter Look-up'!$C:$C,MATCH($A1233,'Smelter Look-up'!$E:$E,0)))</f>
        <v/>
      </c>
      <c r="D1233" s="216"/>
      <c r="E1233" s="216" t="str">
        <f ca="1">IF(ISERROR($V1233),"",OFFSET('Smelter Look-up'!$D$4,$V1233-4,0)&amp;"")</f>
        <v/>
      </c>
      <c r="F1233" s="216" t="str">
        <f ca="1">IF(ISERROR($V1233),"",OFFSET('Smelter Look-up'!$E$4,$V1233-4,0))</f>
        <v/>
      </c>
      <c r="G1233" s="216" t="str">
        <f ca="1">IF(C1233=$X$4,"Enter smelter details", IF(ISERROR($V1233),"",OFFSET('Smelter Look-up'!$F$4,$V1233-4,0)))</f>
        <v/>
      </c>
      <c r="H1233" s="217" t="str">
        <f ca="1">IF(ISERROR($V1233),"",OFFSET('Smelter Look-up'!$G$4,$V1233-4,0))</f>
        <v/>
      </c>
      <c r="I1233" s="218" t="str">
        <f ca="1">IF(ISERROR($V1233),"",OFFSET('Smelter Look-up'!$H$4,$V1233-4,0))</f>
        <v/>
      </c>
      <c r="J1233" s="218" t="str">
        <f ca="1">IF(ISERROR($V1233),"",OFFSET('Smelter Look-up'!$I$4,$V1233-4,0))</f>
        <v/>
      </c>
      <c r="K1233" s="267"/>
      <c r="L1233" s="267"/>
      <c r="M1233" s="267"/>
      <c r="N1233" s="267"/>
      <c r="O1233" s="267"/>
      <c r="P1233" s="219"/>
      <c r="Q1233" s="268"/>
      <c r="R1233" s="216" t="str">
        <f ca="1">IF(ISERROR($V1233),"",OFFSET('Smelter Look-up'!$C$4,$V1233-4,0)&amp;"")</f>
        <v/>
      </c>
      <c r="S1233" s="224" t="str">
        <f t="shared" ca="1" si="60"/>
        <v/>
      </c>
      <c r="T1233" s="224" t="str">
        <f ca="1">IF(B1233="","",IF(ISERROR(MATCH($J1233,SorP!$B$1:$B$6230,0)),"",INDIRECT("'SorP'!$A$"&amp;MATCH($J1233,SorP!$B$1:$B$6230,0))))</f>
        <v/>
      </c>
      <c r="U1233" s="239"/>
      <c r="V1233" s="269" t="e">
        <f>IF(C1233="",NA(),MATCH($B1233&amp;$C1233,'Smelter Look-up'!$J:$J,0))</f>
        <v>#N/A</v>
      </c>
      <c r="W1233" s="270"/>
      <c r="X1233" s="270">
        <f t="shared" ca="1" si="61"/>
        <v>0</v>
      </c>
      <c r="Y1233" s="270"/>
      <c r="Z1233" s="270"/>
      <c r="AB1233" s="272" t="str">
        <f t="shared" si="62"/>
        <v/>
      </c>
    </row>
    <row r="1234" spans="1:28" s="271" customFormat="1" ht="20.25">
      <c r="A1234" s="215"/>
      <c r="B1234" s="216" t="str">
        <f>IF(LEN(A1234)=0,"",INDEX('Smelter Look-up'!$A:$A,MATCH($A1234,'Smelter Look-up'!$E:$E,0)))</f>
        <v/>
      </c>
      <c r="C1234" s="220" t="str">
        <f>IF(LEN(A1234)=0,"",INDEX('Smelter Look-up'!$C:$C,MATCH($A1234,'Smelter Look-up'!$E:$E,0)))</f>
        <v/>
      </c>
      <c r="D1234" s="216"/>
      <c r="E1234" s="216" t="str">
        <f ca="1">IF(ISERROR($V1234),"",OFFSET('Smelter Look-up'!$D$4,$V1234-4,0)&amp;"")</f>
        <v/>
      </c>
      <c r="F1234" s="216" t="str">
        <f ca="1">IF(ISERROR($V1234),"",OFFSET('Smelter Look-up'!$E$4,$V1234-4,0))</f>
        <v/>
      </c>
      <c r="G1234" s="216" t="str">
        <f ca="1">IF(C1234=$X$4,"Enter smelter details", IF(ISERROR($V1234),"",OFFSET('Smelter Look-up'!$F$4,$V1234-4,0)))</f>
        <v/>
      </c>
      <c r="H1234" s="217" t="str">
        <f ca="1">IF(ISERROR($V1234),"",OFFSET('Smelter Look-up'!$G$4,$V1234-4,0))</f>
        <v/>
      </c>
      <c r="I1234" s="218" t="str">
        <f ca="1">IF(ISERROR($V1234),"",OFFSET('Smelter Look-up'!$H$4,$V1234-4,0))</f>
        <v/>
      </c>
      <c r="J1234" s="218" t="str">
        <f ca="1">IF(ISERROR($V1234),"",OFFSET('Smelter Look-up'!$I$4,$V1234-4,0))</f>
        <v/>
      </c>
      <c r="K1234" s="267"/>
      <c r="L1234" s="267"/>
      <c r="M1234" s="267"/>
      <c r="N1234" s="267"/>
      <c r="O1234" s="267"/>
      <c r="P1234" s="219"/>
      <c r="Q1234" s="268"/>
      <c r="R1234" s="216" t="str">
        <f ca="1">IF(ISERROR($V1234),"",OFFSET('Smelter Look-up'!$C$4,$V1234-4,0)&amp;"")</f>
        <v/>
      </c>
      <c r="S1234" s="224" t="str">
        <f t="shared" ca="1" si="60"/>
        <v/>
      </c>
      <c r="T1234" s="224" t="str">
        <f ca="1">IF(B1234="","",IF(ISERROR(MATCH($J1234,SorP!$B$1:$B$6230,0)),"",INDIRECT("'SorP'!$A$"&amp;MATCH($J1234,SorP!$B$1:$B$6230,0))))</f>
        <v/>
      </c>
      <c r="U1234" s="239"/>
      <c r="V1234" s="269" t="e">
        <f>IF(C1234="",NA(),MATCH($B1234&amp;$C1234,'Smelter Look-up'!$J:$J,0))</f>
        <v>#N/A</v>
      </c>
      <c r="W1234" s="270"/>
      <c r="X1234" s="270">
        <f t="shared" ca="1" si="61"/>
        <v>0</v>
      </c>
      <c r="Y1234" s="270"/>
      <c r="Z1234" s="270"/>
      <c r="AB1234" s="272" t="str">
        <f t="shared" si="62"/>
        <v/>
      </c>
    </row>
    <row r="1235" spans="1:28" s="271" customFormat="1" ht="20.25">
      <c r="A1235" s="215"/>
      <c r="B1235" s="216" t="str">
        <f>IF(LEN(A1235)=0,"",INDEX('Smelter Look-up'!$A:$A,MATCH($A1235,'Smelter Look-up'!$E:$E,0)))</f>
        <v/>
      </c>
      <c r="C1235" s="220" t="str">
        <f>IF(LEN(A1235)=0,"",INDEX('Smelter Look-up'!$C:$C,MATCH($A1235,'Smelter Look-up'!$E:$E,0)))</f>
        <v/>
      </c>
      <c r="D1235" s="216"/>
      <c r="E1235" s="216" t="str">
        <f ca="1">IF(ISERROR($V1235),"",OFFSET('Smelter Look-up'!$D$4,$V1235-4,0)&amp;"")</f>
        <v/>
      </c>
      <c r="F1235" s="216" t="str">
        <f ca="1">IF(ISERROR($V1235),"",OFFSET('Smelter Look-up'!$E$4,$V1235-4,0))</f>
        <v/>
      </c>
      <c r="G1235" s="216" t="str">
        <f ca="1">IF(C1235=$X$4,"Enter smelter details", IF(ISERROR($V1235),"",OFFSET('Smelter Look-up'!$F$4,$V1235-4,0)))</f>
        <v/>
      </c>
      <c r="H1235" s="217" t="str">
        <f ca="1">IF(ISERROR($V1235),"",OFFSET('Smelter Look-up'!$G$4,$V1235-4,0))</f>
        <v/>
      </c>
      <c r="I1235" s="218" t="str">
        <f ca="1">IF(ISERROR($V1235),"",OFFSET('Smelter Look-up'!$H$4,$V1235-4,0))</f>
        <v/>
      </c>
      <c r="J1235" s="218" t="str">
        <f ca="1">IF(ISERROR($V1235),"",OFFSET('Smelter Look-up'!$I$4,$V1235-4,0))</f>
        <v/>
      </c>
      <c r="K1235" s="267"/>
      <c r="L1235" s="267"/>
      <c r="M1235" s="267"/>
      <c r="N1235" s="267"/>
      <c r="O1235" s="267"/>
      <c r="P1235" s="219"/>
      <c r="Q1235" s="268"/>
      <c r="R1235" s="216" t="str">
        <f ca="1">IF(ISERROR($V1235),"",OFFSET('Smelter Look-up'!$C$4,$V1235-4,0)&amp;"")</f>
        <v/>
      </c>
      <c r="S1235" s="224" t="str">
        <f t="shared" ca="1" si="60"/>
        <v/>
      </c>
      <c r="T1235" s="224" t="str">
        <f ca="1">IF(B1235="","",IF(ISERROR(MATCH($J1235,SorP!$B$1:$B$6230,0)),"",INDIRECT("'SorP'!$A$"&amp;MATCH($J1235,SorP!$B$1:$B$6230,0))))</f>
        <v/>
      </c>
      <c r="U1235" s="239"/>
      <c r="V1235" s="269" t="e">
        <f>IF(C1235="",NA(),MATCH($B1235&amp;$C1235,'Smelter Look-up'!$J:$J,0))</f>
        <v>#N/A</v>
      </c>
      <c r="W1235" s="270"/>
      <c r="X1235" s="270">
        <f t="shared" ca="1" si="61"/>
        <v>0</v>
      </c>
      <c r="Y1235" s="270"/>
      <c r="Z1235" s="270"/>
      <c r="AB1235" s="272" t="str">
        <f t="shared" si="62"/>
        <v/>
      </c>
    </row>
    <row r="1236" spans="1:28" s="271" customFormat="1" ht="20.25">
      <c r="A1236" s="215"/>
      <c r="B1236" s="216" t="str">
        <f>IF(LEN(A1236)=0,"",INDEX('Smelter Look-up'!$A:$A,MATCH($A1236,'Smelter Look-up'!$E:$E,0)))</f>
        <v/>
      </c>
      <c r="C1236" s="220" t="str">
        <f>IF(LEN(A1236)=0,"",INDEX('Smelter Look-up'!$C:$C,MATCH($A1236,'Smelter Look-up'!$E:$E,0)))</f>
        <v/>
      </c>
      <c r="D1236" s="216"/>
      <c r="E1236" s="216" t="str">
        <f ca="1">IF(ISERROR($V1236),"",OFFSET('Smelter Look-up'!$D$4,$V1236-4,0)&amp;"")</f>
        <v/>
      </c>
      <c r="F1236" s="216" t="str">
        <f ca="1">IF(ISERROR($V1236),"",OFFSET('Smelter Look-up'!$E$4,$V1236-4,0))</f>
        <v/>
      </c>
      <c r="G1236" s="216" t="str">
        <f ca="1">IF(C1236=$X$4,"Enter smelter details", IF(ISERROR($V1236),"",OFFSET('Smelter Look-up'!$F$4,$V1236-4,0)))</f>
        <v/>
      </c>
      <c r="H1236" s="217" t="str">
        <f ca="1">IF(ISERROR($V1236),"",OFFSET('Smelter Look-up'!$G$4,$V1236-4,0))</f>
        <v/>
      </c>
      <c r="I1236" s="218" t="str">
        <f ca="1">IF(ISERROR($V1236),"",OFFSET('Smelter Look-up'!$H$4,$V1236-4,0))</f>
        <v/>
      </c>
      <c r="J1236" s="218" t="str">
        <f ca="1">IF(ISERROR($V1236),"",OFFSET('Smelter Look-up'!$I$4,$V1236-4,0))</f>
        <v/>
      </c>
      <c r="K1236" s="267"/>
      <c r="L1236" s="267"/>
      <c r="M1236" s="267"/>
      <c r="N1236" s="267"/>
      <c r="O1236" s="267"/>
      <c r="P1236" s="219"/>
      <c r="Q1236" s="268"/>
      <c r="R1236" s="216" t="str">
        <f ca="1">IF(ISERROR($V1236),"",OFFSET('Smelter Look-up'!$C$4,$V1236-4,0)&amp;"")</f>
        <v/>
      </c>
      <c r="S1236" s="224" t="str">
        <f t="shared" ca="1" si="60"/>
        <v/>
      </c>
      <c r="T1236" s="224" t="str">
        <f ca="1">IF(B1236="","",IF(ISERROR(MATCH($J1236,SorP!$B$1:$B$6230,0)),"",INDIRECT("'SorP'!$A$"&amp;MATCH($J1236,SorP!$B$1:$B$6230,0))))</f>
        <v/>
      </c>
      <c r="U1236" s="239"/>
      <c r="V1236" s="269" t="e">
        <f>IF(C1236="",NA(),MATCH($B1236&amp;$C1236,'Smelter Look-up'!$J:$J,0))</f>
        <v>#N/A</v>
      </c>
      <c r="W1236" s="270"/>
      <c r="X1236" s="270">
        <f t="shared" ca="1" si="61"/>
        <v>0</v>
      </c>
      <c r="Y1236" s="270"/>
      <c r="Z1236" s="270"/>
      <c r="AB1236" s="272" t="str">
        <f t="shared" si="62"/>
        <v/>
      </c>
    </row>
    <row r="1237" spans="1:28" s="271" customFormat="1" ht="20.25">
      <c r="A1237" s="215"/>
      <c r="B1237" s="216" t="str">
        <f>IF(LEN(A1237)=0,"",INDEX('Smelter Look-up'!$A:$A,MATCH($A1237,'Smelter Look-up'!$E:$E,0)))</f>
        <v/>
      </c>
      <c r="C1237" s="220" t="str">
        <f>IF(LEN(A1237)=0,"",INDEX('Smelter Look-up'!$C:$C,MATCH($A1237,'Smelter Look-up'!$E:$E,0)))</f>
        <v/>
      </c>
      <c r="D1237" s="216"/>
      <c r="E1237" s="216" t="str">
        <f ca="1">IF(ISERROR($V1237),"",OFFSET('Smelter Look-up'!$D$4,$V1237-4,0)&amp;"")</f>
        <v/>
      </c>
      <c r="F1237" s="216" t="str">
        <f ca="1">IF(ISERROR($V1237),"",OFFSET('Smelter Look-up'!$E$4,$V1237-4,0))</f>
        <v/>
      </c>
      <c r="G1237" s="216" t="str">
        <f ca="1">IF(C1237=$X$4,"Enter smelter details", IF(ISERROR($V1237),"",OFFSET('Smelter Look-up'!$F$4,$V1237-4,0)))</f>
        <v/>
      </c>
      <c r="H1237" s="217" t="str">
        <f ca="1">IF(ISERROR($V1237),"",OFFSET('Smelter Look-up'!$G$4,$V1237-4,0))</f>
        <v/>
      </c>
      <c r="I1237" s="218" t="str">
        <f ca="1">IF(ISERROR($V1237),"",OFFSET('Smelter Look-up'!$H$4,$V1237-4,0))</f>
        <v/>
      </c>
      <c r="J1237" s="218" t="str">
        <f ca="1">IF(ISERROR($V1237),"",OFFSET('Smelter Look-up'!$I$4,$V1237-4,0))</f>
        <v/>
      </c>
      <c r="K1237" s="267"/>
      <c r="L1237" s="267"/>
      <c r="M1237" s="267"/>
      <c r="N1237" s="267"/>
      <c r="O1237" s="267"/>
      <c r="P1237" s="219"/>
      <c r="Q1237" s="268"/>
      <c r="R1237" s="216" t="str">
        <f ca="1">IF(ISERROR($V1237),"",OFFSET('Smelter Look-up'!$C$4,$V1237-4,0)&amp;"")</f>
        <v/>
      </c>
      <c r="S1237" s="224" t="str">
        <f t="shared" ca="1" si="60"/>
        <v/>
      </c>
      <c r="T1237" s="224" t="str">
        <f ca="1">IF(B1237="","",IF(ISERROR(MATCH($J1237,SorP!$B$1:$B$6230,0)),"",INDIRECT("'SorP'!$A$"&amp;MATCH($J1237,SorP!$B$1:$B$6230,0))))</f>
        <v/>
      </c>
      <c r="U1237" s="239"/>
      <c r="V1237" s="269" t="e">
        <f>IF(C1237="",NA(),MATCH($B1237&amp;$C1237,'Smelter Look-up'!$J:$J,0))</f>
        <v>#N/A</v>
      </c>
      <c r="W1237" s="270"/>
      <c r="X1237" s="270">
        <f t="shared" ca="1" si="61"/>
        <v>0</v>
      </c>
      <c r="Y1237" s="270"/>
      <c r="Z1237" s="270"/>
      <c r="AB1237" s="272" t="str">
        <f t="shared" si="62"/>
        <v/>
      </c>
    </row>
    <row r="1238" spans="1:28" s="271" customFormat="1" ht="20.25">
      <c r="A1238" s="215"/>
      <c r="B1238" s="216" t="str">
        <f>IF(LEN(A1238)=0,"",INDEX('Smelter Look-up'!$A:$A,MATCH($A1238,'Smelter Look-up'!$E:$E,0)))</f>
        <v/>
      </c>
      <c r="C1238" s="220" t="str">
        <f>IF(LEN(A1238)=0,"",INDEX('Smelter Look-up'!$C:$C,MATCH($A1238,'Smelter Look-up'!$E:$E,0)))</f>
        <v/>
      </c>
      <c r="D1238" s="216"/>
      <c r="E1238" s="216" t="str">
        <f ca="1">IF(ISERROR($V1238),"",OFFSET('Smelter Look-up'!$D$4,$V1238-4,0)&amp;"")</f>
        <v/>
      </c>
      <c r="F1238" s="216" t="str">
        <f ca="1">IF(ISERROR($V1238),"",OFFSET('Smelter Look-up'!$E$4,$V1238-4,0))</f>
        <v/>
      </c>
      <c r="G1238" s="216" t="str">
        <f ca="1">IF(C1238=$X$4,"Enter smelter details", IF(ISERROR($V1238),"",OFFSET('Smelter Look-up'!$F$4,$V1238-4,0)))</f>
        <v/>
      </c>
      <c r="H1238" s="217" t="str">
        <f ca="1">IF(ISERROR($V1238),"",OFFSET('Smelter Look-up'!$G$4,$V1238-4,0))</f>
        <v/>
      </c>
      <c r="I1238" s="218" t="str">
        <f ca="1">IF(ISERROR($V1238),"",OFFSET('Smelter Look-up'!$H$4,$V1238-4,0))</f>
        <v/>
      </c>
      <c r="J1238" s="218" t="str">
        <f ca="1">IF(ISERROR($V1238),"",OFFSET('Smelter Look-up'!$I$4,$V1238-4,0))</f>
        <v/>
      </c>
      <c r="K1238" s="267"/>
      <c r="L1238" s="267"/>
      <c r="M1238" s="267"/>
      <c r="N1238" s="267"/>
      <c r="O1238" s="267"/>
      <c r="P1238" s="219"/>
      <c r="Q1238" s="268"/>
      <c r="R1238" s="216" t="str">
        <f ca="1">IF(ISERROR($V1238),"",OFFSET('Smelter Look-up'!$C$4,$V1238-4,0)&amp;"")</f>
        <v/>
      </c>
      <c r="S1238" s="224" t="str">
        <f t="shared" ca="1" si="60"/>
        <v/>
      </c>
      <c r="T1238" s="224" t="str">
        <f ca="1">IF(B1238="","",IF(ISERROR(MATCH($J1238,SorP!$B$1:$B$6230,0)),"",INDIRECT("'SorP'!$A$"&amp;MATCH($J1238,SorP!$B$1:$B$6230,0))))</f>
        <v/>
      </c>
      <c r="U1238" s="239"/>
      <c r="V1238" s="269" t="e">
        <f>IF(C1238="",NA(),MATCH($B1238&amp;$C1238,'Smelter Look-up'!$J:$J,0))</f>
        <v>#N/A</v>
      </c>
      <c r="W1238" s="270"/>
      <c r="X1238" s="270">
        <f t="shared" ca="1" si="61"/>
        <v>0</v>
      </c>
      <c r="Y1238" s="270"/>
      <c r="Z1238" s="270"/>
      <c r="AB1238" s="272" t="str">
        <f t="shared" si="62"/>
        <v/>
      </c>
    </row>
    <row r="1239" spans="1:28" s="271" customFormat="1" ht="20.25">
      <c r="A1239" s="215"/>
      <c r="B1239" s="216" t="str">
        <f>IF(LEN(A1239)=0,"",INDEX('Smelter Look-up'!$A:$A,MATCH($A1239,'Smelter Look-up'!$E:$E,0)))</f>
        <v/>
      </c>
      <c r="C1239" s="220" t="str">
        <f>IF(LEN(A1239)=0,"",INDEX('Smelter Look-up'!$C:$C,MATCH($A1239,'Smelter Look-up'!$E:$E,0)))</f>
        <v/>
      </c>
      <c r="D1239" s="216"/>
      <c r="E1239" s="216" t="str">
        <f ca="1">IF(ISERROR($V1239),"",OFFSET('Smelter Look-up'!$D$4,$V1239-4,0)&amp;"")</f>
        <v/>
      </c>
      <c r="F1239" s="216" t="str">
        <f ca="1">IF(ISERROR($V1239),"",OFFSET('Smelter Look-up'!$E$4,$V1239-4,0))</f>
        <v/>
      </c>
      <c r="G1239" s="216" t="str">
        <f ca="1">IF(C1239=$X$4,"Enter smelter details", IF(ISERROR($V1239),"",OFFSET('Smelter Look-up'!$F$4,$V1239-4,0)))</f>
        <v/>
      </c>
      <c r="H1239" s="217" t="str">
        <f ca="1">IF(ISERROR($V1239),"",OFFSET('Smelter Look-up'!$G$4,$V1239-4,0))</f>
        <v/>
      </c>
      <c r="I1239" s="218" t="str">
        <f ca="1">IF(ISERROR($V1239),"",OFFSET('Smelter Look-up'!$H$4,$V1239-4,0))</f>
        <v/>
      </c>
      <c r="J1239" s="218" t="str">
        <f ca="1">IF(ISERROR($V1239),"",OFFSET('Smelter Look-up'!$I$4,$V1239-4,0))</f>
        <v/>
      </c>
      <c r="K1239" s="267"/>
      <c r="L1239" s="267"/>
      <c r="M1239" s="267"/>
      <c r="N1239" s="267"/>
      <c r="O1239" s="267"/>
      <c r="P1239" s="219"/>
      <c r="Q1239" s="268"/>
      <c r="R1239" s="216" t="str">
        <f ca="1">IF(ISERROR($V1239),"",OFFSET('Smelter Look-up'!$C$4,$V1239-4,0)&amp;"")</f>
        <v/>
      </c>
      <c r="S1239" s="224" t="str">
        <f t="shared" ca="1" si="60"/>
        <v/>
      </c>
      <c r="T1239" s="224" t="str">
        <f ca="1">IF(B1239="","",IF(ISERROR(MATCH($J1239,SorP!$B$1:$B$6230,0)),"",INDIRECT("'SorP'!$A$"&amp;MATCH($J1239,SorP!$B$1:$B$6230,0))))</f>
        <v/>
      </c>
      <c r="U1239" s="239"/>
      <c r="V1239" s="269" t="e">
        <f>IF(C1239="",NA(),MATCH($B1239&amp;$C1239,'Smelter Look-up'!$J:$J,0))</f>
        <v>#N/A</v>
      </c>
      <c r="W1239" s="270"/>
      <c r="X1239" s="270">
        <f t="shared" ca="1" si="61"/>
        <v>0</v>
      </c>
      <c r="Y1239" s="270"/>
      <c r="Z1239" s="270"/>
      <c r="AB1239" s="272" t="str">
        <f t="shared" si="62"/>
        <v/>
      </c>
    </row>
    <row r="1240" spans="1:28" s="271" customFormat="1" ht="20.25">
      <c r="A1240" s="215"/>
      <c r="B1240" s="216" t="str">
        <f>IF(LEN(A1240)=0,"",INDEX('Smelter Look-up'!$A:$A,MATCH($A1240,'Smelter Look-up'!$E:$E,0)))</f>
        <v/>
      </c>
      <c r="C1240" s="220" t="str">
        <f>IF(LEN(A1240)=0,"",INDEX('Smelter Look-up'!$C:$C,MATCH($A1240,'Smelter Look-up'!$E:$E,0)))</f>
        <v/>
      </c>
      <c r="D1240" s="216"/>
      <c r="E1240" s="216" t="str">
        <f ca="1">IF(ISERROR($V1240),"",OFFSET('Smelter Look-up'!$D$4,$V1240-4,0)&amp;"")</f>
        <v/>
      </c>
      <c r="F1240" s="216" t="str">
        <f ca="1">IF(ISERROR($V1240),"",OFFSET('Smelter Look-up'!$E$4,$V1240-4,0))</f>
        <v/>
      </c>
      <c r="G1240" s="216" t="str">
        <f ca="1">IF(C1240=$X$4,"Enter smelter details", IF(ISERROR($V1240),"",OFFSET('Smelter Look-up'!$F$4,$V1240-4,0)))</f>
        <v/>
      </c>
      <c r="H1240" s="217" t="str">
        <f ca="1">IF(ISERROR($V1240),"",OFFSET('Smelter Look-up'!$G$4,$V1240-4,0))</f>
        <v/>
      </c>
      <c r="I1240" s="218" t="str">
        <f ca="1">IF(ISERROR($V1240),"",OFFSET('Smelter Look-up'!$H$4,$V1240-4,0))</f>
        <v/>
      </c>
      <c r="J1240" s="218" t="str">
        <f ca="1">IF(ISERROR($V1240),"",OFFSET('Smelter Look-up'!$I$4,$V1240-4,0))</f>
        <v/>
      </c>
      <c r="K1240" s="267"/>
      <c r="L1240" s="267"/>
      <c r="M1240" s="267"/>
      <c r="N1240" s="267"/>
      <c r="O1240" s="267"/>
      <c r="P1240" s="219"/>
      <c r="Q1240" s="268"/>
      <c r="R1240" s="216" t="str">
        <f ca="1">IF(ISERROR($V1240),"",OFFSET('Smelter Look-up'!$C$4,$V1240-4,0)&amp;"")</f>
        <v/>
      </c>
      <c r="S1240" s="224" t="str">
        <f t="shared" ca="1" si="60"/>
        <v/>
      </c>
      <c r="T1240" s="224" t="str">
        <f ca="1">IF(B1240="","",IF(ISERROR(MATCH($J1240,SorP!$B$1:$B$6230,0)),"",INDIRECT("'SorP'!$A$"&amp;MATCH($J1240,SorP!$B$1:$B$6230,0))))</f>
        <v/>
      </c>
      <c r="U1240" s="239"/>
      <c r="V1240" s="269" t="e">
        <f>IF(C1240="",NA(),MATCH($B1240&amp;$C1240,'Smelter Look-up'!$J:$J,0))</f>
        <v>#N/A</v>
      </c>
      <c r="W1240" s="270"/>
      <c r="X1240" s="270">
        <f t="shared" ca="1" si="61"/>
        <v>0</v>
      </c>
      <c r="Y1240" s="270"/>
      <c r="Z1240" s="270"/>
      <c r="AB1240" s="272" t="str">
        <f t="shared" si="62"/>
        <v/>
      </c>
    </row>
    <row r="1241" spans="1:28" s="271" customFormat="1" ht="20.25">
      <c r="A1241" s="215"/>
      <c r="B1241" s="216" t="str">
        <f>IF(LEN(A1241)=0,"",INDEX('Smelter Look-up'!$A:$A,MATCH($A1241,'Smelter Look-up'!$E:$E,0)))</f>
        <v/>
      </c>
      <c r="C1241" s="220" t="str">
        <f>IF(LEN(A1241)=0,"",INDEX('Smelter Look-up'!$C:$C,MATCH($A1241,'Smelter Look-up'!$E:$E,0)))</f>
        <v/>
      </c>
      <c r="D1241" s="216"/>
      <c r="E1241" s="216" t="str">
        <f ca="1">IF(ISERROR($V1241),"",OFFSET('Smelter Look-up'!$D$4,$V1241-4,0)&amp;"")</f>
        <v/>
      </c>
      <c r="F1241" s="216" t="str">
        <f ca="1">IF(ISERROR($V1241),"",OFFSET('Smelter Look-up'!$E$4,$V1241-4,0))</f>
        <v/>
      </c>
      <c r="G1241" s="216" t="str">
        <f ca="1">IF(C1241=$X$4,"Enter smelter details", IF(ISERROR($V1241),"",OFFSET('Smelter Look-up'!$F$4,$V1241-4,0)))</f>
        <v/>
      </c>
      <c r="H1241" s="217" t="str">
        <f ca="1">IF(ISERROR($V1241),"",OFFSET('Smelter Look-up'!$G$4,$V1241-4,0))</f>
        <v/>
      </c>
      <c r="I1241" s="218" t="str">
        <f ca="1">IF(ISERROR($V1241),"",OFFSET('Smelter Look-up'!$H$4,$V1241-4,0))</f>
        <v/>
      </c>
      <c r="J1241" s="218" t="str">
        <f ca="1">IF(ISERROR($V1241),"",OFFSET('Smelter Look-up'!$I$4,$V1241-4,0))</f>
        <v/>
      </c>
      <c r="K1241" s="267"/>
      <c r="L1241" s="267"/>
      <c r="M1241" s="267"/>
      <c r="N1241" s="267"/>
      <c r="O1241" s="267"/>
      <c r="P1241" s="219"/>
      <c r="Q1241" s="268"/>
      <c r="R1241" s="216" t="str">
        <f ca="1">IF(ISERROR($V1241),"",OFFSET('Smelter Look-up'!$C$4,$V1241-4,0)&amp;"")</f>
        <v/>
      </c>
      <c r="S1241" s="224" t="str">
        <f t="shared" ca="1" si="60"/>
        <v/>
      </c>
      <c r="T1241" s="224" t="str">
        <f ca="1">IF(B1241="","",IF(ISERROR(MATCH($J1241,SorP!$B$1:$B$6230,0)),"",INDIRECT("'SorP'!$A$"&amp;MATCH($J1241,SorP!$B$1:$B$6230,0))))</f>
        <v/>
      </c>
      <c r="U1241" s="239"/>
      <c r="V1241" s="269" t="e">
        <f>IF(C1241="",NA(),MATCH($B1241&amp;$C1241,'Smelter Look-up'!$J:$J,0))</f>
        <v>#N/A</v>
      </c>
      <c r="W1241" s="270"/>
      <c r="X1241" s="270">
        <f t="shared" ca="1" si="61"/>
        <v>0</v>
      </c>
      <c r="Y1241" s="270"/>
      <c r="Z1241" s="270"/>
      <c r="AB1241" s="272" t="str">
        <f t="shared" si="62"/>
        <v/>
      </c>
    </row>
    <row r="1242" spans="1:28" s="271" customFormat="1" ht="20.25">
      <c r="A1242" s="215"/>
      <c r="B1242" s="216" t="str">
        <f>IF(LEN(A1242)=0,"",INDEX('Smelter Look-up'!$A:$A,MATCH($A1242,'Smelter Look-up'!$E:$E,0)))</f>
        <v/>
      </c>
      <c r="C1242" s="220" t="str">
        <f>IF(LEN(A1242)=0,"",INDEX('Smelter Look-up'!$C:$C,MATCH($A1242,'Smelter Look-up'!$E:$E,0)))</f>
        <v/>
      </c>
      <c r="D1242" s="216"/>
      <c r="E1242" s="216" t="str">
        <f ca="1">IF(ISERROR($V1242),"",OFFSET('Smelter Look-up'!$D$4,$V1242-4,0)&amp;"")</f>
        <v/>
      </c>
      <c r="F1242" s="216" t="str">
        <f ca="1">IF(ISERROR($V1242),"",OFFSET('Smelter Look-up'!$E$4,$V1242-4,0))</f>
        <v/>
      </c>
      <c r="G1242" s="216" t="str">
        <f ca="1">IF(C1242=$X$4,"Enter smelter details", IF(ISERROR($V1242),"",OFFSET('Smelter Look-up'!$F$4,$V1242-4,0)))</f>
        <v/>
      </c>
      <c r="H1242" s="217" t="str">
        <f ca="1">IF(ISERROR($V1242),"",OFFSET('Smelter Look-up'!$G$4,$V1242-4,0))</f>
        <v/>
      </c>
      <c r="I1242" s="218" t="str">
        <f ca="1">IF(ISERROR($V1242),"",OFFSET('Smelter Look-up'!$H$4,$V1242-4,0))</f>
        <v/>
      </c>
      <c r="J1242" s="218" t="str">
        <f ca="1">IF(ISERROR($V1242),"",OFFSET('Smelter Look-up'!$I$4,$V1242-4,0))</f>
        <v/>
      </c>
      <c r="K1242" s="267"/>
      <c r="L1242" s="267"/>
      <c r="M1242" s="267"/>
      <c r="N1242" s="267"/>
      <c r="O1242" s="267"/>
      <c r="P1242" s="219"/>
      <c r="Q1242" s="268"/>
      <c r="R1242" s="216" t="str">
        <f ca="1">IF(ISERROR($V1242),"",OFFSET('Smelter Look-up'!$C$4,$V1242-4,0)&amp;"")</f>
        <v/>
      </c>
      <c r="S1242" s="224" t="str">
        <f t="shared" ca="1" si="60"/>
        <v/>
      </c>
      <c r="T1242" s="224" t="str">
        <f ca="1">IF(B1242="","",IF(ISERROR(MATCH($J1242,SorP!$B$1:$B$6230,0)),"",INDIRECT("'SorP'!$A$"&amp;MATCH($J1242,SorP!$B$1:$B$6230,0))))</f>
        <v/>
      </c>
      <c r="U1242" s="239"/>
      <c r="V1242" s="269" t="e">
        <f>IF(C1242="",NA(),MATCH($B1242&amp;$C1242,'Smelter Look-up'!$J:$J,0))</f>
        <v>#N/A</v>
      </c>
      <c r="W1242" s="270"/>
      <c r="X1242" s="270">
        <f t="shared" ca="1" si="61"/>
        <v>0</v>
      </c>
      <c r="Y1242" s="270"/>
      <c r="Z1242" s="270"/>
      <c r="AB1242" s="272" t="str">
        <f t="shared" si="62"/>
        <v/>
      </c>
    </row>
    <row r="1243" spans="1:28" s="271" customFormat="1" ht="20.25">
      <c r="A1243" s="215"/>
      <c r="B1243" s="216" t="str">
        <f>IF(LEN(A1243)=0,"",INDEX('Smelter Look-up'!$A:$A,MATCH($A1243,'Smelter Look-up'!$E:$E,0)))</f>
        <v/>
      </c>
      <c r="C1243" s="220" t="str">
        <f>IF(LEN(A1243)=0,"",INDEX('Smelter Look-up'!$C:$C,MATCH($A1243,'Smelter Look-up'!$E:$E,0)))</f>
        <v/>
      </c>
      <c r="D1243" s="216"/>
      <c r="E1243" s="216" t="str">
        <f ca="1">IF(ISERROR($V1243),"",OFFSET('Smelter Look-up'!$D$4,$V1243-4,0)&amp;"")</f>
        <v/>
      </c>
      <c r="F1243" s="216" t="str">
        <f ca="1">IF(ISERROR($V1243),"",OFFSET('Smelter Look-up'!$E$4,$V1243-4,0))</f>
        <v/>
      </c>
      <c r="G1243" s="216" t="str">
        <f ca="1">IF(C1243=$X$4,"Enter smelter details", IF(ISERROR($V1243),"",OFFSET('Smelter Look-up'!$F$4,$V1243-4,0)))</f>
        <v/>
      </c>
      <c r="H1243" s="217" t="str">
        <f ca="1">IF(ISERROR($V1243),"",OFFSET('Smelter Look-up'!$G$4,$V1243-4,0))</f>
        <v/>
      </c>
      <c r="I1243" s="218" t="str">
        <f ca="1">IF(ISERROR($V1243),"",OFFSET('Smelter Look-up'!$H$4,$V1243-4,0))</f>
        <v/>
      </c>
      <c r="J1243" s="218" t="str">
        <f ca="1">IF(ISERROR($V1243),"",OFFSET('Smelter Look-up'!$I$4,$V1243-4,0))</f>
        <v/>
      </c>
      <c r="K1243" s="267"/>
      <c r="L1243" s="267"/>
      <c r="M1243" s="267"/>
      <c r="N1243" s="267"/>
      <c r="O1243" s="267"/>
      <c r="P1243" s="219"/>
      <c r="Q1243" s="268"/>
      <c r="R1243" s="216" t="str">
        <f ca="1">IF(ISERROR($V1243),"",OFFSET('Smelter Look-up'!$C$4,$V1243-4,0)&amp;"")</f>
        <v/>
      </c>
      <c r="S1243" s="224" t="str">
        <f t="shared" ca="1" si="60"/>
        <v/>
      </c>
      <c r="T1243" s="224" t="str">
        <f ca="1">IF(B1243="","",IF(ISERROR(MATCH($J1243,SorP!$B$1:$B$6230,0)),"",INDIRECT("'SorP'!$A$"&amp;MATCH($J1243,SorP!$B$1:$B$6230,0))))</f>
        <v/>
      </c>
      <c r="U1243" s="239"/>
      <c r="V1243" s="269" t="e">
        <f>IF(C1243="",NA(),MATCH($B1243&amp;$C1243,'Smelter Look-up'!$J:$J,0))</f>
        <v>#N/A</v>
      </c>
      <c r="W1243" s="270"/>
      <c r="X1243" s="270">
        <f t="shared" ca="1" si="61"/>
        <v>0</v>
      </c>
      <c r="Y1243" s="270"/>
      <c r="Z1243" s="270"/>
      <c r="AB1243" s="272" t="str">
        <f t="shared" si="62"/>
        <v/>
      </c>
    </row>
    <row r="1244" spans="1:28" s="271" customFormat="1" ht="20.25">
      <c r="A1244" s="215"/>
      <c r="B1244" s="216" t="str">
        <f>IF(LEN(A1244)=0,"",INDEX('Smelter Look-up'!$A:$A,MATCH($A1244,'Smelter Look-up'!$E:$E,0)))</f>
        <v/>
      </c>
      <c r="C1244" s="220" t="str">
        <f>IF(LEN(A1244)=0,"",INDEX('Smelter Look-up'!$C:$C,MATCH($A1244,'Smelter Look-up'!$E:$E,0)))</f>
        <v/>
      </c>
      <c r="D1244" s="216"/>
      <c r="E1244" s="216" t="str">
        <f ca="1">IF(ISERROR($V1244),"",OFFSET('Smelter Look-up'!$D$4,$V1244-4,0)&amp;"")</f>
        <v/>
      </c>
      <c r="F1244" s="216" t="str">
        <f ca="1">IF(ISERROR($V1244),"",OFFSET('Smelter Look-up'!$E$4,$V1244-4,0))</f>
        <v/>
      </c>
      <c r="G1244" s="216" t="str">
        <f ca="1">IF(C1244=$X$4,"Enter smelter details", IF(ISERROR($V1244),"",OFFSET('Smelter Look-up'!$F$4,$V1244-4,0)))</f>
        <v/>
      </c>
      <c r="H1244" s="217" t="str">
        <f ca="1">IF(ISERROR($V1244),"",OFFSET('Smelter Look-up'!$G$4,$V1244-4,0))</f>
        <v/>
      </c>
      <c r="I1244" s="218" t="str">
        <f ca="1">IF(ISERROR($V1244),"",OFFSET('Smelter Look-up'!$H$4,$V1244-4,0))</f>
        <v/>
      </c>
      <c r="J1244" s="218" t="str">
        <f ca="1">IF(ISERROR($V1244),"",OFFSET('Smelter Look-up'!$I$4,$V1244-4,0))</f>
        <v/>
      </c>
      <c r="K1244" s="267"/>
      <c r="L1244" s="267"/>
      <c r="M1244" s="267"/>
      <c r="N1244" s="267"/>
      <c r="O1244" s="267"/>
      <c r="P1244" s="219"/>
      <c r="Q1244" s="268"/>
      <c r="R1244" s="216" t="str">
        <f ca="1">IF(ISERROR($V1244),"",OFFSET('Smelter Look-up'!$C$4,$V1244-4,0)&amp;"")</f>
        <v/>
      </c>
      <c r="S1244" s="224" t="str">
        <f t="shared" ca="1" si="60"/>
        <v/>
      </c>
      <c r="T1244" s="224" t="str">
        <f ca="1">IF(B1244="","",IF(ISERROR(MATCH($J1244,SorP!$B$1:$B$6230,0)),"",INDIRECT("'SorP'!$A$"&amp;MATCH($J1244,SorP!$B$1:$B$6230,0))))</f>
        <v/>
      </c>
      <c r="U1244" s="239"/>
      <c r="V1244" s="269" t="e">
        <f>IF(C1244="",NA(),MATCH($B1244&amp;$C1244,'Smelter Look-up'!$J:$J,0))</f>
        <v>#N/A</v>
      </c>
      <c r="W1244" s="270"/>
      <c r="X1244" s="270">
        <f t="shared" ca="1" si="61"/>
        <v>0</v>
      </c>
      <c r="Y1244" s="270"/>
      <c r="Z1244" s="270"/>
      <c r="AB1244" s="272" t="str">
        <f t="shared" si="62"/>
        <v/>
      </c>
    </row>
    <row r="1245" spans="1:28" s="271" customFormat="1" ht="20.25">
      <c r="A1245" s="215"/>
      <c r="B1245" s="216" t="str">
        <f>IF(LEN(A1245)=0,"",INDEX('Smelter Look-up'!$A:$A,MATCH($A1245,'Smelter Look-up'!$E:$E,0)))</f>
        <v/>
      </c>
      <c r="C1245" s="220" t="str">
        <f>IF(LEN(A1245)=0,"",INDEX('Smelter Look-up'!$C:$C,MATCH($A1245,'Smelter Look-up'!$E:$E,0)))</f>
        <v/>
      </c>
      <c r="D1245" s="216"/>
      <c r="E1245" s="216" t="str">
        <f ca="1">IF(ISERROR($V1245),"",OFFSET('Smelter Look-up'!$D$4,$V1245-4,0)&amp;"")</f>
        <v/>
      </c>
      <c r="F1245" s="216" t="str">
        <f ca="1">IF(ISERROR($V1245),"",OFFSET('Smelter Look-up'!$E$4,$V1245-4,0))</f>
        <v/>
      </c>
      <c r="G1245" s="216" t="str">
        <f ca="1">IF(C1245=$X$4,"Enter smelter details", IF(ISERROR($V1245),"",OFFSET('Smelter Look-up'!$F$4,$V1245-4,0)))</f>
        <v/>
      </c>
      <c r="H1245" s="217" t="str">
        <f ca="1">IF(ISERROR($V1245),"",OFFSET('Smelter Look-up'!$G$4,$V1245-4,0))</f>
        <v/>
      </c>
      <c r="I1245" s="218" t="str">
        <f ca="1">IF(ISERROR($V1245),"",OFFSET('Smelter Look-up'!$H$4,$V1245-4,0))</f>
        <v/>
      </c>
      <c r="J1245" s="218" t="str">
        <f ca="1">IF(ISERROR($V1245),"",OFFSET('Smelter Look-up'!$I$4,$V1245-4,0))</f>
        <v/>
      </c>
      <c r="K1245" s="267"/>
      <c r="L1245" s="267"/>
      <c r="M1245" s="267"/>
      <c r="N1245" s="267"/>
      <c r="O1245" s="267"/>
      <c r="P1245" s="219"/>
      <c r="Q1245" s="268"/>
      <c r="R1245" s="216" t="str">
        <f ca="1">IF(ISERROR($V1245),"",OFFSET('Smelter Look-up'!$C$4,$V1245-4,0)&amp;"")</f>
        <v/>
      </c>
      <c r="S1245" s="224" t="str">
        <f t="shared" ca="1" si="60"/>
        <v/>
      </c>
      <c r="T1245" s="224" t="str">
        <f ca="1">IF(B1245="","",IF(ISERROR(MATCH($J1245,SorP!$B$1:$B$6230,0)),"",INDIRECT("'SorP'!$A$"&amp;MATCH($J1245,SorP!$B$1:$B$6230,0))))</f>
        <v/>
      </c>
      <c r="U1245" s="239"/>
      <c r="V1245" s="269" t="e">
        <f>IF(C1245="",NA(),MATCH($B1245&amp;$C1245,'Smelter Look-up'!$J:$J,0))</f>
        <v>#N/A</v>
      </c>
      <c r="W1245" s="270"/>
      <c r="X1245" s="270">
        <f t="shared" ca="1" si="61"/>
        <v>0</v>
      </c>
      <c r="Y1245" s="270"/>
      <c r="Z1245" s="270"/>
      <c r="AB1245" s="272" t="str">
        <f t="shared" si="62"/>
        <v/>
      </c>
    </row>
    <row r="1246" spans="1:28" s="271" customFormat="1" ht="20.25">
      <c r="A1246" s="215"/>
      <c r="B1246" s="216" t="str">
        <f>IF(LEN(A1246)=0,"",INDEX('Smelter Look-up'!$A:$A,MATCH($A1246,'Smelter Look-up'!$E:$E,0)))</f>
        <v/>
      </c>
      <c r="C1246" s="220" t="str">
        <f>IF(LEN(A1246)=0,"",INDEX('Smelter Look-up'!$C:$C,MATCH($A1246,'Smelter Look-up'!$E:$E,0)))</f>
        <v/>
      </c>
      <c r="D1246" s="216"/>
      <c r="E1246" s="216" t="str">
        <f ca="1">IF(ISERROR($V1246),"",OFFSET('Smelter Look-up'!$D$4,$V1246-4,0)&amp;"")</f>
        <v/>
      </c>
      <c r="F1246" s="216" t="str">
        <f ca="1">IF(ISERROR($V1246),"",OFFSET('Smelter Look-up'!$E$4,$V1246-4,0))</f>
        <v/>
      </c>
      <c r="G1246" s="216" t="str">
        <f ca="1">IF(C1246=$X$4,"Enter smelter details", IF(ISERROR($V1246),"",OFFSET('Smelter Look-up'!$F$4,$V1246-4,0)))</f>
        <v/>
      </c>
      <c r="H1246" s="217" t="str">
        <f ca="1">IF(ISERROR($V1246),"",OFFSET('Smelter Look-up'!$G$4,$V1246-4,0))</f>
        <v/>
      </c>
      <c r="I1246" s="218" t="str">
        <f ca="1">IF(ISERROR($V1246),"",OFFSET('Smelter Look-up'!$H$4,$V1246-4,0))</f>
        <v/>
      </c>
      <c r="J1246" s="218" t="str">
        <f ca="1">IF(ISERROR($V1246),"",OFFSET('Smelter Look-up'!$I$4,$V1246-4,0))</f>
        <v/>
      </c>
      <c r="K1246" s="267"/>
      <c r="L1246" s="267"/>
      <c r="M1246" s="267"/>
      <c r="N1246" s="267"/>
      <c r="O1246" s="267"/>
      <c r="P1246" s="219"/>
      <c r="Q1246" s="268"/>
      <c r="R1246" s="216" t="str">
        <f ca="1">IF(ISERROR($V1246),"",OFFSET('Smelter Look-up'!$C$4,$V1246-4,0)&amp;"")</f>
        <v/>
      </c>
      <c r="S1246" s="224" t="str">
        <f t="shared" ca="1" si="60"/>
        <v/>
      </c>
      <c r="T1246" s="224" t="str">
        <f ca="1">IF(B1246="","",IF(ISERROR(MATCH($J1246,SorP!$B$1:$B$6230,0)),"",INDIRECT("'SorP'!$A$"&amp;MATCH($J1246,SorP!$B$1:$B$6230,0))))</f>
        <v/>
      </c>
      <c r="U1246" s="239"/>
      <c r="V1246" s="269" t="e">
        <f>IF(C1246="",NA(),MATCH($B1246&amp;$C1246,'Smelter Look-up'!$J:$J,0))</f>
        <v>#N/A</v>
      </c>
      <c r="W1246" s="270"/>
      <c r="X1246" s="270">
        <f t="shared" ca="1" si="61"/>
        <v>0</v>
      </c>
      <c r="Y1246" s="270"/>
      <c r="Z1246" s="270"/>
      <c r="AB1246" s="272" t="str">
        <f t="shared" si="62"/>
        <v/>
      </c>
    </row>
    <row r="1247" spans="1:28" s="271" customFormat="1" ht="20.25">
      <c r="A1247" s="215"/>
      <c r="B1247" s="216" t="str">
        <f>IF(LEN(A1247)=0,"",INDEX('Smelter Look-up'!$A:$A,MATCH($A1247,'Smelter Look-up'!$E:$E,0)))</f>
        <v/>
      </c>
      <c r="C1247" s="220" t="str">
        <f>IF(LEN(A1247)=0,"",INDEX('Smelter Look-up'!$C:$C,MATCH($A1247,'Smelter Look-up'!$E:$E,0)))</f>
        <v/>
      </c>
      <c r="D1247" s="216"/>
      <c r="E1247" s="216" t="str">
        <f ca="1">IF(ISERROR($V1247),"",OFFSET('Smelter Look-up'!$D$4,$V1247-4,0)&amp;"")</f>
        <v/>
      </c>
      <c r="F1247" s="216" t="str">
        <f ca="1">IF(ISERROR($V1247),"",OFFSET('Smelter Look-up'!$E$4,$V1247-4,0))</f>
        <v/>
      </c>
      <c r="G1247" s="216" t="str">
        <f ca="1">IF(C1247=$X$4,"Enter smelter details", IF(ISERROR($V1247),"",OFFSET('Smelter Look-up'!$F$4,$V1247-4,0)))</f>
        <v/>
      </c>
      <c r="H1247" s="217" t="str">
        <f ca="1">IF(ISERROR($V1247),"",OFFSET('Smelter Look-up'!$G$4,$V1247-4,0))</f>
        <v/>
      </c>
      <c r="I1247" s="218" t="str">
        <f ca="1">IF(ISERROR($V1247),"",OFFSET('Smelter Look-up'!$H$4,$V1247-4,0))</f>
        <v/>
      </c>
      <c r="J1247" s="218" t="str">
        <f ca="1">IF(ISERROR($V1247),"",OFFSET('Smelter Look-up'!$I$4,$V1247-4,0))</f>
        <v/>
      </c>
      <c r="K1247" s="267"/>
      <c r="L1247" s="267"/>
      <c r="M1247" s="267"/>
      <c r="N1247" s="267"/>
      <c r="O1247" s="267"/>
      <c r="P1247" s="219"/>
      <c r="Q1247" s="268"/>
      <c r="R1247" s="216" t="str">
        <f ca="1">IF(ISERROR($V1247),"",OFFSET('Smelter Look-up'!$C$4,$V1247-4,0)&amp;"")</f>
        <v/>
      </c>
      <c r="S1247" s="224" t="str">
        <f t="shared" ca="1" si="60"/>
        <v/>
      </c>
      <c r="T1247" s="224" t="str">
        <f ca="1">IF(B1247="","",IF(ISERROR(MATCH($J1247,SorP!$B$1:$B$6230,0)),"",INDIRECT("'SorP'!$A$"&amp;MATCH($J1247,SorP!$B$1:$B$6230,0))))</f>
        <v/>
      </c>
      <c r="U1247" s="239"/>
      <c r="V1247" s="269" t="e">
        <f>IF(C1247="",NA(),MATCH($B1247&amp;$C1247,'Smelter Look-up'!$J:$J,0))</f>
        <v>#N/A</v>
      </c>
      <c r="W1247" s="270"/>
      <c r="X1247" s="270">
        <f t="shared" ca="1" si="61"/>
        <v>0</v>
      </c>
      <c r="Y1247" s="270"/>
      <c r="Z1247" s="270"/>
      <c r="AB1247" s="272" t="str">
        <f t="shared" si="62"/>
        <v/>
      </c>
    </row>
    <row r="1248" spans="1:28" s="271" customFormat="1" ht="20.25">
      <c r="A1248" s="215"/>
      <c r="B1248" s="216" t="str">
        <f>IF(LEN(A1248)=0,"",INDEX('Smelter Look-up'!$A:$A,MATCH($A1248,'Smelter Look-up'!$E:$E,0)))</f>
        <v/>
      </c>
      <c r="C1248" s="220" t="str">
        <f>IF(LEN(A1248)=0,"",INDEX('Smelter Look-up'!$C:$C,MATCH($A1248,'Smelter Look-up'!$E:$E,0)))</f>
        <v/>
      </c>
      <c r="D1248" s="216"/>
      <c r="E1248" s="216" t="str">
        <f ca="1">IF(ISERROR($V1248),"",OFFSET('Smelter Look-up'!$D$4,$V1248-4,0)&amp;"")</f>
        <v/>
      </c>
      <c r="F1248" s="216" t="str">
        <f ca="1">IF(ISERROR($V1248),"",OFFSET('Smelter Look-up'!$E$4,$V1248-4,0))</f>
        <v/>
      </c>
      <c r="G1248" s="216" t="str">
        <f ca="1">IF(C1248=$X$4,"Enter smelter details", IF(ISERROR($V1248),"",OFFSET('Smelter Look-up'!$F$4,$V1248-4,0)))</f>
        <v/>
      </c>
      <c r="H1248" s="217" t="str">
        <f ca="1">IF(ISERROR($V1248),"",OFFSET('Smelter Look-up'!$G$4,$V1248-4,0))</f>
        <v/>
      </c>
      <c r="I1248" s="218" t="str">
        <f ca="1">IF(ISERROR($V1248),"",OFFSET('Smelter Look-up'!$H$4,$V1248-4,0))</f>
        <v/>
      </c>
      <c r="J1248" s="218" t="str">
        <f ca="1">IF(ISERROR($V1248),"",OFFSET('Smelter Look-up'!$I$4,$V1248-4,0))</f>
        <v/>
      </c>
      <c r="K1248" s="267"/>
      <c r="L1248" s="267"/>
      <c r="M1248" s="267"/>
      <c r="N1248" s="267"/>
      <c r="O1248" s="267"/>
      <c r="P1248" s="219"/>
      <c r="Q1248" s="268"/>
      <c r="R1248" s="216" t="str">
        <f ca="1">IF(ISERROR($V1248),"",OFFSET('Smelter Look-up'!$C$4,$V1248-4,0)&amp;"")</f>
        <v/>
      </c>
      <c r="S1248" s="224" t="str">
        <f t="shared" ca="1" si="60"/>
        <v/>
      </c>
      <c r="T1248" s="224" t="str">
        <f ca="1">IF(B1248="","",IF(ISERROR(MATCH($J1248,SorP!$B$1:$B$6230,0)),"",INDIRECT("'SorP'!$A$"&amp;MATCH($J1248,SorP!$B$1:$B$6230,0))))</f>
        <v/>
      </c>
      <c r="U1248" s="239"/>
      <c r="V1248" s="269" t="e">
        <f>IF(C1248="",NA(),MATCH($B1248&amp;$C1248,'Smelter Look-up'!$J:$J,0))</f>
        <v>#N/A</v>
      </c>
      <c r="W1248" s="270"/>
      <c r="X1248" s="270">
        <f t="shared" ca="1" si="61"/>
        <v>0</v>
      </c>
      <c r="Y1248" s="270"/>
      <c r="Z1248" s="270"/>
      <c r="AB1248" s="272" t="str">
        <f t="shared" si="62"/>
        <v/>
      </c>
    </row>
    <row r="1249" spans="1:28" s="271" customFormat="1" ht="20.25">
      <c r="A1249" s="215"/>
      <c r="B1249" s="216" t="str">
        <f>IF(LEN(A1249)=0,"",INDEX('Smelter Look-up'!$A:$A,MATCH($A1249,'Smelter Look-up'!$E:$E,0)))</f>
        <v/>
      </c>
      <c r="C1249" s="220" t="str">
        <f>IF(LEN(A1249)=0,"",INDEX('Smelter Look-up'!$C:$C,MATCH($A1249,'Smelter Look-up'!$E:$E,0)))</f>
        <v/>
      </c>
      <c r="D1249" s="216"/>
      <c r="E1249" s="216" t="str">
        <f ca="1">IF(ISERROR($V1249),"",OFFSET('Smelter Look-up'!$D$4,$V1249-4,0)&amp;"")</f>
        <v/>
      </c>
      <c r="F1249" s="216" t="str">
        <f ca="1">IF(ISERROR($V1249),"",OFFSET('Smelter Look-up'!$E$4,$V1249-4,0))</f>
        <v/>
      </c>
      <c r="G1249" s="216" t="str">
        <f ca="1">IF(C1249=$X$4,"Enter smelter details", IF(ISERROR($V1249),"",OFFSET('Smelter Look-up'!$F$4,$V1249-4,0)))</f>
        <v/>
      </c>
      <c r="H1249" s="217" t="str">
        <f ca="1">IF(ISERROR($V1249),"",OFFSET('Smelter Look-up'!$G$4,$V1249-4,0))</f>
        <v/>
      </c>
      <c r="I1249" s="218" t="str">
        <f ca="1">IF(ISERROR($V1249),"",OFFSET('Smelter Look-up'!$H$4,$V1249-4,0))</f>
        <v/>
      </c>
      <c r="J1249" s="218" t="str">
        <f ca="1">IF(ISERROR($V1249),"",OFFSET('Smelter Look-up'!$I$4,$V1249-4,0))</f>
        <v/>
      </c>
      <c r="K1249" s="267"/>
      <c r="L1249" s="267"/>
      <c r="M1249" s="267"/>
      <c r="N1249" s="267"/>
      <c r="O1249" s="267"/>
      <c r="P1249" s="219"/>
      <c r="Q1249" s="268"/>
      <c r="R1249" s="216" t="str">
        <f ca="1">IF(ISERROR($V1249),"",OFFSET('Smelter Look-up'!$C$4,$V1249-4,0)&amp;"")</f>
        <v/>
      </c>
      <c r="S1249" s="224" t="str">
        <f t="shared" ca="1" si="60"/>
        <v/>
      </c>
      <c r="T1249" s="224" t="str">
        <f ca="1">IF(B1249="","",IF(ISERROR(MATCH($J1249,SorP!$B$1:$B$6230,0)),"",INDIRECT("'SorP'!$A$"&amp;MATCH($J1249,SorP!$B$1:$B$6230,0))))</f>
        <v/>
      </c>
      <c r="U1249" s="239"/>
      <c r="V1249" s="269" t="e">
        <f>IF(C1249="",NA(),MATCH($B1249&amp;$C1249,'Smelter Look-up'!$J:$J,0))</f>
        <v>#N/A</v>
      </c>
      <c r="W1249" s="270"/>
      <c r="X1249" s="270">
        <f t="shared" ca="1" si="61"/>
        <v>0</v>
      </c>
      <c r="Y1249" s="270"/>
      <c r="Z1249" s="270"/>
      <c r="AB1249" s="272" t="str">
        <f t="shared" si="62"/>
        <v/>
      </c>
    </row>
    <row r="1250" spans="1:28" s="271" customFormat="1" ht="20.25">
      <c r="A1250" s="215"/>
      <c r="B1250" s="216" t="str">
        <f>IF(LEN(A1250)=0,"",INDEX('Smelter Look-up'!$A:$A,MATCH($A1250,'Smelter Look-up'!$E:$E,0)))</f>
        <v/>
      </c>
      <c r="C1250" s="220" t="str">
        <f>IF(LEN(A1250)=0,"",INDEX('Smelter Look-up'!$C:$C,MATCH($A1250,'Smelter Look-up'!$E:$E,0)))</f>
        <v/>
      </c>
      <c r="D1250" s="216"/>
      <c r="E1250" s="216" t="str">
        <f ca="1">IF(ISERROR($V1250),"",OFFSET('Smelter Look-up'!$D$4,$V1250-4,0)&amp;"")</f>
        <v/>
      </c>
      <c r="F1250" s="216" t="str">
        <f ca="1">IF(ISERROR($V1250),"",OFFSET('Smelter Look-up'!$E$4,$V1250-4,0))</f>
        <v/>
      </c>
      <c r="G1250" s="216" t="str">
        <f ca="1">IF(C1250=$X$4,"Enter smelter details", IF(ISERROR($V1250),"",OFFSET('Smelter Look-up'!$F$4,$V1250-4,0)))</f>
        <v/>
      </c>
      <c r="H1250" s="217" t="str">
        <f ca="1">IF(ISERROR($V1250),"",OFFSET('Smelter Look-up'!$G$4,$V1250-4,0))</f>
        <v/>
      </c>
      <c r="I1250" s="218" t="str">
        <f ca="1">IF(ISERROR($V1250),"",OFFSET('Smelter Look-up'!$H$4,$V1250-4,0))</f>
        <v/>
      </c>
      <c r="J1250" s="218" t="str">
        <f ca="1">IF(ISERROR($V1250),"",OFFSET('Smelter Look-up'!$I$4,$V1250-4,0))</f>
        <v/>
      </c>
      <c r="K1250" s="267"/>
      <c r="L1250" s="267"/>
      <c r="M1250" s="267"/>
      <c r="N1250" s="267"/>
      <c r="O1250" s="267"/>
      <c r="P1250" s="219"/>
      <c r="Q1250" s="268"/>
      <c r="R1250" s="216" t="str">
        <f ca="1">IF(ISERROR($V1250),"",OFFSET('Smelter Look-up'!$C$4,$V1250-4,0)&amp;"")</f>
        <v/>
      </c>
      <c r="S1250" s="224" t="str">
        <f t="shared" ca="1" si="60"/>
        <v/>
      </c>
      <c r="T1250" s="224" t="str">
        <f ca="1">IF(B1250="","",IF(ISERROR(MATCH($J1250,SorP!$B$1:$B$6230,0)),"",INDIRECT("'SorP'!$A$"&amp;MATCH($J1250,SorP!$B$1:$B$6230,0))))</f>
        <v/>
      </c>
      <c r="U1250" s="239"/>
      <c r="V1250" s="269" t="e">
        <f>IF(C1250="",NA(),MATCH($B1250&amp;$C1250,'Smelter Look-up'!$J:$J,0))</f>
        <v>#N/A</v>
      </c>
      <c r="W1250" s="270"/>
      <c r="X1250" s="270">
        <f t="shared" ca="1" si="61"/>
        <v>0</v>
      </c>
      <c r="Y1250" s="270"/>
      <c r="Z1250" s="270"/>
      <c r="AB1250" s="272" t="str">
        <f t="shared" si="62"/>
        <v/>
      </c>
    </row>
    <row r="1251" spans="1:28" s="271" customFormat="1" ht="20.25">
      <c r="A1251" s="215"/>
      <c r="B1251" s="216" t="str">
        <f>IF(LEN(A1251)=0,"",INDEX('Smelter Look-up'!$A:$A,MATCH($A1251,'Smelter Look-up'!$E:$E,0)))</f>
        <v/>
      </c>
      <c r="C1251" s="220" t="str">
        <f>IF(LEN(A1251)=0,"",INDEX('Smelter Look-up'!$C:$C,MATCH($A1251,'Smelter Look-up'!$E:$E,0)))</f>
        <v/>
      </c>
      <c r="D1251" s="216"/>
      <c r="E1251" s="216" t="str">
        <f ca="1">IF(ISERROR($V1251),"",OFFSET('Smelter Look-up'!$D$4,$V1251-4,0)&amp;"")</f>
        <v/>
      </c>
      <c r="F1251" s="216" t="str">
        <f ca="1">IF(ISERROR($V1251),"",OFFSET('Smelter Look-up'!$E$4,$V1251-4,0))</f>
        <v/>
      </c>
      <c r="G1251" s="216" t="str">
        <f ca="1">IF(C1251=$X$4,"Enter smelter details", IF(ISERROR($V1251),"",OFFSET('Smelter Look-up'!$F$4,$V1251-4,0)))</f>
        <v/>
      </c>
      <c r="H1251" s="217" t="str">
        <f ca="1">IF(ISERROR($V1251),"",OFFSET('Smelter Look-up'!$G$4,$V1251-4,0))</f>
        <v/>
      </c>
      <c r="I1251" s="218" t="str">
        <f ca="1">IF(ISERROR($V1251),"",OFFSET('Smelter Look-up'!$H$4,$V1251-4,0))</f>
        <v/>
      </c>
      <c r="J1251" s="218" t="str">
        <f ca="1">IF(ISERROR($V1251),"",OFFSET('Smelter Look-up'!$I$4,$V1251-4,0))</f>
        <v/>
      </c>
      <c r="K1251" s="267"/>
      <c r="L1251" s="267"/>
      <c r="M1251" s="267"/>
      <c r="N1251" s="267"/>
      <c r="O1251" s="267"/>
      <c r="P1251" s="219"/>
      <c r="Q1251" s="268"/>
      <c r="R1251" s="216" t="str">
        <f ca="1">IF(ISERROR($V1251),"",OFFSET('Smelter Look-up'!$C$4,$V1251-4,0)&amp;"")</f>
        <v/>
      </c>
      <c r="S1251" s="224" t="str">
        <f t="shared" ca="1" si="60"/>
        <v/>
      </c>
      <c r="T1251" s="224" t="str">
        <f ca="1">IF(B1251="","",IF(ISERROR(MATCH($J1251,SorP!$B$1:$B$6230,0)),"",INDIRECT("'SorP'!$A$"&amp;MATCH($J1251,SorP!$B$1:$B$6230,0))))</f>
        <v/>
      </c>
      <c r="U1251" s="239"/>
      <c r="V1251" s="269" t="e">
        <f>IF(C1251="",NA(),MATCH($B1251&amp;$C1251,'Smelter Look-up'!$J:$J,0))</f>
        <v>#N/A</v>
      </c>
      <c r="W1251" s="270"/>
      <c r="X1251" s="270">
        <f t="shared" ca="1" si="61"/>
        <v>0</v>
      </c>
      <c r="Y1251" s="270"/>
      <c r="Z1251" s="270"/>
      <c r="AB1251" s="272" t="str">
        <f t="shared" si="62"/>
        <v/>
      </c>
    </row>
    <row r="1252" spans="1:28" s="271" customFormat="1" ht="20.25">
      <c r="A1252" s="215"/>
      <c r="B1252" s="216" t="str">
        <f>IF(LEN(A1252)=0,"",INDEX('Smelter Look-up'!$A:$A,MATCH($A1252,'Smelter Look-up'!$E:$E,0)))</f>
        <v/>
      </c>
      <c r="C1252" s="220" t="str">
        <f>IF(LEN(A1252)=0,"",INDEX('Smelter Look-up'!$C:$C,MATCH($A1252,'Smelter Look-up'!$E:$E,0)))</f>
        <v/>
      </c>
      <c r="D1252" s="216"/>
      <c r="E1252" s="216" t="str">
        <f ca="1">IF(ISERROR($V1252),"",OFFSET('Smelter Look-up'!$D$4,$V1252-4,0)&amp;"")</f>
        <v/>
      </c>
      <c r="F1252" s="216" t="str">
        <f ca="1">IF(ISERROR($V1252),"",OFFSET('Smelter Look-up'!$E$4,$V1252-4,0))</f>
        <v/>
      </c>
      <c r="G1252" s="216" t="str">
        <f ca="1">IF(C1252=$X$4,"Enter smelter details", IF(ISERROR($V1252),"",OFFSET('Smelter Look-up'!$F$4,$V1252-4,0)))</f>
        <v/>
      </c>
      <c r="H1252" s="217" t="str">
        <f ca="1">IF(ISERROR($V1252),"",OFFSET('Smelter Look-up'!$G$4,$V1252-4,0))</f>
        <v/>
      </c>
      <c r="I1252" s="218" t="str">
        <f ca="1">IF(ISERROR($V1252),"",OFFSET('Smelter Look-up'!$H$4,$V1252-4,0))</f>
        <v/>
      </c>
      <c r="J1252" s="218" t="str">
        <f ca="1">IF(ISERROR($V1252),"",OFFSET('Smelter Look-up'!$I$4,$V1252-4,0))</f>
        <v/>
      </c>
      <c r="K1252" s="267"/>
      <c r="L1252" s="267"/>
      <c r="M1252" s="267"/>
      <c r="N1252" s="267"/>
      <c r="O1252" s="267"/>
      <c r="P1252" s="219"/>
      <c r="Q1252" s="268"/>
      <c r="R1252" s="216" t="str">
        <f ca="1">IF(ISERROR($V1252),"",OFFSET('Smelter Look-up'!$C$4,$V1252-4,0)&amp;"")</f>
        <v/>
      </c>
      <c r="S1252" s="224" t="str">
        <f t="shared" ca="1" si="60"/>
        <v/>
      </c>
      <c r="T1252" s="224" t="str">
        <f ca="1">IF(B1252="","",IF(ISERROR(MATCH($J1252,SorP!$B$1:$B$6230,0)),"",INDIRECT("'SorP'!$A$"&amp;MATCH($J1252,SorP!$B$1:$B$6230,0))))</f>
        <v/>
      </c>
      <c r="U1252" s="239"/>
      <c r="V1252" s="269" t="e">
        <f>IF(C1252="",NA(),MATCH($B1252&amp;$C1252,'Smelter Look-up'!$J:$J,0))</f>
        <v>#N/A</v>
      </c>
      <c r="W1252" s="270"/>
      <c r="X1252" s="270">
        <f t="shared" ca="1" si="61"/>
        <v>0</v>
      </c>
      <c r="Y1252" s="270"/>
      <c r="Z1252" s="270"/>
      <c r="AB1252" s="272" t="str">
        <f t="shared" si="62"/>
        <v/>
      </c>
    </row>
    <row r="1253" spans="1:28" s="271" customFormat="1" ht="20.25">
      <c r="A1253" s="215"/>
      <c r="B1253" s="216" t="str">
        <f>IF(LEN(A1253)=0,"",INDEX('Smelter Look-up'!$A:$A,MATCH($A1253,'Smelter Look-up'!$E:$E,0)))</f>
        <v/>
      </c>
      <c r="C1253" s="220" t="str">
        <f>IF(LEN(A1253)=0,"",INDEX('Smelter Look-up'!$C:$C,MATCH($A1253,'Smelter Look-up'!$E:$E,0)))</f>
        <v/>
      </c>
      <c r="D1253" s="216"/>
      <c r="E1253" s="216" t="str">
        <f ca="1">IF(ISERROR($V1253),"",OFFSET('Smelter Look-up'!$D$4,$V1253-4,0)&amp;"")</f>
        <v/>
      </c>
      <c r="F1253" s="216" t="str">
        <f ca="1">IF(ISERROR($V1253),"",OFFSET('Smelter Look-up'!$E$4,$V1253-4,0))</f>
        <v/>
      </c>
      <c r="G1253" s="216" t="str">
        <f ca="1">IF(C1253=$X$4,"Enter smelter details", IF(ISERROR($V1253),"",OFFSET('Smelter Look-up'!$F$4,$V1253-4,0)))</f>
        <v/>
      </c>
      <c r="H1253" s="217" t="str">
        <f ca="1">IF(ISERROR($V1253),"",OFFSET('Smelter Look-up'!$G$4,$V1253-4,0))</f>
        <v/>
      </c>
      <c r="I1253" s="218" t="str">
        <f ca="1">IF(ISERROR($V1253),"",OFFSET('Smelter Look-up'!$H$4,$V1253-4,0))</f>
        <v/>
      </c>
      <c r="J1253" s="218" t="str">
        <f ca="1">IF(ISERROR($V1253),"",OFFSET('Smelter Look-up'!$I$4,$V1253-4,0))</f>
        <v/>
      </c>
      <c r="K1253" s="267"/>
      <c r="L1253" s="267"/>
      <c r="M1253" s="267"/>
      <c r="N1253" s="267"/>
      <c r="O1253" s="267"/>
      <c r="P1253" s="219"/>
      <c r="Q1253" s="268"/>
      <c r="R1253" s="216" t="str">
        <f ca="1">IF(ISERROR($V1253),"",OFFSET('Smelter Look-up'!$C$4,$V1253-4,0)&amp;"")</f>
        <v/>
      </c>
      <c r="S1253" s="224" t="str">
        <f t="shared" ca="1" si="60"/>
        <v/>
      </c>
      <c r="T1253" s="224" t="str">
        <f ca="1">IF(B1253="","",IF(ISERROR(MATCH($J1253,SorP!$B$1:$B$6230,0)),"",INDIRECT("'SorP'!$A$"&amp;MATCH($J1253,SorP!$B$1:$B$6230,0))))</f>
        <v/>
      </c>
      <c r="U1253" s="239"/>
      <c r="V1253" s="269" t="e">
        <f>IF(C1253="",NA(),MATCH($B1253&amp;$C1253,'Smelter Look-up'!$J:$J,0))</f>
        <v>#N/A</v>
      </c>
      <c r="W1253" s="270"/>
      <c r="X1253" s="270">
        <f t="shared" ca="1" si="61"/>
        <v>0</v>
      </c>
      <c r="Y1253" s="270"/>
      <c r="Z1253" s="270"/>
      <c r="AB1253" s="272" t="str">
        <f t="shared" si="62"/>
        <v/>
      </c>
    </row>
    <row r="1254" spans="1:28" s="271" customFormat="1" ht="20.25">
      <c r="A1254" s="215"/>
      <c r="B1254" s="216" t="str">
        <f>IF(LEN(A1254)=0,"",INDEX('Smelter Look-up'!$A:$A,MATCH($A1254,'Smelter Look-up'!$E:$E,0)))</f>
        <v/>
      </c>
      <c r="C1254" s="220" t="str">
        <f>IF(LEN(A1254)=0,"",INDEX('Smelter Look-up'!$C:$C,MATCH($A1254,'Smelter Look-up'!$E:$E,0)))</f>
        <v/>
      </c>
      <c r="D1254" s="216"/>
      <c r="E1254" s="216" t="str">
        <f ca="1">IF(ISERROR($V1254),"",OFFSET('Smelter Look-up'!$D$4,$V1254-4,0)&amp;"")</f>
        <v/>
      </c>
      <c r="F1254" s="216" t="str">
        <f ca="1">IF(ISERROR($V1254),"",OFFSET('Smelter Look-up'!$E$4,$V1254-4,0))</f>
        <v/>
      </c>
      <c r="G1254" s="216" t="str">
        <f ca="1">IF(C1254=$X$4,"Enter smelter details", IF(ISERROR($V1254),"",OFFSET('Smelter Look-up'!$F$4,$V1254-4,0)))</f>
        <v/>
      </c>
      <c r="H1254" s="217" t="str">
        <f ca="1">IF(ISERROR($V1254),"",OFFSET('Smelter Look-up'!$G$4,$V1254-4,0))</f>
        <v/>
      </c>
      <c r="I1254" s="218" t="str">
        <f ca="1">IF(ISERROR($V1254),"",OFFSET('Smelter Look-up'!$H$4,$V1254-4,0))</f>
        <v/>
      </c>
      <c r="J1254" s="218" t="str">
        <f ca="1">IF(ISERROR($V1254),"",OFFSET('Smelter Look-up'!$I$4,$V1254-4,0))</f>
        <v/>
      </c>
      <c r="K1254" s="267"/>
      <c r="L1254" s="267"/>
      <c r="M1254" s="267"/>
      <c r="N1254" s="267"/>
      <c r="O1254" s="267"/>
      <c r="P1254" s="219"/>
      <c r="Q1254" s="268"/>
      <c r="R1254" s="216" t="str">
        <f ca="1">IF(ISERROR($V1254),"",OFFSET('Smelter Look-up'!$C$4,$V1254-4,0)&amp;"")</f>
        <v/>
      </c>
      <c r="S1254" s="224" t="str">
        <f t="shared" ca="1" si="60"/>
        <v/>
      </c>
      <c r="T1254" s="224" t="str">
        <f ca="1">IF(B1254="","",IF(ISERROR(MATCH($J1254,SorP!$B$1:$B$6230,0)),"",INDIRECT("'SorP'!$A$"&amp;MATCH($J1254,SorP!$B$1:$B$6230,0))))</f>
        <v/>
      </c>
      <c r="U1254" s="239"/>
      <c r="V1254" s="269" t="e">
        <f>IF(C1254="",NA(),MATCH($B1254&amp;$C1254,'Smelter Look-up'!$J:$J,0))</f>
        <v>#N/A</v>
      </c>
      <c r="W1254" s="270"/>
      <c r="X1254" s="270">
        <f t="shared" ca="1" si="61"/>
        <v>0</v>
      </c>
      <c r="Y1254" s="270"/>
      <c r="Z1254" s="270"/>
      <c r="AB1254" s="272" t="str">
        <f t="shared" si="62"/>
        <v/>
      </c>
    </row>
    <row r="1255" spans="1:28" s="271" customFormat="1" ht="20.25">
      <c r="A1255" s="215"/>
      <c r="B1255" s="216" t="str">
        <f>IF(LEN(A1255)=0,"",INDEX('Smelter Look-up'!$A:$A,MATCH($A1255,'Smelter Look-up'!$E:$E,0)))</f>
        <v/>
      </c>
      <c r="C1255" s="220" t="str">
        <f>IF(LEN(A1255)=0,"",INDEX('Smelter Look-up'!$C:$C,MATCH($A1255,'Smelter Look-up'!$E:$E,0)))</f>
        <v/>
      </c>
      <c r="D1255" s="216"/>
      <c r="E1255" s="216" t="str">
        <f ca="1">IF(ISERROR($V1255),"",OFFSET('Smelter Look-up'!$D$4,$V1255-4,0)&amp;"")</f>
        <v/>
      </c>
      <c r="F1255" s="216" t="str">
        <f ca="1">IF(ISERROR($V1255),"",OFFSET('Smelter Look-up'!$E$4,$V1255-4,0))</f>
        <v/>
      </c>
      <c r="G1255" s="216" t="str">
        <f ca="1">IF(C1255=$X$4,"Enter smelter details", IF(ISERROR($V1255),"",OFFSET('Smelter Look-up'!$F$4,$V1255-4,0)))</f>
        <v/>
      </c>
      <c r="H1255" s="217" t="str">
        <f ca="1">IF(ISERROR($V1255),"",OFFSET('Smelter Look-up'!$G$4,$V1255-4,0))</f>
        <v/>
      </c>
      <c r="I1255" s="218" t="str">
        <f ca="1">IF(ISERROR($V1255),"",OFFSET('Smelter Look-up'!$H$4,$V1255-4,0))</f>
        <v/>
      </c>
      <c r="J1255" s="218" t="str">
        <f ca="1">IF(ISERROR($V1255),"",OFFSET('Smelter Look-up'!$I$4,$V1255-4,0))</f>
        <v/>
      </c>
      <c r="K1255" s="267"/>
      <c r="L1255" s="267"/>
      <c r="M1255" s="267"/>
      <c r="N1255" s="267"/>
      <c r="O1255" s="267"/>
      <c r="P1255" s="219"/>
      <c r="Q1255" s="268"/>
      <c r="R1255" s="216" t="str">
        <f ca="1">IF(ISERROR($V1255),"",OFFSET('Smelter Look-up'!$C$4,$V1255-4,0)&amp;"")</f>
        <v/>
      </c>
      <c r="S1255" s="224" t="str">
        <f t="shared" ca="1" si="60"/>
        <v/>
      </c>
      <c r="T1255" s="224" t="str">
        <f ca="1">IF(B1255="","",IF(ISERROR(MATCH($J1255,SorP!$B$1:$B$6230,0)),"",INDIRECT("'SorP'!$A$"&amp;MATCH($J1255,SorP!$B$1:$B$6230,0))))</f>
        <v/>
      </c>
      <c r="U1255" s="239"/>
      <c r="V1255" s="269" t="e">
        <f>IF(C1255="",NA(),MATCH($B1255&amp;$C1255,'Smelter Look-up'!$J:$J,0))</f>
        <v>#N/A</v>
      </c>
      <c r="W1255" s="270"/>
      <c r="X1255" s="270">
        <f t="shared" ca="1" si="61"/>
        <v>0</v>
      </c>
      <c r="Y1255" s="270"/>
      <c r="Z1255" s="270"/>
      <c r="AB1255" s="272" t="str">
        <f t="shared" si="62"/>
        <v/>
      </c>
    </row>
    <row r="1256" spans="1:28" s="271" customFormat="1" ht="20.25">
      <c r="A1256" s="215"/>
      <c r="B1256" s="216" t="str">
        <f>IF(LEN(A1256)=0,"",INDEX('Smelter Look-up'!$A:$A,MATCH($A1256,'Smelter Look-up'!$E:$E,0)))</f>
        <v/>
      </c>
      <c r="C1256" s="220" t="str">
        <f>IF(LEN(A1256)=0,"",INDEX('Smelter Look-up'!$C:$C,MATCH($A1256,'Smelter Look-up'!$E:$E,0)))</f>
        <v/>
      </c>
      <c r="D1256" s="216"/>
      <c r="E1256" s="216" t="str">
        <f ca="1">IF(ISERROR($V1256),"",OFFSET('Smelter Look-up'!$D$4,$V1256-4,0)&amp;"")</f>
        <v/>
      </c>
      <c r="F1256" s="216" t="str">
        <f ca="1">IF(ISERROR($V1256),"",OFFSET('Smelter Look-up'!$E$4,$V1256-4,0))</f>
        <v/>
      </c>
      <c r="G1256" s="216" t="str">
        <f ca="1">IF(C1256=$X$4,"Enter smelter details", IF(ISERROR($V1256),"",OFFSET('Smelter Look-up'!$F$4,$V1256-4,0)))</f>
        <v/>
      </c>
      <c r="H1256" s="217" t="str">
        <f ca="1">IF(ISERROR($V1256),"",OFFSET('Smelter Look-up'!$G$4,$V1256-4,0))</f>
        <v/>
      </c>
      <c r="I1256" s="218" t="str">
        <f ca="1">IF(ISERROR($V1256),"",OFFSET('Smelter Look-up'!$H$4,$V1256-4,0))</f>
        <v/>
      </c>
      <c r="J1256" s="218" t="str">
        <f ca="1">IF(ISERROR($V1256),"",OFFSET('Smelter Look-up'!$I$4,$V1256-4,0))</f>
        <v/>
      </c>
      <c r="K1256" s="267"/>
      <c r="L1256" s="267"/>
      <c r="M1256" s="267"/>
      <c r="N1256" s="267"/>
      <c r="O1256" s="267"/>
      <c r="P1256" s="219"/>
      <c r="Q1256" s="268"/>
      <c r="R1256" s="216" t="str">
        <f ca="1">IF(ISERROR($V1256),"",OFFSET('Smelter Look-up'!$C$4,$V1256-4,0)&amp;"")</f>
        <v/>
      </c>
      <c r="S1256" s="224" t="str">
        <f t="shared" ca="1" si="60"/>
        <v/>
      </c>
      <c r="T1256" s="224" t="str">
        <f ca="1">IF(B1256="","",IF(ISERROR(MATCH($J1256,SorP!$B$1:$B$6230,0)),"",INDIRECT("'SorP'!$A$"&amp;MATCH($J1256,SorP!$B$1:$B$6230,0))))</f>
        <v/>
      </c>
      <c r="U1256" s="239"/>
      <c r="V1256" s="269" t="e">
        <f>IF(C1256="",NA(),MATCH($B1256&amp;$C1256,'Smelter Look-up'!$J:$J,0))</f>
        <v>#N/A</v>
      </c>
      <c r="W1256" s="270"/>
      <c r="X1256" s="270">
        <f t="shared" ca="1" si="61"/>
        <v>0</v>
      </c>
      <c r="Y1256" s="270"/>
      <c r="Z1256" s="270"/>
      <c r="AB1256" s="272" t="str">
        <f t="shared" si="62"/>
        <v/>
      </c>
    </row>
    <row r="1257" spans="1:28" s="271" customFormat="1" ht="20.25">
      <c r="A1257" s="215"/>
      <c r="B1257" s="216" t="str">
        <f>IF(LEN(A1257)=0,"",INDEX('Smelter Look-up'!$A:$A,MATCH($A1257,'Smelter Look-up'!$E:$E,0)))</f>
        <v/>
      </c>
      <c r="C1257" s="220" t="str">
        <f>IF(LEN(A1257)=0,"",INDEX('Smelter Look-up'!$C:$C,MATCH($A1257,'Smelter Look-up'!$E:$E,0)))</f>
        <v/>
      </c>
      <c r="D1257" s="216"/>
      <c r="E1257" s="216" t="str">
        <f ca="1">IF(ISERROR($V1257),"",OFFSET('Smelter Look-up'!$D$4,$V1257-4,0)&amp;"")</f>
        <v/>
      </c>
      <c r="F1257" s="216" t="str">
        <f ca="1">IF(ISERROR($V1257),"",OFFSET('Smelter Look-up'!$E$4,$V1257-4,0))</f>
        <v/>
      </c>
      <c r="G1257" s="216" t="str">
        <f ca="1">IF(C1257=$X$4,"Enter smelter details", IF(ISERROR($V1257),"",OFFSET('Smelter Look-up'!$F$4,$V1257-4,0)))</f>
        <v/>
      </c>
      <c r="H1257" s="217" t="str">
        <f ca="1">IF(ISERROR($V1257),"",OFFSET('Smelter Look-up'!$G$4,$V1257-4,0))</f>
        <v/>
      </c>
      <c r="I1257" s="218" t="str">
        <f ca="1">IF(ISERROR($V1257),"",OFFSET('Smelter Look-up'!$H$4,$V1257-4,0))</f>
        <v/>
      </c>
      <c r="J1257" s="218" t="str">
        <f ca="1">IF(ISERROR($V1257),"",OFFSET('Smelter Look-up'!$I$4,$V1257-4,0))</f>
        <v/>
      </c>
      <c r="K1257" s="267"/>
      <c r="L1257" s="267"/>
      <c r="M1257" s="267"/>
      <c r="N1257" s="267"/>
      <c r="O1257" s="267"/>
      <c r="P1257" s="219"/>
      <c r="Q1257" s="268"/>
      <c r="R1257" s="216" t="str">
        <f ca="1">IF(ISERROR($V1257),"",OFFSET('Smelter Look-up'!$C$4,$V1257-4,0)&amp;"")</f>
        <v/>
      </c>
      <c r="S1257" s="224" t="str">
        <f t="shared" ca="1" si="60"/>
        <v/>
      </c>
      <c r="T1257" s="224" t="str">
        <f ca="1">IF(B1257="","",IF(ISERROR(MATCH($J1257,SorP!$B$1:$B$6230,0)),"",INDIRECT("'SorP'!$A$"&amp;MATCH($J1257,SorP!$B$1:$B$6230,0))))</f>
        <v/>
      </c>
      <c r="U1257" s="239"/>
      <c r="V1257" s="269" t="e">
        <f>IF(C1257="",NA(),MATCH($B1257&amp;$C1257,'Smelter Look-up'!$J:$J,0))</f>
        <v>#N/A</v>
      </c>
      <c r="W1257" s="270"/>
      <c r="X1257" s="270">
        <f t="shared" ca="1" si="61"/>
        <v>0</v>
      </c>
      <c r="Y1257" s="270"/>
      <c r="Z1257" s="270"/>
      <c r="AB1257" s="272" t="str">
        <f t="shared" si="62"/>
        <v/>
      </c>
    </row>
    <row r="1258" spans="1:28" s="271" customFormat="1" ht="20.25">
      <c r="A1258" s="215"/>
      <c r="B1258" s="216" t="str">
        <f>IF(LEN(A1258)=0,"",INDEX('Smelter Look-up'!$A:$A,MATCH($A1258,'Smelter Look-up'!$E:$E,0)))</f>
        <v/>
      </c>
      <c r="C1258" s="220" t="str">
        <f>IF(LEN(A1258)=0,"",INDEX('Smelter Look-up'!$C:$C,MATCH($A1258,'Smelter Look-up'!$E:$E,0)))</f>
        <v/>
      </c>
      <c r="D1258" s="216"/>
      <c r="E1258" s="216" t="str">
        <f ca="1">IF(ISERROR($V1258),"",OFFSET('Smelter Look-up'!$D$4,$V1258-4,0)&amp;"")</f>
        <v/>
      </c>
      <c r="F1258" s="216" t="str">
        <f ca="1">IF(ISERROR($V1258),"",OFFSET('Smelter Look-up'!$E$4,$V1258-4,0))</f>
        <v/>
      </c>
      <c r="G1258" s="216" t="str">
        <f ca="1">IF(C1258=$X$4,"Enter smelter details", IF(ISERROR($V1258),"",OFFSET('Smelter Look-up'!$F$4,$V1258-4,0)))</f>
        <v/>
      </c>
      <c r="H1258" s="217" t="str">
        <f ca="1">IF(ISERROR($V1258),"",OFFSET('Smelter Look-up'!$G$4,$V1258-4,0))</f>
        <v/>
      </c>
      <c r="I1258" s="218" t="str">
        <f ca="1">IF(ISERROR($V1258),"",OFFSET('Smelter Look-up'!$H$4,$V1258-4,0))</f>
        <v/>
      </c>
      <c r="J1258" s="218" t="str">
        <f ca="1">IF(ISERROR($V1258),"",OFFSET('Smelter Look-up'!$I$4,$V1258-4,0))</f>
        <v/>
      </c>
      <c r="K1258" s="267"/>
      <c r="L1258" s="267"/>
      <c r="M1258" s="267"/>
      <c r="N1258" s="267"/>
      <c r="O1258" s="267"/>
      <c r="P1258" s="219"/>
      <c r="Q1258" s="268"/>
      <c r="R1258" s="216" t="str">
        <f ca="1">IF(ISERROR($V1258),"",OFFSET('Smelter Look-up'!$C$4,$V1258-4,0)&amp;"")</f>
        <v/>
      </c>
      <c r="S1258" s="224" t="str">
        <f t="shared" ca="1" si="60"/>
        <v/>
      </c>
      <c r="T1258" s="224" t="str">
        <f ca="1">IF(B1258="","",IF(ISERROR(MATCH($J1258,SorP!$B$1:$B$6230,0)),"",INDIRECT("'SorP'!$A$"&amp;MATCH($J1258,SorP!$B$1:$B$6230,0))))</f>
        <v/>
      </c>
      <c r="U1258" s="239"/>
      <c r="V1258" s="269" t="e">
        <f>IF(C1258="",NA(),MATCH($B1258&amp;$C1258,'Smelter Look-up'!$J:$J,0))</f>
        <v>#N/A</v>
      </c>
      <c r="W1258" s="270"/>
      <c r="X1258" s="270">
        <f t="shared" ca="1" si="61"/>
        <v>0</v>
      </c>
      <c r="Y1258" s="270"/>
      <c r="Z1258" s="270"/>
      <c r="AB1258" s="272" t="str">
        <f t="shared" si="62"/>
        <v/>
      </c>
    </row>
    <row r="1259" spans="1:28" s="271" customFormat="1" ht="20.25">
      <c r="A1259" s="215"/>
      <c r="B1259" s="216" t="str">
        <f>IF(LEN(A1259)=0,"",INDEX('Smelter Look-up'!$A:$A,MATCH($A1259,'Smelter Look-up'!$E:$E,0)))</f>
        <v/>
      </c>
      <c r="C1259" s="220" t="str">
        <f>IF(LEN(A1259)=0,"",INDEX('Smelter Look-up'!$C:$C,MATCH($A1259,'Smelter Look-up'!$E:$E,0)))</f>
        <v/>
      </c>
      <c r="D1259" s="216"/>
      <c r="E1259" s="216" t="str">
        <f ca="1">IF(ISERROR($V1259),"",OFFSET('Smelter Look-up'!$D$4,$V1259-4,0)&amp;"")</f>
        <v/>
      </c>
      <c r="F1259" s="216" t="str">
        <f ca="1">IF(ISERROR($V1259),"",OFFSET('Smelter Look-up'!$E$4,$V1259-4,0))</f>
        <v/>
      </c>
      <c r="G1259" s="216" t="str">
        <f ca="1">IF(C1259=$X$4,"Enter smelter details", IF(ISERROR($V1259),"",OFFSET('Smelter Look-up'!$F$4,$V1259-4,0)))</f>
        <v/>
      </c>
      <c r="H1259" s="217" t="str">
        <f ca="1">IF(ISERROR($V1259),"",OFFSET('Smelter Look-up'!$G$4,$V1259-4,0))</f>
        <v/>
      </c>
      <c r="I1259" s="218" t="str">
        <f ca="1">IF(ISERROR($V1259),"",OFFSET('Smelter Look-up'!$H$4,$V1259-4,0))</f>
        <v/>
      </c>
      <c r="J1259" s="218" t="str">
        <f ca="1">IF(ISERROR($V1259),"",OFFSET('Smelter Look-up'!$I$4,$V1259-4,0))</f>
        <v/>
      </c>
      <c r="K1259" s="267"/>
      <c r="L1259" s="267"/>
      <c r="M1259" s="267"/>
      <c r="N1259" s="267"/>
      <c r="O1259" s="267"/>
      <c r="P1259" s="219"/>
      <c r="Q1259" s="268"/>
      <c r="R1259" s="216" t="str">
        <f ca="1">IF(ISERROR($V1259),"",OFFSET('Smelter Look-up'!$C$4,$V1259-4,0)&amp;"")</f>
        <v/>
      </c>
      <c r="S1259" s="224" t="str">
        <f t="shared" ca="1" si="60"/>
        <v/>
      </c>
      <c r="T1259" s="224" t="str">
        <f ca="1">IF(B1259="","",IF(ISERROR(MATCH($J1259,SorP!$B$1:$B$6230,0)),"",INDIRECT("'SorP'!$A$"&amp;MATCH($J1259,SorP!$B$1:$B$6230,0))))</f>
        <v/>
      </c>
      <c r="U1259" s="239"/>
      <c r="V1259" s="269" t="e">
        <f>IF(C1259="",NA(),MATCH($B1259&amp;$C1259,'Smelter Look-up'!$J:$J,0))</f>
        <v>#N/A</v>
      </c>
      <c r="W1259" s="270"/>
      <c r="X1259" s="270">
        <f t="shared" ca="1" si="61"/>
        <v>0</v>
      </c>
      <c r="Y1259" s="270"/>
      <c r="Z1259" s="270"/>
      <c r="AB1259" s="272" t="str">
        <f t="shared" si="62"/>
        <v/>
      </c>
    </row>
    <row r="1260" spans="1:28" s="271" customFormat="1" ht="20.25">
      <c r="A1260" s="215"/>
      <c r="B1260" s="216" t="str">
        <f>IF(LEN(A1260)=0,"",INDEX('Smelter Look-up'!$A:$A,MATCH($A1260,'Smelter Look-up'!$E:$E,0)))</f>
        <v/>
      </c>
      <c r="C1260" s="220" t="str">
        <f>IF(LEN(A1260)=0,"",INDEX('Smelter Look-up'!$C:$C,MATCH($A1260,'Smelter Look-up'!$E:$E,0)))</f>
        <v/>
      </c>
      <c r="D1260" s="216"/>
      <c r="E1260" s="216" t="str">
        <f ca="1">IF(ISERROR($V1260),"",OFFSET('Smelter Look-up'!$D$4,$V1260-4,0)&amp;"")</f>
        <v/>
      </c>
      <c r="F1260" s="216" t="str">
        <f ca="1">IF(ISERROR($V1260),"",OFFSET('Smelter Look-up'!$E$4,$V1260-4,0))</f>
        <v/>
      </c>
      <c r="G1260" s="216" t="str">
        <f ca="1">IF(C1260=$X$4,"Enter smelter details", IF(ISERROR($V1260),"",OFFSET('Smelter Look-up'!$F$4,$V1260-4,0)))</f>
        <v/>
      </c>
      <c r="H1260" s="217" t="str">
        <f ca="1">IF(ISERROR($V1260),"",OFFSET('Smelter Look-up'!$G$4,$V1260-4,0))</f>
        <v/>
      </c>
      <c r="I1260" s="218" t="str">
        <f ca="1">IF(ISERROR($V1260),"",OFFSET('Smelter Look-up'!$H$4,$V1260-4,0))</f>
        <v/>
      </c>
      <c r="J1260" s="218" t="str">
        <f ca="1">IF(ISERROR($V1260),"",OFFSET('Smelter Look-up'!$I$4,$V1260-4,0))</f>
        <v/>
      </c>
      <c r="K1260" s="267"/>
      <c r="L1260" s="267"/>
      <c r="M1260" s="267"/>
      <c r="N1260" s="267"/>
      <c r="O1260" s="267"/>
      <c r="P1260" s="219"/>
      <c r="Q1260" s="268"/>
      <c r="R1260" s="216" t="str">
        <f ca="1">IF(ISERROR($V1260),"",OFFSET('Smelter Look-up'!$C$4,$V1260-4,0)&amp;"")</f>
        <v/>
      </c>
      <c r="S1260" s="224" t="str">
        <f t="shared" ca="1" si="60"/>
        <v/>
      </c>
      <c r="T1260" s="224" t="str">
        <f ca="1">IF(B1260="","",IF(ISERROR(MATCH($J1260,SorP!$B$1:$B$6230,0)),"",INDIRECT("'SorP'!$A$"&amp;MATCH($J1260,SorP!$B$1:$B$6230,0))))</f>
        <v/>
      </c>
      <c r="U1260" s="239"/>
      <c r="V1260" s="269" t="e">
        <f>IF(C1260="",NA(),MATCH($B1260&amp;$C1260,'Smelter Look-up'!$J:$J,0))</f>
        <v>#N/A</v>
      </c>
      <c r="W1260" s="270"/>
      <c r="X1260" s="270">
        <f t="shared" ca="1" si="61"/>
        <v>0</v>
      </c>
      <c r="Y1260" s="270"/>
      <c r="Z1260" s="270"/>
      <c r="AB1260" s="272" t="str">
        <f t="shared" si="62"/>
        <v/>
      </c>
    </row>
    <row r="1261" spans="1:28" s="271" customFormat="1" ht="20.25">
      <c r="A1261" s="215"/>
      <c r="B1261" s="216" t="str">
        <f>IF(LEN(A1261)=0,"",INDEX('Smelter Look-up'!$A:$A,MATCH($A1261,'Smelter Look-up'!$E:$E,0)))</f>
        <v/>
      </c>
      <c r="C1261" s="220" t="str">
        <f>IF(LEN(A1261)=0,"",INDEX('Smelter Look-up'!$C:$C,MATCH($A1261,'Smelter Look-up'!$E:$E,0)))</f>
        <v/>
      </c>
      <c r="D1261" s="216"/>
      <c r="E1261" s="216" t="str">
        <f ca="1">IF(ISERROR($V1261),"",OFFSET('Smelter Look-up'!$D$4,$V1261-4,0)&amp;"")</f>
        <v/>
      </c>
      <c r="F1261" s="216" t="str">
        <f ca="1">IF(ISERROR($V1261),"",OFFSET('Smelter Look-up'!$E$4,$V1261-4,0))</f>
        <v/>
      </c>
      <c r="G1261" s="216" t="str">
        <f ca="1">IF(C1261=$X$4,"Enter smelter details", IF(ISERROR($V1261),"",OFFSET('Smelter Look-up'!$F$4,$V1261-4,0)))</f>
        <v/>
      </c>
      <c r="H1261" s="217" t="str">
        <f ca="1">IF(ISERROR($V1261),"",OFFSET('Smelter Look-up'!$G$4,$V1261-4,0))</f>
        <v/>
      </c>
      <c r="I1261" s="218" t="str">
        <f ca="1">IF(ISERROR($V1261),"",OFFSET('Smelter Look-up'!$H$4,$V1261-4,0))</f>
        <v/>
      </c>
      <c r="J1261" s="218" t="str">
        <f ca="1">IF(ISERROR($V1261),"",OFFSET('Smelter Look-up'!$I$4,$V1261-4,0))</f>
        <v/>
      </c>
      <c r="K1261" s="267"/>
      <c r="L1261" s="267"/>
      <c r="M1261" s="267"/>
      <c r="N1261" s="267"/>
      <c r="O1261" s="267"/>
      <c r="P1261" s="219"/>
      <c r="Q1261" s="268"/>
      <c r="R1261" s="216" t="str">
        <f ca="1">IF(ISERROR($V1261),"",OFFSET('Smelter Look-up'!$C$4,$V1261-4,0)&amp;"")</f>
        <v/>
      </c>
      <c r="S1261" s="224" t="str">
        <f t="shared" ca="1" si="60"/>
        <v/>
      </c>
      <c r="T1261" s="224" t="str">
        <f ca="1">IF(B1261="","",IF(ISERROR(MATCH($J1261,SorP!$B$1:$B$6230,0)),"",INDIRECT("'SorP'!$A$"&amp;MATCH($J1261,SorP!$B$1:$B$6230,0))))</f>
        <v/>
      </c>
      <c r="U1261" s="239"/>
      <c r="V1261" s="269" t="e">
        <f>IF(C1261="",NA(),MATCH($B1261&amp;$C1261,'Smelter Look-up'!$J:$J,0))</f>
        <v>#N/A</v>
      </c>
      <c r="W1261" s="270"/>
      <c r="X1261" s="270">
        <f t="shared" ca="1" si="61"/>
        <v>0</v>
      </c>
      <c r="Y1261" s="270"/>
      <c r="Z1261" s="270"/>
      <c r="AB1261" s="272" t="str">
        <f t="shared" si="62"/>
        <v/>
      </c>
    </row>
    <row r="1262" spans="1:28" s="271" customFormat="1" ht="20.25">
      <c r="A1262" s="215"/>
      <c r="B1262" s="216" t="str">
        <f>IF(LEN(A1262)=0,"",INDEX('Smelter Look-up'!$A:$A,MATCH($A1262,'Smelter Look-up'!$E:$E,0)))</f>
        <v/>
      </c>
      <c r="C1262" s="220" t="str">
        <f>IF(LEN(A1262)=0,"",INDEX('Smelter Look-up'!$C:$C,MATCH($A1262,'Smelter Look-up'!$E:$E,0)))</f>
        <v/>
      </c>
      <c r="D1262" s="216"/>
      <c r="E1262" s="216" t="str">
        <f ca="1">IF(ISERROR($V1262),"",OFFSET('Smelter Look-up'!$D$4,$V1262-4,0)&amp;"")</f>
        <v/>
      </c>
      <c r="F1262" s="216" t="str">
        <f ca="1">IF(ISERROR($V1262),"",OFFSET('Smelter Look-up'!$E$4,$V1262-4,0))</f>
        <v/>
      </c>
      <c r="G1262" s="216" t="str">
        <f ca="1">IF(C1262=$X$4,"Enter smelter details", IF(ISERROR($V1262),"",OFFSET('Smelter Look-up'!$F$4,$V1262-4,0)))</f>
        <v/>
      </c>
      <c r="H1262" s="217" t="str">
        <f ca="1">IF(ISERROR($V1262),"",OFFSET('Smelter Look-up'!$G$4,$V1262-4,0))</f>
        <v/>
      </c>
      <c r="I1262" s="218" t="str">
        <f ca="1">IF(ISERROR($V1262),"",OFFSET('Smelter Look-up'!$H$4,$V1262-4,0))</f>
        <v/>
      </c>
      <c r="J1262" s="218" t="str">
        <f ca="1">IF(ISERROR($V1262),"",OFFSET('Smelter Look-up'!$I$4,$V1262-4,0))</f>
        <v/>
      </c>
      <c r="K1262" s="267"/>
      <c r="L1262" s="267"/>
      <c r="M1262" s="267"/>
      <c r="N1262" s="267"/>
      <c r="O1262" s="267"/>
      <c r="P1262" s="219"/>
      <c r="Q1262" s="268"/>
      <c r="R1262" s="216" t="str">
        <f ca="1">IF(ISERROR($V1262),"",OFFSET('Smelter Look-up'!$C$4,$V1262-4,0)&amp;"")</f>
        <v/>
      </c>
      <c r="S1262" s="224" t="str">
        <f t="shared" ca="1" si="60"/>
        <v/>
      </c>
      <c r="T1262" s="224" t="str">
        <f ca="1">IF(B1262="","",IF(ISERROR(MATCH($J1262,SorP!$B$1:$B$6230,0)),"",INDIRECT("'SorP'!$A$"&amp;MATCH($J1262,SorP!$B$1:$B$6230,0))))</f>
        <v/>
      </c>
      <c r="U1262" s="239"/>
      <c r="V1262" s="269" t="e">
        <f>IF(C1262="",NA(),MATCH($B1262&amp;$C1262,'Smelter Look-up'!$J:$J,0))</f>
        <v>#N/A</v>
      </c>
      <c r="W1262" s="270"/>
      <c r="X1262" s="270">
        <f t="shared" ca="1" si="61"/>
        <v>0</v>
      </c>
      <c r="Y1262" s="270"/>
      <c r="Z1262" s="270"/>
      <c r="AB1262" s="272" t="str">
        <f t="shared" si="62"/>
        <v/>
      </c>
    </row>
    <row r="1263" spans="1:28" s="271" customFormat="1" ht="20.25">
      <c r="A1263" s="215"/>
      <c r="B1263" s="216" t="str">
        <f>IF(LEN(A1263)=0,"",INDEX('Smelter Look-up'!$A:$A,MATCH($A1263,'Smelter Look-up'!$E:$E,0)))</f>
        <v/>
      </c>
      <c r="C1263" s="220" t="str">
        <f>IF(LEN(A1263)=0,"",INDEX('Smelter Look-up'!$C:$C,MATCH($A1263,'Smelter Look-up'!$E:$E,0)))</f>
        <v/>
      </c>
      <c r="D1263" s="216"/>
      <c r="E1263" s="216" t="str">
        <f ca="1">IF(ISERROR($V1263),"",OFFSET('Smelter Look-up'!$D$4,$V1263-4,0)&amp;"")</f>
        <v/>
      </c>
      <c r="F1263" s="216" t="str">
        <f ca="1">IF(ISERROR($V1263),"",OFFSET('Smelter Look-up'!$E$4,$V1263-4,0))</f>
        <v/>
      </c>
      <c r="G1263" s="216" t="str">
        <f ca="1">IF(C1263=$X$4,"Enter smelter details", IF(ISERROR($V1263),"",OFFSET('Smelter Look-up'!$F$4,$V1263-4,0)))</f>
        <v/>
      </c>
      <c r="H1263" s="217" t="str">
        <f ca="1">IF(ISERROR($V1263),"",OFFSET('Smelter Look-up'!$G$4,$V1263-4,0))</f>
        <v/>
      </c>
      <c r="I1263" s="218" t="str">
        <f ca="1">IF(ISERROR($V1263),"",OFFSET('Smelter Look-up'!$H$4,$V1263-4,0))</f>
        <v/>
      </c>
      <c r="J1263" s="218" t="str">
        <f ca="1">IF(ISERROR($V1263),"",OFFSET('Smelter Look-up'!$I$4,$V1263-4,0))</f>
        <v/>
      </c>
      <c r="K1263" s="267"/>
      <c r="L1263" s="267"/>
      <c r="M1263" s="267"/>
      <c r="N1263" s="267"/>
      <c r="O1263" s="267"/>
      <c r="P1263" s="219"/>
      <c r="Q1263" s="268"/>
      <c r="R1263" s="216" t="str">
        <f ca="1">IF(ISERROR($V1263),"",OFFSET('Smelter Look-up'!$C$4,$V1263-4,0)&amp;"")</f>
        <v/>
      </c>
      <c r="S1263" s="224" t="str">
        <f t="shared" ca="1" si="60"/>
        <v/>
      </c>
      <c r="T1263" s="224" t="str">
        <f ca="1">IF(B1263="","",IF(ISERROR(MATCH($J1263,SorP!$B$1:$B$6230,0)),"",INDIRECT("'SorP'!$A$"&amp;MATCH($J1263,SorP!$B$1:$B$6230,0))))</f>
        <v/>
      </c>
      <c r="U1263" s="239"/>
      <c r="V1263" s="269" t="e">
        <f>IF(C1263="",NA(),MATCH($B1263&amp;$C1263,'Smelter Look-up'!$J:$J,0))</f>
        <v>#N/A</v>
      </c>
      <c r="W1263" s="270"/>
      <c r="X1263" s="270">
        <f t="shared" ca="1" si="61"/>
        <v>0</v>
      </c>
      <c r="Y1263" s="270"/>
      <c r="Z1263" s="270"/>
      <c r="AB1263" s="272" t="str">
        <f t="shared" si="62"/>
        <v/>
      </c>
    </row>
    <row r="1264" spans="1:28" s="271" customFormat="1" ht="20.25">
      <c r="A1264" s="215"/>
      <c r="B1264" s="216" t="str">
        <f>IF(LEN(A1264)=0,"",INDEX('Smelter Look-up'!$A:$A,MATCH($A1264,'Smelter Look-up'!$E:$E,0)))</f>
        <v/>
      </c>
      <c r="C1264" s="220" t="str">
        <f>IF(LEN(A1264)=0,"",INDEX('Smelter Look-up'!$C:$C,MATCH($A1264,'Smelter Look-up'!$E:$E,0)))</f>
        <v/>
      </c>
      <c r="D1264" s="216"/>
      <c r="E1264" s="216" t="str">
        <f ca="1">IF(ISERROR($V1264),"",OFFSET('Smelter Look-up'!$D$4,$V1264-4,0)&amp;"")</f>
        <v/>
      </c>
      <c r="F1264" s="216" t="str">
        <f ca="1">IF(ISERROR($V1264),"",OFFSET('Smelter Look-up'!$E$4,$V1264-4,0))</f>
        <v/>
      </c>
      <c r="G1264" s="216" t="str">
        <f ca="1">IF(C1264=$X$4,"Enter smelter details", IF(ISERROR($V1264),"",OFFSET('Smelter Look-up'!$F$4,$V1264-4,0)))</f>
        <v/>
      </c>
      <c r="H1264" s="217" t="str">
        <f ca="1">IF(ISERROR($V1264),"",OFFSET('Smelter Look-up'!$G$4,$V1264-4,0))</f>
        <v/>
      </c>
      <c r="I1264" s="218" t="str">
        <f ca="1">IF(ISERROR($V1264),"",OFFSET('Smelter Look-up'!$H$4,$V1264-4,0))</f>
        <v/>
      </c>
      <c r="J1264" s="218" t="str">
        <f ca="1">IF(ISERROR($V1264),"",OFFSET('Smelter Look-up'!$I$4,$V1264-4,0))</f>
        <v/>
      </c>
      <c r="K1264" s="267"/>
      <c r="L1264" s="267"/>
      <c r="M1264" s="267"/>
      <c r="N1264" s="267"/>
      <c r="O1264" s="267"/>
      <c r="P1264" s="219"/>
      <c r="Q1264" s="268"/>
      <c r="R1264" s="216" t="str">
        <f ca="1">IF(ISERROR($V1264),"",OFFSET('Smelter Look-up'!$C$4,$V1264-4,0)&amp;"")</f>
        <v/>
      </c>
      <c r="S1264" s="224" t="str">
        <f t="shared" ca="1" si="60"/>
        <v/>
      </c>
      <c r="T1264" s="224" t="str">
        <f ca="1">IF(B1264="","",IF(ISERROR(MATCH($J1264,SorP!$B$1:$B$6230,0)),"",INDIRECT("'SorP'!$A$"&amp;MATCH($J1264,SorP!$B$1:$B$6230,0))))</f>
        <v/>
      </c>
      <c r="U1264" s="239"/>
      <c r="V1264" s="269" t="e">
        <f>IF(C1264="",NA(),MATCH($B1264&amp;$C1264,'Smelter Look-up'!$J:$J,0))</f>
        <v>#N/A</v>
      </c>
      <c r="W1264" s="270"/>
      <c r="X1264" s="270">
        <f t="shared" ca="1" si="61"/>
        <v>0</v>
      </c>
      <c r="Y1264" s="270"/>
      <c r="Z1264" s="270"/>
      <c r="AB1264" s="272" t="str">
        <f t="shared" si="62"/>
        <v/>
      </c>
    </row>
    <row r="1265" spans="1:28" s="271" customFormat="1" ht="20.25">
      <c r="A1265" s="215"/>
      <c r="B1265" s="216" t="str">
        <f>IF(LEN(A1265)=0,"",INDEX('Smelter Look-up'!$A:$A,MATCH($A1265,'Smelter Look-up'!$E:$E,0)))</f>
        <v/>
      </c>
      <c r="C1265" s="220" t="str">
        <f>IF(LEN(A1265)=0,"",INDEX('Smelter Look-up'!$C:$C,MATCH($A1265,'Smelter Look-up'!$E:$E,0)))</f>
        <v/>
      </c>
      <c r="D1265" s="216"/>
      <c r="E1265" s="216" t="str">
        <f ca="1">IF(ISERROR($V1265),"",OFFSET('Smelter Look-up'!$D$4,$V1265-4,0)&amp;"")</f>
        <v/>
      </c>
      <c r="F1265" s="216" t="str">
        <f ca="1">IF(ISERROR($V1265),"",OFFSET('Smelter Look-up'!$E$4,$V1265-4,0))</f>
        <v/>
      </c>
      <c r="G1265" s="216" t="str">
        <f ca="1">IF(C1265=$X$4,"Enter smelter details", IF(ISERROR($V1265),"",OFFSET('Smelter Look-up'!$F$4,$V1265-4,0)))</f>
        <v/>
      </c>
      <c r="H1265" s="217" t="str">
        <f ca="1">IF(ISERROR($V1265),"",OFFSET('Smelter Look-up'!$G$4,$V1265-4,0))</f>
        <v/>
      </c>
      <c r="I1265" s="218" t="str">
        <f ca="1">IF(ISERROR($V1265),"",OFFSET('Smelter Look-up'!$H$4,$V1265-4,0))</f>
        <v/>
      </c>
      <c r="J1265" s="218" t="str">
        <f ca="1">IF(ISERROR($V1265),"",OFFSET('Smelter Look-up'!$I$4,$V1265-4,0))</f>
        <v/>
      </c>
      <c r="K1265" s="267"/>
      <c r="L1265" s="267"/>
      <c r="M1265" s="267"/>
      <c r="N1265" s="267"/>
      <c r="O1265" s="267"/>
      <c r="P1265" s="219"/>
      <c r="Q1265" s="268"/>
      <c r="R1265" s="216" t="str">
        <f ca="1">IF(ISERROR($V1265),"",OFFSET('Smelter Look-up'!$C$4,$V1265-4,0)&amp;"")</f>
        <v/>
      </c>
      <c r="S1265" s="224" t="str">
        <f t="shared" ca="1" si="60"/>
        <v/>
      </c>
      <c r="T1265" s="224" t="str">
        <f ca="1">IF(B1265="","",IF(ISERROR(MATCH($J1265,SorP!$B$1:$B$6230,0)),"",INDIRECT("'SorP'!$A$"&amp;MATCH($J1265,SorP!$B$1:$B$6230,0))))</f>
        <v/>
      </c>
      <c r="U1265" s="239"/>
      <c r="V1265" s="269" t="e">
        <f>IF(C1265="",NA(),MATCH($B1265&amp;$C1265,'Smelter Look-up'!$J:$J,0))</f>
        <v>#N/A</v>
      </c>
      <c r="W1265" s="270"/>
      <c r="X1265" s="270">
        <f t="shared" ca="1" si="61"/>
        <v>0</v>
      </c>
      <c r="Y1265" s="270"/>
      <c r="Z1265" s="270"/>
      <c r="AB1265" s="272" t="str">
        <f t="shared" si="62"/>
        <v/>
      </c>
    </row>
    <row r="1266" spans="1:28" s="271" customFormat="1" ht="20.25">
      <c r="A1266" s="215"/>
      <c r="B1266" s="216" t="str">
        <f>IF(LEN(A1266)=0,"",INDEX('Smelter Look-up'!$A:$A,MATCH($A1266,'Smelter Look-up'!$E:$E,0)))</f>
        <v/>
      </c>
      <c r="C1266" s="220" t="str">
        <f>IF(LEN(A1266)=0,"",INDEX('Smelter Look-up'!$C:$C,MATCH($A1266,'Smelter Look-up'!$E:$E,0)))</f>
        <v/>
      </c>
      <c r="D1266" s="216"/>
      <c r="E1266" s="216" t="str">
        <f ca="1">IF(ISERROR($V1266),"",OFFSET('Smelter Look-up'!$D$4,$V1266-4,0)&amp;"")</f>
        <v/>
      </c>
      <c r="F1266" s="216" t="str">
        <f ca="1">IF(ISERROR($V1266),"",OFFSET('Smelter Look-up'!$E$4,$V1266-4,0))</f>
        <v/>
      </c>
      <c r="G1266" s="216" t="str">
        <f ca="1">IF(C1266=$X$4,"Enter smelter details", IF(ISERROR($V1266),"",OFFSET('Smelter Look-up'!$F$4,$V1266-4,0)))</f>
        <v/>
      </c>
      <c r="H1266" s="217" t="str">
        <f ca="1">IF(ISERROR($V1266),"",OFFSET('Smelter Look-up'!$G$4,$V1266-4,0))</f>
        <v/>
      </c>
      <c r="I1266" s="218" t="str">
        <f ca="1">IF(ISERROR($V1266),"",OFFSET('Smelter Look-up'!$H$4,$V1266-4,0))</f>
        <v/>
      </c>
      <c r="J1266" s="218" t="str">
        <f ca="1">IF(ISERROR($V1266),"",OFFSET('Smelter Look-up'!$I$4,$V1266-4,0))</f>
        <v/>
      </c>
      <c r="K1266" s="267"/>
      <c r="L1266" s="267"/>
      <c r="M1266" s="267"/>
      <c r="N1266" s="267"/>
      <c r="O1266" s="267"/>
      <c r="P1266" s="219"/>
      <c r="Q1266" s="268"/>
      <c r="R1266" s="216" t="str">
        <f ca="1">IF(ISERROR($V1266),"",OFFSET('Smelter Look-up'!$C$4,$V1266-4,0)&amp;"")</f>
        <v/>
      </c>
      <c r="S1266" s="224" t="str">
        <f t="shared" ca="1" si="60"/>
        <v/>
      </c>
      <c r="T1266" s="224" t="str">
        <f ca="1">IF(B1266="","",IF(ISERROR(MATCH($J1266,SorP!$B$1:$B$6230,0)),"",INDIRECT("'SorP'!$A$"&amp;MATCH($J1266,SorP!$B$1:$B$6230,0))))</f>
        <v/>
      </c>
      <c r="U1266" s="239"/>
      <c r="V1266" s="269" t="e">
        <f>IF(C1266="",NA(),MATCH($B1266&amp;$C1266,'Smelter Look-up'!$J:$J,0))</f>
        <v>#N/A</v>
      </c>
      <c r="W1266" s="270"/>
      <c r="X1266" s="270">
        <f t="shared" ca="1" si="61"/>
        <v>0</v>
      </c>
      <c r="Y1266" s="270"/>
      <c r="Z1266" s="270"/>
      <c r="AB1266" s="272" t="str">
        <f t="shared" si="62"/>
        <v/>
      </c>
    </row>
    <row r="1267" spans="1:28" s="271" customFormat="1" ht="20.25">
      <c r="A1267" s="215"/>
      <c r="B1267" s="216" t="str">
        <f>IF(LEN(A1267)=0,"",INDEX('Smelter Look-up'!$A:$A,MATCH($A1267,'Smelter Look-up'!$E:$E,0)))</f>
        <v/>
      </c>
      <c r="C1267" s="220" t="str">
        <f>IF(LEN(A1267)=0,"",INDEX('Smelter Look-up'!$C:$C,MATCH($A1267,'Smelter Look-up'!$E:$E,0)))</f>
        <v/>
      </c>
      <c r="D1267" s="216"/>
      <c r="E1267" s="216" t="str">
        <f ca="1">IF(ISERROR($V1267),"",OFFSET('Smelter Look-up'!$D$4,$V1267-4,0)&amp;"")</f>
        <v/>
      </c>
      <c r="F1267" s="216" t="str">
        <f ca="1">IF(ISERROR($V1267),"",OFFSET('Smelter Look-up'!$E$4,$V1267-4,0))</f>
        <v/>
      </c>
      <c r="G1267" s="216" t="str">
        <f ca="1">IF(C1267=$X$4,"Enter smelter details", IF(ISERROR($V1267),"",OFFSET('Smelter Look-up'!$F$4,$V1267-4,0)))</f>
        <v/>
      </c>
      <c r="H1267" s="217" t="str">
        <f ca="1">IF(ISERROR($V1267),"",OFFSET('Smelter Look-up'!$G$4,$V1267-4,0))</f>
        <v/>
      </c>
      <c r="I1267" s="218" t="str">
        <f ca="1">IF(ISERROR($V1267),"",OFFSET('Smelter Look-up'!$H$4,$V1267-4,0))</f>
        <v/>
      </c>
      <c r="J1267" s="218" t="str">
        <f ca="1">IF(ISERROR($V1267),"",OFFSET('Smelter Look-up'!$I$4,$V1267-4,0))</f>
        <v/>
      </c>
      <c r="K1267" s="267"/>
      <c r="L1267" s="267"/>
      <c r="M1267" s="267"/>
      <c r="N1267" s="267"/>
      <c r="O1267" s="267"/>
      <c r="P1267" s="219"/>
      <c r="Q1267" s="268"/>
      <c r="R1267" s="216" t="str">
        <f ca="1">IF(ISERROR($V1267),"",OFFSET('Smelter Look-up'!$C$4,$V1267-4,0)&amp;"")</f>
        <v/>
      </c>
      <c r="S1267" s="224" t="str">
        <f t="shared" ca="1" si="60"/>
        <v/>
      </c>
      <c r="T1267" s="224" t="str">
        <f ca="1">IF(B1267="","",IF(ISERROR(MATCH($J1267,SorP!$B$1:$B$6230,0)),"",INDIRECT("'SorP'!$A$"&amp;MATCH($J1267,SorP!$B$1:$B$6230,0))))</f>
        <v/>
      </c>
      <c r="U1267" s="239"/>
      <c r="V1267" s="269" t="e">
        <f>IF(C1267="",NA(),MATCH($B1267&amp;$C1267,'Smelter Look-up'!$J:$J,0))</f>
        <v>#N/A</v>
      </c>
      <c r="W1267" s="270"/>
      <c r="X1267" s="270">
        <f t="shared" ca="1" si="61"/>
        <v>0</v>
      </c>
      <c r="Y1267" s="270"/>
      <c r="Z1267" s="270"/>
      <c r="AB1267" s="272" t="str">
        <f t="shared" si="62"/>
        <v/>
      </c>
    </row>
    <row r="1268" spans="1:28" s="271" customFormat="1" ht="20.25">
      <c r="A1268" s="215"/>
      <c r="B1268" s="216" t="str">
        <f>IF(LEN(A1268)=0,"",INDEX('Smelter Look-up'!$A:$A,MATCH($A1268,'Smelter Look-up'!$E:$E,0)))</f>
        <v/>
      </c>
      <c r="C1268" s="220" t="str">
        <f>IF(LEN(A1268)=0,"",INDEX('Smelter Look-up'!$C:$C,MATCH($A1268,'Smelter Look-up'!$E:$E,0)))</f>
        <v/>
      </c>
      <c r="D1268" s="216"/>
      <c r="E1268" s="216" t="str">
        <f ca="1">IF(ISERROR($V1268),"",OFFSET('Smelter Look-up'!$D$4,$V1268-4,0)&amp;"")</f>
        <v/>
      </c>
      <c r="F1268" s="216" t="str">
        <f ca="1">IF(ISERROR($V1268),"",OFFSET('Smelter Look-up'!$E$4,$V1268-4,0))</f>
        <v/>
      </c>
      <c r="G1268" s="216" t="str">
        <f ca="1">IF(C1268=$X$4,"Enter smelter details", IF(ISERROR($V1268),"",OFFSET('Smelter Look-up'!$F$4,$V1268-4,0)))</f>
        <v/>
      </c>
      <c r="H1268" s="217" t="str">
        <f ca="1">IF(ISERROR($V1268),"",OFFSET('Smelter Look-up'!$G$4,$V1268-4,0))</f>
        <v/>
      </c>
      <c r="I1268" s="218" t="str">
        <f ca="1">IF(ISERROR($V1268),"",OFFSET('Smelter Look-up'!$H$4,$V1268-4,0))</f>
        <v/>
      </c>
      <c r="J1268" s="218" t="str">
        <f ca="1">IF(ISERROR($V1268),"",OFFSET('Smelter Look-up'!$I$4,$V1268-4,0))</f>
        <v/>
      </c>
      <c r="K1268" s="267"/>
      <c r="L1268" s="267"/>
      <c r="M1268" s="267"/>
      <c r="N1268" s="267"/>
      <c r="O1268" s="267"/>
      <c r="P1268" s="219"/>
      <c r="Q1268" s="268"/>
      <c r="R1268" s="216" t="str">
        <f ca="1">IF(ISERROR($V1268),"",OFFSET('Smelter Look-up'!$C$4,$V1268-4,0)&amp;"")</f>
        <v/>
      </c>
      <c r="S1268" s="224" t="str">
        <f t="shared" ca="1" si="60"/>
        <v/>
      </c>
      <c r="T1268" s="224" t="str">
        <f ca="1">IF(B1268="","",IF(ISERROR(MATCH($J1268,SorP!$B$1:$B$6230,0)),"",INDIRECT("'SorP'!$A$"&amp;MATCH($J1268,SorP!$B$1:$B$6230,0))))</f>
        <v/>
      </c>
      <c r="U1268" s="239"/>
      <c r="V1268" s="269" t="e">
        <f>IF(C1268="",NA(),MATCH($B1268&amp;$C1268,'Smelter Look-up'!$J:$J,0))</f>
        <v>#N/A</v>
      </c>
      <c r="W1268" s="270"/>
      <c r="X1268" s="270">
        <f t="shared" ca="1" si="61"/>
        <v>0</v>
      </c>
      <c r="Y1268" s="270"/>
      <c r="Z1268" s="270"/>
      <c r="AB1268" s="272" t="str">
        <f t="shared" si="62"/>
        <v/>
      </c>
    </row>
    <row r="1269" spans="1:28" s="271" customFormat="1" ht="20.25">
      <c r="A1269" s="215"/>
      <c r="B1269" s="216" t="str">
        <f>IF(LEN(A1269)=0,"",INDEX('Smelter Look-up'!$A:$A,MATCH($A1269,'Smelter Look-up'!$E:$E,0)))</f>
        <v/>
      </c>
      <c r="C1269" s="220" t="str">
        <f>IF(LEN(A1269)=0,"",INDEX('Smelter Look-up'!$C:$C,MATCH($A1269,'Smelter Look-up'!$E:$E,0)))</f>
        <v/>
      </c>
      <c r="D1269" s="216"/>
      <c r="E1269" s="216" t="str">
        <f ca="1">IF(ISERROR($V1269),"",OFFSET('Smelter Look-up'!$D$4,$V1269-4,0)&amp;"")</f>
        <v/>
      </c>
      <c r="F1269" s="216" t="str">
        <f ca="1">IF(ISERROR($V1269),"",OFFSET('Smelter Look-up'!$E$4,$V1269-4,0))</f>
        <v/>
      </c>
      <c r="G1269" s="216" t="str">
        <f ca="1">IF(C1269=$X$4,"Enter smelter details", IF(ISERROR($V1269),"",OFFSET('Smelter Look-up'!$F$4,$V1269-4,0)))</f>
        <v/>
      </c>
      <c r="H1269" s="217" t="str">
        <f ca="1">IF(ISERROR($V1269),"",OFFSET('Smelter Look-up'!$G$4,$V1269-4,0))</f>
        <v/>
      </c>
      <c r="I1269" s="218" t="str">
        <f ca="1">IF(ISERROR($V1269),"",OFFSET('Smelter Look-up'!$H$4,$V1269-4,0))</f>
        <v/>
      </c>
      <c r="J1269" s="218" t="str">
        <f ca="1">IF(ISERROR($V1269),"",OFFSET('Smelter Look-up'!$I$4,$V1269-4,0))</f>
        <v/>
      </c>
      <c r="K1269" s="267"/>
      <c r="L1269" s="267"/>
      <c r="M1269" s="267"/>
      <c r="N1269" s="267"/>
      <c r="O1269" s="267"/>
      <c r="P1269" s="219"/>
      <c r="Q1269" s="268"/>
      <c r="R1269" s="216" t="str">
        <f ca="1">IF(ISERROR($V1269),"",OFFSET('Smelter Look-up'!$C$4,$V1269-4,0)&amp;"")</f>
        <v/>
      </c>
      <c r="S1269" s="224" t="str">
        <f t="shared" ca="1" si="60"/>
        <v/>
      </c>
      <c r="T1269" s="224" t="str">
        <f ca="1">IF(B1269="","",IF(ISERROR(MATCH($J1269,SorP!$B$1:$B$6230,0)),"",INDIRECT("'SorP'!$A$"&amp;MATCH($J1269,SorP!$B$1:$B$6230,0))))</f>
        <v/>
      </c>
      <c r="U1269" s="239"/>
      <c r="V1269" s="269" t="e">
        <f>IF(C1269="",NA(),MATCH($B1269&amp;$C1269,'Smelter Look-up'!$J:$J,0))</f>
        <v>#N/A</v>
      </c>
      <c r="W1269" s="270"/>
      <c r="X1269" s="270">
        <f t="shared" ca="1" si="61"/>
        <v>0</v>
      </c>
      <c r="Y1269" s="270"/>
      <c r="Z1269" s="270"/>
      <c r="AB1269" s="272" t="str">
        <f t="shared" si="62"/>
        <v/>
      </c>
    </row>
    <row r="1270" spans="1:28" s="271" customFormat="1" ht="20.25">
      <c r="A1270" s="215"/>
      <c r="B1270" s="216" t="str">
        <f>IF(LEN(A1270)=0,"",INDEX('Smelter Look-up'!$A:$A,MATCH($A1270,'Smelter Look-up'!$E:$E,0)))</f>
        <v/>
      </c>
      <c r="C1270" s="220" t="str">
        <f>IF(LEN(A1270)=0,"",INDEX('Smelter Look-up'!$C:$C,MATCH($A1270,'Smelter Look-up'!$E:$E,0)))</f>
        <v/>
      </c>
      <c r="D1270" s="216"/>
      <c r="E1270" s="216" t="str">
        <f ca="1">IF(ISERROR($V1270),"",OFFSET('Smelter Look-up'!$D$4,$V1270-4,0)&amp;"")</f>
        <v/>
      </c>
      <c r="F1270" s="216" t="str">
        <f ca="1">IF(ISERROR($V1270),"",OFFSET('Smelter Look-up'!$E$4,$V1270-4,0))</f>
        <v/>
      </c>
      <c r="G1270" s="216" t="str">
        <f ca="1">IF(C1270=$X$4,"Enter smelter details", IF(ISERROR($V1270),"",OFFSET('Smelter Look-up'!$F$4,$V1270-4,0)))</f>
        <v/>
      </c>
      <c r="H1270" s="217" t="str">
        <f ca="1">IF(ISERROR($V1270),"",OFFSET('Smelter Look-up'!$G$4,$V1270-4,0))</f>
        <v/>
      </c>
      <c r="I1270" s="218" t="str">
        <f ca="1">IF(ISERROR($V1270),"",OFFSET('Smelter Look-up'!$H$4,$V1270-4,0))</f>
        <v/>
      </c>
      <c r="J1270" s="218" t="str">
        <f ca="1">IF(ISERROR($V1270),"",OFFSET('Smelter Look-up'!$I$4,$V1270-4,0))</f>
        <v/>
      </c>
      <c r="K1270" s="267"/>
      <c r="L1270" s="267"/>
      <c r="M1270" s="267"/>
      <c r="N1270" s="267"/>
      <c r="O1270" s="267"/>
      <c r="P1270" s="219"/>
      <c r="Q1270" s="268"/>
      <c r="R1270" s="216" t="str">
        <f ca="1">IF(ISERROR($V1270),"",OFFSET('Smelter Look-up'!$C$4,$V1270-4,0)&amp;"")</f>
        <v/>
      </c>
      <c r="S1270" s="224" t="str">
        <f t="shared" ca="1" si="60"/>
        <v/>
      </c>
      <c r="T1270" s="224" t="str">
        <f ca="1">IF(B1270="","",IF(ISERROR(MATCH($J1270,SorP!$B$1:$B$6230,0)),"",INDIRECT("'SorP'!$A$"&amp;MATCH($J1270,SorP!$B$1:$B$6230,0))))</f>
        <v/>
      </c>
      <c r="U1270" s="239"/>
      <c r="V1270" s="269" t="e">
        <f>IF(C1270="",NA(),MATCH($B1270&amp;$C1270,'Smelter Look-up'!$J:$J,0))</f>
        <v>#N/A</v>
      </c>
      <c r="W1270" s="270"/>
      <c r="X1270" s="270">
        <f t="shared" ca="1" si="61"/>
        <v>0</v>
      </c>
      <c r="Y1270" s="270"/>
      <c r="Z1270" s="270"/>
      <c r="AB1270" s="272" t="str">
        <f t="shared" si="62"/>
        <v/>
      </c>
    </row>
    <row r="1271" spans="1:28" s="271" customFormat="1" ht="20.25">
      <c r="A1271" s="215"/>
      <c r="B1271" s="216" t="str">
        <f>IF(LEN(A1271)=0,"",INDEX('Smelter Look-up'!$A:$A,MATCH($A1271,'Smelter Look-up'!$E:$E,0)))</f>
        <v/>
      </c>
      <c r="C1271" s="220" t="str">
        <f>IF(LEN(A1271)=0,"",INDEX('Smelter Look-up'!$C:$C,MATCH($A1271,'Smelter Look-up'!$E:$E,0)))</f>
        <v/>
      </c>
      <c r="D1271" s="216"/>
      <c r="E1271" s="216" t="str">
        <f ca="1">IF(ISERROR($V1271),"",OFFSET('Smelter Look-up'!$D$4,$V1271-4,0)&amp;"")</f>
        <v/>
      </c>
      <c r="F1271" s="216" t="str">
        <f ca="1">IF(ISERROR($V1271),"",OFFSET('Smelter Look-up'!$E$4,$V1271-4,0))</f>
        <v/>
      </c>
      <c r="G1271" s="216" t="str">
        <f ca="1">IF(C1271=$X$4,"Enter smelter details", IF(ISERROR($V1271),"",OFFSET('Smelter Look-up'!$F$4,$V1271-4,0)))</f>
        <v/>
      </c>
      <c r="H1271" s="217" t="str">
        <f ca="1">IF(ISERROR($V1271),"",OFFSET('Smelter Look-up'!$G$4,$V1271-4,0))</f>
        <v/>
      </c>
      <c r="I1271" s="218" t="str">
        <f ca="1">IF(ISERROR($V1271),"",OFFSET('Smelter Look-up'!$H$4,$V1271-4,0))</f>
        <v/>
      </c>
      <c r="J1271" s="218" t="str">
        <f ca="1">IF(ISERROR($V1271),"",OFFSET('Smelter Look-up'!$I$4,$V1271-4,0))</f>
        <v/>
      </c>
      <c r="K1271" s="267"/>
      <c r="L1271" s="267"/>
      <c r="M1271" s="267"/>
      <c r="N1271" s="267"/>
      <c r="O1271" s="267"/>
      <c r="P1271" s="219"/>
      <c r="Q1271" s="268"/>
      <c r="R1271" s="216" t="str">
        <f ca="1">IF(ISERROR($V1271),"",OFFSET('Smelter Look-up'!$C$4,$V1271-4,0)&amp;"")</f>
        <v/>
      </c>
      <c r="S1271" s="224" t="str">
        <f t="shared" ca="1" si="60"/>
        <v/>
      </c>
      <c r="T1271" s="224" t="str">
        <f ca="1">IF(B1271="","",IF(ISERROR(MATCH($J1271,SorP!$B$1:$B$6230,0)),"",INDIRECT("'SorP'!$A$"&amp;MATCH($J1271,SorP!$B$1:$B$6230,0))))</f>
        <v/>
      </c>
      <c r="U1271" s="239"/>
      <c r="V1271" s="269" t="e">
        <f>IF(C1271="",NA(),MATCH($B1271&amp;$C1271,'Smelter Look-up'!$J:$J,0))</f>
        <v>#N/A</v>
      </c>
      <c r="W1271" s="270"/>
      <c r="X1271" s="270">
        <f t="shared" ca="1" si="61"/>
        <v>0</v>
      </c>
      <c r="Y1271" s="270"/>
      <c r="Z1271" s="270"/>
      <c r="AB1271" s="272" t="str">
        <f t="shared" si="62"/>
        <v/>
      </c>
    </row>
    <row r="1272" spans="1:28" s="271" customFormat="1" ht="20.25">
      <c r="A1272" s="215"/>
      <c r="B1272" s="216" t="str">
        <f>IF(LEN(A1272)=0,"",INDEX('Smelter Look-up'!$A:$A,MATCH($A1272,'Smelter Look-up'!$E:$E,0)))</f>
        <v/>
      </c>
      <c r="C1272" s="220" t="str">
        <f>IF(LEN(A1272)=0,"",INDEX('Smelter Look-up'!$C:$C,MATCH($A1272,'Smelter Look-up'!$E:$E,0)))</f>
        <v/>
      </c>
      <c r="D1272" s="216"/>
      <c r="E1272" s="216" t="str">
        <f ca="1">IF(ISERROR($V1272),"",OFFSET('Smelter Look-up'!$D$4,$V1272-4,0)&amp;"")</f>
        <v/>
      </c>
      <c r="F1272" s="216" t="str">
        <f ca="1">IF(ISERROR($V1272),"",OFFSET('Smelter Look-up'!$E$4,$V1272-4,0))</f>
        <v/>
      </c>
      <c r="G1272" s="216" t="str">
        <f ca="1">IF(C1272=$X$4,"Enter smelter details", IF(ISERROR($V1272),"",OFFSET('Smelter Look-up'!$F$4,$V1272-4,0)))</f>
        <v/>
      </c>
      <c r="H1272" s="217" t="str">
        <f ca="1">IF(ISERROR($V1272),"",OFFSET('Smelter Look-up'!$G$4,$V1272-4,0))</f>
        <v/>
      </c>
      <c r="I1272" s="218" t="str">
        <f ca="1">IF(ISERROR($V1272),"",OFFSET('Smelter Look-up'!$H$4,$V1272-4,0))</f>
        <v/>
      </c>
      <c r="J1272" s="218" t="str">
        <f ca="1">IF(ISERROR($V1272),"",OFFSET('Smelter Look-up'!$I$4,$V1272-4,0))</f>
        <v/>
      </c>
      <c r="K1272" s="267"/>
      <c r="L1272" s="267"/>
      <c r="M1272" s="267"/>
      <c r="N1272" s="267"/>
      <c r="O1272" s="267"/>
      <c r="P1272" s="219"/>
      <c r="Q1272" s="268"/>
      <c r="R1272" s="216" t="str">
        <f ca="1">IF(ISERROR($V1272),"",OFFSET('Smelter Look-up'!$C$4,$V1272-4,0)&amp;"")</f>
        <v/>
      </c>
      <c r="S1272" s="224" t="str">
        <f t="shared" ca="1" si="60"/>
        <v/>
      </c>
      <c r="T1272" s="224" t="str">
        <f ca="1">IF(B1272="","",IF(ISERROR(MATCH($J1272,SorP!$B$1:$B$6230,0)),"",INDIRECT("'SorP'!$A$"&amp;MATCH($J1272,SorP!$B$1:$B$6230,0))))</f>
        <v/>
      </c>
      <c r="U1272" s="239"/>
      <c r="V1272" s="269" t="e">
        <f>IF(C1272="",NA(),MATCH($B1272&amp;$C1272,'Smelter Look-up'!$J:$J,0))</f>
        <v>#N/A</v>
      </c>
      <c r="W1272" s="270"/>
      <c r="X1272" s="270">
        <f t="shared" ca="1" si="61"/>
        <v>0</v>
      </c>
      <c r="Y1272" s="270"/>
      <c r="Z1272" s="270"/>
      <c r="AB1272" s="272" t="str">
        <f t="shared" si="62"/>
        <v/>
      </c>
    </row>
    <row r="1273" spans="1:28" s="271" customFormat="1" ht="20.25">
      <c r="A1273" s="215"/>
      <c r="B1273" s="216" t="str">
        <f>IF(LEN(A1273)=0,"",INDEX('Smelter Look-up'!$A:$A,MATCH($A1273,'Smelter Look-up'!$E:$E,0)))</f>
        <v/>
      </c>
      <c r="C1273" s="220" t="str">
        <f>IF(LEN(A1273)=0,"",INDEX('Smelter Look-up'!$C:$C,MATCH($A1273,'Smelter Look-up'!$E:$E,0)))</f>
        <v/>
      </c>
      <c r="D1273" s="216"/>
      <c r="E1273" s="216" t="str">
        <f ca="1">IF(ISERROR($V1273),"",OFFSET('Smelter Look-up'!$D$4,$V1273-4,0)&amp;"")</f>
        <v/>
      </c>
      <c r="F1273" s="216" t="str">
        <f ca="1">IF(ISERROR($V1273),"",OFFSET('Smelter Look-up'!$E$4,$V1273-4,0))</f>
        <v/>
      </c>
      <c r="G1273" s="216" t="str">
        <f ca="1">IF(C1273=$X$4,"Enter smelter details", IF(ISERROR($V1273),"",OFFSET('Smelter Look-up'!$F$4,$V1273-4,0)))</f>
        <v/>
      </c>
      <c r="H1273" s="217" t="str">
        <f ca="1">IF(ISERROR($V1273),"",OFFSET('Smelter Look-up'!$G$4,$V1273-4,0))</f>
        <v/>
      </c>
      <c r="I1273" s="218" t="str">
        <f ca="1">IF(ISERROR($V1273),"",OFFSET('Smelter Look-up'!$H$4,$V1273-4,0))</f>
        <v/>
      </c>
      <c r="J1273" s="218" t="str">
        <f ca="1">IF(ISERROR($V1273),"",OFFSET('Smelter Look-up'!$I$4,$V1273-4,0))</f>
        <v/>
      </c>
      <c r="K1273" s="267"/>
      <c r="L1273" s="267"/>
      <c r="M1273" s="267"/>
      <c r="N1273" s="267"/>
      <c r="O1273" s="267"/>
      <c r="P1273" s="219"/>
      <c r="Q1273" s="268"/>
      <c r="R1273" s="216" t="str">
        <f ca="1">IF(ISERROR($V1273),"",OFFSET('Smelter Look-up'!$C$4,$V1273-4,0)&amp;"")</f>
        <v/>
      </c>
      <c r="S1273" s="224" t="str">
        <f t="shared" ca="1" si="60"/>
        <v/>
      </c>
      <c r="T1273" s="224" t="str">
        <f ca="1">IF(B1273="","",IF(ISERROR(MATCH($J1273,SorP!$B$1:$B$6230,0)),"",INDIRECT("'SorP'!$A$"&amp;MATCH($J1273,SorP!$B$1:$B$6230,0))))</f>
        <v/>
      </c>
      <c r="U1273" s="239"/>
      <c r="V1273" s="269" t="e">
        <f>IF(C1273="",NA(),MATCH($B1273&amp;$C1273,'Smelter Look-up'!$J:$J,0))</f>
        <v>#N/A</v>
      </c>
      <c r="W1273" s="270"/>
      <c r="X1273" s="270">
        <f t="shared" ca="1" si="61"/>
        <v>0</v>
      </c>
      <c r="Y1273" s="270"/>
      <c r="Z1273" s="270"/>
      <c r="AB1273" s="272" t="str">
        <f t="shared" si="62"/>
        <v/>
      </c>
    </row>
    <row r="1274" spans="1:28" s="271" customFormat="1" ht="20.25">
      <c r="A1274" s="215"/>
      <c r="B1274" s="216" t="str">
        <f>IF(LEN(A1274)=0,"",INDEX('Smelter Look-up'!$A:$A,MATCH($A1274,'Smelter Look-up'!$E:$E,0)))</f>
        <v/>
      </c>
      <c r="C1274" s="220" t="str">
        <f>IF(LEN(A1274)=0,"",INDEX('Smelter Look-up'!$C:$C,MATCH($A1274,'Smelter Look-up'!$E:$E,0)))</f>
        <v/>
      </c>
      <c r="D1274" s="216"/>
      <c r="E1274" s="216" t="str">
        <f ca="1">IF(ISERROR($V1274),"",OFFSET('Smelter Look-up'!$D$4,$V1274-4,0)&amp;"")</f>
        <v/>
      </c>
      <c r="F1274" s="216" t="str">
        <f ca="1">IF(ISERROR($V1274),"",OFFSET('Smelter Look-up'!$E$4,$V1274-4,0))</f>
        <v/>
      </c>
      <c r="G1274" s="216" t="str">
        <f ca="1">IF(C1274=$X$4,"Enter smelter details", IF(ISERROR($V1274),"",OFFSET('Smelter Look-up'!$F$4,$V1274-4,0)))</f>
        <v/>
      </c>
      <c r="H1274" s="217" t="str">
        <f ca="1">IF(ISERROR($V1274),"",OFFSET('Smelter Look-up'!$G$4,$V1274-4,0))</f>
        <v/>
      </c>
      <c r="I1274" s="218" t="str">
        <f ca="1">IF(ISERROR($V1274),"",OFFSET('Smelter Look-up'!$H$4,$V1274-4,0))</f>
        <v/>
      </c>
      <c r="J1274" s="218" t="str">
        <f ca="1">IF(ISERROR($V1274),"",OFFSET('Smelter Look-up'!$I$4,$V1274-4,0))</f>
        <v/>
      </c>
      <c r="K1274" s="267"/>
      <c r="L1274" s="267"/>
      <c r="M1274" s="267"/>
      <c r="N1274" s="267"/>
      <c r="O1274" s="267"/>
      <c r="P1274" s="219"/>
      <c r="Q1274" s="268"/>
      <c r="R1274" s="216" t="str">
        <f ca="1">IF(ISERROR($V1274),"",OFFSET('Smelter Look-up'!$C$4,$V1274-4,0)&amp;"")</f>
        <v/>
      </c>
      <c r="S1274" s="224" t="str">
        <f t="shared" ca="1" si="60"/>
        <v/>
      </c>
      <c r="T1274" s="224" t="str">
        <f ca="1">IF(B1274="","",IF(ISERROR(MATCH($J1274,SorP!$B$1:$B$6230,0)),"",INDIRECT("'SorP'!$A$"&amp;MATCH($J1274,SorP!$B$1:$B$6230,0))))</f>
        <v/>
      </c>
      <c r="U1274" s="239"/>
      <c r="V1274" s="269" t="e">
        <f>IF(C1274="",NA(),MATCH($B1274&amp;$C1274,'Smelter Look-up'!$J:$J,0))</f>
        <v>#N/A</v>
      </c>
      <c r="W1274" s="270"/>
      <c r="X1274" s="270">
        <f t="shared" ca="1" si="61"/>
        <v>0</v>
      </c>
      <c r="Y1274" s="270"/>
      <c r="Z1274" s="270"/>
      <c r="AB1274" s="272" t="str">
        <f t="shared" si="62"/>
        <v/>
      </c>
    </row>
    <row r="1275" spans="1:28" s="271" customFormat="1" ht="20.25">
      <c r="A1275" s="215"/>
      <c r="B1275" s="216" t="str">
        <f>IF(LEN(A1275)=0,"",INDEX('Smelter Look-up'!$A:$A,MATCH($A1275,'Smelter Look-up'!$E:$E,0)))</f>
        <v/>
      </c>
      <c r="C1275" s="220" t="str">
        <f>IF(LEN(A1275)=0,"",INDEX('Smelter Look-up'!$C:$C,MATCH($A1275,'Smelter Look-up'!$E:$E,0)))</f>
        <v/>
      </c>
      <c r="D1275" s="216"/>
      <c r="E1275" s="216" t="str">
        <f ca="1">IF(ISERROR($V1275),"",OFFSET('Smelter Look-up'!$D$4,$V1275-4,0)&amp;"")</f>
        <v/>
      </c>
      <c r="F1275" s="216" t="str">
        <f ca="1">IF(ISERROR($V1275),"",OFFSET('Smelter Look-up'!$E$4,$V1275-4,0))</f>
        <v/>
      </c>
      <c r="G1275" s="216" t="str">
        <f ca="1">IF(C1275=$X$4,"Enter smelter details", IF(ISERROR($V1275),"",OFFSET('Smelter Look-up'!$F$4,$V1275-4,0)))</f>
        <v/>
      </c>
      <c r="H1275" s="217" t="str">
        <f ca="1">IF(ISERROR($V1275),"",OFFSET('Smelter Look-up'!$G$4,$V1275-4,0))</f>
        <v/>
      </c>
      <c r="I1275" s="218" t="str">
        <f ca="1">IF(ISERROR($V1275),"",OFFSET('Smelter Look-up'!$H$4,$V1275-4,0))</f>
        <v/>
      </c>
      <c r="J1275" s="218" t="str">
        <f ca="1">IF(ISERROR($V1275),"",OFFSET('Smelter Look-up'!$I$4,$V1275-4,0))</f>
        <v/>
      </c>
      <c r="K1275" s="267"/>
      <c r="L1275" s="267"/>
      <c r="M1275" s="267"/>
      <c r="N1275" s="267"/>
      <c r="O1275" s="267"/>
      <c r="P1275" s="219"/>
      <c r="Q1275" s="268"/>
      <c r="R1275" s="216" t="str">
        <f ca="1">IF(ISERROR($V1275),"",OFFSET('Smelter Look-up'!$C$4,$V1275-4,0)&amp;"")</f>
        <v/>
      </c>
      <c r="S1275" s="224" t="str">
        <f t="shared" ref="S1275:S1338" ca="1" si="63">IF(B1275="","",IF(ISERROR(MATCH($E1275,CL,0)),"Unknown",INDIRECT("'C'!$A$"&amp;MATCH($E1275,CL,0)+1)))</f>
        <v/>
      </c>
      <c r="T1275" s="224" t="str">
        <f ca="1">IF(B1275="","",IF(ISERROR(MATCH($J1275,SorP!$B$1:$B$6230,0)),"",INDIRECT("'SorP'!$A$"&amp;MATCH($J1275,SorP!$B$1:$B$6230,0))))</f>
        <v/>
      </c>
      <c r="U1275" s="239"/>
      <c r="V1275" s="269" t="e">
        <f>IF(C1275="",NA(),MATCH($B1275&amp;$C1275,'Smelter Look-up'!$J:$J,0))</f>
        <v>#N/A</v>
      </c>
      <c r="W1275" s="270"/>
      <c r="X1275" s="270">
        <f t="shared" ref="X1275:X1338" ca="1" si="64">IF(AND(C1275="Smelter not listed",OR(LEN(D1275)=0,LEN(E1275)=0)),1,0)</f>
        <v>0</v>
      </c>
      <c r="Y1275" s="270"/>
      <c r="Z1275" s="270"/>
      <c r="AB1275" s="272" t="str">
        <f t="shared" ref="AB1275:AB1338" si="65">B1275&amp;C1275</f>
        <v/>
      </c>
    </row>
    <row r="1276" spans="1:28" s="271" customFormat="1" ht="20.25">
      <c r="A1276" s="215"/>
      <c r="B1276" s="216" t="str">
        <f>IF(LEN(A1276)=0,"",INDEX('Smelter Look-up'!$A:$A,MATCH($A1276,'Smelter Look-up'!$E:$E,0)))</f>
        <v/>
      </c>
      <c r="C1276" s="220" t="str">
        <f>IF(LEN(A1276)=0,"",INDEX('Smelter Look-up'!$C:$C,MATCH($A1276,'Smelter Look-up'!$E:$E,0)))</f>
        <v/>
      </c>
      <c r="D1276" s="216"/>
      <c r="E1276" s="216" t="str">
        <f ca="1">IF(ISERROR($V1276),"",OFFSET('Smelter Look-up'!$D$4,$V1276-4,0)&amp;"")</f>
        <v/>
      </c>
      <c r="F1276" s="216" t="str">
        <f ca="1">IF(ISERROR($V1276),"",OFFSET('Smelter Look-up'!$E$4,$V1276-4,0))</f>
        <v/>
      </c>
      <c r="G1276" s="216" t="str">
        <f ca="1">IF(C1276=$X$4,"Enter smelter details", IF(ISERROR($V1276),"",OFFSET('Smelter Look-up'!$F$4,$V1276-4,0)))</f>
        <v/>
      </c>
      <c r="H1276" s="217" t="str">
        <f ca="1">IF(ISERROR($V1276),"",OFFSET('Smelter Look-up'!$G$4,$V1276-4,0))</f>
        <v/>
      </c>
      <c r="I1276" s="218" t="str">
        <f ca="1">IF(ISERROR($V1276),"",OFFSET('Smelter Look-up'!$H$4,$V1276-4,0))</f>
        <v/>
      </c>
      <c r="J1276" s="218" t="str">
        <f ca="1">IF(ISERROR($V1276),"",OFFSET('Smelter Look-up'!$I$4,$V1276-4,0))</f>
        <v/>
      </c>
      <c r="K1276" s="267"/>
      <c r="L1276" s="267"/>
      <c r="M1276" s="267"/>
      <c r="N1276" s="267"/>
      <c r="O1276" s="267"/>
      <c r="P1276" s="219"/>
      <c r="Q1276" s="268"/>
      <c r="R1276" s="216" t="str">
        <f ca="1">IF(ISERROR($V1276),"",OFFSET('Smelter Look-up'!$C$4,$V1276-4,0)&amp;"")</f>
        <v/>
      </c>
      <c r="S1276" s="224" t="str">
        <f t="shared" ca="1" si="63"/>
        <v/>
      </c>
      <c r="T1276" s="224" t="str">
        <f ca="1">IF(B1276="","",IF(ISERROR(MATCH($J1276,SorP!$B$1:$B$6230,0)),"",INDIRECT("'SorP'!$A$"&amp;MATCH($J1276,SorP!$B$1:$B$6230,0))))</f>
        <v/>
      </c>
      <c r="U1276" s="239"/>
      <c r="V1276" s="269" t="e">
        <f>IF(C1276="",NA(),MATCH($B1276&amp;$C1276,'Smelter Look-up'!$J:$J,0))</f>
        <v>#N/A</v>
      </c>
      <c r="W1276" s="270"/>
      <c r="X1276" s="270">
        <f t="shared" ca="1" si="64"/>
        <v>0</v>
      </c>
      <c r="Y1276" s="270"/>
      <c r="Z1276" s="270"/>
      <c r="AB1276" s="272" t="str">
        <f t="shared" si="65"/>
        <v/>
      </c>
    </row>
    <row r="1277" spans="1:28" s="271" customFormat="1" ht="20.25">
      <c r="A1277" s="215"/>
      <c r="B1277" s="216" t="str">
        <f>IF(LEN(A1277)=0,"",INDEX('Smelter Look-up'!$A:$A,MATCH($A1277,'Smelter Look-up'!$E:$E,0)))</f>
        <v/>
      </c>
      <c r="C1277" s="220" t="str">
        <f>IF(LEN(A1277)=0,"",INDEX('Smelter Look-up'!$C:$C,MATCH($A1277,'Smelter Look-up'!$E:$E,0)))</f>
        <v/>
      </c>
      <c r="D1277" s="216"/>
      <c r="E1277" s="216" t="str">
        <f ca="1">IF(ISERROR($V1277),"",OFFSET('Smelter Look-up'!$D$4,$V1277-4,0)&amp;"")</f>
        <v/>
      </c>
      <c r="F1277" s="216" t="str">
        <f ca="1">IF(ISERROR($V1277),"",OFFSET('Smelter Look-up'!$E$4,$V1277-4,0))</f>
        <v/>
      </c>
      <c r="G1277" s="216" t="str">
        <f ca="1">IF(C1277=$X$4,"Enter smelter details", IF(ISERROR($V1277),"",OFFSET('Smelter Look-up'!$F$4,$V1277-4,0)))</f>
        <v/>
      </c>
      <c r="H1277" s="217" t="str">
        <f ca="1">IF(ISERROR($V1277),"",OFFSET('Smelter Look-up'!$G$4,$V1277-4,0))</f>
        <v/>
      </c>
      <c r="I1277" s="218" t="str">
        <f ca="1">IF(ISERROR($V1277),"",OFFSET('Smelter Look-up'!$H$4,$V1277-4,0))</f>
        <v/>
      </c>
      <c r="J1277" s="218" t="str">
        <f ca="1">IF(ISERROR($V1277),"",OFFSET('Smelter Look-up'!$I$4,$V1277-4,0))</f>
        <v/>
      </c>
      <c r="K1277" s="267"/>
      <c r="L1277" s="267"/>
      <c r="M1277" s="267"/>
      <c r="N1277" s="267"/>
      <c r="O1277" s="267"/>
      <c r="P1277" s="219"/>
      <c r="Q1277" s="268"/>
      <c r="R1277" s="216" t="str">
        <f ca="1">IF(ISERROR($V1277),"",OFFSET('Smelter Look-up'!$C$4,$V1277-4,0)&amp;"")</f>
        <v/>
      </c>
      <c r="S1277" s="224" t="str">
        <f t="shared" ca="1" si="63"/>
        <v/>
      </c>
      <c r="T1277" s="224" t="str">
        <f ca="1">IF(B1277="","",IF(ISERROR(MATCH($J1277,SorP!$B$1:$B$6230,0)),"",INDIRECT("'SorP'!$A$"&amp;MATCH($J1277,SorP!$B$1:$B$6230,0))))</f>
        <v/>
      </c>
      <c r="U1277" s="239"/>
      <c r="V1277" s="269" t="e">
        <f>IF(C1277="",NA(),MATCH($B1277&amp;$C1277,'Smelter Look-up'!$J:$J,0))</f>
        <v>#N/A</v>
      </c>
      <c r="W1277" s="270"/>
      <c r="X1277" s="270">
        <f t="shared" ca="1" si="64"/>
        <v>0</v>
      </c>
      <c r="Y1277" s="270"/>
      <c r="Z1277" s="270"/>
      <c r="AB1277" s="272" t="str">
        <f t="shared" si="65"/>
        <v/>
      </c>
    </row>
    <row r="1278" spans="1:28" s="271" customFormat="1" ht="20.25">
      <c r="A1278" s="215"/>
      <c r="B1278" s="216" t="str">
        <f>IF(LEN(A1278)=0,"",INDEX('Smelter Look-up'!$A:$A,MATCH($A1278,'Smelter Look-up'!$E:$E,0)))</f>
        <v/>
      </c>
      <c r="C1278" s="220" t="str">
        <f>IF(LEN(A1278)=0,"",INDEX('Smelter Look-up'!$C:$C,MATCH($A1278,'Smelter Look-up'!$E:$E,0)))</f>
        <v/>
      </c>
      <c r="D1278" s="216"/>
      <c r="E1278" s="216" t="str">
        <f ca="1">IF(ISERROR($V1278),"",OFFSET('Smelter Look-up'!$D$4,$V1278-4,0)&amp;"")</f>
        <v/>
      </c>
      <c r="F1278" s="216" t="str">
        <f ca="1">IF(ISERROR($V1278),"",OFFSET('Smelter Look-up'!$E$4,$V1278-4,0))</f>
        <v/>
      </c>
      <c r="G1278" s="216" t="str">
        <f ca="1">IF(C1278=$X$4,"Enter smelter details", IF(ISERROR($V1278),"",OFFSET('Smelter Look-up'!$F$4,$V1278-4,0)))</f>
        <v/>
      </c>
      <c r="H1278" s="217" t="str">
        <f ca="1">IF(ISERROR($V1278),"",OFFSET('Smelter Look-up'!$G$4,$V1278-4,0))</f>
        <v/>
      </c>
      <c r="I1278" s="218" t="str">
        <f ca="1">IF(ISERROR($V1278),"",OFFSET('Smelter Look-up'!$H$4,$V1278-4,0))</f>
        <v/>
      </c>
      <c r="J1278" s="218" t="str">
        <f ca="1">IF(ISERROR($V1278),"",OFFSET('Smelter Look-up'!$I$4,$V1278-4,0))</f>
        <v/>
      </c>
      <c r="K1278" s="267"/>
      <c r="L1278" s="267"/>
      <c r="M1278" s="267"/>
      <c r="N1278" s="267"/>
      <c r="O1278" s="267"/>
      <c r="P1278" s="219"/>
      <c r="Q1278" s="268"/>
      <c r="R1278" s="216" t="str">
        <f ca="1">IF(ISERROR($V1278),"",OFFSET('Smelter Look-up'!$C$4,$V1278-4,0)&amp;"")</f>
        <v/>
      </c>
      <c r="S1278" s="224" t="str">
        <f t="shared" ca="1" si="63"/>
        <v/>
      </c>
      <c r="T1278" s="224" t="str">
        <f ca="1">IF(B1278="","",IF(ISERROR(MATCH($J1278,SorP!$B$1:$B$6230,0)),"",INDIRECT("'SorP'!$A$"&amp;MATCH($J1278,SorP!$B$1:$B$6230,0))))</f>
        <v/>
      </c>
      <c r="U1278" s="239"/>
      <c r="V1278" s="269" t="e">
        <f>IF(C1278="",NA(),MATCH($B1278&amp;$C1278,'Smelter Look-up'!$J:$J,0))</f>
        <v>#N/A</v>
      </c>
      <c r="W1278" s="270"/>
      <c r="X1278" s="270">
        <f t="shared" ca="1" si="64"/>
        <v>0</v>
      </c>
      <c r="Y1278" s="270"/>
      <c r="Z1278" s="270"/>
      <c r="AB1278" s="272" t="str">
        <f t="shared" si="65"/>
        <v/>
      </c>
    </row>
    <row r="1279" spans="1:28" s="271" customFormat="1" ht="20.25">
      <c r="A1279" s="215"/>
      <c r="B1279" s="216" t="str">
        <f>IF(LEN(A1279)=0,"",INDEX('Smelter Look-up'!$A:$A,MATCH($A1279,'Smelter Look-up'!$E:$E,0)))</f>
        <v/>
      </c>
      <c r="C1279" s="220" t="str">
        <f>IF(LEN(A1279)=0,"",INDEX('Smelter Look-up'!$C:$C,MATCH($A1279,'Smelter Look-up'!$E:$E,0)))</f>
        <v/>
      </c>
      <c r="D1279" s="216"/>
      <c r="E1279" s="216" t="str">
        <f ca="1">IF(ISERROR($V1279),"",OFFSET('Smelter Look-up'!$D$4,$V1279-4,0)&amp;"")</f>
        <v/>
      </c>
      <c r="F1279" s="216" t="str">
        <f ca="1">IF(ISERROR($V1279),"",OFFSET('Smelter Look-up'!$E$4,$V1279-4,0))</f>
        <v/>
      </c>
      <c r="G1279" s="216" t="str">
        <f ca="1">IF(C1279=$X$4,"Enter smelter details", IF(ISERROR($V1279),"",OFFSET('Smelter Look-up'!$F$4,$V1279-4,0)))</f>
        <v/>
      </c>
      <c r="H1279" s="217" t="str">
        <f ca="1">IF(ISERROR($V1279),"",OFFSET('Smelter Look-up'!$G$4,$V1279-4,0))</f>
        <v/>
      </c>
      <c r="I1279" s="218" t="str">
        <f ca="1">IF(ISERROR($V1279),"",OFFSET('Smelter Look-up'!$H$4,$V1279-4,0))</f>
        <v/>
      </c>
      <c r="J1279" s="218" t="str">
        <f ca="1">IF(ISERROR($V1279),"",OFFSET('Smelter Look-up'!$I$4,$V1279-4,0))</f>
        <v/>
      </c>
      <c r="K1279" s="267"/>
      <c r="L1279" s="267"/>
      <c r="M1279" s="267"/>
      <c r="N1279" s="267"/>
      <c r="O1279" s="267"/>
      <c r="P1279" s="219"/>
      <c r="Q1279" s="268"/>
      <c r="R1279" s="216" t="str">
        <f ca="1">IF(ISERROR($V1279),"",OFFSET('Smelter Look-up'!$C$4,$V1279-4,0)&amp;"")</f>
        <v/>
      </c>
      <c r="S1279" s="224" t="str">
        <f t="shared" ca="1" si="63"/>
        <v/>
      </c>
      <c r="T1279" s="224" t="str">
        <f ca="1">IF(B1279="","",IF(ISERROR(MATCH($J1279,SorP!$B$1:$B$6230,0)),"",INDIRECT("'SorP'!$A$"&amp;MATCH($J1279,SorP!$B$1:$B$6230,0))))</f>
        <v/>
      </c>
      <c r="U1279" s="239"/>
      <c r="V1279" s="269" t="e">
        <f>IF(C1279="",NA(),MATCH($B1279&amp;$C1279,'Smelter Look-up'!$J:$J,0))</f>
        <v>#N/A</v>
      </c>
      <c r="W1279" s="270"/>
      <c r="X1279" s="270">
        <f t="shared" ca="1" si="64"/>
        <v>0</v>
      </c>
      <c r="Y1279" s="270"/>
      <c r="Z1279" s="270"/>
      <c r="AB1279" s="272" t="str">
        <f t="shared" si="65"/>
        <v/>
      </c>
    </row>
    <row r="1280" spans="1:28" s="271" customFormat="1" ht="20.25">
      <c r="A1280" s="215"/>
      <c r="B1280" s="216" t="str">
        <f>IF(LEN(A1280)=0,"",INDEX('Smelter Look-up'!$A:$A,MATCH($A1280,'Smelter Look-up'!$E:$E,0)))</f>
        <v/>
      </c>
      <c r="C1280" s="220" t="str">
        <f>IF(LEN(A1280)=0,"",INDEX('Smelter Look-up'!$C:$C,MATCH($A1280,'Smelter Look-up'!$E:$E,0)))</f>
        <v/>
      </c>
      <c r="D1280" s="216"/>
      <c r="E1280" s="216" t="str">
        <f ca="1">IF(ISERROR($V1280),"",OFFSET('Smelter Look-up'!$D$4,$V1280-4,0)&amp;"")</f>
        <v/>
      </c>
      <c r="F1280" s="216" t="str">
        <f ca="1">IF(ISERROR($V1280),"",OFFSET('Smelter Look-up'!$E$4,$V1280-4,0))</f>
        <v/>
      </c>
      <c r="G1280" s="216" t="str">
        <f ca="1">IF(C1280=$X$4,"Enter smelter details", IF(ISERROR($V1280),"",OFFSET('Smelter Look-up'!$F$4,$V1280-4,0)))</f>
        <v/>
      </c>
      <c r="H1280" s="217" t="str">
        <f ca="1">IF(ISERROR($V1280),"",OFFSET('Smelter Look-up'!$G$4,$V1280-4,0))</f>
        <v/>
      </c>
      <c r="I1280" s="218" t="str">
        <f ca="1">IF(ISERROR($V1280),"",OFFSET('Smelter Look-up'!$H$4,$V1280-4,0))</f>
        <v/>
      </c>
      <c r="J1280" s="218" t="str">
        <f ca="1">IF(ISERROR($V1280),"",OFFSET('Smelter Look-up'!$I$4,$V1280-4,0))</f>
        <v/>
      </c>
      <c r="K1280" s="267"/>
      <c r="L1280" s="267"/>
      <c r="M1280" s="267"/>
      <c r="N1280" s="267"/>
      <c r="O1280" s="267"/>
      <c r="P1280" s="219"/>
      <c r="Q1280" s="268"/>
      <c r="R1280" s="216" t="str">
        <f ca="1">IF(ISERROR($V1280),"",OFFSET('Smelter Look-up'!$C$4,$V1280-4,0)&amp;"")</f>
        <v/>
      </c>
      <c r="S1280" s="224" t="str">
        <f t="shared" ca="1" si="63"/>
        <v/>
      </c>
      <c r="T1280" s="224" t="str">
        <f ca="1">IF(B1280="","",IF(ISERROR(MATCH($J1280,SorP!$B$1:$B$6230,0)),"",INDIRECT("'SorP'!$A$"&amp;MATCH($J1280,SorP!$B$1:$B$6230,0))))</f>
        <v/>
      </c>
      <c r="U1280" s="239"/>
      <c r="V1280" s="269" t="e">
        <f>IF(C1280="",NA(),MATCH($B1280&amp;$C1280,'Smelter Look-up'!$J:$J,0))</f>
        <v>#N/A</v>
      </c>
      <c r="W1280" s="270"/>
      <c r="X1280" s="270">
        <f t="shared" ca="1" si="64"/>
        <v>0</v>
      </c>
      <c r="Y1280" s="270"/>
      <c r="Z1280" s="270"/>
      <c r="AB1280" s="272" t="str">
        <f t="shared" si="65"/>
        <v/>
      </c>
    </row>
    <row r="1281" spans="1:28" s="271" customFormat="1" ht="20.25">
      <c r="A1281" s="215"/>
      <c r="B1281" s="216" t="str">
        <f>IF(LEN(A1281)=0,"",INDEX('Smelter Look-up'!$A:$A,MATCH($A1281,'Smelter Look-up'!$E:$E,0)))</f>
        <v/>
      </c>
      <c r="C1281" s="220" t="str">
        <f>IF(LEN(A1281)=0,"",INDEX('Smelter Look-up'!$C:$C,MATCH($A1281,'Smelter Look-up'!$E:$E,0)))</f>
        <v/>
      </c>
      <c r="D1281" s="216"/>
      <c r="E1281" s="216" t="str">
        <f ca="1">IF(ISERROR($V1281),"",OFFSET('Smelter Look-up'!$D$4,$V1281-4,0)&amp;"")</f>
        <v/>
      </c>
      <c r="F1281" s="216" t="str">
        <f ca="1">IF(ISERROR($V1281),"",OFFSET('Smelter Look-up'!$E$4,$V1281-4,0))</f>
        <v/>
      </c>
      <c r="G1281" s="216" t="str">
        <f ca="1">IF(C1281=$X$4,"Enter smelter details", IF(ISERROR($V1281),"",OFFSET('Smelter Look-up'!$F$4,$V1281-4,0)))</f>
        <v/>
      </c>
      <c r="H1281" s="217" t="str">
        <f ca="1">IF(ISERROR($V1281),"",OFFSET('Smelter Look-up'!$G$4,$V1281-4,0))</f>
        <v/>
      </c>
      <c r="I1281" s="218" t="str">
        <f ca="1">IF(ISERROR($V1281),"",OFFSET('Smelter Look-up'!$H$4,$V1281-4,0))</f>
        <v/>
      </c>
      <c r="J1281" s="218" t="str">
        <f ca="1">IF(ISERROR($V1281),"",OFFSET('Smelter Look-up'!$I$4,$V1281-4,0))</f>
        <v/>
      </c>
      <c r="K1281" s="267"/>
      <c r="L1281" s="267"/>
      <c r="M1281" s="267"/>
      <c r="N1281" s="267"/>
      <c r="O1281" s="267"/>
      <c r="P1281" s="219"/>
      <c r="Q1281" s="268"/>
      <c r="R1281" s="216" t="str">
        <f ca="1">IF(ISERROR($V1281),"",OFFSET('Smelter Look-up'!$C$4,$V1281-4,0)&amp;"")</f>
        <v/>
      </c>
      <c r="S1281" s="224" t="str">
        <f t="shared" ca="1" si="63"/>
        <v/>
      </c>
      <c r="T1281" s="224" t="str">
        <f ca="1">IF(B1281="","",IF(ISERROR(MATCH($J1281,SorP!$B$1:$B$6230,0)),"",INDIRECT("'SorP'!$A$"&amp;MATCH($J1281,SorP!$B$1:$B$6230,0))))</f>
        <v/>
      </c>
      <c r="U1281" s="239"/>
      <c r="V1281" s="269" t="e">
        <f>IF(C1281="",NA(),MATCH($B1281&amp;$C1281,'Smelter Look-up'!$J:$J,0))</f>
        <v>#N/A</v>
      </c>
      <c r="W1281" s="270"/>
      <c r="X1281" s="270">
        <f t="shared" ca="1" si="64"/>
        <v>0</v>
      </c>
      <c r="Y1281" s="270"/>
      <c r="Z1281" s="270"/>
      <c r="AB1281" s="272" t="str">
        <f t="shared" si="65"/>
        <v/>
      </c>
    </row>
    <row r="1282" spans="1:28" s="271" customFormat="1" ht="20.25">
      <c r="A1282" s="215"/>
      <c r="B1282" s="216" t="str">
        <f>IF(LEN(A1282)=0,"",INDEX('Smelter Look-up'!$A:$A,MATCH($A1282,'Smelter Look-up'!$E:$E,0)))</f>
        <v/>
      </c>
      <c r="C1282" s="220" t="str">
        <f>IF(LEN(A1282)=0,"",INDEX('Smelter Look-up'!$C:$C,MATCH($A1282,'Smelter Look-up'!$E:$E,0)))</f>
        <v/>
      </c>
      <c r="D1282" s="216"/>
      <c r="E1282" s="216" t="str">
        <f ca="1">IF(ISERROR($V1282),"",OFFSET('Smelter Look-up'!$D$4,$V1282-4,0)&amp;"")</f>
        <v/>
      </c>
      <c r="F1282" s="216" t="str">
        <f ca="1">IF(ISERROR($V1282),"",OFFSET('Smelter Look-up'!$E$4,$V1282-4,0))</f>
        <v/>
      </c>
      <c r="G1282" s="216" t="str">
        <f ca="1">IF(C1282=$X$4,"Enter smelter details", IF(ISERROR($V1282),"",OFFSET('Smelter Look-up'!$F$4,$V1282-4,0)))</f>
        <v/>
      </c>
      <c r="H1282" s="217" t="str">
        <f ca="1">IF(ISERROR($V1282),"",OFFSET('Smelter Look-up'!$G$4,$V1282-4,0))</f>
        <v/>
      </c>
      <c r="I1282" s="218" t="str">
        <f ca="1">IF(ISERROR($V1282),"",OFFSET('Smelter Look-up'!$H$4,$V1282-4,0))</f>
        <v/>
      </c>
      <c r="J1282" s="218" t="str">
        <f ca="1">IF(ISERROR($V1282),"",OFFSET('Smelter Look-up'!$I$4,$V1282-4,0))</f>
        <v/>
      </c>
      <c r="K1282" s="267"/>
      <c r="L1282" s="267"/>
      <c r="M1282" s="267"/>
      <c r="N1282" s="267"/>
      <c r="O1282" s="267"/>
      <c r="P1282" s="219"/>
      <c r="Q1282" s="268"/>
      <c r="R1282" s="216" t="str">
        <f ca="1">IF(ISERROR($V1282),"",OFFSET('Smelter Look-up'!$C$4,$V1282-4,0)&amp;"")</f>
        <v/>
      </c>
      <c r="S1282" s="224" t="str">
        <f t="shared" ca="1" si="63"/>
        <v/>
      </c>
      <c r="T1282" s="224" t="str">
        <f ca="1">IF(B1282="","",IF(ISERROR(MATCH($J1282,SorP!$B$1:$B$6230,0)),"",INDIRECT("'SorP'!$A$"&amp;MATCH($J1282,SorP!$B$1:$B$6230,0))))</f>
        <v/>
      </c>
      <c r="U1282" s="239"/>
      <c r="V1282" s="269" t="e">
        <f>IF(C1282="",NA(),MATCH($B1282&amp;$C1282,'Smelter Look-up'!$J:$J,0))</f>
        <v>#N/A</v>
      </c>
      <c r="W1282" s="270"/>
      <c r="X1282" s="270">
        <f t="shared" ca="1" si="64"/>
        <v>0</v>
      </c>
      <c r="Y1282" s="270"/>
      <c r="Z1282" s="270"/>
      <c r="AB1282" s="272" t="str">
        <f t="shared" si="65"/>
        <v/>
      </c>
    </row>
    <row r="1283" spans="1:28" s="271" customFormat="1" ht="20.25">
      <c r="A1283" s="215"/>
      <c r="B1283" s="216" t="str">
        <f>IF(LEN(A1283)=0,"",INDEX('Smelter Look-up'!$A:$A,MATCH($A1283,'Smelter Look-up'!$E:$E,0)))</f>
        <v/>
      </c>
      <c r="C1283" s="220" t="str">
        <f>IF(LEN(A1283)=0,"",INDEX('Smelter Look-up'!$C:$C,MATCH($A1283,'Smelter Look-up'!$E:$E,0)))</f>
        <v/>
      </c>
      <c r="D1283" s="216"/>
      <c r="E1283" s="216" t="str">
        <f ca="1">IF(ISERROR($V1283),"",OFFSET('Smelter Look-up'!$D$4,$V1283-4,0)&amp;"")</f>
        <v/>
      </c>
      <c r="F1283" s="216" t="str">
        <f ca="1">IF(ISERROR($V1283),"",OFFSET('Smelter Look-up'!$E$4,$V1283-4,0))</f>
        <v/>
      </c>
      <c r="G1283" s="216" t="str">
        <f ca="1">IF(C1283=$X$4,"Enter smelter details", IF(ISERROR($V1283),"",OFFSET('Smelter Look-up'!$F$4,$V1283-4,0)))</f>
        <v/>
      </c>
      <c r="H1283" s="217" t="str">
        <f ca="1">IF(ISERROR($V1283),"",OFFSET('Smelter Look-up'!$G$4,$V1283-4,0))</f>
        <v/>
      </c>
      <c r="I1283" s="218" t="str">
        <f ca="1">IF(ISERROR($V1283),"",OFFSET('Smelter Look-up'!$H$4,$V1283-4,0))</f>
        <v/>
      </c>
      <c r="J1283" s="218" t="str">
        <f ca="1">IF(ISERROR($V1283),"",OFFSET('Smelter Look-up'!$I$4,$V1283-4,0))</f>
        <v/>
      </c>
      <c r="K1283" s="267"/>
      <c r="L1283" s="267"/>
      <c r="M1283" s="267"/>
      <c r="N1283" s="267"/>
      <c r="O1283" s="267"/>
      <c r="P1283" s="219"/>
      <c r="Q1283" s="268"/>
      <c r="R1283" s="216" t="str">
        <f ca="1">IF(ISERROR($V1283),"",OFFSET('Smelter Look-up'!$C$4,$V1283-4,0)&amp;"")</f>
        <v/>
      </c>
      <c r="S1283" s="224" t="str">
        <f t="shared" ca="1" si="63"/>
        <v/>
      </c>
      <c r="T1283" s="224" t="str">
        <f ca="1">IF(B1283="","",IF(ISERROR(MATCH($J1283,SorP!$B$1:$B$6230,0)),"",INDIRECT("'SorP'!$A$"&amp;MATCH($J1283,SorP!$B$1:$B$6230,0))))</f>
        <v/>
      </c>
      <c r="U1283" s="239"/>
      <c r="V1283" s="269" t="e">
        <f>IF(C1283="",NA(),MATCH($B1283&amp;$C1283,'Smelter Look-up'!$J:$J,0))</f>
        <v>#N/A</v>
      </c>
      <c r="W1283" s="270"/>
      <c r="X1283" s="270">
        <f t="shared" ca="1" si="64"/>
        <v>0</v>
      </c>
      <c r="Y1283" s="270"/>
      <c r="Z1283" s="270"/>
      <c r="AB1283" s="272" t="str">
        <f t="shared" si="65"/>
        <v/>
      </c>
    </row>
    <row r="1284" spans="1:28" s="271" customFormat="1" ht="20.25">
      <c r="A1284" s="215"/>
      <c r="B1284" s="216" t="str">
        <f>IF(LEN(A1284)=0,"",INDEX('Smelter Look-up'!$A:$A,MATCH($A1284,'Smelter Look-up'!$E:$E,0)))</f>
        <v/>
      </c>
      <c r="C1284" s="220" t="str">
        <f>IF(LEN(A1284)=0,"",INDEX('Smelter Look-up'!$C:$C,MATCH($A1284,'Smelter Look-up'!$E:$E,0)))</f>
        <v/>
      </c>
      <c r="D1284" s="216"/>
      <c r="E1284" s="216" t="str">
        <f ca="1">IF(ISERROR($V1284),"",OFFSET('Smelter Look-up'!$D$4,$V1284-4,0)&amp;"")</f>
        <v/>
      </c>
      <c r="F1284" s="216" t="str">
        <f ca="1">IF(ISERROR($V1284),"",OFFSET('Smelter Look-up'!$E$4,$V1284-4,0))</f>
        <v/>
      </c>
      <c r="G1284" s="216" t="str">
        <f ca="1">IF(C1284=$X$4,"Enter smelter details", IF(ISERROR($V1284),"",OFFSET('Smelter Look-up'!$F$4,$V1284-4,0)))</f>
        <v/>
      </c>
      <c r="H1284" s="217" t="str">
        <f ca="1">IF(ISERROR($V1284),"",OFFSET('Smelter Look-up'!$G$4,$V1284-4,0))</f>
        <v/>
      </c>
      <c r="I1284" s="218" t="str">
        <f ca="1">IF(ISERROR($V1284),"",OFFSET('Smelter Look-up'!$H$4,$V1284-4,0))</f>
        <v/>
      </c>
      <c r="J1284" s="218" t="str">
        <f ca="1">IF(ISERROR($V1284),"",OFFSET('Smelter Look-up'!$I$4,$V1284-4,0))</f>
        <v/>
      </c>
      <c r="K1284" s="267"/>
      <c r="L1284" s="267"/>
      <c r="M1284" s="267"/>
      <c r="N1284" s="267"/>
      <c r="O1284" s="267"/>
      <c r="P1284" s="219"/>
      <c r="Q1284" s="268"/>
      <c r="R1284" s="216" t="str">
        <f ca="1">IF(ISERROR($V1284),"",OFFSET('Smelter Look-up'!$C$4,$V1284-4,0)&amp;"")</f>
        <v/>
      </c>
      <c r="S1284" s="224" t="str">
        <f t="shared" ca="1" si="63"/>
        <v/>
      </c>
      <c r="T1284" s="224" t="str">
        <f ca="1">IF(B1284="","",IF(ISERROR(MATCH($J1284,SorP!$B$1:$B$6230,0)),"",INDIRECT("'SorP'!$A$"&amp;MATCH($J1284,SorP!$B$1:$B$6230,0))))</f>
        <v/>
      </c>
      <c r="U1284" s="239"/>
      <c r="V1284" s="269" t="e">
        <f>IF(C1284="",NA(),MATCH($B1284&amp;$C1284,'Smelter Look-up'!$J:$J,0))</f>
        <v>#N/A</v>
      </c>
      <c r="W1284" s="270"/>
      <c r="X1284" s="270">
        <f t="shared" ca="1" si="64"/>
        <v>0</v>
      </c>
      <c r="Y1284" s="270"/>
      <c r="Z1284" s="270"/>
      <c r="AB1284" s="272" t="str">
        <f t="shared" si="65"/>
        <v/>
      </c>
    </row>
    <row r="1285" spans="1:28" s="271" customFormat="1" ht="20.25">
      <c r="A1285" s="215"/>
      <c r="B1285" s="216" t="str">
        <f>IF(LEN(A1285)=0,"",INDEX('Smelter Look-up'!$A:$A,MATCH($A1285,'Smelter Look-up'!$E:$E,0)))</f>
        <v/>
      </c>
      <c r="C1285" s="220" t="str">
        <f>IF(LEN(A1285)=0,"",INDEX('Smelter Look-up'!$C:$C,MATCH($A1285,'Smelter Look-up'!$E:$E,0)))</f>
        <v/>
      </c>
      <c r="D1285" s="216"/>
      <c r="E1285" s="216" t="str">
        <f ca="1">IF(ISERROR($V1285),"",OFFSET('Smelter Look-up'!$D$4,$V1285-4,0)&amp;"")</f>
        <v/>
      </c>
      <c r="F1285" s="216" t="str">
        <f ca="1">IF(ISERROR($V1285),"",OFFSET('Smelter Look-up'!$E$4,$V1285-4,0))</f>
        <v/>
      </c>
      <c r="G1285" s="216" t="str">
        <f ca="1">IF(C1285=$X$4,"Enter smelter details", IF(ISERROR($V1285),"",OFFSET('Smelter Look-up'!$F$4,$V1285-4,0)))</f>
        <v/>
      </c>
      <c r="H1285" s="217" t="str">
        <f ca="1">IF(ISERROR($V1285),"",OFFSET('Smelter Look-up'!$G$4,$V1285-4,0))</f>
        <v/>
      </c>
      <c r="I1285" s="218" t="str">
        <f ca="1">IF(ISERROR($V1285),"",OFFSET('Smelter Look-up'!$H$4,$V1285-4,0))</f>
        <v/>
      </c>
      <c r="J1285" s="218" t="str">
        <f ca="1">IF(ISERROR($V1285),"",OFFSET('Smelter Look-up'!$I$4,$V1285-4,0))</f>
        <v/>
      </c>
      <c r="K1285" s="267"/>
      <c r="L1285" s="267"/>
      <c r="M1285" s="267"/>
      <c r="N1285" s="267"/>
      <c r="O1285" s="267"/>
      <c r="P1285" s="219"/>
      <c r="Q1285" s="268"/>
      <c r="R1285" s="216" t="str">
        <f ca="1">IF(ISERROR($V1285),"",OFFSET('Smelter Look-up'!$C$4,$V1285-4,0)&amp;"")</f>
        <v/>
      </c>
      <c r="S1285" s="224" t="str">
        <f t="shared" ca="1" si="63"/>
        <v/>
      </c>
      <c r="T1285" s="224" t="str">
        <f ca="1">IF(B1285="","",IF(ISERROR(MATCH($J1285,SorP!$B$1:$B$6230,0)),"",INDIRECT("'SorP'!$A$"&amp;MATCH($J1285,SorP!$B$1:$B$6230,0))))</f>
        <v/>
      </c>
      <c r="U1285" s="239"/>
      <c r="V1285" s="269" t="e">
        <f>IF(C1285="",NA(),MATCH($B1285&amp;$C1285,'Smelter Look-up'!$J:$J,0))</f>
        <v>#N/A</v>
      </c>
      <c r="W1285" s="270"/>
      <c r="X1285" s="270">
        <f t="shared" ca="1" si="64"/>
        <v>0</v>
      </c>
      <c r="Y1285" s="270"/>
      <c r="Z1285" s="270"/>
      <c r="AB1285" s="272" t="str">
        <f t="shared" si="65"/>
        <v/>
      </c>
    </row>
    <row r="1286" spans="1:28" s="271" customFormat="1" ht="20.25">
      <c r="A1286" s="215"/>
      <c r="B1286" s="216" t="str">
        <f>IF(LEN(A1286)=0,"",INDEX('Smelter Look-up'!$A:$A,MATCH($A1286,'Smelter Look-up'!$E:$E,0)))</f>
        <v/>
      </c>
      <c r="C1286" s="220" t="str">
        <f>IF(LEN(A1286)=0,"",INDEX('Smelter Look-up'!$C:$C,MATCH($A1286,'Smelter Look-up'!$E:$E,0)))</f>
        <v/>
      </c>
      <c r="D1286" s="216"/>
      <c r="E1286" s="216" t="str">
        <f ca="1">IF(ISERROR($V1286),"",OFFSET('Smelter Look-up'!$D$4,$V1286-4,0)&amp;"")</f>
        <v/>
      </c>
      <c r="F1286" s="216" t="str">
        <f ca="1">IF(ISERROR($V1286),"",OFFSET('Smelter Look-up'!$E$4,$V1286-4,0))</f>
        <v/>
      </c>
      <c r="G1286" s="216" t="str">
        <f ca="1">IF(C1286=$X$4,"Enter smelter details", IF(ISERROR($V1286),"",OFFSET('Smelter Look-up'!$F$4,$V1286-4,0)))</f>
        <v/>
      </c>
      <c r="H1286" s="217" t="str">
        <f ca="1">IF(ISERROR($V1286),"",OFFSET('Smelter Look-up'!$G$4,$V1286-4,0))</f>
        <v/>
      </c>
      <c r="I1286" s="218" t="str">
        <f ca="1">IF(ISERROR($V1286),"",OFFSET('Smelter Look-up'!$H$4,$V1286-4,0))</f>
        <v/>
      </c>
      <c r="J1286" s="218" t="str">
        <f ca="1">IF(ISERROR($V1286),"",OFFSET('Smelter Look-up'!$I$4,$V1286-4,0))</f>
        <v/>
      </c>
      <c r="K1286" s="267"/>
      <c r="L1286" s="267"/>
      <c r="M1286" s="267"/>
      <c r="N1286" s="267"/>
      <c r="O1286" s="267"/>
      <c r="P1286" s="219"/>
      <c r="Q1286" s="268"/>
      <c r="R1286" s="216" t="str">
        <f ca="1">IF(ISERROR($V1286),"",OFFSET('Smelter Look-up'!$C$4,$V1286-4,0)&amp;"")</f>
        <v/>
      </c>
      <c r="S1286" s="224" t="str">
        <f t="shared" ca="1" si="63"/>
        <v/>
      </c>
      <c r="T1286" s="224" t="str">
        <f ca="1">IF(B1286="","",IF(ISERROR(MATCH($J1286,SorP!$B$1:$B$6230,0)),"",INDIRECT("'SorP'!$A$"&amp;MATCH($J1286,SorP!$B$1:$B$6230,0))))</f>
        <v/>
      </c>
      <c r="U1286" s="239"/>
      <c r="V1286" s="269" t="e">
        <f>IF(C1286="",NA(),MATCH($B1286&amp;$C1286,'Smelter Look-up'!$J:$J,0))</f>
        <v>#N/A</v>
      </c>
      <c r="W1286" s="270"/>
      <c r="X1286" s="270">
        <f t="shared" ca="1" si="64"/>
        <v>0</v>
      </c>
      <c r="Y1286" s="270"/>
      <c r="Z1286" s="270"/>
      <c r="AB1286" s="272" t="str">
        <f t="shared" si="65"/>
        <v/>
      </c>
    </row>
    <row r="1287" spans="1:28" s="271" customFormat="1" ht="20.25">
      <c r="A1287" s="215"/>
      <c r="B1287" s="216" t="str">
        <f>IF(LEN(A1287)=0,"",INDEX('Smelter Look-up'!$A:$A,MATCH($A1287,'Smelter Look-up'!$E:$E,0)))</f>
        <v/>
      </c>
      <c r="C1287" s="220" t="str">
        <f>IF(LEN(A1287)=0,"",INDEX('Smelter Look-up'!$C:$C,MATCH($A1287,'Smelter Look-up'!$E:$E,0)))</f>
        <v/>
      </c>
      <c r="D1287" s="216"/>
      <c r="E1287" s="216" t="str">
        <f ca="1">IF(ISERROR($V1287),"",OFFSET('Smelter Look-up'!$D$4,$V1287-4,0)&amp;"")</f>
        <v/>
      </c>
      <c r="F1287" s="216" t="str">
        <f ca="1">IF(ISERROR($V1287),"",OFFSET('Smelter Look-up'!$E$4,$V1287-4,0))</f>
        <v/>
      </c>
      <c r="G1287" s="216" t="str">
        <f ca="1">IF(C1287=$X$4,"Enter smelter details", IF(ISERROR($V1287),"",OFFSET('Smelter Look-up'!$F$4,$V1287-4,0)))</f>
        <v/>
      </c>
      <c r="H1287" s="217" t="str">
        <f ca="1">IF(ISERROR($V1287),"",OFFSET('Smelter Look-up'!$G$4,$V1287-4,0))</f>
        <v/>
      </c>
      <c r="I1287" s="218" t="str">
        <f ca="1">IF(ISERROR($V1287),"",OFFSET('Smelter Look-up'!$H$4,$V1287-4,0))</f>
        <v/>
      </c>
      <c r="J1287" s="218" t="str">
        <f ca="1">IF(ISERROR($V1287),"",OFFSET('Smelter Look-up'!$I$4,$V1287-4,0))</f>
        <v/>
      </c>
      <c r="K1287" s="267"/>
      <c r="L1287" s="267"/>
      <c r="M1287" s="267"/>
      <c r="N1287" s="267"/>
      <c r="O1287" s="267"/>
      <c r="P1287" s="219"/>
      <c r="Q1287" s="268"/>
      <c r="R1287" s="216" t="str">
        <f ca="1">IF(ISERROR($V1287),"",OFFSET('Smelter Look-up'!$C$4,$V1287-4,0)&amp;"")</f>
        <v/>
      </c>
      <c r="S1287" s="224" t="str">
        <f t="shared" ca="1" si="63"/>
        <v/>
      </c>
      <c r="T1287" s="224" t="str">
        <f ca="1">IF(B1287="","",IF(ISERROR(MATCH($J1287,SorP!$B$1:$B$6230,0)),"",INDIRECT("'SorP'!$A$"&amp;MATCH($J1287,SorP!$B$1:$B$6230,0))))</f>
        <v/>
      </c>
      <c r="U1287" s="239"/>
      <c r="V1287" s="269" t="e">
        <f>IF(C1287="",NA(),MATCH($B1287&amp;$C1287,'Smelter Look-up'!$J:$J,0))</f>
        <v>#N/A</v>
      </c>
      <c r="W1287" s="270"/>
      <c r="X1287" s="270">
        <f t="shared" ca="1" si="64"/>
        <v>0</v>
      </c>
      <c r="Y1287" s="270"/>
      <c r="Z1287" s="270"/>
      <c r="AB1287" s="272" t="str">
        <f t="shared" si="65"/>
        <v/>
      </c>
    </row>
    <row r="1288" spans="1:28" s="271" customFormat="1" ht="20.25">
      <c r="A1288" s="215"/>
      <c r="B1288" s="216" t="str">
        <f>IF(LEN(A1288)=0,"",INDEX('Smelter Look-up'!$A:$A,MATCH($A1288,'Smelter Look-up'!$E:$E,0)))</f>
        <v/>
      </c>
      <c r="C1288" s="220" t="str">
        <f>IF(LEN(A1288)=0,"",INDEX('Smelter Look-up'!$C:$C,MATCH($A1288,'Smelter Look-up'!$E:$E,0)))</f>
        <v/>
      </c>
      <c r="D1288" s="216"/>
      <c r="E1288" s="216" t="str">
        <f ca="1">IF(ISERROR($V1288),"",OFFSET('Smelter Look-up'!$D$4,$V1288-4,0)&amp;"")</f>
        <v/>
      </c>
      <c r="F1288" s="216" t="str">
        <f ca="1">IF(ISERROR($V1288),"",OFFSET('Smelter Look-up'!$E$4,$V1288-4,0))</f>
        <v/>
      </c>
      <c r="G1288" s="216" t="str">
        <f ca="1">IF(C1288=$X$4,"Enter smelter details", IF(ISERROR($V1288),"",OFFSET('Smelter Look-up'!$F$4,$V1288-4,0)))</f>
        <v/>
      </c>
      <c r="H1288" s="217" t="str">
        <f ca="1">IF(ISERROR($V1288),"",OFFSET('Smelter Look-up'!$G$4,$V1288-4,0))</f>
        <v/>
      </c>
      <c r="I1288" s="218" t="str">
        <f ca="1">IF(ISERROR($V1288),"",OFFSET('Smelter Look-up'!$H$4,$V1288-4,0))</f>
        <v/>
      </c>
      <c r="J1288" s="218" t="str">
        <f ca="1">IF(ISERROR($V1288),"",OFFSET('Smelter Look-up'!$I$4,$V1288-4,0))</f>
        <v/>
      </c>
      <c r="K1288" s="267"/>
      <c r="L1288" s="267"/>
      <c r="M1288" s="267"/>
      <c r="N1288" s="267"/>
      <c r="O1288" s="267"/>
      <c r="P1288" s="219"/>
      <c r="Q1288" s="268"/>
      <c r="R1288" s="216" t="str">
        <f ca="1">IF(ISERROR($V1288),"",OFFSET('Smelter Look-up'!$C$4,$V1288-4,0)&amp;"")</f>
        <v/>
      </c>
      <c r="S1288" s="224" t="str">
        <f t="shared" ca="1" si="63"/>
        <v/>
      </c>
      <c r="T1288" s="224" t="str">
        <f ca="1">IF(B1288="","",IF(ISERROR(MATCH($J1288,SorP!$B$1:$B$6230,0)),"",INDIRECT("'SorP'!$A$"&amp;MATCH($J1288,SorP!$B$1:$B$6230,0))))</f>
        <v/>
      </c>
      <c r="U1288" s="239"/>
      <c r="V1288" s="269" t="e">
        <f>IF(C1288="",NA(),MATCH($B1288&amp;$C1288,'Smelter Look-up'!$J:$J,0))</f>
        <v>#N/A</v>
      </c>
      <c r="W1288" s="270"/>
      <c r="X1288" s="270">
        <f t="shared" ca="1" si="64"/>
        <v>0</v>
      </c>
      <c r="Y1288" s="270"/>
      <c r="Z1288" s="270"/>
      <c r="AB1288" s="272" t="str">
        <f t="shared" si="65"/>
        <v/>
      </c>
    </row>
    <row r="1289" spans="1:28" s="271" customFormat="1" ht="20.25">
      <c r="A1289" s="215"/>
      <c r="B1289" s="216" t="str">
        <f>IF(LEN(A1289)=0,"",INDEX('Smelter Look-up'!$A:$A,MATCH($A1289,'Smelter Look-up'!$E:$E,0)))</f>
        <v/>
      </c>
      <c r="C1289" s="220" t="str">
        <f>IF(LEN(A1289)=0,"",INDEX('Smelter Look-up'!$C:$C,MATCH($A1289,'Smelter Look-up'!$E:$E,0)))</f>
        <v/>
      </c>
      <c r="D1289" s="216"/>
      <c r="E1289" s="216" t="str">
        <f ca="1">IF(ISERROR($V1289),"",OFFSET('Smelter Look-up'!$D$4,$V1289-4,0)&amp;"")</f>
        <v/>
      </c>
      <c r="F1289" s="216" t="str">
        <f ca="1">IF(ISERROR($V1289),"",OFFSET('Smelter Look-up'!$E$4,$V1289-4,0))</f>
        <v/>
      </c>
      <c r="G1289" s="216" t="str">
        <f ca="1">IF(C1289=$X$4,"Enter smelter details", IF(ISERROR($V1289),"",OFFSET('Smelter Look-up'!$F$4,$V1289-4,0)))</f>
        <v/>
      </c>
      <c r="H1289" s="217" t="str">
        <f ca="1">IF(ISERROR($V1289),"",OFFSET('Smelter Look-up'!$G$4,$V1289-4,0))</f>
        <v/>
      </c>
      <c r="I1289" s="218" t="str">
        <f ca="1">IF(ISERROR($V1289),"",OFFSET('Smelter Look-up'!$H$4,$V1289-4,0))</f>
        <v/>
      </c>
      <c r="J1289" s="218" t="str">
        <f ca="1">IF(ISERROR($V1289),"",OFFSET('Smelter Look-up'!$I$4,$V1289-4,0))</f>
        <v/>
      </c>
      <c r="K1289" s="267"/>
      <c r="L1289" s="267"/>
      <c r="M1289" s="267"/>
      <c r="N1289" s="267"/>
      <c r="O1289" s="267"/>
      <c r="P1289" s="219"/>
      <c r="Q1289" s="268"/>
      <c r="R1289" s="216" t="str">
        <f ca="1">IF(ISERROR($V1289),"",OFFSET('Smelter Look-up'!$C$4,$V1289-4,0)&amp;"")</f>
        <v/>
      </c>
      <c r="S1289" s="224" t="str">
        <f t="shared" ca="1" si="63"/>
        <v/>
      </c>
      <c r="T1289" s="224" t="str">
        <f ca="1">IF(B1289="","",IF(ISERROR(MATCH($J1289,SorP!$B$1:$B$6230,0)),"",INDIRECT("'SorP'!$A$"&amp;MATCH($J1289,SorP!$B$1:$B$6230,0))))</f>
        <v/>
      </c>
      <c r="U1289" s="239"/>
      <c r="V1289" s="269" t="e">
        <f>IF(C1289="",NA(),MATCH($B1289&amp;$C1289,'Smelter Look-up'!$J:$J,0))</f>
        <v>#N/A</v>
      </c>
      <c r="W1289" s="270"/>
      <c r="X1289" s="270">
        <f t="shared" ca="1" si="64"/>
        <v>0</v>
      </c>
      <c r="Y1289" s="270"/>
      <c r="Z1289" s="270"/>
      <c r="AB1289" s="272" t="str">
        <f t="shared" si="65"/>
        <v/>
      </c>
    </row>
    <row r="1290" spans="1:28" s="271" customFormat="1" ht="20.25">
      <c r="A1290" s="215"/>
      <c r="B1290" s="216" t="str">
        <f>IF(LEN(A1290)=0,"",INDEX('Smelter Look-up'!$A:$A,MATCH($A1290,'Smelter Look-up'!$E:$E,0)))</f>
        <v/>
      </c>
      <c r="C1290" s="220" t="str">
        <f>IF(LEN(A1290)=0,"",INDEX('Smelter Look-up'!$C:$C,MATCH($A1290,'Smelter Look-up'!$E:$E,0)))</f>
        <v/>
      </c>
      <c r="D1290" s="216"/>
      <c r="E1290" s="216" t="str">
        <f ca="1">IF(ISERROR($V1290),"",OFFSET('Smelter Look-up'!$D$4,$V1290-4,0)&amp;"")</f>
        <v/>
      </c>
      <c r="F1290" s="216" t="str">
        <f ca="1">IF(ISERROR($V1290),"",OFFSET('Smelter Look-up'!$E$4,$V1290-4,0))</f>
        <v/>
      </c>
      <c r="G1290" s="216" t="str">
        <f ca="1">IF(C1290=$X$4,"Enter smelter details", IF(ISERROR($V1290),"",OFFSET('Smelter Look-up'!$F$4,$V1290-4,0)))</f>
        <v/>
      </c>
      <c r="H1290" s="217" t="str">
        <f ca="1">IF(ISERROR($V1290),"",OFFSET('Smelter Look-up'!$G$4,$V1290-4,0))</f>
        <v/>
      </c>
      <c r="I1290" s="218" t="str">
        <f ca="1">IF(ISERROR($V1290),"",OFFSET('Smelter Look-up'!$H$4,$V1290-4,0))</f>
        <v/>
      </c>
      <c r="J1290" s="218" t="str">
        <f ca="1">IF(ISERROR($V1290),"",OFFSET('Smelter Look-up'!$I$4,$V1290-4,0))</f>
        <v/>
      </c>
      <c r="K1290" s="267"/>
      <c r="L1290" s="267"/>
      <c r="M1290" s="267"/>
      <c r="N1290" s="267"/>
      <c r="O1290" s="267"/>
      <c r="P1290" s="219"/>
      <c r="Q1290" s="268"/>
      <c r="R1290" s="216" t="str">
        <f ca="1">IF(ISERROR($V1290),"",OFFSET('Smelter Look-up'!$C$4,$V1290-4,0)&amp;"")</f>
        <v/>
      </c>
      <c r="S1290" s="224" t="str">
        <f t="shared" ca="1" si="63"/>
        <v/>
      </c>
      <c r="T1290" s="224" t="str">
        <f ca="1">IF(B1290="","",IF(ISERROR(MATCH($J1290,SorP!$B$1:$B$6230,0)),"",INDIRECT("'SorP'!$A$"&amp;MATCH($J1290,SorP!$B$1:$B$6230,0))))</f>
        <v/>
      </c>
      <c r="U1290" s="239"/>
      <c r="V1290" s="269" t="e">
        <f>IF(C1290="",NA(),MATCH($B1290&amp;$C1290,'Smelter Look-up'!$J:$J,0))</f>
        <v>#N/A</v>
      </c>
      <c r="W1290" s="270"/>
      <c r="X1290" s="270">
        <f t="shared" ca="1" si="64"/>
        <v>0</v>
      </c>
      <c r="Y1290" s="270"/>
      <c r="Z1290" s="270"/>
      <c r="AB1290" s="272" t="str">
        <f t="shared" si="65"/>
        <v/>
      </c>
    </row>
    <row r="1291" spans="1:28" s="271" customFormat="1" ht="20.25">
      <c r="A1291" s="215"/>
      <c r="B1291" s="216" t="str">
        <f>IF(LEN(A1291)=0,"",INDEX('Smelter Look-up'!$A:$A,MATCH($A1291,'Smelter Look-up'!$E:$E,0)))</f>
        <v/>
      </c>
      <c r="C1291" s="220" t="str">
        <f>IF(LEN(A1291)=0,"",INDEX('Smelter Look-up'!$C:$C,MATCH($A1291,'Smelter Look-up'!$E:$E,0)))</f>
        <v/>
      </c>
      <c r="D1291" s="216"/>
      <c r="E1291" s="216" t="str">
        <f ca="1">IF(ISERROR($V1291),"",OFFSET('Smelter Look-up'!$D$4,$V1291-4,0)&amp;"")</f>
        <v/>
      </c>
      <c r="F1291" s="216" t="str">
        <f ca="1">IF(ISERROR($V1291),"",OFFSET('Smelter Look-up'!$E$4,$V1291-4,0))</f>
        <v/>
      </c>
      <c r="G1291" s="216" t="str">
        <f ca="1">IF(C1291=$X$4,"Enter smelter details", IF(ISERROR($V1291),"",OFFSET('Smelter Look-up'!$F$4,$V1291-4,0)))</f>
        <v/>
      </c>
      <c r="H1291" s="217" t="str">
        <f ca="1">IF(ISERROR($V1291),"",OFFSET('Smelter Look-up'!$G$4,$V1291-4,0))</f>
        <v/>
      </c>
      <c r="I1291" s="218" t="str">
        <f ca="1">IF(ISERROR($V1291),"",OFFSET('Smelter Look-up'!$H$4,$V1291-4,0))</f>
        <v/>
      </c>
      <c r="J1291" s="218" t="str">
        <f ca="1">IF(ISERROR($V1291),"",OFFSET('Smelter Look-up'!$I$4,$V1291-4,0))</f>
        <v/>
      </c>
      <c r="K1291" s="267"/>
      <c r="L1291" s="267"/>
      <c r="M1291" s="267"/>
      <c r="N1291" s="267"/>
      <c r="O1291" s="267"/>
      <c r="P1291" s="219"/>
      <c r="Q1291" s="268"/>
      <c r="R1291" s="216" t="str">
        <f ca="1">IF(ISERROR($V1291),"",OFFSET('Smelter Look-up'!$C$4,$V1291-4,0)&amp;"")</f>
        <v/>
      </c>
      <c r="S1291" s="224" t="str">
        <f t="shared" ca="1" si="63"/>
        <v/>
      </c>
      <c r="T1291" s="224" t="str">
        <f ca="1">IF(B1291="","",IF(ISERROR(MATCH($J1291,SorP!$B$1:$B$6230,0)),"",INDIRECT("'SorP'!$A$"&amp;MATCH($J1291,SorP!$B$1:$B$6230,0))))</f>
        <v/>
      </c>
      <c r="U1291" s="239"/>
      <c r="V1291" s="269" t="e">
        <f>IF(C1291="",NA(),MATCH($B1291&amp;$C1291,'Smelter Look-up'!$J:$J,0))</f>
        <v>#N/A</v>
      </c>
      <c r="W1291" s="270"/>
      <c r="X1291" s="270">
        <f t="shared" ca="1" si="64"/>
        <v>0</v>
      </c>
      <c r="Y1291" s="270"/>
      <c r="Z1291" s="270"/>
      <c r="AB1291" s="272" t="str">
        <f t="shared" si="65"/>
        <v/>
      </c>
    </row>
    <row r="1292" spans="1:28" s="271" customFormat="1" ht="20.25">
      <c r="A1292" s="215"/>
      <c r="B1292" s="216" t="str">
        <f>IF(LEN(A1292)=0,"",INDEX('Smelter Look-up'!$A:$A,MATCH($A1292,'Smelter Look-up'!$E:$E,0)))</f>
        <v/>
      </c>
      <c r="C1292" s="220" t="str">
        <f>IF(LEN(A1292)=0,"",INDEX('Smelter Look-up'!$C:$C,MATCH($A1292,'Smelter Look-up'!$E:$E,0)))</f>
        <v/>
      </c>
      <c r="D1292" s="216"/>
      <c r="E1292" s="216" t="str">
        <f ca="1">IF(ISERROR($V1292),"",OFFSET('Smelter Look-up'!$D$4,$V1292-4,0)&amp;"")</f>
        <v/>
      </c>
      <c r="F1292" s="216" t="str">
        <f ca="1">IF(ISERROR($V1292),"",OFFSET('Smelter Look-up'!$E$4,$V1292-4,0))</f>
        <v/>
      </c>
      <c r="G1292" s="216" t="str">
        <f ca="1">IF(C1292=$X$4,"Enter smelter details", IF(ISERROR($V1292),"",OFFSET('Smelter Look-up'!$F$4,$V1292-4,0)))</f>
        <v/>
      </c>
      <c r="H1292" s="217" t="str">
        <f ca="1">IF(ISERROR($V1292),"",OFFSET('Smelter Look-up'!$G$4,$V1292-4,0))</f>
        <v/>
      </c>
      <c r="I1292" s="218" t="str">
        <f ca="1">IF(ISERROR($V1292),"",OFFSET('Smelter Look-up'!$H$4,$V1292-4,0))</f>
        <v/>
      </c>
      <c r="J1292" s="218" t="str">
        <f ca="1">IF(ISERROR($V1292),"",OFFSET('Smelter Look-up'!$I$4,$V1292-4,0))</f>
        <v/>
      </c>
      <c r="K1292" s="267"/>
      <c r="L1292" s="267"/>
      <c r="M1292" s="267"/>
      <c r="N1292" s="267"/>
      <c r="O1292" s="267"/>
      <c r="P1292" s="219"/>
      <c r="Q1292" s="268"/>
      <c r="R1292" s="216" t="str">
        <f ca="1">IF(ISERROR($V1292),"",OFFSET('Smelter Look-up'!$C$4,$V1292-4,0)&amp;"")</f>
        <v/>
      </c>
      <c r="S1292" s="224" t="str">
        <f t="shared" ca="1" si="63"/>
        <v/>
      </c>
      <c r="T1292" s="224" t="str">
        <f ca="1">IF(B1292="","",IF(ISERROR(MATCH($J1292,SorP!$B$1:$B$6230,0)),"",INDIRECT("'SorP'!$A$"&amp;MATCH($J1292,SorP!$B$1:$B$6230,0))))</f>
        <v/>
      </c>
      <c r="U1292" s="239"/>
      <c r="V1292" s="269" t="e">
        <f>IF(C1292="",NA(),MATCH($B1292&amp;$C1292,'Smelter Look-up'!$J:$J,0))</f>
        <v>#N/A</v>
      </c>
      <c r="W1292" s="270"/>
      <c r="X1292" s="270">
        <f t="shared" ca="1" si="64"/>
        <v>0</v>
      </c>
      <c r="Y1292" s="270"/>
      <c r="Z1292" s="270"/>
      <c r="AB1292" s="272" t="str">
        <f t="shared" si="65"/>
        <v/>
      </c>
    </row>
    <row r="1293" spans="1:28" s="271" customFormat="1" ht="20.25">
      <c r="A1293" s="215"/>
      <c r="B1293" s="216" t="str">
        <f>IF(LEN(A1293)=0,"",INDEX('Smelter Look-up'!$A:$A,MATCH($A1293,'Smelter Look-up'!$E:$E,0)))</f>
        <v/>
      </c>
      <c r="C1293" s="220" t="str">
        <f>IF(LEN(A1293)=0,"",INDEX('Smelter Look-up'!$C:$C,MATCH($A1293,'Smelter Look-up'!$E:$E,0)))</f>
        <v/>
      </c>
      <c r="D1293" s="216"/>
      <c r="E1293" s="216" t="str">
        <f ca="1">IF(ISERROR($V1293),"",OFFSET('Smelter Look-up'!$D$4,$V1293-4,0)&amp;"")</f>
        <v/>
      </c>
      <c r="F1293" s="216" t="str">
        <f ca="1">IF(ISERROR($V1293),"",OFFSET('Smelter Look-up'!$E$4,$V1293-4,0))</f>
        <v/>
      </c>
      <c r="G1293" s="216" t="str">
        <f ca="1">IF(C1293=$X$4,"Enter smelter details", IF(ISERROR($V1293),"",OFFSET('Smelter Look-up'!$F$4,$V1293-4,0)))</f>
        <v/>
      </c>
      <c r="H1293" s="217" t="str">
        <f ca="1">IF(ISERROR($V1293),"",OFFSET('Smelter Look-up'!$G$4,$V1293-4,0))</f>
        <v/>
      </c>
      <c r="I1293" s="218" t="str">
        <f ca="1">IF(ISERROR($V1293),"",OFFSET('Smelter Look-up'!$H$4,$V1293-4,0))</f>
        <v/>
      </c>
      <c r="J1293" s="218" t="str">
        <f ca="1">IF(ISERROR($V1293),"",OFFSET('Smelter Look-up'!$I$4,$V1293-4,0))</f>
        <v/>
      </c>
      <c r="K1293" s="267"/>
      <c r="L1293" s="267"/>
      <c r="M1293" s="267"/>
      <c r="N1293" s="267"/>
      <c r="O1293" s="267"/>
      <c r="P1293" s="219"/>
      <c r="Q1293" s="268"/>
      <c r="R1293" s="216" t="str">
        <f ca="1">IF(ISERROR($V1293),"",OFFSET('Smelter Look-up'!$C$4,$V1293-4,0)&amp;"")</f>
        <v/>
      </c>
      <c r="S1293" s="224" t="str">
        <f t="shared" ca="1" si="63"/>
        <v/>
      </c>
      <c r="T1293" s="224" t="str">
        <f ca="1">IF(B1293="","",IF(ISERROR(MATCH($J1293,SorP!$B$1:$B$6230,0)),"",INDIRECT("'SorP'!$A$"&amp;MATCH($J1293,SorP!$B$1:$B$6230,0))))</f>
        <v/>
      </c>
      <c r="U1293" s="239"/>
      <c r="V1293" s="269" t="e">
        <f>IF(C1293="",NA(),MATCH($B1293&amp;$C1293,'Smelter Look-up'!$J:$J,0))</f>
        <v>#N/A</v>
      </c>
      <c r="W1293" s="270"/>
      <c r="X1293" s="270">
        <f t="shared" ca="1" si="64"/>
        <v>0</v>
      </c>
      <c r="Y1293" s="270"/>
      <c r="Z1293" s="270"/>
      <c r="AB1293" s="272" t="str">
        <f t="shared" si="65"/>
        <v/>
      </c>
    </row>
    <row r="1294" spans="1:28" s="271" customFormat="1" ht="20.25">
      <c r="A1294" s="215"/>
      <c r="B1294" s="216" t="str">
        <f>IF(LEN(A1294)=0,"",INDEX('Smelter Look-up'!$A:$A,MATCH($A1294,'Smelter Look-up'!$E:$E,0)))</f>
        <v/>
      </c>
      <c r="C1294" s="220" t="str">
        <f>IF(LEN(A1294)=0,"",INDEX('Smelter Look-up'!$C:$C,MATCH($A1294,'Smelter Look-up'!$E:$E,0)))</f>
        <v/>
      </c>
      <c r="D1294" s="216"/>
      <c r="E1294" s="216" t="str">
        <f ca="1">IF(ISERROR($V1294),"",OFFSET('Smelter Look-up'!$D$4,$V1294-4,0)&amp;"")</f>
        <v/>
      </c>
      <c r="F1294" s="216" t="str">
        <f ca="1">IF(ISERROR($V1294),"",OFFSET('Smelter Look-up'!$E$4,$V1294-4,0))</f>
        <v/>
      </c>
      <c r="G1294" s="216" t="str">
        <f ca="1">IF(C1294=$X$4,"Enter smelter details", IF(ISERROR($V1294),"",OFFSET('Smelter Look-up'!$F$4,$V1294-4,0)))</f>
        <v/>
      </c>
      <c r="H1294" s="217" t="str">
        <f ca="1">IF(ISERROR($V1294),"",OFFSET('Smelter Look-up'!$G$4,$V1294-4,0))</f>
        <v/>
      </c>
      <c r="I1294" s="218" t="str">
        <f ca="1">IF(ISERROR($V1294),"",OFFSET('Smelter Look-up'!$H$4,$V1294-4,0))</f>
        <v/>
      </c>
      <c r="J1294" s="218" t="str">
        <f ca="1">IF(ISERROR($V1294),"",OFFSET('Smelter Look-up'!$I$4,$V1294-4,0))</f>
        <v/>
      </c>
      <c r="K1294" s="267"/>
      <c r="L1294" s="267"/>
      <c r="M1294" s="267"/>
      <c r="N1294" s="267"/>
      <c r="O1294" s="267"/>
      <c r="P1294" s="219"/>
      <c r="Q1294" s="268"/>
      <c r="R1294" s="216" t="str">
        <f ca="1">IF(ISERROR($V1294),"",OFFSET('Smelter Look-up'!$C$4,$V1294-4,0)&amp;"")</f>
        <v/>
      </c>
      <c r="S1294" s="224" t="str">
        <f t="shared" ca="1" si="63"/>
        <v/>
      </c>
      <c r="T1294" s="224" t="str">
        <f ca="1">IF(B1294="","",IF(ISERROR(MATCH($J1294,SorP!$B$1:$B$6230,0)),"",INDIRECT("'SorP'!$A$"&amp;MATCH($J1294,SorP!$B$1:$B$6230,0))))</f>
        <v/>
      </c>
      <c r="U1294" s="239"/>
      <c r="V1294" s="269" t="e">
        <f>IF(C1294="",NA(),MATCH($B1294&amp;$C1294,'Smelter Look-up'!$J:$J,0))</f>
        <v>#N/A</v>
      </c>
      <c r="W1294" s="270"/>
      <c r="X1294" s="270">
        <f t="shared" ca="1" si="64"/>
        <v>0</v>
      </c>
      <c r="Y1294" s="270"/>
      <c r="Z1294" s="270"/>
      <c r="AB1294" s="272" t="str">
        <f t="shared" si="65"/>
        <v/>
      </c>
    </row>
    <row r="1295" spans="1:28" s="271" customFormat="1" ht="20.25">
      <c r="A1295" s="215"/>
      <c r="B1295" s="216" t="str">
        <f>IF(LEN(A1295)=0,"",INDEX('Smelter Look-up'!$A:$A,MATCH($A1295,'Smelter Look-up'!$E:$E,0)))</f>
        <v/>
      </c>
      <c r="C1295" s="220" t="str">
        <f>IF(LEN(A1295)=0,"",INDEX('Smelter Look-up'!$C:$C,MATCH($A1295,'Smelter Look-up'!$E:$E,0)))</f>
        <v/>
      </c>
      <c r="D1295" s="216"/>
      <c r="E1295" s="216" t="str">
        <f ca="1">IF(ISERROR($V1295),"",OFFSET('Smelter Look-up'!$D$4,$V1295-4,0)&amp;"")</f>
        <v/>
      </c>
      <c r="F1295" s="216" t="str">
        <f ca="1">IF(ISERROR($V1295),"",OFFSET('Smelter Look-up'!$E$4,$V1295-4,0))</f>
        <v/>
      </c>
      <c r="G1295" s="216" t="str">
        <f ca="1">IF(C1295=$X$4,"Enter smelter details", IF(ISERROR($V1295),"",OFFSET('Smelter Look-up'!$F$4,$V1295-4,0)))</f>
        <v/>
      </c>
      <c r="H1295" s="217" t="str">
        <f ca="1">IF(ISERROR($V1295),"",OFFSET('Smelter Look-up'!$G$4,$V1295-4,0))</f>
        <v/>
      </c>
      <c r="I1295" s="218" t="str">
        <f ca="1">IF(ISERROR($V1295),"",OFFSET('Smelter Look-up'!$H$4,$V1295-4,0))</f>
        <v/>
      </c>
      <c r="J1295" s="218" t="str">
        <f ca="1">IF(ISERROR($V1295),"",OFFSET('Smelter Look-up'!$I$4,$V1295-4,0))</f>
        <v/>
      </c>
      <c r="K1295" s="267"/>
      <c r="L1295" s="267"/>
      <c r="M1295" s="267"/>
      <c r="N1295" s="267"/>
      <c r="O1295" s="267"/>
      <c r="P1295" s="219"/>
      <c r="Q1295" s="268"/>
      <c r="R1295" s="216" t="str">
        <f ca="1">IF(ISERROR($V1295),"",OFFSET('Smelter Look-up'!$C$4,$V1295-4,0)&amp;"")</f>
        <v/>
      </c>
      <c r="S1295" s="224" t="str">
        <f t="shared" ca="1" si="63"/>
        <v/>
      </c>
      <c r="T1295" s="224" t="str">
        <f ca="1">IF(B1295="","",IF(ISERROR(MATCH($J1295,SorP!$B$1:$B$6230,0)),"",INDIRECT("'SorP'!$A$"&amp;MATCH($J1295,SorP!$B$1:$B$6230,0))))</f>
        <v/>
      </c>
      <c r="U1295" s="239"/>
      <c r="V1295" s="269" t="e">
        <f>IF(C1295="",NA(),MATCH($B1295&amp;$C1295,'Smelter Look-up'!$J:$J,0))</f>
        <v>#N/A</v>
      </c>
      <c r="W1295" s="270"/>
      <c r="X1295" s="270">
        <f t="shared" ca="1" si="64"/>
        <v>0</v>
      </c>
      <c r="Y1295" s="270"/>
      <c r="Z1295" s="270"/>
      <c r="AB1295" s="272" t="str">
        <f t="shared" si="65"/>
        <v/>
      </c>
    </row>
    <row r="1296" spans="1:28" s="271" customFormat="1" ht="20.25">
      <c r="A1296" s="215"/>
      <c r="B1296" s="216" t="str">
        <f>IF(LEN(A1296)=0,"",INDEX('Smelter Look-up'!$A:$A,MATCH($A1296,'Smelter Look-up'!$E:$E,0)))</f>
        <v/>
      </c>
      <c r="C1296" s="220" t="str">
        <f>IF(LEN(A1296)=0,"",INDEX('Smelter Look-up'!$C:$C,MATCH($A1296,'Smelter Look-up'!$E:$E,0)))</f>
        <v/>
      </c>
      <c r="D1296" s="216"/>
      <c r="E1296" s="216" t="str">
        <f ca="1">IF(ISERROR($V1296),"",OFFSET('Smelter Look-up'!$D$4,$V1296-4,0)&amp;"")</f>
        <v/>
      </c>
      <c r="F1296" s="216" t="str">
        <f ca="1">IF(ISERROR($V1296),"",OFFSET('Smelter Look-up'!$E$4,$V1296-4,0))</f>
        <v/>
      </c>
      <c r="G1296" s="216" t="str">
        <f ca="1">IF(C1296=$X$4,"Enter smelter details", IF(ISERROR($V1296),"",OFFSET('Smelter Look-up'!$F$4,$V1296-4,0)))</f>
        <v/>
      </c>
      <c r="H1296" s="217" t="str">
        <f ca="1">IF(ISERROR($V1296),"",OFFSET('Smelter Look-up'!$G$4,$V1296-4,0))</f>
        <v/>
      </c>
      <c r="I1296" s="218" t="str">
        <f ca="1">IF(ISERROR($V1296),"",OFFSET('Smelter Look-up'!$H$4,$V1296-4,0))</f>
        <v/>
      </c>
      <c r="J1296" s="218" t="str">
        <f ca="1">IF(ISERROR($V1296),"",OFFSET('Smelter Look-up'!$I$4,$V1296-4,0))</f>
        <v/>
      </c>
      <c r="K1296" s="267"/>
      <c r="L1296" s="267"/>
      <c r="M1296" s="267"/>
      <c r="N1296" s="267"/>
      <c r="O1296" s="267"/>
      <c r="P1296" s="219"/>
      <c r="Q1296" s="268"/>
      <c r="R1296" s="216" t="str">
        <f ca="1">IF(ISERROR($V1296),"",OFFSET('Smelter Look-up'!$C$4,$V1296-4,0)&amp;"")</f>
        <v/>
      </c>
      <c r="S1296" s="224" t="str">
        <f t="shared" ca="1" si="63"/>
        <v/>
      </c>
      <c r="T1296" s="224" t="str">
        <f ca="1">IF(B1296="","",IF(ISERROR(MATCH($J1296,SorP!$B$1:$B$6230,0)),"",INDIRECT("'SorP'!$A$"&amp;MATCH($J1296,SorP!$B$1:$B$6230,0))))</f>
        <v/>
      </c>
      <c r="U1296" s="239"/>
      <c r="V1296" s="269" t="e">
        <f>IF(C1296="",NA(),MATCH($B1296&amp;$C1296,'Smelter Look-up'!$J:$J,0))</f>
        <v>#N/A</v>
      </c>
      <c r="W1296" s="270"/>
      <c r="X1296" s="270">
        <f t="shared" ca="1" si="64"/>
        <v>0</v>
      </c>
      <c r="Y1296" s="270"/>
      <c r="Z1296" s="270"/>
      <c r="AB1296" s="272" t="str">
        <f t="shared" si="65"/>
        <v/>
      </c>
    </row>
    <row r="1297" spans="1:28" s="271" customFormat="1" ht="20.25">
      <c r="A1297" s="215"/>
      <c r="B1297" s="216" t="str">
        <f>IF(LEN(A1297)=0,"",INDEX('Smelter Look-up'!$A:$A,MATCH($A1297,'Smelter Look-up'!$E:$E,0)))</f>
        <v/>
      </c>
      <c r="C1297" s="220" t="str">
        <f>IF(LEN(A1297)=0,"",INDEX('Smelter Look-up'!$C:$C,MATCH($A1297,'Smelter Look-up'!$E:$E,0)))</f>
        <v/>
      </c>
      <c r="D1297" s="216"/>
      <c r="E1297" s="216" t="str">
        <f ca="1">IF(ISERROR($V1297),"",OFFSET('Smelter Look-up'!$D$4,$V1297-4,0)&amp;"")</f>
        <v/>
      </c>
      <c r="F1297" s="216" t="str">
        <f ca="1">IF(ISERROR($V1297),"",OFFSET('Smelter Look-up'!$E$4,$V1297-4,0))</f>
        <v/>
      </c>
      <c r="G1297" s="216" t="str">
        <f ca="1">IF(C1297=$X$4,"Enter smelter details", IF(ISERROR($V1297),"",OFFSET('Smelter Look-up'!$F$4,$V1297-4,0)))</f>
        <v/>
      </c>
      <c r="H1297" s="217" t="str">
        <f ca="1">IF(ISERROR($V1297),"",OFFSET('Smelter Look-up'!$G$4,$V1297-4,0))</f>
        <v/>
      </c>
      <c r="I1297" s="218" t="str">
        <f ca="1">IF(ISERROR($V1297),"",OFFSET('Smelter Look-up'!$H$4,$V1297-4,0))</f>
        <v/>
      </c>
      <c r="J1297" s="218" t="str">
        <f ca="1">IF(ISERROR($V1297),"",OFFSET('Smelter Look-up'!$I$4,$V1297-4,0))</f>
        <v/>
      </c>
      <c r="K1297" s="267"/>
      <c r="L1297" s="267"/>
      <c r="M1297" s="267"/>
      <c r="N1297" s="267"/>
      <c r="O1297" s="267"/>
      <c r="P1297" s="219"/>
      <c r="Q1297" s="268"/>
      <c r="R1297" s="216" t="str">
        <f ca="1">IF(ISERROR($V1297),"",OFFSET('Smelter Look-up'!$C$4,$V1297-4,0)&amp;"")</f>
        <v/>
      </c>
      <c r="S1297" s="224" t="str">
        <f t="shared" ca="1" si="63"/>
        <v/>
      </c>
      <c r="T1297" s="224" t="str">
        <f ca="1">IF(B1297="","",IF(ISERROR(MATCH($J1297,SorP!$B$1:$B$6230,0)),"",INDIRECT("'SorP'!$A$"&amp;MATCH($J1297,SorP!$B$1:$B$6230,0))))</f>
        <v/>
      </c>
      <c r="U1297" s="239"/>
      <c r="V1297" s="269" t="e">
        <f>IF(C1297="",NA(),MATCH($B1297&amp;$C1297,'Smelter Look-up'!$J:$J,0))</f>
        <v>#N/A</v>
      </c>
      <c r="W1297" s="270"/>
      <c r="X1297" s="270">
        <f t="shared" ca="1" si="64"/>
        <v>0</v>
      </c>
      <c r="Y1297" s="270"/>
      <c r="Z1297" s="270"/>
      <c r="AB1297" s="272" t="str">
        <f t="shared" si="65"/>
        <v/>
      </c>
    </row>
    <row r="1298" spans="1:28" s="271" customFormat="1" ht="20.25">
      <c r="A1298" s="215"/>
      <c r="B1298" s="216" t="str">
        <f>IF(LEN(A1298)=0,"",INDEX('Smelter Look-up'!$A:$A,MATCH($A1298,'Smelter Look-up'!$E:$E,0)))</f>
        <v/>
      </c>
      <c r="C1298" s="220" t="str">
        <f>IF(LEN(A1298)=0,"",INDEX('Smelter Look-up'!$C:$C,MATCH($A1298,'Smelter Look-up'!$E:$E,0)))</f>
        <v/>
      </c>
      <c r="D1298" s="216"/>
      <c r="E1298" s="216" t="str">
        <f ca="1">IF(ISERROR($V1298),"",OFFSET('Smelter Look-up'!$D$4,$V1298-4,0)&amp;"")</f>
        <v/>
      </c>
      <c r="F1298" s="216" t="str">
        <f ca="1">IF(ISERROR($V1298),"",OFFSET('Smelter Look-up'!$E$4,$V1298-4,0))</f>
        <v/>
      </c>
      <c r="G1298" s="216" t="str">
        <f ca="1">IF(C1298=$X$4,"Enter smelter details", IF(ISERROR($V1298),"",OFFSET('Smelter Look-up'!$F$4,$V1298-4,0)))</f>
        <v/>
      </c>
      <c r="H1298" s="217" t="str">
        <f ca="1">IF(ISERROR($V1298),"",OFFSET('Smelter Look-up'!$G$4,$V1298-4,0))</f>
        <v/>
      </c>
      <c r="I1298" s="218" t="str">
        <f ca="1">IF(ISERROR($V1298),"",OFFSET('Smelter Look-up'!$H$4,$V1298-4,0))</f>
        <v/>
      </c>
      <c r="J1298" s="218" t="str">
        <f ca="1">IF(ISERROR($V1298),"",OFFSET('Smelter Look-up'!$I$4,$V1298-4,0))</f>
        <v/>
      </c>
      <c r="K1298" s="267"/>
      <c r="L1298" s="267"/>
      <c r="M1298" s="267"/>
      <c r="N1298" s="267"/>
      <c r="O1298" s="267"/>
      <c r="P1298" s="219"/>
      <c r="Q1298" s="268"/>
      <c r="R1298" s="216" t="str">
        <f ca="1">IF(ISERROR($V1298),"",OFFSET('Smelter Look-up'!$C$4,$V1298-4,0)&amp;"")</f>
        <v/>
      </c>
      <c r="S1298" s="224" t="str">
        <f t="shared" ca="1" si="63"/>
        <v/>
      </c>
      <c r="T1298" s="224" t="str">
        <f ca="1">IF(B1298="","",IF(ISERROR(MATCH($J1298,SorP!$B$1:$B$6230,0)),"",INDIRECT("'SorP'!$A$"&amp;MATCH($J1298,SorP!$B$1:$B$6230,0))))</f>
        <v/>
      </c>
      <c r="U1298" s="239"/>
      <c r="V1298" s="269" t="e">
        <f>IF(C1298="",NA(),MATCH($B1298&amp;$C1298,'Smelter Look-up'!$J:$J,0))</f>
        <v>#N/A</v>
      </c>
      <c r="W1298" s="270"/>
      <c r="X1298" s="270">
        <f t="shared" ca="1" si="64"/>
        <v>0</v>
      </c>
      <c r="Y1298" s="270"/>
      <c r="Z1298" s="270"/>
      <c r="AB1298" s="272" t="str">
        <f t="shared" si="65"/>
        <v/>
      </c>
    </row>
    <row r="1299" spans="1:28" s="271" customFormat="1" ht="20.25">
      <c r="A1299" s="215"/>
      <c r="B1299" s="216" t="str">
        <f>IF(LEN(A1299)=0,"",INDEX('Smelter Look-up'!$A:$A,MATCH($A1299,'Smelter Look-up'!$E:$E,0)))</f>
        <v/>
      </c>
      <c r="C1299" s="220" t="str">
        <f>IF(LEN(A1299)=0,"",INDEX('Smelter Look-up'!$C:$C,MATCH($A1299,'Smelter Look-up'!$E:$E,0)))</f>
        <v/>
      </c>
      <c r="D1299" s="216"/>
      <c r="E1299" s="216" t="str">
        <f ca="1">IF(ISERROR($V1299),"",OFFSET('Smelter Look-up'!$D$4,$V1299-4,0)&amp;"")</f>
        <v/>
      </c>
      <c r="F1299" s="216" t="str">
        <f ca="1">IF(ISERROR($V1299),"",OFFSET('Smelter Look-up'!$E$4,$V1299-4,0))</f>
        <v/>
      </c>
      <c r="G1299" s="216" t="str">
        <f ca="1">IF(C1299=$X$4,"Enter smelter details", IF(ISERROR($V1299),"",OFFSET('Smelter Look-up'!$F$4,$V1299-4,0)))</f>
        <v/>
      </c>
      <c r="H1299" s="217" t="str">
        <f ca="1">IF(ISERROR($V1299),"",OFFSET('Smelter Look-up'!$G$4,$V1299-4,0))</f>
        <v/>
      </c>
      <c r="I1299" s="218" t="str">
        <f ca="1">IF(ISERROR($V1299),"",OFFSET('Smelter Look-up'!$H$4,$V1299-4,0))</f>
        <v/>
      </c>
      <c r="J1299" s="218" t="str">
        <f ca="1">IF(ISERROR($V1299),"",OFFSET('Smelter Look-up'!$I$4,$V1299-4,0))</f>
        <v/>
      </c>
      <c r="K1299" s="267"/>
      <c r="L1299" s="267"/>
      <c r="M1299" s="267"/>
      <c r="N1299" s="267"/>
      <c r="O1299" s="267"/>
      <c r="P1299" s="219"/>
      <c r="Q1299" s="268"/>
      <c r="R1299" s="216" t="str">
        <f ca="1">IF(ISERROR($V1299),"",OFFSET('Smelter Look-up'!$C$4,$V1299-4,0)&amp;"")</f>
        <v/>
      </c>
      <c r="S1299" s="224" t="str">
        <f t="shared" ca="1" si="63"/>
        <v/>
      </c>
      <c r="T1299" s="224" t="str">
        <f ca="1">IF(B1299="","",IF(ISERROR(MATCH($J1299,SorP!$B$1:$B$6230,0)),"",INDIRECT("'SorP'!$A$"&amp;MATCH($J1299,SorP!$B$1:$B$6230,0))))</f>
        <v/>
      </c>
      <c r="U1299" s="239"/>
      <c r="V1299" s="269" t="e">
        <f>IF(C1299="",NA(),MATCH($B1299&amp;$C1299,'Smelter Look-up'!$J:$J,0))</f>
        <v>#N/A</v>
      </c>
      <c r="W1299" s="270"/>
      <c r="X1299" s="270">
        <f t="shared" ca="1" si="64"/>
        <v>0</v>
      </c>
      <c r="Y1299" s="270"/>
      <c r="Z1299" s="270"/>
      <c r="AB1299" s="272" t="str">
        <f t="shared" si="65"/>
        <v/>
      </c>
    </row>
    <row r="1300" spans="1:28" s="271" customFormat="1" ht="20.25">
      <c r="A1300" s="215"/>
      <c r="B1300" s="216" t="str">
        <f>IF(LEN(A1300)=0,"",INDEX('Smelter Look-up'!$A:$A,MATCH($A1300,'Smelter Look-up'!$E:$E,0)))</f>
        <v/>
      </c>
      <c r="C1300" s="220" t="str">
        <f>IF(LEN(A1300)=0,"",INDEX('Smelter Look-up'!$C:$C,MATCH($A1300,'Smelter Look-up'!$E:$E,0)))</f>
        <v/>
      </c>
      <c r="D1300" s="216"/>
      <c r="E1300" s="216" t="str">
        <f ca="1">IF(ISERROR($V1300),"",OFFSET('Smelter Look-up'!$D$4,$V1300-4,0)&amp;"")</f>
        <v/>
      </c>
      <c r="F1300" s="216" t="str">
        <f ca="1">IF(ISERROR($V1300),"",OFFSET('Smelter Look-up'!$E$4,$V1300-4,0))</f>
        <v/>
      </c>
      <c r="G1300" s="216" t="str">
        <f ca="1">IF(C1300=$X$4,"Enter smelter details", IF(ISERROR($V1300),"",OFFSET('Smelter Look-up'!$F$4,$V1300-4,0)))</f>
        <v/>
      </c>
      <c r="H1300" s="217" t="str">
        <f ca="1">IF(ISERROR($V1300),"",OFFSET('Smelter Look-up'!$G$4,$V1300-4,0))</f>
        <v/>
      </c>
      <c r="I1300" s="218" t="str">
        <f ca="1">IF(ISERROR($V1300),"",OFFSET('Smelter Look-up'!$H$4,$V1300-4,0))</f>
        <v/>
      </c>
      <c r="J1300" s="218" t="str">
        <f ca="1">IF(ISERROR($V1300),"",OFFSET('Smelter Look-up'!$I$4,$V1300-4,0))</f>
        <v/>
      </c>
      <c r="K1300" s="267"/>
      <c r="L1300" s="267"/>
      <c r="M1300" s="267"/>
      <c r="N1300" s="267"/>
      <c r="O1300" s="267"/>
      <c r="P1300" s="219"/>
      <c r="Q1300" s="268"/>
      <c r="R1300" s="216" t="str">
        <f ca="1">IF(ISERROR($V1300),"",OFFSET('Smelter Look-up'!$C$4,$V1300-4,0)&amp;"")</f>
        <v/>
      </c>
      <c r="S1300" s="224" t="str">
        <f t="shared" ca="1" si="63"/>
        <v/>
      </c>
      <c r="T1300" s="224" t="str">
        <f ca="1">IF(B1300="","",IF(ISERROR(MATCH($J1300,SorP!$B$1:$B$6230,0)),"",INDIRECT("'SorP'!$A$"&amp;MATCH($J1300,SorP!$B$1:$B$6230,0))))</f>
        <v/>
      </c>
      <c r="U1300" s="239"/>
      <c r="V1300" s="269" t="e">
        <f>IF(C1300="",NA(),MATCH($B1300&amp;$C1300,'Smelter Look-up'!$J:$J,0))</f>
        <v>#N/A</v>
      </c>
      <c r="W1300" s="270"/>
      <c r="X1300" s="270">
        <f t="shared" ca="1" si="64"/>
        <v>0</v>
      </c>
      <c r="Y1300" s="270"/>
      <c r="Z1300" s="270"/>
      <c r="AB1300" s="272" t="str">
        <f t="shared" si="65"/>
        <v/>
      </c>
    </row>
    <row r="1301" spans="1:28" s="271" customFormat="1" ht="20.25">
      <c r="A1301" s="215"/>
      <c r="B1301" s="216" t="str">
        <f>IF(LEN(A1301)=0,"",INDEX('Smelter Look-up'!$A:$A,MATCH($A1301,'Smelter Look-up'!$E:$E,0)))</f>
        <v/>
      </c>
      <c r="C1301" s="220" t="str">
        <f>IF(LEN(A1301)=0,"",INDEX('Smelter Look-up'!$C:$C,MATCH($A1301,'Smelter Look-up'!$E:$E,0)))</f>
        <v/>
      </c>
      <c r="D1301" s="216"/>
      <c r="E1301" s="216" t="str">
        <f ca="1">IF(ISERROR($V1301),"",OFFSET('Smelter Look-up'!$D$4,$V1301-4,0)&amp;"")</f>
        <v/>
      </c>
      <c r="F1301" s="216" t="str">
        <f ca="1">IF(ISERROR($V1301),"",OFFSET('Smelter Look-up'!$E$4,$V1301-4,0))</f>
        <v/>
      </c>
      <c r="G1301" s="216" t="str">
        <f ca="1">IF(C1301=$X$4,"Enter smelter details", IF(ISERROR($V1301),"",OFFSET('Smelter Look-up'!$F$4,$V1301-4,0)))</f>
        <v/>
      </c>
      <c r="H1301" s="217" t="str">
        <f ca="1">IF(ISERROR($V1301),"",OFFSET('Smelter Look-up'!$G$4,$V1301-4,0))</f>
        <v/>
      </c>
      <c r="I1301" s="218" t="str">
        <f ca="1">IF(ISERROR($V1301),"",OFFSET('Smelter Look-up'!$H$4,$V1301-4,0))</f>
        <v/>
      </c>
      <c r="J1301" s="218" t="str">
        <f ca="1">IF(ISERROR($V1301),"",OFFSET('Smelter Look-up'!$I$4,$V1301-4,0))</f>
        <v/>
      </c>
      <c r="K1301" s="267"/>
      <c r="L1301" s="267"/>
      <c r="M1301" s="267"/>
      <c r="N1301" s="267"/>
      <c r="O1301" s="267"/>
      <c r="P1301" s="219"/>
      <c r="Q1301" s="268"/>
      <c r="R1301" s="216" t="str">
        <f ca="1">IF(ISERROR($V1301),"",OFFSET('Smelter Look-up'!$C$4,$V1301-4,0)&amp;"")</f>
        <v/>
      </c>
      <c r="S1301" s="224" t="str">
        <f t="shared" ca="1" si="63"/>
        <v/>
      </c>
      <c r="T1301" s="224" t="str">
        <f ca="1">IF(B1301="","",IF(ISERROR(MATCH($J1301,SorP!$B$1:$B$6230,0)),"",INDIRECT("'SorP'!$A$"&amp;MATCH($J1301,SorP!$B$1:$B$6230,0))))</f>
        <v/>
      </c>
      <c r="U1301" s="239"/>
      <c r="V1301" s="269" t="e">
        <f>IF(C1301="",NA(),MATCH($B1301&amp;$C1301,'Smelter Look-up'!$J:$J,0))</f>
        <v>#N/A</v>
      </c>
      <c r="W1301" s="270"/>
      <c r="X1301" s="270">
        <f t="shared" ca="1" si="64"/>
        <v>0</v>
      </c>
      <c r="Y1301" s="270"/>
      <c r="Z1301" s="270"/>
      <c r="AB1301" s="272" t="str">
        <f t="shared" si="65"/>
        <v/>
      </c>
    </row>
    <row r="1302" spans="1:28" s="271" customFormat="1" ht="20.25">
      <c r="A1302" s="215"/>
      <c r="B1302" s="216" t="str">
        <f>IF(LEN(A1302)=0,"",INDEX('Smelter Look-up'!$A:$A,MATCH($A1302,'Smelter Look-up'!$E:$E,0)))</f>
        <v/>
      </c>
      <c r="C1302" s="220" t="str">
        <f>IF(LEN(A1302)=0,"",INDEX('Smelter Look-up'!$C:$C,MATCH($A1302,'Smelter Look-up'!$E:$E,0)))</f>
        <v/>
      </c>
      <c r="D1302" s="216"/>
      <c r="E1302" s="216" t="str">
        <f ca="1">IF(ISERROR($V1302),"",OFFSET('Smelter Look-up'!$D$4,$V1302-4,0)&amp;"")</f>
        <v/>
      </c>
      <c r="F1302" s="216" t="str">
        <f ca="1">IF(ISERROR($V1302),"",OFFSET('Smelter Look-up'!$E$4,$V1302-4,0))</f>
        <v/>
      </c>
      <c r="G1302" s="216" t="str">
        <f ca="1">IF(C1302=$X$4,"Enter smelter details", IF(ISERROR($V1302),"",OFFSET('Smelter Look-up'!$F$4,$V1302-4,0)))</f>
        <v/>
      </c>
      <c r="H1302" s="217" t="str">
        <f ca="1">IF(ISERROR($V1302),"",OFFSET('Smelter Look-up'!$G$4,$V1302-4,0))</f>
        <v/>
      </c>
      <c r="I1302" s="218" t="str">
        <f ca="1">IF(ISERROR($V1302),"",OFFSET('Smelter Look-up'!$H$4,$V1302-4,0))</f>
        <v/>
      </c>
      <c r="J1302" s="218" t="str">
        <f ca="1">IF(ISERROR($V1302),"",OFFSET('Smelter Look-up'!$I$4,$V1302-4,0))</f>
        <v/>
      </c>
      <c r="K1302" s="267"/>
      <c r="L1302" s="267"/>
      <c r="M1302" s="267"/>
      <c r="N1302" s="267"/>
      <c r="O1302" s="267"/>
      <c r="P1302" s="219"/>
      <c r="Q1302" s="268"/>
      <c r="R1302" s="216" t="str">
        <f ca="1">IF(ISERROR($V1302),"",OFFSET('Smelter Look-up'!$C$4,$V1302-4,0)&amp;"")</f>
        <v/>
      </c>
      <c r="S1302" s="224" t="str">
        <f t="shared" ca="1" si="63"/>
        <v/>
      </c>
      <c r="T1302" s="224" t="str">
        <f ca="1">IF(B1302="","",IF(ISERROR(MATCH($J1302,SorP!$B$1:$B$6230,0)),"",INDIRECT("'SorP'!$A$"&amp;MATCH($J1302,SorP!$B$1:$B$6230,0))))</f>
        <v/>
      </c>
      <c r="U1302" s="239"/>
      <c r="V1302" s="269" t="e">
        <f>IF(C1302="",NA(),MATCH($B1302&amp;$C1302,'Smelter Look-up'!$J:$J,0))</f>
        <v>#N/A</v>
      </c>
      <c r="W1302" s="270"/>
      <c r="X1302" s="270">
        <f t="shared" ca="1" si="64"/>
        <v>0</v>
      </c>
      <c r="Y1302" s="270"/>
      <c r="Z1302" s="270"/>
      <c r="AB1302" s="272" t="str">
        <f t="shared" si="65"/>
        <v/>
      </c>
    </row>
    <row r="1303" spans="1:28" s="271" customFormat="1" ht="20.25">
      <c r="A1303" s="215"/>
      <c r="B1303" s="216" t="str">
        <f>IF(LEN(A1303)=0,"",INDEX('Smelter Look-up'!$A:$A,MATCH($A1303,'Smelter Look-up'!$E:$E,0)))</f>
        <v/>
      </c>
      <c r="C1303" s="220" t="str">
        <f>IF(LEN(A1303)=0,"",INDEX('Smelter Look-up'!$C:$C,MATCH($A1303,'Smelter Look-up'!$E:$E,0)))</f>
        <v/>
      </c>
      <c r="D1303" s="216"/>
      <c r="E1303" s="216" t="str">
        <f ca="1">IF(ISERROR($V1303),"",OFFSET('Smelter Look-up'!$D$4,$V1303-4,0)&amp;"")</f>
        <v/>
      </c>
      <c r="F1303" s="216" t="str">
        <f ca="1">IF(ISERROR($V1303),"",OFFSET('Smelter Look-up'!$E$4,$V1303-4,0))</f>
        <v/>
      </c>
      <c r="G1303" s="216" t="str">
        <f ca="1">IF(C1303=$X$4,"Enter smelter details", IF(ISERROR($V1303),"",OFFSET('Smelter Look-up'!$F$4,$V1303-4,0)))</f>
        <v/>
      </c>
      <c r="H1303" s="217" t="str">
        <f ca="1">IF(ISERROR($V1303),"",OFFSET('Smelter Look-up'!$G$4,$V1303-4,0))</f>
        <v/>
      </c>
      <c r="I1303" s="218" t="str">
        <f ca="1">IF(ISERROR($V1303),"",OFFSET('Smelter Look-up'!$H$4,$V1303-4,0))</f>
        <v/>
      </c>
      <c r="J1303" s="218" t="str">
        <f ca="1">IF(ISERROR($V1303),"",OFFSET('Smelter Look-up'!$I$4,$V1303-4,0))</f>
        <v/>
      </c>
      <c r="K1303" s="267"/>
      <c r="L1303" s="267"/>
      <c r="M1303" s="267"/>
      <c r="N1303" s="267"/>
      <c r="O1303" s="267"/>
      <c r="P1303" s="219"/>
      <c r="Q1303" s="268"/>
      <c r="R1303" s="216" t="str">
        <f ca="1">IF(ISERROR($V1303),"",OFFSET('Smelter Look-up'!$C$4,$V1303-4,0)&amp;"")</f>
        <v/>
      </c>
      <c r="S1303" s="224" t="str">
        <f t="shared" ca="1" si="63"/>
        <v/>
      </c>
      <c r="T1303" s="224" t="str">
        <f ca="1">IF(B1303="","",IF(ISERROR(MATCH($J1303,SorP!$B$1:$B$6230,0)),"",INDIRECT("'SorP'!$A$"&amp;MATCH($J1303,SorP!$B$1:$B$6230,0))))</f>
        <v/>
      </c>
      <c r="U1303" s="239"/>
      <c r="V1303" s="269" t="e">
        <f>IF(C1303="",NA(),MATCH($B1303&amp;$C1303,'Smelter Look-up'!$J:$J,0))</f>
        <v>#N/A</v>
      </c>
      <c r="W1303" s="270"/>
      <c r="X1303" s="270">
        <f t="shared" ca="1" si="64"/>
        <v>0</v>
      </c>
      <c r="Y1303" s="270"/>
      <c r="Z1303" s="270"/>
      <c r="AB1303" s="272" t="str">
        <f t="shared" si="65"/>
        <v/>
      </c>
    </row>
    <row r="1304" spans="1:28" s="271" customFormat="1" ht="20.25">
      <c r="A1304" s="215"/>
      <c r="B1304" s="216" t="str">
        <f>IF(LEN(A1304)=0,"",INDEX('Smelter Look-up'!$A:$A,MATCH($A1304,'Smelter Look-up'!$E:$E,0)))</f>
        <v/>
      </c>
      <c r="C1304" s="220" t="str">
        <f>IF(LEN(A1304)=0,"",INDEX('Smelter Look-up'!$C:$C,MATCH($A1304,'Smelter Look-up'!$E:$E,0)))</f>
        <v/>
      </c>
      <c r="D1304" s="216"/>
      <c r="E1304" s="216" t="str">
        <f ca="1">IF(ISERROR($V1304),"",OFFSET('Smelter Look-up'!$D$4,$V1304-4,0)&amp;"")</f>
        <v/>
      </c>
      <c r="F1304" s="216" t="str">
        <f ca="1">IF(ISERROR($V1304),"",OFFSET('Smelter Look-up'!$E$4,$V1304-4,0))</f>
        <v/>
      </c>
      <c r="G1304" s="216" t="str">
        <f ca="1">IF(C1304=$X$4,"Enter smelter details", IF(ISERROR($V1304),"",OFFSET('Smelter Look-up'!$F$4,$V1304-4,0)))</f>
        <v/>
      </c>
      <c r="H1304" s="217" t="str">
        <f ca="1">IF(ISERROR($V1304),"",OFFSET('Smelter Look-up'!$G$4,$V1304-4,0))</f>
        <v/>
      </c>
      <c r="I1304" s="218" t="str">
        <f ca="1">IF(ISERROR($V1304),"",OFFSET('Smelter Look-up'!$H$4,$V1304-4,0))</f>
        <v/>
      </c>
      <c r="J1304" s="218" t="str">
        <f ca="1">IF(ISERROR($V1304),"",OFFSET('Smelter Look-up'!$I$4,$V1304-4,0))</f>
        <v/>
      </c>
      <c r="K1304" s="267"/>
      <c r="L1304" s="267"/>
      <c r="M1304" s="267"/>
      <c r="N1304" s="267"/>
      <c r="O1304" s="267"/>
      <c r="P1304" s="219"/>
      <c r="Q1304" s="268"/>
      <c r="R1304" s="216" t="str">
        <f ca="1">IF(ISERROR($V1304),"",OFFSET('Smelter Look-up'!$C$4,$V1304-4,0)&amp;"")</f>
        <v/>
      </c>
      <c r="S1304" s="224" t="str">
        <f t="shared" ca="1" si="63"/>
        <v/>
      </c>
      <c r="T1304" s="224" t="str">
        <f ca="1">IF(B1304="","",IF(ISERROR(MATCH($J1304,SorP!$B$1:$B$6230,0)),"",INDIRECT("'SorP'!$A$"&amp;MATCH($J1304,SorP!$B$1:$B$6230,0))))</f>
        <v/>
      </c>
      <c r="U1304" s="239"/>
      <c r="V1304" s="269" t="e">
        <f>IF(C1304="",NA(),MATCH($B1304&amp;$C1304,'Smelter Look-up'!$J:$J,0))</f>
        <v>#N/A</v>
      </c>
      <c r="W1304" s="270"/>
      <c r="X1304" s="270">
        <f t="shared" ca="1" si="64"/>
        <v>0</v>
      </c>
      <c r="Y1304" s="270"/>
      <c r="Z1304" s="270"/>
      <c r="AB1304" s="272" t="str">
        <f t="shared" si="65"/>
        <v/>
      </c>
    </row>
    <row r="1305" spans="1:28" s="271" customFormat="1" ht="20.25">
      <c r="A1305" s="215"/>
      <c r="B1305" s="216" t="str">
        <f>IF(LEN(A1305)=0,"",INDEX('Smelter Look-up'!$A:$A,MATCH($A1305,'Smelter Look-up'!$E:$E,0)))</f>
        <v/>
      </c>
      <c r="C1305" s="220" t="str">
        <f>IF(LEN(A1305)=0,"",INDEX('Smelter Look-up'!$C:$C,MATCH($A1305,'Smelter Look-up'!$E:$E,0)))</f>
        <v/>
      </c>
      <c r="D1305" s="216"/>
      <c r="E1305" s="216" t="str">
        <f ca="1">IF(ISERROR($V1305),"",OFFSET('Smelter Look-up'!$D$4,$V1305-4,0)&amp;"")</f>
        <v/>
      </c>
      <c r="F1305" s="216" t="str">
        <f ca="1">IF(ISERROR($V1305),"",OFFSET('Smelter Look-up'!$E$4,$V1305-4,0))</f>
        <v/>
      </c>
      <c r="G1305" s="216" t="str">
        <f ca="1">IF(C1305=$X$4,"Enter smelter details", IF(ISERROR($V1305),"",OFFSET('Smelter Look-up'!$F$4,$V1305-4,0)))</f>
        <v/>
      </c>
      <c r="H1305" s="217" t="str">
        <f ca="1">IF(ISERROR($V1305),"",OFFSET('Smelter Look-up'!$G$4,$V1305-4,0))</f>
        <v/>
      </c>
      <c r="I1305" s="218" t="str">
        <f ca="1">IF(ISERROR($V1305),"",OFFSET('Smelter Look-up'!$H$4,$V1305-4,0))</f>
        <v/>
      </c>
      <c r="J1305" s="218" t="str">
        <f ca="1">IF(ISERROR($V1305),"",OFFSET('Smelter Look-up'!$I$4,$V1305-4,0))</f>
        <v/>
      </c>
      <c r="K1305" s="267"/>
      <c r="L1305" s="267"/>
      <c r="M1305" s="267"/>
      <c r="N1305" s="267"/>
      <c r="O1305" s="267"/>
      <c r="P1305" s="219"/>
      <c r="Q1305" s="268"/>
      <c r="R1305" s="216" t="str">
        <f ca="1">IF(ISERROR($V1305),"",OFFSET('Smelter Look-up'!$C$4,$V1305-4,0)&amp;"")</f>
        <v/>
      </c>
      <c r="S1305" s="224" t="str">
        <f t="shared" ca="1" si="63"/>
        <v/>
      </c>
      <c r="T1305" s="224" t="str">
        <f ca="1">IF(B1305="","",IF(ISERROR(MATCH($J1305,SorP!$B$1:$B$6230,0)),"",INDIRECT("'SorP'!$A$"&amp;MATCH($J1305,SorP!$B$1:$B$6230,0))))</f>
        <v/>
      </c>
      <c r="U1305" s="239"/>
      <c r="V1305" s="269" t="e">
        <f>IF(C1305="",NA(),MATCH($B1305&amp;$C1305,'Smelter Look-up'!$J:$J,0))</f>
        <v>#N/A</v>
      </c>
      <c r="W1305" s="270"/>
      <c r="X1305" s="270">
        <f t="shared" ca="1" si="64"/>
        <v>0</v>
      </c>
      <c r="Y1305" s="270"/>
      <c r="Z1305" s="270"/>
      <c r="AB1305" s="272" t="str">
        <f t="shared" si="65"/>
        <v/>
      </c>
    </row>
    <row r="1306" spans="1:28" s="271" customFormat="1" ht="20.25">
      <c r="A1306" s="215"/>
      <c r="B1306" s="216" t="str">
        <f>IF(LEN(A1306)=0,"",INDEX('Smelter Look-up'!$A:$A,MATCH($A1306,'Smelter Look-up'!$E:$E,0)))</f>
        <v/>
      </c>
      <c r="C1306" s="220" t="str">
        <f>IF(LEN(A1306)=0,"",INDEX('Smelter Look-up'!$C:$C,MATCH($A1306,'Smelter Look-up'!$E:$E,0)))</f>
        <v/>
      </c>
      <c r="D1306" s="216"/>
      <c r="E1306" s="216" t="str">
        <f ca="1">IF(ISERROR($V1306),"",OFFSET('Smelter Look-up'!$D$4,$V1306-4,0)&amp;"")</f>
        <v/>
      </c>
      <c r="F1306" s="216" t="str">
        <f ca="1">IF(ISERROR($V1306),"",OFFSET('Smelter Look-up'!$E$4,$V1306-4,0))</f>
        <v/>
      </c>
      <c r="G1306" s="216" t="str">
        <f ca="1">IF(C1306=$X$4,"Enter smelter details", IF(ISERROR($V1306),"",OFFSET('Smelter Look-up'!$F$4,$V1306-4,0)))</f>
        <v/>
      </c>
      <c r="H1306" s="217" t="str">
        <f ca="1">IF(ISERROR($V1306),"",OFFSET('Smelter Look-up'!$G$4,$V1306-4,0))</f>
        <v/>
      </c>
      <c r="I1306" s="218" t="str">
        <f ca="1">IF(ISERROR($V1306),"",OFFSET('Smelter Look-up'!$H$4,$V1306-4,0))</f>
        <v/>
      </c>
      <c r="J1306" s="218" t="str">
        <f ca="1">IF(ISERROR($V1306),"",OFFSET('Smelter Look-up'!$I$4,$V1306-4,0))</f>
        <v/>
      </c>
      <c r="K1306" s="267"/>
      <c r="L1306" s="267"/>
      <c r="M1306" s="267"/>
      <c r="N1306" s="267"/>
      <c r="O1306" s="267"/>
      <c r="P1306" s="219"/>
      <c r="Q1306" s="268"/>
      <c r="R1306" s="216" t="str">
        <f ca="1">IF(ISERROR($V1306),"",OFFSET('Smelter Look-up'!$C$4,$V1306-4,0)&amp;"")</f>
        <v/>
      </c>
      <c r="S1306" s="224" t="str">
        <f t="shared" ca="1" si="63"/>
        <v/>
      </c>
      <c r="T1306" s="224" t="str">
        <f ca="1">IF(B1306="","",IF(ISERROR(MATCH($J1306,SorP!$B$1:$B$6230,0)),"",INDIRECT("'SorP'!$A$"&amp;MATCH($J1306,SorP!$B$1:$B$6230,0))))</f>
        <v/>
      </c>
      <c r="U1306" s="239"/>
      <c r="V1306" s="269" t="e">
        <f>IF(C1306="",NA(),MATCH($B1306&amp;$C1306,'Smelter Look-up'!$J:$J,0))</f>
        <v>#N/A</v>
      </c>
      <c r="W1306" s="270"/>
      <c r="X1306" s="270">
        <f t="shared" ca="1" si="64"/>
        <v>0</v>
      </c>
      <c r="Y1306" s="270"/>
      <c r="Z1306" s="270"/>
      <c r="AB1306" s="272" t="str">
        <f t="shared" si="65"/>
        <v/>
      </c>
    </row>
    <row r="1307" spans="1:28" s="271" customFormat="1" ht="20.25">
      <c r="A1307" s="215"/>
      <c r="B1307" s="216" t="str">
        <f>IF(LEN(A1307)=0,"",INDEX('Smelter Look-up'!$A:$A,MATCH($A1307,'Smelter Look-up'!$E:$E,0)))</f>
        <v/>
      </c>
      <c r="C1307" s="220" t="str">
        <f>IF(LEN(A1307)=0,"",INDEX('Smelter Look-up'!$C:$C,MATCH($A1307,'Smelter Look-up'!$E:$E,0)))</f>
        <v/>
      </c>
      <c r="D1307" s="216"/>
      <c r="E1307" s="216" t="str">
        <f ca="1">IF(ISERROR($V1307),"",OFFSET('Smelter Look-up'!$D$4,$V1307-4,0)&amp;"")</f>
        <v/>
      </c>
      <c r="F1307" s="216" t="str">
        <f ca="1">IF(ISERROR($V1307),"",OFFSET('Smelter Look-up'!$E$4,$V1307-4,0))</f>
        <v/>
      </c>
      <c r="G1307" s="216" t="str">
        <f ca="1">IF(C1307=$X$4,"Enter smelter details", IF(ISERROR($V1307),"",OFFSET('Smelter Look-up'!$F$4,$V1307-4,0)))</f>
        <v/>
      </c>
      <c r="H1307" s="217" t="str">
        <f ca="1">IF(ISERROR($V1307),"",OFFSET('Smelter Look-up'!$G$4,$V1307-4,0))</f>
        <v/>
      </c>
      <c r="I1307" s="218" t="str">
        <f ca="1">IF(ISERROR($V1307),"",OFFSET('Smelter Look-up'!$H$4,$V1307-4,0))</f>
        <v/>
      </c>
      <c r="J1307" s="218" t="str">
        <f ca="1">IF(ISERROR($V1307),"",OFFSET('Smelter Look-up'!$I$4,$V1307-4,0))</f>
        <v/>
      </c>
      <c r="K1307" s="267"/>
      <c r="L1307" s="267"/>
      <c r="M1307" s="267"/>
      <c r="N1307" s="267"/>
      <c r="O1307" s="267"/>
      <c r="P1307" s="219"/>
      <c r="Q1307" s="268"/>
      <c r="R1307" s="216" t="str">
        <f ca="1">IF(ISERROR($V1307),"",OFFSET('Smelter Look-up'!$C$4,$V1307-4,0)&amp;"")</f>
        <v/>
      </c>
      <c r="S1307" s="224" t="str">
        <f t="shared" ca="1" si="63"/>
        <v/>
      </c>
      <c r="T1307" s="224" t="str">
        <f ca="1">IF(B1307="","",IF(ISERROR(MATCH($J1307,SorP!$B$1:$B$6230,0)),"",INDIRECT("'SorP'!$A$"&amp;MATCH($J1307,SorP!$B$1:$B$6230,0))))</f>
        <v/>
      </c>
      <c r="U1307" s="239"/>
      <c r="V1307" s="269" t="e">
        <f>IF(C1307="",NA(),MATCH($B1307&amp;$C1307,'Smelter Look-up'!$J:$J,0))</f>
        <v>#N/A</v>
      </c>
      <c r="W1307" s="270"/>
      <c r="X1307" s="270">
        <f t="shared" ca="1" si="64"/>
        <v>0</v>
      </c>
      <c r="Y1307" s="270"/>
      <c r="Z1307" s="270"/>
      <c r="AB1307" s="272" t="str">
        <f t="shared" si="65"/>
        <v/>
      </c>
    </row>
    <row r="1308" spans="1:28" s="271" customFormat="1" ht="20.25">
      <c r="A1308" s="215"/>
      <c r="B1308" s="216" t="str">
        <f>IF(LEN(A1308)=0,"",INDEX('Smelter Look-up'!$A:$A,MATCH($A1308,'Smelter Look-up'!$E:$E,0)))</f>
        <v/>
      </c>
      <c r="C1308" s="220" t="str">
        <f>IF(LEN(A1308)=0,"",INDEX('Smelter Look-up'!$C:$C,MATCH($A1308,'Smelter Look-up'!$E:$E,0)))</f>
        <v/>
      </c>
      <c r="D1308" s="216"/>
      <c r="E1308" s="216" t="str">
        <f ca="1">IF(ISERROR($V1308),"",OFFSET('Smelter Look-up'!$D$4,$V1308-4,0)&amp;"")</f>
        <v/>
      </c>
      <c r="F1308" s="216" t="str">
        <f ca="1">IF(ISERROR($V1308),"",OFFSET('Smelter Look-up'!$E$4,$V1308-4,0))</f>
        <v/>
      </c>
      <c r="G1308" s="216" t="str">
        <f ca="1">IF(C1308=$X$4,"Enter smelter details", IF(ISERROR($V1308),"",OFFSET('Smelter Look-up'!$F$4,$V1308-4,0)))</f>
        <v/>
      </c>
      <c r="H1308" s="217" t="str">
        <f ca="1">IF(ISERROR($V1308),"",OFFSET('Smelter Look-up'!$G$4,$V1308-4,0))</f>
        <v/>
      </c>
      <c r="I1308" s="218" t="str">
        <f ca="1">IF(ISERROR($V1308),"",OFFSET('Smelter Look-up'!$H$4,$V1308-4,0))</f>
        <v/>
      </c>
      <c r="J1308" s="218" t="str">
        <f ca="1">IF(ISERROR($V1308),"",OFFSET('Smelter Look-up'!$I$4,$V1308-4,0))</f>
        <v/>
      </c>
      <c r="K1308" s="267"/>
      <c r="L1308" s="267"/>
      <c r="M1308" s="267"/>
      <c r="N1308" s="267"/>
      <c r="O1308" s="267"/>
      <c r="P1308" s="219"/>
      <c r="Q1308" s="268"/>
      <c r="R1308" s="216" t="str">
        <f ca="1">IF(ISERROR($V1308),"",OFFSET('Smelter Look-up'!$C$4,$V1308-4,0)&amp;"")</f>
        <v/>
      </c>
      <c r="S1308" s="224" t="str">
        <f t="shared" ca="1" si="63"/>
        <v/>
      </c>
      <c r="T1308" s="224" t="str">
        <f ca="1">IF(B1308="","",IF(ISERROR(MATCH($J1308,SorP!$B$1:$B$6230,0)),"",INDIRECT("'SorP'!$A$"&amp;MATCH($J1308,SorP!$B$1:$B$6230,0))))</f>
        <v/>
      </c>
      <c r="U1308" s="239"/>
      <c r="V1308" s="269" t="e">
        <f>IF(C1308="",NA(),MATCH($B1308&amp;$C1308,'Smelter Look-up'!$J:$J,0))</f>
        <v>#N/A</v>
      </c>
      <c r="W1308" s="270"/>
      <c r="X1308" s="270">
        <f t="shared" ca="1" si="64"/>
        <v>0</v>
      </c>
      <c r="Y1308" s="270"/>
      <c r="Z1308" s="270"/>
      <c r="AB1308" s="272" t="str">
        <f t="shared" si="65"/>
        <v/>
      </c>
    </row>
    <row r="1309" spans="1:28" s="271" customFormat="1" ht="20.25">
      <c r="A1309" s="215"/>
      <c r="B1309" s="216" t="str">
        <f>IF(LEN(A1309)=0,"",INDEX('Smelter Look-up'!$A:$A,MATCH($A1309,'Smelter Look-up'!$E:$E,0)))</f>
        <v/>
      </c>
      <c r="C1309" s="220" t="str">
        <f>IF(LEN(A1309)=0,"",INDEX('Smelter Look-up'!$C:$C,MATCH($A1309,'Smelter Look-up'!$E:$E,0)))</f>
        <v/>
      </c>
      <c r="D1309" s="216"/>
      <c r="E1309" s="216" t="str">
        <f ca="1">IF(ISERROR($V1309),"",OFFSET('Smelter Look-up'!$D$4,$V1309-4,0)&amp;"")</f>
        <v/>
      </c>
      <c r="F1309" s="216" t="str">
        <f ca="1">IF(ISERROR($V1309),"",OFFSET('Smelter Look-up'!$E$4,$V1309-4,0))</f>
        <v/>
      </c>
      <c r="G1309" s="216" t="str">
        <f ca="1">IF(C1309=$X$4,"Enter smelter details", IF(ISERROR($V1309),"",OFFSET('Smelter Look-up'!$F$4,$V1309-4,0)))</f>
        <v/>
      </c>
      <c r="H1309" s="217" t="str">
        <f ca="1">IF(ISERROR($V1309),"",OFFSET('Smelter Look-up'!$G$4,$V1309-4,0))</f>
        <v/>
      </c>
      <c r="I1309" s="218" t="str">
        <f ca="1">IF(ISERROR($V1309),"",OFFSET('Smelter Look-up'!$H$4,$V1309-4,0))</f>
        <v/>
      </c>
      <c r="J1309" s="218" t="str">
        <f ca="1">IF(ISERROR($V1309),"",OFFSET('Smelter Look-up'!$I$4,$V1309-4,0))</f>
        <v/>
      </c>
      <c r="K1309" s="267"/>
      <c r="L1309" s="267"/>
      <c r="M1309" s="267"/>
      <c r="N1309" s="267"/>
      <c r="O1309" s="267"/>
      <c r="P1309" s="219"/>
      <c r="Q1309" s="268"/>
      <c r="R1309" s="216" t="str">
        <f ca="1">IF(ISERROR($V1309),"",OFFSET('Smelter Look-up'!$C$4,$V1309-4,0)&amp;"")</f>
        <v/>
      </c>
      <c r="S1309" s="224" t="str">
        <f t="shared" ca="1" si="63"/>
        <v/>
      </c>
      <c r="T1309" s="224" t="str">
        <f ca="1">IF(B1309="","",IF(ISERROR(MATCH($J1309,SorP!$B$1:$B$6230,0)),"",INDIRECT("'SorP'!$A$"&amp;MATCH($J1309,SorP!$B$1:$B$6230,0))))</f>
        <v/>
      </c>
      <c r="U1309" s="239"/>
      <c r="V1309" s="269" t="e">
        <f>IF(C1309="",NA(),MATCH($B1309&amp;$C1309,'Smelter Look-up'!$J:$J,0))</f>
        <v>#N/A</v>
      </c>
      <c r="W1309" s="270"/>
      <c r="X1309" s="270">
        <f t="shared" ca="1" si="64"/>
        <v>0</v>
      </c>
      <c r="Y1309" s="270"/>
      <c r="Z1309" s="270"/>
      <c r="AB1309" s="272" t="str">
        <f t="shared" si="65"/>
        <v/>
      </c>
    </row>
    <row r="1310" spans="1:28" s="271" customFormat="1" ht="20.25">
      <c r="A1310" s="215"/>
      <c r="B1310" s="216" t="str">
        <f>IF(LEN(A1310)=0,"",INDEX('Smelter Look-up'!$A:$A,MATCH($A1310,'Smelter Look-up'!$E:$E,0)))</f>
        <v/>
      </c>
      <c r="C1310" s="220" t="str">
        <f>IF(LEN(A1310)=0,"",INDEX('Smelter Look-up'!$C:$C,MATCH($A1310,'Smelter Look-up'!$E:$E,0)))</f>
        <v/>
      </c>
      <c r="D1310" s="216"/>
      <c r="E1310" s="216" t="str">
        <f ca="1">IF(ISERROR($V1310),"",OFFSET('Smelter Look-up'!$D$4,$V1310-4,0)&amp;"")</f>
        <v/>
      </c>
      <c r="F1310" s="216" t="str">
        <f ca="1">IF(ISERROR($V1310),"",OFFSET('Smelter Look-up'!$E$4,$V1310-4,0))</f>
        <v/>
      </c>
      <c r="G1310" s="216" t="str">
        <f ca="1">IF(C1310=$X$4,"Enter smelter details", IF(ISERROR($V1310),"",OFFSET('Smelter Look-up'!$F$4,$V1310-4,0)))</f>
        <v/>
      </c>
      <c r="H1310" s="217" t="str">
        <f ca="1">IF(ISERROR($V1310),"",OFFSET('Smelter Look-up'!$G$4,$V1310-4,0))</f>
        <v/>
      </c>
      <c r="I1310" s="218" t="str">
        <f ca="1">IF(ISERROR($V1310),"",OFFSET('Smelter Look-up'!$H$4,$V1310-4,0))</f>
        <v/>
      </c>
      <c r="J1310" s="218" t="str">
        <f ca="1">IF(ISERROR($V1310),"",OFFSET('Smelter Look-up'!$I$4,$V1310-4,0))</f>
        <v/>
      </c>
      <c r="K1310" s="267"/>
      <c r="L1310" s="267"/>
      <c r="M1310" s="267"/>
      <c r="N1310" s="267"/>
      <c r="O1310" s="267"/>
      <c r="P1310" s="219"/>
      <c r="Q1310" s="268"/>
      <c r="R1310" s="216" t="str">
        <f ca="1">IF(ISERROR($V1310),"",OFFSET('Smelter Look-up'!$C$4,$V1310-4,0)&amp;"")</f>
        <v/>
      </c>
      <c r="S1310" s="224" t="str">
        <f t="shared" ca="1" si="63"/>
        <v/>
      </c>
      <c r="T1310" s="224" t="str">
        <f ca="1">IF(B1310="","",IF(ISERROR(MATCH($J1310,SorP!$B$1:$B$6230,0)),"",INDIRECT("'SorP'!$A$"&amp;MATCH($J1310,SorP!$B$1:$B$6230,0))))</f>
        <v/>
      </c>
      <c r="U1310" s="239"/>
      <c r="V1310" s="269" t="e">
        <f>IF(C1310="",NA(),MATCH($B1310&amp;$C1310,'Smelter Look-up'!$J:$J,0))</f>
        <v>#N/A</v>
      </c>
      <c r="W1310" s="270"/>
      <c r="X1310" s="270">
        <f t="shared" ca="1" si="64"/>
        <v>0</v>
      </c>
      <c r="Y1310" s="270"/>
      <c r="Z1310" s="270"/>
      <c r="AB1310" s="272" t="str">
        <f t="shared" si="65"/>
        <v/>
      </c>
    </row>
    <row r="1311" spans="1:28" s="271" customFormat="1" ht="20.25">
      <c r="A1311" s="215"/>
      <c r="B1311" s="216" t="str">
        <f>IF(LEN(A1311)=0,"",INDEX('Smelter Look-up'!$A:$A,MATCH($A1311,'Smelter Look-up'!$E:$E,0)))</f>
        <v/>
      </c>
      <c r="C1311" s="220" t="str">
        <f>IF(LEN(A1311)=0,"",INDEX('Smelter Look-up'!$C:$C,MATCH($A1311,'Smelter Look-up'!$E:$E,0)))</f>
        <v/>
      </c>
      <c r="D1311" s="216"/>
      <c r="E1311" s="216" t="str">
        <f ca="1">IF(ISERROR($V1311),"",OFFSET('Smelter Look-up'!$D$4,$V1311-4,0)&amp;"")</f>
        <v/>
      </c>
      <c r="F1311" s="216" t="str">
        <f ca="1">IF(ISERROR($V1311),"",OFFSET('Smelter Look-up'!$E$4,$V1311-4,0))</f>
        <v/>
      </c>
      <c r="G1311" s="216" t="str">
        <f ca="1">IF(C1311=$X$4,"Enter smelter details", IF(ISERROR($V1311),"",OFFSET('Smelter Look-up'!$F$4,$V1311-4,0)))</f>
        <v/>
      </c>
      <c r="H1311" s="217" t="str">
        <f ca="1">IF(ISERROR($V1311),"",OFFSET('Smelter Look-up'!$G$4,$V1311-4,0))</f>
        <v/>
      </c>
      <c r="I1311" s="218" t="str">
        <f ca="1">IF(ISERROR($V1311),"",OFFSET('Smelter Look-up'!$H$4,$V1311-4,0))</f>
        <v/>
      </c>
      <c r="J1311" s="218" t="str">
        <f ca="1">IF(ISERROR($V1311),"",OFFSET('Smelter Look-up'!$I$4,$V1311-4,0))</f>
        <v/>
      </c>
      <c r="K1311" s="267"/>
      <c r="L1311" s="267"/>
      <c r="M1311" s="267"/>
      <c r="N1311" s="267"/>
      <c r="O1311" s="267"/>
      <c r="P1311" s="219"/>
      <c r="Q1311" s="268"/>
      <c r="R1311" s="216" t="str">
        <f ca="1">IF(ISERROR($V1311),"",OFFSET('Smelter Look-up'!$C$4,$V1311-4,0)&amp;"")</f>
        <v/>
      </c>
      <c r="S1311" s="224" t="str">
        <f t="shared" ca="1" si="63"/>
        <v/>
      </c>
      <c r="T1311" s="224" t="str">
        <f ca="1">IF(B1311="","",IF(ISERROR(MATCH($J1311,SorP!$B$1:$B$6230,0)),"",INDIRECT("'SorP'!$A$"&amp;MATCH($J1311,SorP!$B$1:$B$6230,0))))</f>
        <v/>
      </c>
      <c r="U1311" s="239"/>
      <c r="V1311" s="269" t="e">
        <f>IF(C1311="",NA(),MATCH($B1311&amp;$C1311,'Smelter Look-up'!$J:$J,0))</f>
        <v>#N/A</v>
      </c>
      <c r="W1311" s="270"/>
      <c r="X1311" s="270">
        <f t="shared" ca="1" si="64"/>
        <v>0</v>
      </c>
      <c r="Y1311" s="270"/>
      <c r="Z1311" s="270"/>
      <c r="AB1311" s="272" t="str">
        <f t="shared" si="65"/>
        <v/>
      </c>
    </row>
    <row r="1312" spans="1:28" s="271" customFormat="1" ht="20.25">
      <c r="A1312" s="215"/>
      <c r="B1312" s="216" t="str">
        <f>IF(LEN(A1312)=0,"",INDEX('Smelter Look-up'!$A:$A,MATCH($A1312,'Smelter Look-up'!$E:$E,0)))</f>
        <v/>
      </c>
      <c r="C1312" s="220" t="str">
        <f>IF(LEN(A1312)=0,"",INDEX('Smelter Look-up'!$C:$C,MATCH($A1312,'Smelter Look-up'!$E:$E,0)))</f>
        <v/>
      </c>
      <c r="D1312" s="216"/>
      <c r="E1312" s="216" t="str">
        <f ca="1">IF(ISERROR($V1312),"",OFFSET('Smelter Look-up'!$D$4,$V1312-4,0)&amp;"")</f>
        <v/>
      </c>
      <c r="F1312" s="216" t="str">
        <f ca="1">IF(ISERROR($V1312),"",OFFSET('Smelter Look-up'!$E$4,$V1312-4,0))</f>
        <v/>
      </c>
      <c r="G1312" s="216" t="str">
        <f ca="1">IF(C1312=$X$4,"Enter smelter details", IF(ISERROR($V1312),"",OFFSET('Smelter Look-up'!$F$4,$V1312-4,0)))</f>
        <v/>
      </c>
      <c r="H1312" s="217" t="str">
        <f ca="1">IF(ISERROR($V1312),"",OFFSET('Smelter Look-up'!$G$4,$V1312-4,0))</f>
        <v/>
      </c>
      <c r="I1312" s="218" t="str">
        <f ca="1">IF(ISERROR($V1312),"",OFFSET('Smelter Look-up'!$H$4,$V1312-4,0))</f>
        <v/>
      </c>
      <c r="J1312" s="218" t="str">
        <f ca="1">IF(ISERROR($V1312),"",OFFSET('Smelter Look-up'!$I$4,$V1312-4,0))</f>
        <v/>
      </c>
      <c r="K1312" s="267"/>
      <c r="L1312" s="267"/>
      <c r="M1312" s="267"/>
      <c r="N1312" s="267"/>
      <c r="O1312" s="267"/>
      <c r="P1312" s="219"/>
      <c r="Q1312" s="268"/>
      <c r="R1312" s="216" t="str">
        <f ca="1">IF(ISERROR($V1312),"",OFFSET('Smelter Look-up'!$C$4,$V1312-4,0)&amp;"")</f>
        <v/>
      </c>
      <c r="S1312" s="224" t="str">
        <f t="shared" ca="1" si="63"/>
        <v/>
      </c>
      <c r="T1312" s="224" t="str">
        <f ca="1">IF(B1312="","",IF(ISERROR(MATCH($J1312,SorP!$B$1:$B$6230,0)),"",INDIRECT("'SorP'!$A$"&amp;MATCH($J1312,SorP!$B$1:$B$6230,0))))</f>
        <v/>
      </c>
      <c r="U1312" s="239"/>
      <c r="V1312" s="269" t="e">
        <f>IF(C1312="",NA(),MATCH($B1312&amp;$C1312,'Smelter Look-up'!$J:$J,0))</f>
        <v>#N/A</v>
      </c>
      <c r="W1312" s="270"/>
      <c r="X1312" s="270">
        <f t="shared" ca="1" si="64"/>
        <v>0</v>
      </c>
      <c r="Y1312" s="270"/>
      <c r="Z1312" s="270"/>
      <c r="AB1312" s="272" t="str">
        <f t="shared" si="65"/>
        <v/>
      </c>
    </row>
    <row r="1313" spans="1:28" s="271" customFormat="1" ht="20.25">
      <c r="A1313" s="215"/>
      <c r="B1313" s="216" t="str">
        <f>IF(LEN(A1313)=0,"",INDEX('Smelter Look-up'!$A:$A,MATCH($A1313,'Smelter Look-up'!$E:$E,0)))</f>
        <v/>
      </c>
      <c r="C1313" s="220" t="str">
        <f>IF(LEN(A1313)=0,"",INDEX('Smelter Look-up'!$C:$C,MATCH($A1313,'Smelter Look-up'!$E:$E,0)))</f>
        <v/>
      </c>
      <c r="D1313" s="216"/>
      <c r="E1313" s="216" t="str">
        <f ca="1">IF(ISERROR($V1313),"",OFFSET('Smelter Look-up'!$D$4,$V1313-4,0)&amp;"")</f>
        <v/>
      </c>
      <c r="F1313" s="216" t="str">
        <f ca="1">IF(ISERROR($V1313),"",OFFSET('Smelter Look-up'!$E$4,$V1313-4,0))</f>
        <v/>
      </c>
      <c r="G1313" s="216" t="str">
        <f ca="1">IF(C1313=$X$4,"Enter smelter details", IF(ISERROR($V1313),"",OFFSET('Smelter Look-up'!$F$4,$V1313-4,0)))</f>
        <v/>
      </c>
      <c r="H1313" s="217" t="str">
        <f ca="1">IF(ISERROR($V1313),"",OFFSET('Smelter Look-up'!$G$4,$V1313-4,0))</f>
        <v/>
      </c>
      <c r="I1313" s="218" t="str">
        <f ca="1">IF(ISERROR($V1313),"",OFFSET('Smelter Look-up'!$H$4,$V1313-4,0))</f>
        <v/>
      </c>
      <c r="J1313" s="218" t="str">
        <f ca="1">IF(ISERROR($V1313),"",OFFSET('Smelter Look-up'!$I$4,$V1313-4,0))</f>
        <v/>
      </c>
      <c r="K1313" s="267"/>
      <c r="L1313" s="267"/>
      <c r="M1313" s="267"/>
      <c r="N1313" s="267"/>
      <c r="O1313" s="267"/>
      <c r="P1313" s="219"/>
      <c r="Q1313" s="268"/>
      <c r="R1313" s="216" t="str">
        <f ca="1">IF(ISERROR($V1313),"",OFFSET('Smelter Look-up'!$C$4,$V1313-4,0)&amp;"")</f>
        <v/>
      </c>
      <c r="S1313" s="224" t="str">
        <f t="shared" ca="1" si="63"/>
        <v/>
      </c>
      <c r="T1313" s="224" t="str">
        <f ca="1">IF(B1313="","",IF(ISERROR(MATCH($J1313,SorP!$B$1:$B$6230,0)),"",INDIRECT("'SorP'!$A$"&amp;MATCH($J1313,SorP!$B$1:$B$6230,0))))</f>
        <v/>
      </c>
      <c r="U1313" s="239"/>
      <c r="V1313" s="269" t="e">
        <f>IF(C1313="",NA(),MATCH($B1313&amp;$C1313,'Smelter Look-up'!$J:$J,0))</f>
        <v>#N/A</v>
      </c>
      <c r="W1313" s="270"/>
      <c r="X1313" s="270">
        <f t="shared" ca="1" si="64"/>
        <v>0</v>
      </c>
      <c r="Y1313" s="270"/>
      <c r="Z1313" s="270"/>
      <c r="AB1313" s="272" t="str">
        <f t="shared" si="65"/>
        <v/>
      </c>
    </row>
    <row r="1314" spans="1:28" s="271" customFormat="1" ht="20.25">
      <c r="A1314" s="215"/>
      <c r="B1314" s="216" t="str">
        <f>IF(LEN(A1314)=0,"",INDEX('Smelter Look-up'!$A:$A,MATCH($A1314,'Smelter Look-up'!$E:$E,0)))</f>
        <v/>
      </c>
      <c r="C1314" s="220" t="str">
        <f>IF(LEN(A1314)=0,"",INDEX('Smelter Look-up'!$C:$C,MATCH($A1314,'Smelter Look-up'!$E:$E,0)))</f>
        <v/>
      </c>
      <c r="D1314" s="216"/>
      <c r="E1314" s="216" t="str">
        <f ca="1">IF(ISERROR($V1314),"",OFFSET('Smelter Look-up'!$D$4,$V1314-4,0)&amp;"")</f>
        <v/>
      </c>
      <c r="F1314" s="216" t="str">
        <f ca="1">IF(ISERROR($V1314),"",OFFSET('Smelter Look-up'!$E$4,$V1314-4,0))</f>
        <v/>
      </c>
      <c r="G1314" s="216" t="str">
        <f ca="1">IF(C1314=$X$4,"Enter smelter details", IF(ISERROR($V1314),"",OFFSET('Smelter Look-up'!$F$4,$V1314-4,0)))</f>
        <v/>
      </c>
      <c r="H1314" s="217" t="str">
        <f ca="1">IF(ISERROR($V1314),"",OFFSET('Smelter Look-up'!$G$4,$V1314-4,0))</f>
        <v/>
      </c>
      <c r="I1314" s="218" t="str">
        <f ca="1">IF(ISERROR($V1314),"",OFFSET('Smelter Look-up'!$H$4,$V1314-4,0))</f>
        <v/>
      </c>
      <c r="J1314" s="218" t="str">
        <f ca="1">IF(ISERROR($V1314),"",OFFSET('Smelter Look-up'!$I$4,$V1314-4,0))</f>
        <v/>
      </c>
      <c r="K1314" s="267"/>
      <c r="L1314" s="267"/>
      <c r="M1314" s="267"/>
      <c r="N1314" s="267"/>
      <c r="O1314" s="267"/>
      <c r="P1314" s="219"/>
      <c r="Q1314" s="268"/>
      <c r="R1314" s="216" t="str">
        <f ca="1">IF(ISERROR($V1314),"",OFFSET('Smelter Look-up'!$C$4,$V1314-4,0)&amp;"")</f>
        <v/>
      </c>
      <c r="S1314" s="224" t="str">
        <f t="shared" ca="1" si="63"/>
        <v/>
      </c>
      <c r="T1314" s="224" t="str">
        <f ca="1">IF(B1314="","",IF(ISERROR(MATCH($J1314,SorP!$B$1:$B$6230,0)),"",INDIRECT("'SorP'!$A$"&amp;MATCH($J1314,SorP!$B$1:$B$6230,0))))</f>
        <v/>
      </c>
      <c r="U1314" s="239"/>
      <c r="V1314" s="269" t="e">
        <f>IF(C1314="",NA(),MATCH($B1314&amp;$C1314,'Smelter Look-up'!$J:$J,0))</f>
        <v>#N/A</v>
      </c>
      <c r="W1314" s="270"/>
      <c r="X1314" s="270">
        <f t="shared" ca="1" si="64"/>
        <v>0</v>
      </c>
      <c r="Y1314" s="270"/>
      <c r="Z1314" s="270"/>
      <c r="AB1314" s="272" t="str">
        <f t="shared" si="65"/>
        <v/>
      </c>
    </row>
    <row r="1315" spans="1:28" s="271" customFormat="1" ht="20.25">
      <c r="A1315" s="215"/>
      <c r="B1315" s="216" t="str">
        <f>IF(LEN(A1315)=0,"",INDEX('Smelter Look-up'!$A:$A,MATCH($A1315,'Smelter Look-up'!$E:$E,0)))</f>
        <v/>
      </c>
      <c r="C1315" s="220" t="str">
        <f>IF(LEN(A1315)=0,"",INDEX('Smelter Look-up'!$C:$C,MATCH($A1315,'Smelter Look-up'!$E:$E,0)))</f>
        <v/>
      </c>
      <c r="D1315" s="216"/>
      <c r="E1315" s="216" t="str">
        <f ca="1">IF(ISERROR($V1315),"",OFFSET('Smelter Look-up'!$D$4,$V1315-4,0)&amp;"")</f>
        <v/>
      </c>
      <c r="F1315" s="216" t="str">
        <f ca="1">IF(ISERROR($V1315),"",OFFSET('Smelter Look-up'!$E$4,$V1315-4,0))</f>
        <v/>
      </c>
      <c r="G1315" s="216" t="str">
        <f ca="1">IF(C1315=$X$4,"Enter smelter details", IF(ISERROR($V1315),"",OFFSET('Smelter Look-up'!$F$4,$V1315-4,0)))</f>
        <v/>
      </c>
      <c r="H1315" s="217" t="str">
        <f ca="1">IF(ISERROR($V1315),"",OFFSET('Smelter Look-up'!$G$4,$V1315-4,0))</f>
        <v/>
      </c>
      <c r="I1315" s="218" t="str">
        <f ca="1">IF(ISERROR($V1315),"",OFFSET('Smelter Look-up'!$H$4,$V1315-4,0))</f>
        <v/>
      </c>
      <c r="J1315" s="218" t="str">
        <f ca="1">IF(ISERROR($V1315),"",OFFSET('Smelter Look-up'!$I$4,$V1315-4,0))</f>
        <v/>
      </c>
      <c r="K1315" s="267"/>
      <c r="L1315" s="267"/>
      <c r="M1315" s="267"/>
      <c r="N1315" s="267"/>
      <c r="O1315" s="267"/>
      <c r="P1315" s="219"/>
      <c r="Q1315" s="268"/>
      <c r="R1315" s="216" t="str">
        <f ca="1">IF(ISERROR($V1315),"",OFFSET('Smelter Look-up'!$C$4,$V1315-4,0)&amp;"")</f>
        <v/>
      </c>
      <c r="S1315" s="224" t="str">
        <f t="shared" ca="1" si="63"/>
        <v/>
      </c>
      <c r="T1315" s="224" t="str">
        <f ca="1">IF(B1315="","",IF(ISERROR(MATCH($J1315,SorP!$B$1:$B$6230,0)),"",INDIRECT("'SorP'!$A$"&amp;MATCH($J1315,SorP!$B$1:$B$6230,0))))</f>
        <v/>
      </c>
      <c r="U1315" s="239"/>
      <c r="V1315" s="269" t="e">
        <f>IF(C1315="",NA(),MATCH($B1315&amp;$C1315,'Smelter Look-up'!$J:$J,0))</f>
        <v>#N/A</v>
      </c>
      <c r="W1315" s="270"/>
      <c r="X1315" s="270">
        <f t="shared" ca="1" si="64"/>
        <v>0</v>
      </c>
      <c r="Y1315" s="270"/>
      <c r="Z1315" s="270"/>
      <c r="AB1315" s="272" t="str">
        <f t="shared" si="65"/>
        <v/>
      </c>
    </row>
    <row r="1316" spans="1:28" s="271" customFormat="1" ht="20.25">
      <c r="A1316" s="215"/>
      <c r="B1316" s="216" t="str">
        <f>IF(LEN(A1316)=0,"",INDEX('Smelter Look-up'!$A:$A,MATCH($A1316,'Smelter Look-up'!$E:$E,0)))</f>
        <v/>
      </c>
      <c r="C1316" s="220" t="str">
        <f>IF(LEN(A1316)=0,"",INDEX('Smelter Look-up'!$C:$C,MATCH($A1316,'Smelter Look-up'!$E:$E,0)))</f>
        <v/>
      </c>
      <c r="D1316" s="216"/>
      <c r="E1316" s="216" t="str">
        <f ca="1">IF(ISERROR($V1316),"",OFFSET('Smelter Look-up'!$D$4,$V1316-4,0)&amp;"")</f>
        <v/>
      </c>
      <c r="F1316" s="216" t="str">
        <f ca="1">IF(ISERROR($V1316),"",OFFSET('Smelter Look-up'!$E$4,$V1316-4,0))</f>
        <v/>
      </c>
      <c r="G1316" s="216" t="str">
        <f ca="1">IF(C1316=$X$4,"Enter smelter details", IF(ISERROR($V1316),"",OFFSET('Smelter Look-up'!$F$4,$V1316-4,0)))</f>
        <v/>
      </c>
      <c r="H1316" s="217" t="str">
        <f ca="1">IF(ISERROR($V1316),"",OFFSET('Smelter Look-up'!$G$4,$V1316-4,0))</f>
        <v/>
      </c>
      <c r="I1316" s="218" t="str">
        <f ca="1">IF(ISERROR($V1316),"",OFFSET('Smelter Look-up'!$H$4,$V1316-4,0))</f>
        <v/>
      </c>
      <c r="J1316" s="218" t="str">
        <f ca="1">IF(ISERROR($V1316),"",OFFSET('Smelter Look-up'!$I$4,$V1316-4,0))</f>
        <v/>
      </c>
      <c r="K1316" s="267"/>
      <c r="L1316" s="267"/>
      <c r="M1316" s="267"/>
      <c r="N1316" s="267"/>
      <c r="O1316" s="267"/>
      <c r="P1316" s="219"/>
      <c r="Q1316" s="268"/>
      <c r="R1316" s="216" t="str">
        <f ca="1">IF(ISERROR($V1316),"",OFFSET('Smelter Look-up'!$C$4,$V1316-4,0)&amp;"")</f>
        <v/>
      </c>
      <c r="S1316" s="224" t="str">
        <f t="shared" ca="1" si="63"/>
        <v/>
      </c>
      <c r="T1316" s="224" t="str">
        <f ca="1">IF(B1316="","",IF(ISERROR(MATCH($J1316,SorP!$B$1:$B$6230,0)),"",INDIRECT("'SorP'!$A$"&amp;MATCH($J1316,SorP!$B$1:$B$6230,0))))</f>
        <v/>
      </c>
      <c r="U1316" s="239"/>
      <c r="V1316" s="269" t="e">
        <f>IF(C1316="",NA(),MATCH($B1316&amp;$C1316,'Smelter Look-up'!$J:$J,0))</f>
        <v>#N/A</v>
      </c>
      <c r="W1316" s="270"/>
      <c r="X1316" s="270">
        <f t="shared" ca="1" si="64"/>
        <v>0</v>
      </c>
      <c r="Y1316" s="270"/>
      <c r="Z1316" s="270"/>
      <c r="AB1316" s="272" t="str">
        <f t="shared" si="65"/>
        <v/>
      </c>
    </row>
    <row r="1317" spans="1:28" s="271" customFormat="1" ht="20.25">
      <c r="A1317" s="215"/>
      <c r="B1317" s="216" t="str">
        <f>IF(LEN(A1317)=0,"",INDEX('Smelter Look-up'!$A:$A,MATCH($A1317,'Smelter Look-up'!$E:$E,0)))</f>
        <v/>
      </c>
      <c r="C1317" s="220" t="str">
        <f>IF(LEN(A1317)=0,"",INDEX('Smelter Look-up'!$C:$C,MATCH($A1317,'Smelter Look-up'!$E:$E,0)))</f>
        <v/>
      </c>
      <c r="D1317" s="216"/>
      <c r="E1317" s="216" t="str">
        <f ca="1">IF(ISERROR($V1317),"",OFFSET('Smelter Look-up'!$D$4,$V1317-4,0)&amp;"")</f>
        <v/>
      </c>
      <c r="F1317" s="216" t="str">
        <f ca="1">IF(ISERROR($V1317),"",OFFSET('Smelter Look-up'!$E$4,$V1317-4,0))</f>
        <v/>
      </c>
      <c r="G1317" s="216" t="str">
        <f ca="1">IF(C1317=$X$4,"Enter smelter details", IF(ISERROR($V1317),"",OFFSET('Smelter Look-up'!$F$4,$V1317-4,0)))</f>
        <v/>
      </c>
      <c r="H1317" s="217" t="str">
        <f ca="1">IF(ISERROR($V1317),"",OFFSET('Smelter Look-up'!$G$4,$V1317-4,0))</f>
        <v/>
      </c>
      <c r="I1317" s="218" t="str">
        <f ca="1">IF(ISERROR($V1317),"",OFFSET('Smelter Look-up'!$H$4,$V1317-4,0))</f>
        <v/>
      </c>
      <c r="J1317" s="218" t="str">
        <f ca="1">IF(ISERROR($V1317),"",OFFSET('Smelter Look-up'!$I$4,$V1317-4,0))</f>
        <v/>
      </c>
      <c r="K1317" s="267"/>
      <c r="L1317" s="267"/>
      <c r="M1317" s="267"/>
      <c r="N1317" s="267"/>
      <c r="O1317" s="267"/>
      <c r="P1317" s="219"/>
      <c r="Q1317" s="268"/>
      <c r="R1317" s="216" t="str">
        <f ca="1">IF(ISERROR($V1317),"",OFFSET('Smelter Look-up'!$C$4,$V1317-4,0)&amp;"")</f>
        <v/>
      </c>
      <c r="S1317" s="224" t="str">
        <f t="shared" ca="1" si="63"/>
        <v/>
      </c>
      <c r="T1317" s="224" t="str">
        <f ca="1">IF(B1317="","",IF(ISERROR(MATCH($J1317,SorP!$B$1:$B$6230,0)),"",INDIRECT("'SorP'!$A$"&amp;MATCH($J1317,SorP!$B$1:$B$6230,0))))</f>
        <v/>
      </c>
      <c r="U1317" s="239"/>
      <c r="V1317" s="269" t="e">
        <f>IF(C1317="",NA(),MATCH($B1317&amp;$C1317,'Smelter Look-up'!$J:$J,0))</f>
        <v>#N/A</v>
      </c>
      <c r="W1317" s="270"/>
      <c r="X1317" s="270">
        <f t="shared" ca="1" si="64"/>
        <v>0</v>
      </c>
      <c r="Y1317" s="270"/>
      <c r="Z1317" s="270"/>
      <c r="AB1317" s="272" t="str">
        <f t="shared" si="65"/>
        <v/>
      </c>
    </row>
    <row r="1318" spans="1:28" s="271" customFormat="1" ht="20.25">
      <c r="A1318" s="215"/>
      <c r="B1318" s="216" t="str">
        <f>IF(LEN(A1318)=0,"",INDEX('Smelter Look-up'!$A:$A,MATCH($A1318,'Smelter Look-up'!$E:$E,0)))</f>
        <v/>
      </c>
      <c r="C1318" s="220" t="str">
        <f>IF(LEN(A1318)=0,"",INDEX('Smelter Look-up'!$C:$C,MATCH($A1318,'Smelter Look-up'!$E:$E,0)))</f>
        <v/>
      </c>
      <c r="D1318" s="216"/>
      <c r="E1318" s="216" t="str">
        <f ca="1">IF(ISERROR($V1318),"",OFFSET('Smelter Look-up'!$D$4,$V1318-4,0)&amp;"")</f>
        <v/>
      </c>
      <c r="F1318" s="216" t="str">
        <f ca="1">IF(ISERROR($V1318),"",OFFSET('Smelter Look-up'!$E$4,$V1318-4,0))</f>
        <v/>
      </c>
      <c r="G1318" s="216" t="str">
        <f ca="1">IF(C1318=$X$4,"Enter smelter details", IF(ISERROR($V1318),"",OFFSET('Smelter Look-up'!$F$4,$V1318-4,0)))</f>
        <v/>
      </c>
      <c r="H1318" s="217" t="str">
        <f ca="1">IF(ISERROR($V1318),"",OFFSET('Smelter Look-up'!$G$4,$V1318-4,0))</f>
        <v/>
      </c>
      <c r="I1318" s="218" t="str">
        <f ca="1">IF(ISERROR($V1318),"",OFFSET('Smelter Look-up'!$H$4,$V1318-4,0))</f>
        <v/>
      </c>
      <c r="J1318" s="218" t="str">
        <f ca="1">IF(ISERROR($V1318),"",OFFSET('Smelter Look-up'!$I$4,$V1318-4,0))</f>
        <v/>
      </c>
      <c r="K1318" s="267"/>
      <c r="L1318" s="267"/>
      <c r="M1318" s="267"/>
      <c r="N1318" s="267"/>
      <c r="O1318" s="267"/>
      <c r="P1318" s="219"/>
      <c r="Q1318" s="268"/>
      <c r="R1318" s="216" t="str">
        <f ca="1">IF(ISERROR($V1318),"",OFFSET('Smelter Look-up'!$C$4,$V1318-4,0)&amp;"")</f>
        <v/>
      </c>
      <c r="S1318" s="224" t="str">
        <f t="shared" ca="1" si="63"/>
        <v/>
      </c>
      <c r="T1318" s="224" t="str">
        <f ca="1">IF(B1318="","",IF(ISERROR(MATCH($J1318,SorP!$B$1:$B$6230,0)),"",INDIRECT("'SorP'!$A$"&amp;MATCH($J1318,SorP!$B$1:$B$6230,0))))</f>
        <v/>
      </c>
      <c r="U1318" s="239"/>
      <c r="V1318" s="269" t="e">
        <f>IF(C1318="",NA(),MATCH($B1318&amp;$C1318,'Smelter Look-up'!$J:$J,0))</f>
        <v>#N/A</v>
      </c>
      <c r="W1318" s="270"/>
      <c r="X1318" s="270">
        <f t="shared" ca="1" si="64"/>
        <v>0</v>
      </c>
      <c r="Y1318" s="270"/>
      <c r="Z1318" s="270"/>
      <c r="AB1318" s="272" t="str">
        <f t="shared" si="65"/>
        <v/>
      </c>
    </row>
    <row r="1319" spans="1:28" s="271" customFormat="1" ht="20.25">
      <c r="A1319" s="215"/>
      <c r="B1319" s="216" t="str">
        <f>IF(LEN(A1319)=0,"",INDEX('Smelter Look-up'!$A:$A,MATCH($A1319,'Smelter Look-up'!$E:$E,0)))</f>
        <v/>
      </c>
      <c r="C1319" s="220" t="str">
        <f>IF(LEN(A1319)=0,"",INDEX('Smelter Look-up'!$C:$C,MATCH($A1319,'Smelter Look-up'!$E:$E,0)))</f>
        <v/>
      </c>
      <c r="D1319" s="216"/>
      <c r="E1319" s="216" t="str">
        <f ca="1">IF(ISERROR($V1319),"",OFFSET('Smelter Look-up'!$D$4,$V1319-4,0)&amp;"")</f>
        <v/>
      </c>
      <c r="F1319" s="216" t="str">
        <f ca="1">IF(ISERROR($V1319),"",OFFSET('Smelter Look-up'!$E$4,$V1319-4,0))</f>
        <v/>
      </c>
      <c r="G1319" s="216" t="str">
        <f ca="1">IF(C1319=$X$4,"Enter smelter details", IF(ISERROR($V1319),"",OFFSET('Smelter Look-up'!$F$4,$V1319-4,0)))</f>
        <v/>
      </c>
      <c r="H1319" s="217" t="str">
        <f ca="1">IF(ISERROR($V1319),"",OFFSET('Smelter Look-up'!$G$4,$V1319-4,0))</f>
        <v/>
      </c>
      <c r="I1319" s="218" t="str">
        <f ca="1">IF(ISERROR($V1319),"",OFFSET('Smelter Look-up'!$H$4,$V1319-4,0))</f>
        <v/>
      </c>
      <c r="J1319" s="218" t="str">
        <f ca="1">IF(ISERROR($V1319),"",OFFSET('Smelter Look-up'!$I$4,$V1319-4,0))</f>
        <v/>
      </c>
      <c r="K1319" s="267"/>
      <c r="L1319" s="267"/>
      <c r="M1319" s="267"/>
      <c r="N1319" s="267"/>
      <c r="O1319" s="267"/>
      <c r="P1319" s="219"/>
      <c r="Q1319" s="268"/>
      <c r="R1319" s="216" t="str">
        <f ca="1">IF(ISERROR($V1319),"",OFFSET('Smelter Look-up'!$C$4,$V1319-4,0)&amp;"")</f>
        <v/>
      </c>
      <c r="S1319" s="224" t="str">
        <f t="shared" ca="1" si="63"/>
        <v/>
      </c>
      <c r="T1319" s="224" t="str">
        <f ca="1">IF(B1319="","",IF(ISERROR(MATCH($J1319,SorP!$B$1:$B$6230,0)),"",INDIRECT("'SorP'!$A$"&amp;MATCH($J1319,SorP!$B$1:$B$6230,0))))</f>
        <v/>
      </c>
      <c r="U1319" s="239"/>
      <c r="V1319" s="269" t="e">
        <f>IF(C1319="",NA(),MATCH($B1319&amp;$C1319,'Smelter Look-up'!$J:$J,0))</f>
        <v>#N/A</v>
      </c>
      <c r="W1319" s="270"/>
      <c r="X1319" s="270">
        <f t="shared" ca="1" si="64"/>
        <v>0</v>
      </c>
      <c r="Y1319" s="270"/>
      <c r="Z1319" s="270"/>
      <c r="AB1319" s="272" t="str">
        <f t="shared" si="65"/>
        <v/>
      </c>
    </row>
    <row r="1320" spans="1:28" s="271" customFormat="1" ht="20.25">
      <c r="A1320" s="215"/>
      <c r="B1320" s="216" t="str">
        <f>IF(LEN(A1320)=0,"",INDEX('Smelter Look-up'!$A:$A,MATCH($A1320,'Smelter Look-up'!$E:$E,0)))</f>
        <v/>
      </c>
      <c r="C1320" s="220" t="str">
        <f>IF(LEN(A1320)=0,"",INDEX('Smelter Look-up'!$C:$C,MATCH($A1320,'Smelter Look-up'!$E:$E,0)))</f>
        <v/>
      </c>
      <c r="D1320" s="216"/>
      <c r="E1320" s="216" t="str">
        <f ca="1">IF(ISERROR($V1320),"",OFFSET('Smelter Look-up'!$D$4,$V1320-4,0)&amp;"")</f>
        <v/>
      </c>
      <c r="F1320" s="216" t="str">
        <f ca="1">IF(ISERROR($V1320),"",OFFSET('Smelter Look-up'!$E$4,$V1320-4,0))</f>
        <v/>
      </c>
      <c r="G1320" s="216" t="str">
        <f ca="1">IF(C1320=$X$4,"Enter smelter details", IF(ISERROR($V1320),"",OFFSET('Smelter Look-up'!$F$4,$V1320-4,0)))</f>
        <v/>
      </c>
      <c r="H1320" s="217" t="str">
        <f ca="1">IF(ISERROR($V1320),"",OFFSET('Smelter Look-up'!$G$4,$V1320-4,0))</f>
        <v/>
      </c>
      <c r="I1320" s="218" t="str">
        <f ca="1">IF(ISERROR($V1320),"",OFFSET('Smelter Look-up'!$H$4,$V1320-4,0))</f>
        <v/>
      </c>
      <c r="J1320" s="218" t="str">
        <f ca="1">IF(ISERROR($V1320),"",OFFSET('Smelter Look-up'!$I$4,$V1320-4,0))</f>
        <v/>
      </c>
      <c r="K1320" s="267"/>
      <c r="L1320" s="267"/>
      <c r="M1320" s="267"/>
      <c r="N1320" s="267"/>
      <c r="O1320" s="267"/>
      <c r="P1320" s="219"/>
      <c r="Q1320" s="268"/>
      <c r="R1320" s="216" t="str">
        <f ca="1">IF(ISERROR($V1320),"",OFFSET('Smelter Look-up'!$C$4,$V1320-4,0)&amp;"")</f>
        <v/>
      </c>
      <c r="S1320" s="224" t="str">
        <f t="shared" ca="1" si="63"/>
        <v/>
      </c>
      <c r="T1320" s="224" t="str">
        <f ca="1">IF(B1320="","",IF(ISERROR(MATCH($J1320,SorP!$B$1:$B$6230,0)),"",INDIRECT("'SorP'!$A$"&amp;MATCH($J1320,SorP!$B$1:$B$6230,0))))</f>
        <v/>
      </c>
      <c r="U1320" s="239"/>
      <c r="V1320" s="269" t="e">
        <f>IF(C1320="",NA(),MATCH($B1320&amp;$C1320,'Smelter Look-up'!$J:$J,0))</f>
        <v>#N/A</v>
      </c>
      <c r="W1320" s="270"/>
      <c r="X1320" s="270">
        <f t="shared" ca="1" si="64"/>
        <v>0</v>
      </c>
      <c r="Y1320" s="270"/>
      <c r="Z1320" s="270"/>
      <c r="AB1320" s="272" t="str">
        <f t="shared" si="65"/>
        <v/>
      </c>
    </row>
    <row r="1321" spans="1:28" s="271" customFormat="1" ht="20.25">
      <c r="A1321" s="215"/>
      <c r="B1321" s="216" t="str">
        <f>IF(LEN(A1321)=0,"",INDEX('Smelter Look-up'!$A:$A,MATCH($A1321,'Smelter Look-up'!$E:$E,0)))</f>
        <v/>
      </c>
      <c r="C1321" s="220" t="str">
        <f>IF(LEN(A1321)=0,"",INDEX('Smelter Look-up'!$C:$C,MATCH($A1321,'Smelter Look-up'!$E:$E,0)))</f>
        <v/>
      </c>
      <c r="D1321" s="216"/>
      <c r="E1321" s="216" t="str">
        <f ca="1">IF(ISERROR($V1321),"",OFFSET('Smelter Look-up'!$D$4,$V1321-4,0)&amp;"")</f>
        <v/>
      </c>
      <c r="F1321" s="216" t="str">
        <f ca="1">IF(ISERROR($V1321),"",OFFSET('Smelter Look-up'!$E$4,$V1321-4,0))</f>
        <v/>
      </c>
      <c r="G1321" s="216" t="str">
        <f ca="1">IF(C1321=$X$4,"Enter smelter details", IF(ISERROR($V1321),"",OFFSET('Smelter Look-up'!$F$4,$V1321-4,0)))</f>
        <v/>
      </c>
      <c r="H1321" s="217" t="str">
        <f ca="1">IF(ISERROR($V1321),"",OFFSET('Smelter Look-up'!$G$4,$V1321-4,0))</f>
        <v/>
      </c>
      <c r="I1321" s="218" t="str">
        <f ca="1">IF(ISERROR($V1321),"",OFFSET('Smelter Look-up'!$H$4,$V1321-4,0))</f>
        <v/>
      </c>
      <c r="J1321" s="218" t="str">
        <f ca="1">IF(ISERROR($V1321),"",OFFSET('Smelter Look-up'!$I$4,$V1321-4,0))</f>
        <v/>
      </c>
      <c r="K1321" s="267"/>
      <c r="L1321" s="267"/>
      <c r="M1321" s="267"/>
      <c r="N1321" s="267"/>
      <c r="O1321" s="267"/>
      <c r="P1321" s="219"/>
      <c r="Q1321" s="268"/>
      <c r="R1321" s="216" t="str">
        <f ca="1">IF(ISERROR($V1321),"",OFFSET('Smelter Look-up'!$C$4,$V1321-4,0)&amp;"")</f>
        <v/>
      </c>
      <c r="S1321" s="224" t="str">
        <f t="shared" ca="1" si="63"/>
        <v/>
      </c>
      <c r="T1321" s="224" t="str">
        <f ca="1">IF(B1321="","",IF(ISERROR(MATCH($J1321,SorP!$B$1:$B$6230,0)),"",INDIRECT("'SorP'!$A$"&amp;MATCH($J1321,SorP!$B$1:$B$6230,0))))</f>
        <v/>
      </c>
      <c r="U1321" s="239"/>
      <c r="V1321" s="269" t="e">
        <f>IF(C1321="",NA(),MATCH($B1321&amp;$C1321,'Smelter Look-up'!$J:$J,0))</f>
        <v>#N/A</v>
      </c>
      <c r="W1321" s="270"/>
      <c r="X1321" s="270">
        <f t="shared" ca="1" si="64"/>
        <v>0</v>
      </c>
      <c r="Y1321" s="270"/>
      <c r="Z1321" s="270"/>
      <c r="AB1321" s="272" t="str">
        <f t="shared" si="65"/>
        <v/>
      </c>
    </row>
    <row r="1322" spans="1:28" s="271" customFormat="1" ht="20.25">
      <c r="A1322" s="215"/>
      <c r="B1322" s="216" t="str">
        <f>IF(LEN(A1322)=0,"",INDEX('Smelter Look-up'!$A:$A,MATCH($A1322,'Smelter Look-up'!$E:$E,0)))</f>
        <v/>
      </c>
      <c r="C1322" s="220" t="str">
        <f>IF(LEN(A1322)=0,"",INDEX('Smelter Look-up'!$C:$C,MATCH($A1322,'Smelter Look-up'!$E:$E,0)))</f>
        <v/>
      </c>
      <c r="D1322" s="216"/>
      <c r="E1322" s="216" t="str">
        <f ca="1">IF(ISERROR($V1322),"",OFFSET('Smelter Look-up'!$D$4,$V1322-4,0)&amp;"")</f>
        <v/>
      </c>
      <c r="F1322" s="216" t="str">
        <f ca="1">IF(ISERROR($V1322),"",OFFSET('Smelter Look-up'!$E$4,$V1322-4,0))</f>
        <v/>
      </c>
      <c r="G1322" s="216" t="str">
        <f ca="1">IF(C1322=$X$4,"Enter smelter details", IF(ISERROR($V1322),"",OFFSET('Smelter Look-up'!$F$4,$V1322-4,0)))</f>
        <v/>
      </c>
      <c r="H1322" s="217" t="str">
        <f ca="1">IF(ISERROR($V1322),"",OFFSET('Smelter Look-up'!$G$4,$V1322-4,0))</f>
        <v/>
      </c>
      <c r="I1322" s="218" t="str">
        <f ca="1">IF(ISERROR($V1322),"",OFFSET('Smelter Look-up'!$H$4,$V1322-4,0))</f>
        <v/>
      </c>
      <c r="J1322" s="218" t="str">
        <f ca="1">IF(ISERROR($V1322),"",OFFSET('Smelter Look-up'!$I$4,$V1322-4,0))</f>
        <v/>
      </c>
      <c r="K1322" s="267"/>
      <c r="L1322" s="267"/>
      <c r="M1322" s="267"/>
      <c r="N1322" s="267"/>
      <c r="O1322" s="267"/>
      <c r="P1322" s="219"/>
      <c r="Q1322" s="268"/>
      <c r="R1322" s="216" t="str">
        <f ca="1">IF(ISERROR($V1322),"",OFFSET('Smelter Look-up'!$C$4,$V1322-4,0)&amp;"")</f>
        <v/>
      </c>
      <c r="S1322" s="224" t="str">
        <f t="shared" ca="1" si="63"/>
        <v/>
      </c>
      <c r="T1322" s="224" t="str">
        <f ca="1">IF(B1322="","",IF(ISERROR(MATCH($J1322,SorP!$B$1:$B$6230,0)),"",INDIRECT("'SorP'!$A$"&amp;MATCH($J1322,SorP!$B$1:$B$6230,0))))</f>
        <v/>
      </c>
      <c r="U1322" s="239"/>
      <c r="V1322" s="269" t="e">
        <f>IF(C1322="",NA(),MATCH($B1322&amp;$C1322,'Smelter Look-up'!$J:$J,0))</f>
        <v>#N/A</v>
      </c>
      <c r="W1322" s="270"/>
      <c r="X1322" s="270">
        <f t="shared" ca="1" si="64"/>
        <v>0</v>
      </c>
      <c r="Y1322" s="270"/>
      <c r="Z1322" s="270"/>
      <c r="AB1322" s="272" t="str">
        <f t="shared" si="65"/>
        <v/>
      </c>
    </row>
    <row r="1323" spans="1:28" s="271" customFormat="1" ht="20.25">
      <c r="A1323" s="215"/>
      <c r="B1323" s="216" t="str">
        <f>IF(LEN(A1323)=0,"",INDEX('Smelter Look-up'!$A:$A,MATCH($A1323,'Smelter Look-up'!$E:$E,0)))</f>
        <v/>
      </c>
      <c r="C1323" s="220" t="str">
        <f>IF(LEN(A1323)=0,"",INDEX('Smelter Look-up'!$C:$C,MATCH($A1323,'Smelter Look-up'!$E:$E,0)))</f>
        <v/>
      </c>
      <c r="D1323" s="216"/>
      <c r="E1323" s="216" t="str">
        <f ca="1">IF(ISERROR($V1323),"",OFFSET('Smelter Look-up'!$D$4,$V1323-4,0)&amp;"")</f>
        <v/>
      </c>
      <c r="F1323" s="216" t="str">
        <f ca="1">IF(ISERROR($V1323),"",OFFSET('Smelter Look-up'!$E$4,$V1323-4,0))</f>
        <v/>
      </c>
      <c r="G1323" s="216" t="str">
        <f ca="1">IF(C1323=$X$4,"Enter smelter details", IF(ISERROR($V1323),"",OFFSET('Smelter Look-up'!$F$4,$V1323-4,0)))</f>
        <v/>
      </c>
      <c r="H1323" s="217" t="str">
        <f ca="1">IF(ISERROR($V1323),"",OFFSET('Smelter Look-up'!$G$4,$V1323-4,0))</f>
        <v/>
      </c>
      <c r="I1323" s="218" t="str">
        <f ca="1">IF(ISERROR($V1323),"",OFFSET('Smelter Look-up'!$H$4,$V1323-4,0))</f>
        <v/>
      </c>
      <c r="J1323" s="218" t="str">
        <f ca="1">IF(ISERROR($V1323),"",OFFSET('Smelter Look-up'!$I$4,$V1323-4,0))</f>
        <v/>
      </c>
      <c r="K1323" s="267"/>
      <c r="L1323" s="267"/>
      <c r="M1323" s="267"/>
      <c r="N1323" s="267"/>
      <c r="O1323" s="267"/>
      <c r="P1323" s="219"/>
      <c r="Q1323" s="268"/>
      <c r="R1323" s="216" t="str">
        <f ca="1">IF(ISERROR($V1323),"",OFFSET('Smelter Look-up'!$C$4,$V1323-4,0)&amp;"")</f>
        <v/>
      </c>
      <c r="S1323" s="224" t="str">
        <f t="shared" ca="1" si="63"/>
        <v/>
      </c>
      <c r="T1323" s="224" t="str">
        <f ca="1">IF(B1323="","",IF(ISERROR(MATCH($J1323,SorP!$B$1:$B$6230,0)),"",INDIRECT("'SorP'!$A$"&amp;MATCH($J1323,SorP!$B$1:$B$6230,0))))</f>
        <v/>
      </c>
      <c r="U1323" s="239"/>
      <c r="V1323" s="269" t="e">
        <f>IF(C1323="",NA(),MATCH($B1323&amp;$C1323,'Smelter Look-up'!$J:$J,0))</f>
        <v>#N/A</v>
      </c>
      <c r="W1323" s="270"/>
      <c r="X1323" s="270">
        <f t="shared" ca="1" si="64"/>
        <v>0</v>
      </c>
      <c r="Y1323" s="270"/>
      <c r="Z1323" s="270"/>
      <c r="AB1323" s="272" t="str">
        <f t="shared" si="65"/>
        <v/>
      </c>
    </row>
    <row r="1324" spans="1:28" s="271" customFormat="1" ht="20.25">
      <c r="A1324" s="215"/>
      <c r="B1324" s="216" t="str">
        <f>IF(LEN(A1324)=0,"",INDEX('Smelter Look-up'!$A:$A,MATCH($A1324,'Smelter Look-up'!$E:$E,0)))</f>
        <v/>
      </c>
      <c r="C1324" s="220" t="str">
        <f>IF(LEN(A1324)=0,"",INDEX('Smelter Look-up'!$C:$C,MATCH($A1324,'Smelter Look-up'!$E:$E,0)))</f>
        <v/>
      </c>
      <c r="D1324" s="216"/>
      <c r="E1324" s="216" t="str">
        <f ca="1">IF(ISERROR($V1324),"",OFFSET('Smelter Look-up'!$D$4,$V1324-4,0)&amp;"")</f>
        <v/>
      </c>
      <c r="F1324" s="216" t="str">
        <f ca="1">IF(ISERROR($V1324),"",OFFSET('Smelter Look-up'!$E$4,$V1324-4,0))</f>
        <v/>
      </c>
      <c r="G1324" s="216" t="str">
        <f ca="1">IF(C1324=$X$4,"Enter smelter details", IF(ISERROR($V1324),"",OFFSET('Smelter Look-up'!$F$4,$V1324-4,0)))</f>
        <v/>
      </c>
      <c r="H1324" s="217" t="str">
        <f ca="1">IF(ISERROR($V1324),"",OFFSET('Smelter Look-up'!$G$4,$V1324-4,0))</f>
        <v/>
      </c>
      <c r="I1324" s="218" t="str">
        <f ca="1">IF(ISERROR($V1324),"",OFFSET('Smelter Look-up'!$H$4,$V1324-4,0))</f>
        <v/>
      </c>
      <c r="J1324" s="218" t="str">
        <f ca="1">IF(ISERROR($V1324),"",OFFSET('Smelter Look-up'!$I$4,$V1324-4,0))</f>
        <v/>
      </c>
      <c r="K1324" s="267"/>
      <c r="L1324" s="267"/>
      <c r="M1324" s="267"/>
      <c r="N1324" s="267"/>
      <c r="O1324" s="267"/>
      <c r="P1324" s="219"/>
      <c r="Q1324" s="268"/>
      <c r="R1324" s="216" t="str">
        <f ca="1">IF(ISERROR($V1324),"",OFFSET('Smelter Look-up'!$C$4,$V1324-4,0)&amp;"")</f>
        <v/>
      </c>
      <c r="S1324" s="224" t="str">
        <f t="shared" ca="1" si="63"/>
        <v/>
      </c>
      <c r="T1324" s="224" t="str">
        <f ca="1">IF(B1324="","",IF(ISERROR(MATCH($J1324,SorP!$B$1:$B$6230,0)),"",INDIRECT("'SorP'!$A$"&amp;MATCH($J1324,SorP!$B$1:$B$6230,0))))</f>
        <v/>
      </c>
      <c r="U1324" s="239"/>
      <c r="V1324" s="269" t="e">
        <f>IF(C1324="",NA(),MATCH($B1324&amp;$C1324,'Smelter Look-up'!$J:$J,0))</f>
        <v>#N/A</v>
      </c>
      <c r="W1324" s="270"/>
      <c r="X1324" s="270">
        <f t="shared" ca="1" si="64"/>
        <v>0</v>
      </c>
      <c r="Y1324" s="270"/>
      <c r="Z1324" s="270"/>
      <c r="AB1324" s="272" t="str">
        <f t="shared" si="65"/>
        <v/>
      </c>
    </row>
    <row r="1325" spans="1:28" s="271" customFormat="1" ht="20.25">
      <c r="A1325" s="215"/>
      <c r="B1325" s="216" t="str">
        <f>IF(LEN(A1325)=0,"",INDEX('Smelter Look-up'!$A:$A,MATCH($A1325,'Smelter Look-up'!$E:$E,0)))</f>
        <v/>
      </c>
      <c r="C1325" s="220" t="str">
        <f>IF(LEN(A1325)=0,"",INDEX('Smelter Look-up'!$C:$C,MATCH($A1325,'Smelter Look-up'!$E:$E,0)))</f>
        <v/>
      </c>
      <c r="D1325" s="216"/>
      <c r="E1325" s="216" t="str">
        <f ca="1">IF(ISERROR($V1325),"",OFFSET('Smelter Look-up'!$D$4,$V1325-4,0)&amp;"")</f>
        <v/>
      </c>
      <c r="F1325" s="216" t="str">
        <f ca="1">IF(ISERROR($V1325),"",OFFSET('Smelter Look-up'!$E$4,$V1325-4,0))</f>
        <v/>
      </c>
      <c r="G1325" s="216" t="str">
        <f ca="1">IF(C1325=$X$4,"Enter smelter details", IF(ISERROR($V1325),"",OFFSET('Smelter Look-up'!$F$4,$V1325-4,0)))</f>
        <v/>
      </c>
      <c r="H1325" s="217" t="str">
        <f ca="1">IF(ISERROR($V1325),"",OFFSET('Smelter Look-up'!$G$4,$V1325-4,0))</f>
        <v/>
      </c>
      <c r="I1325" s="218" t="str">
        <f ca="1">IF(ISERROR($V1325),"",OFFSET('Smelter Look-up'!$H$4,$V1325-4,0))</f>
        <v/>
      </c>
      <c r="J1325" s="218" t="str">
        <f ca="1">IF(ISERROR($V1325),"",OFFSET('Smelter Look-up'!$I$4,$V1325-4,0))</f>
        <v/>
      </c>
      <c r="K1325" s="267"/>
      <c r="L1325" s="267"/>
      <c r="M1325" s="267"/>
      <c r="N1325" s="267"/>
      <c r="O1325" s="267"/>
      <c r="P1325" s="219"/>
      <c r="Q1325" s="268"/>
      <c r="R1325" s="216" t="str">
        <f ca="1">IF(ISERROR($V1325),"",OFFSET('Smelter Look-up'!$C$4,$V1325-4,0)&amp;"")</f>
        <v/>
      </c>
      <c r="S1325" s="224" t="str">
        <f t="shared" ca="1" si="63"/>
        <v/>
      </c>
      <c r="T1325" s="224" t="str">
        <f ca="1">IF(B1325="","",IF(ISERROR(MATCH($J1325,SorP!$B$1:$B$6230,0)),"",INDIRECT("'SorP'!$A$"&amp;MATCH($J1325,SorP!$B$1:$B$6230,0))))</f>
        <v/>
      </c>
      <c r="U1325" s="239"/>
      <c r="V1325" s="269" t="e">
        <f>IF(C1325="",NA(),MATCH($B1325&amp;$C1325,'Smelter Look-up'!$J:$J,0))</f>
        <v>#N/A</v>
      </c>
      <c r="W1325" s="270"/>
      <c r="X1325" s="270">
        <f t="shared" ca="1" si="64"/>
        <v>0</v>
      </c>
      <c r="Y1325" s="270"/>
      <c r="Z1325" s="270"/>
      <c r="AB1325" s="272" t="str">
        <f t="shared" si="65"/>
        <v/>
      </c>
    </row>
    <row r="1326" spans="1:28" s="271" customFormat="1" ht="20.25">
      <c r="A1326" s="215"/>
      <c r="B1326" s="216" t="str">
        <f>IF(LEN(A1326)=0,"",INDEX('Smelter Look-up'!$A:$A,MATCH($A1326,'Smelter Look-up'!$E:$E,0)))</f>
        <v/>
      </c>
      <c r="C1326" s="220" t="str">
        <f>IF(LEN(A1326)=0,"",INDEX('Smelter Look-up'!$C:$C,MATCH($A1326,'Smelter Look-up'!$E:$E,0)))</f>
        <v/>
      </c>
      <c r="D1326" s="216"/>
      <c r="E1326" s="216" t="str">
        <f ca="1">IF(ISERROR($V1326),"",OFFSET('Smelter Look-up'!$D$4,$V1326-4,0)&amp;"")</f>
        <v/>
      </c>
      <c r="F1326" s="216" t="str">
        <f ca="1">IF(ISERROR($V1326),"",OFFSET('Smelter Look-up'!$E$4,$V1326-4,0))</f>
        <v/>
      </c>
      <c r="G1326" s="216" t="str">
        <f ca="1">IF(C1326=$X$4,"Enter smelter details", IF(ISERROR($V1326),"",OFFSET('Smelter Look-up'!$F$4,$V1326-4,0)))</f>
        <v/>
      </c>
      <c r="H1326" s="217" t="str">
        <f ca="1">IF(ISERROR($V1326),"",OFFSET('Smelter Look-up'!$G$4,$V1326-4,0))</f>
        <v/>
      </c>
      <c r="I1326" s="218" t="str">
        <f ca="1">IF(ISERROR($V1326),"",OFFSET('Smelter Look-up'!$H$4,$V1326-4,0))</f>
        <v/>
      </c>
      <c r="J1326" s="218" t="str">
        <f ca="1">IF(ISERROR($V1326),"",OFFSET('Smelter Look-up'!$I$4,$V1326-4,0))</f>
        <v/>
      </c>
      <c r="K1326" s="267"/>
      <c r="L1326" s="267"/>
      <c r="M1326" s="267"/>
      <c r="N1326" s="267"/>
      <c r="O1326" s="267"/>
      <c r="P1326" s="219"/>
      <c r="Q1326" s="268"/>
      <c r="R1326" s="216" t="str">
        <f ca="1">IF(ISERROR($V1326),"",OFFSET('Smelter Look-up'!$C$4,$V1326-4,0)&amp;"")</f>
        <v/>
      </c>
      <c r="S1326" s="224" t="str">
        <f t="shared" ca="1" si="63"/>
        <v/>
      </c>
      <c r="T1326" s="224" t="str">
        <f ca="1">IF(B1326="","",IF(ISERROR(MATCH($J1326,SorP!$B$1:$B$6230,0)),"",INDIRECT("'SorP'!$A$"&amp;MATCH($J1326,SorP!$B$1:$B$6230,0))))</f>
        <v/>
      </c>
      <c r="U1326" s="239"/>
      <c r="V1326" s="269" t="e">
        <f>IF(C1326="",NA(),MATCH($B1326&amp;$C1326,'Smelter Look-up'!$J:$J,0))</f>
        <v>#N/A</v>
      </c>
      <c r="W1326" s="270"/>
      <c r="X1326" s="270">
        <f t="shared" ca="1" si="64"/>
        <v>0</v>
      </c>
      <c r="Y1326" s="270"/>
      <c r="Z1326" s="270"/>
      <c r="AB1326" s="272" t="str">
        <f t="shared" si="65"/>
        <v/>
      </c>
    </row>
    <row r="1327" spans="1:28" s="271" customFormat="1" ht="20.25">
      <c r="A1327" s="215"/>
      <c r="B1327" s="216" t="str">
        <f>IF(LEN(A1327)=0,"",INDEX('Smelter Look-up'!$A:$A,MATCH($A1327,'Smelter Look-up'!$E:$E,0)))</f>
        <v/>
      </c>
      <c r="C1327" s="220" t="str">
        <f>IF(LEN(A1327)=0,"",INDEX('Smelter Look-up'!$C:$C,MATCH($A1327,'Smelter Look-up'!$E:$E,0)))</f>
        <v/>
      </c>
      <c r="D1327" s="216"/>
      <c r="E1327" s="216" t="str">
        <f ca="1">IF(ISERROR($V1327),"",OFFSET('Smelter Look-up'!$D$4,$V1327-4,0)&amp;"")</f>
        <v/>
      </c>
      <c r="F1327" s="216" t="str">
        <f ca="1">IF(ISERROR($V1327),"",OFFSET('Smelter Look-up'!$E$4,$V1327-4,0))</f>
        <v/>
      </c>
      <c r="G1327" s="216" t="str">
        <f ca="1">IF(C1327=$X$4,"Enter smelter details", IF(ISERROR($V1327),"",OFFSET('Smelter Look-up'!$F$4,$V1327-4,0)))</f>
        <v/>
      </c>
      <c r="H1327" s="217" t="str">
        <f ca="1">IF(ISERROR($V1327),"",OFFSET('Smelter Look-up'!$G$4,$V1327-4,0))</f>
        <v/>
      </c>
      <c r="I1327" s="218" t="str">
        <f ca="1">IF(ISERROR($V1327),"",OFFSET('Smelter Look-up'!$H$4,$V1327-4,0))</f>
        <v/>
      </c>
      <c r="J1327" s="218" t="str">
        <f ca="1">IF(ISERROR($V1327),"",OFFSET('Smelter Look-up'!$I$4,$V1327-4,0))</f>
        <v/>
      </c>
      <c r="K1327" s="267"/>
      <c r="L1327" s="267"/>
      <c r="M1327" s="267"/>
      <c r="N1327" s="267"/>
      <c r="O1327" s="267"/>
      <c r="P1327" s="219"/>
      <c r="Q1327" s="268"/>
      <c r="R1327" s="216" t="str">
        <f ca="1">IF(ISERROR($V1327),"",OFFSET('Smelter Look-up'!$C$4,$V1327-4,0)&amp;"")</f>
        <v/>
      </c>
      <c r="S1327" s="224" t="str">
        <f t="shared" ca="1" si="63"/>
        <v/>
      </c>
      <c r="T1327" s="224" t="str">
        <f ca="1">IF(B1327="","",IF(ISERROR(MATCH($J1327,SorP!$B$1:$B$6230,0)),"",INDIRECT("'SorP'!$A$"&amp;MATCH($J1327,SorP!$B$1:$B$6230,0))))</f>
        <v/>
      </c>
      <c r="U1327" s="239"/>
      <c r="V1327" s="269" t="e">
        <f>IF(C1327="",NA(),MATCH($B1327&amp;$C1327,'Smelter Look-up'!$J:$J,0))</f>
        <v>#N/A</v>
      </c>
      <c r="W1327" s="270"/>
      <c r="X1327" s="270">
        <f t="shared" ca="1" si="64"/>
        <v>0</v>
      </c>
      <c r="Y1327" s="270"/>
      <c r="Z1327" s="270"/>
      <c r="AB1327" s="272" t="str">
        <f t="shared" si="65"/>
        <v/>
      </c>
    </row>
    <row r="1328" spans="1:28" s="271" customFormat="1" ht="20.25">
      <c r="A1328" s="215"/>
      <c r="B1328" s="216" t="str">
        <f>IF(LEN(A1328)=0,"",INDEX('Smelter Look-up'!$A:$A,MATCH($A1328,'Smelter Look-up'!$E:$E,0)))</f>
        <v/>
      </c>
      <c r="C1328" s="220" t="str">
        <f>IF(LEN(A1328)=0,"",INDEX('Smelter Look-up'!$C:$C,MATCH($A1328,'Smelter Look-up'!$E:$E,0)))</f>
        <v/>
      </c>
      <c r="D1328" s="216"/>
      <c r="E1328" s="216" t="str">
        <f ca="1">IF(ISERROR($V1328),"",OFFSET('Smelter Look-up'!$D$4,$V1328-4,0)&amp;"")</f>
        <v/>
      </c>
      <c r="F1328" s="216" t="str">
        <f ca="1">IF(ISERROR($V1328),"",OFFSET('Smelter Look-up'!$E$4,$V1328-4,0))</f>
        <v/>
      </c>
      <c r="G1328" s="216" t="str">
        <f ca="1">IF(C1328=$X$4,"Enter smelter details", IF(ISERROR($V1328),"",OFFSET('Smelter Look-up'!$F$4,$V1328-4,0)))</f>
        <v/>
      </c>
      <c r="H1328" s="217" t="str">
        <f ca="1">IF(ISERROR($V1328),"",OFFSET('Smelter Look-up'!$G$4,$V1328-4,0))</f>
        <v/>
      </c>
      <c r="I1328" s="218" t="str">
        <f ca="1">IF(ISERROR($V1328),"",OFFSET('Smelter Look-up'!$H$4,$V1328-4,0))</f>
        <v/>
      </c>
      <c r="J1328" s="218" t="str">
        <f ca="1">IF(ISERROR($V1328),"",OFFSET('Smelter Look-up'!$I$4,$V1328-4,0))</f>
        <v/>
      </c>
      <c r="K1328" s="267"/>
      <c r="L1328" s="267"/>
      <c r="M1328" s="267"/>
      <c r="N1328" s="267"/>
      <c r="O1328" s="267"/>
      <c r="P1328" s="219"/>
      <c r="Q1328" s="268"/>
      <c r="R1328" s="216" t="str">
        <f ca="1">IF(ISERROR($V1328),"",OFFSET('Smelter Look-up'!$C$4,$V1328-4,0)&amp;"")</f>
        <v/>
      </c>
      <c r="S1328" s="224" t="str">
        <f t="shared" ca="1" si="63"/>
        <v/>
      </c>
      <c r="T1328" s="224" t="str">
        <f ca="1">IF(B1328="","",IF(ISERROR(MATCH($J1328,SorP!$B$1:$B$6230,0)),"",INDIRECT("'SorP'!$A$"&amp;MATCH($J1328,SorP!$B$1:$B$6230,0))))</f>
        <v/>
      </c>
      <c r="U1328" s="239"/>
      <c r="V1328" s="269" t="e">
        <f>IF(C1328="",NA(),MATCH($B1328&amp;$C1328,'Smelter Look-up'!$J:$J,0))</f>
        <v>#N/A</v>
      </c>
      <c r="W1328" s="270"/>
      <c r="X1328" s="270">
        <f t="shared" ca="1" si="64"/>
        <v>0</v>
      </c>
      <c r="Y1328" s="270"/>
      <c r="Z1328" s="270"/>
      <c r="AB1328" s="272" t="str">
        <f t="shared" si="65"/>
        <v/>
      </c>
    </row>
    <row r="1329" spans="1:28" s="271" customFormat="1" ht="20.25">
      <c r="A1329" s="215"/>
      <c r="B1329" s="216" t="str">
        <f>IF(LEN(A1329)=0,"",INDEX('Smelter Look-up'!$A:$A,MATCH($A1329,'Smelter Look-up'!$E:$E,0)))</f>
        <v/>
      </c>
      <c r="C1329" s="220" t="str">
        <f>IF(LEN(A1329)=0,"",INDEX('Smelter Look-up'!$C:$C,MATCH($A1329,'Smelter Look-up'!$E:$E,0)))</f>
        <v/>
      </c>
      <c r="D1329" s="216"/>
      <c r="E1329" s="216" t="str">
        <f ca="1">IF(ISERROR($V1329),"",OFFSET('Smelter Look-up'!$D$4,$V1329-4,0)&amp;"")</f>
        <v/>
      </c>
      <c r="F1329" s="216" t="str">
        <f ca="1">IF(ISERROR($V1329),"",OFFSET('Smelter Look-up'!$E$4,$V1329-4,0))</f>
        <v/>
      </c>
      <c r="G1329" s="216" t="str">
        <f ca="1">IF(C1329=$X$4,"Enter smelter details", IF(ISERROR($V1329),"",OFFSET('Smelter Look-up'!$F$4,$V1329-4,0)))</f>
        <v/>
      </c>
      <c r="H1329" s="217" t="str">
        <f ca="1">IF(ISERROR($V1329),"",OFFSET('Smelter Look-up'!$G$4,$V1329-4,0))</f>
        <v/>
      </c>
      <c r="I1329" s="218" t="str">
        <f ca="1">IF(ISERROR($V1329),"",OFFSET('Smelter Look-up'!$H$4,$V1329-4,0))</f>
        <v/>
      </c>
      <c r="J1329" s="218" t="str">
        <f ca="1">IF(ISERROR($V1329),"",OFFSET('Smelter Look-up'!$I$4,$V1329-4,0))</f>
        <v/>
      </c>
      <c r="K1329" s="267"/>
      <c r="L1329" s="267"/>
      <c r="M1329" s="267"/>
      <c r="N1329" s="267"/>
      <c r="O1329" s="267"/>
      <c r="P1329" s="219"/>
      <c r="Q1329" s="268"/>
      <c r="R1329" s="216" t="str">
        <f ca="1">IF(ISERROR($V1329),"",OFFSET('Smelter Look-up'!$C$4,$V1329-4,0)&amp;"")</f>
        <v/>
      </c>
      <c r="S1329" s="224" t="str">
        <f t="shared" ca="1" si="63"/>
        <v/>
      </c>
      <c r="T1329" s="224" t="str">
        <f ca="1">IF(B1329="","",IF(ISERROR(MATCH($J1329,SorP!$B$1:$B$6230,0)),"",INDIRECT("'SorP'!$A$"&amp;MATCH($J1329,SorP!$B$1:$B$6230,0))))</f>
        <v/>
      </c>
      <c r="U1329" s="239"/>
      <c r="V1329" s="269" t="e">
        <f>IF(C1329="",NA(),MATCH($B1329&amp;$C1329,'Smelter Look-up'!$J:$J,0))</f>
        <v>#N/A</v>
      </c>
      <c r="W1329" s="270"/>
      <c r="X1329" s="270">
        <f t="shared" ca="1" si="64"/>
        <v>0</v>
      </c>
      <c r="Y1329" s="270"/>
      <c r="Z1329" s="270"/>
      <c r="AB1329" s="272" t="str">
        <f t="shared" si="65"/>
        <v/>
      </c>
    </row>
    <row r="1330" spans="1:28" s="271" customFormat="1" ht="20.25">
      <c r="A1330" s="215"/>
      <c r="B1330" s="216" t="str">
        <f>IF(LEN(A1330)=0,"",INDEX('Smelter Look-up'!$A:$A,MATCH($A1330,'Smelter Look-up'!$E:$E,0)))</f>
        <v/>
      </c>
      <c r="C1330" s="220" t="str">
        <f>IF(LEN(A1330)=0,"",INDEX('Smelter Look-up'!$C:$C,MATCH($A1330,'Smelter Look-up'!$E:$E,0)))</f>
        <v/>
      </c>
      <c r="D1330" s="216"/>
      <c r="E1330" s="216" t="str">
        <f ca="1">IF(ISERROR($V1330),"",OFFSET('Smelter Look-up'!$D$4,$V1330-4,0)&amp;"")</f>
        <v/>
      </c>
      <c r="F1330" s="216" t="str">
        <f ca="1">IF(ISERROR($V1330),"",OFFSET('Smelter Look-up'!$E$4,$V1330-4,0))</f>
        <v/>
      </c>
      <c r="G1330" s="216" t="str">
        <f ca="1">IF(C1330=$X$4,"Enter smelter details", IF(ISERROR($V1330),"",OFFSET('Smelter Look-up'!$F$4,$V1330-4,0)))</f>
        <v/>
      </c>
      <c r="H1330" s="217" t="str">
        <f ca="1">IF(ISERROR($V1330),"",OFFSET('Smelter Look-up'!$G$4,$V1330-4,0))</f>
        <v/>
      </c>
      <c r="I1330" s="218" t="str">
        <f ca="1">IF(ISERROR($V1330),"",OFFSET('Smelter Look-up'!$H$4,$V1330-4,0))</f>
        <v/>
      </c>
      <c r="J1330" s="218" t="str">
        <f ca="1">IF(ISERROR($V1330),"",OFFSET('Smelter Look-up'!$I$4,$V1330-4,0))</f>
        <v/>
      </c>
      <c r="K1330" s="267"/>
      <c r="L1330" s="267"/>
      <c r="M1330" s="267"/>
      <c r="N1330" s="267"/>
      <c r="O1330" s="267"/>
      <c r="P1330" s="219"/>
      <c r="Q1330" s="268"/>
      <c r="R1330" s="216" t="str">
        <f ca="1">IF(ISERROR($V1330),"",OFFSET('Smelter Look-up'!$C$4,$V1330-4,0)&amp;"")</f>
        <v/>
      </c>
      <c r="S1330" s="224" t="str">
        <f t="shared" ca="1" si="63"/>
        <v/>
      </c>
      <c r="T1330" s="224" t="str">
        <f ca="1">IF(B1330="","",IF(ISERROR(MATCH($J1330,SorP!$B$1:$B$6230,0)),"",INDIRECT("'SorP'!$A$"&amp;MATCH($J1330,SorP!$B$1:$B$6230,0))))</f>
        <v/>
      </c>
      <c r="U1330" s="239"/>
      <c r="V1330" s="269" t="e">
        <f>IF(C1330="",NA(),MATCH($B1330&amp;$C1330,'Smelter Look-up'!$J:$J,0))</f>
        <v>#N/A</v>
      </c>
      <c r="W1330" s="270"/>
      <c r="X1330" s="270">
        <f t="shared" ca="1" si="64"/>
        <v>0</v>
      </c>
      <c r="Y1330" s="270"/>
      <c r="Z1330" s="270"/>
      <c r="AB1330" s="272" t="str">
        <f t="shared" si="65"/>
        <v/>
      </c>
    </row>
    <row r="1331" spans="1:28" s="271" customFormat="1" ht="20.25">
      <c r="A1331" s="215"/>
      <c r="B1331" s="216" t="str">
        <f>IF(LEN(A1331)=0,"",INDEX('Smelter Look-up'!$A:$A,MATCH($A1331,'Smelter Look-up'!$E:$E,0)))</f>
        <v/>
      </c>
      <c r="C1331" s="220" t="str">
        <f>IF(LEN(A1331)=0,"",INDEX('Smelter Look-up'!$C:$C,MATCH($A1331,'Smelter Look-up'!$E:$E,0)))</f>
        <v/>
      </c>
      <c r="D1331" s="216"/>
      <c r="E1331" s="216" t="str">
        <f ca="1">IF(ISERROR($V1331),"",OFFSET('Smelter Look-up'!$D$4,$V1331-4,0)&amp;"")</f>
        <v/>
      </c>
      <c r="F1331" s="216" t="str">
        <f ca="1">IF(ISERROR($V1331),"",OFFSET('Smelter Look-up'!$E$4,$V1331-4,0))</f>
        <v/>
      </c>
      <c r="G1331" s="216" t="str">
        <f ca="1">IF(C1331=$X$4,"Enter smelter details", IF(ISERROR($V1331),"",OFFSET('Smelter Look-up'!$F$4,$V1331-4,0)))</f>
        <v/>
      </c>
      <c r="H1331" s="217" t="str">
        <f ca="1">IF(ISERROR($V1331),"",OFFSET('Smelter Look-up'!$G$4,$V1331-4,0))</f>
        <v/>
      </c>
      <c r="I1331" s="218" t="str">
        <f ca="1">IF(ISERROR($V1331),"",OFFSET('Smelter Look-up'!$H$4,$V1331-4,0))</f>
        <v/>
      </c>
      <c r="J1331" s="218" t="str">
        <f ca="1">IF(ISERROR($V1331),"",OFFSET('Smelter Look-up'!$I$4,$V1331-4,0))</f>
        <v/>
      </c>
      <c r="K1331" s="267"/>
      <c r="L1331" s="267"/>
      <c r="M1331" s="267"/>
      <c r="N1331" s="267"/>
      <c r="O1331" s="267"/>
      <c r="P1331" s="219"/>
      <c r="Q1331" s="268"/>
      <c r="R1331" s="216" t="str">
        <f ca="1">IF(ISERROR($V1331),"",OFFSET('Smelter Look-up'!$C$4,$V1331-4,0)&amp;"")</f>
        <v/>
      </c>
      <c r="S1331" s="224" t="str">
        <f t="shared" ca="1" si="63"/>
        <v/>
      </c>
      <c r="T1331" s="224" t="str">
        <f ca="1">IF(B1331="","",IF(ISERROR(MATCH($J1331,SorP!$B$1:$B$6230,0)),"",INDIRECT("'SorP'!$A$"&amp;MATCH($J1331,SorP!$B$1:$B$6230,0))))</f>
        <v/>
      </c>
      <c r="U1331" s="239"/>
      <c r="V1331" s="269" t="e">
        <f>IF(C1331="",NA(),MATCH($B1331&amp;$C1331,'Smelter Look-up'!$J:$J,0))</f>
        <v>#N/A</v>
      </c>
      <c r="W1331" s="270"/>
      <c r="X1331" s="270">
        <f t="shared" ca="1" si="64"/>
        <v>0</v>
      </c>
      <c r="Y1331" s="270"/>
      <c r="Z1331" s="270"/>
      <c r="AB1331" s="272" t="str">
        <f t="shared" si="65"/>
        <v/>
      </c>
    </row>
    <row r="1332" spans="1:28" s="271" customFormat="1" ht="20.25">
      <c r="A1332" s="215"/>
      <c r="B1332" s="216" t="str">
        <f>IF(LEN(A1332)=0,"",INDEX('Smelter Look-up'!$A:$A,MATCH($A1332,'Smelter Look-up'!$E:$E,0)))</f>
        <v/>
      </c>
      <c r="C1332" s="220" t="str">
        <f>IF(LEN(A1332)=0,"",INDEX('Smelter Look-up'!$C:$C,MATCH($A1332,'Smelter Look-up'!$E:$E,0)))</f>
        <v/>
      </c>
      <c r="D1332" s="216"/>
      <c r="E1332" s="216" t="str">
        <f ca="1">IF(ISERROR($V1332),"",OFFSET('Smelter Look-up'!$D$4,$V1332-4,0)&amp;"")</f>
        <v/>
      </c>
      <c r="F1332" s="216" t="str">
        <f ca="1">IF(ISERROR($V1332),"",OFFSET('Smelter Look-up'!$E$4,$V1332-4,0))</f>
        <v/>
      </c>
      <c r="G1332" s="216" t="str">
        <f ca="1">IF(C1332=$X$4,"Enter smelter details", IF(ISERROR($V1332),"",OFFSET('Smelter Look-up'!$F$4,$V1332-4,0)))</f>
        <v/>
      </c>
      <c r="H1332" s="217" t="str">
        <f ca="1">IF(ISERROR($V1332),"",OFFSET('Smelter Look-up'!$G$4,$V1332-4,0))</f>
        <v/>
      </c>
      <c r="I1332" s="218" t="str">
        <f ca="1">IF(ISERROR($V1332),"",OFFSET('Smelter Look-up'!$H$4,$V1332-4,0))</f>
        <v/>
      </c>
      <c r="J1332" s="218" t="str">
        <f ca="1">IF(ISERROR($V1332),"",OFFSET('Smelter Look-up'!$I$4,$V1332-4,0))</f>
        <v/>
      </c>
      <c r="K1332" s="267"/>
      <c r="L1332" s="267"/>
      <c r="M1332" s="267"/>
      <c r="N1332" s="267"/>
      <c r="O1332" s="267"/>
      <c r="P1332" s="219"/>
      <c r="Q1332" s="268"/>
      <c r="R1332" s="216" t="str">
        <f ca="1">IF(ISERROR($V1332),"",OFFSET('Smelter Look-up'!$C$4,$V1332-4,0)&amp;"")</f>
        <v/>
      </c>
      <c r="S1332" s="224" t="str">
        <f t="shared" ca="1" si="63"/>
        <v/>
      </c>
      <c r="T1332" s="224" t="str">
        <f ca="1">IF(B1332="","",IF(ISERROR(MATCH($J1332,SorP!$B$1:$B$6230,0)),"",INDIRECT("'SorP'!$A$"&amp;MATCH($J1332,SorP!$B$1:$B$6230,0))))</f>
        <v/>
      </c>
      <c r="U1332" s="239"/>
      <c r="V1332" s="269" t="e">
        <f>IF(C1332="",NA(),MATCH($B1332&amp;$C1332,'Smelter Look-up'!$J:$J,0))</f>
        <v>#N/A</v>
      </c>
      <c r="W1332" s="270"/>
      <c r="X1332" s="270">
        <f t="shared" ca="1" si="64"/>
        <v>0</v>
      </c>
      <c r="Y1332" s="270"/>
      <c r="Z1332" s="270"/>
      <c r="AB1332" s="272" t="str">
        <f t="shared" si="65"/>
        <v/>
      </c>
    </row>
    <row r="1333" spans="1:28" s="271" customFormat="1" ht="20.25">
      <c r="A1333" s="215"/>
      <c r="B1333" s="216" t="str">
        <f>IF(LEN(A1333)=0,"",INDEX('Smelter Look-up'!$A:$A,MATCH($A1333,'Smelter Look-up'!$E:$E,0)))</f>
        <v/>
      </c>
      <c r="C1333" s="220" t="str">
        <f>IF(LEN(A1333)=0,"",INDEX('Smelter Look-up'!$C:$C,MATCH($A1333,'Smelter Look-up'!$E:$E,0)))</f>
        <v/>
      </c>
      <c r="D1333" s="216"/>
      <c r="E1333" s="216" t="str">
        <f ca="1">IF(ISERROR($V1333),"",OFFSET('Smelter Look-up'!$D$4,$V1333-4,0)&amp;"")</f>
        <v/>
      </c>
      <c r="F1333" s="216" t="str">
        <f ca="1">IF(ISERROR($V1333),"",OFFSET('Smelter Look-up'!$E$4,$V1333-4,0))</f>
        <v/>
      </c>
      <c r="G1333" s="216" t="str">
        <f ca="1">IF(C1333=$X$4,"Enter smelter details", IF(ISERROR($V1333),"",OFFSET('Smelter Look-up'!$F$4,$V1333-4,0)))</f>
        <v/>
      </c>
      <c r="H1333" s="217" t="str">
        <f ca="1">IF(ISERROR($V1333),"",OFFSET('Smelter Look-up'!$G$4,$V1333-4,0))</f>
        <v/>
      </c>
      <c r="I1333" s="218" t="str">
        <f ca="1">IF(ISERROR($V1333),"",OFFSET('Smelter Look-up'!$H$4,$V1333-4,0))</f>
        <v/>
      </c>
      <c r="J1333" s="218" t="str">
        <f ca="1">IF(ISERROR($V1333),"",OFFSET('Smelter Look-up'!$I$4,$V1333-4,0))</f>
        <v/>
      </c>
      <c r="K1333" s="267"/>
      <c r="L1333" s="267"/>
      <c r="M1333" s="267"/>
      <c r="N1333" s="267"/>
      <c r="O1333" s="267"/>
      <c r="P1333" s="219"/>
      <c r="Q1333" s="268"/>
      <c r="R1333" s="216" t="str">
        <f ca="1">IF(ISERROR($V1333),"",OFFSET('Smelter Look-up'!$C$4,$V1333-4,0)&amp;"")</f>
        <v/>
      </c>
      <c r="S1333" s="224" t="str">
        <f t="shared" ca="1" si="63"/>
        <v/>
      </c>
      <c r="T1333" s="224" t="str">
        <f ca="1">IF(B1333="","",IF(ISERROR(MATCH($J1333,SorP!$B$1:$B$6230,0)),"",INDIRECT("'SorP'!$A$"&amp;MATCH($J1333,SorP!$B$1:$B$6230,0))))</f>
        <v/>
      </c>
      <c r="U1333" s="239"/>
      <c r="V1333" s="269" t="e">
        <f>IF(C1333="",NA(),MATCH($B1333&amp;$C1333,'Smelter Look-up'!$J:$J,0))</f>
        <v>#N/A</v>
      </c>
      <c r="W1333" s="270"/>
      <c r="X1333" s="270">
        <f t="shared" ca="1" si="64"/>
        <v>0</v>
      </c>
      <c r="Y1333" s="270"/>
      <c r="Z1333" s="270"/>
      <c r="AB1333" s="272" t="str">
        <f t="shared" si="65"/>
        <v/>
      </c>
    </row>
    <row r="1334" spans="1:28" s="271" customFormat="1" ht="20.25">
      <c r="A1334" s="215"/>
      <c r="B1334" s="216" t="str">
        <f>IF(LEN(A1334)=0,"",INDEX('Smelter Look-up'!$A:$A,MATCH($A1334,'Smelter Look-up'!$E:$E,0)))</f>
        <v/>
      </c>
      <c r="C1334" s="220" t="str">
        <f>IF(LEN(A1334)=0,"",INDEX('Smelter Look-up'!$C:$C,MATCH($A1334,'Smelter Look-up'!$E:$E,0)))</f>
        <v/>
      </c>
      <c r="D1334" s="216"/>
      <c r="E1334" s="216" t="str">
        <f ca="1">IF(ISERROR($V1334),"",OFFSET('Smelter Look-up'!$D$4,$V1334-4,0)&amp;"")</f>
        <v/>
      </c>
      <c r="F1334" s="216" t="str">
        <f ca="1">IF(ISERROR($V1334),"",OFFSET('Smelter Look-up'!$E$4,$V1334-4,0))</f>
        <v/>
      </c>
      <c r="G1334" s="216" t="str">
        <f ca="1">IF(C1334=$X$4,"Enter smelter details", IF(ISERROR($V1334),"",OFFSET('Smelter Look-up'!$F$4,$V1334-4,0)))</f>
        <v/>
      </c>
      <c r="H1334" s="217" t="str">
        <f ca="1">IF(ISERROR($V1334),"",OFFSET('Smelter Look-up'!$G$4,$V1334-4,0))</f>
        <v/>
      </c>
      <c r="I1334" s="218" t="str">
        <f ca="1">IF(ISERROR($V1334),"",OFFSET('Smelter Look-up'!$H$4,$V1334-4,0))</f>
        <v/>
      </c>
      <c r="J1334" s="218" t="str">
        <f ca="1">IF(ISERROR($V1334),"",OFFSET('Smelter Look-up'!$I$4,$V1334-4,0))</f>
        <v/>
      </c>
      <c r="K1334" s="267"/>
      <c r="L1334" s="267"/>
      <c r="M1334" s="267"/>
      <c r="N1334" s="267"/>
      <c r="O1334" s="267"/>
      <c r="P1334" s="219"/>
      <c r="Q1334" s="268"/>
      <c r="R1334" s="216" t="str">
        <f ca="1">IF(ISERROR($V1334),"",OFFSET('Smelter Look-up'!$C$4,$V1334-4,0)&amp;"")</f>
        <v/>
      </c>
      <c r="S1334" s="224" t="str">
        <f t="shared" ca="1" si="63"/>
        <v/>
      </c>
      <c r="T1334" s="224" t="str">
        <f ca="1">IF(B1334="","",IF(ISERROR(MATCH($J1334,SorP!$B$1:$B$6230,0)),"",INDIRECT("'SorP'!$A$"&amp;MATCH($J1334,SorP!$B$1:$B$6230,0))))</f>
        <v/>
      </c>
      <c r="U1334" s="239"/>
      <c r="V1334" s="269" t="e">
        <f>IF(C1334="",NA(),MATCH($B1334&amp;$C1334,'Smelter Look-up'!$J:$J,0))</f>
        <v>#N/A</v>
      </c>
      <c r="W1334" s="270"/>
      <c r="X1334" s="270">
        <f t="shared" ca="1" si="64"/>
        <v>0</v>
      </c>
      <c r="Y1334" s="270"/>
      <c r="Z1334" s="270"/>
      <c r="AB1334" s="272" t="str">
        <f t="shared" si="65"/>
        <v/>
      </c>
    </row>
    <row r="1335" spans="1:28" s="271" customFormat="1" ht="20.25">
      <c r="A1335" s="215"/>
      <c r="B1335" s="216" t="str">
        <f>IF(LEN(A1335)=0,"",INDEX('Smelter Look-up'!$A:$A,MATCH($A1335,'Smelter Look-up'!$E:$E,0)))</f>
        <v/>
      </c>
      <c r="C1335" s="220" t="str">
        <f>IF(LEN(A1335)=0,"",INDEX('Smelter Look-up'!$C:$C,MATCH($A1335,'Smelter Look-up'!$E:$E,0)))</f>
        <v/>
      </c>
      <c r="D1335" s="216"/>
      <c r="E1335" s="216" t="str">
        <f ca="1">IF(ISERROR($V1335),"",OFFSET('Smelter Look-up'!$D$4,$V1335-4,0)&amp;"")</f>
        <v/>
      </c>
      <c r="F1335" s="216" t="str">
        <f ca="1">IF(ISERROR($V1335),"",OFFSET('Smelter Look-up'!$E$4,$V1335-4,0))</f>
        <v/>
      </c>
      <c r="G1335" s="216" t="str">
        <f ca="1">IF(C1335=$X$4,"Enter smelter details", IF(ISERROR($V1335),"",OFFSET('Smelter Look-up'!$F$4,$V1335-4,0)))</f>
        <v/>
      </c>
      <c r="H1335" s="217" t="str">
        <f ca="1">IF(ISERROR($V1335),"",OFFSET('Smelter Look-up'!$G$4,$V1335-4,0))</f>
        <v/>
      </c>
      <c r="I1335" s="218" t="str">
        <f ca="1">IF(ISERROR($V1335),"",OFFSET('Smelter Look-up'!$H$4,$V1335-4,0))</f>
        <v/>
      </c>
      <c r="J1335" s="218" t="str">
        <f ca="1">IF(ISERROR($V1335),"",OFFSET('Smelter Look-up'!$I$4,$V1335-4,0))</f>
        <v/>
      </c>
      <c r="K1335" s="267"/>
      <c r="L1335" s="267"/>
      <c r="M1335" s="267"/>
      <c r="N1335" s="267"/>
      <c r="O1335" s="267"/>
      <c r="P1335" s="219"/>
      <c r="Q1335" s="268"/>
      <c r="R1335" s="216" t="str">
        <f ca="1">IF(ISERROR($V1335),"",OFFSET('Smelter Look-up'!$C$4,$V1335-4,0)&amp;"")</f>
        <v/>
      </c>
      <c r="S1335" s="224" t="str">
        <f t="shared" ca="1" si="63"/>
        <v/>
      </c>
      <c r="T1335" s="224" t="str">
        <f ca="1">IF(B1335="","",IF(ISERROR(MATCH($J1335,SorP!$B$1:$B$6230,0)),"",INDIRECT("'SorP'!$A$"&amp;MATCH($J1335,SorP!$B$1:$B$6230,0))))</f>
        <v/>
      </c>
      <c r="U1335" s="239"/>
      <c r="V1335" s="269" t="e">
        <f>IF(C1335="",NA(),MATCH($B1335&amp;$C1335,'Smelter Look-up'!$J:$J,0))</f>
        <v>#N/A</v>
      </c>
      <c r="W1335" s="270"/>
      <c r="X1335" s="270">
        <f t="shared" ca="1" si="64"/>
        <v>0</v>
      </c>
      <c r="Y1335" s="270"/>
      <c r="Z1335" s="270"/>
      <c r="AB1335" s="272" t="str">
        <f t="shared" si="65"/>
        <v/>
      </c>
    </row>
    <row r="1336" spans="1:28" s="271" customFormat="1" ht="20.25">
      <c r="A1336" s="215"/>
      <c r="B1336" s="216" t="str">
        <f>IF(LEN(A1336)=0,"",INDEX('Smelter Look-up'!$A:$A,MATCH($A1336,'Smelter Look-up'!$E:$E,0)))</f>
        <v/>
      </c>
      <c r="C1336" s="220" t="str">
        <f>IF(LEN(A1336)=0,"",INDEX('Smelter Look-up'!$C:$C,MATCH($A1336,'Smelter Look-up'!$E:$E,0)))</f>
        <v/>
      </c>
      <c r="D1336" s="216"/>
      <c r="E1336" s="216" t="str">
        <f ca="1">IF(ISERROR($V1336),"",OFFSET('Smelter Look-up'!$D$4,$V1336-4,0)&amp;"")</f>
        <v/>
      </c>
      <c r="F1336" s="216" t="str">
        <f ca="1">IF(ISERROR($V1336),"",OFFSET('Smelter Look-up'!$E$4,$V1336-4,0))</f>
        <v/>
      </c>
      <c r="G1336" s="216" t="str">
        <f ca="1">IF(C1336=$X$4,"Enter smelter details", IF(ISERROR($V1336),"",OFFSET('Smelter Look-up'!$F$4,$V1336-4,0)))</f>
        <v/>
      </c>
      <c r="H1336" s="217" t="str">
        <f ca="1">IF(ISERROR($V1336),"",OFFSET('Smelter Look-up'!$G$4,$V1336-4,0))</f>
        <v/>
      </c>
      <c r="I1336" s="218" t="str">
        <f ca="1">IF(ISERROR($V1336),"",OFFSET('Smelter Look-up'!$H$4,$V1336-4,0))</f>
        <v/>
      </c>
      <c r="J1336" s="218" t="str">
        <f ca="1">IF(ISERROR($V1336),"",OFFSET('Smelter Look-up'!$I$4,$V1336-4,0))</f>
        <v/>
      </c>
      <c r="K1336" s="267"/>
      <c r="L1336" s="267"/>
      <c r="M1336" s="267"/>
      <c r="N1336" s="267"/>
      <c r="O1336" s="267"/>
      <c r="P1336" s="219"/>
      <c r="Q1336" s="268"/>
      <c r="R1336" s="216" t="str">
        <f ca="1">IF(ISERROR($V1336),"",OFFSET('Smelter Look-up'!$C$4,$V1336-4,0)&amp;"")</f>
        <v/>
      </c>
      <c r="S1336" s="224" t="str">
        <f t="shared" ca="1" si="63"/>
        <v/>
      </c>
      <c r="T1336" s="224" t="str">
        <f ca="1">IF(B1336="","",IF(ISERROR(MATCH($J1336,SorP!$B$1:$B$6230,0)),"",INDIRECT("'SorP'!$A$"&amp;MATCH($J1336,SorP!$B$1:$B$6230,0))))</f>
        <v/>
      </c>
      <c r="U1336" s="239"/>
      <c r="V1336" s="269" t="e">
        <f>IF(C1336="",NA(),MATCH($B1336&amp;$C1336,'Smelter Look-up'!$J:$J,0))</f>
        <v>#N/A</v>
      </c>
      <c r="W1336" s="270"/>
      <c r="X1336" s="270">
        <f t="shared" ca="1" si="64"/>
        <v>0</v>
      </c>
      <c r="Y1336" s="270"/>
      <c r="Z1336" s="270"/>
      <c r="AB1336" s="272" t="str">
        <f t="shared" si="65"/>
        <v/>
      </c>
    </row>
    <row r="1337" spans="1:28" s="271" customFormat="1" ht="20.25">
      <c r="A1337" s="215"/>
      <c r="B1337" s="216" t="str">
        <f>IF(LEN(A1337)=0,"",INDEX('Smelter Look-up'!$A:$A,MATCH($A1337,'Smelter Look-up'!$E:$E,0)))</f>
        <v/>
      </c>
      <c r="C1337" s="220" t="str">
        <f>IF(LEN(A1337)=0,"",INDEX('Smelter Look-up'!$C:$C,MATCH($A1337,'Smelter Look-up'!$E:$E,0)))</f>
        <v/>
      </c>
      <c r="D1337" s="216"/>
      <c r="E1337" s="216" t="str">
        <f ca="1">IF(ISERROR($V1337),"",OFFSET('Smelter Look-up'!$D$4,$V1337-4,0)&amp;"")</f>
        <v/>
      </c>
      <c r="F1337" s="216" t="str">
        <f ca="1">IF(ISERROR($V1337),"",OFFSET('Smelter Look-up'!$E$4,$V1337-4,0))</f>
        <v/>
      </c>
      <c r="G1337" s="216" t="str">
        <f ca="1">IF(C1337=$X$4,"Enter smelter details", IF(ISERROR($V1337),"",OFFSET('Smelter Look-up'!$F$4,$V1337-4,0)))</f>
        <v/>
      </c>
      <c r="H1337" s="217" t="str">
        <f ca="1">IF(ISERROR($V1337),"",OFFSET('Smelter Look-up'!$G$4,$V1337-4,0))</f>
        <v/>
      </c>
      <c r="I1337" s="218" t="str">
        <f ca="1">IF(ISERROR($V1337),"",OFFSET('Smelter Look-up'!$H$4,$V1337-4,0))</f>
        <v/>
      </c>
      <c r="J1337" s="218" t="str">
        <f ca="1">IF(ISERROR($V1337),"",OFFSET('Smelter Look-up'!$I$4,$V1337-4,0))</f>
        <v/>
      </c>
      <c r="K1337" s="267"/>
      <c r="L1337" s="267"/>
      <c r="M1337" s="267"/>
      <c r="N1337" s="267"/>
      <c r="O1337" s="267"/>
      <c r="P1337" s="219"/>
      <c r="Q1337" s="268"/>
      <c r="R1337" s="216" t="str">
        <f ca="1">IF(ISERROR($V1337),"",OFFSET('Smelter Look-up'!$C$4,$V1337-4,0)&amp;"")</f>
        <v/>
      </c>
      <c r="S1337" s="224" t="str">
        <f t="shared" ca="1" si="63"/>
        <v/>
      </c>
      <c r="T1337" s="224" t="str">
        <f ca="1">IF(B1337="","",IF(ISERROR(MATCH($J1337,SorP!$B$1:$B$6230,0)),"",INDIRECT("'SorP'!$A$"&amp;MATCH($J1337,SorP!$B$1:$B$6230,0))))</f>
        <v/>
      </c>
      <c r="U1337" s="239"/>
      <c r="V1337" s="269" t="e">
        <f>IF(C1337="",NA(),MATCH($B1337&amp;$C1337,'Smelter Look-up'!$J:$J,0))</f>
        <v>#N/A</v>
      </c>
      <c r="W1337" s="270"/>
      <c r="X1337" s="270">
        <f t="shared" ca="1" si="64"/>
        <v>0</v>
      </c>
      <c r="Y1337" s="270"/>
      <c r="Z1337" s="270"/>
      <c r="AB1337" s="272" t="str">
        <f t="shared" si="65"/>
        <v/>
      </c>
    </row>
    <row r="1338" spans="1:28" s="271" customFormat="1" ht="20.25">
      <c r="A1338" s="215"/>
      <c r="B1338" s="216" t="str">
        <f>IF(LEN(A1338)=0,"",INDEX('Smelter Look-up'!$A:$A,MATCH($A1338,'Smelter Look-up'!$E:$E,0)))</f>
        <v/>
      </c>
      <c r="C1338" s="220" t="str">
        <f>IF(LEN(A1338)=0,"",INDEX('Smelter Look-up'!$C:$C,MATCH($A1338,'Smelter Look-up'!$E:$E,0)))</f>
        <v/>
      </c>
      <c r="D1338" s="216"/>
      <c r="E1338" s="216" t="str">
        <f ca="1">IF(ISERROR($V1338),"",OFFSET('Smelter Look-up'!$D$4,$V1338-4,0)&amp;"")</f>
        <v/>
      </c>
      <c r="F1338" s="216" t="str">
        <f ca="1">IF(ISERROR($V1338),"",OFFSET('Smelter Look-up'!$E$4,$V1338-4,0))</f>
        <v/>
      </c>
      <c r="G1338" s="216" t="str">
        <f ca="1">IF(C1338=$X$4,"Enter smelter details", IF(ISERROR($V1338),"",OFFSET('Smelter Look-up'!$F$4,$V1338-4,0)))</f>
        <v/>
      </c>
      <c r="H1338" s="217" t="str">
        <f ca="1">IF(ISERROR($V1338),"",OFFSET('Smelter Look-up'!$G$4,$V1338-4,0))</f>
        <v/>
      </c>
      <c r="I1338" s="218" t="str">
        <f ca="1">IF(ISERROR($V1338),"",OFFSET('Smelter Look-up'!$H$4,$V1338-4,0))</f>
        <v/>
      </c>
      <c r="J1338" s="218" t="str">
        <f ca="1">IF(ISERROR($V1338),"",OFFSET('Smelter Look-up'!$I$4,$V1338-4,0))</f>
        <v/>
      </c>
      <c r="K1338" s="267"/>
      <c r="L1338" s="267"/>
      <c r="M1338" s="267"/>
      <c r="N1338" s="267"/>
      <c r="O1338" s="267"/>
      <c r="P1338" s="219"/>
      <c r="Q1338" s="268"/>
      <c r="R1338" s="216" t="str">
        <f ca="1">IF(ISERROR($V1338),"",OFFSET('Smelter Look-up'!$C$4,$V1338-4,0)&amp;"")</f>
        <v/>
      </c>
      <c r="S1338" s="224" t="str">
        <f t="shared" ca="1" si="63"/>
        <v/>
      </c>
      <c r="T1338" s="224" t="str">
        <f ca="1">IF(B1338="","",IF(ISERROR(MATCH($J1338,SorP!$B$1:$B$6230,0)),"",INDIRECT("'SorP'!$A$"&amp;MATCH($J1338,SorP!$B$1:$B$6230,0))))</f>
        <v/>
      </c>
      <c r="U1338" s="239"/>
      <c r="V1338" s="269" t="e">
        <f>IF(C1338="",NA(),MATCH($B1338&amp;$C1338,'Smelter Look-up'!$J:$J,0))</f>
        <v>#N/A</v>
      </c>
      <c r="W1338" s="270"/>
      <c r="X1338" s="270">
        <f t="shared" ca="1" si="64"/>
        <v>0</v>
      </c>
      <c r="Y1338" s="270"/>
      <c r="Z1338" s="270"/>
      <c r="AB1338" s="272" t="str">
        <f t="shared" si="65"/>
        <v/>
      </c>
    </row>
    <row r="1339" spans="1:28" s="271" customFormat="1" ht="20.25">
      <c r="A1339" s="215"/>
      <c r="B1339" s="216" t="str">
        <f>IF(LEN(A1339)=0,"",INDEX('Smelter Look-up'!$A:$A,MATCH($A1339,'Smelter Look-up'!$E:$E,0)))</f>
        <v/>
      </c>
      <c r="C1339" s="220" t="str">
        <f>IF(LEN(A1339)=0,"",INDEX('Smelter Look-up'!$C:$C,MATCH($A1339,'Smelter Look-up'!$E:$E,0)))</f>
        <v/>
      </c>
      <c r="D1339" s="216"/>
      <c r="E1339" s="216" t="str">
        <f ca="1">IF(ISERROR($V1339),"",OFFSET('Smelter Look-up'!$D$4,$V1339-4,0)&amp;"")</f>
        <v/>
      </c>
      <c r="F1339" s="216" t="str">
        <f ca="1">IF(ISERROR($V1339),"",OFFSET('Smelter Look-up'!$E$4,$V1339-4,0))</f>
        <v/>
      </c>
      <c r="G1339" s="216" t="str">
        <f ca="1">IF(C1339=$X$4,"Enter smelter details", IF(ISERROR($V1339),"",OFFSET('Smelter Look-up'!$F$4,$V1339-4,0)))</f>
        <v/>
      </c>
      <c r="H1339" s="217" t="str">
        <f ca="1">IF(ISERROR($V1339),"",OFFSET('Smelter Look-up'!$G$4,$V1339-4,0))</f>
        <v/>
      </c>
      <c r="I1339" s="218" t="str">
        <f ca="1">IF(ISERROR($V1339),"",OFFSET('Smelter Look-up'!$H$4,$V1339-4,0))</f>
        <v/>
      </c>
      <c r="J1339" s="218" t="str">
        <f ca="1">IF(ISERROR($V1339),"",OFFSET('Smelter Look-up'!$I$4,$V1339-4,0))</f>
        <v/>
      </c>
      <c r="K1339" s="267"/>
      <c r="L1339" s="267"/>
      <c r="M1339" s="267"/>
      <c r="N1339" s="267"/>
      <c r="O1339" s="267"/>
      <c r="P1339" s="219"/>
      <c r="Q1339" s="268"/>
      <c r="R1339" s="216" t="str">
        <f ca="1">IF(ISERROR($V1339),"",OFFSET('Smelter Look-up'!$C$4,$V1339-4,0)&amp;"")</f>
        <v/>
      </c>
      <c r="S1339" s="224" t="str">
        <f t="shared" ref="S1339:S1402" ca="1" si="66">IF(B1339="","",IF(ISERROR(MATCH($E1339,CL,0)),"Unknown",INDIRECT("'C'!$A$"&amp;MATCH($E1339,CL,0)+1)))</f>
        <v/>
      </c>
      <c r="T1339" s="224" t="str">
        <f ca="1">IF(B1339="","",IF(ISERROR(MATCH($J1339,SorP!$B$1:$B$6230,0)),"",INDIRECT("'SorP'!$A$"&amp;MATCH($J1339,SorP!$B$1:$B$6230,0))))</f>
        <v/>
      </c>
      <c r="U1339" s="239"/>
      <c r="V1339" s="269" t="e">
        <f>IF(C1339="",NA(),MATCH($B1339&amp;$C1339,'Smelter Look-up'!$J:$J,0))</f>
        <v>#N/A</v>
      </c>
      <c r="W1339" s="270"/>
      <c r="X1339" s="270">
        <f t="shared" ref="X1339:X1402" ca="1" si="67">IF(AND(C1339="Smelter not listed",OR(LEN(D1339)=0,LEN(E1339)=0)),1,0)</f>
        <v>0</v>
      </c>
      <c r="Y1339" s="270"/>
      <c r="Z1339" s="270"/>
      <c r="AB1339" s="272" t="str">
        <f t="shared" ref="AB1339:AB1402" si="68">B1339&amp;C1339</f>
        <v/>
      </c>
    </row>
    <row r="1340" spans="1:28" s="271" customFormat="1" ht="20.25">
      <c r="A1340" s="215"/>
      <c r="B1340" s="216" t="str">
        <f>IF(LEN(A1340)=0,"",INDEX('Smelter Look-up'!$A:$A,MATCH($A1340,'Smelter Look-up'!$E:$E,0)))</f>
        <v/>
      </c>
      <c r="C1340" s="220" t="str">
        <f>IF(LEN(A1340)=0,"",INDEX('Smelter Look-up'!$C:$C,MATCH($A1340,'Smelter Look-up'!$E:$E,0)))</f>
        <v/>
      </c>
      <c r="D1340" s="216"/>
      <c r="E1340" s="216" t="str">
        <f ca="1">IF(ISERROR($V1340),"",OFFSET('Smelter Look-up'!$D$4,$V1340-4,0)&amp;"")</f>
        <v/>
      </c>
      <c r="F1340" s="216" t="str">
        <f ca="1">IF(ISERROR($V1340),"",OFFSET('Smelter Look-up'!$E$4,$V1340-4,0))</f>
        <v/>
      </c>
      <c r="G1340" s="216" t="str">
        <f ca="1">IF(C1340=$X$4,"Enter smelter details", IF(ISERROR($V1340),"",OFFSET('Smelter Look-up'!$F$4,$V1340-4,0)))</f>
        <v/>
      </c>
      <c r="H1340" s="217" t="str">
        <f ca="1">IF(ISERROR($V1340),"",OFFSET('Smelter Look-up'!$G$4,$V1340-4,0))</f>
        <v/>
      </c>
      <c r="I1340" s="218" t="str">
        <f ca="1">IF(ISERROR($V1340),"",OFFSET('Smelter Look-up'!$H$4,$V1340-4,0))</f>
        <v/>
      </c>
      <c r="J1340" s="218" t="str">
        <f ca="1">IF(ISERROR($V1340),"",OFFSET('Smelter Look-up'!$I$4,$V1340-4,0))</f>
        <v/>
      </c>
      <c r="K1340" s="267"/>
      <c r="L1340" s="267"/>
      <c r="M1340" s="267"/>
      <c r="N1340" s="267"/>
      <c r="O1340" s="267"/>
      <c r="P1340" s="219"/>
      <c r="Q1340" s="268"/>
      <c r="R1340" s="216" t="str">
        <f ca="1">IF(ISERROR($V1340),"",OFFSET('Smelter Look-up'!$C$4,$V1340-4,0)&amp;"")</f>
        <v/>
      </c>
      <c r="S1340" s="224" t="str">
        <f t="shared" ca="1" si="66"/>
        <v/>
      </c>
      <c r="T1340" s="224" t="str">
        <f ca="1">IF(B1340="","",IF(ISERROR(MATCH($J1340,SorP!$B$1:$B$6230,0)),"",INDIRECT("'SorP'!$A$"&amp;MATCH($J1340,SorP!$B$1:$B$6230,0))))</f>
        <v/>
      </c>
      <c r="U1340" s="239"/>
      <c r="V1340" s="269" t="e">
        <f>IF(C1340="",NA(),MATCH($B1340&amp;$C1340,'Smelter Look-up'!$J:$J,0))</f>
        <v>#N/A</v>
      </c>
      <c r="W1340" s="270"/>
      <c r="X1340" s="270">
        <f t="shared" ca="1" si="67"/>
        <v>0</v>
      </c>
      <c r="Y1340" s="270"/>
      <c r="Z1340" s="270"/>
      <c r="AB1340" s="272" t="str">
        <f t="shared" si="68"/>
        <v/>
      </c>
    </row>
    <row r="1341" spans="1:28" s="271" customFormat="1" ht="20.25">
      <c r="A1341" s="215"/>
      <c r="B1341" s="216" t="str">
        <f>IF(LEN(A1341)=0,"",INDEX('Smelter Look-up'!$A:$A,MATCH($A1341,'Smelter Look-up'!$E:$E,0)))</f>
        <v/>
      </c>
      <c r="C1341" s="220" t="str">
        <f>IF(LEN(A1341)=0,"",INDEX('Smelter Look-up'!$C:$C,MATCH($A1341,'Smelter Look-up'!$E:$E,0)))</f>
        <v/>
      </c>
      <c r="D1341" s="216"/>
      <c r="E1341" s="216" t="str">
        <f ca="1">IF(ISERROR($V1341),"",OFFSET('Smelter Look-up'!$D$4,$V1341-4,0)&amp;"")</f>
        <v/>
      </c>
      <c r="F1341" s="216" t="str">
        <f ca="1">IF(ISERROR($V1341),"",OFFSET('Smelter Look-up'!$E$4,$V1341-4,0))</f>
        <v/>
      </c>
      <c r="G1341" s="216" t="str">
        <f ca="1">IF(C1341=$X$4,"Enter smelter details", IF(ISERROR($V1341),"",OFFSET('Smelter Look-up'!$F$4,$V1341-4,0)))</f>
        <v/>
      </c>
      <c r="H1341" s="217" t="str">
        <f ca="1">IF(ISERROR($V1341),"",OFFSET('Smelter Look-up'!$G$4,$V1341-4,0))</f>
        <v/>
      </c>
      <c r="I1341" s="218" t="str">
        <f ca="1">IF(ISERROR($V1341),"",OFFSET('Smelter Look-up'!$H$4,$V1341-4,0))</f>
        <v/>
      </c>
      <c r="J1341" s="218" t="str">
        <f ca="1">IF(ISERROR($V1341),"",OFFSET('Smelter Look-up'!$I$4,$V1341-4,0))</f>
        <v/>
      </c>
      <c r="K1341" s="267"/>
      <c r="L1341" s="267"/>
      <c r="M1341" s="267"/>
      <c r="N1341" s="267"/>
      <c r="O1341" s="267"/>
      <c r="P1341" s="219"/>
      <c r="Q1341" s="268"/>
      <c r="R1341" s="216" t="str">
        <f ca="1">IF(ISERROR($V1341),"",OFFSET('Smelter Look-up'!$C$4,$V1341-4,0)&amp;"")</f>
        <v/>
      </c>
      <c r="S1341" s="224" t="str">
        <f t="shared" ca="1" si="66"/>
        <v/>
      </c>
      <c r="T1341" s="224" t="str">
        <f ca="1">IF(B1341="","",IF(ISERROR(MATCH($J1341,SorP!$B$1:$B$6230,0)),"",INDIRECT("'SorP'!$A$"&amp;MATCH($J1341,SorP!$B$1:$B$6230,0))))</f>
        <v/>
      </c>
      <c r="U1341" s="239"/>
      <c r="V1341" s="269" t="e">
        <f>IF(C1341="",NA(),MATCH($B1341&amp;$C1341,'Smelter Look-up'!$J:$J,0))</f>
        <v>#N/A</v>
      </c>
      <c r="W1341" s="270"/>
      <c r="X1341" s="270">
        <f t="shared" ca="1" si="67"/>
        <v>0</v>
      </c>
      <c r="Y1341" s="270"/>
      <c r="Z1341" s="270"/>
      <c r="AB1341" s="272" t="str">
        <f t="shared" si="68"/>
        <v/>
      </c>
    </row>
    <row r="1342" spans="1:28" s="271" customFormat="1" ht="20.25">
      <c r="A1342" s="215"/>
      <c r="B1342" s="216" t="str">
        <f>IF(LEN(A1342)=0,"",INDEX('Smelter Look-up'!$A:$A,MATCH($A1342,'Smelter Look-up'!$E:$E,0)))</f>
        <v/>
      </c>
      <c r="C1342" s="220" t="str">
        <f>IF(LEN(A1342)=0,"",INDEX('Smelter Look-up'!$C:$C,MATCH($A1342,'Smelter Look-up'!$E:$E,0)))</f>
        <v/>
      </c>
      <c r="D1342" s="216"/>
      <c r="E1342" s="216" t="str">
        <f ca="1">IF(ISERROR($V1342),"",OFFSET('Smelter Look-up'!$D$4,$V1342-4,0)&amp;"")</f>
        <v/>
      </c>
      <c r="F1342" s="216" t="str">
        <f ca="1">IF(ISERROR($V1342),"",OFFSET('Smelter Look-up'!$E$4,$V1342-4,0))</f>
        <v/>
      </c>
      <c r="G1342" s="216" t="str">
        <f ca="1">IF(C1342=$X$4,"Enter smelter details", IF(ISERROR($V1342),"",OFFSET('Smelter Look-up'!$F$4,$V1342-4,0)))</f>
        <v/>
      </c>
      <c r="H1342" s="217" t="str">
        <f ca="1">IF(ISERROR($V1342),"",OFFSET('Smelter Look-up'!$G$4,$V1342-4,0))</f>
        <v/>
      </c>
      <c r="I1342" s="218" t="str">
        <f ca="1">IF(ISERROR($V1342),"",OFFSET('Smelter Look-up'!$H$4,$V1342-4,0))</f>
        <v/>
      </c>
      <c r="J1342" s="218" t="str">
        <f ca="1">IF(ISERROR($V1342),"",OFFSET('Smelter Look-up'!$I$4,$V1342-4,0))</f>
        <v/>
      </c>
      <c r="K1342" s="267"/>
      <c r="L1342" s="267"/>
      <c r="M1342" s="267"/>
      <c r="N1342" s="267"/>
      <c r="O1342" s="267"/>
      <c r="P1342" s="219"/>
      <c r="Q1342" s="268"/>
      <c r="R1342" s="216" t="str">
        <f ca="1">IF(ISERROR($V1342),"",OFFSET('Smelter Look-up'!$C$4,$V1342-4,0)&amp;"")</f>
        <v/>
      </c>
      <c r="S1342" s="224" t="str">
        <f t="shared" ca="1" si="66"/>
        <v/>
      </c>
      <c r="T1342" s="224" t="str">
        <f ca="1">IF(B1342="","",IF(ISERROR(MATCH($J1342,SorP!$B$1:$B$6230,0)),"",INDIRECT("'SorP'!$A$"&amp;MATCH($J1342,SorP!$B$1:$B$6230,0))))</f>
        <v/>
      </c>
      <c r="U1342" s="239"/>
      <c r="V1342" s="269" t="e">
        <f>IF(C1342="",NA(),MATCH($B1342&amp;$C1342,'Smelter Look-up'!$J:$J,0))</f>
        <v>#N/A</v>
      </c>
      <c r="W1342" s="270"/>
      <c r="X1342" s="270">
        <f t="shared" ca="1" si="67"/>
        <v>0</v>
      </c>
      <c r="Y1342" s="270"/>
      <c r="Z1342" s="270"/>
      <c r="AB1342" s="272" t="str">
        <f t="shared" si="68"/>
        <v/>
      </c>
    </row>
    <row r="1343" spans="1:28" s="271" customFormat="1" ht="20.25">
      <c r="A1343" s="215"/>
      <c r="B1343" s="216" t="str">
        <f>IF(LEN(A1343)=0,"",INDEX('Smelter Look-up'!$A:$A,MATCH($A1343,'Smelter Look-up'!$E:$E,0)))</f>
        <v/>
      </c>
      <c r="C1343" s="220" t="str">
        <f>IF(LEN(A1343)=0,"",INDEX('Smelter Look-up'!$C:$C,MATCH($A1343,'Smelter Look-up'!$E:$E,0)))</f>
        <v/>
      </c>
      <c r="D1343" s="216"/>
      <c r="E1343" s="216" t="str">
        <f ca="1">IF(ISERROR($V1343),"",OFFSET('Smelter Look-up'!$D$4,$V1343-4,0)&amp;"")</f>
        <v/>
      </c>
      <c r="F1343" s="216" t="str">
        <f ca="1">IF(ISERROR($V1343),"",OFFSET('Smelter Look-up'!$E$4,$V1343-4,0))</f>
        <v/>
      </c>
      <c r="G1343" s="216" t="str">
        <f ca="1">IF(C1343=$X$4,"Enter smelter details", IF(ISERROR($V1343),"",OFFSET('Smelter Look-up'!$F$4,$V1343-4,0)))</f>
        <v/>
      </c>
      <c r="H1343" s="217" t="str">
        <f ca="1">IF(ISERROR($V1343),"",OFFSET('Smelter Look-up'!$G$4,$V1343-4,0))</f>
        <v/>
      </c>
      <c r="I1343" s="218" t="str">
        <f ca="1">IF(ISERROR($V1343),"",OFFSET('Smelter Look-up'!$H$4,$V1343-4,0))</f>
        <v/>
      </c>
      <c r="J1343" s="218" t="str">
        <f ca="1">IF(ISERROR($V1343),"",OFFSET('Smelter Look-up'!$I$4,$V1343-4,0))</f>
        <v/>
      </c>
      <c r="K1343" s="267"/>
      <c r="L1343" s="267"/>
      <c r="M1343" s="267"/>
      <c r="N1343" s="267"/>
      <c r="O1343" s="267"/>
      <c r="P1343" s="219"/>
      <c r="Q1343" s="268"/>
      <c r="R1343" s="216" t="str">
        <f ca="1">IF(ISERROR($V1343),"",OFFSET('Smelter Look-up'!$C$4,$V1343-4,0)&amp;"")</f>
        <v/>
      </c>
      <c r="S1343" s="224" t="str">
        <f t="shared" ca="1" si="66"/>
        <v/>
      </c>
      <c r="T1343" s="224" t="str">
        <f ca="1">IF(B1343="","",IF(ISERROR(MATCH($J1343,SorP!$B$1:$B$6230,0)),"",INDIRECT("'SorP'!$A$"&amp;MATCH($J1343,SorP!$B$1:$B$6230,0))))</f>
        <v/>
      </c>
      <c r="U1343" s="239"/>
      <c r="V1343" s="269" t="e">
        <f>IF(C1343="",NA(),MATCH($B1343&amp;$C1343,'Smelter Look-up'!$J:$J,0))</f>
        <v>#N/A</v>
      </c>
      <c r="W1343" s="270"/>
      <c r="X1343" s="270">
        <f t="shared" ca="1" si="67"/>
        <v>0</v>
      </c>
      <c r="Y1343" s="270"/>
      <c r="Z1343" s="270"/>
      <c r="AB1343" s="272" t="str">
        <f t="shared" si="68"/>
        <v/>
      </c>
    </row>
    <row r="1344" spans="1:28" s="271" customFormat="1" ht="20.25">
      <c r="A1344" s="215"/>
      <c r="B1344" s="216" t="str">
        <f>IF(LEN(A1344)=0,"",INDEX('Smelter Look-up'!$A:$A,MATCH($A1344,'Smelter Look-up'!$E:$E,0)))</f>
        <v/>
      </c>
      <c r="C1344" s="220" t="str">
        <f>IF(LEN(A1344)=0,"",INDEX('Smelter Look-up'!$C:$C,MATCH($A1344,'Smelter Look-up'!$E:$E,0)))</f>
        <v/>
      </c>
      <c r="D1344" s="216"/>
      <c r="E1344" s="216" t="str">
        <f ca="1">IF(ISERROR($V1344),"",OFFSET('Smelter Look-up'!$D$4,$V1344-4,0)&amp;"")</f>
        <v/>
      </c>
      <c r="F1344" s="216" t="str">
        <f ca="1">IF(ISERROR($V1344),"",OFFSET('Smelter Look-up'!$E$4,$V1344-4,0))</f>
        <v/>
      </c>
      <c r="G1344" s="216" t="str">
        <f ca="1">IF(C1344=$X$4,"Enter smelter details", IF(ISERROR($V1344),"",OFFSET('Smelter Look-up'!$F$4,$V1344-4,0)))</f>
        <v/>
      </c>
      <c r="H1344" s="217" t="str">
        <f ca="1">IF(ISERROR($V1344),"",OFFSET('Smelter Look-up'!$G$4,$V1344-4,0))</f>
        <v/>
      </c>
      <c r="I1344" s="218" t="str">
        <f ca="1">IF(ISERROR($V1344),"",OFFSET('Smelter Look-up'!$H$4,$V1344-4,0))</f>
        <v/>
      </c>
      <c r="J1344" s="218" t="str">
        <f ca="1">IF(ISERROR($V1344),"",OFFSET('Smelter Look-up'!$I$4,$V1344-4,0))</f>
        <v/>
      </c>
      <c r="K1344" s="267"/>
      <c r="L1344" s="267"/>
      <c r="M1344" s="267"/>
      <c r="N1344" s="267"/>
      <c r="O1344" s="267"/>
      <c r="P1344" s="219"/>
      <c r="Q1344" s="268"/>
      <c r="R1344" s="216" t="str">
        <f ca="1">IF(ISERROR($V1344),"",OFFSET('Smelter Look-up'!$C$4,$V1344-4,0)&amp;"")</f>
        <v/>
      </c>
      <c r="S1344" s="224" t="str">
        <f t="shared" ca="1" si="66"/>
        <v/>
      </c>
      <c r="T1344" s="224" t="str">
        <f ca="1">IF(B1344="","",IF(ISERROR(MATCH($J1344,SorP!$B$1:$B$6230,0)),"",INDIRECT("'SorP'!$A$"&amp;MATCH($J1344,SorP!$B$1:$B$6230,0))))</f>
        <v/>
      </c>
      <c r="U1344" s="239"/>
      <c r="V1344" s="269" t="e">
        <f>IF(C1344="",NA(),MATCH($B1344&amp;$C1344,'Smelter Look-up'!$J:$J,0))</f>
        <v>#N/A</v>
      </c>
      <c r="W1344" s="270"/>
      <c r="X1344" s="270">
        <f t="shared" ca="1" si="67"/>
        <v>0</v>
      </c>
      <c r="Y1344" s="270"/>
      <c r="Z1344" s="270"/>
      <c r="AB1344" s="272" t="str">
        <f t="shared" si="68"/>
        <v/>
      </c>
    </row>
    <row r="1345" spans="1:28" s="271" customFormat="1" ht="20.25">
      <c r="A1345" s="215"/>
      <c r="B1345" s="216" t="str">
        <f>IF(LEN(A1345)=0,"",INDEX('Smelter Look-up'!$A:$A,MATCH($A1345,'Smelter Look-up'!$E:$E,0)))</f>
        <v/>
      </c>
      <c r="C1345" s="220" t="str">
        <f>IF(LEN(A1345)=0,"",INDEX('Smelter Look-up'!$C:$C,MATCH($A1345,'Smelter Look-up'!$E:$E,0)))</f>
        <v/>
      </c>
      <c r="D1345" s="216"/>
      <c r="E1345" s="216" t="str">
        <f ca="1">IF(ISERROR($V1345),"",OFFSET('Smelter Look-up'!$D$4,$V1345-4,0)&amp;"")</f>
        <v/>
      </c>
      <c r="F1345" s="216" t="str">
        <f ca="1">IF(ISERROR($V1345),"",OFFSET('Smelter Look-up'!$E$4,$V1345-4,0))</f>
        <v/>
      </c>
      <c r="G1345" s="216" t="str">
        <f ca="1">IF(C1345=$X$4,"Enter smelter details", IF(ISERROR($V1345),"",OFFSET('Smelter Look-up'!$F$4,$V1345-4,0)))</f>
        <v/>
      </c>
      <c r="H1345" s="217" t="str">
        <f ca="1">IF(ISERROR($V1345),"",OFFSET('Smelter Look-up'!$G$4,$V1345-4,0))</f>
        <v/>
      </c>
      <c r="I1345" s="218" t="str">
        <f ca="1">IF(ISERROR($V1345),"",OFFSET('Smelter Look-up'!$H$4,$V1345-4,0))</f>
        <v/>
      </c>
      <c r="J1345" s="218" t="str">
        <f ca="1">IF(ISERROR($V1345),"",OFFSET('Smelter Look-up'!$I$4,$V1345-4,0))</f>
        <v/>
      </c>
      <c r="K1345" s="267"/>
      <c r="L1345" s="267"/>
      <c r="M1345" s="267"/>
      <c r="N1345" s="267"/>
      <c r="O1345" s="267"/>
      <c r="P1345" s="219"/>
      <c r="Q1345" s="268"/>
      <c r="R1345" s="216" t="str">
        <f ca="1">IF(ISERROR($V1345),"",OFFSET('Smelter Look-up'!$C$4,$V1345-4,0)&amp;"")</f>
        <v/>
      </c>
      <c r="S1345" s="224" t="str">
        <f t="shared" ca="1" si="66"/>
        <v/>
      </c>
      <c r="T1345" s="224" t="str">
        <f ca="1">IF(B1345="","",IF(ISERROR(MATCH($J1345,SorP!$B$1:$B$6230,0)),"",INDIRECT("'SorP'!$A$"&amp;MATCH($J1345,SorP!$B$1:$B$6230,0))))</f>
        <v/>
      </c>
      <c r="U1345" s="239"/>
      <c r="V1345" s="269" t="e">
        <f>IF(C1345="",NA(),MATCH($B1345&amp;$C1345,'Smelter Look-up'!$J:$J,0))</f>
        <v>#N/A</v>
      </c>
      <c r="W1345" s="270"/>
      <c r="X1345" s="270">
        <f t="shared" ca="1" si="67"/>
        <v>0</v>
      </c>
      <c r="Y1345" s="270"/>
      <c r="Z1345" s="270"/>
      <c r="AB1345" s="272" t="str">
        <f t="shared" si="68"/>
        <v/>
      </c>
    </row>
    <row r="1346" spans="1:28" s="271" customFormat="1" ht="20.25">
      <c r="A1346" s="215"/>
      <c r="B1346" s="216" t="str">
        <f>IF(LEN(A1346)=0,"",INDEX('Smelter Look-up'!$A:$A,MATCH($A1346,'Smelter Look-up'!$E:$E,0)))</f>
        <v/>
      </c>
      <c r="C1346" s="220" t="str">
        <f>IF(LEN(A1346)=0,"",INDEX('Smelter Look-up'!$C:$C,MATCH($A1346,'Smelter Look-up'!$E:$E,0)))</f>
        <v/>
      </c>
      <c r="D1346" s="216"/>
      <c r="E1346" s="216" t="str">
        <f ca="1">IF(ISERROR($V1346),"",OFFSET('Smelter Look-up'!$D$4,$V1346-4,0)&amp;"")</f>
        <v/>
      </c>
      <c r="F1346" s="216" t="str">
        <f ca="1">IF(ISERROR($V1346),"",OFFSET('Smelter Look-up'!$E$4,$V1346-4,0))</f>
        <v/>
      </c>
      <c r="G1346" s="216" t="str">
        <f ca="1">IF(C1346=$X$4,"Enter smelter details", IF(ISERROR($V1346),"",OFFSET('Smelter Look-up'!$F$4,$V1346-4,0)))</f>
        <v/>
      </c>
      <c r="H1346" s="217" t="str">
        <f ca="1">IF(ISERROR($V1346),"",OFFSET('Smelter Look-up'!$G$4,$V1346-4,0))</f>
        <v/>
      </c>
      <c r="I1346" s="218" t="str">
        <f ca="1">IF(ISERROR($V1346),"",OFFSET('Smelter Look-up'!$H$4,$V1346-4,0))</f>
        <v/>
      </c>
      <c r="J1346" s="218" t="str">
        <f ca="1">IF(ISERROR($V1346),"",OFFSET('Smelter Look-up'!$I$4,$V1346-4,0))</f>
        <v/>
      </c>
      <c r="K1346" s="267"/>
      <c r="L1346" s="267"/>
      <c r="M1346" s="267"/>
      <c r="N1346" s="267"/>
      <c r="O1346" s="267"/>
      <c r="P1346" s="219"/>
      <c r="Q1346" s="268"/>
      <c r="R1346" s="216" t="str">
        <f ca="1">IF(ISERROR($V1346),"",OFFSET('Smelter Look-up'!$C$4,$V1346-4,0)&amp;"")</f>
        <v/>
      </c>
      <c r="S1346" s="224" t="str">
        <f t="shared" ca="1" si="66"/>
        <v/>
      </c>
      <c r="T1346" s="224" t="str">
        <f ca="1">IF(B1346="","",IF(ISERROR(MATCH($J1346,SorP!$B$1:$B$6230,0)),"",INDIRECT("'SorP'!$A$"&amp;MATCH($J1346,SorP!$B$1:$B$6230,0))))</f>
        <v/>
      </c>
      <c r="U1346" s="239"/>
      <c r="V1346" s="269" t="e">
        <f>IF(C1346="",NA(),MATCH($B1346&amp;$C1346,'Smelter Look-up'!$J:$J,0))</f>
        <v>#N/A</v>
      </c>
      <c r="W1346" s="270"/>
      <c r="X1346" s="270">
        <f t="shared" ca="1" si="67"/>
        <v>0</v>
      </c>
      <c r="Y1346" s="270"/>
      <c r="Z1346" s="270"/>
      <c r="AB1346" s="272" t="str">
        <f t="shared" si="68"/>
        <v/>
      </c>
    </row>
    <row r="1347" spans="1:28" s="271" customFormat="1" ht="20.25">
      <c r="A1347" s="215"/>
      <c r="B1347" s="216" t="str">
        <f>IF(LEN(A1347)=0,"",INDEX('Smelter Look-up'!$A:$A,MATCH($A1347,'Smelter Look-up'!$E:$E,0)))</f>
        <v/>
      </c>
      <c r="C1347" s="220" t="str">
        <f>IF(LEN(A1347)=0,"",INDEX('Smelter Look-up'!$C:$C,MATCH($A1347,'Smelter Look-up'!$E:$E,0)))</f>
        <v/>
      </c>
      <c r="D1347" s="216"/>
      <c r="E1347" s="216" t="str">
        <f ca="1">IF(ISERROR($V1347),"",OFFSET('Smelter Look-up'!$D$4,$V1347-4,0)&amp;"")</f>
        <v/>
      </c>
      <c r="F1347" s="216" t="str">
        <f ca="1">IF(ISERROR($V1347),"",OFFSET('Smelter Look-up'!$E$4,$V1347-4,0))</f>
        <v/>
      </c>
      <c r="G1347" s="216" t="str">
        <f ca="1">IF(C1347=$X$4,"Enter smelter details", IF(ISERROR($V1347),"",OFFSET('Smelter Look-up'!$F$4,$V1347-4,0)))</f>
        <v/>
      </c>
      <c r="H1347" s="217" t="str">
        <f ca="1">IF(ISERROR($V1347),"",OFFSET('Smelter Look-up'!$G$4,$V1347-4,0))</f>
        <v/>
      </c>
      <c r="I1347" s="218" t="str">
        <f ca="1">IF(ISERROR($V1347),"",OFFSET('Smelter Look-up'!$H$4,$V1347-4,0))</f>
        <v/>
      </c>
      <c r="J1347" s="218" t="str">
        <f ca="1">IF(ISERROR($V1347),"",OFFSET('Smelter Look-up'!$I$4,$V1347-4,0))</f>
        <v/>
      </c>
      <c r="K1347" s="267"/>
      <c r="L1347" s="267"/>
      <c r="M1347" s="267"/>
      <c r="N1347" s="267"/>
      <c r="O1347" s="267"/>
      <c r="P1347" s="219"/>
      <c r="Q1347" s="268"/>
      <c r="R1347" s="216" t="str">
        <f ca="1">IF(ISERROR($V1347),"",OFFSET('Smelter Look-up'!$C$4,$V1347-4,0)&amp;"")</f>
        <v/>
      </c>
      <c r="S1347" s="224" t="str">
        <f t="shared" ca="1" si="66"/>
        <v/>
      </c>
      <c r="T1347" s="224" t="str">
        <f ca="1">IF(B1347="","",IF(ISERROR(MATCH($J1347,SorP!$B$1:$B$6230,0)),"",INDIRECT("'SorP'!$A$"&amp;MATCH($J1347,SorP!$B$1:$B$6230,0))))</f>
        <v/>
      </c>
      <c r="U1347" s="239"/>
      <c r="V1347" s="269" t="e">
        <f>IF(C1347="",NA(),MATCH($B1347&amp;$C1347,'Smelter Look-up'!$J:$J,0))</f>
        <v>#N/A</v>
      </c>
      <c r="W1347" s="270"/>
      <c r="X1347" s="270">
        <f t="shared" ca="1" si="67"/>
        <v>0</v>
      </c>
      <c r="Y1347" s="270"/>
      <c r="Z1347" s="270"/>
      <c r="AB1347" s="272" t="str">
        <f t="shared" si="68"/>
        <v/>
      </c>
    </row>
    <row r="1348" spans="1:28" s="271" customFormat="1" ht="20.25">
      <c r="A1348" s="215"/>
      <c r="B1348" s="216" t="str">
        <f>IF(LEN(A1348)=0,"",INDEX('Smelter Look-up'!$A:$A,MATCH($A1348,'Smelter Look-up'!$E:$E,0)))</f>
        <v/>
      </c>
      <c r="C1348" s="220" t="str">
        <f>IF(LEN(A1348)=0,"",INDEX('Smelter Look-up'!$C:$C,MATCH($A1348,'Smelter Look-up'!$E:$E,0)))</f>
        <v/>
      </c>
      <c r="D1348" s="216"/>
      <c r="E1348" s="216" t="str">
        <f ca="1">IF(ISERROR($V1348),"",OFFSET('Smelter Look-up'!$D$4,$V1348-4,0)&amp;"")</f>
        <v/>
      </c>
      <c r="F1348" s="216" t="str">
        <f ca="1">IF(ISERROR($V1348),"",OFFSET('Smelter Look-up'!$E$4,$V1348-4,0))</f>
        <v/>
      </c>
      <c r="G1348" s="216" t="str">
        <f ca="1">IF(C1348=$X$4,"Enter smelter details", IF(ISERROR($V1348),"",OFFSET('Smelter Look-up'!$F$4,$V1348-4,0)))</f>
        <v/>
      </c>
      <c r="H1348" s="217" t="str">
        <f ca="1">IF(ISERROR($V1348),"",OFFSET('Smelter Look-up'!$G$4,$V1348-4,0))</f>
        <v/>
      </c>
      <c r="I1348" s="218" t="str">
        <f ca="1">IF(ISERROR($V1348),"",OFFSET('Smelter Look-up'!$H$4,$V1348-4,0))</f>
        <v/>
      </c>
      <c r="J1348" s="218" t="str">
        <f ca="1">IF(ISERROR($V1348),"",OFFSET('Smelter Look-up'!$I$4,$V1348-4,0))</f>
        <v/>
      </c>
      <c r="K1348" s="267"/>
      <c r="L1348" s="267"/>
      <c r="M1348" s="267"/>
      <c r="N1348" s="267"/>
      <c r="O1348" s="267"/>
      <c r="P1348" s="219"/>
      <c r="Q1348" s="268"/>
      <c r="R1348" s="216" t="str">
        <f ca="1">IF(ISERROR($V1348),"",OFFSET('Smelter Look-up'!$C$4,$V1348-4,0)&amp;"")</f>
        <v/>
      </c>
      <c r="S1348" s="224" t="str">
        <f t="shared" ca="1" si="66"/>
        <v/>
      </c>
      <c r="T1348" s="224" t="str">
        <f ca="1">IF(B1348="","",IF(ISERROR(MATCH($J1348,SorP!$B$1:$B$6230,0)),"",INDIRECT("'SorP'!$A$"&amp;MATCH($J1348,SorP!$B$1:$B$6230,0))))</f>
        <v/>
      </c>
      <c r="U1348" s="239"/>
      <c r="V1348" s="269" t="e">
        <f>IF(C1348="",NA(),MATCH($B1348&amp;$C1348,'Smelter Look-up'!$J:$J,0))</f>
        <v>#N/A</v>
      </c>
      <c r="W1348" s="270"/>
      <c r="X1348" s="270">
        <f t="shared" ca="1" si="67"/>
        <v>0</v>
      </c>
      <c r="Y1348" s="270"/>
      <c r="Z1348" s="270"/>
      <c r="AB1348" s="272" t="str">
        <f t="shared" si="68"/>
        <v/>
      </c>
    </row>
    <row r="1349" spans="1:28" s="271" customFormat="1" ht="20.25">
      <c r="A1349" s="215"/>
      <c r="B1349" s="216" t="str">
        <f>IF(LEN(A1349)=0,"",INDEX('Smelter Look-up'!$A:$A,MATCH($A1349,'Smelter Look-up'!$E:$E,0)))</f>
        <v/>
      </c>
      <c r="C1349" s="220" t="str">
        <f>IF(LEN(A1349)=0,"",INDEX('Smelter Look-up'!$C:$C,MATCH($A1349,'Smelter Look-up'!$E:$E,0)))</f>
        <v/>
      </c>
      <c r="D1349" s="216"/>
      <c r="E1349" s="216" t="str">
        <f ca="1">IF(ISERROR($V1349),"",OFFSET('Smelter Look-up'!$D$4,$V1349-4,0)&amp;"")</f>
        <v/>
      </c>
      <c r="F1349" s="216" t="str">
        <f ca="1">IF(ISERROR($V1349),"",OFFSET('Smelter Look-up'!$E$4,$V1349-4,0))</f>
        <v/>
      </c>
      <c r="G1349" s="216" t="str">
        <f ca="1">IF(C1349=$X$4,"Enter smelter details", IF(ISERROR($V1349),"",OFFSET('Smelter Look-up'!$F$4,$V1349-4,0)))</f>
        <v/>
      </c>
      <c r="H1349" s="217" t="str">
        <f ca="1">IF(ISERROR($V1349),"",OFFSET('Smelter Look-up'!$G$4,$V1349-4,0))</f>
        <v/>
      </c>
      <c r="I1349" s="218" t="str">
        <f ca="1">IF(ISERROR($V1349),"",OFFSET('Smelter Look-up'!$H$4,$V1349-4,0))</f>
        <v/>
      </c>
      <c r="J1349" s="218" t="str">
        <f ca="1">IF(ISERROR($V1349),"",OFFSET('Smelter Look-up'!$I$4,$V1349-4,0))</f>
        <v/>
      </c>
      <c r="K1349" s="267"/>
      <c r="L1349" s="267"/>
      <c r="M1349" s="267"/>
      <c r="N1349" s="267"/>
      <c r="O1349" s="267"/>
      <c r="P1349" s="219"/>
      <c r="Q1349" s="268"/>
      <c r="R1349" s="216" t="str">
        <f ca="1">IF(ISERROR($V1349),"",OFFSET('Smelter Look-up'!$C$4,$V1349-4,0)&amp;"")</f>
        <v/>
      </c>
      <c r="S1349" s="224" t="str">
        <f t="shared" ca="1" si="66"/>
        <v/>
      </c>
      <c r="T1349" s="224" t="str">
        <f ca="1">IF(B1349="","",IF(ISERROR(MATCH($J1349,SorP!$B$1:$B$6230,0)),"",INDIRECT("'SorP'!$A$"&amp;MATCH($J1349,SorP!$B$1:$B$6230,0))))</f>
        <v/>
      </c>
      <c r="U1349" s="239"/>
      <c r="V1349" s="269" t="e">
        <f>IF(C1349="",NA(),MATCH($B1349&amp;$C1349,'Smelter Look-up'!$J:$J,0))</f>
        <v>#N/A</v>
      </c>
      <c r="W1349" s="270"/>
      <c r="X1349" s="270">
        <f t="shared" ca="1" si="67"/>
        <v>0</v>
      </c>
      <c r="Y1349" s="270"/>
      <c r="Z1349" s="270"/>
      <c r="AB1349" s="272" t="str">
        <f t="shared" si="68"/>
        <v/>
      </c>
    </row>
    <row r="1350" spans="1:28" s="271" customFormat="1" ht="20.25">
      <c r="A1350" s="215"/>
      <c r="B1350" s="216" t="str">
        <f>IF(LEN(A1350)=0,"",INDEX('Smelter Look-up'!$A:$A,MATCH($A1350,'Smelter Look-up'!$E:$E,0)))</f>
        <v/>
      </c>
      <c r="C1350" s="220" t="str">
        <f>IF(LEN(A1350)=0,"",INDEX('Smelter Look-up'!$C:$C,MATCH($A1350,'Smelter Look-up'!$E:$E,0)))</f>
        <v/>
      </c>
      <c r="D1350" s="216"/>
      <c r="E1350" s="216" t="str">
        <f ca="1">IF(ISERROR($V1350),"",OFFSET('Smelter Look-up'!$D$4,$V1350-4,0)&amp;"")</f>
        <v/>
      </c>
      <c r="F1350" s="216" t="str">
        <f ca="1">IF(ISERROR($V1350),"",OFFSET('Smelter Look-up'!$E$4,$V1350-4,0))</f>
        <v/>
      </c>
      <c r="G1350" s="216" t="str">
        <f ca="1">IF(C1350=$X$4,"Enter smelter details", IF(ISERROR($V1350),"",OFFSET('Smelter Look-up'!$F$4,$V1350-4,0)))</f>
        <v/>
      </c>
      <c r="H1350" s="217" t="str">
        <f ca="1">IF(ISERROR($V1350),"",OFFSET('Smelter Look-up'!$G$4,$V1350-4,0))</f>
        <v/>
      </c>
      <c r="I1350" s="218" t="str">
        <f ca="1">IF(ISERROR($V1350),"",OFFSET('Smelter Look-up'!$H$4,$V1350-4,0))</f>
        <v/>
      </c>
      <c r="J1350" s="218" t="str">
        <f ca="1">IF(ISERROR($V1350),"",OFFSET('Smelter Look-up'!$I$4,$V1350-4,0))</f>
        <v/>
      </c>
      <c r="K1350" s="267"/>
      <c r="L1350" s="267"/>
      <c r="M1350" s="267"/>
      <c r="N1350" s="267"/>
      <c r="O1350" s="267"/>
      <c r="P1350" s="219"/>
      <c r="Q1350" s="268"/>
      <c r="R1350" s="216" t="str">
        <f ca="1">IF(ISERROR($V1350),"",OFFSET('Smelter Look-up'!$C$4,$V1350-4,0)&amp;"")</f>
        <v/>
      </c>
      <c r="S1350" s="224" t="str">
        <f t="shared" ca="1" si="66"/>
        <v/>
      </c>
      <c r="T1350" s="224" t="str">
        <f ca="1">IF(B1350="","",IF(ISERROR(MATCH($J1350,SorP!$B$1:$B$6230,0)),"",INDIRECT("'SorP'!$A$"&amp;MATCH($J1350,SorP!$B$1:$B$6230,0))))</f>
        <v/>
      </c>
      <c r="U1350" s="239"/>
      <c r="V1350" s="269" t="e">
        <f>IF(C1350="",NA(),MATCH($B1350&amp;$C1350,'Smelter Look-up'!$J:$J,0))</f>
        <v>#N/A</v>
      </c>
      <c r="W1350" s="270"/>
      <c r="X1350" s="270">
        <f t="shared" ca="1" si="67"/>
        <v>0</v>
      </c>
      <c r="Y1350" s="270"/>
      <c r="Z1350" s="270"/>
      <c r="AB1350" s="272" t="str">
        <f t="shared" si="68"/>
        <v/>
      </c>
    </row>
    <row r="1351" spans="1:28" s="271" customFormat="1" ht="20.25">
      <c r="A1351" s="215"/>
      <c r="B1351" s="216" t="str">
        <f>IF(LEN(A1351)=0,"",INDEX('Smelter Look-up'!$A:$A,MATCH($A1351,'Smelter Look-up'!$E:$E,0)))</f>
        <v/>
      </c>
      <c r="C1351" s="220" t="str">
        <f>IF(LEN(A1351)=0,"",INDEX('Smelter Look-up'!$C:$C,MATCH($A1351,'Smelter Look-up'!$E:$E,0)))</f>
        <v/>
      </c>
      <c r="D1351" s="216"/>
      <c r="E1351" s="216" t="str">
        <f ca="1">IF(ISERROR($V1351),"",OFFSET('Smelter Look-up'!$D$4,$V1351-4,0)&amp;"")</f>
        <v/>
      </c>
      <c r="F1351" s="216" t="str">
        <f ca="1">IF(ISERROR($V1351),"",OFFSET('Smelter Look-up'!$E$4,$V1351-4,0))</f>
        <v/>
      </c>
      <c r="G1351" s="216" t="str">
        <f ca="1">IF(C1351=$X$4,"Enter smelter details", IF(ISERROR($V1351),"",OFFSET('Smelter Look-up'!$F$4,$V1351-4,0)))</f>
        <v/>
      </c>
      <c r="H1351" s="217" t="str">
        <f ca="1">IF(ISERROR($V1351),"",OFFSET('Smelter Look-up'!$G$4,$V1351-4,0))</f>
        <v/>
      </c>
      <c r="I1351" s="218" t="str">
        <f ca="1">IF(ISERROR($V1351),"",OFFSET('Smelter Look-up'!$H$4,$V1351-4,0))</f>
        <v/>
      </c>
      <c r="J1351" s="218" t="str">
        <f ca="1">IF(ISERROR($V1351),"",OFFSET('Smelter Look-up'!$I$4,$V1351-4,0))</f>
        <v/>
      </c>
      <c r="K1351" s="267"/>
      <c r="L1351" s="267"/>
      <c r="M1351" s="267"/>
      <c r="N1351" s="267"/>
      <c r="O1351" s="267"/>
      <c r="P1351" s="219"/>
      <c r="Q1351" s="268"/>
      <c r="R1351" s="216" t="str">
        <f ca="1">IF(ISERROR($V1351),"",OFFSET('Smelter Look-up'!$C$4,$V1351-4,0)&amp;"")</f>
        <v/>
      </c>
      <c r="S1351" s="224" t="str">
        <f t="shared" ca="1" si="66"/>
        <v/>
      </c>
      <c r="T1351" s="224" t="str">
        <f ca="1">IF(B1351="","",IF(ISERROR(MATCH($J1351,SorP!$B$1:$B$6230,0)),"",INDIRECT("'SorP'!$A$"&amp;MATCH($J1351,SorP!$B$1:$B$6230,0))))</f>
        <v/>
      </c>
      <c r="U1351" s="239"/>
      <c r="V1351" s="269" t="e">
        <f>IF(C1351="",NA(),MATCH($B1351&amp;$C1351,'Smelter Look-up'!$J:$J,0))</f>
        <v>#N/A</v>
      </c>
      <c r="W1351" s="270"/>
      <c r="X1351" s="270">
        <f t="shared" ca="1" si="67"/>
        <v>0</v>
      </c>
      <c r="Y1351" s="270"/>
      <c r="Z1351" s="270"/>
      <c r="AB1351" s="272" t="str">
        <f t="shared" si="68"/>
        <v/>
      </c>
    </row>
    <row r="1352" spans="1:28" s="271" customFormat="1" ht="20.25">
      <c r="A1352" s="215"/>
      <c r="B1352" s="216" t="str">
        <f>IF(LEN(A1352)=0,"",INDEX('Smelter Look-up'!$A:$A,MATCH($A1352,'Smelter Look-up'!$E:$E,0)))</f>
        <v/>
      </c>
      <c r="C1352" s="220" t="str">
        <f>IF(LEN(A1352)=0,"",INDEX('Smelter Look-up'!$C:$C,MATCH($A1352,'Smelter Look-up'!$E:$E,0)))</f>
        <v/>
      </c>
      <c r="D1352" s="216"/>
      <c r="E1352" s="216" t="str">
        <f ca="1">IF(ISERROR($V1352),"",OFFSET('Smelter Look-up'!$D$4,$V1352-4,0)&amp;"")</f>
        <v/>
      </c>
      <c r="F1352" s="216" t="str">
        <f ca="1">IF(ISERROR($V1352),"",OFFSET('Smelter Look-up'!$E$4,$V1352-4,0))</f>
        <v/>
      </c>
      <c r="G1352" s="216" t="str">
        <f ca="1">IF(C1352=$X$4,"Enter smelter details", IF(ISERROR($V1352),"",OFFSET('Smelter Look-up'!$F$4,$V1352-4,0)))</f>
        <v/>
      </c>
      <c r="H1352" s="217" t="str">
        <f ca="1">IF(ISERROR($V1352),"",OFFSET('Smelter Look-up'!$G$4,$V1352-4,0))</f>
        <v/>
      </c>
      <c r="I1352" s="218" t="str">
        <f ca="1">IF(ISERROR($V1352),"",OFFSET('Smelter Look-up'!$H$4,$V1352-4,0))</f>
        <v/>
      </c>
      <c r="J1352" s="218" t="str">
        <f ca="1">IF(ISERROR($V1352),"",OFFSET('Smelter Look-up'!$I$4,$V1352-4,0))</f>
        <v/>
      </c>
      <c r="K1352" s="267"/>
      <c r="L1352" s="267"/>
      <c r="M1352" s="267"/>
      <c r="N1352" s="267"/>
      <c r="O1352" s="267"/>
      <c r="P1352" s="219"/>
      <c r="Q1352" s="268"/>
      <c r="R1352" s="216" t="str">
        <f ca="1">IF(ISERROR($V1352),"",OFFSET('Smelter Look-up'!$C$4,$V1352-4,0)&amp;"")</f>
        <v/>
      </c>
      <c r="S1352" s="224" t="str">
        <f t="shared" ca="1" si="66"/>
        <v/>
      </c>
      <c r="T1352" s="224" t="str">
        <f ca="1">IF(B1352="","",IF(ISERROR(MATCH($J1352,SorP!$B$1:$B$6230,0)),"",INDIRECT("'SorP'!$A$"&amp;MATCH($J1352,SorP!$B$1:$B$6230,0))))</f>
        <v/>
      </c>
      <c r="U1352" s="239"/>
      <c r="V1352" s="269" t="e">
        <f>IF(C1352="",NA(),MATCH($B1352&amp;$C1352,'Smelter Look-up'!$J:$J,0))</f>
        <v>#N/A</v>
      </c>
      <c r="W1352" s="270"/>
      <c r="X1352" s="270">
        <f t="shared" ca="1" si="67"/>
        <v>0</v>
      </c>
      <c r="Y1352" s="270"/>
      <c r="Z1352" s="270"/>
      <c r="AB1352" s="272" t="str">
        <f t="shared" si="68"/>
        <v/>
      </c>
    </row>
    <row r="1353" spans="1:28" s="271" customFormat="1" ht="20.25">
      <c r="A1353" s="215"/>
      <c r="B1353" s="216" t="str">
        <f>IF(LEN(A1353)=0,"",INDEX('Smelter Look-up'!$A:$A,MATCH($A1353,'Smelter Look-up'!$E:$E,0)))</f>
        <v/>
      </c>
      <c r="C1353" s="220" t="str">
        <f>IF(LEN(A1353)=0,"",INDEX('Smelter Look-up'!$C:$C,MATCH($A1353,'Smelter Look-up'!$E:$E,0)))</f>
        <v/>
      </c>
      <c r="D1353" s="216"/>
      <c r="E1353" s="216" t="str">
        <f ca="1">IF(ISERROR($V1353),"",OFFSET('Smelter Look-up'!$D$4,$V1353-4,0)&amp;"")</f>
        <v/>
      </c>
      <c r="F1353" s="216" t="str">
        <f ca="1">IF(ISERROR($V1353),"",OFFSET('Smelter Look-up'!$E$4,$V1353-4,0))</f>
        <v/>
      </c>
      <c r="G1353" s="216" t="str">
        <f ca="1">IF(C1353=$X$4,"Enter smelter details", IF(ISERROR($V1353),"",OFFSET('Smelter Look-up'!$F$4,$V1353-4,0)))</f>
        <v/>
      </c>
      <c r="H1353" s="217" t="str">
        <f ca="1">IF(ISERROR($V1353),"",OFFSET('Smelter Look-up'!$G$4,$V1353-4,0))</f>
        <v/>
      </c>
      <c r="I1353" s="218" t="str">
        <f ca="1">IF(ISERROR($V1353),"",OFFSET('Smelter Look-up'!$H$4,$V1353-4,0))</f>
        <v/>
      </c>
      <c r="J1353" s="218" t="str">
        <f ca="1">IF(ISERROR($V1353),"",OFFSET('Smelter Look-up'!$I$4,$V1353-4,0))</f>
        <v/>
      </c>
      <c r="K1353" s="267"/>
      <c r="L1353" s="267"/>
      <c r="M1353" s="267"/>
      <c r="N1353" s="267"/>
      <c r="O1353" s="267"/>
      <c r="P1353" s="219"/>
      <c r="Q1353" s="268"/>
      <c r="R1353" s="216" t="str">
        <f ca="1">IF(ISERROR($V1353),"",OFFSET('Smelter Look-up'!$C$4,$V1353-4,0)&amp;"")</f>
        <v/>
      </c>
      <c r="S1353" s="224" t="str">
        <f t="shared" ca="1" si="66"/>
        <v/>
      </c>
      <c r="T1353" s="224" t="str">
        <f ca="1">IF(B1353="","",IF(ISERROR(MATCH($J1353,SorP!$B$1:$B$6230,0)),"",INDIRECT("'SorP'!$A$"&amp;MATCH($J1353,SorP!$B$1:$B$6230,0))))</f>
        <v/>
      </c>
      <c r="U1353" s="239"/>
      <c r="V1353" s="269" t="e">
        <f>IF(C1353="",NA(),MATCH($B1353&amp;$C1353,'Smelter Look-up'!$J:$J,0))</f>
        <v>#N/A</v>
      </c>
      <c r="W1353" s="270"/>
      <c r="X1353" s="270">
        <f t="shared" ca="1" si="67"/>
        <v>0</v>
      </c>
      <c r="Y1353" s="270"/>
      <c r="Z1353" s="270"/>
      <c r="AB1353" s="272" t="str">
        <f t="shared" si="68"/>
        <v/>
      </c>
    </row>
    <row r="1354" spans="1:28" s="271" customFormat="1" ht="20.25">
      <c r="A1354" s="215"/>
      <c r="B1354" s="216" t="str">
        <f>IF(LEN(A1354)=0,"",INDEX('Smelter Look-up'!$A:$A,MATCH($A1354,'Smelter Look-up'!$E:$E,0)))</f>
        <v/>
      </c>
      <c r="C1354" s="220" t="str">
        <f>IF(LEN(A1354)=0,"",INDEX('Smelter Look-up'!$C:$C,MATCH($A1354,'Smelter Look-up'!$E:$E,0)))</f>
        <v/>
      </c>
      <c r="D1354" s="216"/>
      <c r="E1354" s="216" t="str">
        <f ca="1">IF(ISERROR($V1354),"",OFFSET('Smelter Look-up'!$D$4,$V1354-4,0)&amp;"")</f>
        <v/>
      </c>
      <c r="F1354" s="216" t="str">
        <f ca="1">IF(ISERROR($V1354),"",OFFSET('Smelter Look-up'!$E$4,$V1354-4,0))</f>
        <v/>
      </c>
      <c r="G1354" s="216" t="str">
        <f ca="1">IF(C1354=$X$4,"Enter smelter details", IF(ISERROR($V1354),"",OFFSET('Smelter Look-up'!$F$4,$V1354-4,0)))</f>
        <v/>
      </c>
      <c r="H1354" s="217" t="str">
        <f ca="1">IF(ISERROR($V1354),"",OFFSET('Smelter Look-up'!$G$4,$V1354-4,0))</f>
        <v/>
      </c>
      <c r="I1354" s="218" t="str">
        <f ca="1">IF(ISERROR($V1354),"",OFFSET('Smelter Look-up'!$H$4,$V1354-4,0))</f>
        <v/>
      </c>
      <c r="J1354" s="218" t="str">
        <f ca="1">IF(ISERROR($V1354),"",OFFSET('Smelter Look-up'!$I$4,$V1354-4,0))</f>
        <v/>
      </c>
      <c r="K1354" s="267"/>
      <c r="L1354" s="267"/>
      <c r="M1354" s="267"/>
      <c r="N1354" s="267"/>
      <c r="O1354" s="267"/>
      <c r="P1354" s="219"/>
      <c r="Q1354" s="268"/>
      <c r="R1354" s="216" t="str">
        <f ca="1">IF(ISERROR($V1354),"",OFFSET('Smelter Look-up'!$C$4,$V1354-4,0)&amp;"")</f>
        <v/>
      </c>
      <c r="S1354" s="224" t="str">
        <f t="shared" ca="1" si="66"/>
        <v/>
      </c>
      <c r="T1354" s="224" t="str">
        <f ca="1">IF(B1354="","",IF(ISERROR(MATCH($J1354,SorP!$B$1:$B$6230,0)),"",INDIRECT("'SorP'!$A$"&amp;MATCH($J1354,SorP!$B$1:$B$6230,0))))</f>
        <v/>
      </c>
      <c r="U1354" s="239"/>
      <c r="V1354" s="269" t="e">
        <f>IF(C1354="",NA(),MATCH($B1354&amp;$C1354,'Smelter Look-up'!$J:$J,0))</f>
        <v>#N/A</v>
      </c>
      <c r="W1354" s="270"/>
      <c r="X1354" s="270">
        <f t="shared" ca="1" si="67"/>
        <v>0</v>
      </c>
      <c r="Y1354" s="270"/>
      <c r="Z1354" s="270"/>
      <c r="AB1354" s="272" t="str">
        <f t="shared" si="68"/>
        <v/>
      </c>
    </row>
    <row r="1355" spans="1:28" s="271" customFormat="1" ht="20.25">
      <c r="A1355" s="215"/>
      <c r="B1355" s="216" t="str">
        <f>IF(LEN(A1355)=0,"",INDEX('Smelter Look-up'!$A:$A,MATCH($A1355,'Smelter Look-up'!$E:$E,0)))</f>
        <v/>
      </c>
      <c r="C1355" s="220" t="str">
        <f>IF(LEN(A1355)=0,"",INDEX('Smelter Look-up'!$C:$C,MATCH($A1355,'Smelter Look-up'!$E:$E,0)))</f>
        <v/>
      </c>
      <c r="D1355" s="216"/>
      <c r="E1355" s="216" t="str">
        <f ca="1">IF(ISERROR($V1355),"",OFFSET('Smelter Look-up'!$D$4,$V1355-4,0)&amp;"")</f>
        <v/>
      </c>
      <c r="F1355" s="216" t="str">
        <f ca="1">IF(ISERROR($V1355),"",OFFSET('Smelter Look-up'!$E$4,$V1355-4,0))</f>
        <v/>
      </c>
      <c r="G1355" s="216" t="str">
        <f ca="1">IF(C1355=$X$4,"Enter smelter details", IF(ISERROR($V1355),"",OFFSET('Smelter Look-up'!$F$4,$V1355-4,0)))</f>
        <v/>
      </c>
      <c r="H1355" s="217" t="str">
        <f ca="1">IF(ISERROR($V1355),"",OFFSET('Smelter Look-up'!$G$4,$V1355-4,0))</f>
        <v/>
      </c>
      <c r="I1355" s="218" t="str">
        <f ca="1">IF(ISERROR($V1355),"",OFFSET('Smelter Look-up'!$H$4,$V1355-4,0))</f>
        <v/>
      </c>
      <c r="J1355" s="218" t="str">
        <f ca="1">IF(ISERROR($V1355),"",OFFSET('Smelter Look-up'!$I$4,$V1355-4,0))</f>
        <v/>
      </c>
      <c r="K1355" s="267"/>
      <c r="L1355" s="267"/>
      <c r="M1355" s="267"/>
      <c r="N1355" s="267"/>
      <c r="O1355" s="267"/>
      <c r="P1355" s="219"/>
      <c r="Q1355" s="268"/>
      <c r="R1355" s="216" t="str">
        <f ca="1">IF(ISERROR($V1355),"",OFFSET('Smelter Look-up'!$C$4,$V1355-4,0)&amp;"")</f>
        <v/>
      </c>
      <c r="S1355" s="224" t="str">
        <f t="shared" ca="1" si="66"/>
        <v/>
      </c>
      <c r="T1355" s="224" t="str">
        <f ca="1">IF(B1355="","",IF(ISERROR(MATCH($J1355,SorP!$B$1:$B$6230,0)),"",INDIRECT("'SorP'!$A$"&amp;MATCH($J1355,SorP!$B$1:$B$6230,0))))</f>
        <v/>
      </c>
      <c r="U1355" s="239"/>
      <c r="V1355" s="269" t="e">
        <f>IF(C1355="",NA(),MATCH($B1355&amp;$C1355,'Smelter Look-up'!$J:$J,0))</f>
        <v>#N/A</v>
      </c>
      <c r="W1355" s="270"/>
      <c r="X1355" s="270">
        <f t="shared" ca="1" si="67"/>
        <v>0</v>
      </c>
      <c r="Y1355" s="270"/>
      <c r="Z1355" s="270"/>
      <c r="AB1355" s="272" t="str">
        <f t="shared" si="68"/>
        <v/>
      </c>
    </row>
    <row r="1356" spans="1:28" s="271" customFormat="1" ht="20.25">
      <c r="A1356" s="215"/>
      <c r="B1356" s="216" t="str">
        <f>IF(LEN(A1356)=0,"",INDEX('Smelter Look-up'!$A:$A,MATCH($A1356,'Smelter Look-up'!$E:$E,0)))</f>
        <v/>
      </c>
      <c r="C1356" s="220" t="str">
        <f>IF(LEN(A1356)=0,"",INDEX('Smelter Look-up'!$C:$C,MATCH($A1356,'Smelter Look-up'!$E:$E,0)))</f>
        <v/>
      </c>
      <c r="D1356" s="216"/>
      <c r="E1356" s="216" t="str">
        <f ca="1">IF(ISERROR($V1356),"",OFFSET('Smelter Look-up'!$D$4,$V1356-4,0)&amp;"")</f>
        <v/>
      </c>
      <c r="F1356" s="216" t="str">
        <f ca="1">IF(ISERROR($V1356),"",OFFSET('Smelter Look-up'!$E$4,$V1356-4,0))</f>
        <v/>
      </c>
      <c r="G1356" s="216" t="str">
        <f ca="1">IF(C1356=$X$4,"Enter smelter details", IF(ISERROR($V1356),"",OFFSET('Smelter Look-up'!$F$4,$V1356-4,0)))</f>
        <v/>
      </c>
      <c r="H1356" s="217" t="str">
        <f ca="1">IF(ISERROR($V1356),"",OFFSET('Smelter Look-up'!$G$4,$V1356-4,0))</f>
        <v/>
      </c>
      <c r="I1356" s="218" t="str">
        <f ca="1">IF(ISERROR($V1356),"",OFFSET('Smelter Look-up'!$H$4,$V1356-4,0))</f>
        <v/>
      </c>
      <c r="J1356" s="218" t="str">
        <f ca="1">IF(ISERROR($V1356),"",OFFSET('Smelter Look-up'!$I$4,$V1356-4,0))</f>
        <v/>
      </c>
      <c r="K1356" s="267"/>
      <c r="L1356" s="267"/>
      <c r="M1356" s="267"/>
      <c r="N1356" s="267"/>
      <c r="O1356" s="267"/>
      <c r="P1356" s="219"/>
      <c r="Q1356" s="268"/>
      <c r="R1356" s="216" t="str">
        <f ca="1">IF(ISERROR($V1356),"",OFFSET('Smelter Look-up'!$C$4,$V1356-4,0)&amp;"")</f>
        <v/>
      </c>
      <c r="S1356" s="224" t="str">
        <f t="shared" ca="1" si="66"/>
        <v/>
      </c>
      <c r="T1356" s="224" t="str">
        <f ca="1">IF(B1356="","",IF(ISERROR(MATCH($J1356,SorP!$B$1:$B$6230,0)),"",INDIRECT("'SorP'!$A$"&amp;MATCH($J1356,SorP!$B$1:$B$6230,0))))</f>
        <v/>
      </c>
      <c r="U1356" s="239"/>
      <c r="V1356" s="269" t="e">
        <f>IF(C1356="",NA(),MATCH($B1356&amp;$C1356,'Smelter Look-up'!$J:$J,0))</f>
        <v>#N/A</v>
      </c>
      <c r="W1356" s="270"/>
      <c r="X1356" s="270">
        <f t="shared" ca="1" si="67"/>
        <v>0</v>
      </c>
      <c r="Y1356" s="270"/>
      <c r="Z1356" s="270"/>
      <c r="AB1356" s="272" t="str">
        <f t="shared" si="68"/>
        <v/>
      </c>
    </row>
    <row r="1357" spans="1:28" s="271" customFormat="1" ht="20.25">
      <c r="A1357" s="215"/>
      <c r="B1357" s="216" t="str">
        <f>IF(LEN(A1357)=0,"",INDEX('Smelter Look-up'!$A:$A,MATCH($A1357,'Smelter Look-up'!$E:$E,0)))</f>
        <v/>
      </c>
      <c r="C1357" s="220" t="str">
        <f>IF(LEN(A1357)=0,"",INDEX('Smelter Look-up'!$C:$C,MATCH($A1357,'Smelter Look-up'!$E:$E,0)))</f>
        <v/>
      </c>
      <c r="D1357" s="216"/>
      <c r="E1357" s="216" t="str">
        <f ca="1">IF(ISERROR($V1357),"",OFFSET('Smelter Look-up'!$D$4,$V1357-4,0)&amp;"")</f>
        <v/>
      </c>
      <c r="F1357" s="216" t="str">
        <f ca="1">IF(ISERROR($V1357),"",OFFSET('Smelter Look-up'!$E$4,$V1357-4,0))</f>
        <v/>
      </c>
      <c r="G1357" s="216" t="str">
        <f ca="1">IF(C1357=$X$4,"Enter smelter details", IF(ISERROR($V1357),"",OFFSET('Smelter Look-up'!$F$4,$V1357-4,0)))</f>
        <v/>
      </c>
      <c r="H1357" s="217" t="str">
        <f ca="1">IF(ISERROR($V1357),"",OFFSET('Smelter Look-up'!$G$4,$V1357-4,0))</f>
        <v/>
      </c>
      <c r="I1357" s="218" t="str">
        <f ca="1">IF(ISERROR($V1357),"",OFFSET('Smelter Look-up'!$H$4,$V1357-4,0))</f>
        <v/>
      </c>
      <c r="J1357" s="218" t="str">
        <f ca="1">IF(ISERROR($V1357),"",OFFSET('Smelter Look-up'!$I$4,$V1357-4,0))</f>
        <v/>
      </c>
      <c r="K1357" s="267"/>
      <c r="L1357" s="267"/>
      <c r="M1357" s="267"/>
      <c r="N1357" s="267"/>
      <c r="O1357" s="267"/>
      <c r="P1357" s="219"/>
      <c r="Q1357" s="268"/>
      <c r="R1357" s="216" t="str">
        <f ca="1">IF(ISERROR($V1357),"",OFFSET('Smelter Look-up'!$C$4,$V1357-4,0)&amp;"")</f>
        <v/>
      </c>
      <c r="S1357" s="224" t="str">
        <f t="shared" ca="1" si="66"/>
        <v/>
      </c>
      <c r="T1357" s="224" t="str">
        <f ca="1">IF(B1357="","",IF(ISERROR(MATCH($J1357,SorP!$B$1:$B$6230,0)),"",INDIRECT("'SorP'!$A$"&amp;MATCH($J1357,SorP!$B$1:$B$6230,0))))</f>
        <v/>
      </c>
      <c r="U1357" s="239"/>
      <c r="V1357" s="269" t="e">
        <f>IF(C1357="",NA(),MATCH($B1357&amp;$C1357,'Smelter Look-up'!$J:$J,0))</f>
        <v>#N/A</v>
      </c>
      <c r="W1357" s="270"/>
      <c r="X1357" s="270">
        <f t="shared" ca="1" si="67"/>
        <v>0</v>
      </c>
      <c r="Y1357" s="270"/>
      <c r="Z1357" s="270"/>
      <c r="AB1357" s="272" t="str">
        <f t="shared" si="68"/>
        <v/>
      </c>
    </row>
    <row r="1358" spans="1:28" s="271" customFormat="1" ht="20.25">
      <c r="A1358" s="215"/>
      <c r="B1358" s="216" t="str">
        <f>IF(LEN(A1358)=0,"",INDEX('Smelter Look-up'!$A:$A,MATCH($A1358,'Smelter Look-up'!$E:$E,0)))</f>
        <v/>
      </c>
      <c r="C1358" s="220" t="str">
        <f>IF(LEN(A1358)=0,"",INDEX('Smelter Look-up'!$C:$C,MATCH($A1358,'Smelter Look-up'!$E:$E,0)))</f>
        <v/>
      </c>
      <c r="D1358" s="216"/>
      <c r="E1358" s="216" t="str">
        <f ca="1">IF(ISERROR($V1358),"",OFFSET('Smelter Look-up'!$D$4,$V1358-4,0)&amp;"")</f>
        <v/>
      </c>
      <c r="F1358" s="216" t="str">
        <f ca="1">IF(ISERROR($V1358),"",OFFSET('Smelter Look-up'!$E$4,$V1358-4,0))</f>
        <v/>
      </c>
      <c r="G1358" s="216" t="str">
        <f ca="1">IF(C1358=$X$4,"Enter smelter details", IF(ISERROR($V1358),"",OFFSET('Smelter Look-up'!$F$4,$V1358-4,0)))</f>
        <v/>
      </c>
      <c r="H1358" s="217" t="str">
        <f ca="1">IF(ISERROR($V1358),"",OFFSET('Smelter Look-up'!$G$4,$V1358-4,0))</f>
        <v/>
      </c>
      <c r="I1358" s="218" t="str">
        <f ca="1">IF(ISERROR($V1358),"",OFFSET('Smelter Look-up'!$H$4,$V1358-4,0))</f>
        <v/>
      </c>
      <c r="J1358" s="218" t="str">
        <f ca="1">IF(ISERROR($V1358),"",OFFSET('Smelter Look-up'!$I$4,$V1358-4,0))</f>
        <v/>
      </c>
      <c r="K1358" s="267"/>
      <c r="L1358" s="267"/>
      <c r="M1358" s="267"/>
      <c r="N1358" s="267"/>
      <c r="O1358" s="267"/>
      <c r="P1358" s="219"/>
      <c r="Q1358" s="268"/>
      <c r="R1358" s="216" t="str">
        <f ca="1">IF(ISERROR($V1358),"",OFFSET('Smelter Look-up'!$C$4,$V1358-4,0)&amp;"")</f>
        <v/>
      </c>
      <c r="S1358" s="224" t="str">
        <f t="shared" ca="1" si="66"/>
        <v/>
      </c>
      <c r="T1358" s="224" t="str">
        <f ca="1">IF(B1358="","",IF(ISERROR(MATCH($J1358,SorP!$B$1:$B$6230,0)),"",INDIRECT("'SorP'!$A$"&amp;MATCH($J1358,SorP!$B$1:$B$6230,0))))</f>
        <v/>
      </c>
      <c r="U1358" s="239"/>
      <c r="V1358" s="269" t="e">
        <f>IF(C1358="",NA(),MATCH($B1358&amp;$C1358,'Smelter Look-up'!$J:$J,0))</f>
        <v>#N/A</v>
      </c>
      <c r="W1358" s="270"/>
      <c r="X1358" s="270">
        <f t="shared" ca="1" si="67"/>
        <v>0</v>
      </c>
      <c r="Y1358" s="270"/>
      <c r="Z1358" s="270"/>
      <c r="AB1358" s="272" t="str">
        <f t="shared" si="68"/>
        <v/>
      </c>
    </row>
    <row r="1359" spans="1:28" s="271" customFormat="1" ht="20.25">
      <c r="A1359" s="215"/>
      <c r="B1359" s="216" t="str">
        <f>IF(LEN(A1359)=0,"",INDEX('Smelter Look-up'!$A:$A,MATCH($A1359,'Smelter Look-up'!$E:$E,0)))</f>
        <v/>
      </c>
      <c r="C1359" s="220" t="str">
        <f>IF(LEN(A1359)=0,"",INDEX('Smelter Look-up'!$C:$C,MATCH($A1359,'Smelter Look-up'!$E:$E,0)))</f>
        <v/>
      </c>
      <c r="D1359" s="216"/>
      <c r="E1359" s="216" t="str">
        <f ca="1">IF(ISERROR($V1359),"",OFFSET('Smelter Look-up'!$D$4,$V1359-4,0)&amp;"")</f>
        <v/>
      </c>
      <c r="F1359" s="216" t="str">
        <f ca="1">IF(ISERROR($V1359),"",OFFSET('Smelter Look-up'!$E$4,$V1359-4,0))</f>
        <v/>
      </c>
      <c r="G1359" s="216" t="str">
        <f ca="1">IF(C1359=$X$4,"Enter smelter details", IF(ISERROR($V1359),"",OFFSET('Smelter Look-up'!$F$4,$V1359-4,0)))</f>
        <v/>
      </c>
      <c r="H1359" s="217" t="str">
        <f ca="1">IF(ISERROR($V1359),"",OFFSET('Smelter Look-up'!$G$4,$V1359-4,0))</f>
        <v/>
      </c>
      <c r="I1359" s="218" t="str">
        <f ca="1">IF(ISERROR($V1359),"",OFFSET('Smelter Look-up'!$H$4,$V1359-4,0))</f>
        <v/>
      </c>
      <c r="J1359" s="218" t="str">
        <f ca="1">IF(ISERROR($V1359),"",OFFSET('Smelter Look-up'!$I$4,$V1359-4,0))</f>
        <v/>
      </c>
      <c r="K1359" s="267"/>
      <c r="L1359" s="267"/>
      <c r="M1359" s="267"/>
      <c r="N1359" s="267"/>
      <c r="O1359" s="267"/>
      <c r="P1359" s="219"/>
      <c r="Q1359" s="268"/>
      <c r="R1359" s="216" t="str">
        <f ca="1">IF(ISERROR($V1359),"",OFFSET('Smelter Look-up'!$C$4,$V1359-4,0)&amp;"")</f>
        <v/>
      </c>
      <c r="S1359" s="224" t="str">
        <f t="shared" ca="1" si="66"/>
        <v/>
      </c>
      <c r="T1359" s="224" t="str">
        <f ca="1">IF(B1359="","",IF(ISERROR(MATCH($J1359,SorP!$B$1:$B$6230,0)),"",INDIRECT("'SorP'!$A$"&amp;MATCH($J1359,SorP!$B$1:$B$6230,0))))</f>
        <v/>
      </c>
      <c r="U1359" s="239"/>
      <c r="V1359" s="269" t="e">
        <f>IF(C1359="",NA(),MATCH($B1359&amp;$C1359,'Smelter Look-up'!$J:$J,0))</f>
        <v>#N/A</v>
      </c>
      <c r="W1359" s="270"/>
      <c r="X1359" s="270">
        <f t="shared" ca="1" si="67"/>
        <v>0</v>
      </c>
      <c r="Y1359" s="270"/>
      <c r="Z1359" s="270"/>
      <c r="AB1359" s="272" t="str">
        <f t="shared" si="68"/>
        <v/>
      </c>
    </row>
    <row r="1360" spans="1:28" s="271" customFormat="1" ht="20.25">
      <c r="A1360" s="215"/>
      <c r="B1360" s="216" t="str">
        <f>IF(LEN(A1360)=0,"",INDEX('Smelter Look-up'!$A:$A,MATCH($A1360,'Smelter Look-up'!$E:$E,0)))</f>
        <v/>
      </c>
      <c r="C1360" s="220" t="str">
        <f>IF(LEN(A1360)=0,"",INDEX('Smelter Look-up'!$C:$C,MATCH($A1360,'Smelter Look-up'!$E:$E,0)))</f>
        <v/>
      </c>
      <c r="D1360" s="216"/>
      <c r="E1360" s="216" t="str">
        <f ca="1">IF(ISERROR($V1360),"",OFFSET('Smelter Look-up'!$D$4,$V1360-4,0)&amp;"")</f>
        <v/>
      </c>
      <c r="F1360" s="216" t="str">
        <f ca="1">IF(ISERROR($V1360),"",OFFSET('Smelter Look-up'!$E$4,$V1360-4,0))</f>
        <v/>
      </c>
      <c r="G1360" s="216" t="str">
        <f ca="1">IF(C1360=$X$4,"Enter smelter details", IF(ISERROR($V1360),"",OFFSET('Smelter Look-up'!$F$4,$V1360-4,0)))</f>
        <v/>
      </c>
      <c r="H1360" s="217" t="str">
        <f ca="1">IF(ISERROR($V1360),"",OFFSET('Smelter Look-up'!$G$4,$V1360-4,0))</f>
        <v/>
      </c>
      <c r="I1360" s="218" t="str">
        <f ca="1">IF(ISERROR($V1360),"",OFFSET('Smelter Look-up'!$H$4,$V1360-4,0))</f>
        <v/>
      </c>
      <c r="J1360" s="218" t="str">
        <f ca="1">IF(ISERROR($V1360),"",OFFSET('Smelter Look-up'!$I$4,$V1360-4,0))</f>
        <v/>
      </c>
      <c r="K1360" s="267"/>
      <c r="L1360" s="267"/>
      <c r="M1360" s="267"/>
      <c r="N1360" s="267"/>
      <c r="O1360" s="267"/>
      <c r="P1360" s="219"/>
      <c r="Q1360" s="268"/>
      <c r="R1360" s="216" t="str">
        <f ca="1">IF(ISERROR($V1360),"",OFFSET('Smelter Look-up'!$C$4,$V1360-4,0)&amp;"")</f>
        <v/>
      </c>
      <c r="S1360" s="224" t="str">
        <f t="shared" ca="1" si="66"/>
        <v/>
      </c>
      <c r="T1360" s="224" t="str">
        <f ca="1">IF(B1360="","",IF(ISERROR(MATCH($J1360,SorP!$B$1:$B$6230,0)),"",INDIRECT("'SorP'!$A$"&amp;MATCH($J1360,SorP!$B$1:$B$6230,0))))</f>
        <v/>
      </c>
      <c r="U1360" s="239"/>
      <c r="V1360" s="269" t="e">
        <f>IF(C1360="",NA(),MATCH($B1360&amp;$C1360,'Smelter Look-up'!$J:$J,0))</f>
        <v>#N/A</v>
      </c>
      <c r="W1360" s="270"/>
      <c r="X1360" s="270">
        <f t="shared" ca="1" si="67"/>
        <v>0</v>
      </c>
      <c r="Y1360" s="270"/>
      <c r="Z1360" s="270"/>
      <c r="AB1360" s="272" t="str">
        <f t="shared" si="68"/>
        <v/>
      </c>
    </row>
    <row r="1361" spans="1:28" s="271" customFormat="1" ht="20.25">
      <c r="A1361" s="215"/>
      <c r="B1361" s="216" t="str">
        <f>IF(LEN(A1361)=0,"",INDEX('Smelter Look-up'!$A:$A,MATCH($A1361,'Smelter Look-up'!$E:$E,0)))</f>
        <v/>
      </c>
      <c r="C1361" s="220" t="str">
        <f>IF(LEN(A1361)=0,"",INDEX('Smelter Look-up'!$C:$C,MATCH($A1361,'Smelter Look-up'!$E:$E,0)))</f>
        <v/>
      </c>
      <c r="D1361" s="216"/>
      <c r="E1361" s="216" t="str">
        <f ca="1">IF(ISERROR($V1361),"",OFFSET('Smelter Look-up'!$D$4,$V1361-4,0)&amp;"")</f>
        <v/>
      </c>
      <c r="F1361" s="216" t="str">
        <f ca="1">IF(ISERROR($V1361),"",OFFSET('Smelter Look-up'!$E$4,$V1361-4,0))</f>
        <v/>
      </c>
      <c r="G1361" s="216" t="str">
        <f ca="1">IF(C1361=$X$4,"Enter smelter details", IF(ISERROR($V1361),"",OFFSET('Smelter Look-up'!$F$4,$V1361-4,0)))</f>
        <v/>
      </c>
      <c r="H1361" s="217" t="str">
        <f ca="1">IF(ISERROR($V1361),"",OFFSET('Smelter Look-up'!$G$4,$V1361-4,0))</f>
        <v/>
      </c>
      <c r="I1361" s="218" t="str">
        <f ca="1">IF(ISERROR($V1361),"",OFFSET('Smelter Look-up'!$H$4,$V1361-4,0))</f>
        <v/>
      </c>
      <c r="J1361" s="218" t="str">
        <f ca="1">IF(ISERROR($V1361),"",OFFSET('Smelter Look-up'!$I$4,$V1361-4,0))</f>
        <v/>
      </c>
      <c r="K1361" s="267"/>
      <c r="L1361" s="267"/>
      <c r="M1361" s="267"/>
      <c r="N1361" s="267"/>
      <c r="O1361" s="267"/>
      <c r="P1361" s="219"/>
      <c r="Q1361" s="268"/>
      <c r="R1361" s="216" t="str">
        <f ca="1">IF(ISERROR($V1361),"",OFFSET('Smelter Look-up'!$C$4,$V1361-4,0)&amp;"")</f>
        <v/>
      </c>
      <c r="S1361" s="224" t="str">
        <f t="shared" ca="1" si="66"/>
        <v/>
      </c>
      <c r="T1361" s="224" t="str">
        <f ca="1">IF(B1361="","",IF(ISERROR(MATCH($J1361,SorP!$B$1:$B$6230,0)),"",INDIRECT("'SorP'!$A$"&amp;MATCH($J1361,SorP!$B$1:$B$6230,0))))</f>
        <v/>
      </c>
      <c r="U1361" s="239"/>
      <c r="V1361" s="269" t="e">
        <f>IF(C1361="",NA(),MATCH($B1361&amp;$C1361,'Smelter Look-up'!$J:$J,0))</f>
        <v>#N/A</v>
      </c>
      <c r="W1361" s="270"/>
      <c r="X1361" s="270">
        <f t="shared" ca="1" si="67"/>
        <v>0</v>
      </c>
      <c r="Y1361" s="270"/>
      <c r="Z1361" s="270"/>
      <c r="AB1361" s="272" t="str">
        <f t="shared" si="68"/>
        <v/>
      </c>
    </row>
    <row r="1362" spans="1:28" s="271" customFormat="1" ht="20.25">
      <c r="A1362" s="215"/>
      <c r="B1362" s="216" t="str">
        <f>IF(LEN(A1362)=0,"",INDEX('Smelter Look-up'!$A:$A,MATCH($A1362,'Smelter Look-up'!$E:$E,0)))</f>
        <v/>
      </c>
      <c r="C1362" s="220" t="str">
        <f>IF(LEN(A1362)=0,"",INDEX('Smelter Look-up'!$C:$C,MATCH($A1362,'Smelter Look-up'!$E:$E,0)))</f>
        <v/>
      </c>
      <c r="D1362" s="216"/>
      <c r="E1362" s="216" t="str">
        <f ca="1">IF(ISERROR($V1362),"",OFFSET('Smelter Look-up'!$D$4,$V1362-4,0)&amp;"")</f>
        <v/>
      </c>
      <c r="F1362" s="216" t="str">
        <f ca="1">IF(ISERROR($V1362),"",OFFSET('Smelter Look-up'!$E$4,$V1362-4,0))</f>
        <v/>
      </c>
      <c r="G1362" s="216" t="str">
        <f ca="1">IF(C1362=$X$4,"Enter smelter details", IF(ISERROR($V1362),"",OFFSET('Smelter Look-up'!$F$4,$V1362-4,0)))</f>
        <v/>
      </c>
      <c r="H1362" s="217" t="str">
        <f ca="1">IF(ISERROR($V1362),"",OFFSET('Smelter Look-up'!$G$4,$V1362-4,0))</f>
        <v/>
      </c>
      <c r="I1362" s="218" t="str">
        <f ca="1">IF(ISERROR($V1362),"",OFFSET('Smelter Look-up'!$H$4,$V1362-4,0))</f>
        <v/>
      </c>
      <c r="J1362" s="218" t="str">
        <f ca="1">IF(ISERROR($V1362),"",OFFSET('Smelter Look-up'!$I$4,$V1362-4,0))</f>
        <v/>
      </c>
      <c r="K1362" s="267"/>
      <c r="L1362" s="267"/>
      <c r="M1362" s="267"/>
      <c r="N1362" s="267"/>
      <c r="O1362" s="267"/>
      <c r="P1362" s="219"/>
      <c r="Q1362" s="268"/>
      <c r="R1362" s="216" t="str">
        <f ca="1">IF(ISERROR($V1362),"",OFFSET('Smelter Look-up'!$C$4,$V1362-4,0)&amp;"")</f>
        <v/>
      </c>
      <c r="S1362" s="224" t="str">
        <f t="shared" ca="1" si="66"/>
        <v/>
      </c>
      <c r="T1362" s="224" t="str">
        <f ca="1">IF(B1362="","",IF(ISERROR(MATCH($J1362,SorP!$B$1:$B$6230,0)),"",INDIRECT("'SorP'!$A$"&amp;MATCH($J1362,SorP!$B$1:$B$6230,0))))</f>
        <v/>
      </c>
      <c r="U1362" s="239"/>
      <c r="V1362" s="269" t="e">
        <f>IF(C1362="",NA(),MATCH($B1362&amp;$C1362,'Smelter Look-up'!$J:$J,0))</f>
        <v>#N/A</v>
      </c>
      <c r="W1362" s="270"/>
      <c r="X1362" s="270">
        <f t="shared" ca="1" si="67"/>
        <v>0</v>
      </c>
      <c r="Y1362" s="270"/>
      <c r="Z1362" s="270"/>
      <c r="AB1362" s="272" t="str">
        <f t="shared" si="68"/>
        <v/>
      </c>
    </row>
    <row r="1363" spans="1:28" s="271" customFormat="1" ht="20.25">
      <c r="A1363" s="215"/>
      <c r="B1363" s="216" t="str">
        <f>IF(LEN(A1363)=0,"",INDEX('Smelter Look-up'!$A:$A,MATCH($A1363,'Smelter Look-up'!$E:$E,0)))</f>
        <v/>
      </c>
      <c r="C1363" s="220" t="str">
        <f>IF(LEN(A1363)=0,"",INDEX('Smelter Look-up'!$C:$C,MATCH($A1363,'Smelter Look-up'!$E:$E,0)))</f>
        <v/>
      </c>
      <c r="D1363" s="216"/>
      <c r="E1363" s="216" t="str">
        <f ca="1">IF(ISERROR($V1363),"",OFFSET('Smelter Look-up'!$D$4,$V1363-4,0)&amp;"")</f>
        <v/>
      </c>
      <c r="F1363" s="216" t="str">
        <f ca="1">IF(ISERROR($V1363),"",OFFSET('Smelter Look-up'!$E$4,$V1363-4,0))</f>
        <v/>
      </c>
      <c r="G1363" s="216" t="str">
        <f ca="1">IF(C1363=$X$4,"Enter smelter details", IF(ISERROR($V1363),"",OFFSET('Smelter Look-up'!$F$4,$V1363-4,0)))</f>
        <v/>
      </c>
      <c r="H1363" s="217" t="str">
        <f ca="1">IF(ISERROR($V1363),"",OFFSET('Smelter Look-up'!$G$4,$V1363-4,0))</f>
        <v/>
      </c>
      <c r="I1363" s="218" t="str">
        <f ca="1">IF(ISERROR($V1363),"",OFFSET('Smelter Look-up'!$H$4,$V1363-4,0))</f>
        <v/>
      </c>
      <c r="J1363" s="218" t="str">
        <f ca="1">IF(ISERROR($V1363),"",OFFSET('Smelter Look-up'!$I$4,$V1363-4,0))</f>
        <v/>
      </c>
      <c r="K1363" s="267"/>
      <c r="L1363" s="267"/>
      <c r="M1363" s="267"/>
      <c r="N1363" s="267"/>
      <c r="O1363" s="267"/>
      <c r="P1363" s="219"/>
      <c r="Q1363" s="268"/>
      <c r="R1363" s="216" t="str">
        <f ca="1">IF(ISERROR($V1363),"",OFFSET('Smelter Look-up'!$C$4,$V1363-4,0)&amp;"")</f>
        <v/>
      </c>
      <c r="S1363" s="224" t="str">
        <f t="shared" ca="1" si="66"/>
        <v/>
      </c>
      <c r="T1363" s="224" t="str">
        <f ca="1">IF(B1363="","",IF(ISERROR(MATCH($J1363,SorP!$B$1:$B$6230,0)),"",INDIRECT("'SorP'!$A$"&amp;MATCH($J1363,SorP!$B$1:$B$6230,0))))</f>
        <v/>
      </c>
      <c r="U1363" s="239"/>
      <c r="V1363" s="269" t="e">
        <f>IF(C1363="",NA(),MATCH($B1363&amp;$C1363,'Smelter Look-up'!$J:$J,0))</f>
        <v>#N/A</v>
      </c>
      <c r="W1363" s="270"/>
      <c r="X1363" s="270">
        <f t="shared" ca="1" si="67"/>
        <v>0</v>
      </c>
      <c r="Y1363" s="270"/>
      <c r="Z1363" s="270"/>
      <c r="AB1363" s="272" t="str">
        <f t="shared" si="68"/>
        <v/>
      </c>
    </row>
    <row r="1364" spans="1:28" s="271" customFormat="1" ht="20.25">
      <c r="A1364" s="215"/>
      <c r="B1364" s="216" t="str">
        <f>IF(LEN(A1364)=0,"",INDEX('Smelter Look-up'!$A:$A,MATCH($A1364,'Smelter Look-up'!$E:$E,0)))</f>
        <v/>
      </c>
      <c r="C1364" s="220" t="str">
        <f>IF(LEN(A1364)=0,"",INDEX('Smelter Look-up'!$C:$C,MATCH($A1364,'Smelter Look-up'!$E:$E,0)))</f>
        <v/>
      </c>
      <c r="D1364" s="216"/>
      <c r="E1364" s="216" t="str">
        <f ca="1">IF(ISERROR($V1364),"",OFFSET('Smelter Look-up'!$D$4,$V1364-4,0)&amp;"")</f>
        <v/>
      </c>
      <c r="F1364" s="216" t="str">
        <f ca="1">IF(ISERROR($V1364),"",OFFSET('Smelter Look-up'!$E$4,$V1364-4,0))</f>
        <v/>
      </c>
      <c r="G1364" s="216" t="str">
        <f ca="1">IF(C1364=$X$4,"Enter smelter details", IF(ISERROR($V1364),"",OFFSET('Smelter Look-up'!$F$4,$V1364-4,0)))</f>
        <v/>
      </c>
      <c r="H1364" s="217" t="str">
        <f ca="1">IF(ISERROR($V1364),"",OFFSET('Smelter Look-up'!$G$4,$V1364-4,0))</f>
        <v/>
      </c>
      <c r="I1364" s="218" t="str">
        <f ca="1">IF(ISERROR($V1364),"",OFFSET('Smelter Look-up'!$H$4,$V1364-4,0))</f>
        <v/>
      </c>
      <c r="J1364" s="218" t="str">
        <f ca="1">IF(ISERROR($V1364),"",OFFSET('Smelter Look-up'!$I$4,$V1364-4,0))</f>
        <v/>
      </c>
      <c r="K1364" s="267"/>
      <c r="L1364" s="267"/>
      <c r="M1364" s="267"/>
      <c r="N1364" s="267"/>
      <c r="O1364" s="267"/>
      <c r="P1364" s="219"/>
      <c r="Q1364" s="268"/>
      <c r="R1364" s="216" t="str">
        <f ca="1">IF(ISERROR($V1364),"",OFFSET('Smelter Look-up'!$C$4,$V1364-4,0)&amp;"")</f>
        <v/>
      </c>
      <c r="S1364" s="224" t="str">
        <f t="shared" ca="1" si="66"/>
        <v/>
      </c>
      <c r="T1364" s="224" t="str">
        <f ca="1">IF(B1364="","",IF(ISERROR(MATCH($J1364,SorP!$B$1:$B$6230,0)),"",INDIRECT("'SorP'!$A$"&amp;MATCH($J1364,SorP!$B$1:$B$6230,0))))</f>
        <v/>
      </c>
      <c r="U1364" s="239"/>
      <c r="V1364" s="269" t="e">
        <f>IF(C1364="",NA(),MATCH($B1364&amp;$C1364,'Smelter Look-up'!$J:$J,0))</f>
        <v>#N/A</v>
      </c>
      <c r="W1364" s="270"/>
      <c r="X1364" s="270">
        <f t="shared" ca="1" si="67"/>
        <v>0</v>
      </c>
      <c r="Y1364" s="270"/>
      <c r="Z1364" s="270"/>
      <c r="AB1364" s="272" t="str">
        <f t="shared" si="68"/>
        <v/>
      </c>
    </row>
    <row r="1365" spans="1:28" s="271" customFormat="1" ht="20.25">
      <c r="A1365" s="215"/>
      <c r="B1365" s="216" t="str">
        <f>IF(LEN(A1365)=0,"",INDEX('Smelter Look-up'!$A:$A,MATCH($A1365,'Smelter Look-up'!$E:$E,0)))</f>
        <v/>
      </c>
      <c r="C1365" s="220" t="str">
        <f>IF(LEN(A1365)=0,"",INDEX('Smelter Look-up'!$C:$C,MATCH($A1365,'Smelter Look-up'!$E:$E,0)))</f>
        <v/>
      </c>
      <c r="D1365" s="216"/>
      <c r="E1365" s="216" t="str">
        <f ca="1">IF(ISERROR($V1365),"",OFFSET('Smelter Look-up'!$D$4,$V1365-4,0)&amp;"")</f>
        <v/>
      </c>
      <c r="F1365" s="216" t="str">
        <f ca="1">IF(ISERROR($V1365),"",OFFSET('Smelter Look-up'!$E$4,$V1365-4,0))</f>
        <v/>
      </c>
      <c r="G1365" s="216" t="str">
        <f ca="1">IF(C1365=$X$4,"Enter smelter details", IF(ISERROR($V1365),"",OFFSET('Smelter Look-up'!$F$4,$V1365-4,0)))</f>
        <v/>
      </c>
      <c r="H1365" s="217" t="str">
        <f ca="1">IF(ISERROR($V1365),"",OFFSET('Smelter Look-up'!$G$4,$V1365-4,0))</f>
        <v/>
      </c>
      <c r="I1365" s="218" t="str">
        <f ca="1">IF(ISERROR($V1365),"",OFFSET('Smelter Look-up'!$H$4,$V1365-4,0))</f>
        <v/>
      </c>
      <c r="J1365" s="218" t="str">
        <f ca="1">IF(ISERROR($V1365),"",OFFSET('Smelter Look-up'!$I$4,$V1365-4,0))</f>
        <v/>
      </c>
      <c r="K1365" s="267"/>
      <c r="L1365" s="267"/>
      <c r="M1365" s="267"/>
      <c r="N1365" s="267"/>
      <c r="O1365" s="267"/>
      <c r="P1365" s="219"/>
      <c r="Q1365" s="268"/>
      <c r="R1365" s="216" t="str">
        <f ca="1">IF(ISERROR($V1365),"",OFFSET('Smelter Look-up'!$C$4,$V1365-4,0)&amp;"")</f>
        <v/>
      </c>
      <c r="S1365" s="224" t="str">
        <f t="shared" ca="1" si="66"/>
        <v/>
      </c>
      <c r="T1365" s="224" t="str">
        <f ca="1">IF(B1365="","",IF(ISERROR(MATCH($J1365,SorP!$B$1:$B$6230,0)),"",INDIRECT("'SorP'!$A$"&amp;MATCH($J1365,SorP!$B$1:$B$6230,0))))</f>
        <v/>
      </c>
      <c r="U1365" s="239"/>
      <c r="V1365" s="269" t="e">
        <f>IF(C1365="",NA(),MATCH($B1365&amp;$C1365,'Smelter Look-up'!$J:$J,0))</f>
        <v>#N/A</v>
      </c>
      <c r="W1365" s="270"/>
      <c r="X1365" s="270">
        <f t="shared" ca="1" si="67"/>
        <v>0</v>
      </c>
      <c r="Y1365" s="270"/>
      <c r="Z1365" s="270"/>
      <c r="AB1365" s="272" t="str">
        <f t="shared" si="68"/>
        <v/>
      </c>
    </row>
    <row r="1366" spans="1:28" s="271" customFormat="1" ht="20.25">
      <c r="A1366" s="215"/>
      <c r="B1366" s="216" t="str">
        <f>IF(LEN(A1366)=0,"",INDEX('Smelter Look-up'!$A:$A,MATCH($A1366,'Smelter Look-up'!$E:$E,0)))</f>
        <v/>
      </c>
      <c r="C1366" s="220" t="str">
        <f>IF(LEN(A1366)=0,"",INDEX('Smelter Look-up'!$C:$C,MATCH($A1366,'Smelter Look-up'!$E:$E,0)))</f>
        <v/>
      </c>
      <c r="D1366" s="216"/>
      <c r="E1366" s="216" t="str">
        <f ca="1">IF(ISERROR($V1366),"",OFFSET('Smelter Look-up'!$D$4,$V1366-4,0)&amp;"")</f>
        <v/>
      </c>
      <c r="F1366" s="216" t="str">
        <f ca="1">IF(ISERROR($V1366),"",OFFSET('Smelter Look-up'!$E$4,$V1366-4,0))</f>
        <v/>
      </c>
      <c r="G1366" s="216" t="str">
        <f ca="1">IF(C1366=$X$4,"Enter smelter details", IF(ISERROR($V1366),"",OFFSET('Smelter Look-up'!$F$4,$V1366-4,0)))</f>
        <v/>
      </c>
      <c r="H1366" s="217" t="str">
        <f ca="1">IF(ISERROR($V1366),"",OFFSET('Smelter Look-up'!$G$4,$V1366-4,0))</f>
        <v/>
      </c>
      <c r="I1366" s="218" t="str">
        <f ca="1">IF(ISERROR($V1366),"",OFFSET('Smelter Look-up'!$H$4,$V1366-4,0))</f>
        <v/>
      </c>
      <c r="J1366" s="218" t="str">
        <f ca="1">IF(ISERROR($V1366),"",OFFSET('Smelter Look-up'!$I$4,$V1366-4,0))</f>
        <v/>
      </c>
      <c r="K1366" s="267"/>
      <c r="L1366" s="267"/>
      <c r="M1366" s="267"/>
      <c r="N1366" s="267"/>
      <c r="O1366" s="267"/>
      <c r="P1366" s="219"/>
      <c r="Q1366" s="268"/>
      <c r="R1366" s="216" t="str">
        <f ca="1">IF(ISERROR($V1366),"",OFFSET('Smelter Look-up'!$C$4,$V1366-4,0)&amp;"")</f>
        <v/>
      </c>
      <c r="S1366" s="224" t="str">
        <f t="shared" ca="1" si="66"/>
        <v/>
      </c>
      <c r="T1366" s="224" t="str">
        <f ca="1">IF(B1366="","",IF(ISERROR(MATCH($J1366,SorP!$B$1:$B$6230,0)),"",INDIRECT("'SorP'!$A$"&amp;MATCH($J1366,SorP!$B$1:$B$6230,0))))</f>
        <v/>
      </c>
      <c r="U1366" s="239"/>
      <c r="V1366" s="269" t="e">
        <f>IF(C1366="",NA(),MATCH($B1366&amp;$C1366,'Smelter Look-up'!$J:$J,0))</f>
        <v>#N/A</v>
      </c>
      <c r="W1366" s="270"/>
      <c r="X1366" s="270">
        <f t="shared" ca="1" si="67"/>
        <v>0</v>
      </c>
      <c r="Y1366" s="270"/>
      <c r="Z1366" s="270"/>
      <c r="AB1366" s="272" t="str">
        <f t="shared" si="68"/>
        <v/>
      </c>
    </row>
    <row r="1367" spans="1:28" s="271" customFormat="1" ht="20.25">
      <c r="A1367" s="215"/>
      <c r="B1367" s="216" t="str">
        <f>IF(LEN(A1367)=0,"",INDEX('Smelter Look-up'!$A:$A,MATCH($A1367,'Smelter Look-up'!$E:$E,0)))</f>
        <v/>
      </c>
      <c r="C1367" s="220" t="str">
        <f>IF(LEN(A1367)=0,"",INDEX('Smelter Look-up'!$C:$C,MATCH($A1367,'Smelter Look-up'!$E:$E,0)))</f>
        <v/>
      </c>
      <c r="D1367" s="216"/>
      <c r="E1367" s="216" t="str">
        <f ca="1">IF(ISERROR($V1367),"",OFFSET('Smelter Look-up'!$D$4,$V1367-4,0)&amp;"")</f>
        <v/>
      </c>
      <c r="F1367" s="216" t="str">
        <f ca="1">IF(ISERROR($V1367),"",OFFSET('Smelter Look-up'!$E$4,$V1367-4,0))</f>
        <v/>
      </c>
      <c r="G1367" s="216" t="str">
        <f ca="1">IF(C1367=$X$4,"Enter smelter details", IF(ISERROR($V1367),"",OFFSET('Smelter Look-up'!$F$4,$V1367-4,0)))</f>
        <v/>
      </c>
      <c r="H1367" s="217" t="str">
        <f ca="1">IF(ISERROR($V1367),"",OFFSET('Smelter Look-up'!$G$4,$V1367-4,0))</f>
        <v/>
      </c>
      <c r="I1367" s="218" t="str">
        <f ca="1">IF(ISERROR($V1367),"",OFFSET('Smelter Look-up'!$H$4,$V1367-4,0))</f>
        <v/>
      </c>
      <c r="J1367" s="218" t="str">
        <f ca="1">IF(ISERROR($V1367),"",OFFSET('Smelter Look-up'!$I$4,$V1367-4,0))</f>
        <v/>
      </c>
      <c r="K1367" s="267"/>
      <c r="L1367" s="267"/>
      <c r="M1367" s="267"/>
      <c r="N1367" s="267"/>
      <c r="O1367" s="267"/>
      <c r="P1367" s="219"/>
      <c r="Q1367" s="268"/>
      <c r="R1367" s="216" t="str">
        <f ca="1">IF(ISERROR($V1367),"",OFFSET('Smelter Look-up'!$C$4,$V1367-4,0)&amp;"")</f>
        <v/>
      </c>
      <c r="S1367" s="224" t="str">
        <f t="shared" ca="1" si="66"/>
        <v/>
      </c>
      <c r="T1367" s="224" t="str">
        <f ca="1">IF(B1367="","",IF(ISERROR(MATCH($J1367,SorP!$B$1:$B$6230,0)),"",INDIRECT("'SorP'!$A$"&amp;MATCH($J1367,SorP!$B$1:$B$6230,0))))</f>
        <v/>
      </c>
      <c r="U1367" s="239"/>
      <c r="V1367" s="269" t="e">
        <f>IF(C1367="",NA(),MATCH($B1367&amp;$C1367,'Smelter Look-up'!$J:$J,0))</f>
        <v>#N/A</v>
      </c>
      <c r="W1367" s="270"/>
      <c r="X1367" s="270">
        <f t="shared" ca="1" si="67"/>
        <v>0</v>
      </c>
      <c r="Y1367" s="270"/>
      <c r="Z1367" s="270"/>
      <c r="AB1367" s="272" t="str">
        <f t="shared" si="68"/>
        <v/>
      </c>
    </row>
    <row r="1368" spans="1:28" s="271" customFormat="1" ht="20.25">
      <c r="A1368" s="215"/>
      <c r="B1368" s="216" t="str">
        <f>IF(LEN(A1368)=0,"",INDEX('Smelter Look-up'!$A:$A,MATCH($A1368,'Smelter Look-up'!$E:$E,0)))</f>
        <v/>
      </c>
      <c r="C1368" s="220" t="str">
        <f>IF(LEN(A1368)=0,"",INDEX('Smelter Look-up'!$C:$C,MATCH($A1368,'Smelter Look-up'!$E:$E,0)))</f>
        <v/>
      </c>
      <c r="D1368" s="216"/>
      <c r="E1368" s="216" t="str">
        <f ca="1">IF(ISERROR($V1368),"",OFFSET('Smelter Look-up'!$D$4,$V1368-4,0)&amp;"")</f>
        <v/>
      </c>
      <c r="F1368" s="216" t="str">
        <f ca="1">IF(ISERROR($V1368),"",OFFSET('Smelter Look-up'!$E$4,$V1368-4,0))</f>
        <v/>
      </c>
      <c r="G1368" s="216" t="str">
        <f ca="1">IF(C1368=$X$4,"Enter smelter details", IF(ISERROR($V1368),"",OFFSET('Smelter Look-up'!$F$4,$V1368-4,0)))</f>
        <v/>
      </c>
      <c r="H1368" s="217" t="str">
        <f ca="1">IF(ISERROR($V1368),"",OFFSET('Smelter Look-up'!$G$4,$V1368-4,0))</f>
        <v/>
      </c>
      <c r="I1368" s="218" t="str">
        <f ca="1">IF(ISERROR($V1368),"",OFFSET('Smelter Look-up'!$H$4,$V1368-4,0))</f>
        <v/>
      </c>
      <c r="J1368" s="218" t="str">
        <f ca="1">IF(ISERROR($V1368),"",OFFSET('Smelter Look-up'!$I$4,$V1368-4,0))</f>
        <v/>
      </c>
      <c r="K1368" s="267"/>
      <c r="L1368" s="267"/>
      <c r="M1368" s="267"/>
      <c r="N1368" s="267"/>
      <c r="O1368" s="267"/>
      <c r="P1368" s="219"/>
      <c r="Q1368" s="268"/>
      <c r="R1368" s="216" t="str">
        <f ca="1">IF(ISERROR($V1368),"",OFFSET('Smelter Look-up'!$C$4,$V1368-4,0)&amp;"")</f>
        <v/>
      </c>
      <c r="S1368" s="224" t="str">
        <f t="shared" ca="1" si="66"/>
        <v/>
      </c>
      <c r="T1368" s="224" t="str">
        <f ca="1">IF(B1368="","",IF(ISERROR(MATCH($J1368,SorP!$B$1:$B$6230,0)),"",INDIRECT("'SorP'!$A$"&amp;MATCH($J1368,SorP!$B$1:$B$6230,0))))</f>
        <v/>
      </c>
      <c r="U1368" s="239"/>
      <c r="V1368" s="269" t="e">
        <f>IF(C1368="",NA(),MATCH($B1368&amp;$C1368,'Smelter Look-up'!$J:$J,0))</f>
        <v>#N/A</v>
      </c>
      <c r="W1368" s="270"/>
      <c r="X1368" s="270">
        <f t="shared" ca="1" si="67"/>
        <v>0</v>
      </c>
      <c r="Y1368" s="270"/>
      <c r="Z1368" s="270"/>
      <c r="AB1368" s="272" t="str">
        <f t="shared" si="68"/>
        <v/>
      </c>
    </row>
    <row r="1369" spans="1:28" s="271" customFormat="1" ht="20.25">
      <c r="A1369" s="215"/>
      <c r="B1369" s="216" t="str">
        <f>IF(LEN(A1369)=0,"",INDEX('Smelter Look-up'!$A:$A,MATCH($A1369,'Smelter Look-up'!$E:$E,0)))</f>
        <v/>
      </c>
      <c r="C1369" s="220" t="str">
        <f>IF(LEN(A1369)=0,"",INDEX('Smelter Look-up'!$C:$C,MATCH($A1369,'Smelter Look-up'!$E:$E,0)))</f>
        <v/>
      </c>
      <c r="D1369" s="216"/>
      <c r="E1369" s="216" t="str">
        <f ca="1">IF(ISERROR($V1369),"",OFFSET('Smelter Look-up'!$D$4,$V1369-4,0)&amp;"")</f>
        <v/>
      </c>
      <c r="F1369" s="216" t="str">
        <f ca="1">IF(ISERROR($V1369),"",OFFSET('Smelter Look-up'!$E$4,$V1369-4,0))</f>
        <v/>
      </c>
      <c r="G1369" s="216" t="str">
        <f ca="1">IF(C1369=$X$4,"Enter smelter details", IF(ISERROR($V1369),"",OFFSET('Smelter Look-up'!$F$4,$V1369-4,0)))</f>
        <v/>
      </c>
      <c r="H1369" s="217" t="str">
        <f ca="1">IF(ISERROR($V1369),"",OFFSET('Smelter Look-up'!$G$4,$V1369-4,0))</f>
        <v/>
      </c>
      <c r="I1369" s="218" t="str">
        <f ca="1">IF(ISERROR($V1369),"",OFFSET('Smelter Look-up'!$H$4,$V1369-4,0))</f>
        <v/>
      </c>
      <c r="J1369" s="218" t="str">
        <f ca="1">IF(ISERROR($V1369),"",OFFSET('Smelter Look-up'!$I$4,$V1369-4,0))</f>
        <v/>
      </c>
      <c r="K1369" s="267"/>
      <c r="L1369" s="267"/>
      <c r="M1369" s="267"/>
      <c r="N1369" s="267"/>
      <c r="O1369" s="267"/>
      <c r="P1369" s="219"/>
      <c r="Q1369" s="268"/>
      <c r="R1369" s="216" t="str">
        <f ca="1">IF(ISERROR($V1369),"",OFFSET('Smelter Look-up'!$C$4,$V1369-4,0)&amp;"")</f>
        <v/>
      </c>
      <c r="S1369" s="224" t="str">
        <f t="shared" ca="1" si="66"/>
        <v/>
      </c>
      <c r="T1369" s="224" t="str">
        <f ca="1">IF(B1369="","",IF(ISERROR(MATCH($J1369,SorP!$B$1:$B$6230,0)),"",INDIRECT("'SorP'!$A$"&amp;MATCH($J1369,SorP!$B$1:$B$6230,0))))</f>
        <v/>
      </c>
      <c r="U1369" s="239"/>
      <c r="V1369" s="269" t="e">
        <f>IF(C1369="",NA(),MATCH($B1369&amp;$C1369,'Smelter Look-up'!$J:$J,0))</f>
        <v>#N/A</v>
      </c>
      <c r="W1369" s="270"/>
      <c r="X1369" s="270">
        <f t="shared" ca="1" si="67"/>
        <v>0</v>
      </c>
      <c r="Y1369" s="270"/>
      <c r="Z1369" s="270"/>
      <c r="AB1369" s="272" t="str">
        <f t="shared" si="68"/>
        <v/>
      </c>
    </row>
    <row r="1370" spans="1:28" s="271" customFormat="1" ht="20.25">
      <c r="A1370" s="215"/>
      <c r="B1370" s="216" t="str">
        <f>IF(LEN(A1370)=0,"",INDEX('Smelter Look-up'!$A:$A,MATCH($A1370,'Smelter Look-up'!$E:$E,0)))</f>
        <v/>
      </c>
      <c r="C1370" s="220" t="str">
        <f>IF(LEN(A1370)=0,"",INDEX('Smelter Look-up'!$C:$C,MATCH($A1370,'Smelter Look-up'!$E:$E,0)))</f>
        <v/>
      </c>
      <c r="D1370" s="216"/>
      <c r="E1370" s="216" t="str">
        <f ca="1">IF(ISERROR($V1370),"",OFFSET('Smelter Look-up'!$D$4,$V1370-4,0)&amp;"")</f>
        <v/>
      </c>
      <c r="F1370" s="216" t="str">
        <f ca="1">IF(ISERROR($V1370),"",OFFSET('Smelter Look-up'!$E$4,$V1370-4,0))</f>
        <v/>
      </c>
      <c r="G1370" s="216" t="str">
        <f ca="1">IF(C1370=$X$4,"Enter smelter details", IF(ISERROR($V1370),"",OFFSET('Smelter Look-up'!$F$4,$V1370-4,0)))</f>
        <v/>
      </c>
      <c r="H1370" s="217" t="str">
        <f ca="1">IF(ISERROR($V1370),"",OFFSET('Smelter Look-up'!$G$4,$V1370-4,0))</f>
        <v/>
      </c>
      <c r="I1370" s="218" t="str">
        <f ca="1">IF(ISERROR($V1370),"",OFFSET('Smelter Look-up'!$H$4,$V1370-4,0))</f>
        <v/>
      </c>
      <c r="J1370" s="218" t="str">
        <f ca="1">IF(ISERROR($V1370),"",OFFSET('Smelter Look-up'!$I$4,$V1370-4,0))</f>
        <v/>
      </c>
      <c r="K1370" s="267"/>
      <c r="L1370" s="267"/>
      <c r="M1370" s="267"/>
      <c r="N1370" s="267"/>
      <c r="O1370" s="267"/>
      <c r="P1370" s="219"/>
      <c r="Q1370" s="268"/>
      <c r="R1370" s="216" t="str">
        <f ca="1">IF(ISERROR($V1370),"",OFFSET('Smelter Look-up'!$C$4,$V1370-4,0)&amp;"")</f>
        <v/>
      </c>
      <c r="S1370" s="224" t="str">
        <f t="shared" ca="1" si="66"/>
        <v/>
      </c>
      <c r="T1370" s="224" t="str">
        <f ca="1">IF(B1370="","",IF(ISERROR(MATCH($J1370,SorP!$B$1:$B$6230,0)),"",INDIRECT("'SorP'!$A$"&amp;MATCH($J1370,SorP!$B$1:$B$6230,0))))</f>
        <v/>
      </c>
      <c r="U1370" s="239"/>
      <c r="V1370" s="269" t="e">
        <f>IF(C1370="",NA(),MATCH($B1370&amp;$C1370,'Smelter Look-up'!$J:$J,0))</f>
        <v>#N/A</v>
      </c>
      <c r="W1370" s="270"/>
      <c r="X1370" s="270">
        <f t="shared" ca="1" si="67"/>
        <v>0</v>
      </c>
      <c r="Y1370" s="270"/>
      <c r="Z1370" s="270"/>
      <c r="AB1370" s="272" t="str">
        <f t="shared" si="68"/>
        <v/>
      </c>
    </row>
    <row r="1371" spans="1:28" s="271" customFormat="1" ht="20.25">
      <c r="A1371" s="215"/>
      <c r="B1371" s="216" t="str">
        <f>IF(LEN(A1371)=0,"",INDEX('Smelter Look-up'!$A:$A,MATCH($A1371,'Smelter Look-up'!$E:$E,0)))</f>
        <v/>
      </c>
      <c r="C1371" s="220" t="str">
        <f>IF(LEN(A1371)=0,"",INDEX('Smelter Look-up'!$C:$C,MATCH($A1371,'Smelter Look-up'!$E:$E,0)))</f>
        <v/>
      </c>
      <c r="D1371" s="216"/>
      <c r="E1371" s="216" t="str">
        <f ca="1">IF(ISERROR($V1371),"",OFFSET('Smelter Look-up'!$D$4,$V1371-4,0)&amp;"")</f>
        <v/>
      </c>
      <c r="F1371" s="216" t="str">
        <f ca="1">IF(ISERROR($V1371),"",OFFSET('Smelter Look-up'!$E$4,$V1371-4,0))</f>
        <v/>
      </c>
      <c r="G1371" s="216" t="str">
        <f ca="1">IF(C1371=$X$4,"Enter smelter details", IF(ISERROR($V1371),"",OFFSET('Smelter Look-up'!$F$4,$V1371-4,0)))</f>
        <v/>
      </c>
      <c r="H1371" s="217" t="str">
        <f ca="1">IF(ISERROR($V1371),"",OFFSET('Smelter Look-up'!$G$4,$V1371-4,0))</f>
        <v/>
      </c>
      <c r="I1371" s="218" t="str">
        <f ca="1">IF(ISERROR($V1371),"",OFFSET('Smelter Look-up'!$H$4,$V1371-4,0))</f>
        <v/>
      </c>
      <c r="J1371" s="218" t="str">
        <f ca="1">IF(ISERROR($V1371),"",OFFSET('Smelter Look-up'!$I$4,$V1371-4,0))</f>
        <v/>
      </c>
      <c r="K1371" s="267"/>
      <c r="L1371" s="267"/>
      <c r="M1371" s="267"/>
      <c r="N1371" s="267"/>
      <c r="O1371" s="267"/>
      <c r="P1371" s="219"/>
      <c r="Q1371" s="268"/>
      <c r="R1371" s="216" t="str">
        <f ca="1">IF(ISERROR($V1371),"",OFFSET('Smelter Look-up'!$C$4,$V1371-4,0)&amp;"")</f>
        <v/>
      </c>
      <c r="S1371" s="224" t="str">
        <f t="shared" ca="1" si="66"/>
        <v/>
      </c>
      <c r="T1371" s="224" t="str">
        <f ca="1">IF(B1371="","",IF(ISERROR(MATCH($J1371,SorP!$B$1:$B$6230,0)),"",INDIRECT("'SorP'!$A$"&amp;MATCH($J1371,SorP!$B$1:$B$6230,0))))</f>
        <v/>
      </c>
      <c r="U1371" s="239"/>
      <c r="V1371" s="269" t="e">
        <f>IF(C1371="",NA(),MATCH($B1371&amp;$C1371,'Smelter Look-up'!$J:$J,0))</f>
        <v>#N/A</v>
      </c>
      <c r="W1371" s="270"/>
      <c r="X1371" s="270">
        <f t="shared" ca="1" si="67"/>
        <v>0</v>
      </c>
      <c r="Y1371" s="270"/>
      <c r="Z1371" s="270"/>
      <c r="AB1371" s="272" t="str">
        <f t="shared" si="68"/>
        <v/>
      </c>
    </row>
    <row r="1372" spans="1:28" s="271" customFormat="1" ht="20.25">
      <c r="A1372" s="215"/>
      <c r="B1372" s="216" t="str">
        <f>IF(LEN(A1372)=0,"",INDEX('Smelter Look-up'!$A:$A,MATCH($A1372,'Smelter Look-up'!$E:$E,0)))</f>
        <v/>
      </c>
      <c r="C1372" s="220" t="str">
        <f>IF(LEN(A1372)=0,"",INDEX('Smelter Look-up'!$C:$C,MATCH($A1372,'Smelter Look-up'!$E:$E,0)))</f>
        <v/>
      </c>
      <c r="D1372" s="216"/>
      <c r="E1372" s="216" t="str">
        <f ca="1">IF(ISERROR($V1372),"",OFFSET('Smelter Look-up'!$D$4,$V1372-4,0)&amp;"")</f>
        <v/>
      </c>
      <c r="F1372" s="216" t="str">
        <f ca="1">IF(ISERROR($V1372),"",OFFSET('Smelter Look-up'!$E$4,$V1372-4,0))</f>
        <v/>
      </c>
      <c r="G1372" s="216" t="str">
        <f ca="1">IF(C1372=$X$4,"Enter smelter details", IF(ISERROR($V1372),"",OFFSET('Smelter Look-up'!$F$4,$V1372-4,0)))</f>
        <v/>
      </c>
      <c r="H1372" s="217" t="str">
        <f ca="1">IF(ISERROR($V1372),"",OFFSET('Smelter Look-up'!$G$4,$V1372-4,0))</f>
        <v/>
      </c>
      <c r="I1372" s="218" t="str">
        <f ca="1">IF(ISERROR($V1372),"",OFFSET('Smelter Look-up'!$H$4,$V1372-4,0))</f>
        <v/>
      </c>
      <c r="J1372" s="218" t="str">
        <f ca="1">IF(ISERROR($V1372),"",OFFSET('Smelter Look-up'!$I$4,$V1372-4,0))</f>
        <v/>
      </c>
      <c r="K1372" s="267"/>
      <c r="L1372" s="267"/>
      <c r="M1372" s="267"/>
      <c r="N1372" s="267"/>
      <c r="O1372" s="267"/>
      <c r="P1372" s="219"/>
      <c r="Q1372" s="268"/>
      <c r="R1372" s="216" t="str">
        <f ca="1">IF(ISERROR($V1372),"",OFFSET('Smelter Look-up'!$C$4,$V1372-4,0)&amp;"")</f>
        <v/>
      </c>
      <c r="S1372" s="224" t="str">
        <f t="shared" ca="1" si="66"/>
        <v/>
      </c>
      <c r="T1372" s="224" t="str">
        <f ca="1">IF(B1372="","",IF(ISERROR(MATCH($J1372,SorP!$B$1:$B$6230,0)),"",INDIRECT("'SorP'!$A$"&amp;MATCH($J1372,SorP!$B$1:$B$6230,0))))</f>
        <v/>
      </c>
      <c r="U1372" s="239"/>
      <c r="V1372" s="269" t="e">
        <f>IF(C1372="",NA(),MATCH($B1372&amp;$C1372,'Smelter Look-up'!$J:$J,0))</f>
        <v>#N/A</v>
      </c>
      <c r="W1372" s="270"/>
      <c r="X1372" s="270">
        <f t="shared" ca="1" si="67"/>
        <v>0</v>
      </c>
      <c r="Y1372" s="270"/>
      <c r="Z1372" s="270"/>
      <c r="AB1372" s="272" t="str">
        <f t="shared" si="68"/>
        <v/>
      </c>
    </row>
    <row r="1373" spans="1:28" s="271" customFormat="1" ht="20.25">
      <c r="A1373" s="215"/>
      <c r="B1373" s="216" t="str">
        <f>IF(LEN(A1373)=0,"",INDEX('Smelter Look-up'!$A:$A,MATCH($A1373,'Smelter Look-up'!$E:$E,0)))</f>
        <v/>
      </c>
      <c r="C1373" s="220" t="str">
        <f>IF(LEN(A1373)=0,"",INDEX('Smelter Look-up'!$C:$C,MATCH($A1373,'Smelter Look-up'!$E:$E,0)))</f>
        <v/>
      </c>
      <c r="D1373" s="216"/>
      <c r="E1373" s="216" t="str">
        <f ca="1">IF(ISERROR($V1373),"",OFFSET('Smelter Look-up'!$D$4,$V1373-4,0)&amp;"")</f>
        <v/>
      </c>
      <c r="F1373" s="216" t="str">
        <f ca="1">IF(ISERROR($V1373),"",OFFSET('Smelter Look-up'!$E$4,$V1373-4,0))</f>
        <v/>
      </c>
      <c r="G1373" s="216" t="str">
        <f ca="1">IF(C1373=$X$4,"Enter smelter details", IF(ISERROR($V1373),"",OFFSET('Smelter Look-up'!$F$4,$V1373-4,0)))</f>
        <v/>
      </c>
      <c r="H1373" s="217" t="str">
        <f ca="1">IF(ISERROR($V1373),"",OFFSET('Smelter Look-up'!$G$4,$V1373-4,0))</f>
        <v/>
      </c>
      <c r="I1373" s="218" t="str">
        <f ca="1">IF(ISERROR($V1373),"",OFFSET('Smelter Look-up'!$H$4,$V1373-4,0))</f>
        <v/>
      </c>
      <c r="J1373" s="218" t="str">
        <f ca="1">IF(ISERROR($V1373),"",OFFSET('Smelter Look-up'!$I$4,$V1373-4,0))</f>
        <v/>
      </c>
      <c r="K1373" s="267"/>
      <c r="L1373" s="267"/>
      <c r="M1373" s="267"/>
      <c r="N1373" s="267"/>
      <c r="O1373" s="267"/>
      <c r="P1373" s="219"/>
      <c r="Q1373" s="268"/>
      <c r="R1373" s="216" t="str">
        <f ca="1">IF(ISERROR($V1373),"",OFFSET('Smelter Look-up'!$C$4,$V1373-4,0)&amp;"")</f>
        <v/>
      </c>
      <c r="S1373" s="224" t="str">
        <f t="shared" ca="1" si="66"/>
        <v/>
      </c>
      <c r="T1373" s="224" t="str">
        <f ca="1">IF(B1373="","",IF(ISERROR(MATCH($J1373,SorP!$B$1:$B$6230,0)),"",INDIRECT("'SorP'!$A$"&amp;MATCH($J1373,SorP!$B$1:$B$6230,0))))</f>
        <v/>
      </c>
      <c r="U1373" s="239"/>
      <c r="V1373" s="269" t="e">
        <f>IF(C1373="",NA(),MATCH($B1373&amp;$C1373,'Smelter Look-up'!$J:$J,0))</f>
        <v>#N/A</v>
      </c>
      <c r="W1373" s="270"/>
      <c r="X1373" s="270">
        <f t="shared" ca="1" si="67"/>
        <v>0</v>
      </c>
      <c r="Y1373" s="270"/>
      <c r="Z1373" s="270"/>
      <c r="AB1373" s="272" t="str">
        <f t="shared" si="68"/>
        <v/>
      </c>
    </row>
    <row r="1374" spans="1:28" s="271" customFormat="1" ht="20.25">
      <c r="A1374" s="215"/>
      <c r="B1374" s="216" t="str">
        <f>IF(LEN(A1374)=0,"",INDEX('Smelter Look-up'!$A:$A,MATCH($A1374,'Smelter Look-up'!$E:$E,0)))</f>
        <v/>
      </c>
      <c r="C1374" s="220" t="str">
        <f>IF(LEN(A1374)=0,"",INDEX('Smelter Look-up'!$C:$C,MATCH($A1374,'Smelter Look-up'!$E:$E,0)))</f>
        <v/>
      </c>
      <c r="D1374" s="216"/>
      <c r="E1374" s="216" t="str">
        <f ca="1">IF(ISERROR($V1374),"",OFFSET('Smelter Look-up'!$D$4,$V1374-4,0)&amp;"")</f>
        <v/>
      </c>
      <c r="F1374" s="216" t="str">
        <f ca="1">IF(ISERROR($V1374),"",OFFSET('Smelter Look-up'!$E$4,$V1374-4,0))</f>
        <v/>
      </c>
      <c r="G1374" s="216" t="str">
        <f ca="1">IF(C1374=$X$4,"Enter smelter details", IF(ISERROR($V1374),"",OFFSET('Smelter Look-up'!$F$4,$V1374-4,0)))</f>
        <v/>
      </c>
      <c r="H1374" s="217" t="str">
        <f ca="1">IF(ISERROR($V1374),"",OFFSET('Smelter Look-up'!$G$4,$V1374-4,0))</f>
        <v/>
      </c>
      <c r="I1374" s="218" t="str">
        <f ca="1">IF(ISERROR($V1374),"",OFFSET('Smelter Look-up'!$H$4,$V1374-4,0))</f>
        <v/>
      </c>
      <c r="J1374" s="218" t="str">
        <f ca="1">IF(ISERROR($V1374),"",OFFSET('Smelter Look-up'!$I$4,$V1374-4,0))</f>
        <v/>
      </c>
      <c r="K1374" s="267"/>
      <c r="L1374" s="267"/>
      <c r="M1374" s="267"/>
      <c r="N1374" s="267"/>
      <c r="O1374" s="267"/>
      <c r="P1374" s="219"/>
      <c r="Q1374" s="268"/>
      <c r="R1374" s="216" t="str">
        <f ca="1">IF(ISERROR($V1374),"",OFFSET('Smelter Look-up'!$C$4,$V1374-4,0)&amp;"")</f>
        <v/>
      </c>
      <c r="S1374" s="224" t="str">
        <f t="shared" ca="1" si="66"/>
        <v/>
      </c>
      <c r="T1374" s="224" t="str">
        <f ca="1">IF(B1374="","",IF(ISERROR(MATCH($J1374,SorP!$B$1:$B$6230,0)),"",INDIRECT("'SorP'!$A$"&amp;MATCH($J1374,SorP!$B$1:$B$6230,0))))</f>
        <v/>
      </c>
      <c r="U1374" s="239"/>
      <c r="V1374" s="269" t="e">
        <f>IF(C1374="",NA(),MATCH($B1374&amp;$C1374,'Smelter Look-up'!$J:$J,0))</f>
        <v>#N/A</v>
      </c>
      <c r="W1374" s="270"/>
      <c r="X1374" s="270">
        <f t="shared" ca="1" si="67"/>
        <v>0</v>
      </c>
      <c r="Y1374" s="270"/>
      <c r="Z1374" s="270"/>
      <c r="AB1374" s="272" t="str">
        <f t="shared" si="68"/>
        <v/>
      </c>
    </row>
    <row r="1375" spans="1:28" s="271" customFormat="1" ht="20.25">
      <c r="A1375" s="215"/>
      <c r="B1375" s="216" t="str">
        <f>IF(LEN(A1375)=0,"",INDEX('Smelter Look-up'!$A:$A,MATCH($A1375,'Smelter Look-up'!$E:$E,0)))</f>
        <v/>
      </c>
      <c r="C1375" s="220" t="str">
        <f>IF(LEN(A1375)=0,"",INDEX('Smelter Look-up'!$C:$C,MATCH($A1375,'Smelter Look-up'!$E:$E,0)))</f>
        <v/>
      </c>
      <c r="D1375" s="216"/>
      <c r="E1375" s="216" t="str">
        <f ca="1">IF(ISERROR($V1375),"",OFFSET('Smelter Look-up'!$D$4,$V1375-4,0)&amp;"")</f>
        <v/>
      </c>
      <c r="F1375" s="216" t="str">
        <f ca="1">IF(ISERROR($V1375),"",OFFSET('Smelter Look-up'!$E$4,$V1375-4,0))</f>
        <v/>
      </c>
      <c r="G1375" s="216" t="str">
        <f ca="1">IF(C1375=$X$4,"Enter smelter details", IF(ISERROR($V1375),"",OFFSET('Smelter Look-up'!$F$4,$V1375-4,0)))</f>
        <v/>
      </c>
      <c r="H1375" s="217" t="str">
        <f ca="1">IF(ISERROR($V1375),"",OFFSET('Smelter Look-up'!$G$4,$V1375-4,0))</f>
        <v/>
      </c>
      <c r="I1375" s="218" t="str">
        <f ca="1">IF(ISERROR($V1375),"",OFFSET('Smelter Look-up'!$H$4,$V1375-4,0))</f>
        <v/>
      </c>
      <c r="J1375" s="218" t="str">
        <f ca="1">IF(ISERROR($V1375),"",OFFSET('Smelter Look-up'!$I$4,$V1375-4,0))</f>
        <v/>
      </c>
      <c r="K1375" s="267"/>
      <c r="L1375" s="267"/>
      <c r="M1375" s="267"/>
      <c r="N1375" s="267"/>
      <c r="O1375" s="267"/>
      <c r="P1375" s="219"/>
      <c r="Q1375" s="268"/>
      <c r="R1375" s="216" t="str">
        <f ca="1">IF(ISERROR($V1375),"",OFFSET('Smelter Look-up'!$C$4,$V1375-4,0)&amp;"")</f>
        <v/>
      </c>
      <c r="S1375" s="224" t="str">
        <f t="shared" ca="1" si="66"/>
        <v/>
      </c>
      <c r="T1375" s="224" t="str">
        <f ca="1">IF(B1375="","",IF(ISERROR(MATCH($J1375,SorP!$B$1:$B$6230,0)),"",INDIRECT("'SorP'!$A$"&amp;MATCH($J1375,SorP!$B$1:$B$6230,0))))</f>
        <v/>
      </c>
      <c r="U1375" s="239"/>
      <c r="V1375" s="269" t="e">
        <f>IF(C1375="",NA(),MATCH($B1375&amp;$C1375,'Smelter Look-up'!$J:$J,0))</f>
        <v>#N/A</v>
      </c>
      <c r="W1375" s="270"/>
      <c r="X1375" s="270">
        <f t="shared" ca="1" si="67"/>
        <v>0</v>
      </c>
      <c r="Y1375" s="270"/>
      <c r="Z1375" s="270"/>
      <c r="AB1375" s="272" t="str">
        <f t="shared" si="68"/>
        <v/>
      </c>
    </row>
    <row r="1376" spans="1:28" s="271" customFormat="1" ht="20.25">
      <c r="A1376" s="215"/>
      <c r="B1376" s="216" t="str">
        <f>IF(LEN(A1376)=0,"",INDEX('Smelter Look-up'!$A:$A,MATCH($A1376,'Smelter Look-up'!$E:$E,0)))</f>
        <v/>
      </c>
      <c r="C1376" s="220" t="str">
        <f>IF(LEN(A1376)=0,"",INDEX('Smelter Look-up'!$C:$C,MATCH($A1376,'Smelter Look-up'!$E:$E,0)))</f>
        <v/>
      </c>
      <c r="D1376" s="216"/>
      <c r="E1376" s="216" t="str">
        <f ca="1">IF(ISERROR($V1376),"",OFFSET('Smelter Look-up'!$D$4,$V1376-4,0)&amp;"")</f>
        <v/>
      </c>
      <c r="F1376" s="216" t="str">
        <f ca="1">IF(ISERROR($V1376),"",OFFSET('Smelter Look-up'!$E$4,$V1376-4,0))</f>
        <v/>
      </c>
      <c r="G1376" s="216" t="str">
        <f ca="1">IF(C1376=$X$4,"Enter smelter details", IF(ISERROR($V1376),"",OFFSET('Smelter Look-up'!$F$4,$V1376-4,0)))</f>
        <v/>
      </c>
      <c r="H1376" s="217" t="str">
        <f ca="1">IF(ISERROR($V1376),"",OFFSET('Smelter Look-up'!$G$4,$V1376-4,0))</f>
        <v/>
      </c>
      <c r="I1376" s="218" t="str">
        <f ca="1">IF(ISERROR($V1376),"",OFFSET('Smelter Look-up'!$H$4,$V1376-4,0))</f>
        <v/>
      </c>
      <c r="J1376" s="218" t="str">
        <f ca="1">IF(ISERROR($V1376),"",OFFSET('Smelter Look-up'!$I$4,$V1376-4,0))</f>
        <v/>
      </c>
      <c r="K1376" s="267"/>
      <c r="L1376" s="267"/>
      <c r="M1376" s="267"/>
      <c r="N1376" s="267"/>
      <c r="O1376" s="267"/>
      <c r="P1376" s="219"/>
      <c r="Q1376" s="268"/>
      <c r="R1376" s="216" t="str">
        <f ca="1">IF(ISERROR($V1376),"",OFFSET('Smelter Look-up'!$C$4,$V1376-4,0)&amp;"")</f>
        <v/>
      </c>
      <c r="S1376" s="224" t="str">
        <f t="shared" ca="1" si="66"/>
        <v/>
      </c>
      <c r="T1376" s="224" t="str">
        <f ca="1">IF(B1376="","",IF(ISERROR(MATCH($J1376,SorP!$B$1:$B$6230,0)),"",INDIRECT("'SorP'!$A$"&amp;MATCH($J1376,SorP!$B$1:$B$6230,0))))</f>
        <v/>
      </c>
      <c r="U1376" s="239"/>
      <c r="V1376" s="269" t="e">
        <f>IF(C1376="",NA(),MATCH($B1376&amp;$C1376,'Smelter Look-up'!$J:$J,0))</f>
        <v>#N/A</v>
      </c>
      <c r="W1376" s="270"/>
      <c r="X1376" s="270">
        <f t="shared" ca="1" si="67"/>
        <v>0</v>
      </c>
      <c r="Y1376" s="270"/>
      <c r="Z1376" s="270"/>
      <c r="AB1376" s="272" t="str">
        <f t="shared" si="68"/>
        <v/>
      </c>
    </row>
    <row r="1377" spans="1:28" s="271" customFormat="1" ht="20.25">
      <c r="A1377" s="215"/>
      <c r="B1377" s="216" t="str">
        <f>IF(LEN(A1377)=0,"",INDEX('Smelter Look-up'!$A:$A,MATCH($A1377,'Smelter Look-up'!$E:$E,0)))</f>
        <v/>
      </c>
      <c r="C1377" s="220" t="str">
        <f>IF(LEN(A1377)=0,"",INDEX('Smelter Look-up'!$C:$C,MATCH($A1377,'Smelter Look-up'!$E:$E,0)))</f>
        <v/>
      </c>
      <c r="D1377" s="216"/>
      <c r="E1377" s="216" t="str">
        <f ca="1">IF(ISERROR($V1377),"",OFFSET('Smelter Look-up'!$D$4,$V1377-4,0)&amp;"")</f>
        <v/>
      </c>
      <c r="F1377" s="216" t="str">
        <f ca="1">IF(ISERROR($V1377),"",OFFSET('Smelter Look-up'!$E$4,$V1377-4,0))</f>
        <v/>
      </c>
      <c r="G1377" s="216" t="str">
        <f ca="1">IF(C1377=$X$4,"Enter smelter details", IF(ISERROR($V1377),"",OFFSET('Smelter Look-up'!$F$4,$V1377-4,0)))</f>
        <v/>
      </c>
      <c r="H1377" s="217" t="str">
        <f ca="1">IF(ISERROR($V1377),"",OFFSET('Smelter Look-up'!$G$4,$V1377-4,0))</f>
        <v/>
      </c>
      <c r="I1377" s="218" t="str">
        <f ca="1">IF(ISERROR($V1377),"",OFFSET('Smelter Look-up'!$H$4,$V1377-4,0))</f>
        <v/>
      </c>
      <c r="J1377" s="218" t="str">
        <f ca="1">IF(ISERROR($V1377),"",OFFSET('Smelter Look-up'!$I$4,$V1377-4,0))</f>
        <v/>
      </c>
      <c r="K1377" s="267"/>
      <c r="L1377" s="267"/>
      <c r="M1377" s="267"/>
      <c r="N1377" s="267"/>
      <c r="O1377" s="267"/>
      <c r="P1377" s="219"/>
      <c r="Q1377" s="268"/>
      <c r="R1377" s="216" t="str">
        <f ca="1">IF(ISERROR($V1377),"",OFFSET('Smelter Look-up'!$C$4,$V1377-4,0)&amp;"")</f>
        <v/>
      </c>
      <c r="S1377" s="224" t="str">
        <f t="shared" ca="1" si="66"/>
        <v/>
      </c>
      <c r="T1377" s="224" t="str">
        <f ca="1">IF(B1377="","",IF(ISERROR(MATCH($J1377,SorP!$B$1:$B$6230,0)),"",INDIRECT("'SorP'!$A$"&amp;MATCH($J1377,SorP!$B$1:$B$6230,0))))</f>
        <v/>
      </c>
      <c r="U1377" s="239"/>
      <c r="V1377" s="269" t="e">
        <f>IF(C1377="",NA(),MATCH($B1377&amp;$C1377,'Smelter Look-up'!$J:$J,0))</f>
        <v>#N/A</v>
      </c>
      <c r="W1377" s="270"/>
      <c r="X1377" s="270">
        <f t="shared" ca="1" si="67"/>
        <v>0</v>
      </c>
      <c r="Y1377" s="270"/>
      <c r="Z1377" s="270"/>
      <c r="AB1377" s="272" t="str">
        <f t="shared" si="68"/>
        <v/>
      </c>
    </row>
    <row r="1378" spans="1:28" s="271" customFormat="1" ht="20.25">
      <c r="A1378" s="215"/>
      <c r="B1378" s="216" t="str">
        <f>IF(LEN(A1378)=0,"",INDEX('Smelter Look-up'!$A:$A,MATCH($A1378,'Smelter Look-up'!$E:$E,0)))</f>
        <v/>
      </c>
      <c r="C1378" s="220" t="str">
        <f>IF(LEN(A1378)=0,"",INDEX('Smelter Look-up'!$C:$C,MATCH($A1378,'Smelter Look-up'!$E:$E,0)))</f>
        <v/>
      </c>
      <c r="D1378" s="216"/>
      <c r="E1378" s="216" t="str">
        <f ca="1">IF(ISERROR($V1378),"",OFFSET('Smelter Look-up'!$D$4,$V1378-4,0)&amp;"")</f>
        <v/>
      </c>
      <c r="F1378" s="216" t="str">
        <f ca="1">IF(ISERROR($V1378),"",OFFSET('Smelter Look-up'!$E$4,$V1378-4,0))</f>
        <v/>
      </c>
      <c r="G1378" s="216" t="str">
        <f ca="1">IF(C1378=$X$4,"Enter smelter details", IF(ISERROR($V1378),"",OFFSET('Smelter Look-up'!$F$4,$V1378-4,0)))</f>
        <v/>
      </c>
      <c r="H1378" s="217" t="str">
        <f ca="1">IF(ISERROR($V1378),"",OFFSET('Smelter Look-up'!$G$4,$V1378-4,0))</f>
        <v/>
      </c>
      <c r="I1378" s="218" t="str">
        <f ca="1">IF(ISERROR($V1378),"",OFFSET('Smelter Look-up'!$H$4,$V1378-4,0))</f>
        <v/>
      </c>
      <c r="J1378" s="218" t="str">
        <f ca="1">IF(ISERROR($V1378),"",OFFSET('Smelter Look-up'!$I$4,$V1378-4,0))</f>
        <v/>
      </c>
      <c r="K1378" s="267"/>
      <c r="L1378" s="267"/>
      <c r="M1378" s="267"/>
      <c r="N1378" s="267"/>
      <c r="O1378" s="267"/>
      <c r="P1378" s="219"/>
      <c r="Q1378" s="268"/>
      <c r="R1378" s="216" t="str">
        <f ca="1">IF(ISERROR($V1378),"",OFFSET('Smelter Look-up'!$C$4,$V1378-4,0)&amp;"")</f>
        <v/>
      </c>
      <c r="S1378" s="224" t="str">
        <f t="shared" ca="1" si="66"/>
        <v/>
      </c>
      <c r="T1378" s="224" t="str">
        <f ca="1">IF(B1378="","",IF(ISERROR(MATCH($J1378,SorP!$B$1:$B$6230,0)),"",INDIRECT("'SorP'!$A$"&amp;MATCH($J1378,SorP!$B$1:$B$6230,0))))</f>
        <v/>
      </c>
      <c r="U1378" s="239"/>
      <c r="V1378" s="269" t="e">
        <f>IF(C1378="",NA(),MATCH($B1378&amp;$C1378,'Smelter Look-up'!$J:$J,0))</f>
        <v>#N/A</v>
      </c>
      <c r="W1378" s="270"/>
      <c r="X1378" s="270">
        <f t="shared" ca="1" si="67"/>
        <v>0</v>
      </c>
      <c r="Y1378" s="270"/>
      <c r="Z1378" s="270"/>
      <c r="AB1378" s="272" t="str">
        <f t="shared" si="68"/>
        <v/>
      </c>
    </row>
    <row r="1379" spans="1:28" s="271" customFormat="1" ht="20.25">
      <c r="A1379" s="215"/>
      <c r="B1379" s="216" t="str">
        <f>IF(LEN(A1379)=0,"",INDEX('Smelter Look-up'!$A:$A,MATCH($A1379,'Smelter Look-up'!$E:$E,0)))</f>
        <v/>
      </c>
      <c r="C1379" s="220" t="str">
        <f>IF(LEN(A1379)=0,"",INDEX('Smelter Look-up'!$C:$C,MATCH($A1379,'Smelter Look-up'!$E:$E,0)))</f>
        <v/>
      </c>
      <c r="D1379" s="216"/>
      <c r="E1379" s="216" t="str">
        <f ca="1">IF(ISERROR($V1379),"",OFFSET('Smelter Look-up'!$D$4,$V1379-4,0)&amp;"")</f>
        <v/>
      </c>
      <c r="F1379" s="216" t="str">
        <f ca="1">IF(ISERROR($V1379),"",OFFSET('Smelter Look-up'!$E$4,$V1379-4,0))</f>
        <v/>
      </c>
      <c r="G1379" s="216" t="str">
        <f ca="1">IF(C1379=$X$4,"Enter smelter details", IF(ISERROR($V1379),"",OFFSET('Smelter Look-up'!$F$4,$V1379-4,0)))</f>
        <v/>
      </c>
      <c r="H1379" s="217" t="str">
        <f ca="1">IF(ISERROR($V1379),"",OFFSET('Smelter Look-up'!$G$4,$V1379-4,0))</f>
        <v/>
      </c>
      <c r="I1379" s="218" t="str">
        <f ca="1">IF(ISERROR($V1379),"",OFFSET('Smelter Look-up'!$H$4,$V1379-4,0))</f>
        <v/>
      </c>
      <c r="J1379" s="218" t="str">
        <f ca="1">IF(ISERROR($V1379),"",OFFSET('Smelter Look-up'!$I$4,$V1379-4,0))</f>
        <v/>
      </c>
      <c r="K1379" s="267"/>
      <c r="L1379" s="267"/>
      <c r="M1379" s="267"/>
      <c r="N1379" s="267"/>
      <c r="O1379" s="267"/>
      <c r="P1379" s="219"/>
      <c r="Q1379" s="268"/>
      <c r="R1379" s="216" t="str">
        <f ca="1">IF(ISERROR($V1379),"",OFFSET('Smelter Look-up'!$C$4,$V1379-4,0)&amp;"")</f>
        <v/>
      </c>
      <c r="S1379" s="224" t="str">
        <f t="shared" ca="1" si="66"/>
        <v/>
      </c>
      <c r="T1379" s="224" t="str">
        <f ca="1">IF(B1379="","",IF(ISERROR(MATCH($J1379,SorP!$B$1:$B$6230,0)),"",INDIRECT("'SorP'!$A$"&amp;MATCH($J1379,SorP!$B$1:$B$6230,0))))</f>
        <v/>
      </c>
      <c r="U1379" s="239"/>
      <c r="V1379" s="269" t="e">
        <f>IF(C1379="",NA(),MATCH($B1379&amp;$C1379,'Smelter Look-up'!$J:$J,0))</f>
        <v>#N/A</v>
      </c>
      <c r="W1379" s="270"/>
      <c r="X1379" s="270">
        <f t="shared" ca="1" si="67"/>
        <v>0</v>
      </c>
      <c r="Y1379" s="270"/>
      <c r="Z1379" s="270"/>
      <c r="AB1379" s="272" t="str">
        <f t="shared" si="68"/>
        <v/>
      </c>
    </row>
    <row r="1380" spans="1:28" s="271" customFormat="1" ht="20.25">
      <c r="A1380" s="215"/>
      <c r="B1380" s="216" t="str">
        <f>IF(LEN(A1380)=0,"",INDEX('Smelter Look-up'!$A:$A,MATCH($A1380,'Smelter Look-up'!$E:$E,0)))</f>
        <v/>
      </c>
      <c r="C1380" s="220" t="str">
        <f>IF(LEN(A1380)=0,"",INDEX('Smelter Look-up'!$C:$C,MATCH($A1380,'Smelter Look-up'!$E:$E,0)))</f>
        <v/>
      </c>
      <c r="D1380" s="216"/>
      <c r="E1380" s="216" t="str">
        <f ca="1">IF(ISERROR($V1380),"",OFFSET('Smelter Look-up'!$D$4,$V1380-4,0)&amp;"")</f>
        <v/>
      </c>
      <c r="F1380" s="216" t="str">
        <f ca="1">IF(ISERROR($V1380),"",OFFSET('Smelter Look-up'!$E$4,$V1380-4,0))</f>
        <v/>
      </c>
      <c r="G1380" s="216" t="str">
        <f ca="1">IF(C1380=$X$4,"Enter smelter details", IF(ISERROR($V1380),"",OFFSET('Smelter Look-up'!$F$4,$V1380-4,0)))</f>
        <v/>
      </c>
      <c r="H1380" s="217" t="str">
        <f ca="1">IF(ISERROR($V1380),"",OFFSET('Smelter Look-up'!$G$4,$V1380-4,0))</f>
        <v/>
      </c>
      <c r="I1380" s="218" t="str">
        <f ca="1">IF(ISERROR($V1380),"",OFFSET('Smelter Look-up'!$H$4,$V1380-4,0))</f>
        <v/>
      </c>
      <c r="J1380" s="218" t="str">
        <f ca="1">IF(ISERROR($V1380),"",OFFSET('Smelter Look-up'!$I$4,$V1380-4,0))</f>
        <v/>
      </c>
      <c r="K1380" s="267"/>
      <c r="L1380" s="267"/>
      <c r="M1380" s="267"/>
      <c r="N1380" s="267"/>
      <c r="O1380" s="267"/>
      <c r="P1380" s="219"/>
      <c r="Q1380" s="268"/>
      <c r="R1380" s="216" t="str">
        <f ca="1">IF(ISERROR($V1380),"",OFFSET('Smelter Look-up'!$C$4,$V1380-4,0)&amp;"")</f>
        <v/>
      </c>
      <c r="S1380" s="224" t="str">
        <f t="shared" ca="1" si="66"/>
        <v/>
      </c>
      <c r="T1380" s="224" t="str">
        <f ca="1">IF(B1380="","",IF(ISERROR(MATCH($J1380,SorP!$B$1:$B$6230,0)),"",INDIRECT("'SorP'!$A$"&amp;MATCH($J1380,SorP!$B$1:$B$6230,0))))</f>
        <v/>
      </c>
      <c r="U1380" s="239"/>
      <c r="V1380" s="269" t="e">
        <f>IF(C1380="",NA(),MATCH($B1380&amp;$C1380,'Smelter Look-up'!$J:$J,0))</f>
        <v>#N/A</v>
      </c>
      <c r="W1380" s="270"/>
      <c r="X1380" s="270">
        <f t="shared" ca="1" si="67"/>
        <v>0</v>
      </c>
      <c r="Y1380" s="270"/>
      <c r="Z1380" s="270"/>
      <c r="AB1380" s="272" t="str">
        <f t="shared" si="68"/>
        <v/>
      </c>
    </row>
    <row r="1381" spans="1:28" s="271" customFormat="1" ht="20.25">
      <c r="A1381" s="215"/>
      <c r="B1381" s="216" t="str">
        <f>IF(LEN(A1381)=0,"",INDEX('Smelter Look-up'!$A:$A,MATCH($A1381,'Smelter Look-up'!$E:$E,0)))</f>
        <v/>
      </c>
      <c r="C1381" s="220" t="str">
        <f>IF(LEN(A1381)=0,"",INDEX('Smelter Look-up'!$C:$C,MATCH($A1381,'Smelter Look-up'!$E:$E,0)))</f>
        <v/>
      </c>
      <c r="D1381" s="216"/>
      <c r="E1381" s="216" t="str">
        <f ca="1">IF(ISERROR($V1381),"",OFFSET('Smelter Look-up'!$D$4,$V1381-4,0)&amp;"")</f>
        <v/>
      </c>
      <c r="F1381" s="216" t="str">
        <f ca="1">IF(ISERROR($V1381),"",OFFSET('Smelter Look-up'!$E$4,$V1381-4,0))</f>
        <v/>
      </c>
      <c r="G1381" s="216" t="str">
        <f ca="1">IF(C1381=$X$4,"Enter smelter details", IF(ISERROR($V1381),"",OFFSET('Smelter Look-up'!$F$4,$V1381-4,0)))</f>
        <v/>
      </c>
      <c r="H1381" s="217" t="str">
        <f ca="1">IF(ISERROR($V1381),"",OFFSET('Smelter Look-up'!$G$4,$V1381-4,0))</f>
        <v/>
      </c>
      <c r="I1381" s="218" t="str">
        <f ca="1">IF(ISERROR($V1381),"",OFFSET('Smelter Look-up'!$H$4,$V1381-4,0))</f>
        <v/>
      </c>
      <c r="J1381" s="218" t="str">
        <f ca="1">IF(ISERROR($V1381),"",OFFSET('Smelter Look-up'!$I$4,$V1381-4,0))</f>
        <v/>
      </c>
      <c r="K1381" s="267"/>
      <c r="L1381" s="267"/>
      <c r="M1381" s="267"/>
      <c r="N1381" s="267"/>
      <c r="O1381" s="267"/>
      <c r="P1381" s="219"/>
      <c r="Q1381" s="268"/>
      <c r="R1381" s="216" t="str">
        <f ca="1">IF(ISERROR($V1381),"",OFFSET('Smelter Look-up'!$C$4,$V1381-4,0)&amp;"")</f>
        <v/>
      </c>
      <c r="S1381" s="224" t="str">
        <f t="shared" ca="1" si="66"/>
        <v/>
      </c>
      <c r="T1381" s="224" t="str">
        <f ca="1">IF(B1381="","",IF(ISERROR(MATCH($J1381,SorP!$B$1:$B$6230,0)),"",INDIRECT("'SorP'!$A$"&amp;MATCH($J1381,SorP!$B$1:$B$6230,0))))</f>
        <v/>
      </c>
      <c r="U1381" s="239"/>
      <c r="V1381" s="269" t="e">
        <f>IF(C1381="",NA(),MATCH($B1381&amp;$C1381,'Smelter Look-up'!$J:$J,0))</f>
        <v>#N/A</v>
      </c>
      <c r="W1381" s="270"/>
      <c r="X1381" s="270">
        <f t="shared" ca="1" si="67"/>
        <v>0</v>
      </c>
      <c r="Y1381" s="270"/>
      <c r="Z1381" s="270"/>
      <c r="AB1381" s="272" t="str">
        <f t="shared" si="68"/>
        <v/>
      </c>
    </row>
    <row r="1382" spans="1:28" s="271" customFormat="1" ht="20.25">
      <c r="A1382" s="215"/>
      <c r="B1382" s="216" t="str">
        <f>IF(LEN(A1382)=0,"",INDEX('Smelter Look-up'!$A:$A,MATCH($A1382,'Smelter Look-up'!$E:$E,0)))</f>
        <v/>
      </c>
      <c r="C1382" s="220" t="str">
        <f>IF(LEN(A1382)=0,"",INDEX('Smelter Look-up'!$C:$C,MATCH($A1382,'Smelter Look-up'!$E:$E,0)))</f>
        <v/>
      </c>
      <c r="D1382" s="216"/>
      <c r="E1382" s="216" t="str">
        <f ca="1">IF(ISERROR($V1382),"",OFFSET('Smelter Look-up'!$D$4,$V1382-4,0)&amp;"")</f>
        <v/>
      </c>
      <c r="F1382" s="216" t="str">
        <f ca="1">IF(ISERROR($V1382),"",OFFSET('Smelter Look-up'!$E$4,$V1382-4,0))</f>
        <v/>
      </c>
      <c r="G1382" s="216" t="str">
        <f ca="1">IF(C1382=$X$4,"Enter smelter details", IF(ISERROR($V1382),"",OFFSET('Smelter Look-up'!$F$4,$V1382-4,0)))</f>
        <v/>
      </c>
      <c r="H1382" s="217" t="str">
        <f ca="1">IF(ISERROR($V1382),"",OFFSET('Smelter Look-up'!$G$4,$V1382-4,0))</f>
        <v/>
      </c>
      <c r="I1382" s="218" t="str">
        <f ca="1">IF(ISERROR($V1382),"",OFFSET('Smelter Look-up'!$H$4,$V1382-4,0))</f>
        <v/>
      </c>
      <c r="J1382" s="218" t="str">
        <f ca="1">IF(ISERROR($V1382),"",OFFSET('Smelter Look-up'!$I$4,$V1382-4,0))</f>
        <v/>
      </c>
      <c r="K1382" s="267"/>
      <c r="L1382" s="267"/>
      <c r="M1382" s="267"/>
      <c r="N1382" s="267"/>
      <c r="O1382" s="267"/>
      <c r="P1382" s="219"/>
      <c r="Q1382" s="268"/>
      <c r="R1382" s="216" t="str">
        <f ca="1">IF(ISERROR($V1382),"",OFFSET('Smelter Look-up'!$C$4,$V1382-4,0)&amp;"")</f>
        <v/>
      </c>
      <c r="S1382" s="224" t="str">
        <f t="shared" ca="1" si="66"/>
        <v/>
      </c>
      <c r="T1382" s="224" t="str">
        <f ca="1">IF(B1382="","",IF(ISERROR(MATCH($J1382,SorP!$B$1:$B$6230,0)),"",INDIRECT("'SorP'!$A$"&amp;MATCH($J1382,SorP!$B$1:$B$6230,0))))</f>
        <v/>
      </c>
      <c r="U1382" s="239"/>
      <c r="V1382" s="269" t="e">
        <f>IF(C1382="",NA(),MATCH($B1382&amp;$C1382,'Smelter Look-up'!$J:$J,0))</f>
        <v>#N/A</v>
      </c>
      <c r="W1382" s="270"/>
      <c r="X1382" s="270">
        <f t="shared" ca="1" si="67"/>
        <v>0</v>
      </c>
      <c r="Y1382" s="270"/>
      <c r="Z1382" s="270"/>
      <c r="AB1382" s="272" t="str">
        <f t="shared" si="68"/>
        <v/>
      </c>
    </row>
    <row r="1383" spans="1:28" s="271" customFormat="1" ht="20.25">
      <c r="A1383" s="215"/>
      <c r="B1383" s="216" t="str">
        <f>IF(LEN(A1383)=0,"",INDEX('Smelter Look-up'!$A:$A,MATCH($A1383,'Smelter Look-up'!$E:$E,0)))</f>
        <v/>
      </c>
      <c r="C1383" s="220" t="str">
        <f>IF(LEN(A1383)=0,"",INDEX('Smelter Look-up'!$C:$C,MATCH($A1383,'Smelter Look-up'!$E:$E,0)))</f>
        <v/>
      </c>
      <c r="D1383" s="216"/>
      <c r="E1383" s="216" t="str">
        <f ca="1">IF(ISERROR($V1383),"",OFFSET('Smelter Look-up'!$D$4,$V1383-4,0)&amp;"")</f>
        <v/>
      </c>
      <c r="F1383" s="216" t="str">
        <f ca="1">IF(ISERROR($V1383),"",OFFSET('Smelter Look-up'!$E$4,$V1383-4,0))</f>
        <v/>
      </c>
      <c r="G1383" s="216" t="str">
        <f ca="1">IF(C1383=$X$4,"Enter smelter details", IF(ISERROR($V1383),"",OFFSET('Smelter Look-up'!$F$4,$V1383-4,0)))</f>
        <v/>
      </c>
      <c r="H1383" s="217" t="str">
        <f ca="1">IF(ISERROR($V1383),"",OFFSET('Smelter Look-up'!$G$4,$V1383-4,0))</f>
        <v/>
      </c>
      <c r="I1383" s="218" t="str">
        <f ca="1">IF(ISERROR($V1383),"",OFFSET('Smelter Look-up'!$H$4,$V1383-4,0))</f>
        <v/>
      </c>
      <c r="J1383" s="218" t="str">
        <f ca="1">IF(ISERROR($V1383),"",OFFSET('Smelter Look-up'!$I$4,$V1383-4,0))</f>
        <v/>
      </c>
      <c r="K1383" s="267"/>
      <c r="L1383" s="267"/>
      <c r="M1383" s="267"/>
      <c r="N1383" s="267"/>
      <c r="O1383" s="267"/>
      <c r="P1383" s="219"/>
      <c r="Q1383" s="268"/>
      <c r="R1383" s="216" t="str">
        <f ca="1">IF(ISERROR($V1383),"",OFFSET('Smelter Look-up'!$C$4,$V1383-4,0)&amp;"")</f>
        <v/>
      </c>
      <c r="S1383" s="224" t="str">
        <f t="shared" ca="1" si="66"/>
        <v/>
      </c>
      <c r="T1383" s="224" t="str">
        <f ca="1">IF(B1383="","",IF(ISERROR(MATCH($J1383,SorP!$B$1:$B$6230,0)),"",INDIRECT("'SorP'!$A$"&amp;MATCH($J1383,SorP!$B$1:$B$6230,0))))</f>
        <v/>
      </c>
      <c r="U1383" s="239"/>
      <c r="V1383" s="269" t="e">
        <f>IF(C1383="",NA(),MATCH($B1383&amp;$C1383,'Smelter Look-up'!$J:$J,0))</f>
        <v>#N/A</v>
      </c>
      <c r="W1383" s="270"/>
      <c r="X1383" s="270">
        <f t="shared" ca="1" si="67"/>
        <v>0</v>
      </c>
      <c r="Y1383" s="270"/>
      <c r="Z1383" s="270"/>
      <c r="AB1383" s="272" t="str">
        <f t="shared" si="68"/>
        <v/>
      </c>
    </row>
    <row r="1384" spans="1:28" s="271" customFormat="1" ht="20.25">
      <c r="A1384" s="215"/>
      <c r="B1384" s="216" t="str">
        <f>IF(LEN(A1384)=0,"",INDEX('Smelter Look-up'!$A:$A,MATCH($A1384,'Smelter Look-up'!$E:$E,0)))</f>
        <v/>
      </c>
      <c r="C1384" s="220" t="str">
        <f>IF(LEN(A1384)=0,"",INDEX('Smelter Look-up'!$C:$C,MATCH($A1384,'Smelter Look-up'!$E:$E,0)))</f>
        <v/>
      </c>
      <c r="D1384" s="216"/>
      <c r="E1384" s="216" t="str">
        <f ca="1">IF(ISERROR($V1384),"",OFFSET('Smelter Look-up'!$D$4,$V1384-4,0)&amp;"")</f>
        <v/>
      </c>
      <c r="F1384" s="216" t="str">
        <f ca="1">IF(ISERROR($V1384),"",OFFSET('Smelter Look-up'!$E$4,$V1384-4,0))</f>
        <v/>
      </c>
      <c r="G1384" s="216" t="str">
        <f ca="1">IF(C1384=$X$4,"Enter smelter details", IF(ISERROR($V1384),"",OFFSET('Smelter Look-up'!$F$4,$V1384-4,0)))</f>
        <v/>
      </c>
      <c r="H1384" s="217" t="str">
        <f ca="1">IF(ISERROR($V1384),"",OFFSET('Smelter Look-up'!$G$4,$V1384-4,0))</f>
        <v/>
      </c>
      <c r="I1384" s="218" t="str">
        <f ca="1">IF(ISERROR($V1384),"",OFFSET('Smelter Look-up'!$H$4,$V1384-4,0))</f>
        <v/>
      </c>
      <c r="J1384" s="218" t="str">
        <f ca="1">IF(ISERROR($V1384),"",OFFSET('Smelter Look-up'!$I$4,$V1384-4,0))</f>
        <v/>
      </c>
      <c r="K1384" s="267"/>
      <c r="L1384" s="267"/>
      <c r="M1384" s="267"/>
      <c r="N1384" s="267"/>
      <c r="O1384" s="267"/>
      <c r="P1384" s="219"/>
      <c r="Q1384" s="268"/>
      <c r="R1384" s="216" t="str">
        <f ca="1">IF(ISERROR($V1384),"",OFFSET('Smelter Look-up'!$C$4,$V1384-4,0)&amp;"")</f>
        <v/>
      </c>
      <c r="S1384" s="224" t="str">
        <f t="shared" ca="1" si="66"/>
        <v/>
      </c>
      <c r="T1384" s="224" t="str">
        <f ca="1">IF(B1384="","",IF(ISERROR(MATCH($J1384,SorP!$B$1:$B$6230,0)),"",INDIRECT("'SorP'!$A$"&amp;MATCH($J1384,SorP!$B$1:$B$6230,0))))</f>
        <v/>
      </c>
      <c r="U1384" s="239"/>
      <c r="V1384" s="269" t="e">
        <f>IF(C1384="",NA(),MATCH($B1384&amp;$C1384,'Smelter Look-up'!$J:$J,0))</f>
        <v>#N/A</v>
      </c>
      <c r="W1384" s="270"/>
      <c r="X1384" s="270">
        <f t="shared" ca="1" si="67"/>
        <v>0</v>
      </c>
      <c r="Y1384" s="270"/>
      <c r="Z1384" s="270"/>
      <c r="AB1384" s="272" t="str">
        <f t="shared" si="68"/>
        <v/>
      </c>
    </row>
    <row r="1385" spans="1:28" s="271" customFormat="1" ht="20.25">
      <c r="A1385" s="215"/>
      <c r="B1385" s="216" t="str">
        <f>IF(LEN(A1385)=0,"",INDEX('Smelter Look-up'!$A:$A,MATCH($A1385,'Smelter Look-up'!$E:$E,0)))</f>
        <v/>
      </c>
      <c r="C1385" s="220" t="str">
        <f>IF(LEN(A1385)=0,"",INDEX('Smelter Look-up'!$C:$C,MATCH($A1385,'Smelter Look-up'!$E:$E,0)))</f>
        <v/>
      </c>
      <c r="D1385" s="216"/>
      <c r="E1385" s="216" t="str">
        <f ca="1">IF(ISERROR($V1385),"",OFFSET('Smelter Look-up'!$D$4,$V1385-4,0)&amp;"")</f>
        <v/>
      </c>
      <c r="F1385" s="216" t="str">
        <f ca="1">IF(ISERROR($V1385),"",OFFSET('Smelter Look-up'!$E$4,$V1385-4,0))</f>
        <v/>
      </c>
      <c r="G1385" s="216" t="str">
        <f ca="1">IF(C1385=$X$4,"Enter smelter details", IF(ISERROR($V1385),"",OFFSET('Smelter Look-up'!$F$4,$V1385-4,0)))</f>
        <v/>
      </c>
      <c r="H1385" s="217" t="str">
        <f ca="1">IF(ISERROR($V1385),"",OFFSET('Smelter Look-up'!$G$4,$V1385-4,0))</f>
        <v/>
      </c>
      <c r="I1385" s="218" t="str">
        <f ca="1">IF(ISERROR($V1385),"",OFFSET('Smelter Look-up'!$H$4,$V1385-4,0))</f>
        <v/>
      </c>
      <c r="J1385" s="218" t="str">
        <f ca="1">IF(ISERROR($V1385),"",OFFSET('Smelter Look-up'!$I$4,$V1385-4,0))</f>
        <v/>
      </c>
      <c r="K1385" s="267"/>
      <c r="L1385" s="267"/>
      <c r="M1385" s="267"/>
      <c r="N1385" s="267"/>
      <c r="O1385" s="267"/>
      <c r="P1385" s="219"/>
      <c r="Q1385" s="268"/>
      <c r="R1385" s="216" t="str">
        <f ca="1">IF(ISERROR($V1385),"",OFFSET('Smelter Look-up'!$C$4,$V1385-4,0)&amp;"")</f>
        <v/>
      </c>
      <c r="S1385" s="224" t="str">
        <f t="shared" ca="1" si="66"/>
        <v/>
      </c>
      <c r="T1385" s="224" t="str">
        <f ca="1">IF(B1385="","",IF(ISERROR(MATCH($J1385,SorP!$B$1:$B$6230,0)),"",INDIRECT("'SorP'!$A$"&amp;MATCH($J1385,SorP!$B$1:$B$6230,0))))</f>
        <v/>
      </c>
      <c r="U1385" s="239"/>
      <c r="V1385" s="269" t="e">
        <f>IF(C1385="",NA(),MATCH($B1385&amp;$C1385,'Smelter Look-up'!$J:$J,0))</f>
        <v>#N/A</v>
      </c>
      <c r="W1385" s="270"/>
      <c r="X1385" s="270">
        <f t="shared" ca="1" si="67"/>
        <v>0</v>
      </c>
      <c r="Y1385" s="270"/>
      <c r="Z1385" s="270"/>
      <c r="AB1385" s="272" t="str">
        <f t="shared" si="68"/>
        <v/>
      </c>
    </row>
    <row r="1386" spans="1:28" s="271" customFormat="1" ht="20.25">
      <c r="A1386" s="215"/>
      <c r="B1386" s="216" t="str">
        <f>IF(LEN(A1386)=0,"",INDEX('Smelter Look-up'!$A:$A,MATCH($A1386,'Smelter Look-up'!$E:$E,0)))</f>
        <v/>
      </c>
      <c r="C1386" s="220" t="str">
        <f>IF(LEN(A1386)=0,"",INDEX('Smelter Look-up'!$C:$C,MATCH($A1386,'Smelter Look-up'!$E:$E,0)))</f>
        <v/>
      </c>
      <c r="D1386" s="216"/>
      <c r="E1386" s="216" t="str">
        <f ca="1">IF(ISERROR($V1386),"",OFFSET('Smelter Look-up'!$D$4,$V1386-4,0)&amp;"")</f>
        <v/>
      </c>
      <c r="F1386" s="216" t="str">
        <f ca="1">IF(ISERROR($V1386),"",OFFSET('Smelter Look-up'!$E$4,$V1386-4,0))</f>
        <v/>
      </c>
      <c r="G1386" s="216" t="str">
        <f ca="1">IF(C1386=$X$4,"Enter smelter details", IF(ISERROR($V1386),"",OFFSET('Smelter Look-up'!$F$4,$V1386-4,0)))</f>
        <v/>
      </c>
      <c r="H1386" s="217" t="str">
        <f ca="1">IF(ISERROR($V1386),"",OFFSET('Smelter Look-up'!$G$4,$V1386-4,0))</f>
        <v/>
      </c>
      <c r="I1386" s="218" t="str">
        <f ca="1">IF(ISERROR($V1386),"",OFFSET('Smelter Look-up'!$H$4,$V1386-4,0))</f>
        <v/>
      </c>
      <c r="J1386" s="218" t="str">
        <f ca="1">IF(ISERROR($V1386),"",OFFSET('Smelter Look-up'!$I$4,$V1386-4,0))</f>
        <v/>
      </c>
      <c r="K1386" s="267"/>
      <c r="L1386" s="267"/>
      <c r="M1386" s="267"/>
      <c r="N1386" s="267"/>
      <c r="O1386" s="267"/>
      <c r="P1386" s="219"/>
      <c r="Q1386" s="268"/>
      <c r="R1386" s="216" t="str">
        <f ca="1">IF(ISERROR($V1386),"",OFFSET('Smelter Look-up'!$C$4,$V1386-4,0)&amp;"")</f>
        <v/>
      </c>
      <c r="S1386" s="224" t="str">
        <f t="shared" ca="1" si="66"/>
        <v/>
      </c>
      <c r="T1386" s="224" t="str">
        <f ca="1">IF(B1386="","",IF(ISERROR(MATCH($J1386,SorP!$B$1:$B$6230,0)),"",INDIRECT("'SorP'!$A$"&amp;MATCH($J1386,SorP!$B$1:$B$6230,0))))</f>
        <v/>
      </c>
      <c r="U1386" s="239"/>
      <c r="V1386" s="269" t="e">
        <f>IF(C1386="",NA(),MATCH($B1386&amp;$C1386,'Smelter Look-up'!$J:$J,0))</f>
        <v>#N/A</v>
      </c>
      <c r="W1386" s="270"/>
      <c r="X1386" s="270">
        <f t="shared" ca="1" si="67"/>
        <v>0</v>
      </c>
      <c r="Y1386" s="270"/>
      <c r="Z1386" s="270"/>
      <c r="AB1386" s="272" t="str">
        <f t="shared" si="68"/>
        <v/>
      </c>
    </row>
    <row r="1387" spans="1:28" s="271" customFormat="1" ht="20.25">
      <c r="A1387" s="215"/>
      <c r="B1387" s="216" t="str">
        <f>IF(LEN(A1387)=0,"",INDEX('Smelter Look-up'!$A:$A,MATCH($A1387,'Smelter Look-up'!$E:$E,0)))</f>
        <v/>
      </c>
      <c r="C1387" s="220" t="str">
        <f>IF(LEN(A1387)=0,"",INDEX('Smelter Look-up'!$C:$C,MATCH($A1387,'Smelter Look-up'!$E:$E,0)))</f>
        <v/>
      </c>
      <c r="D1387" s="216"/>
      <c r="E1387" s="216" t="str">
        <f ca="1">IF(ISERROR($V1387),"",OFFSET('Smelter Look-up'!$D$4,$V1387-4,0)&amp;"")</f>
        <v/>
      </c>
      <c r="F1387" s="216" t="str">
        <f ca="1">IF(ISERROR($V1387),"",OFFSET('Smelter Look-up'!$E$4,$V1387-4,0))</f>
        <v/>
      </c>
      <c r="G1387" s="216" t="str">
        <f ca="1">IF(C1387=$X$4,"Enter smelter details", IF(ISERROR($V1387),"",OFFSET('Smelter Look-up'!$F$4,$V1387-4,0)))</f>
        <v/>
      </c>
      <c r="H1387" s="217" t="str">
        <f ca="1">IF(ISERROR($V1387),"",OFFSET('Smelter Look-up'!$G$4,$V1387-4,0))</f>
        <v/>
      </c>
      <c r="I1387" s="218" t="str">
        <f ca="1">IF(ISERROR($V1387),"",OFFSET('Smelter Look-up'!$H$4,$V1387-4,0))</f>
        <v/>
      </c>
      <c r="J1387" s="218" t="str">
        <f ca="1">IF(ISERROR($V1387),"",OFFSET('Smelter Look-up'!$I$4,$V1387-4,0))</f>
        <v/>
      </c>
      <c r="K1387" s="267"/>
      <c r="L1387" s="267"/>
      <c r="M1387" s="267"/>
      <c r="N1387" s="267"/>
      <c r="O1387" s="267"/>
      <c r="P1387" s="219"/>
      <c r="Q1387" s="268"/>
      <c r="R1387" s="216" t="str">
        <f ca="1">IF(ISERROR($V1387),"",OFFSET('Smelter Look-up'!$C$4,$V1387-4,0)&amp;"")</f>
        <v/>
      </c>
      <c r="S1387" s="224" t="str">
        <f t="shared" ca="1" si="66"/>
        <v/>
      </c>
      <c r="T1387" s="224" t="str">
        <f ca="1">IF(B1387="","",IF(ISERROR(MATCH($J1387,SorP!$B$1:$B$6230,0)),"",INDIRECT("'SorP'!$A$"&amp;MATCH($J1387,SorP!$B$1:$B$6230,0))))</f>
        <v/>
      </c>
      <c r="U1387" s="239"/>
      <c r="V1387" s="269" t="e">
        <f>IF(C1387="",NA(),MATCH($B1387&amp;$C1387,'Smelter Look-up'!$J:$J,0))</f>
        <v>#N/A</v>
      </c>
      <c r="W1387" s="270"/>
      <c r="X1387" s="270">
        <f t="shared" ca="1" si="67"/>
        <v>0</v>
      </c>
      <c r="Y1387" s="270"/>
      <c r="Z1387" s="270"/>
      <c r="AB1387" s="272" t="str">
        <f t="shared" si="68"/>
        <v/>
      </c>
    </row>
    <row r="1388" spans="1:28" s="271" customFormat="1" ht="20.25">
      <c r="A1388" s="215"/>
      <c r="B1388" s="216" t="str">
        <f>IF(LEN(A1388)=0,"",INDEX('Smelter Look-up'!$A:$A,MATCH($A1388,'Smelter Look-up'!$E:$E,0)))</f>
        <v/>
      </c>
      <c r="C1388" s="220" t="str">
        <f>IF(LEN(A1388)=0,"",INDEX('Smelter Look-up'!$C:$C,MATCH($A1388,'Smelter Look-up'!$E:$E,0)))</f>
        <v/>
      </c>
      <c r="D1388" s="216"/>
      <c r="E1388" s="216" t="str">
        <f ca="1">IF(ISERROR($V1388),"",OFFSET('Smelter Look-up'!$D$4,$V1388-4,0)&amp;"")</f>
        <v/>
      </c>
      <c r="F1388" s="216" t="str">
        <f ca="1">IF(ISERROR($V1388),"",OFFSET('Smelter Look-up'!$E$4,$V1388-4,0))</f>
        <v/>
      </c>
      <c r="G1388" s="216" t="str">
        <f ca="1">IF(C1388=$X$4,"Enter smelter details", IF(ISERROR($V1388),"",OFFSET('Smelter Look-up'!$F$4,$V1388-4,0)))</f>
        <v/>
      </c>
      <c r="H1388" s="217" t="str">
        <f ca="1">IF(ISERROR($V1388),"",OFFSET('Smelter Look-up'!$G$4,$V1388-4,0))</f>
        <v/>
      </c>
      <c r="I1388" s="218" t="str">
        <f ca="1">IF(ISERROR($V1388),"",OFFSET('Smelter Look-up'!$H$4,$V1388-4,0))</f>
        <v/>
      </c>
      <c r="J1388" s="218" t="str">
        <f ca="1">IF(ISERROR($V1388),"",OFFSET('Smelter Look-up'!$I$4,$V1388-4,0))</f>
        <v/>
      </c>
      <c r="K1388" s="267"/>
      <c r="L1388" s="267"/>
      <c r="M1388" s="267"/>
      <c r="N1388" s="267"/>
      <c r="O1388" s="267"/>
      <c r="P1388" s="219"/>
      <c r="Q1388" s="268"/>
      <c r="R1388" s="216" t="str">
        <f ca="1">IF(ISERROR($V1388),"",OFFSET('Smelter Look-up'!$C$4,$V1388-4,0)&amp;"")</f>
        <v/>
      </c>
      <c r="S1388" s="224" t="str">
        <f t="shared" ca="1" si="66"/>
        <v/>
      </c>
      <c r="T1388" s="224" t="str">
        <f ca="1">IF(B1388="","",IF(ISERROR(MATCH($J1388,SorP!$B$1:$B$6230,0)),"",INDIRECT("'SorP'!$A$"&amp;MATCH($J1388,SorP!$B$1:$B$6230,0))))</f>
        <v/>
      </c>
      <c r="U1388" s="239"/>
      <c r="V1388" s="269" t="e">
        <f>IF(C1388="",NA(),MATCH($B1388&amp;$C1388,'Smelter Look-up'!$J:$J,0))</f>
        <v>#N/A</v>
      </c>
      <c r="W1388" s="270"/>
      <c r="X1388" s="270">
        <f t="shared" ca="1" si="67"/>
        <v>0</v>
      </c>
      <c r="Y1388" s="270"/>
      <c r="Z1388" s="270"/>
      <c r="AB1388" s="272" t="str">
        <f t="shared" si="68"/>
        <v/>
      </c>
    </row>
    <row r="1389" spans="1:28" s="271" customFormat="1" ht="20.25">
      <c r="A1389" s="215"/>
      <c r="B1389" s="216" t="str">
        <f>IF(LEN(A1389)=0,"",INDEX('Smelter Look-up'!$A:$A,MATCH($A1389,'Smelter Look-up'!$E:$E,0)))</f>
        <v/>
      </c>
      <c r="C1389" s="220" t="str">
        <f>IF(LEN(A1389)=0,"",INDEX('Smelter Look-up'!$C:$C,MATCH($A1389,'Smelter Look-up'!$E:$E,0)))</f>
        <v/>
      </c>
      <c r="D1389" s="216"/>
      <c r="E1389" s="216" t="str">
        <f ca="1">IF(ISERROR($V1389),"",OFFSET('Smelter Look-up'!$D$4,$V1389-4,0)&amp;"")</f>
        <v/>
      </c>
      <c r="F1389" s="216" t="str">
        <f ca="1">IF(ISERROR($V1389),"",OFFSET('Smelter Look-up'!$E$4,$V1389-4,0))</f>
        <v/>
      </c>
      <c r="G1389" s="216" t="str">
        <f ca="1">IF(C1389=$X$4,"Enter smelter details", IF(ISERROR($V1389),"",OFFSET('Smelter Look-up'!$F$4,$V1389-4,0)))</f>
        <v/>
      </c>
      <c r="H1389" s="217" t="str">
        <f ca="1">IF(ISERROR($V1389),"",OFFSET('Smelter Look-up'!$G$4,$V1389-4,0))</f>
        <v/>
      </c>
      <c r="I1389" s="218" t="str">
        <f ca="1">IF(ISERROR($V1389),"",OFFSET('Smelter Look-up'!$H$4,$V1389-4,0))</f>
        <v/>
      </c>
      <c r="J1389" s="218" t="str">
        <f ca="1">IF(ISERROR($V1389),"",OFFSET('Smelter Look-up'!$I$4,$V1389-4,0))</f>
        <v/>
      </c>
      <c r="K1389" s="267"/>
      <c r="L1389" s="267"/>
      <c r="M1389" s="267"/>
      <c r="N1389" s="267"/>
      <c r="O1389" s="267"/>
      <c r="P1389" s="219"/>
      <c r="Q1389" s="268"/>
      <c r="R1389" s="216" t="str">
        <f ca="1">IF(ISERROR($V1389),"",OFFSET('Smelter Look-up'!$C$4,$V1389-4,0)&amp;"")</f>
        <v/>
      </c>
      <c r="S1389" s="224" t="str">
        <f t="shared" ca="1" si="66"/>
        <v/>
      </c>
      <c r="T1389" s="224" t="str">
        <f ca="1">IF(B1389="","",IF(ISERROR(MATCH($J1389,SorP!$B$1:$B$6230,0)),"",INDIRECT("'SorP'!$A$"&amp;MATCH($J1389,SorP!$B$1:$B$6230,0))))</f>
        <v/>
      </c>
      <c r="U1389" s="239"/>
      <c r="V1389" s="269" t="e">
        <f>IF(C1389="",NA(),MATCH($B1389&amp;$C1389,'Smelter Look-up'!$J:$J,0))</f>
        <v>#N/A</v>
      </c>
      <c r="W1389" s="270"/>
      <c r="X1389" s="270">
        <f t="shared" ca="1" si="67"/>
        <v>0</v>
      </c>
      <c r="Y1389" s="270"/>
      <c r="Z1389" s="270"/>
      <c r="AB1389" s="272" t="str">
        <f t="shared" si="68"/>
        <v/>
      </c>
    </row>
    <row r="1390" spans="1:28" s="271" customFormat="1" ht="20.25">
      <c r="A1390" s="215"/>
      <c r="B1390" s="216" t="str">
        <f>IF(LEN(A1390)=0,"",INDEX('Smelter Look-up'!$A:$A,MATCH($A1390,'Smelter Look-up'!$E:$E,0)))</f>
        <v/>
      </c>
      <c r="C1390" s="220" t="str">
        <f>IF(LEN(A1390)=0,"",INDEX('Smelter Look-up'!$C:$C,MATCH($A1390,'Smelter Look-up'!$E:$E,0)))</f>
        <v/>
      </c>
      <c r="D1390" s="216"/>
      <c r="E1390" s="216" t="str">
        <f ca="1">IF(ISERROR($V1390),"",OFFSET('Smelter Look-up'!$D$4,$V1390-4,0)&amp;"")</f>
        <v/>
      </c>
      <c r="F1390" s="216" t="str">
        <f ca="1">IF(ISERROR($V1390),"",OFFSET('Smelter Look-up'!$E$4,$V1390-4,0))</f>
        <v/>
      </c>
      <c r="G1390" s="216" t="str">
        <f ca="1">IF(C1390=$X$4,"Enter smelter details", IF(ISERROR($V1390),"",OFFSET('Smelter Look-up'!$F$4,$V1390-4,0)))</f>
        <v/>
      </c>
      <c r="H1390" s="217" t="str">
        <f ca="1">IF(ISERROR($V1390),"",OFFSET('Smelter Look-up'!$G$4,$V1390-4,0))</f>
        <v/>
      </c>
      <c r="I1390" s="218" t="str">
        <f ca="1">IF(ISERROR($V1390),"",OFFSET('Smelter Look-up'!$H$4,$V1390-4,0))</f>
        <v/>
      </c>
      <c r="J1390" s="218" t="str">
        <f ca="1">IF(ISERROR($V1390),"",OFFSET('Smelter Look-up'!$I$4,$V1390-4,0))</f>
        <v/>
      </c>
      <c r="K1390" s="267"/>
      <c r="L1390" s="267"/>
      <c r="M1390" s="267"/>
      <c r="N1390" s="267"/>
      <c r="O1390" s="267"/>
      <c r="P1390" s="219"/>
      <c r="Q1390" s="268"/>
      <c r="R1390" s="216" t="str">
        <f ca="1">IF(ISERROR($V1390),"",OFFSET('Smelter Look-up'!$C$4,$V1390-4,0)&amp;"")</f>
        <v/>
      </c>
      <c r="S1390" s="224" t="str">
        <f t="shared" ca="1" si="66"/>
        <v/>
      </c>
      <c r="T1390" s="224" t="str">
        <f ca="1">IF(B1390="","",IF(ISERROR(MATCH($J1390,SorP!$B$1:$B$6230,0)),"",INDIRECT("'SorP'!$A$"&amp;MATCH($J1390,SorP!$B$1:$B$6230,0))))</f>
        <v/>
      </c>
      <c r="U1390" s="239"/>
      <c r="V1390" s="269" t="e">
        <f>IF(C1390="",NA(),MATCH($B1390&amp;$C1390,'Smelter Look-up'!$J:$J,0))</f>
        <v>#N/A</v>
      </c>
      <c r="W1390" s="270"/>
      <c r="X1390" s="270">
        <f t="shared" ca="1" si="67"/>
        <v>0</v>
      </c>
      <c r="Y1390" s="270"/>
      <c r="Z1390" s="270"/>
      <c r="AB1390" s="272" t="str">
        <f t="shared" si="68"/>
        <v/>
      </c>
    </row>
    <row r="1391" spans="1:28" s="271" customFormat="1" ht="20.25">
      <c r="A1391" s="215"/>
      <c r="B1391" s="216" t="str">
        <f>IF(LEN(A1391)=0,"",INDEX('Smelter Look-up'!$A:$A,MATCH($A1391,'Smelter Look-up'!$E:$E,0)))</f>
        <v/>
      </c>
      <c r="C1391" s="220" t="str">
        <f>IF(LEN(A1391)=0,"",INDEX('Smelter Look-up'!$C:$C,MATCH($A1391,'Smelter Look-up'!$E:$E,0)))</f>
        <v/>
      </c>
      <c r="D1391" s="216"/>
      <c r="E1391" s="216" t="str">
        <f ca="1">IF(ISERROR($V1391),"",OFFSET('Smelter Look-up'!$D$4,$V1391-4,0)&amp;"")</f>
        <v/>
      </c>
      <c r="F1391" s="216" t="str">
        <f ca="1">IF(ISERROR($V1391),"",OFFSET('Smelter Look-up'!$E$4,$V1391-4,0))</f>
        <v/>
      </c>
      <c r="G1391" s="216" t="str">
        <f ca="1">IF(C1391=$X$4,"Enter smelter details", IF(ISERROR($V1391),"",OFFSET('Smelter Look-up'!$F$4,$V1391-4,0)))</f>
        <v/>
      </c>
      <c r="H1391" s="217" t="str">
        <f ca="1">IF(ISERROR($V1391),"",OFFSET('Smelter Look-up'!$G$4,$V1391-4,0))</f>
        <v/>
      </c>
      <c r="I1391" s="218" t="str">
        <f ca="1">IF(ISERROR($V1391),"",OFFSET('Smelter Look-up'!$H$4,$V1391-4,0))</f>
        <v/>
      </c>
      <c r="J1391" s="218" t="str">
        <f ca="1">IF(ISERROR($V1391),"",OFFSET('Smelter Look-up'!$I$4,$V1391-4,0))</f>
        <v/>
      </c>
      <c r="K1391" s="267"/>
      <c r="L1391" s="267"/>
      <c r="M1391" s="267"/>
      <c r="N1391" s="267"/>
      <c r="O1391" s="267"/>
      <c r="P1391" s="219"/>
      <c r="Q1391" s="268"/>
      <c r="R1391" s="216" t="str">
        <f ca="1">IF(ISERROR($V1391),"",OFFSET('Smelter Look-up'!$C$4,$V1391-4,0)&amp;"")</f>
        <v/>
      </c>
      <c r="S1391" s="224" t="str">
        <f t="shared" ca="1" si="66"/>
        <v/>
      </c>
      <c r="T1391" s="224" t="str">
        <f ca="1">IF(B1391="","",IF(ISERROR(MATCH($J1391,SorP!$B$1:$B$6230,0)),"",INDIRECT("'SorP'!$A$"&amp;MATCH($J1391,SorP!$B$1:$B$6230,0))))</f>
        <v/>
      </c>
      <c r="U1391" s="239"/>
      <c r="V1391" s="269" t="e">
        <f>IF(C1391="",NA(),MATCH($B1391&amp;$C1391,'Smelter Look-up'!$J:$J,0))</f>
        <v>#N/A</v>
      </c>
      <c r="W1391" s="270"/>
      <c r="X1391" s="270">
        <f t="shared" ca="1" si="67"/>
        <v>0</v>
      </c>
      <c r="Y1391" s="270"/>
      <c r="Z1391" s="270"/>
      <c r="AB1391" s="272" t="str">
        <f t="shared" si="68"/>
        <v/>
      </c>
    </row>
    <row r="1392" spans="1:28" s="271" customFormat="1" ht="20.25">
      <c r="A1392" s="215"/>
      <c r="B1392" s="216" t="str">
        <f>IF(LEN(A1392)=0,"",INDEX('Smelter Look-up'!$A:$A,MATCH($A1392,'Smelter Look-up'!$E:$E,0)))</f>
        <v/>
      </c>
      <c r="C1392" s="220" t="str">
        <f>IF(LEN(A1392)=0,"",INDEX('Smelter Look-up'!$C:$C,MATCH($A1392,'Smelter Look-up'!$E:$E,0)))</f>
        <v/>
      </c>
      <c r="D1392" s="216"/>
      <c r="E1392" s="216" t="str">
        <f ca="1">IF(ISERROR($V1392),"",OFFSET('Smelter Look-up'!$D$4,$V1392-4,0)&amp;"")</f>
        <v/>
      </c>
      <c r="F1392" s="216" t="str">
        <f ca="1">IF(ISERROR($V1392),"",OFFSET('Smelter Look-up'!$E$4,$V1392-4,0))</f>
        <v/>
      </c>
      <c r="G1392" s="216" t="str">
        <f ca="1">IF(C1392=$X$4,"Enter smelter details", IF(ISERROR($V1392),"",OFFSET('Smelter Look-up'!$F$4,$V1392-4,0)))</f>
        <v/>
      </c>
      <c r="H1392" s="217" t="str">
        <f ca="1">IF(ISERROR($V1392),"",OFFSET('Smelter Look-up'!$G$4,$V1392-4,0))</f>
        <v/>
      </c>
      <c r="I1392" s="218" t="str">
        <f ca="1">IF(ISERROR($V1392),"",OFFSET('Smelter Look-up'!$H$4,$V1392-4,0))</f>
        <v/>
      </c>
      <c r="J1392" s="218" t="str">
        <f ca="1">IF(ISERROR($V1392),"",OFFSET('Smelter Look-up'!$I$4,$V1392-4,0))</f>
        <v/>
      </c>
      <c r="K1392" s="267"/>
      <c r="L1392" s="267"/>
      <c r="M1392" s="267"/>
      <c r="N1392" s="267"/>
      <c r="O1392" s="267"/>
      <c r="P1392" s="219"/>
      <c r="Q1392" s="268"/>
      <c r="R1392" s="216" t="str">
        <f ca="1">IF(ISERROR($V1392),"",OFFSET('Smelter Look-up'!$C$4,$V1392-4,0)&amp;"")</f>
        <v/>
      </c>
      <c r="S1392" s="224" t="str">
        <f t="shared" ca="1" si="66"/>
        <v/>
      </c>
      <c r="T1392" s="224" t="str">
        <f ca="1">IF(B1392="","",IF(ISERROR(MATCH($J1392,SorP!$B$1:$B$6230,0)),"",INDIRECT("'SorP'!$A$"&amp;MATCH($J1392,SorP!$B$1:$B$6230,0))))</f>
        <v/>
      </c>
      <c r="U1392" s="239"/>
      <c r="V1392" s="269" t="e">
        <f>IF(C1392="",NA(),MATCH($B1392&amp;$C1392,'Smelter Look-up'!$J:$J,0))</f>
        <v>#N/A</v>
      </c>
      <c r="W1392" s="270"/>
      <c r="X1392" s="270">
        <f t="shared" ca="1" si="67"/>
        <v>0</v>
      </c>
      <c r="Y1392" s="270"/>
      <c r="Z1392" s="270"/>
      <c r="AB1392" s="272" t="str">
        <f t="shared" si="68"/>
        <v/>
      </c>
    </row>
    <row r="1393" spans="1:28" s="271" customFormat="1" ht="20.25">
      <c r="A1393" s="215"/>
      <c r="B1393" s="216" t="str">
        <f>IF(LEN(A1393)=0,"",INDEX('Smelter Look-up'!$A:$A,MATCH($A1393,'Smelter Look-up'!$E:$E,0)))</f>
        <v/>
      </c>
      <c r="C1393" s="220" t="str">
        <f>IF(LEN(A1393)=0,"",INDEX('Smelter Look-up'!$C:$C,MATCH($A1393,'Smelter Look-up'!$E:$E,0)))</f>
        <v/>
      </c>
      <c r="D1393" s="216"/>
      <c r="E1393" s="216" t="str">
        <f ca="1">IF(ISERROR($V1393),"",OFFSET('Smelter Look-up'!$D$4,$V1393-4,0)&amp;"")</f>
        <v/>
      </c>
      <c r="F1393" s="216" t="str">
        <f ca="1">IF(ISERROR($V1393),"",OFFSET('Smelter Look-up'!$E$4,$V1393-4,0))</f>
        <v/>
      </c>
      <c r="G1393" s="216" t="str">
        <f ca="1">IF(C1393=$X$4,"Enter smelter details", IF(ISERROR($V1393),"",OFFSET('Smelter Look-up'!$F$4,$V1393-4,0)))</f>
        <v/>
      </c>
      <c r="H1393" s="217" t="str">
        <f ca="1">IF(ISERROR($V1393),"",OFFSET('Smelter Look-up'!$G$4,$V1393-4,0))</f>
        <v/>
      </c>
      <c r="I1393" s="218" t="str">
        <f ca="1">IF(ISERROR($V1393),"",OFFSET('Smelter Look-up'!$H$4,$V1393-4,0))</f>
        <v/>
      </c>
      <c r="J1393" s="218" t="str">
        <f ca="1">IF(ISERROR($V1393),"",OFFSET('Smelter Look-up'!$I$4,$V1393-4,0))</f>
        <v/>
      </c>
      <c r="K1393" s="267"/>
      <c r="L1393" s="267"/>
      <c r="M1393" s="267"/>
      <c r="N1393" s="267"/>
      <c r="O1393" s="267"/>
      <c r="P1393" s="219"/>
      <c r="Q1393" s="268"/>
      <c r="R1393" s="216" t="str">
        <f ca="1">IF(ISERROR($V1393),"",OFFSET('Smelter Look-up'!$C$4,$V1393-4,0)&amp;"")</f>
        <v/>
      </c>
      <c r="S1393" s="224" t="str">
        <f t="shared" ca="1" si="66"/>
        <v/>
      </c>
      <c r="T1393" s="224" t="str">
        <f ca="1">IF(B1393="","",IF(ISERROR(MATCH($J1393,SorP!$B$1:$B$6230,0)),"",INDIRECT("'SorP'!$A$"&amp;MATCH($J1393,SorP!$B$1:$B$6230,0))))</f>
        <v/>
      </c>
      <c r="U1393" s="239"/>
      <c r="V1393" s="269" t="e">
        <f>IF(C1393="",NA(),MATCH($B1393&amp;$C1393,'Smelter Look-up'!$J:$J,0))</f>
        <v>#N/A</v>
      </c>
      <c r="W1393" s="270"/>
      <c r="X1393" s="270">
        <f t="shared" ca="1" si="67"/>
        <v>0</v>
      </c>
      <c r="Y1393" s="270"/>
      <c r="Z1393" s="270"/>
      <c r="AB1393" s="272" t="str">
        <f t="shared" si="68"/>
        <v/>
      </c>
    </row>
    <row r="1394" spans="1:28" s="271" customFormat="1" ht="20.25">
      <c r="A1394" s="215"/>
      <c r="B1394" s="216" t="str">
        <f>IF(LEN(A1394)=0,"",INDEX('Smelter Look-up'!$A:$A,MATCH($A1394,'Smelter Look-up'!$E:$E,0)))</f>
        <v/>
      </c>
      <c r="C1394" s="220" t="str">
        <f>IF(LEN(A1394)=0,"",INDEX('Smelter Look-up'!$C:$C,MATCH($A1394,'Smelter Look-up'!$E:$E,0)))</f>
        <v/>
      </c>
      <c r="D1394" s="216"/>
      <c r="E1394" s="216" t="str">
        <f ca="1">IF(ISERROR($V1394),"",OFFSET('Smelter Look-up'!$D$4,$V1394-4,0)&amp;"")</f>
        <v/>
      </c>
      <c r="F1394" s="216" t="str">
        <f ca="1">IF(ISERROR($V1394),"",OFFSET('Smelter Look-up'!$E$4,$V1394-4,0))</f>
        <v/>
      </c>
      <c r="G1394" s="216" t="str">
        <f ca="1">IF(C1394=$X$4,"Enter smelter details", IF(ISERROR($V1394),"",OFFSET('Smelter Look-up'!$F$4,$V1394-4,0)))</f>
        <v/>
      </c>
      <c r="H1394" s="217" t="str">
        <f ca="1">IF(ISERROR($V1394),"",OFFSET('Smelter Look-up'!$G$4,$V1394-4,0))</f>
        <v/>
      </c>
      <c r="I1394" s="218" t="str">
        <f ca="1">IF(ISERROR($V1394),"",OFFSET('Smelter Look-up'!$H$4,$V1394-4,0))</f>
        <v/>
      </c>
      <c r="J1394" s="218" t="str">
        <f ca="1">IF(ISERROR($V1394),"",OFFSET('Smelter Look-up'!$I$4,$V1394-4,0))</f>
        <v/>
      </c>
      <c r="K1394" s="267"/>
      <c r="L1394" s="267"/>
      <c r="M1394" s="267"/>
      <c r="N1394" s="267"/>
      <c r="O1394" s="267"/>
      <c r="P1394" s="219"/>
      <c r="Q1394" s="268"/>
      <c r="R1394" s="216" t="str">
        <f ca="1">IF(ISERROR($V1394),"",OFFSET('Smelter Look-up'!$C$4,$V1394-4,0)&amp;"")</f>
        <v/>
      </c>
      <c r="S1394" s="224" t="str">
        <f t="shared" ca="1" si="66"/>
        <v/>
      </c>
      <c r="T1394" s="224" t="str">
        <f ca="1">IF(B1394="","",IF(ISERROR(MATCH($J1394,SorP!$B$1:$B$6230,0)),"",INDIRECT("'SorP'!$A$"&amp;MATCH($J1394,SorP!$B$1:$B$6230,0))))</f>
        <v/>
      </c>
      <c r="U1394" s="239"/>
      <c r="V1394" s="269" t="e">
        <f>IF(C1394="",NA(),MATCH($B1394&amp;$C1394,'Smelter Look-up'!$J:$J,0))</f>
        <v>#N/A</v>
      </c>
      <c r="W1394" s="270"/>
      <c r="X1394" s="270">
        <f t="shared" ca="1" si="67"/>
        <v>0</v>
      </c>
      <c r="Y1394" s="270"/>
      <c r="Z1394" s="270"/>
      <c r="AB1394" s="272" t="str">
        <f t="shared" si="68"/>
        <v/>
      </c>
    </row>
    <row r="1395" spans="1:28" s="271" customFormat="1" ht="20.25">
      <c r="A1395" s="215"/>
      <c r="B1395" s="216" t="str">
        <f>IF(LEN(A1395)=0,"",INDEX('Smelter Look-up'!$A:$A,MATCH($A1395,'Smelter Look-up'!$E:$E,0)))</f>
        <v/>
      </c>
      <c r="C1395" s="220" t="str">
        <f>IF(LEN(A1395)=0,"",INDEX('Smelter Look-up'!$C:$C,MATCH($A1395,'Smelter Look-up'!$E:$E,0)))</f>
        <v/>
      </c>
      <c r="D1395" s="216"/>
      <c r="E1395" s="216" t="str">
        <f ca="1">IF(ISERROR($V1395),"",OFFSET('Smelter Look-up'!$D$4,$V1395-4,0)&amp;"")</f>
        <v/>
      </c>
      <c r="F1395" s="216" t="str">
        <f ca="1">IF(ISERROR($V1395),"",OFFSET('Smelter Look-up'!$E$4,$V1395-4,0))</f>
        <v/>
      </c>
      <c r="G1395" s="216" t="str">
        <f ca="1">IF(C1395=$X$4,"Enter smelter details", IF(ISERROR($V1395),"",OFFSET('Smelter Look-up'!$F$4,$V1395-4,0)))</f>
        <v/>
      </c>
      <c r="H1395" s="217" t="str">
        <f ca="1">IF(ISERROR($V1395),"",OFFSET('Smelter Look-up'!$G$4,$V1395-4,0))</f>
        <v/>
      </c>
      <c r="I1395" s="218" t="str">
        <f ca="1">IF(ISERROR($V1395),"",OFFSET('Smelter Look-up'!$H$4,$V1395-4,0))</f>
        <v/>
      </c>
      <c r="J1395" s="218" t="str">
        <f ca="1">IF(ISERROR($V1395),"",OFFSET('Smelter Look-up'!$I$4,$V1395-4,0))</f>
        <v/>
      </c>
      <c r="K1395" s="267"/>
      <c r="L1395" s="267"/>
      <c r="M1395" s="267"/>
      <c r="N1395" s="267"/>
      <c r="O1395" s="267"/>
      <c r="P1395" s="219"/>
      <c r="Q1395" s="268"/>
      <c r="R1395" s="216" t="str">
        <f ca="1">IF(ISERROR($V1395),"",OFFSET('Smelter Look-up'!$C$4,$V1395-4,0)&amp;"")</f>
        <v/>
      </c>
      <c r="S1395" s="224" t="str">
        <f t="shared" ca="1" si="66"/>
        <v/>
      </c>
      <c r="T1395" s="224" t="str">
        <f ca="1">IF(B1395="","",IF(ISERROR(MATCH($J1395,SorP!$B$1:$B$6230,0)),"",INDIRECT("'SorP'!$A$"&amp;MATCH($J1395,SorP!$B$1:$B$6230,0))))</f>
        <v/>
      </c>
      <c r="U1395" s="239"/>
      <c r="V1395" s="269" t="e">
        <f>IF(C1395="",NA(),MATCH($B1395&amp;$C1395,'Smelter Look-up'!$J:$J,0))</f>
        <v>#N/A</v>
      </c>
      <c r="W1395" s="270"/>
      <c r="X1395" s="270">
        <f t="shared" ca="1" si="67"/>
        <v>0</v>
      </c>
      <c r="Y1395" s="270"/>
      <c r="Z1395" s="270"/>
      <c r="AB1395" s="272" t="str">
        <f t="shared" si="68"/>
        <v/>
      </c>
    </row>
    <row r="1396" spans="1:28" s="271" customFormat="1" ht="20.25">
      <c r="A1396" s="215"/>
      <c r="B1396" s="216" t="str">
        <f>IF(LEN(A1396)=0,"",INDEX('Smelter Look-up'!$A:$A,MATCH($A1396,'Smelter Look-up'!$E:$E,0)))</f>
        <v/>
      </c>
      <c r="C1396" s="220" t="str">
        <f>IF(LEN(A1396)=0,"",INDEX('Smelter Look-up'!$C:$C,MATCH($A1396,'Smelter Look-up'!$E:$E,0)))</f>
        <v/>
      </c>
      <c r="D1396" s="216"/>
      <c r="E1396" s="216" t="str">
        <f ca="1">IF(ISERROR($V1396),"",OFFSET('Smelter Look-up'!$D$4,$V1396-4,0)&amp;"")</f>
        <v/>
      </c>
      <c r="F1396" s="216" t="str">
        <f ca="1">IF(ISERROR($V1396),"",OFFSET('Smelter Look-up'!$E$4,$V1396-4,0))</f>
        <v/>
      </c>
      <c r="G1396" s="216" t="str">
        <f ca="1">IF(C1396=$X$4,"Enter smelter details", IF(ISERROR($V1396),"",OFFSET('Smelter Look-up'!$F$4,$V1396-4,0)))</f>
        <v/>
      </c>
      <c r="H1396" s="217" t="str">
        <f ca="1">IF(ISERROR($V1396),"",OFFSET('Smelter Look-up'!$G$4,$V1396-4,0))</f>
        <v/>
      </c>
      <c r="I1396" s="218" t="str">
        <f ca="1">IF(ISERROR($V1396),"",OFFSET('Smelter Look-up'!$H$4,$V1396-4,0))</f>
        <v/>
      </c>
      <c r="J1396" s="218" t="str">
        <f ca="1">IF(ISERROR($V1396),"",OFFSET('Smelter Look-up'!$I$4,$V1396-4,0))</f>
        <v/>
      </c>
      <c r="K1396" s="267"/>
      <c r="L1396" s="267"/>
      <c r="M1396" s="267"/>
      <c r="N1396" s="267"/>
      <c r="O1396" s="267"/>
      <c r="P1396" s="219"/>
      <c r="Q1396" s="268"/>
      <c r="R1396" s="216" t="str">
        <f ca="1">IF(ISERROR($V1396),"",OFFSET('Smelter Look-up'!$C$4,$V1396-4,0)&amp;"")</f>
        <v/>
      </c>
      <c r="S1396" s="224" t="str">
        <f t="shared" ca="1" si="66"/>
        <v/>
      </c>
      <c r="T1396" s="224" t="str">
        <f ca="1">IF(B1396="","",IF(ISERROR(MATCH($J1396,SorP!$B$1:$B$6230,0)),"",INDIRECT("'SorP'!$A$"&amp;MATCH($J1396,SorP!$B$1:$B$6230,0))))</f>
        <v/>
      </c>
      <c r="U1396" s="239"/>
      <c r="V1396" s="269" t="e">
        <f>IF(C1396="",NA(),MATCH($B1396&amp;$C1396,'Smelter Look-up'!$J:$J,0))</f>
        <v>#N/A</v>
      </c>
      <c r="W1396" s="270"/>
      <c r="X1396" s="270">
        <f t="shared" ca="1" si="67"/>
        <v>0</v>
      </c>
      <c r="Y1396" s="270"/>
      <c r="Z1396" s="270"/>
      <c r="AB1396" s="272" t="str">
        <f t="shared" si="68"/>
        <v/>
      </c>
    </row>
    <row r="1397" spans="1:28" s="271" customFormat="1" ht="20.25">
      <c r="A1397" s="215"/>
      <c r="B1397" s="216" t="str">
        <f>IF(LEN(A1397)=0,"",INDEX('Smelter Look-up'!$A:$A,MATCH($A1397,'Smelter Look-up'!$E:$E,0)))</f>
        <v/>
      </c>
      <c r="C1397" s="220" t="str">
        <f>IF(LEN(A1397)=0,"",INDEX('Smelter Look-up'!$C:$C,MATCH($A1397,'Smelter Look-up'!$E:$E,0)))</f>
        <v/>
      </c>
      <c r="D1397" s="216"/>
      <c r="E1397" s="216" t="str">
        <f ca="1">IF(ISERROR($V1397),"",OFFSET('Smelter Look-up'!$D$4,$V1397-4,0)&amp;"")</f>
        <v/>
      </c>
      <c r="F1397" s="216" t="str">
        <f ca="1">IF(ISERROR($V1397),"",OFFSET('Smelter Look-up'!$E$4,$V1397-4,0))</f>
        <v/>
      </c>
      <c r="G1397" s="216" t="str">
        <f ca="1">IF(C1397=$X$4,"Enter smelter details", IF(ISERROR($V1397),"",OFFSET('Smelter Look-up'!$F$4,$V1397-4,0)))</f>
        <v/>
      </c>
      <c r="H1397" s="217" t="str">
        <f ca="1">IF(ISERROR($V1397),"",OFFSET('Smelter Look-up'!$G$4,$V1397-4,0))</f>
        <v/>
      </c>
      <c r="I1397" s="218" t="str">
        <f ca="1">IF(ISERROR($V1397),"",OFFSET('Smelter Look-up'!$H$4,$V1397-4,0))</f>
        <v/>
      </c>
      <c r="J1397" s="218" t="str">
        <f ca="1">IF(ISERROR($V1397),"",OFFSET('Smelter Look-up'!$I$4,$V1397-4,0))</f>
        <v/>
      </c>
      <c r="K1397" s="267"/>
      <c r="L1397" s="267"/>
      <c r="M1397" s="267"/>
      <c r="N1397" s="267"/>
      <c r="O1397" s="267"/>
      <c r="P1397" s="219"/>
      <c r="Q1397" s="268"/>
      <c r="R1397" s="216" t="str">
        <f ca="1">IF(ISERROR($V1397),"",OFFSET('Smelter Look-up'!$C$4,$V1397-4,0)&amp;"")</f>
        <v/>
      </c>
      <c r="S1397" s="224" t="str">
        <f t="shared" ca="1" si="66"/>
        <v/>
      </c>
      <c r="T1397" s="224" t="str">
        <f ca="1">IF(B1397="","",IF(ISERROR(MATCH($J1397,SorP!$B$1:$B$6230,0)),"",INDIRECT("'SorP'!$A$"&amp;MATCH($J1397,SorP!$B$1:$B$6230,0))))</f>
        <v/>
      </c>
      <c r="U1397" s="239"/>
      <c r="V1397" s="269" t="e">
        <f>IF(C1397="",NA(),MATCH($B1397&amp;$C1397,'Smelter Look-up'!$J:$J,0))</f>
        <v>#N/A</v>
      </c>
      <c r="W1397" s="270"/>
      <c r="X1397" s="270">
        <f t="shared" ca="1" si="67"/>
        <v>0</v>
      </c>
      <c r="Y1397" s="270"/>
      <c r="Z1397" s="270"/>
      <c r="AB1397" s="272" t="str">
        <f t="shared" si="68"/>
        <v/>
      </c>
    </row>
    <row r="1398" spans="1:28" s="271" customFormat="1" ht="20.25">
      <c r="A1398" s="215"/>
      <c r="B1398" s="216" t="str">
        <f>IF(LEN(A1398)=0,"",INDEX('Smelter Look-up'!$A:$A,MATCH($A1398,'Smelter Look-up'!$E:$E,0)))</f>
        <v/>
      </c>
      <c r="C1398" s="220" t="str">
        <f>IF(LEN(A1398)=0,"",INDEX('Smelter Look-up'!$C:$C,MATCH($A1398,'Smelter Look-up'!$E:$E,0)))</f>
        <v/>
      </c>
      <c r="D1398" s="216"/>
      <c r="E1398" s="216" t="str">
        <f ca="1">IF(ISERROR($V1398),"",OFFSET('Smelter Look-up'!$D$4,$V1398-4,0)&amp;"")</f>
        <v/>
      </c>
      <c r="F1398" s="216" t="str">
        <f ca="1">IF(ISERROR($V1398),"",OFFSET('Smelter Look-up'!$E$4,$V1398-4,0))</f>
        <v/>
      </c>
      <c r="G1398" s="216" t="str">
        <f ca="1">IF(C1398=$X$4,"Enter smelter details", IF(ISERROR($V1398),"",OFFSET('Smelter Look-up'!$F$4,$V1398-4,0)))</f>
        <v/>
      </c>
      <c r="H1398" s="217" t="str">
        <f ca="1">IF(ISERROR($V1398),"",OFFSET('Smelter Look-up'!$G$4,$V1398-4,0))</f>
        <v/>
      </c>
      <c r="I1398" s="218" t="str">
        <f ca="1">IF(ISERROR($V1398),"",OFFSET('Smelter Look-up'!$H$4,$V1398-4,0))</f>
        <v/>
      </c>
      <c r="J1398" s="218" t="str">
        <f ca="1">IF(ISERROR($V1398),"",OFFSET('Smelter Look-up'!$I$4,$V1398-4,0))</f>
        <v/>
      </c>
      <c r="K1398" s="267"/>
      <c r="L1398" s="267"/>
      <c r="M1398" s="267"/>
      <c r="N1398" s="267"/>
      <c r="O1398" s="267"/>
      <c r="P1398" s="219"/>
      <c r="Q1398" s="268"/>
      <c r="R1398" s="216" t="str">
        <f ca="1">IF(ISERROR($V1398),"",OFFSET('Smelter Look-up'!$C$4,$V1398-4,0)&amp;"")</f>
        <v/>
      </c>
      <c r="S1398" s="224" t="str">
        <f t="shared" ca="1" si="66"/>
        <v/>
      </c>
      <c r="T1398" s="224" t="str">
        <f ca="1">IF(B1398="","",IF(ISERROR(MATCH($J1398,SorP!$B$1:$B$6230,0)),"",INDIRECT("'SorP'!$A$"&amp;MATCH($J1398,SorP!$B$1:$B$6230,0))))</f>
        <v/>
      </c>
      <c r="U1398" s="239"/>
      <c r="V1398" s="269" t="e">
        <f>IF(C1398="",NA(),MATCH($B1398&amp;$C1398,'Smelter Look-up'!$J:$J,0))</f>
        <v>#N/A</v>
      </c>
      <c r="W1398" s="270"/>
      <c r="X1398" s="270">
        <f t="shared" ca="1" si="67"/>
        <v>0</v>
      </c>
      <c r="Y1398" s="270"/>
      <c r="Z1398" s="270"/>
      <c r="AB1398" s="272" t="str">
        <f t="shared" si="68"/>
        <v/>
      </c>
    </row>
    <row r="1399" spans="1:28" s="271" customFormat="1" ht="20.25">
      <c r="A1399" s="215"/>
      <c r="B1399" s="216" t="str">
        <f>IF(LEN(A1399)=0,"",INDEX('Smelter Look-up'!$A:$A,MATCH($A1399,'Smelter Look-up'!$E:$E,0)))</f>
        <v/>
      </c>
      <c r="C1399" s="220" t="str">
        <f>IF(LEN(A1399)=0,"",INDEX('Smelter Look-up'!$C:$C,MATCH($A1399,'Smelter Look-up'!$E:$E,0)))</f>
        <v/>
      </c>
      <c r="D1399" s="216"/>
      <c r="E1399" s="216" t="str">
        <f ca="1">IF(ISERROR($V1399),"",OFFSET('Smelter Look-up'!$D$4,$V1399-4,0)&amp;"")</f>
        <v/>
      </c>
      <c r="F1399" s="216" t="str">
        <f ca="1">IF(ISERROR($V1399),"",OFFSET('Smelter Look-up'!$E$4,$V1399-4,0))</f>
        <v/>
      </c>
      <c r="G1399" s="216" t="str">
        <f ca="1">IF(C1399=$X$4,"Enter smelter details", IF(ISERROR($V1399),"",OFFSET('Smelter Look-up'!$F$4,$V1399-4,0)))</f>
        <v/>
      </c>
      <c r="H1399" s="217" t="str">
        <f ca="1">IF(ISERROR($V1399),"",OFFSET('Smelter Look-up'!$G$4,$V1399-4,0))</f>
        <v/>
      </c>
      <c r="I1399" s="218" t="str">
        <f ca="1">IF(ISERROR($V1399),"",OFFSET('Smelter Look-up'!$H$4,$V1399-4,0))</f>
        <v/>
      </c>
      <c r="J1399" s="218" t="str">
        <f ca="1">IF(ISERROR($V1399),"",OFFSET('Smelter Look-up'!$I$4,$V1399-4,0))</f>
        <v/>
      </c>
      <c r="K1399" s="267"/>
      <c r="L1399" s="267"/>
      <c r="M1399" s="267"/>
      <c r="N1399" s="267"/>
      <c r="O1399" s="267"/>
      <c r="P1399" s="219"/>
      <c r="Q1399" s="268"/>
      <c r="R1399" s="216" t="str">
        <f ca="1">IF(ISERROR($V1399),"",OFFSET('Smelter Look-up'!$C$4,$V1399-4,0)&amp;"")</f>
        <v/>
      </c>
      <c r="S1399" s="224" t="str">
        <f t="shared" ca="1" si="66"/>
        <v/>
      </c>
      <c r="T1399" s="224" t="str">
        <f ca="1">IF(B1399="","",IF(ISERROR(MATCH($J1399,SorP!$B$1:$B$6230,0)),"",INDIRECT("'SorP'!$A$"&amp;MATCH($J1399,SorP!$B$1:$B$6230,0))))</f>
        <v/>
      </c>
      <c r="U1399" s="239"/>
      <c r="V1399" s="269" t="e">
        <f>IF(C1399="",NA(),MATCH($B1399&amp;$C1399,'Smelter Look-up'!$J:$J,0))</f>
        <v>#N/A</v>
      </c>
      <c r="W1399" s="270"/>
      <c r="X1399" s="270">
        <f t="shared" ca="1" si="67"/>
        <v>0</v>
      </c>
      <c r="Y1399" s="270"/>
      <c r="Z1399" s="270"/>
      <c r="AB1399" s="272" t="str">
        <f t="shared" si="68"/>
        <v/>
      </c>
    </row>
    <row r="1400" spans="1:28" s="271" customFormat="1" ht="20.25">
      <c r="A1400" s="215"/>
      <c r="B1400" s="216" t="str">
        <f>IF(LEN(A1400)=0,"",INDEX('Smelter Look-up'!$A:$A,MATCH($A1400,'Smelter Look-up'!$E:$E,0)))</f>
        <v/>
      </c>
      <c r="C1400" s="220" t="str">
        <f>IF(LEN(A1400)=0,"",INDEX('Smelter Look-up'!$C:$C,MATCH($A1400,'Smelter Look-up'!$E:$E,0)))</f>
        <v/>
      </c>
      <c r="D1400" s="216"/>
      <c r="E1400" s="216" t="str">
        <f ca="1">IF(ISERROR($V1400),"",OFFSET('Smelter Look-up'!$D$4,$V1400-4,0)&amp;"")</f>
        <v/>
      </c>
      <c r="F1400" s="216" t="str">
        <f ca="1">IF(ISERROR($V1400),"",OFFSET('Smelter Look-up'!$E$4,$V1400-4,0))</f>
        <v/>
      </c>
      <c r="G1400" s="216" t="str">
        <f ca="1">IF(C1400=$X$4,"Enter smelter details", IF(ISERROR($V1400),"",OFFSET('Smelter Look-up'!$F$4,$V1400-4,0)))</f>
        <v/>
      </c>
      <c r="H1400" s="217" t="str">
        <f ca="1">IF(ISERROR($V1400),"",OFFSET('Smelter Look-up'!$G$4,$V1400-4,0))</f>
        <v/>
      </c>
      <c r="I1400" s="218" t="str">
        <f ca="1">IF(ISERROR($V1400),"",OFFSET('Smelter Look-up'!$H$4,$V1400-4,0))</f>
        <v/>
      </c>
      <c r="J1400" s="218" t="str">
        <f ca="1">IF(ISERROR($V1400),"",OFFSET('Smelter Look-up'!$I$4,$V1400-4,0))</f>
        <v/>
      </c>
      <c r="K1400" s="267"/>
      <c r="L1400" s="267"/>
      <c r="M1400" s="267"/>
      <c r="N1400" s="267"/>
      <c r="O1400" s="267"/>
      <c r="P1400" s="219"/>
      <c r="Q1400" s="268"/>
      <c r="R1400" s="216" t="str">
        <f ca="1">IF(ISERROR($V1400),"",OFFSET('Smelter Look-up'!$C$4,$V1400-4,0)&amp;"")</f>
        <v/>
      </c>
      <c r="S1400" s="224" t="str">
        <f t="shared" ca="1" si="66"/>
        <v/>
      </c>
      <c r="T1400" s="224" t="str">
        <f ca="1">IF(B1400="","",IF(ISERROR(MATCH($J1400,SorP!$B$1:$B$6230,0)),"",INDIRECT("'SorP'!$A$"&amp;MATCH($J1400,SorP!$B$1:$B$6230,0))))</f>
        <v/>
      </c>
      <c r="U1400" s="239"/>
      <c r="V1400" s="269" t="e">
        <f>IF(C1400="",NA(),MATCH($B1400&amp;$C1400,'Smelter Look-up'!$J:$J,0))</f>
        <v>#N/A</v>
      </c>
      <c r="W1400" s="270"/>
      <c r="X1400" s="270">
        <f t="shared" ca="1" si="67"/>
        <v>0</v>
      </c>
      <c r="Y1400" s="270"/>
      <c r="Z1400" s="270"/>
      <c r="AB1400" s="272" t="str">
        <f t="shared" si="68"/>
        <v/>
      </c>
    </row>
    <row r="1401" spans="1:28" s="271" customFormat="1" ht="20.25">
      <c r="A1401" s="215"/>
      <c r="B1401" s="216" t="str">
        <f>IF(LEN(A1401)=0,"",INDEX('Smelter Look-up'!$A:$A,MATCH($A1401,'Smelter Look-up'!$E:$E,0)))</f>
        <v/>
      </c>
      <c r="C1401" s="220" t="str">
        <f>IF(LEN(A1401)=0,"",INDEX('Smelter Look-up'!$C:$C,MATCH($A1401,'Smelter Look-up'!$E:$E,0)))</f>
        <v/>
      </c>
      <c r="D1401" s="216"/>
      <c r="E1401" s="216" t="str">
        <f ca="1">IF(ISERROR($V1401),"",OFFSET('Smelter Look-up'!$D$4,$V1401-4,0)&amp;"")</f>
        <v/>
      </c>
      <c r="F1401" s="216" t="str">
        <f ca="1">IF(ISERROR($V1401),"",OFFSET('Smelter Look-up'!$E$4,$V1401-4,0))</f>
        <v/>
      </c>
      <c r="G1401" s="216" t="str">
        <f ca="1">IF(C1401=$X$4,"Enter smelter details", IF(ISERROR($V1401),"",OFFSET('Smelter Look-up'!$F$4,$V1401-4,0)))</f>
        <v/>
      </c>
      <c r="H1401" s="217" t="str">
        <f ca="1">IF(ISERROR($V1401),"",OFFSET('Smelter Look-up'!$G$4,$V1401-4,0))</f>
        <v/>
      </c>
      <c r="I1401" s="218" t="str">
        <f ca="1">IF(ISERROR($V1401),"",OFFSET('Smelter Look-up'!$H$4,$V1401-4,0))</f>
        <v/>
      </c>
      <c r="J1401" s="218" t="str">
        <f ca="1">IF(ISERROR($V1401),"",OFFSET('Smelter Look-up'!$I$4,$V1401-4,0))</f>
        <v/>
      </c>
      <c r="K1401" s="267"/>
      <c r="L1401" s="267"/>
      <c r="M1401" s="267"/>
      <c r="N1401" s="267"/>
      <c r="O1401" s="267"/>
      <c r="P1401" s="219"/>
      <c r="Q1401" s="268"/>
      <c r="R1401" s="216" t="str">
        <f ca="1">IF(ISERROR($V1401),"",OFFSET('Smelter Look-up'!$C$4,$V1401-4,0)&amp;"")</f>
        <v/>
      </c>
      <c r="S1401" s="224" t="str">
        <f t="shared" ca="1" si="66"/>
        <v/>
      </c>
      <c r="T1401" s="224" t="str">
        <f ca="1">IF(B1401="","",IF(ISERROR(MATCH($J1401,SorP!$B$1:$B$6230,0)),"",INDIRECT("'SorP'!$A$"&amp;MATCH($J1401,SorP!$B$1:$B$6230,0))))</f>
        <v/>
      </c>
      <c r="U1401" s="239"/>
      <c r="V1401" s="269" t="e">
        <f>IF(C1401="",NA(),MATCH($B1401&amp;$C1401,'Smelter Look-up'!$J:$J,0))</f>
        <v>#N/A</v>
      </c>
      <c r="W1401" s="270"/>
      <c r="X1401" s="270">
        <f t="shared" ca="1" si="67"/>
        <v>0</v>
      </c>
      <c r="Y1401" s="270"/>
      <c r="Z1401" s="270"/>
      <c r="AB1401" s="272" t="str">
        <f t="shared" si="68"/>
        <v/>
      </c>
    </row>
    <row r="1402" spans="1:28" s="271" customFormat="1" ht="20.25">
      <c r="A1402" s="215"/>
      <c r="B1402" s="216" t="str">
        <f>IF(LEN(A1402)=0,"",INDEX('Smelter Look-up'!$A:$A,MATCH($A1402,'Smelter Look-up'!$E:$E,0)))</f>
        <v/>
      </c>
      <c r="C1402" s="220" t="str">
        <f>IF(LEN(A1402)=0,"",INDEX('Smelter Look-up'!$C:$C,MATCH($A1402,'Smelter Look-up'!$E:$E,0)))</f>
        <v/>
      </c>
      <c r="D1402" s="216"/>
      <c r="E1402" s="216" t="str">
        <f ca="1">IF(ISERROR($V1402),"",OFFSET('Smelter Look-up'!$D$4,$V1402-4,0)&amp;"")</f>
        <v/>
      </c>
      <c r="F1402" s="216" t="str">
        <f ca="1">IF(ISERROR($V1402),"",OFFSET('Smelter Look-up'!$E$4,$V1402-4,0))</f>
        <v/>
      </c>
      <c r="G1402" s="216" t="str">
        <f ca="1">IF(C1402=$X$4,"Enter smelter details", IF(ISERROR($V1402),"",OFFSET('Smelter Look-up'!$F$4,$V1402-4,0)))</f>
        <v/>
      </c>
      <c r="H1402" s="217" t="str">
        <f ca="1">IF(ISERROR($V1402),"",OFFSET('Smelter Look-up'!$G$4,$V1402-4,0))</f>
        <v/>
      </c>
      <c r="I1402" s="218" t="str">
        <f ca="1">IF(ISERROR($V1402),"",OFFSET('Smelter Look-up'!$H$4,$V1402-4,0))</f>
        <v/>
      </c>
      <c r="J1402" s="218" t="str">
        <f ca="1">IF(ISERROR($V1402),"",OFFSET('Smelter Look-up'!$I$4,$V1402-4,0))</f>
        <v/>
      </c>
      <c r="K1402" s="267"/>
      <c r="L1402" s="267"/>
      <c r="M1402" s="267"/>
      <c r="N1402" s="267"/>
      <c r="O1402" s="267"/>
      <c r="P1402" s="219"/>
      <c r="Q1402" s="268"/>
      <c r="R1402" s="216" t="str">
        <f ca="1">IF(ISERROR($V1402),"",OFFSET('Smelter Look-up'!$C$4,$V1402-4,0)&amp;"")</f>
        <v/>
      </c>
      <c r="S1402" s="224" t="str">
        <f t="shared" ca="1" si="66"/>
        <v/>
      </c>
      <c r="T1402" s="224" t="str">
        <f ca="1">IF(B1402="","",IF(ISERROR(MATCH($J1402,SorP!$B$1:$B$6230,0)),"",INDIRECT("'SorP'!$A$"&amp;MATCH($J1402,SorP!$B$1:$B$6230,0))))</f>
        <v/>
      </c>
      <c r="U1402" s="239"/>
      <c r="V1402" s="269" t="e">
        <f>IF(C1402="",NA(),MATCH($B1402&amp;$C1402,'Smelter Look-up'!$J:$J,0))</f>
        <v>#N/A</v>
      </c>
      <c r="W1402" s="270"/>
      <c r="X1402" s="270">
        <f t="shared" ca="1" si="67"/>
        <v>0</v>
      </c>
      <c r="Y1402" s="270"/>
      <c r="Z1402" s="270"/>
      <c r="AB1402" s="272" t="str">
        <f t="shared" si="68"/>
        <v/>
      </c>
    </row>
    <row r="1403" spans="1:28" s="271" customFormat="1" ht="20.25">
      <c r="A1403" s="215"/>
      <c r="B1403" s="216" t="str">
        <f>IF(LEN(A1403)=0,"",INDEX('Smelter Look-up'!$A:$A,MATCH($A1403,'Smelter Look-up'!$E:$E,0)))</f>
        <v/>
      </c>
      <c r="C1403" s="220" t="str">
        <f>IF(LEN(A1403)=0,"",INDEX('Smelter Look-up'!$C:$C,MATCH($A1403,'Smelter Look-up'!$E:$E,0)))</f>
        <v/>
      </c>
      <c r="D1403" s="216"/>
      <c r="E1403" s="216" t="str">
        <f ca="1">IF(ISERROR($V1403),"",OFFSET('Smelter Look-up'!$D$4,$V1403-4,0)&amp;"")</f>
        <v/>
      </c>
      <c r="F1403" s="216" t="str">
        <f ca="1">IF(ISERROR($V1403),"",OFFSET('Smelter Look-up'!$E$4,$V1403-4,0))</f>
        <v/>
      </c>
      <c r="G1403" s="216" t="str">
        <f ca="1">IF(C1403=$X$4,"Enter smelter details", IF(ISERROR($V1403),"",OFFSET('Smelter Look-up'!$F$4,$V1403-4,0)))</f>
        <v/>
      </c>
      <c r="H1403" s="217" t="str">
        <f ca="1">IF(ISERROR($V1403),"",OFFSET('Smelter Look-up'!$G$4,$V1403-4,0))</f>
        <v/>
      </c>
      <c r="I1403" s="218" t="str">
        <f ca="1">IF(ISERROR($V1403),"",OFFSET('Smelter Look-up'!$H$4,$V1403-4,0))</f>
        <v/>
      </c>
      <c r="J1403" s="218" t="str">
        <f ca="1">IF(ISERROR($V1403),"",OFFSET('Smelter Look-up'!$I$4,$V1403-4,0))</f>
        <v/>
      </c>
      <c r="K1403" s="267"/>
      <c r="L1403" s="267"/>
      <c r="M1403" s="267"/>
      <c r="N1403" s="267"/>
      <c r="O1403" s="267"/>
      <c r="P1403" s="219"/>
      <c r="Q1403" s="268"/>
      <c r="R1403" s="216" t="str">
        <f ca="1">IF(ISERROR($V1403),"",OFFSET('Smelter Look-up'!$C$4,$V1403-4,0)&amp;"")</f>
        <v/>
      </c>
      <c r="S1403" s="224" t="str">
        <f t="shared" ref="S1403:S1466" ca="1" si="69">IF(B1403="","",IF(ISERROR(MATCH($E1403,CL,0)),"Unknown",INDIRECT("'C'!$A$"&amp;MATCH($E1403,CL,0)+1)))</f>
        <v/>
      </c>
      <c r="T1403" s="224" t="str">
        <f ca="1">IF(B1403="","",IF(ISERROR(MATCH($J1403,SorP!$B$1:$B$6230,0)),"",INDIRECT("'SorP'!$A$"&amp;MATCH($J1403,SorP!$B$1:$B$6230,0))))</f>
        <v/>
      </c>
      <c r="U1403" s="239"/>
      <c r="V1403" s="269" t="e">
        <f>IF(C1403="",NA(),MATCH($B1403&amp;$C1403,'Smelter Look-up'!$J:$J,0))</f>
        <v>#N/A</v>
      </c>
      <c r="W1403" s="270"/>
      <c r="X1403" s="270">
        <f t="shared" ref="X1403:X1466" ca="1" si="70">IF(AND(C1403="Smelter not listed",OR(LEN(D1403)=0,LEN(E1403)=0)),1,0)</f>
        <v>0</v>
      </c>
      <c r="Y1403" s="270"/>
      <c r="Z1403" s="270"/>
      <c r="AB1403" s="272" t="str">
        <f t="shared" ref="AB1403:AB1466" si="71">B1403&amp;C1403</f>
        <v/>
      </c>
    </row>
    <row r="1404" spans="1:28" s="271" customFormat="1" ht="20.25">
      <c r="A1404" s="215"/>
      <c r="B1404" s="216" t="str">
        <f>IF(LEN(A1404)=0,"",INDEX('Smelter Look-up'!$A:$A,MATCH($A1404,'Smelter Look-up'!$E:$E,0)))</f>
        <v/>
      </c>
      <c r="C1404" s="220" t="str">
        <f>IF(LEN(A1404)=0,"",INDEX('Smelter Look-up'!$C:$C,MATCH($A1404,'Smelter Look-up'!$E:$E,0)))</f>
        <v/>
      </c>
      <c r="D1404" s="216"/>
      <c r="E1404" s="216" t="str">
        <f ca="1">IF(ISERROR($V1404),"",OFFSET('Smelter Look-up'!$D$4,$V1404-4,0)&amp;"")</f>
        <v/>
      </c>
      <c r="F1404" s="216" t="str">
        <f ca="1">IF(ISERROR($V1404),"",OFFSET('Smelter Look-up'!$E$4,$V1404-4,0))</f>
        <v/>
      </c>
      <c r="G1404" s="216" t="str">
        <f ca="1">IF(C1404=$X$4,"Enter smelter details", IF(ISERROR($V1404),"",OFFSET('Smelter Look-up'!$F$4,$V1404-4,0)))</f>
        <v/>
      </c>
      <c r="H1404" s="217" t="str">
        <f ca="1">IF(ISERROR($V1404),"",OFFSET('Smelter Look-up'!$G$4,$V1404-4,0))</f>
        <v/>
      </c>
      <c r="I1404" s="218" t="str">
        <f ca="1">IF(ISERROR($V1404),"",OFFSET('Smelter Look-up'!$H$4,$V1404-4,0))</f>
        <v/>
      </c>
      <c r="J1404" s="218" t="str">
        <f ca="1">IF(ISERROR($V1404),"",OFFSET('Smelter Look-up'!$I$4,$V1404-4,0))</f>
        <v/>
      </c>
      <c r="K1404" s="267"/>
      <c r="L1404" s="267"/>
      <c r="M1404" s="267"/>
      <c r="N1404" s="267"/>
      <c r="O1404" s="267"/>
      <c r="P1404" s="219"/>
      <c r="Q1404" s="268"/>
      <c r="R1404" s="216" t="str">
        <f ca="1">IF(ISERROR($V1404),"",OFFSET('Smelter Look-up'!$C$4,$V1404-4,0)&amp;"")</f>
        <v/>
      </c>
      <c r="S1404" s="224" t="str">
        <f t="shared" ca="1" si="69"/>
        <v/>
      </c>
      <c r="T1404" s="224" t="str">
        <f ca="1">IF(B1404="","",IF(ISERROR(MATCH($J1404,SorP!$B$1:$B$6230,0)),"",INDIRECT("'SorP'!$A$"&amp;MATCH($J1404,SorP!$B$1:$B$6230,0))))</f>
        <v/>
      </c>
      <c r="U1404" s="239"/>
      <c r="V1404" s="269" t="e">
        <f>IF(C1404="",NA(),MATCH($B1404&amp;$C1404,'Smelter Look-up'!$J:$J,0))</f>
        <v>#N/A</v>
      </c>
      <c r="W1404" s="270"/>
      <c r="X1404" s="270">
        <f t="shared" ca="1" si="70"/>
        <v>0</v>
      </c>
      <c r="Y1404" s="270"/>
      <c r="Z1404" s="270"/>
      <c r="AB1404" s="272" t="str">
        <f t="shared" si="71"/>
        <v/>
      </c>
    </row>
    <row r="1405" spans="1:28" s="271" customFormat="1" ht="20.25">
      <c r="A1405" s="215"/>
      <c r="B1405" s="216" t="str">
        <f>IF(LEN(A1405)=0,"",INDEX('Smelter Look-up'!$A:$A,MATCH($A1405,'Smelter Look-up'!$E:$E,0)))</f>
        <v/>
      </c>
      <c r="C1405" s="220" t="str">
        <f>IF(LEN(A1405)=0,"",INDEX('Smelter Look-up'!$C:$C,MATCH($A1405,'Smelter Look-up'!$E:$E,0)))</f>
        <v/>
      </c>
      <c r="D1405" s="216"/>
      <c r="E1405" s="216" t="str">
        <f ca="1">IF(ISERROR($V1405),"",OFFSET('Smelter Look-up'!$D$4,$V1405-4,0)&amp;"")</f>
        <v/>
      </c>
      <c r="F1405" s="216" t="str">
        <f ca="1">IF(ISERROR($V1405),"",OFFSET('Smelter Look-up'!$E$4,$V1405-4,0))</f>
        <v/>
      </c>
      <c r="G1405" s="216" t="str">
        <f ca="1">IF(C1405=$X$4,"Enter smelter details", IF(ISERROR($V1405),"",OFFSET('Smelter Look-up'!$F$4,$V1405-4,0)))</f>
        <v/>
      </c>
      <c r="H1405" s="217" t="str">
        <f ca="1">IF(ISERROR($V1405),"",OFFSET('Smelter Look-up'!$G$4,$V1405-4,0))</f>
        <v/>
      </c>
      <c r="I1405" s="218" t="str">
        <f ca="1">IF(ISERROR($V1405),"",OFFSET('Smelter Look-up'!$H$4,$V1405-4,0))</f>
        <v/>
      </c>
      <c r="J1405" s="218" t="str">
        <f ca="1">IF(ISERROR($V1405),"",OFFSET('Smelter Look-up'!$I$4,$V1405-4,0))</f>
        <v/>
      </c>
      <c r="K1405" s="267"/>
      <c r="L1405" s="267"/>
      <c r="M1405" s="267"/>
      <c r="N1405" s="267"/>
      <c r="O1405" s="267"/>
      <c r="P1405" s="219"/>
      <c r="Q1405" s="268"/>
      <c r="R1405" s="216" t="str">
        <f ca="1">IF(ISERROR($V1405),"",OFFSET('Smelter Look-up'!$C$4,$V1405-4,0)&amp;"")</f>
        <v/>
      </c>
      <c r="S1405" s="224" t="str">
        <f t="shared" ca="1" si="69"/>
        <v/>
      </c>
      <c r="T1405" s="224" t="str">
        <f ca="1">IF(B1405="","",IF(ISERROR(MATCH($J1405,SorP!$B$1:$B$6230,0)),"",INDIRECT("'SorP'!$A$"&amp;MATCH($J1405,SorP!$B$1:$B$6230,0))))</f>
        <v/>
      </c>
      <c r="U1405" s="239"/>
      <c r="V1405" s="269" t="e">
        <f>IF(C1405="",NA(),MATCH($B1405&amp;$C1405,'Smelter Look-up'!$J:$J,0))</f>
        <v>#N/A</v>
      </c>
      <c r="W1405" s="270"/>
      <c r="X1405" s="270">
        <f t="shared" ca="1" si="70"/>
        <v>0</v>
      </c>
      <c r="Y1405" s="270"/>
      <c r="Z1405" s="270"/>
      <c r="AB1405" s="272" t="str">
        <f t="shared" si="71"/>
        <v/>
      </c>
    </row>
    <row r="1406" spans="1:28" s="271" customFormat="1" ht="20.25">
      <c r="A1406" s="215"/>
      <c r="B1406" s="216" t="str">
        <f>IF(LEN(A1406)=0,"",INDEX('Smelter Look-up'!$A:$A,MATCH($A1406,'Smelter Look-up'!$E:$E,0)))</f>
        <v/>
      </c>
      <c r="C1406" s="220" t="str">
        <f>IF(LEN(A1406)=0,"",INDEX('Smelter Look-up'!$C:$C,MATCH($A1406,'Smelter Look-up'!$E:$E,0)))</f>
        <v/>
      </c>
      <c r="D1406" s="216"/>
      <c r="E1406" s="216" t="str">
        <f ca="1">IF(ISERROR($V1406),"",OFFSET('Smelter Look-up'!$D$4,$V1406-4,0)&amp;"")</f>
        <v/>
      </c>
      <c r="F1406" s="216" t="str">
        <f ca="1">IF(ISERROR($V1406),"",OFFSET('Smelter Look-up'!$E$4,$V1406-4,0))</f>
        <v/>
      </c>
      <c r="G1406" s="216" t="str">
        <f ca="1">IF(C1406=$X$4,"Enter smelter details", IF(ISERROR($V1406),"",OFFSET('Smelter Look-up'!$F$4,$V1406-4,0)))</f>
        <v/>
      </c>
      <c r="H1406" s="217" t="str">
        <f ca="1">IF(ISERROR($V1406),"",OFFSET('Smelter Look-up'!$G$4,$V1406-4,0))</f>
        <v/>
      </c>
      <c r="I1406" s="218" t="str">
        <f ca="1">IF(ISERROR($V1406),"",OFFSET('Smelter Look-up'!$H$4,$V1406-4,0))</f>
        <v/>
      </c>
      <c r="J1406" s="218" t="str">
        <f ca="1">IF(ISERROR($V1406),"",OFFSET('Smelter Look-up'!$I$4,$V1406-4,0))</f>
        <v/>
      </c>
      <c r="K1406" s="267"/>
      <c r="L1406" s="267"/>
      <c r="M1406" s="267"/>
      <c r="N1406" s="267"/>
      <c r="O1406" s="267"/>
      <c r="P1406" s="219"/>
      <c r="Q1406" s="268"/>
      <c r="R1406" s="216" t="str">
        <f ca="1">IF(ISERROR($V1406),"",OFFSET('Smelter Look-up'!$C$4,$V1406-4,0)&amp;"")</f>
        <v/>
      </c>
      <c r="S1406" s="224" t="str">
        <f t="shared" ca="1" si="69"/>
        <v/>
      </c>
      <c r="T1406" s="224" t="str">
        <f ca="1">IF(B1406="","",IF(ISERROR(MATCH($J1406,SorP!$B$1:$B$6230,0)),"",INDIRECT("'SorP'!$A$"&amp;MATCH($J1406,SorP!$B$1:$B$6230,0))))</f>
        <v/>
      </c>
      <c r="U1406" s="239"/>
      <c r="V1406" s="269" t="e">
        <f>IF(C1406="",NA(),MATCH($B1406&amp;$C1406,'Smelter Look-up'!$J:$J,0))</f>
        <v>#N/A</v>
      </c>
      <c r="W1406" s="270"/>
      <c r="X1406" s="270">
        <f t="shared" ca="1" si="70"/>
        <v>0</v>
      </c>
      <c r="Y1406" s="270"/>
      <c r="Z1406" s="270"/>
      <c r="AB1406" s="272" t="str">
        <f t="shared" si="71"/>
        <v/>
      </c>
    </row>
    <row r="1407" spans="1:28" s="271" customFormat="1" ht="20.25">
      <c r="A1407" s="215"/>
      <c r="B1407" s="216" t="str">
        <f>IF(LEN(A1407)=0,"",INDEX('Smelter Look-up'!$A:$A,MATCH($A1407,'Smelter Look-up'!$E:$E,0)))</f>
        <v/>
      </c>
      <c r="C1407" s="220" t="str">
        <f>IF(LEN(A1407)=0,"",INDEX('Smelter Look-up'!$C:$C,MATCH($A1407,'Smelter Look-up'!$E:$E,0)))</f>
        <v/>
      </c>
      <c r="D1407" s="216"/>
      <c r="E1407" s="216" t="str">
        <f ca="1">IF(ISERROR($V1407),"",OFFSET('Smelter Look-up'!$D$4,$V1407-4,0)&amp;"")</f>
        <v/>
      </c>
      <c r="F1407" s="216" t="str">
        <f ca="1">IF(ISERROR($V1407),"",OFFSET('Smelter Look-up'!$E$4,$V1407-4,0))</f>
        <v/>
      </c>
      <c r="G1407" s="216" t="str">
        <f ca="1">IF(C1407=$X$4,"Enter smelter details", IF(ISERROR($V1407),"",OFFSET('Smelter Look-up'!$F$4,$V1407-4,0)))</f>
        <v/>
      </c>
      <c r="H1407" s="217" t="str">
        <f ca="1">IF(ISERROR($V1407),"",OFFSET('Smelter Look-up'!$G$4,$V1407-4,0))</f>
        <v/>
      </c>
      <c r="I1407" s="218" t="str">
        <f ca="1">IF(ISERROR($V1407),"",OFFSET('Smelter Look-up'!$H$4,$V1407-4,0))</f>
        <v/>
      </c>
      <c r="J1407" s="218" t="str">
        <f ca="1">IF(ISERROR($V1407),"",OFFSET('Smelter Look-up'!$I$4,$V1407-4,0))</f>
        <v/>
      </c>
      <c r="K1407" s="267"/>
      <c r="L1407" s="267"/>
      <c r="M1407" s="267"/>
      <c r="N1407" s="267"/>
      <c r="O1407" s="267"/>
      <c r="P1407" s="219"/>
      <c r="Q1407" s="268"/>
      <c r="R1407" s="216" t="str">
        <f ca="1">IF(ISERROR($V1407),"",OFFSET('Smelter Look-up'!$C$4,$V1407-4,0)&amp;"")</f>
        <v/>
      </c>
      <c r="S1407" s="224" t="str">
        <f t="shared" ca="1" si="69"/>
        <v/>
      </c>
      <c r="T1407" s="224" t="str">
        <f ca="1">IF(B1407="","",IF(ISERROR(MATCH($J1407,SorP!$B$1:$B$6230,0)),"",INDIRECT("'SorP'!$A$"&amp;MATCH($J1407,SorP!$B$1:$B$6230,0))))</f>
        <v/>
      </c>
      <c r="U1407" s="239"/>
      <c r="V1407" s="269" t="e">
        <f>IF(C1407="",NA(),MATCH($B1407&amp;$C1407,'Smelter Look-up'!$J:$J,0))</f>
        <v>#N/A</v>
      </c>
      <c r="W1407" s="270"/>
      <c r="X1407" s="270">
        <f t="shared" ca="1" si="70"/>
        <v>0</v>
      </c>
      <c r="Y1407" s="270"/>
      <c r="Z1407" s="270"/>
      <c r="AB1407" s="272" t="str">
        <f t="shared" si="71"/>
        <v/>
      </c>
    </row>
    <row r="1408" spans="1:28" s="271" customFormat="1" ht="20.25">
      <c r="A1408" s="215"/>
      <c r="B1408" s="216" t="str">
        <f>IF(LEN(A1408)=0,"",INDEX('Smelter Look-up'!$A:$A,MATCH($A1408,'Smelter Look-up'!$E:$E,0)))</f>
        <v/>
      </c>
      <c r="C1408" s="220" t="str">
        <f>IF(LEN(A1408)=0,"",INDEX('Smelter Look-up'!$C:$C,MATCH($A1408,'Smelter Look-up'!$E:$E,0)))</f>
        <v/>
      </c>
      <c r="D1408" s="216"/>
      <c r="E1408" s="216" t="str">
        <f ca="1">IF(ISERROR($V1408),"",OFFSET('Smelter Look-up'!$D$4,$V1408-4,0)&amp;"")</f>
        <v/>
      </c>
      <c r="F1408" s="216" t="str">
        <f ca="1">IF(ISERROR($V1408),"",OFFSET('Smelter Look-up'!$E$4,$V1408-4,0))</f>
        <v/>
      </c>
      <c r="G1408" s="216" t="str">
        <f ca="1">IF(C1408=$X$4,"Enter smelter details", IF(ISERROR($V1408),"",OFFSET('Smelter Look-up'!$F$4,$V1408-4,0)))</f>
        <v/>
      </c>
      <c r="H1408" s="217" t="str">
        <f ca="1">IF(ISERROR($V1408),"",OFFSET('Smelter Look-up'!$G$4,$V1408-4,0))</f>
        <v/>
      </c>
      <c r="I1408" s="218" t="str">
        <f ca="1">IF(ISERROR($V1408),"",OFFSET('Smelter Look-up'!$H$4,$V1408-4,0))</f>
        <v/>
      </c>
      <c r="J1408" s="218" t="str">
        <f ca="1">IF(ISERROR($V1408),"",OFFSET('Smelter Look-up'!$I$4,$V1408-4,0))</f>
        <v/>
      </c>
      <c r="K1408" s="267"/>
      <c r="L1408" s="267"/>
      <c r="M1408" s="267"/>
      <c r="N1408" s="267"/>
      <c r="O1408" s="267"/>
      <c r="P1408" s="219"/>
      <c r="Q1408" s="268"/>
      <c r="R1408" s="216" t="str">
        <f ca="1">IF(ISERROR($V1408),"",OFFSET('Smelter Look-up'!$C$4,$V1408-4,0)&amp;"")</f>
        <v/>
      </c>
      <c r="S1408" s="224" t="str">
        <f t="shared" ca="1" si="69"/>
        <v/>
      </c>
      <c r="T1408" s="224" t="str">
        <f ca="1">IF(B1408="","",IF(ISERROR(MATCH($J1408,SorP!$B$1:$B$6230,0)),"",INDIRECT("'SorP'!$A$"&amp;MATCH($J1408,SorP!$B$1:$B$6230,0))))</f>
        <v/>
      </c>
      <c r="U1408" s="239"/>
      <c r="V1408" s="269" t="e">
        <f>IF(C1408="",NA(),MATCH($B1408&amp;$C1408,'Smelter Look-up'!$J:$J,0))</f>
        <v>#N/A</v>
      </c>
      <c r="W1408" s="270"/>
      <c r="X1408" s="270">
        <f t="shared" ca="1" si="70"/>
        <v>0</v>
      </c>
      <c r="Y1408" s="270"/>
      <c r="Z1408" s="270"/>
      <c r="AB1408" s="272" t="str">
        <f t="shared" si="71"/>
        <v/>
      </c>
    </row>
    <row r="1409" spans="1:28" s="271" customFormat="1" ht="20.25">
      <c r="A1409" s="215"/>
      <c r="B1409" s="216" t="str">
        <f>IF(LEN(A1409)=0,"",INDEX('Smelter Look-up'!$A:$A,MATCH($A1409,'Smelter Look-up'!$E:$E,0)))</f>
        <v/>
      </c>
      <c r="C1409" s="220" t="str">
        <f>IF(LEN(A1409)=0,"",INDEX('Smelter Look-up'!$C:$C,MATCH($A1409,'Smelter Look-up'!$E:$E,0)))</f>
        <v/>
      </c>
      <c r="D1409" s="216"/>
      <c r="E1409" s="216" t="str">
        <f ca="1">IF(ISERROR($V1409),"",OFFSET('Smelter Look-up'!$D$4,$V1409-4,0)&amp;"")</f>
        <v/>
      </c>
      <c r="F1409" s="216" t="str">
        <f ca="1">IF(ISERROR($V1409),"",OFFSET('Smelter Look-up'!$E$4,$V1409-4,0))</f>
        <v/>
      </c>
      <c r="G1409" s="216" t="str">
        <f ca="1">IF(C1409=$X$4,"Enter smelter details", IF(ISERROR($V1409),"",OFFSET('Smelter Look-up'!$F$4,$V1409-4,0)))</f>
        <v/>
      </c>
      <c r="H1409" s="217" t="str">
        <f ca="1">IF(ISERROR($V1409),"",OFFSET('Smelter Look-up'!$G$4,$V1409-4,0))</f>
        <v/>
      </c>
      <c r="I1409" s="218" t="str">
        <f ca="1">IF(ISERROR($V1409),"",OFFSET('Smelter Look-up'!$H$4,$V1409-4,0))</f>
        <v/>
      </c>
      <c r="J1409" s="218" t="str">
        <f ca="1">IF(ISERROR($V1409),"",OFFSET('Smelter Look-up'!$I$4,$V1409-4,0))</f>
        <v/>
      </c>
      <c r="K1409" s="267"/>
      <c r="L1409" s="267"/>
      <c r="M1409" s="267"/>
      <c r="N1409" s="267"/>
      <c r="O1409" s="267"/>
      <c r="P1409" s="219"/>
      <c r="Q1409" s="268"/>
      <c r="R1409" s="216" t="str">
        <f ca="1">IF(ISERROR($V1409),"",OFFSET('Smelter Look-up'!$C$4,$V1409-4,0)&amp;"")</f>
        <v/>
      </c>
      <c r="S1409" s="224" t="str">
        <f t="shared" ca="1" si="69"/>
        <v/>
      </c>
      <c r="T1409" s="224" t="str">
        <f ca="1">IF(B1409="","",IF(ISERROR(MATCH($J1409,SorP!$B$1:$B$6230,0)),"",INDIRECT("'SorP'!$A$"&amp;MATCH($J1409,SorP!$B$1:$B$6230,0))))</f>
        <v/>
      </c>
      <c r="U1409" s="239"/>
      <c r="V1409" s="269" t="e">
        <f>IF(C1409="",NA(),MATCH($B1409&amp;$C1409,'Smelter Look-up'!$J:$J,0))</f>
        <v>#N/A</v>
      </c>
      <c r="W1409" s="270"/>
      <c r="X1409" s="270">
        <f t="shared" ca="1" si="70"/>
        <v>0</v>
      </c>
      <c r="Y1409" s="270"/>
      <c r="Z1409" s="270"/>
      <c r="AB1409" s="272" t="str">
        <f t="shared" si="71"/>
        <v/>
      </c>
    </row>
    <row r="1410" spans="1:28" s="271" customFormat="1" ht="20.25">
      <c r="A1410" s="215"/>
      <c r="B1410" s="216" t="str">
        <f>IF(LEN(A1410)=0,"",INDEX('Smelter Look-up'!$A:$A,MATCH($A1410,'Smelter Look-up'!$E:$E,0)))</f>
        <v/>
      </c>
      <c r="C1410" s="220" t="str">
        <f>IF(LEN(A1410)=0,"",INDEX('Smelter Look-up'!$C:$C,MATCH($A1410,'Smelter Look-up'!$E:$E,0)))</f>
        <v/>
      </c>
      <c r="D1410" s="216"/>
      <c r="E1410" s="216" t="str">
        <f ca="1">IF(ISERROR($V1410),"",OFFSET('Smelter Look-up'!$D$4,$V1410-4,0)&amp;"")</f>
        <v/>
      </c>
      <c r="F1410" s="216" t="str">
        <f ca="1">IF(ISERROR($V1410),"",OFFSET('Smelter Look-up'!$E$4,$V1410-4,0))</f>
        <v/>
      </c>
      <c r="G1410" s="216" t="str">
        <f ca="1">IF(C1410=$X$4,"Enter smelter details", IF(ISERROR($V1410),"",OFFSET('Smelter Look-up'!$F$4,$V1410-4,0)))</f>
        <v/>
      </c>
      <c r="H1410" s="217" t="str">
        <f ca="1">IF(ISERROR($V1410),"",OFFSET('Smelter Look-up'!$G$4,$V1410-4,0))</f>
        <v/>
      </c>
      <c r="I1410" s="218" t="str">
        <f ca="1">IF(ISERROR($V1410),"",OFFSET('Smelter Look-up'!$H$4,$V1410-4,0))</f>
        <v/>
      </c>
      <c r="J1410" s="218" t="str">
        <f ca="1">IF(ISERROR($V1410),"",OFFSET('Smelter Look-up'!$I$4,$V1410-4,0))</f>
        <v/>
      </c>
      <c r="K1410" s="267"/>
      <c r="L1410" s="267"/>
      <c r="M1410" s="267"/>
      <c r="N1410" s="267"/>
      <c r="O1410" s="267"/>
      <c r="P1410" s="219"/>
      <c r="Q1410" s="268"/>
      <c r="R1410" s="216" t="str">
        <f ca="1">IF(ISERROR($V1410),"",OFFSET('Smelter Look-up'!$C$4,$V1410-4,0)&amp;"")</f>
        <v/>
      </c>
      <c r="S1410" s="224" t="str">
        <f t="shared" ca="1" si="69"/>
        <v/>
      </c>
      <c r="T1410" s="224" t="str">
        <f ca="1">IF(B1410="","",IF(ISERROR(MATCH($J1410,SorP!$B$1:$B$6230,0)),"",INDIRECT("'SorP'!$A$"&amp;MATCH($J1410,SorP!$B$1:$B$6230,0))))</f>
        <v/>
      </c>
      <c r="U1410" s="239"/>
      <c r="V1410" s="269" t="e">
        <f>IF(C1410="",NA(),MATCH($B1410&amp;$C1410,'Smelter Look-up'!$J:$J,0))</f>
        <v>#N/A</v>
      </c>
      <c r="W1410" s="270"/>
      <c r="X1410" s="270">
        <f t="shared" ca="1" si="70"/>
        <v>0</v>
      </c>
      <c r="Y1410" s="270"/>
      <c r="Z1410" s="270"/>
      <c r="AB1410" s="272" t="str">
        <f t="shared" si="71"/>
        <v/>
      </c>
    </row>
    <row r="1411" spans="1:28" s="271" customFormat="1" ht="20.25">
      <c r="A1411" s="215"/>
      <c r="B1411" s="216" t="str">
        <f>IF(LEN(A1411)=0,"",INDEX('Smelter Look-up'!$A:$A,MATCH($A1411,'Smelter Look-up'!$E:$E,0)))</f>
        <v/>
      </c>
      <c r="C1411" s="220" t="str">
        <f>IF(LEN(A1411)=0,"",INDEX('Smelter Look-up'!$C:$C,MATCH($A1411,'Smelter Look-up'!$E:$E,0)))</f>
        <v/>
      </c>
      <c r="D1411" s="216"/>
      <c r="E1411" s="216" t="str">
        <f ca="1">IF(ISERROR($V1411),"",OFFSET('Smelter Look-up'!$D$4,$V1411-4,0)&amp;"")</f>
        <v/>
      </c>
      <c r="F1411" s="216" t="str">
        <f ca="1">IF(ISERROR($V1411),"",OFFSET('Smelter Look-up'!$E$4,$V1411-4,0))</f>
        <v/>
      </c>
      <c r="G1411" s="216" t="str">
        <f ca="1">IF(C1411=$X$4,"Enter smelter details", IF(ISERROR($V1411),"",OFFSET('Smelter Look-up'!$F$4,$V1411-4,0)))</f>
        <v/>
      </c>
      <c r="H1411" s="217" t="str">
        <f ca="1">IF(ISERROR($V1411),"",OFFSET('Smelter Look-up'!$G$4,$V1411-4,0))</f>
        <v/>
      </c>
      <c r="I1411" s="218" t="str">
        <f ca="1">IF(ISERROR($V1411),"",OFFSET('Smelter Look-up'!$H$4,$V1411-4,0))</f>
        <v/>
      </c>
      <c r="J1411" s="218" t="str">
        <f ca="1">IF(ISERROR($V1411),"",OFFSET('Smelter Look-up'!$I$4,$V1411-4,0))</f>
        <v/>
      </c>
      <c r="K1411" s="267"/>
      <c r="L1411" s="267"/>
      <c r="M1411" s="267"/>
      <c r="N1411" s="267"/>
      <c r="O1411" s="267"/>
      <c r="P1411" s="219"/>
      <c r="Q1411" s="268"/>
      <c r="R1411" s="216" t="str">
        <f ca="1">IF(ISERROR($V1411),"",OFFSET('Smelter Look-up'!$C$4,$V1411-4,0)&amp;"")</f>
        <v/>
      </c>
      <c r="S1411" s="224" t="str">
        <f t="shared" ca="1" si="69"/>
        <v/>
      </c>
      <c r="T1411" s="224" t="str">
        <f ca="1">IF(B1411="","",IF(ISERROR(MATCH($J1411,SorP!$B$1:$B$6230,0)),"",INDIRECT("'SorP'!$A$"&amp;MATCH($J1411,SorP!$B$1:$B$6230,0))))</f>
        <v/>
      </c>
      <c r="U1411" s="239"/>
      <c r="V1411" s="269" t="e">
        <f>IF(C1411="",NA(),MATCH($B1411&amp;$C1411,'Smelter Look-up'!$J:$J,0))</f>
        <v>#N/A</v>
      </c>
      <c r="W1411" s="270"/>
      <c r="X1411" s="270">
        <f t="shared" ca="1" si="70"/>
        <v>0</v>
      </c>
      <c r="Y1411" s="270"/>
      <c r="Z1411" s="270"/>
      <c r="AB1411" s="272" t="str">
        <f t="shared" si="71"/>
        <v/>
      </c>
    </row>
    <row r="1412" spans="1:28" s="271" customFormat="1" ht="20.25">
      <c r="A1412" s="215"/>
      <c r="B1412" s="216" t="str">
        <f>IF(LEN(A1412)=0,"",INDEX('Smelter Look-up'!$A:$A,MATCH($A1412,'Smelter Look-up'!$E:$E,0)))</f>
        <v/>
      </c>
      <c r="C1412" s="220" t="str">
        <f>IF(LEN(A1412)=0,"",INDEX('Smelter Look-up'!$C:$C,MATCH($A1412,'Smelter Look-up'!$E:$E,0)))</f>
        <v/>
      </c>
      <c r="D1412" s="216"/>
      <c r="E1412" s="216" t="str">
        <f ca="1">IF(ISERROR($V1412),"",OFFSET('Smelter Look-up'!$D$4,$V1412-4,0)&amp;"")</f>
        <v/>
      </c>
      <c r="F1412" s="216" t="str">
        <f ca="1">IF(ISERROR($V1412),"",OFFSET('Smelter Look-up'!$E$4,$V1412-4,0))</f>
        <v/>
      </c>
      <c r="G1412" s="216" t="str">
        <f ca="1">IF(C1412=$X$4,"Enter smelter details", IF(ISERROR($V1412),"",OFFSET('Smelter Look-up'!$F$4,$V1412-4,0)))</f>
        <v/>
      </c>
      <c r="H1412" s="217" t="str">
        <f ca="1">IF(ISERROR($V1412),"",OFFSET('Smelter Look-up'!$G$4,$V1412-4,0))</f>
        <v/>
      </c>
      <c r="I1412" s="218" t="str">
        <f ca="1">IF(ISERROR($V1412),"",OFFSET('Smelter Look-up'!$H$4,$V1412-4,0))</f>
        <v/>
      </c>
      <c r="J1412" s="218" t="str">
        <f ca="1">IF(ISERROR($V1412),"",OFFSET('Smelter Look-up'!$I$4,$V1412-4,0))</f>
        <v/>
      </c>
      <c r="K1412" s="267"/>
      <c r="L1412" s="267"/>
      <c r="M1412" s="267"/>
      <c r="N1412" s="267"/>
      <c r="O1412" s="267"/>
      <c r="P1412" s="219"/>
      <c r="Q1412" s="268"/>
      <c r="R1412" s="216" t="str">
        <f ca="1">IF(ISERROR($V1412),"",OFFSET('Smelter Look-up'!$C$4,$V1412-4,0)&amp;"")</f>
        <v/>
      </c>
      <c r="S1412" s="224" t="str">
        <f t="shared" ca="1" si="69"/>
        <v/>
      </c>
      <c r="T1412" s="224" t="str">
        <f ca="1">IF(B1412="","",IF(ISERROR(MATCH($J1412,SorP!$B$1:$B$6230,0)),"",INDIRECT("'SorP'!$A$"&amp;MATCH($J1412,SorP!$B$1:$B$6230,0))))</f>
        <v/>
      </c>
      <c r="U1412" s="239"/>
      <c r="V1412" s="269" t="e">
        <f>IF(C1412="",NA(),MATCH($B1412&amp;$C1412,'Smelter Look-up'!$J:$J,0))</f>
        <v>#N/A</v>
      </c>
      <c r="W1412" s="270"/>
      <c r="X1412" s="270">
        <f t="shared" ca="1" si="70"/>
        <v>0</v>
      </c>
      <c r="Y1412" s="270"/>
      <c r="Z1412" s="270"/>
      <c r="AB1412" s="272" t="str">
        <f t="shared" si="71"/>
        <v/>
      </c>
    </row>
    <row r="1413" spans="1:28" s="271" customFormat="1" ht="20.25">
      <c r="A1413" s="215"/>
      <c r="B1413" s="216" t="str">
        <f>IF(LEN(A1413)=0,"",INDEX('Smelter Look-up'!$A:$A,MATCH($A1413,'Smelter Look-up'!$E:$E,0)))</f>
        <v/>
      </c>
      <c r="C1413" s="220" t="str">
        <f>IF(LEN(A1413)=0,"",INDEX('Smelter Look-up'!$C:$C,MATCH($A1413,'Smelter Look-up'!$E:$E,0)))</f>
        <v/>
      </c>
      <c r="D1413" s="216"/>
      <c r="E1413" s="216" t="str">
        <f ca="1">IF(ISERROR($V1413),"",OFFSET('Smelter Look-up'!$D$4,$V1413-4,0)&amp;"")</f>
        <v/>
      </c>
      <c r="F1413" s="216" t="str">
        <f ca="1">IF(ISERROR($V1413),"",OFFSET('Smelter Look-up'!$E$4,$V1413-4,0))</f>
        <v/>
      </c>
      <c r="G1413" s="216" t="str">
        <f ca="1">IF(C1413=$X$4,"Enter smelter details", IF(ISERROR($V1413),"",OFFSET('Smelter Look-up'!$F$4,$V1413-4,0)))</f>
        <v/>
      </c>
      <c r="H1413" s="217" t="str">
        <f ca="1">IF(ISERROR($V1413),"",OFFSET('Smelter Look-up'!$G$4,$V1413-4,0))</f>
        <v/>
      </c>
      <c r="I1413" s="218" t="str">
        <f ca="1">IF(ISERROR($V1413),"",OFFSET('Smelter Look-up'!$H$4,$V1413-4,0))</f>
        <v/>
      </c>
      <c r="J1413" s="218" t="str">
        <f ca="1">IF(ISERROR($V1413),"",OFFSET('Smelter Look-up'!$I$4,$V1413-4,0))</f>
        <v/>
      </c>
      <c r="K1413" s="267"/>
      <c r="L1413" s="267"/>
      <c r="M1413" s="267"/>
      <c r="N1413" s="267"/>
      <c r="O1413" s="267"/>
      <c r="P1413" s="219"/>
      <c r="Q1413" s="268"/>
      <c r="R1413" s="216" t="str">
        <f ca="1">IF(ISERROR($V1413),"",OFFSET('Smelter Look-up'!$C$4,$V1413-4,0)&amp;"")</f>
        <v/>
      </c>
      <c r="S1413" s="224" t="str">
        <f t="shared" ca="1" si="69"/>
        <v/>
      </c>
      <c r="T1413" s="224" t="str">
        <f ca="1">IF(B1413="","",IF(ISERROR(MATCH($J1413,SorP!$B$1:$B$6230,0)),"",INDIRECT("'SorP'!$A$"&amp;MATCH($J1413,SorP!$B$1:$B$6230,0))))</f>
        <v/>
      </c>
      <c r="U1413" s="239"/>
      <c r="V1413" s="269" t="e">
        <f>IF(C1413="",NA(),MATCH($B1413&amp;$C1413,'Smelter Look-up'!$J:$J,0))</f>
        <v>#N/A</v>
      </c>
      <c r="W1413" s="270"/>
      <c r="X1413" s="270">
        <f t="shared" ca="1" si="70"/>
        <v>0</v>
      </c>
      <c r="Y1413" s="270"/>
      <c r="Z1413" s="270"/>
      <c r="AB1413" s="272" t="str">
        <f t="shared" si="71"/>
        <v/>
      </c>
    </row>
    <row r="1414" spans="1:28" s="271" customFormat="1" ht="20.25">
      <c r="A1414" s="215"/>
      <c r="B1414" s="216" t="str">
        <f>IF(LEN(A1414)=0,"",INDEX('Smelter Look-up'!$A:$A,MATCH($A1414,'Smelter Look-up'!$E:$E,0)))</f>
        <v/>
      </c>
      <c r="C1414" s="220" t="str">
        <f>IF(LEN(A1414)=0,"",INDEX('Smelter Look-up'!$C:$C,MATCH($A1414,'Smelter Look-up'!$E:$E,0)))</f>
        <v/>
      </c>
      <c r="D1414" s="216"/>
      <c r="E1414" s="216" t="str">
        <f ca="1">IF(ISERROR($V1414),"",OFFSET('Smelter Look-up'!$D$4,$V1414-4,0)&amp;"")</f>
        <v/>
      </c>
      <c r="F1414" s="216" t="str">
        <f ca="1">IF(ISERROR($V1414),"",OFFSET('Smelter Look-up'!$E$4,$V1414-4,0))</f>
        <v/>
      </c>
      <c r="G1414" s="216" t="str">
        <f ca="1">IF(C1414=$X$4,"Enter smelter details", IF(ISERROR($V1414),"",OFFSET('Smelter Look-up'!$F$4,$V1414-4,0)))</f>
        <v/>
      </c>
      <c r="H1414" s="217" t="str">
        <f ca="1">IF(ISERROR($V1414),"",OFFSET('Smelter Look-up'!$G$4,$V1414-4,0))</f>
        <v/>
      </c>
      <c r="I1414" s="218" t="str">
        <f ca="1">IF(ISERROR($V1414),"",OFFSET('Smelter Look-up'!$H$4,$V1414-4,0))</f>
        <v/>
      </c>
      <c r="J1414" s="218" t="str">
        <f ca="1">IF(ISERROR($V1414),"",OFFSET('Smelter Look-up'!$I$4,$V1414-4,0))</f>
        <v/>
      </c>
      <c r="K1414" s="267"/>
      <c r="L1414" s="267"/>
      <c r="M1414" s="267"/>
      <c r="N1414" s="267"/>
      <c r="O1414" s="267"/>
      <c r="P1414" s="219"/>
      <c r="Q1414" s="268"/>
      <c r="R1414" s="216" t="str">
        <f ca="1">IF(ISERROR($V1414),"",OFFSET('Smelter Look-up'!$C$4,$V1414-4,0)&amp;"")</f>
        <v/>
      </c>
      <c r="S1414" s="224" t="str">
        <f t="shared" ca="1" si="69"/>
        <v/>
      </c>
      <c r="T1414" s="224" t="str">
        <f ca="1">IF(B1414="","",IF(ISERROR(MATCH($J1414,SorP!$B$1:$B$6230,0)),"",INDIRECT("'SorP'!$A$"&amp;MATCH($J1414,SorP!$B$1:$B$6230,0))))</f>
        <v/>
      </c>
      <c r="U1414" s="239"/>
      <c r="V1414" s="269" t="e">
        <f>IF(C1414="",NA(),MATCH($B1414&amp;$C1414,'Smelter Look-up'!$J:$J,0))</f>
        <v>#N/A</v>
      </c>
      <c r="W1414" s="270"/>
      <c r="X1414" s="270">
        <f t="shared" ca="1" si="70"/>
        <v>0</v>
      </c>
      <c r="Y1414" s="270"/>
      <c r="Z1414" s="270"/>
      <c r="AB1414" s="272" t="str">
        <f t="shared" si="71"/>
        <v/>
      </c>
    </row>
    <row r="1415" spans="1:28" s="271" customFormat="1" ht="20.25">
      <c r="A1415" s="215"/>
      <c r="B1415" s="216" t="str">
        <f>IF(LEN(A1415)=0,"",INDEX('Smelter Look-up'!$A:$A,MATCH($A1415,'Smelter Look-up'!$E:$E,0)))</f>
        <v/>
      </c>
      <c r="C1415" s="220" t="str">
        <f>IF(LEN(A1415)=0,"",INDEX('Smelter Look-up'!$C:$C,MATCH($A1415,'Smelter Look-up'!$E:$E,0)))</f>
        <v/>
      </c>
      <c r="D1415" s="216"/>
      <c r="E1415" s="216" t="str">
        <f ca="1">IF(ISERROR($V1415),"",OFFSET('Smelter Look-up'!$D$4,$V1415-4,0)&amp;"")</f>
        <v/>
      </c>
      <c r="F1415" s="216" t="str">
        <f ca="1">IF(ISERROR($V1415),"",OFFSET('Smelter Look-up'!$E$4,$V1415-4,0))</f>
        <v/>
      </c>
      <c r="G1415" s="216" t="str">
        <f ca="1">IF(C1415=$X$4,"Enter smelter details", IF(ISERROR($V1415),"",OFFSET('Smelter Look-up'!$F$4,$V1415-4,0)))</f>
        <v/>
      </c>
      <c r="H1415" s="217" t="str">
        <f ca="1">IF(ISERROR($V1415),"",OFFSET('Smelter Look-up'!$G$4,$V1415-4,0))</f>
        <v/>
      </c>
      <c r="I1415" s="218" t="str">
        <f ca="1">IF(ISERROR($V1415),"",OFFSET('Smelter Look-up'!$H$4,$V1415-4,0))</f>
        <v/>
      </c>
      <c r="J1415" s="218" t="str">
        <f ca="1">IF(ISERROR($V1415),"",OFFSET('Smelter Look-up'!$I$4,$V1415-4,0))</f>
        <v/>
      </c>
      <c r="K1415" s="267"/>
      <c r="L1415" s="267"/>
      <c r="M1415" s="267"/>
      <c r="N1415" s="267"/>
      <c r="O1415" s="267"/>
      <c r="P1415" s="219"/>
      <c r="Q1415" s="268"/>
      <c r="R1415" s="216" t="str">
        <f ca="1">IF(ISERROR($V1415),"",OFFSET('Smelter Look-up'!$C$4,$V1415-4,0)&amp;"")</f>
        <v/>
      </c>
      <c r="S1415" s="224" t="str">
        <f t="shared" ca="1" si="69"/>
        <v/>
      </c>
      <c r="T1415" s="224" t="str">
        <f ca="1">IF(B1415="","",IF(ISERROR(MATCH($J1415,SorP!$B$1:$B$6230,0)),"",INDIRECT("'SorP'!$A$"&amp;MATCH($J1415,SorP!$B$1:$B$6230,0))))</f>
        <v/>
      </c>
      <c r="U1415" s="239"/>
      <c r="V1415" s="269" t="e">
        <f>IF(C1415="",NA(),MATCH($B1415&amp;$C1415,'Smelter Look-up'!$J:$J,0))</f>
        <v>#N/A</v>
      </c>
      <c r="W1415" s="270"/>
      <c r="X1415" s="270">
        <f t="shared" ca="1" si="70"/>
        <v>0</v>
      </c>
      <c r="Y1415" s="270"/>
      <c r="Z1415" s="270"/>
      <c r="AB1415" s="272" t="str">
        <f t="shared" si="71"/>
        <v/>
      </c>
    </row>
    <row r="1416" spans="1:28" s="271" customFormat="1" ht="20.25">
      <c r="A1416" s="215"/>
      <c r="B1416" s="216" t="str">
        <f>IF(LEN(A1416)=0,"",INDEX('Smelter Look-up'!$A:$A,MATCH($A1416,'Smelter Look-up'!$E:$E,0)))</f>
        <v/>
      </c>
      <c r="C1416" s="220" t="str">
        <f>IF(LEN(A1416)=0,"",INDEX('Smelter Look-up'!$C:$C,MATCH($A1416,'Smelter Look-up'!$E:$E,0)))</f>
        <v/>
      </c>
      <c r="D1416" s="216"/>
      <c r="E1416" s="216" t="str">
        <f ca="1">IF(ISERROR($V1416),"",OFFSET('Smelter Look-up'!$D$4,$V1416-4,0)&amp;"")</f>
        <v/>
      </c>
      <c r="F1416" s="216" t="str">
        <f ca="1">IF(ISERROR($V1416),"",OFFSET('Smelter Look-up'!$E$4,$V1416-4,0))</f>
        <v/>
      </c>
      <c r="G1416" s="216" t="str">
        <f ca="1">IF(C1416=$X$4,"Enter smelter details", IF(ISERROR($V1416),"",OFFSET('Smelter Look-up'!$F$4,$V1416-4,0)))</f>
        <v/>
      </c>
      <c r="H1416" s="217" t="str">
        <f ca="1">IF(ISERROR($V1416),"",OFFSET('Smelter Look-up'!$G$4,$V1416-4,0))</f>
        <v/>
      </c>
      <c r="I1416" s="218" t="str">
        <f ca="1">IF(ISERROR($V1416),"",OFFSET('Smelter Look-up'!$H$4,$V1416-4,0))</f>
        <v/>
      </c>
      <c r="J1416" s="218" t="str">
        <f ca="1">IF(ISERROR($V1416),"",OFFSET('Smelter Look-up'!$I$4,$V1416-4,0))</f>
        <v/>
      </c>
      <c r="K1416" s="267"/>
      <c r="L1416" s="267"/>
      <c r="M1416" s="267"/>
      <c r="N1416" s="267"/>
      <c r="O1416" s="267"/>
      <c r="P1416" s="219"/>
      <c r="Q1416" s="268"/>
      <c r="R1416" s="216" t="str">
        <f ca="1">IF(ISERROR($V1416),"",OFFSET('Smelter Look-up'!$C$4,$V1416-4,0)&amp;"")</f>
        <v/>
      </c>
      <c r="S1416" s="224" t="str">
        <f t="shared" ca="1" si="69"/>
        <v/>
      </c>
      <c r="T1416" s="224" t="str">
        <f ca="1">IF(B1416="","",IF(ISERROR(MATCH($J1416,SorP!$B$1:$B$6230,0)),"",INDIRECT("'SorP'!$A$"&amp;MATCH($J1416,SorP!$B$1:$B$6230,0))))</f>
        <v/>
      </c>
      <c r="U1416" s="239"/>
      <c r="V1416" s="269" t="e">
        <f>IF(C1416="",NA(),MATCH($B1416&amp;$C1416,'Smelter Look-up'!$J:$J,0))</f>
        <v>#N/A</v>
      </c>
      <c r="W1416" s="270"/>
      <c r="X1416" s="270">
        <f t="shared" ca="1" si="70"/>
        <v>0</v>
      </c>
      <c r="Y1416" s="270"/>
      <c r="Z1416" s="270"/>
      <c r="AB1416" s="272" t="str">
        <f t="shared" si="71"/>
        <v/>
      </c>
    </row>
    <row r="1417" spans="1:28" s="271" customFormat="1" ht="20.25">
      <c r="A1417" s="215"/>
      <c r="B1417" s="216" t="str">
        <f>IF(LEN(A1417)=0,"",INDEX('Smelter Look-up'!$A:$A,MATCH($A1417,'Smelter Look-up'!$E:$E,0)))</f>
        <v/>
      </c>
      <c r="C1417" s="220" t="str">
        <f>IF(LEN(A1417)=0,"",INDEX('Smelter Look-up'!$C:$C,MATCH($A1417,'Smelter Look-up'!$E:$E,0)))</f>
        <v/>
      </c>
      <c r="D1417" s="216"/>
      <c r="E1417" s="216" t="str">
        <f ca="1">IF(ISERROR($V1417),"",OFFSET('Smelter Look-up'!$D$4,$V1417-4,0)&amp;"")</f>
        <v/>
      </c>
      <c r="F1417" s="216" t="str">
        <f ca="1">IF(ISERROR($V1417),"",OFFSET('Smelter Look-up'!$E$4,$V1417-4,0))</f>
        <v/>
      </c>
      <c r="G1417" s="216" t="str">
        <f ca="1">IF(C1417=$X$4,"Enter smelter details", IF(ISERROR($V1417),"",OFFSET('Smelter Look-up'!$F$4,$V1417-4,0)))</f>
        <v/>
      </c>
      <c r="H1417" s="217" t="str">
        <f ca="1">IF(ISERROR($V1417),"",OFFSET('Smelter Look-up'!$G$4,$V1417-4,0))</f>
        <v/>
      </c>
      <c r="I1417" s="218" t="str">
        <f ca="1">IF(ISERROR($V1417),"",OFFSET('Smelter Look-up'!$H$4,$V1417-4,0))</f>
        <v/>
      </c>
      <c r="J1417" s="218" t="str">
        <f ca="1">IF(ISERROR($V1417),"",OFFSET('Smelter Look-up'!$I$4,$V1417-4,0))</f>
        <v/>
      </c>
      <c r="K1417" s="267"/>
      <c r="L1417" s="267"/>
      <c r="M1417" s="267"/>
      <c r="N1417" s="267"/>
      <c r="O1417" s="267"/>
      <c r="P1417" s="219"/>
      <c r="Q1417" s="268"/>
      <c r="R1417" s="216" t="str">
        <f ca="1">IF(ISERROR($V1417),"",OFFSET('Smelter Look-up'!$C$4,$V1417-4,0)&amp;"")</f>
        <v/>
      </c>
      <c r="S1417" s="224" t="str">
        <f t="shared" ca="1" si="69"/>
        <v/>
      </c>
      <c r="T1417" s="224" t="str">
        <f ca="1">IF(B1417="","",IF(ISERROR(MATCH($J1417,SorP!$B$1:$B$6230,0)),"",INDIRECT("'SorP'!$A$"&amp;MATCH($J1417,SorP!$B$1:$B$6230,0))))</f>
        <v/>
      </c>
      <c r="U1417" s="239"/>
      <c r="V1417" s="269" t="e">
        <f>IF(C1417="",NA(),MATCH($B1417&amp;$C1417,'Smelter Look-up'!$J:$J,0))</f>
        <v>#N/A</v>
      </c>
      <c r="W1417" s="270"/>
      <c r="X1417" s="270">
        <f t="shared" ca="1" si="70"/>
        <v>0</v>
      </c>
      <c r="Y1417" s="270"/>
      <c r="Z1417" s="270"/>
      <c r="AB1417" s="272" t="str">
        <f t="shared" si="71"/>
        <v/>
      </c>
    </row>
    <row r="1418" spans="1:28" s="271" customFormat="1" ht="20.25">
      <c r="A1418" s="215"/>
      <c r="B1418" s="216" t="str">
        <f>IF(LEN(A1418)=0,"",INDEX('Smelter Look-up'!$A:$A,MATCH($A1418,'Smelter Look-up'!$E:$E,0)))</f>
        <v/>
      </c>
      <c r="C1418" s="220" t="str">
        <f>IF(LEN(A1418)=0,"",INDEX('Smelter Look-up'!$C:$C,MATCH($A1418,'Smelter Look-up'!$E:$E,0)))</f>
        <v/>
      </c>
      <c r="D1418" s="216"/>
      <c r="E1418" s="216" t="str">
        <f ca="1">IF(ISERROR($V1418),"",OFFSET('Smelter Look-up'!$D$4,$V1418-4,0)&amp;"")</f>
        <v/>
      </c>
      <c r="F1418" s="216" t="str">
        <f ca="1">IF(ISERROR($V1418),"",OFFSET('Smelter Look-up'!$E$4,$V1418-4,0))</f>
        <v/>
      </c>
      <c r="G1418" s="216" t="str">
        <f ca="1">IF(C1418=$X$4,"Enter smelter details", IF(ISERROR($V1418),"",OFFSET('Smelter Look-up'!$F$4,$V1418-4,0)))</f>
        <v/>
      </c>
      <c r="H1418" s="217" t="str">
        <f ca="1">IF(ISERROR($V1418),"",OFFSET('Smelter Look-up'!$G$4,$V1418-4,0))</f>
        <v/>
      </c>
      <c r="I1418" s="218" t="str">
        <f ca="1">IF(ISERROR($V1418),"",OFFSET('Smelter Look-up'!$H$4,$V1418-4,0))</f>
        <v/>
      </c>
      <c r="J1418" s="218" t="str">
        <f ca="1">IF(ISERROR($V1418),"",OFFSET('Smelter Look-up'!$I$4,$V1418-4,0))</f>
        <v/>
      </c>
      <c r="K1418" s="267"/>
      <c r="L1418" s="267"/>
      <c r="M1418" s="267"/>
      <c r="N1418" s="267"/>
      <c r="O1418" s="267"/>
      <c r="P1418" s="219"/>
      <c r="Q1418" s="268"/>
      <c r="R1418" s="216" t="str">
        <f ca="1">IF(ISERROR($V1418),"",OFFSET('Smelter Look-up'!$C$4,$V1418-4,0)&amp;"")</f>
        <v/>
      </c>
      <c r="S1418" s="224" t="str">
        <f t="shared" ca="1" si="69"/>
        <v/>
      </c>
      <c r="T1418" s="224" t="str">
        <f ca="1">IF(B1418="","",IF(ISERROR(MATCH($J1418,SorP!$B$1:$B$6230,0)),"",INDIRECT("'SorP'!$A$"&amp;MATCH($J1418,SorP!$B$1:$B$6230,0))))</f>
        <v/>
      </c>
      <c r="U1418" s="239"/>
      <c r="V1418" s="269" t="e">
        <f>IF(C1418="",NA(),MATCH($B1418&amp;$C1418,'Smelter Look-up'!$J:$J,0))</f>
        <v>#N/A</v>
      </c>
      <c r="W1418" s="270"/>
      <c r="X1418" s="270">
        <f t="shared" ca="1" si="70"/>
        <v>0</v>
      </c>
      <c r="Y1418" s="270"/>
      <c r="Z1418" s="270"/>
      <c r="AB1418" s="272" t="str">
        <f t="shared" si="71"/>
        <v/>
      </c>
    </row>
    <row r="1419" spans="1:28" s="271" customFormat="1" ht="20.25">
      <c r="A1419" s="215"/>
      <c r="B1419" s="216" t="str">
        <f>IF(LEN(A1419)=0,"",INDEX('Smelter Look-up'!$A:$A,MATCH($A1419,'Smelter Look-up'!$E:$E,0)))</f>
        <v/>
      </c>
      <c r="C1419" s="220" t="str">
        <f>IF(LEN(A1419)=0,"",INDEX('Smelter Look-up'!$C:$C,MATCH($A1419,'Smelter Look-up'!$E:$E,0)))</f>
        <v/>
      </c>
      <c r="D1419" s="216"/>
      <c r="E1419" s="216" t="str">
        <f ca="1">IF(ISERROR($V1419),"",OFFSET('Smelter Look-up'!$D$4,$V1419-4,0)&amp;"")</f>
        <v/>
      </c>
      <c r="F1419" s="216" t="str">
        <f ca="1">IF(ISERROR($V1419),"",OFFSET('Smelter Look-up'!$E$4,$V1419-4,0))</f>
        <v/>
      </c>
      <c r="G1419" s="216" t="str">
        <f ca="1">IF(C1419=$X$4,"Enter smelter details", IF(ISERROR($V1419),"",OFFSET('Smelter Look-up'!$F$4,$V1419-4,0)))</f>
        <v/>
      </c>
      <c r="H1419" s="217" t="str">
        <f ca="1">IF(ISERROR($V1419),"",OFFSET('Smelter Look-up'!$G$4,$V1419-4,0))</f>
        <v/>
      </c>
      <c r="I1419" s="218" t="str">
        <f ca="1">IF(ISERROR($V1419),"",OFFSET('Smelter Look-up'!$H$4,$V1419-4,0))</f>
        <v/>
      </c>
      <c r="J1419" s="218" t="str">
        <f ca="1">IF(ISERROR($V1419),"",OFFSET('Smelter Look-up'!$I$4,$V1419-4,0))</f>
        <v/>
      </c>
      <c r="K1419" s="267"/>
      <c r="L1419" s="267"/>
      <c r="M1419" s="267"/>
      <c r="N1419" s="267"/>
      <c r="O1419" s="267"/>
      <c r="P1419" s="219"/>
      <c r="Q1419" s="268"/>
      <c r="R1419" s="216" t="str">
        <f ca="1">IF(ISERROR($V1419),"",OFFSET('Smelter Look-up'!$C$4,$V1419-4,0)&amp;"")</f>
        <v/>
      </c>
      <c r="S1419" s="224" t="str">
        <f t="shared" ca="1" si="69"/>
        <v/>
      </c>
      <c r="T1419" s="224" t="str">
        <f ca="1">IF(B1419="","",IF(ISERROR(MATCH($J1419,SorP!$B$1:$B$6230,0)),"",INDIRECT("'SorP'!$A$"&amp;MATCH($J1419,SorP!$B$1:$B$6230,0))))</f>
        <v/>
      </c>
      <c r="U1419" s="239"/>
      <c r="V1419" s="269" t="e">
        <f>IF(C1419="",NA(),MATCH($B1419&amp;$C1419,'Smelter Look-up'!$J:$J,0))</f>
        <v>#N/A</v>
      </c>
      <c r="W1419" s="270"/>
      <c r="X1419" s="270">
        <f t="shared" ca="1" si="70"/>
        <v>0</v>
      </c>
      <c r="Y1419" s="270"/>
      <c r="Z1419" s="270"/>
      <c r="AB1419" s="272" t="str">
        <f t="shared" si="71"/>
        <v/>
      </c>
    </row>
    <row r="1420" spans="1:28" s="271" customFormat="1" ht="20.25">
      <c r="A1420" s="215"/>
      <c r="B1420" s="216" t="str">
        <f>IF(LEN(A1420)=0,"",INDEX('Smelter Look-up'!$A:$A,MATCH($A1420,'Smelter Look-up'!$E:$E,0)))</f>
        <v/>
      </c>
      <c r="C1420" s="220" t="str">
        <f>IF(LEN(A1420)=0,"",INDEX('Smelter Look-up'!$C:$C,MATCH($A1420,'Smelter Look-up'!$E:$E,0)))</f>
        <v/>
      </c>
      <c r="D1420" s="216"/>
      <c r="E1420" s="216" t="str">
        <f ca="1">IF(ISERROR($V1420),"",OFFSET('Smelter Look-up'!$D$4,$V1420-4,0)&amp;"")</f>
        <v/>
      </c>
      <c r="F1420" s="216" t="str">
        <f ca="1">IF(ISERROR($V1420),"",OFFSET('Smelter Look-up'!$E$4,$V1420-4,0))</f>
        <v/>
      </c>
      <c r="G1420" s="216" t="str">
        <f ca="1">IF(C1420=$X$4,"Enter smelter details", IF(ISERROR($V1420),"",OFFSET('Smelter Look-up'!$F$4,$V1420-4,0)))</f>
        <v/>
      </c>
      <c r="H1420" s="217" t="str">
        <f ca="1">IF(ISERROR($V1420),"",OFFSET('Smelter Look-up'!$G$4,$V1420-4,0))</f>
        <v/>
      </c>
      <c r="I1420" s="218" t="str">
        <f ca="1">IF(ISERROR($V1420),"",OFFSET('Smelter Look-up'!$H$4,$V1420-4,0))</f>
        <v/>
      </c>
      <c r="J1420" s="218" t="str">
        <f ca="1">IF(ISERROR($V1420),"",OFFSET('Smelter Look-up'!$I$4,$V1420-4,0))</f>
        <v/>
      </c>
      <c r="K1420" s="267"/>
      <c r="L1420" s="267"/>
      <c r="M1420" s="267"/>
      <c r="N1420" s="267"/>
      <c r="O1420" s="267"/>
      <c r="P1420" s="219"/>
      <c r="Q1420" s="268"/>
      <c r="R1420" s="216" t="str">
        <f ca="1">IF(ISERROR($V1420),"",OFFSET('Smelter Look-up'!$C$4,$V1420-4,0)&amp;"")</f>
        <v/>
      </c>
      <c r="S1420" s="224" t="str">
        <f t="shared" ca="1" si="69"/>
        <v/>
      </c>
      <c r="T1420" s="224" t="str">
        <f ca="1">IF(B1420="","",IF(ISERROR(MATCH($J1420,SorP!$B$1:$B$6230,0)),"",INDIRECT("'SorP'!$A$"&amp;MATCH($J1420,SorP!$B$1:$B$6230,0))))</f>
        <v/>
      </c>
      <c r="U1420" s="239"/>
      <c r="V1420" s="269" t="e">
        <f>IF(C1420="",NA(),MATCH($B1420&amp;$C1420,'Smelter Look-up'!$J:$J,0))</f>
        <v>#N/A</v>
      </c>
      <c r="W1420" s="270"/>
      <c r="X1420" s="270">
        <f t="shared" ca="1" si="70"/>
        <v>0</v>
      </c>
      <c r="Y1420" s="270"/>
      <c r="Z1420" s="270"/>
      <c r="AB1420" s="272" t="str">
        <f t="shared" si="71"/>
        <v/>
      </c>
    </row>
    <row r="1421" spans="1:28" s="271" customFormat="1" ht="20.25">
      <c r="A1421" s="215"/>
      <c r="B1421" s="216" t="str">
        <f>IF(LEN(A1421)=0,"",INDEX('Smelter Look-up'!$A:$A,MATCH($A1421,'Smelter Look-up'!$E:$E,0)))</f>
        <v/>
      </c>
      <c r="C1421" s="220" t="str">
        <f>IF(LEN(A1421)=0,"",INDEX('Smelter Look-up'!$C:$C,MATCH($A1421,'Smelter Look-up'!$E:$E,0)))</f>
        <v/>
      </c>
      <c r="D1421" s="216"/>
      <c r="E1421" s="216" t="str">
        <f ca="1">IF(ISERROR($V1421),"",OFFSET('Smelter Look-up'!$D$4,$V1421-4,0)&amp;"")</f>
        <v/>
      </c>
      <c r="F1421" s="216" t="str">
        <f ca="1">IF(ISERROR($V1421),"",OFFSET('Smelter Look-up'!$E$4,$V1421-4,0))</f>
        <v/>
      </c>
      <c r="G1421" s="216" t="str">
        <f ca="1">IF(C1421=$X$4,"Enter smelter details", IF(ISERROR($V1421),"",OFFSET('Smelter Look-up'!$F$4,$V1421-4,0)))</f>
        <v/>
      </c>
      <c r="H1421" s="217" t="str">
        <f ca="1">IF(ISERROR($V1421),"",OFFSET('Smelter Look-up'!$G$4,$V1421-4,0))</f>
        <v/>
      </c>
      <c r="I1421" s="218" t="str">
        <f ca="1">IF(ISERROR($V1421),"",OFFSET('Smelter Look-up'!$H$4,$V1421-4,0))</f>
        <v/>
      </c>
      <c r="J1421" s="218" t="str">
        <f ca="1">IF(ISERROR($V1421),"",OFFSET('Smelter Look-up'!$I$4,$V1421-4,0))</f>
        <v/>
      </c>
      <c r="K1421" s="267"/>
      <c r="L1421" s="267"/>
      <c r="M1421" s="267"/>
      <c r="N1421" s="267"/>
      <c r="O1421" s="267"/>
      <c r="P1421" s="219"/>
      <c r="Q1421" s="268"/>
      <c r="R1421" s="216" t="str">
        <f ca="1">IF(ISERROR($V1421),"",OFFSET('Smelter Look-up'!$C$4,$V1421-4,0)&amp;"")</f>
        <v/>
      </c>
      <c r="S1421" s="224" t="str">
        <f t="shared" ca="1" si="69"/>
        <v/>
      </c>
      <c r="T1421" s="224" t="str">
        <f ca="1">IF(B1421="","",IF(ISERROR(MATCH($J1421,SorP!$B$1:$B$6230,0)),"",INDIRECT("'SorP'!$A$"&amp;MATCH($J1421,SorP!$B$1:$B$6230,0))))</f>
        <v/>
      </c>
      <c r="U1421" s="239"/>
      <c r="V1421" s="269" t="e">
        <f>IF(C1421="",NA(),MATCH($B1421&amp;$C1421,'Smelter Look-up'!$J:$J,0))</f>
        <v>#N/A</v>
      </c>
      <c r="W1421" s="270"/>
      <c r="X1421" s="270">
        <f t="shared" ca="1" si="70"/>
        <v>0</v>
      </c>
      <c r="Y1421" s="270"/>
      <c r="Z1421" s="270"/>
      <c r="AB1421" s="272" t="str">
        <f t="shared" si="71"/>
        <v/>
      </c>
    </row>
    <row r="1422" spans="1:28" s="271" customFormat="1" ht="20.25">
      <c r="A1422" s="215"/>
      <c r="B1422" s="216" t="str">
        <f>IF(LEN(A1422)=0,"",INDEX('Smelter Look-up'!$A:$A,MATCH($A1422,'Smelter Look-up'!$E:$E,0)))</f>
        <v/>
      </c>
      <c r="C1422" s="220" t="str">
        <f>IF(LEN(A1422)=0,"",INDEX('Smelter Look-up'!$C:$C,MATCH($A1422,'Smelter Look-up'!$E:$E,0)))</f>
        <v/>
      </c>
      <c r="D1422" s="216"/>
      <c r="E1422" s="216" t="str">
        <f ca="1">IF(ISERROR($V1422),"",OFFSET('Smelter Look-up'!$D$4,$V1422-4,0)&amp;"")</f>
        <v/>
      </c>
      <c r="F1422" s="216" t="str">
        <f ca="1">IF(ISERROR($V1422),"",OFFSET('Smelter Look-up'!$E$4,$V1422-4,0))</f>
        <v/>
      </c>
      <c r="G1422" s="216" t="str">
        <f ca="1">IF(C1422=$X$4,"Enter smelter details", IF(ISERROR($V1422),"",OFFSET('Smelter Look-up'!$F$4,$V1422-4,0)))</f>
        <v/>
      </c>
      <c r="H1422" s="217" t="str">
        <f ca="1">IF(ISERROR($V1422),"",OFFSET('Smelter Look-up'!$G$4,$V1422-4,0))</f>
        <v/>
      </c>
      <c r="I1422" s="218" t="str">
        <f ca="1">IF(ISERROR($V1422),"",OFFSET('Smelter Look-up'!$H$4,$V1422-4,0))</f>
        <v/>
      </c>
      <c r="J1422" s="218" t="str">
        <f ca="1">IF(ISERROR($V1422),"",OFFSET('Smelter Look-up'!$I$4,$V1422-4,0))</f>
        <v/>
      </c>
      <c r="K1422" s="267"/>
      <c r="L1422" s="267"/>
      <c r="M1422" s="267"/>
      <c r="N1422" s="267"/>
      <c r="O1422" s="267"/>
      <c r="P1422" s="219"/>
      <c r="Q1422" s="268"/>
      <c r="R1422" s="216" t="str">
        <f ca="1">IF(ISERROR($V1422),"",OFFSET('Smelter Look-up'!$C$4,$V1422-4,0)&amp;"")</f>
        <v/>
      </c>
      <c r="S1422" s="224" t="str">
        <f t="shared" ca="1" si="69"/>
        <v/>
      </c>
      <c r="T1422" s="224" t="str">
        <f ca="1">IF(B1422="","",IF(ISERROR(MATCH($J1422,SorP!$B$1:$B$6230,0)),"",INDIRECT("'SorP'!$A$"&amp;MATCH($J1422,SorP!$B$1:$B$6230,0))))</f>
        <v/>
      </c>
      <c r="U1422" s="239"/>
      <c r="V1422" s="269" t="e">
        <f>IF(C1422="",NA(),MATCH($B1422&amp;$C1422,'Smelter Look-up'!$J:$J,0))</f>
        <v>#N/A</v>
      </c>
      <c r="W1422" s="270"/>
      <c r="X1422" s="270">
        <f t="shared" ca="1" si="70"/>
        <v>0</v>
      </c>
      <c r="Y1422" s="270"/>
      <c r="Z1422" s="270"/>
      <c r="AB1422" s="272" t="str">
        <f t="shared" si="71"/>
        <v/>
      </c>
    </row>
    <row r="1423" spans="1:28" s="271" customFormat="1" ht="20.25">
      <c r="A1423" s="215"/>
      <c r="B1423" s="216" t="str">
        <f>IF(LEN(A1423)=0,"",INDEX('Smelter Look-up'!$A:$A,MATCH($A1423,'Smelter Look-up'!$E:$E,0)))</f>
        <v/>
      </c>
      <c r="C1423" s="220" t="str">
        <f>IF(LEN(A1423)=0,"",INDEX('Smelter Look-up'!$C:$C,MATCH($A1423,'Smelter Look-up'!$E:$E,0)))</f>
        <v/>
      </c>
      <c r="D1423" s="216"/>
      <c r="E1423" s="216" t="str">
        <f ca="1">IF(ISERROR($V1423),"",OFFSET('Smelter Look-up'!$D$4,$V1423-4,0)&amp;"")</f>
        <v/>
      </c>
      <c r="F1423" s="216" t="str">
        <f ca="1">IF(ISERROR($V1423),"",OFFSET('Smelter Look-up'!$E$4,$V1423-4,0))</f>
        <v/>
      </c>
      <c r="G1423" s="216" t="str">
        <f ca="1">IF(C1423=$X$4,"Enter smelter details", IF(ISERROR($V1423),"",OFFSET('Smelter Look-up'!$F$4,$V1423-4,0)))</f>
        <v/>
      </c>
      <c r="H1423" s="217" t="str">
        <f ca="1">IF(ISERROR($V1423),"",OFFSET('Smelter Look-up'!$G$4,$V1423-4,0))</f>
        <v/>
      </c>
      <c r="I1423" s="218" t="str">
        <f ca="1">IF(ISERROR($V1423),"",OFFSET('Smelter Look-up'!$H$4,$V1423-4,0))</f>
        <v/>
      </c>
      <c r="J1423" s="218" t="str">
        <f ca="1">IF(ISERROR($V1423),"",OFFSET('Smelter Look-up'!$I$4,$V1423-4,0))</f>
        <v/>
      </c>
      <c r="K1423" s="267"/>
      <c r="L1423" s="267"/>
      <c r="M1423" s="267"/>
      <c r="N1423" s="267"/>
      <c r="O1423" s="267"/>
      <c r="P1423" s="219"/>
      <c r="Q1423" s="268"/>
      <c r="R1423" s="216" t="str">
        <f ca="1">IF(ISERROR($V1423),"",OFFSET('Smelter Look-up'!$C$4,$V1423-4,0)&amp;"")</f>
        <v/>
      </c>
      <c r="S1423" s="224" t="str">
        <f t="shared" ca="1" si="69"/>
        <v/>
      </c>
      <c r="T1423" s="224" t="str">
        <f ca="1">IF(B1423="","",IF(ISERROR(MATCH($J1423,SorP!$B$1:$B$6230,0)),"",INDIRECT("'SorP'!$A$"&amp;MATCH($J1423,SorP!$B$1:$B$6230,0))))</f>
        <v/>
      </c>
      <c r="U1423" s="239"/>
      <c r="V1423" s="269" t="e">
        <f>IF(C1423="",NA(),MATCH($B1423&amp;$C1423,'Smelter Look-up'!$J:$J,0))</f>
        <v>#N/A</v>
      </c>
      <c r="W1423" s="270"/>
      <c r="X1423" s="270">
        <f t="shared" ca="1" si="70"/>
        <v>0</v>
      </c>
      <c r="Y1423" s="270"/>
      <c r="Z1423" s="270"/>
      <c r="AB1423" s="272" t="str">
        <f t="shared" si="71"/>
        <v/>
      </c>
    </row>
    <row r="1424" spans="1:28" s="271" customFormat="1" ht="20.25">
      <c r="A1424" s="215"/>
      <c r="B1424" s="216" t="str">
        <f>IF(LEN(A1424)=0,"",INDEX('Smelter Look-up'!$A:$A,MATCH($A1424,'Smelter Look-up'!$E:$E,0)))</f>
        <v/>
      </c>
      <c r="C1424" s="220" t="str">
        <f>IF(LEN(A1424)=0,"",INDEX('Smelter Look-up'!$C:$C,MATCH($A1424,'Smelter Look-up'!$E:$E,0)))</f>
        <v/>
      </c>
      <c r="D1424" s="216"/>
      <c r="E1424" s="216" t="str">
        <f ca="1">IF(ISERROR($V1424),"",OFFSET('Smelter Look-up'!$D$4,$V1424-4,0)&amp;"")</f>
        <v/>
      </c>
      <c r="F1424" s="216" t="str">
        <f ca="1">IF(ISERROR($V1424),"",OFFSET('Smelter Look-up'!$E$4,$V1424-4,0))</f>
        <v/>
      </c>
      <c r="G1424" s="216" t="str">
        <f ca="1">IF(C1424=$X$4,"Enter smelter details", IF(ISERROR($V1424),"",OFFSET('Smelter Look-up'!$F$4,$V1424-4,0)))</f>
        <v/>
      </c>
      <c r="H1424" s="217" t="str">
        <f ca="1">IF(ISERROR($V1424),"",OFFSET('Smelter Look-up'!$G$4,$V1424-4,0))</f>
        <v/>
      </c>
      <c r="I1424" s="218" t="str">
        <f ca="1">IF(ISERROR($V1424),"",OFFSET('Smelter Look-up'!$H$4,$V1424-4,0))</f>
        <v/>
      </c>
      <c r="J1424" s="218" t="str">
        <f ca="1">IF(ISERROR($V1424),"",OFFSET('Smelter Look-up'!$I$4,$V1424-4,0))</f>
        <v/>
      </c>
      <c r="K1424" s="267"/>
      <c r="L1424" s="267"/>
      <c r="M1424" s="267"/>
      <c r="N1424" s="267"/>
      <c r="O1424" s="267"/>
      <c r="P1424" s="219"/>
      <c r="Q1424" s="268"/>
      <c r="R1424" s="216" t="str">
        <f ca="1">IF(ISERROR($V1424),"",OFFSET('Smelter Look-up'!$C$4,$V1424-4,0)&amp;"")</f>
        <v/>
      </c>
      <c r="S1424" s="224" t="str">
        <f t="shared" ca="1" si="69"/>
        <v/>
      </c>
      <c r="T1424" s="224" t="str">
        <f ca="1">IF(B1424="","",IF(ISERROR(MATCH($J1424,SorP!$B$1:$B$6230,0)),"",INDIRECT("'SorP'!$A$"&amp;MATCH($J1424,SorP!$B$1:$B$6230,0))))</f>
        <v/>
      </c>
      <c r="U1424" s="239"/>
      <c r="V1424" s="269" t="e">
        <f>IF(C1424="",NA(),MATCH($B1424&amp;$C1424,'Smelter Look-up'!$J:$J,0))</f>
        <v>#N/A</v>
      </c>
      <c r="W1424" s="270"/>
      <c r="X1424" s="270">
        <f t="shared" ca="1" si="70"/>
        <v>0</v>
      </c>
      <c r="Y1424" s="270"/>
      <c r="Z1424" s="270"/>
      <c r="AB1424" s="272" t="str">
        <f t="shared" si="71"/>
        <v/>
      </c>
    </row>
    <row r="1425" spans="1:28" s="271" customFormat="1" ht="20.25">
      <c r="A1425" s="215"/>
      <c r="B1425" s="216" t="str">
        <f>IF(LEN(A1425)=0,"",INDEX('Smelter Look-up'!$A:$A,MATCH($A1425,'Smelter Look-up'!$E:$E,0)))</f>
        <v/>
      </c>
      <c r="C1425" s="220" t="str">
        <f>IF(LEN(A1425)=0,"",INDEX('Smelter Look-up'!$C:$C,MATCH($A1425,'Smelter Look-up'!$E:$E,0)))</f>
        <v/>
      </c>
      <c r="D1425" s="216"/>
      <c r="E1425" s="216" t="str">
        <f ca="1">IF(ISERROR($V1425),"",OFFSET('Smelter Look-up'!$D$4,$V1425-4,0)&amp;"")</f>
        <v/>
      </c>
      <c r="F1425" s="216" t="str">
        <f ca="1">IF(ISERROR($V1425),"",OFFSET('Smelter Look-up'!$E$4,$V1425-4,0))</f>
        <v/>
      </c>
      <c r="G1425" s="216" t="str">
        <f ca="1">IF(C1425=$X$4,"Enter smelter details", IF(ISERROR($V1425),"",OFFSET('Smelter Look-up'!$F$4,$V1425-4,0)))</f>
        <v/>
      </c>
      <c r="H1425" s="217" t="str">
        <f ca="1">IF(ISERROR($V1425),"",OFFSET('Smelter Look-up'!$G$4,$V1425-4,0))</f>
        <v/>
      </c>
      <c r="I1425" s="218" t="str">
        <f ca="1">IF(ISERROR($V1425),"",OFFSET('Smelter Look-up'!$H$4,$V1425-4,0))</f>
        <v/>
      </c>
      <c r="J1425" s="218" t="str">
        <f ca="1">IF(ISERROR($V1425),"",OFFSET('Smelter Look-up'!$I$4,$V1425-4,0))</f>
        <v/>
      </c>
      <c r="K1425" s="267"/>
      <c r="L1425" s="267"/>
      <c r="M1425" s="267"/>
      <c r="N1425" s="267"/>
      <c r="O1425" s="267"/>
      <c r="P1425" s="219"/>
      <c r="Q1425" s="268"/>
      <c r="R1425" s="216" t="str">
        <f ca="1">IF(ISERROR($V1425),"",OFFSET('Smelter Look-up'!$C$4,$V1425-4,0)&amp;"")</f>
        <v/>
      </c>
      <c r="S1425" s="224" t="str">
        <f t="shared" ca="1" si="69"/>
        <v/>
      </c>
      <c r="T1425" s="224" t="str">
        <f ca="1">IF(B1425="","",IF(ISERROR(MATCH($J1425,SorP!$B$1:$B$6230,0)),"",INDIRECT("'SorP'!$A$"&amp;MATCH($J1425,SorP!$B$1:$B$6230,0))))</f>
        <v/>
      </c>
      <c r="U1425" s="239"/>
      <c r="V1425" s="269" t="e">
        <f>IF(C1425="",NA(),MATCH($B1425&amp;$C1425,'Smelter Look-up'!$J:$J,0))</f>
        <v>#N/A</v>
      </c>
      <c r="W1425" s="270"/>
      <c r="X1425" s="270">
        <f t="shared" ca="1" si="70"/>
        <v>0</v>
      </c>
      <c r="Y1425" s="270"/>
      <c r="Z1425" s="270"/>
      <c r="AB1425" s="272" t="str">
        <f t="shared" si="71"/>
        <v/>
      </c>
    </row>
    <row r="1426" spans="1:28" s="271" customFormat="1" ht="20.25">
      <c r="A1426" s="215"/>
      <c r="B1426" s="216" t="str">
        <f>IF(LEN(A1426)=0,"",INDEX('Smelter Look-up'!$A:$A,MATCH($A1426,'Smelter Look-up'!$E:$E,0)))</f>
        <v/>
      </c>
      <c r="C1426" s="220" t="str">
        <f>IF(LEN(A1426)=0,"",INDEX('Smelter Look-up'!$C:$C,MATCH($A1426,'Smelter Look-up'!$E:$E,0)))</f>
        <v/>
      </c>
      <c r="D1426" s="216"/>
      <c r="E1426" s="216" t="str">
        <f ca="1">IF(ISERROR($V1426),"",OFFSET('Smelter Look-up'!$D$4,$V1426-4,0)&amp;"")</f>
        <v/>
      </c>
      <c r="F1426" s="216" t="str">
        <f ca="1">IF(ISERROR($V1426),"",OFFSET('Smelter Look-up'!$E$4,$V1426-4,0))</f>
        <v/>
      </c>
      <c r="G1426" s="216" t="str">
        <f ca="1">IF(C1426=$X$4,"Enter smelter details", IF(ISERROR($V1426),"",OFFSET('Smelter Look-up'!$F$4,$V1426-4,0)))</f>
        <v/>
      </c>
      <c r="H1426" s="217" t="str">
        <f ca="1">IF(ISERROR($V1426),"",OFFSET('Smelter Look-up'!$G$4,$V1426-4,0))</f>
        <v/>
      </c>
      <c r="I1426" s="218" t="str">
        <f ca="1">IF(ISERROR($V1426),"",OFFSET('Smelter Look-up'!$H$4,$V1426-4,0))</f>
        <v/>
      </c>
      <c r="J1426" s="218" t="str">
        <f ca="1">IF(ISERROR($V1426),"",OFFSET('Smelter Look-up'!$I$4,$V1426-4,0))</f>
        <v/>
      </c>
      <c r="K1426" s="267"/>
      <c r="L1426" s="267"/>
      <c r="M1426" s="267"/>
      <c r="N1426" s="267"/>
      <c r="O1426" s="267"/>
      <c r="P1426" s="219"/>
      <c r="Q1426" s="268"/>
      <c r="R1426" s="216" t="str">
        <f ca="1">IF(ISERROR($V1426),"",OFFSET('Smelter Look-up'!$C$4,$V1426-4,0)&amp;"")</f>
        <v/>
      </c>
      <c r="S1426" s="224" t="str">
        <f t="shared" ca="1" si="69"/>
        <v/>
      </c>
      <c r="T1426" s="224" t="str">
        <f ca="1">IF(B1426="","",IF(ISERROR(MATCH($J1426,SorP!$B$1:$B$6230,0)),"",INDIRECT("'SorP'!$A$"&amp;MATCH($J1426,SorP!$B$1:$B$6230,0))))</f>
        <v/>
      </c>
      <c r="U1426" s="239"/>
      <c r="V1426" s="269" t="e">
        <f>IF(C1426="",NA(),MATCH($B1426&amp;$C1426,'Smelter Look-up'!$J:$J,0))</f>
        <v>#N/A</v>
      </c>
      <c r="W1426" s="270"/>
      <c r="X1426" s="270">
        <f t="shared" ca="1" si="70"/>
        <v>0</v>
      </c>
      <c r="Y1426" s="270"/>
      <c r="Z1426" s="270"/>
      <c r="AB1426" s="272" t="str">
        <f t="shared" si="71"/>
        <v/>
      </c>
    </row>
    <row r="1427" spans="1:28" s="271" customFormat="1" ht="20.25">
      <c r="A1427" s="215"/>
      <c r="B1427" s="216" t="str">
        <f>IF(LEN(A1427)=0,"",INDEX('Smelter Look-up'!$A:$A,MATCH($A1427,'Smelter Look-up'!$E:$E,0)))</f>
        <v/>
      </c>
      <c r="C1427" s="220" t="str">
        <f>IF(LEN(A1427)=0,"",INDEX('Smelter Look-up'!$C:$C,MATCH($A1427,'Smelter Look-up'!$E:$E,0)))</f>
        <v/>
      </c>
      <c r="D1427" s="216"/>
      <c r="E1427" s="216" t="str">
        <f ca="1">IF(ISERROR($V1427),"",OFFSET('Smelter Look-up'!$D$4,$V1427-4,0)&amp;"")</f>
        <v/>
      </c>
      <c r="F1427" s="216" t="str">
        <f ca="1">IF(ISERROR($V1427),"",OFFSET('Smelter Look-up'!$E$4,$V1427-4,0))</f>
        <v/>
      </c>
      <c r="G1427" s="216" t="str">
        <f ca="1">IF(C1427=$X$4,"Enter smelter details", IF(ISERROR($V1427),"",OFFSET('Smelter Look-up'!$F$4,$V1427-4,0)))</f>
        <v/>
      </c>
      <c r="H1427" s="217" t="str">
        <f ca="1">IF(ISERROR($V1427),"",OFFSET('Smelter Look-up'!$G$4,$V1427-4,0))</f>
        <v/>
      </c>
      <c r="I1427" s="218" t="str">
        <f ca="1">IF(ISERROR($V1427),"",OFFSET('Smelter Look-up'!$H$4,$V1427-4,0))</f>
        <v/>
      </c>
      <c r="J1427" s="218" t="str">
        <f ca="1">IF(ISERROR($V1427),"",OFFSET('Smelter Look-up'!$I$4,$V1427-4,0))</f>
        <v/>
      </c>
      <c r="K1427" s="267"/>
      <c r="L1427" s="267"/>
      <c r="M1427" s="267"/>
      <c r="N1427" s="267"/>
      <c r="O1427" s="267"/>
      <c r="P1427" s="219"/>
      <c r="Q1427" s="268"/>
      <c r="R1427" s="216" t="str">
        <f ca="1">IF(ISERROR($V1427),"",OFFSET('Smelter Look-up'!$C$4,$V1427-4,0)&amp;"")</f>
        <v/>
      </c>
      <c r="S1427" s="224" t="str">
        <f t="shared" ca="1" si="69"/>
        <v/>
      </c>
      <c r="T1427" s="224" t="str">
        <f ca="1">IF(B1427="","",IF(ISERROR(MATCH($J1427,SorP!$B$1:$B$6230,0)),"",INDIRECT("'SorP'!$A$"&amp;MATCH($J1427,SorP!$B$1:$B$6230,0))))</f>
        <v/>
      </c>
      <c r="U1427" s="239"/>
      <c r="V1427" s="269" t="e">
        <f>IF(C1427="",NA(),MATCH($B1427&amp;$C1427,'Smelter Look-up'!$J:$J,0))</f>
        <v>#N/A</v>
      </c>
      <c r="W1427" s="270"/>
      <c r="X1427" s="270">
        <f t="shared" ca="1" si="70"/>
        <v>0</v>
      </c>
      <c r="Y1427" s="270"/>
      <c r="Z1427" s="270"/>
      <c r="AB1427" s="272" t="str">
        <f t="shared" si="71"/>
        <v/>
      </c>
    </row>
    <row r="1428" spans="1:28" s="271" customFormat="1" ht="20.25">
      <c r="A1428" s="215"/>
      <c r="B1428" s="216" t="str">
        <f>IF(LEN(A1428)=0,"",INDEX('Smelter Look-up'!$A:$A,MATCH($A1428,'Smelter Look-up'!$E:$E,0)))</f>
        <v/>
      </c>
      <c r="C1428" s="220" t="str">
        <f>IF(LEN(A1428)=0,"",INDEX('Smelter Look-up'!$C:$C,MATCH($A1428,'Smelter Look-up'!$E:$E,0)))</f>
        <v/>
      </c>
      <c r="D1428" s="216"/>
      <c r="E1428" s="216" t="str">
        <f ca="1">IF(ISERROR($V1428),"",OFFSET('Smelter Look-up'!$D$4,$V1428-4,0)&amp;"")</f>
        <v/>
      </c>
      <c r="F1428" s="216" t="str">
        <f ca="1">IF(ISERROR($V1428),"",OFFSET('Smelter Look-up'!$E$4,$V1428-4,0))</f>
        <v/>
      </c>
      <c r="G1428" s="216" t="str">
        <f ca="1">IF(C1428=$X$4,"Enter smelter details", IF(ISERROR($V1428),"",OFFSET('Smelter Look-up'!$F$4,$V1428-4,0)))</f>
        <v/>
      </c>
      <c r="H1428" s="217" t="str">
        <f ca="1">IF(ISERROR($V1428),"",OFFSET('Smelter Look-up'!$G$4,$V1428-4,0))</f>
        <v/>
      </c>
      <c r="I1428" s="218" t="str">
        <f ca="1">IF(ISERROR($V1428),"",OFFSET('Smelter Look-up'!$H$4,$V1428-4,0))</f>
        <v/>
      </c>
      <c r="J1428" s="218" t="str">
        <f ca="1">IF(ISERROR($V1428),"",OFFSET('Smelter Look-up'!$I$4,$V1428-4,0))</f>
        <v/>
      </c>
      <c r="K1428" s="267"/>
      <c r="L1428" s="267"/>
      <c r="M1428" s="267"/>
      <c r="N1428" s="267"/>
      <c r="O1428" s="267"/>
      <c r="P1428" s="219"/>
      <c r="Q1428" s="268"/>
      <c r="R1428" s="216" t="str">
        <f ca="1">IF(ISERROR($V1428),"",OFFSET('Smelter Look-up'!$C$4,$V1428-4,0)&amp;"")</f>
        <v/>
      </c>
      <c r="S1428" s="224" t="str">
        <f t="shared" ca="1" si="69"/>
        <v/>
      </c>
      <c r="T1428" s="224" t="str">
        <f ca="1">IF(B1428="","",IF(ISERROR(MATCH($J1428,SorP!$B$1:$B$6230,0)),"",INDIRECT("'SorP'!$A$"&amp;MATCH($J1428,SorP!$B$1:$B$6230,0))))</f>
        <v/>
      </c>
      <c r="U1428" s="239"/>
      <c r="V1428" s="269" t="e">
        <f>IF(C1428="",NA(),MATCH($B1428&amp;$C1428,'Smelter Look-up'!$J:$J,0))</f>
        <v>#N/A</v>
      </c>
      <c r="W1428" s="270"/>
      <c r="X1428" s="270">
        <f t="shared" ca="1" si="70"/>
        <v>0</v>
      </c>
      <c r="Y1428" s="270"/>
      <c r="Z1428" s="270"/>
      <c r="AB1428" s="272" t="str">
        <f t="shared" si="71"/>
        <v/>
      </c>
    </row>
    <row r="1429" spans="1:28" s="271" customFormat="1" ht="20.25">
      <c r="A1429" s="215"/>
      <c r="B1429" s="216" t="str">
        <f>IF(LEN(A1429)=0,"",INDEX('Smelter Look-up'!$A:$A,MATCH($A1429,'Smelter Look-up'!$E:$E,0)))</f>
        <v/>
      </c>
      <c r="C1429" s="220" t="str">
        <f>IF(LEN(A1429)=0,"",INDEX('Smelter Look-up'!$C:$C,MATCH($A1429,'Smelter Look-up'!$E:$E,0)))</f>
        <v/>
      </c>
      <c r="D1429" s="216"/>
      <c r="E1429" s="216" t="str">
        <f ca="1">IF(ISERROR($V1429),"",OFFSET('Smelter Look-up'!$D$4,$V1429-4,0)&amp;"")</f>
        <v/>
      </c>
      <c r="F1429" s="216" t="str">
        <f ca="1">IF(ISERROR($V1429),"",OFFSET('Smelter Look-up'!$E$4,$V1429-4,0))</f>
        <v/>
      </c>
      <c r="G1429" s="216" t="str">
        <f ca="1">IF(C1429=$X$4,"Enter smelter details", IF(ISERROR($V1429),"",OFFSET('Smelter Look-up'!$F$4,$V1429-4,0)))</f>
        <v/>
      </c>
      <c r="H1429" s="217" t="str">
        <f ca="1">IF(ISERROR($V1429),"",OFFSET('Smelter Look-up'!$G$4,$V1429-4,0))</f>
        <v/>
      </c>
      <c r="I1429" s="218" t="str">
        <f ca="1">IF(ISERROR($V1429),"",OFFSET('Smelter Look-up'!$H$4,$V1429-4,0))</f>
        <v/>
      </c>
      <c r="J1429" s="218" t="str">
        <f ca="1">IF(ISERROR($V1429),"",OFFSET('Smelter Look-up'!$I$4,$V1429-4,0))</f>
        <v/>
      </c>
      <c r="K1429" s="267"/>
      <c r="L1429" s="267"/>
      <c r="M1429" s="267"/>
      <c r="N1429" s="267"/>
      <c r="O1429" s="267"/>
      <c r="P1429" s="219"/>
      <c r="Q1429" s="268"/>
      <c r="R1429" s="216" t="str">
        <f ca="1">IF(ISERROR($V1429),"",OFFSET('Smelter Look-up'!$C$4,$V1429-4,0)&amp;"")</f>
        <v/>
      </c>
      <c r="S1429" s="224" t="str">
        <f t="shared" ca="1" si="69"/>
        <v/>
      </c>
      <c r="T1429" s="224" t="str">
        <f ca="1">IF(B1429="","",IF(ISERROR(MATCH($J1429,SorP!$B$1:$B$6230,0)),"",INDIRECT("'SorP'!$A$"&amp;MATCH($J1429,SorP!$B$1:$B$6230,0))))</f>
        <v/>
      </c>
      <c r="U1429" s="239"/>
      <c r="V1429" s="269" t="e">
        <f>IF(C1429="",NA(),MATCH($B1429&amp;$C1429,'Smelter Look-up'!$J:$J,0))</f>
        <v>#N/A</v>
      </c>
      <c r="W1429" s="270"/>
      <c r="X1429" s="270">
        <f t="shared" ca="1" si="70"/>
        <v>0</v>
      </c>
      <c r="Y1429" s="270"/>
      <c r="Z1429" s="270"/>
      <c r="AB1429" s="272" t="str">
        <f t="shared" si="71"/>
        <v/>
      </c>
    </row>
    <row r="1430" spans="1:28" s="271" customFormat="1" ht="20.25">
      <c r="A1430" s="215"/>
      <c r="B1430" s="216" t="str">
        <f>IF(LEN(A1430)=0,"",INDEX('Smelter Look-up'!$A:$A,MATCH($A1430,'Smelter Look-up'!$E:$E,0)))</f>
        <v/>
      </c>
      <c r="C1430" s="220" t="str">
        <f>IF(LEN(A1430)=0,"",INDEX('Smelter Look-up'!$C:$C,MATCH($A1430,'Smelter Look-up'!$E:$E,0)))</f>
        <v/>
      </c>
      <c r="D1430" s="216"/>
      <c r="E1430" s="216" t="str">
        <f ca="1">IF(ISERROR($V1430),"",OFFSET('Smelter Look-up'!$D$4,$V1430-4,0)&amp;"")</f>
        <v/>
      </c>
      <c r="F1430" s="216" t="str">
        <f ca="1">IF(ISERROR($V1430),"",OFFSET('Smelter Look-up'!$E$4,$V1430-4,0))</f>
        <v/>
      </c>
      <c r="G1430" s="216" t="str">
        <f ca="1">IF(C1430=$X$4,"Enter smelter details", IF(ISERROR($V1430),"",OFFSET('Smelter Look-up'!$F$4,$V1430-4,0)))</f>
        <v/>
      </c>
      <c r="H1430" s="217" t="str">
        <f ca="1">IF(ISERROR($V1430),"",OFFSET('Smelter Look-up'!$G$4,$V1430-4,0))</f>
        <v/>
      </c>
      <c r="I1430" s="218" t="str">
        <f ca="1">IF(ISERROR($V1430),"",OFFSET('Smelter Look-up'!$H$4,$V1430-4,0))</f>
        <v/>
      </c>
      <c r="J1430" s="218" t="str">
        <f ca="1">IF(ISERROR($V1430),"",OFFSET('Smelter Look-up'!$I$4,$V1430-4,0))</f>
        <v/>
      </c>
      <c r="K1430" s="267"/>
      <c r="L1430" s="267"/>
      <c r="M1430" s="267"/>
      <c r="N1430" s="267"/>
      <c r="O1430" s="267"/>
      <c r="P1430" s="219"/>
      <c r="Q1430" s="268"/>
      <c r="R1430" s="216" t="str">
        <f ca="1">IF(ISERROR($V1430),"",OFFSET('Smelter Look-up'!$C$4,$V1430-4,0)&amp;"")</f>
        <v/>
      </c>
      <c r="S1430" s="224" t="str">
        <f t="shared" ca="1" si="69"/>
        <v/>
      </c>
      <c r="T1430" s="224" t="str">
        <f ca="1">IF(B1430="","",IF(ISERROR(MATCH($J1430,SorP!$B$1:$B$6230,0)),"",INDIRECT("'SorP'!$A$"&amp;MATCH($J1430,SorP!$B$1:$B$6230,0))))</f>
        <v/>
      </c>
      <c r="U1430" s="239"/>
      <c r="V1430" s="269" t="e">
        <f>IF(C1430="",NA(),MATCH($B1430&amp;$C1430,'Smelter Look-up'!$J:$J,0))</f>
        <v>#N/A</v>
      </c>
      <c r="W1430" s="270"/>
      <c r="X1430" s="270">
        <f t="shared" ca="1" si="70"/>
        <v>0</v>
      </c>
      <c r="Y1430" s="270"/>
      <c r="Z1430" s="270"/>
      <c r="AB1430" s="272" t="str">
        <f t="shared" si="71"/>
        <v/>
      </c>
    </row>
    <row r="1431" spans="1:28" s="271" customFormat="1" ht="20.25">
      <c r="A1431" s="215"/>
      <c r="B1431" s="216" t="str">
        <f>IF(LEN(A1431)=0,"",INDEX('Smelter Look-up'!$A:$A,MATCH($A1431,'Smelter Look-up'!$E:$E,0)))</f>
        <v/>
      </c>
      <c r="C1431" s="220" t="str">
        <f>IF(LEN(A1431)=0,"",INDEX('Smelter Look-up'!$C:$C,MATCH($A1431,'Smelter Look-up'!$E:$E,0)))</f>
        <v/>
      </c>
      <c r="D1431" s="216"/>
      <c r="E1431" s="216" t="str">
        <f ca="1">IF(ISERROR($V1431),"",OFFSET('Smelter Look-up'!$D$4,$V1431-4,0)&amp;"")</f>
        <v/>
      </c>
      <c r="F1431" s="216" t="str">
        <f ca="1">IF(ISERROR($V1431),"",OFFSET('Smelter Look-up'!$E$4,$V1431-4,0))</f>
        <v/>
      </c>
      <c r="G1431" s="216" t="str">
        <f ca="1">IF(C1431=$X$4,"Enter smelter details", IF(ISERROR($V1431),"",OFFSET('Smelter Look-up'!$F$4,$V1431-4,0)))</f>
        <v/>
      </c>
      <c r="H1431" s="217" t="str">
        <f ca="1">IF(ISERROR($V1431),"",OFFSET('Smelter Look-up'!$G$4,$V1431-4,0))</f>
        <v/>
      </c>
      <c r="I1431" s="218" t="str">
        <f ca="1">IF(ISERROR($V1431),"",OFFSET('Smelter Look-up'!$H$4,$V1431-4,0))</f>
        <v/>
      </c>
      <c r="J1431" s="218" t="str">
        <f ca="1">IF(ISERROR($V1431),"",OFFSET('Smelter Look-up'!$I$4,$V1431-4,0))</f>
        <v/>
      </c>
      <c r="K1431" s="267"/>
      <c r="L1431" s="267"/>
      <c r="M1431" s="267"/>
      <c r="N1431" s="267"/>
      <c r="O1431" s="267"/>
      <c r="P1431" s="219"/>
      <c r="Q1431" s="268"/>
      <c r="R1431" s="216" t="str">
        <f ca="1">IF(ISERROR($V1431),"",OFFSET('Smelter Look-up'!$C$4,$V1431-4,0)&amp;"")</f>
        <v/>
      </c>
      <c r="S1431" s="224" t="str">
        <f t="shared" ca="1" si="69"/>
        <v/>
      </c>
      <c r="T1431" s="224" t="str">
        <f ca="1">IF(B1431="","",IF(ISERROR(MATCH($J1431,SorP!$B$1:$B$6230,0)),"",INDIRECT("'SorP'!$A$"&amp;MATCH($J1431,SorP!$B$1:$B$6230,0))))</f>
        <v/>
      </c>
      <c r="U1431" s="239"/>
      <c r="V1431" s="269" t="e">
        <f>IF(C1431="",NA(),MATCH($B1431&amp;$C1431,'Smelter Look-up'!$J:$J,0))</f>
        <v>#N/A</v>
      </c>
      <c r="W1431" s="270"/>
      <c r="X1431" s="270">
        <f t="shared" ca="1" si="70"/>
        <v>0</v>
      </c>
      <c r="Y1431" s="270"/>
      <c r="Z1431" s="270"/>
      <c r="AB1431" s="272" t="str">
        <f t="shared" si="71"/>
        <v/>
      </c>
    </row>
    <row r="1432" spans="1:28" s="271" customFormat="1" ht="20.25">
      <c r="A1432" s="215"/>
      <c r="B1432" s="216" t="str">
        <f>IF(LEN(A1432)=0,"",INDEX('Smelter Look-up'!$A:$A,MATCH($A1432,'Smelter Look-up'!$E:$E,0)))</f>
        <v/>
      </c>
      <c r="C1432" s="220" t="str">
        <f>IF(LEN(A1432)=0,"",INDEX('Smelter Look-up'!$C:$C,MATCH($A1432,'Smelter Look-up'!$E:$E,0)))</f>
        <v/>
      </c>
      <c r="D1432" s="216"/>
      <c r="E1432" s="216" t="str">
        <f ca="1">IF(ISERROR($V1432),"",OFFSET('Smelter Look-up'!$D$4,$V1432-4,0)&amp;"")</f>
        <v/>
      </c>
      <c r="F1432" s="216" t="str">
        <f ca="1">IF(ISERROR($V1432),"",OFFSET('Smelter Look-up'!$E$4,$V1432-4,0))</f>
        <v/>
      </c>
      <c r="G1432" s="216" t="str">
        <f ca="1">IF(C1432=$X$4,"Enter smelter details", IF(ISERROR($V1432),"",OFFSET('Smelter Look-up'!$F$4,$V1432-4,0)))</f>
        <v/>
      </c>
      <c r="H1432" s="217" t="str">
        <f ca="1">IF(ISERROR($V1432),"",OFFSET('Smelter Look-up'!$G$4,$V1432-4,0))</f>
        <v/>
      </c>
      <c r="I1432" s="218" t="str">
        <f ca="1">IF(ISERROR($V1432),"",OFFSET('Smelter Look-up'!$H$4,$V1432-4,0))</f>
        <v/>
      </c>
      <c r="J1432" s="218" t="str">
        <f ca="1">IF(ISERROR($V1432),"",OFFSET('Smelter Look-up'!$I$4,$V1432-4,0))</f>
        <v/>
      </c>
      <c r="K1432" s="267"/>
      <c r="L1432" s="267"/>
      <c r="M1432" s="267"/>
      <c r="N1432" s="267"/>
      <c r="O1432" s="267"/>
      <c r="P1432" s="219"/>
      <c r="Q1432" s="268"/>
      <c r="R1432" s="216" t="str">
        <f ca="1">IF(ISERROR($V1432),"",OFFSET('Smelter Look-up'!$C$4,$V1432-4,0)&amp;"")</f>
        <v/>
      </c>
      <c r="S1432" s="224" t="str">
        <f t="shared" ca="1" si="69"/>
        <v/>
      </c>
      <c r="T1432" s="224" t="str">
        <f ca="1">IF(B1432="","",IF(ISERROR(MATCH($J1432,SorP!$B$1:$B$6230,0)),"",INDIRECT("'SorP'!$A$"&amp;MATCH($J1432,SorP!$B$1:$B$6230,0))))</f>
        <v/>
      </c>
      <c r="U1432" s="239"/>
      <c r="V1432" s="269" t="e">
        <f>IF(C1432="",NA(),MATCH($B1432&amp;$C1432,'Smelter Look-up'!$J:$J,0))</f>
        <v>#N/A</v>
      </c>
      <c r="W1432" s="270"/>
      <c r="X1432" s="270">
        <f t="shared" ca="1" si="70"/>
        <v>0</v>
      </c>
      <c r="Y1432" s="270"/>
      <c r="Z1432" s="270"/>
      <c r="AB1432" s="272" t="str">
        <f t="shared" si="71"/>
        <v/>
      </c>
    </row>
    <row r="1433" spans="1:28" s="271" customFormat="1" ht="20.25">
      <c r="A1433" s="215"/>
      <c r="B1433" s="216" t="str">
        <f>IF(LEN(A1433)=0,"",INDEX('Smelter Look-up'!$A:$A,MATCH($A1433,'Smelter Look-up'!$E:$E,0)))</f>
        <v/>
      </c>
      <c r="C1433" s="220" t="str">
        <f>IF(LEN(A1433)=0,"",INDEX('Smelter Look-up'!$C:$C,MATCH($A1433,'Smelter Look-up'!$E:$E,0)))</f>
        <v/>
      </c>
      <c r="D1433" s="216"/>
      <c r="E1433" s="216" t="str">
        <f ca="1">IF(ISERROR($V1433),"",OFFSET('Smelter Look-up'!$D$4,$V1433-4,0)&amp;"")</f>
        <v/>
      </c>
      <c r="F1433" s="216" t="str">
        <f ca="1">IF(ISERROR($V1433),"",OFFSET('Smelter Look-up'!$E$4,$V1433-4,0))</f>
        <v/>
      </c>
      <c r="G1433" s="216" t="str">
        <f ca="1">IF(C1433=$X$4,"Enter smelter details", IF(ISERROR($V1433),"",OFFSET('Smelter Look-up'!$F$4,$V1433-4,0)))</f>
        <v/>
      </c>
      <c r="H1433" s="217" t="str">
        <f ca="1">IF(ISERROR($V1433),"",OFFSET('Smelter Look-up'!$G$4,$V1433-4,0))</f>
        <v/>
      </c>
      <c r="I1433" s="218" t="str">
        <f ca="1">IF(ISERROR($V1433),"",OFFSET('Smelter Look-up'!$H$4,$V1433-4,0))</f>
        <v/>
      </c>
      <c r="J1433" s="218" t="str">
        <f ca="1">IF(ISERROR($V1433),"",OFFSET('Smelter Look-up'!$I$4,$V1433-4,0))</f>
        <v/>
      </c>
      <c r="K1433" s="267"/>
      <c r="L1433" s="267"/>
      <c r="M1433" s="267"/>
      <c r="N1433" s="267"/>
      <c r="O1433" s="267"/>
      <c r="P1433" s="219"/>
      <c r="Q1433" s="268"/>
      <c r="R1433" s="216" t="str">
        <f ca="1">IF(ISERROR($V1433),"",OFFSET('Smelter Look-up'!$C$4,$V1433-4,0)&amp;"")</f>
        <v/>
      </c>
      <c r="S1433" s="224" t="str">
        <f t="shared" ca="1" si="69"/>
        <v/>
      </c>
      <c r="T1433" s="224" t="str">
        <f ca="1">IF(B1433="","",IF(ISERROR(MATCH($J1433,SorP!$B$1:$B$6230,0)),"",INDIRECT("'SorP'!$A$"&amp;MATCH($J1433,SorP!$B$1:$B$6230,0))))</f>
        <v/>
      </c>
      <c r="U1433" s="239"/>
      <c r="V1433" s="269" t="e">
        <f>IF(C1433="",NA(),MATCH($B1433&amp;$C1433,'Smelter Look-up'!$J:$J,0))</f>
        <v>#N/A</v>
      </c>
      <c r="W1433" s="270"/>
      <c r="X1433" s="270">
        <f t="shared" ca="1" si="70"/>
        <v>0</v>
      </c>
      <c r="Y1433" s="270"/>
      <c r="Z1433" s="270"/>
      <c r="AB1433" s="272" t="str">
        <f t="shared" si="71"/>
        <v/>
      </c>
    </row>
    <row r="1434" spans="1:28" s="271" customFormat="1" ht="20.25">
      <c r="A1434" s="215"/>
      <c r="B1434" s="216" t="str">
        <f>IF(LEN(A1434)=0,"",INDEX('Smelter Look-up'!$A:$A,MATCH($A1434,'Smelter Look-up'!$E:$E,0)))</f>
        <v/>
      </c>
      <c r="C1434" s="220" t="str">
        <f>IF(LEN(A1434)=0,"",INDEX('Smelter Look-up'!$C:$C,MATCH($A1434,'Smelter Look-up'!$E:$E,0)))</f>
        <v/>
      </c>
      <c r="D1434" s="216"/>
      <c r="E1434" s="216" t="str">
        <f ca="1">IF(ISERROR($V1434),"",OFFSET('Smelter Look-up'!$D$4,$V1434-4,0)&amp;"")</f>
        <v/>
      </c>
      <c r="F1434" s="216" t="str">
        <f ca="1">IF(ISERROR($V1434),"",OFFSET('Smelter Look-up'!$E$4,$V1434-4,0))</f>
        <v/>
      </c>
      <c r="G1434" s="216" t="str">
        <f ca="1">IF(C1434=$X$4,"Enter smelter details", IF(ISERROR($V1434),"",OFFSET('Smelter Look-up'!$F$4,$V1434-4,0)))</f>
        <v/>
      </c>
      <c r="H1434" s="217" t="str">
        <f ca="1">IF(ISERROR($V1434),"",OFFSET('Smelter Look-up'!$G$4,$V1434-4,0))</f>
        <v/>
      </c>
      <c r="I1434" s="218" t="str">
        <f ca="1">IF(ISERROR($V1434),"",OFFSET('Smelter Look-up'!$H$4,$V1434-4,0))</f>
        <v/>
      </c>
      <c r="J1434" s="218" t="str">
        <f ca="1">IF(ISERROR($V1434),"",OFFSET('Smelter Look-up'!$I$4,$V1434-4,0))</f>
        <v/>
      </c>
      <c r="K1434" s="267"/>
      <c r="L1434" s="267"/>
      <c r="M1434" s="267"/>
      <c r="N1434" s="267"/>
      <c r="O1434" s="267"/>
      <c r="P1434" s="219"/>
      <c r="Q1434" s="268"/>
      <c r="R1434" s="216" t="str">
        <f ca="1">IF(ISERROR($V1434),"",OFFSET('Smelter Look-up'!$C$4,$V1434-4,0)&amp;"")</f>
        <v/>
      </c>
      <c r="S1434" s="224" t="str">
        <f t="shared" ca="1" si="69"/>
        <v/>
      </c>
      <c r="T1434" s="224" t="str">
        <f ca="1">IF(B1434="","",IF(ISERROR(MATCH($J1434,SorP!$B$1:$B$6230,0)),"",INDIRECT("'SorP'!$A$"&amp;MATCH($J1434,SorP!$B$1:$B$6230,0))))</f>
        <v/>
      </c>
      <c r="U1434" s="239"/>
      <c r="V1434" s="269" t="e">
        <f>IF(C1434="",NA(),MATCH($B1434&amp;$C1434,'Smelter Look-up'!$J:$J,0))</f>
        <v>#N/A</v>
      </c>
      <c r="W1434" s="270"/>
      <c r="X1434" s="270">
        <f t="shared" ca="1" si="70"/>
        <v>0</v>
      </c>
      <c r="Y1434" s="270"/>
      <c r="Z1434" s="270"/>
      <c r="AB1434" s="272" t="str">
        <f t="shared" si="71"/>
        <v/>
      </c>
    </row>
    <row r="1435" spans="1:28" s="271" customFormat="1" ht="20.25">
      <c r="A1435" s="215"/>
      <c r="B1435" s="216" t="str">
        <f>IF(LEN(A1435)=0,"",INDEX('Smelter Look-up'!$A:$A,MATCH($A1435,'Smelter Look-up'!$E:$E,0)))</f>
        <v/>
      </c>
      <c r="C1435" s="220" t="str">
        <f>IF(LEN(A1435)=0,"",INDEX('Smelter Look-up'!$C:$C,MATCH($A1435,'Smelter Look-up'!$E:$E,0)))</f>
        <v/>
      </c>
      <c r="D1435" s="216"/>
      <c r="E1435" s="216" t="str">
        <f ca="1">IF(ISERROR($V1435),"",OFFSET('Smelter Look-up'!$D$4,$V1435-4,0)&amp;"")</f>
        <v/>
      </c>
      <c r="F1435" s="216" t="str">
        <f ca="1">IF(ISERROR($V1435),"",OFFSET('Smelter Look-up'!$E$4,$V1435-4,0))</f>
        <v/>
      </c>
      <c r="G1435" s="216" t="str">
        <f ca="1">IF(C1435=$X$4,"Enter smelter details", IF(ISERROR($V1435),"",OFFSET('Smelter Look-up'!$F$4,$V1435-4,0)))</f>
        <v/>
      </c>
      <c r="H1435" s="217" t="str">
        <f ca="1">IF(ISERROR($V1435),"",OFFSET('Smelter Look-up'!$G$4,$V1435-4,0))</f>
        <v/>
      </c>
      <c r="I1435" s="218" t="str">
        <f ca="1">IF(ISERROR($V1435),"",OFFSET('Smelter Look-up'!$H$4,$V1435-4,0))</f>
        <v/>
      </c>
      <c r="J1435" s="218" t="str">
        <f ca="1">IF(ISERROR($V1435),"",OFFSET('Smelter Look-up'!$I$4,$V1435-4,0))</f>
        <v/>
      </c>
      <c r="K1435" s="267"/>
      <c r="L1435" s="267"/>
      <c r="M1435" s="267"/>
      <c r="N1435" s="267"/>
      <c r="O1435" s="267"/>
      <c r="P1435" s="219"/>
      <c r="Q1435" s="268"/>
      <c r="R1435" s="216" t="str">
        <f ca="1">IF(ISERROR($V1435),"",OFFSET('Smelter Look-up'!$C$4,$V1435-4,0)&amp;"")</f>
        <v/>
      </c>
      <c r="S1435" s="224" t="str">
        <f t="shared" ca="1" si="69"/>
        <v/>
      </c>
      <c r="T1435" s="224" t="str">
        <f ca="1">IF(B1435="","",IF(ISERROR(MATCH($J1435,SorP!$B$1:$B$6230,0)),"",INDIRECT("'SorP'!$A$"&amp;MATCH($J1435,SorP!$B$1:$B$6230,0))))</f>
        <v/>
      </c>
      <c r="U1435" s="239"/>
      <c r="V1435" s="269" t="e">
        <f>IF(C1435="",NA(),MATCH($B1435&amp;$C1435,'Smelter Look-up'!$J:$J,0))</f>
        <v>#N/A</v>
      </c>
      <c r="W1435" s="270"/>
      <c r="X1435" s="270">
        <f t="shared" ca="1" si="70"/>
        <v>0</v>
      </c>
      <c r="Y1435" s="270"/>
      <c r="Z1435" s="270"/>
      <c r="AB1435" s="272" t="str">
        <f t="shared" si="71"/>
        <v/>
      </c>
    </row>
    <row r="1436" spans="1:28" s="271" customFormat="1" ht="20.25">
      <c r="A1436" s="215"/>
      <c r="B1436" s="216" t="str">
        <f>IF(LEN(A1436)=0,"",INDEX('Smelter Look-up'!$A:$A,MATCH($A1436,'Smelter Look-up'!$E:$E,0)))</f>
        <v/>
      </c>
      <c r="C1436" s="220" t="str">
        <f>IF(LEN(A1436)=0,"",INDEX('Smelter Look-up'!$C:$C,MATCH($A1436,'Smelter Look-up'!$E:$E,0)))</f>
        <v/>
      </c>
      <c r="D1436" s="216"/>
      <c r="E1436" s="216" t="str">
        <f ca="1">IF(ISERROR($V1436),"",OFFSET('Smelter Look-up'!$D$4,$V1436-4,0)&amp;"")</f>
        <v/>
      </c>
      <c r="F1436" s="216" t="str">
        <f ca="1">IF(ISERROR($V1436),"",OFFSET('Smelter Look-up'!$E$4,$V1436-4,0))</f>
        <v/>
      </c>
      <c r="G1436" s="216" t="str">
        <f ca="1">IF(C1436=$X$4,"Enter smelter details", IF(ISERROR($V1436),"",OFFSET('Smelter Look-up'!$F$4,$V1436-4,0)))</f>
        <v/>
      </c>
      <c r="H1436" s="217" t="str">
        <f ca="1">IF(ISERROR($V1436),"",OFFSET('Smelter Look-up'!$G$4,$V1436-4,0))</f>
        <v/>
      </c>
      <c r="I1436" s="218" t="str">
        <f ca="1">IF(ISERROR($V1436),"",OFFSET('Smelter Look-up'!$H$4,$V1436-4,0))</f>
        <v/>
      </c>
      <c r="J1436" s="218" t="str">
        <f ca="1">IF(ISERROR($V1436),"",OFFSET('Smelter Look-up'!$I$4,$V1436-4,0))</f>
        <v/>
      </c>
      <c r="K1436" s="267"/>
      <c r="L1436" s="267"/>
      <c r="M1436" s="267"/>
      <c r="N1436" s="267"/>
      <c r="O1436" s="267"/>
      <c r="P1436" s="219"/>
      <c r="Q1436" s="268"/>
      <c r="R1436" s="216" t="str">
        <f ca="1">IF(ISERROR($V1436),"",OFFSET('Smelter Look-up'!$C$4,$V1436-4,0)&amp;"")</f>
        <v/>
      </c>
      <c r="S1436" s="224" t="str">
        <f t="shared" ca="1" si="69"/>
        <v/>
      </c>
      <c r="T1436" s="224" t="str">
        <f ca="1">IF(B1436="","",IF(ISERROR(MATCH($J1436,SorP!$B$1:$B$6230,0)),"",INDIRECT("'SorP'!$A$"&amp;MATCH($J1436,SorP!$B$1:$B$6230,0))))</f>
        <v/>
      </c>
      <c r="U1436" s="239"/>
      <c r="V1436" s="269" t="e">
        <f>IF(C1436="",NA(),MATCH($B1436&amp;$C1436,'Smelter Look-up'!$J:$J,0))</f>
        <v>#N/A</v>
      </c>
      <c r="W1436" s="270"/>
      <c r="X1436" s="270">
        <f t="shared" ca="1" si="70"/>
        <v>0</v>
      </c>
      <c r="Y1436" s="270"/>
      <c r="Z1436" s="270"/>
      <c r="AB1436" s="272" t="str">
        <f t="shared" si="71"/>
        <v/>
      </c>
    </row>
    <row r="1437" spans="1:28" s="271" customFormat="1" ht="20.25">
      <c r="A1437" s="215"/>
      <c r="B1437" s="216" t="str">
        <f>IF(LEN(A1437)=0,"",INDEX('Smelter Look-up'!$A:$A,MATCH($A1437,'Smelter Look-up'!$E:$E,0)))</f>
        <v/>
      </c>
      <c r="C1437" s="220" t="str">
        <f>IF(LEN(A1437)=0,"",INDEX('Smelter Look-up'!$C:$C,MATCH($A1437,'Smelter Look-up'!$E:$E,0)))</f>
        <v/>
      </c>
      <c r="D1437" s="216"/>
      <c r="E1437" s="216" t="str">
        <f ca="1">IF(ISERROR($V1437),"",OFFSET('Smelter Look-up'!$D$4,$V1437-4,0)&amp;"")</f>
        <v/>
      </c>
      <c r="F1437" s="216" t="str">
        <f ca="1">IF(ISERROR($V1437),"",OFFSET('Smelter Look-up'!$E$4,$V1437-4,0))</f>
        <v/>
      </c>
      <c r="G1437" s="216" t="str">
        <f ca="1">IF(C1437=$X$4,"Enter smelter details", IF(ISERROR($V1437),"",OFFSET('Smelter Look-up'!$F$4,$V1437-4,0)))</f>
        <v/>
      </c>
      <c r="H1437" s="217" t="str">
        <f ca="1">IF(ISERROR($V1437),"",OFFSET('Smelter Look-up'!$G$4,$V1437-4,0))</f>
        <v/>
      </c>
      <c r="I1437" s="218" t="str">
        <f ca="1">IF(ISERROR($V1437),"",OFFSET('Smelter Look-up'!$H$4,$V1437-4,0))</f>
        <v/>
      </c>
      <c r="J1437" s="218" t="str">
        <f ca="1">IF(ISERROR($V1437),"",OFFSET('Smelter Look-up'!$I$4,$V1437-4,0))</f>
        <v/>
      </c>
      <c r="K1437" s="267"/>
      <c r="L1437" s="267"/>
      <c r="M1437" s="267"/>
      <c r="N1437" s="267"/>
      <c r="O1437" s="267"/>
      <c r="P1437" s="219"/>
      <c r="Q1437" s="268"/>
      <c r="R1437" s="216" t="str">
        <f ca="1">IF(ISERROR($V1437),"",OFFSET('Smelter Look-up'!$C$4,$V1437-4,0)&amp;"")</f>
        <v/>
      </c>
      <c r="S1437" s="224" t="str">
        <f t="shared" ca="1" si="69"/>
        <v/>
      </c>
      <c r="T1437" s="224" t="str">
        <f ca="1">IF(B1437="","",IF(ISERROR(MATCH($J1437,SorP!$B$1:$B$6230,0)),"",INDIRECT("'SorP'!$A$"&amp;MATCH($J1437,SorP!$B$1:$B$6230,0))))</f>
        <v/>
      </c>
      <c r="U1437" s="239"/>
      <c r="V1437" s="269" t="e">
        <f>IF(C1437="",NA(),MATCH($B1437&amp;$C1437,'Smelter Look-up'!$J:$J,0))</f>
        <v>#N/A</v>
      </c>
      <c r="W1437" s="270"/>
      <c r="X1437" s="270">
        <f t="shared" ca="1" si="70"/>
        <v>0</v>
      </c>
      <c r="Y1437" s="270"/>
      <c r="Z1437" s="270"/>
      <c r="AB1437" s="272" t="str">
        <f t="shared" si="71"/>
        <v/>
      </c>
    </row>
    <row r="1438" spans="1:28" s="271" customFormat="1" ht="20.25">
      <c r="A1438" s="215"/>
      <c r="B1438" s="216" t="str">
        <f>IF(LEN(A1438)=0,"",INDEX('Smelter Look-up'!$A:$A,MATCH($A1438,'Smelter Look-up'!$E:$E,0)))</f>
        <v/>
      </c>
      <c r="C1438" s="220" t="str">
        <f>IF(LEN(A1438)=0,"",INDEX('Smelter Look-up'!$C:$C,MATCH($A1438,'Smelter Look-up'!$E:$E,0)))</f>
        <v/>
      </c>
      <c r="D1438" s="216"/>
      <c r="E1438" s="216" t="str">
        <f ca="1">IF(ISERROR($V1438),"",OFFSET('Smelter Look-up'!$D$4,$V1438-4,0)&amp;"")</f>
        <v/>
      </c>
      <c r="F1438" s="216" t="str">
        <f ca="1">IF(ISERROR($V1438),"",OFFSET('Smelter Look-up'!$E$4,$V1438-4,0))</f>
        <v/>
      </c>
      <c r="G1438" s="216" t="str">
        <f ca="1">IF(C1438=$X$4,"Enter smelter details", IF(ISERROR($V1438),"",OFFSET('Smelter Look-up'!$F$4,$V1438-4,0)))</f>
        <v/>
      </c>
      <c r="H1438" s="217" t="str">
        <f ca="1">IF(ISERROR($V1438),"",OFFSET('Smelter Look-up'!$G$4,$V1438-4,0))</f>
        <v/>
      </c>
      <c r="I1438" s="218" t="str">
        <f ca="1">IF(ISERROR($V1438),"",OFFSET('Smelter Look-up'!$H$4,$V1438-4,0))</f>
        <v/>
      </c>
      <c r="J1438" s="218" t="str">
        <f ca="1">IF(ISERROR($V1438),"",OFFSET('Smelter Look-up'!$I$4,$V1438-4,0))</f>
        <v/>
      </c>
      <c r="K1438" s="267"/>
      <c r="L1438" s="267"/>
      <c r="M1438" s="267"/>
      <c r="N1438" s="267"/>
      <c r="O1438" s="267"/>
      <c r="P1438" s="219"/>
      <c r="Q1438" s="268"/>
      <c r="R1438" s="216" t="str">
        <f ca="1">IF(ISERROR($V1438),"",OFFSET('Smelter Look-up'!$C$4,$V1438-4,0)&amp;"")</f>
        <v/>
      </c>
      <c r="S1438" s="224" t="str">
        <f t="shared" ca="1" si="69"/>
        <v/>
      </c>
      <c r="T1438" s="224" t="str">
        <f ca="1">IF(B1438="","",IF(ISERROR(MATCH($J1438,SorP!$B$1:$B$6230,0)),"",INDIRECT("'SorP'!$A$"&amp;MATCH($J1438,SorP!$B$1:$B$6230,0))))</f>
        <v/>
      </c>
      <c r="U1438" s="239"/>
      <c r="V1438" s="269" t="e">
        <f>IF(C1438="",NA(),MATCH($B1438&amp;$C1438,'Smelter Look-up'!$J:$J,0))</f>
        <v>#N/A</v>
      </c>
      <c r="W1438" s="270"/>
      <c r="X1438" s="270">
        <f t="shared" ca="1" si="70"/>
        <v>0</v>
      </c>
      <c r="Y1438" s="270"/>
      <c r="Z1438" s="270"/>
      <c r="AB1438" s="272" t="str">
        <f t="shared" si="71"/>
        <v/>
      </c>
    </row>
    <row r="1439" spans="1:28" s="271" customFormat="1" ht="20.25">
      <c r="A1439" s="215"/>
      <c r="B1439" s="216" t="str">
        <f>IF(LEN(A1439)=0,"",INDEX('Smelter Look-up'!$A:$A,MATCH($A1439,'Smelter Look-up'!$E:$E,0)))</f>
        <v/>
      </c>
      <c r="C1439" s="220" t="str">
        <f>IF(LEN(A1439)=0,"",INDEX('Smelter Look-up'!$C:$C,MATCH($A1439,'Smelter Look-up'!$E:$E,0)))</f>
        <v/>
      </c>
      <c r="D1439" s="216"/>
      <c r="E1439" s="216" t="str">
        <f ca="1">IF(ISERROR($V1439),"",OFFSET('Smelter Look-up'!$D$4,$V1439-4,0)&amp;"")</f>
        <v/>
      </c>
      <c r="F1439" s="216" t="str">
        <f ca="1">IF(ISERROR($V1439),"",OFFSET('Smelter Look-up'!$E$4,$V1439-4,0))</f>
        <v/>
      </c>
      <c r="G1439" s="216" t="str">
        <f ca="1">IF(C1439=$X$4,"Enter smelter details", IF(ISERROR($V1439),"",OFFSET('Smelter Look-up'!$F$4,$V1439-4,0)))</f>
        <v/>
      </c>
      <c r="H1439" s="217" t="str">
        <f ca="1">IF(ISERROR($V1439),"",OFFSET('Smelter Look-up'!$G$4,$V1439-4,0))</f>
        <v/>
      </c>
      <c r="I1439" s="218" t="str">
        <f ca="1">IF(ISERROR($V1439),"",OFFSET('Smelter Look-up'!$H$4,$V1439-4,0))</f>
        <v/>
      </c>
      <c r="J1439" s="218" t="str">
        <f ca="1">IF(ISERROR($V1439),"",OFFSET('Smelter Look-up'!$I$4,$V1439-4,0))</f>
        <v/>
      </c>
      <c r="K1439" s="267"/>
      <c r="L1439" s="267"/>
      <c r="M1439" s="267"/>
      <c r="N1439" s="267"/>
      <c r="O1439" s="267"/>
      <c r="P1439" s="219"/>
      <c r="Q1439" s="268"/>
      <c r="R1439" s="216" t="str">
        <f ca="1">IF(ISERROR($V1439),"",OFFSET('Smelter Look-up'!$C$4,$V1439-4,0)&amp;"")</f>
        <v/>
      </c>
      <c r="S1439" s="224" t="str">
        <f t="shared" ca="1" si="69"/>
        <v/>
      </c>
      <c r="T1439" s="224" t="str">
        <f ca="1">IF(B1439="","",IF(ISERROR(MATCH($J1439,SorP!$B$1:$B$6230,0)),"",INDIRECT("'SorP'!$A$"&amp;MATCH($J1439,SorP!$B$1:$B$6230,0))))</f>
        <v/>
      </c>
      <c r="U1439" s="239"/>
      <c r="V1439" s="269" t="e">
        <f>IF(C1439="",NA(),MATCH($B1439&amp;$C1439,'Smelter Look-up'!$J:$J,0))</f>
        <v>#N/A</v>
      </c>
      <c r="W1439" s="270"/>
      <c r="X1439" s="270">
        <f t="shared" ca="1" si="70"/>
        <v>0</v>
      </c>
      <c r="Y1439" s="270"/>
      <c r="Z1439" s="270"/>
      <c r="AB1439" s="272" t="str">
        <f t="shared" si="71"/>
        <v/>
      </c>
    </row>
    <row r="1440" spans="1:28" s="271" customFormat="1" ht="20.25">
      <c r="A1440" s="215"/>
      <c r="B1440" s="216" t="str">
        <f>IF(LEN(A1440)=0,"",INDEX('Smelter Look-up'!$A:$A,MATCH($A1440,'Smelter Look-up'!$E:$E,0)))</f>
        <v/>
      </c>
      <c r="C1440" s="220" t="str">
        <f>IF(LEN(A1440)=0,"",INDEX('Smelter Look-up'!$C:$C,MATCH($A1440,'Smelter Look-up'!$E:$E,0)))</f>
        <v/>
      </c>
      <c r="D1440" s="216"/>
      <c r="E1440" s="216" t="str">
        <f ca="1">IF(ISERROR($V1440),"",OFFSET('Smelter Look-up'!$D$4,$V1440-4,0)&amp;"")</f>
        <v/>
      </c>
      <c r="F1440" s="216" t="str">
        <f ca="1">IF(ISERROR($V1440),"",OFFSET('Smelter Look-up'!$E$4,$V1440-4,0))</f>
        <v/>
      </c>
      <c r="G1440" s="216" t="str">
        <f ca="1">IF(C1440=$X$4,"Enter smelter details", IF(ISERROR($V1440),"",OFFSET('Smelter Look-up'!$F$4,$V1440-4,0)))</f>
        <v/>
      </c>
      <c r="H1440" s="217" t="str">
        <f ca="1">IF(ISERROR($V1440),"",OFFSET('Smelter Look-up'!$G$4,$V1440-4,0))</f>
        <v/>
      </c>
      <c r="I1440" s="218" t="str">
        <f ca="1">IF(ISERROR($V1440),"",OFFSET('Smelter Look-up'!$H$4,$V1440-4,0))</f>
        <v/>
      </c>
      <c r="J1440" s="218" t="str">
        <f ca="1">IF(ISERROR($V1440),"",OFFSET('Smelter Look-up'!$I$4,$V1440-4,0))</f>
        <v/>
      </c>
      <c r="K1440" s="267"/>
      <c r="L1440" s="267"/>
      <c r="M1440" s="267"/>
      <c r="N1440" s="267"/>
      <c r="O1440" s="267"/>
      <c r="P1440" s="219"/>
      <c r="Q1440" s="268"/>
      <c r="R1440" s="216" t="str">
        <f ca="1">IF(ISERROR($V1440),"",OFFSET('Smelter Look-up'!$C$4,$V1440-4,0)&amp;"")</f>
        <v/>
      </c>
      <c r="S1440" s="224" t="str">
        <f t="shared" ca="1" si="69"/>
        <v/>
      </c>
      <c r="T1440" s="224" t="str">
        <f ca="1">IF(B1440="","",IF(ISERROR(MATCH($J1440,SorP!$B$1:$B$6230,0)),"",INDIRECT("'SorP'!$A$"&amp;MATCH($J1440,SorP!$B$1:$B$6230,0))))</f>
        <v/>
      </c>
      <c r="U1440" s="239"/>
      <c r="V1440" s="269" t="e">
        <f>IF(C1440="",NA(),MATCH($B1440&amp;$C1440,'Smelter Look-up'!$J:$J,0))</f>
        <v>#N/A</v>
      </c>
      <c r="W1440" s="270"/>
      <c r="X1440" s="270">
        <f t="shared" ca="1" si="70"/>
        <v>0</v>
      </c>
      <c r="Y1440" s="270"/>
      <c r="Z1440" s="270"/>
      <c r="AB1440" s="272" t="str">
        <f t="shared" si="71"/>
        <v/>
      </c>
    </row>
    <row r="1441" spans="1:28" s="271" customFormat="1" ht="20.25">
      <c r="A1441" s="215"/>
      <c r="B1441" s="216" t="str">
        <f>IF(LEN(A1441)=0,"",INDEX('Smelter Look-up'!$A:$A,MATCH($A1441,'Smelter Look-up'!$E:$E,0)))</f>
        <v/>
      </c>
      <c r="C1441" s="220" t="str">
        <f>IF(LEN(A1441)=0,"",INDEX('Smelter Look-up'!$C:$C,MATCH($A1441,'Smelter Look-up'!$E:$E,0)))</f>
        <v/>
      </c>
      <c r="D1441" s="216"/>
      <c r="E1441" s="216" t="str">
        <f ca="1">IF(ISERROR($V1441),"",OFFSET('Smelter Look-up'!$D$4,$V1441-4,0)&amp;"")</f>
        <v/>
      </c>
      <c r="F1441" s="216" t="str">
        <f ca="1">IF(ISERROR($V1441),"",OFFSET('Smelter Look-up'!$E$4,$V1441-4,0))</f>
        <v/>
      </c>
      <c r="G1441" s="216" t="str">
        <f ca="1">IF(C1441=$X$4,"Enter smelter details", IF(ISERROR($V1441),"",OFFSET('Smelter Look-up'!$F$4,$V1441-4,0)))</f>
        <v/>
      </c>
      <c r="H1441" s="217" t="str">
        <f ca="1">IF(ISERROR($V1441),"",OFFSET('Smelter Look-up'!$G$4,$V1441-4,0))</f>
        <v/>
      </c>
      <c r="I1441" s="218" t="str">
        <f ca="1">IF(ISERROR($V1441),"",OFFSET('Smelter Look-up'!$H$4,$V1441-4,0))</f>
        <v/>
      </c>
      <c r="J1441" s="218" t="str">
        <f ca="1">IF(ISERROR($V1441),"",OFFSET('Smelter Look-up'!$I$4,$V1441-4,0))</f>
        <v/>
      </c>
      <c r="K1441" s="267"/>
      <c r="L1441" s="267"/>
      <c r="M1441" s="267"/>
      <c r="N1441" s="267"/>
      <c r="O1441" s="267"/>
      <c r="P1441" s="219"/>
      <c r="Q1441" s="268"/>
      <c r="R1441" s="216" t="str">
        <f ca="1">IF(ISERROR($V1441),"",OFFSET('Smelter Look-up'!$C$4,$V1441-4,0)&amp;"")</f>
        <v/>
      </c>
      <c r="S1441" s="224" t="str">
        <f t="shared" ca="1" si="69"/>
        <v/>
      </c>
      <c r="T1441" s="224" t="str">
        <f ca="1">IF(B1441="","",IF(ISERROR(MATCH($J1441,SorP!$B$1:$B$6230,0)),"",INDIRECT("'SorP'!$A$"&amp;MATCH($J1441,SorP!$B$1:$B$6230,0))))</f>
        <v/>
      </c>
      <c r="U1441" s="239"/>
      <c r="V1441" s="269" t="e">
        <f>IF(C1441="",NA(),MATCH($B1441&amp;$C1441,'Smelter Look-up'!$J:$J,0))</f>
        <v>#N/A</v>
      </c>
      <c r="W1441" s="270"/>
      <c r="X1441" s="270">
        <f t="shared" ca="1" si="70"/>
        <v>0</v>
      </c>
      <c r="Y1441" s="270"/>
      <c r="Z1441" s="270"/>
      <c r="AB1441" s="272" t="str">
        <f t="shared" si="71"/>
        <v/>
      </c>
    </row>
    <row r="1442" spans="1:28" s="271" customFormat="1" ht="20.25">
      <c r="A1442" s="215"/>
      <c r="B1442" s="216" t="str">
        <f>IF(LEN(A1442)=0,"",INDEX('Smelter Look-up'!$A:$A,MATCH($A1442,'Smelter Look-up'!$E:$E,0)))</f>
        <v/>
      </c>
      <c r="C1442" s="220" t="str">
        <f>IF(LEN(A1442)=0,"",INDEX('Smelter Look-up'!$C:$C,MATCH($A1442,'Smelter Look-up'!$E:$E,0)))</f>
        <v/>
      </c>
      <c r="D1442" s="216"/>
      <c r="E1442" s="216" t="str">
        <f ca="1">IF(ISERROR($V1442),"",OFFSET('Smelter Look-up'!$D$4,$V1442-4,0)&amp;"")</f>
        <v/>
      </c>
      <c r="F1442" s="216" t="str">
        <f ca="1">IF(ISERROR($V1442),"",OFFSET('Smelter Look-up'!$E$4,$V1442-4,0))</f>
        <v/>
      </c>
      <c r="G1442" s="216" t="str">
        <f ca="1">IF(C1442=$X$4,"Enter smelter details", IF(ISERROR($V1442),"",OFFSET('Smelter Look-up'!$F$4,$V1442-4,0)))</f>
        <v/>
      </c>
      <c r="H1442" s="217" t="str">
        <f ca="1">IF(ISERROR($V1442),"",OFFSET('Smelter Look-up'!$G$4,$V1442-4,0))</f>
        <v/>
      </c>
      <c r="I1442" s="218" t="str">
        <f ca="1">IF(ISERROR($V1442),"",OFFSET('Smelter Look-up'!$H$4,$V1442-4,0))</f>
        <v/>
      </c>
      <c r="J1442" s="218" t="str">
        <f ca="1">IF(ISERROR($V1442),"",OFFSET('Smelter Look-up'!$I$4,$V1442-4,0))</f>
        <v/>
      </c>
      <c r="K1442" s="267"/>
      <c r="L1442" s="267"/>
      <c r="M1442" s="267"/>
      <c r="N1442" s="267"/>
      <c r="O1442" s="267"/>
      <c r="P1442" s="219"/>
      <c r="Q1442" s="268"/>
      <c r="R1442" s="216" t="str">
        <f ca="1">IF(ISERROR($V1442),"",OFFSET('Smelter Look-up'!$C$4,$V1442-4,0)&amp;"")</f>
        <v/>
      </c>
      <c r="S1442" s="224" t="str">
        <f t="shared" ca="1" si="69"/>
        <v/>
      </c>
      <c r="T1442" s="224" t="str">
        <f ca="1">IF(B1442="","",IF(ISERROR(MATCH($J1442,SorP!$B$1:$B$6230,0)),"",INDIRECT("'SorP'!$A$"&amp;MATCH($J1442,SorP!$B$1:$B$6230,0))))</f>
        <v/>
      </c>
      <c r="U1442" s="239"/>
      <c r="V1442" s="269" t="e">
        <f>IF(C1442="",NA(),MATCH($B1442&amp;$C1442,'Smelter Look-up'!$J:$J,0))</f>
        <v>#N/A</v>
      </c>
      <c r="W1442" s="270"/>
      <c r="X1442" s="270">
        <f t="shared" ca="1" si="70"/>
        <v>0</v>
      </c>
      <c r="Y1442" s="270"/>
      <c r="Z1442" s="270"/>
      <c r="AB1442" s="272" t="str">
        <f t="shared" si="71"/>
        <v/>
      </c>
    </row>
    <row r="1443" spans="1:28" s="271" customFormat="1" ht="20.25">
      <c r="A1443" s="215"/>
      <c r="B1443" s="216" t="str">
        <f>IF(LEN(A1443)=0,"",INDEX('Smelter Look-up'!$A:$A,MATCH($A1443,'Smelter Look-up'!$E:$E,0)))</f>
        <v/>
      </c>
      <c r="C1443" s="220" t="str">
        <f>IF(LEN(A1443)=0,"",INDEX('Smelter Look-up'!$C:$C,MATCH($A1443,'Smelter Look-up'!$E:$E,0)))</f>
        <v/>
      </c>
      <c r="D1443" s="216"/>
      <c r="E1443" s="216" t="str">
        <f ca="1">IF(ISERROR($V1443),"",OFFSET('Smelter Look-up'!$D$4,$V1443-4,0)&amp;"")</f>
        <v/>
      </c>
      <c r="F1443" s="216" t="str">
        <f ca="1">IF(ISERROR($V1443),"",OFFSET('Smelter Look-up'!$E$4,$V1443-4,0))</f>
        <v/>
      </c>
      <c r="G1443" s="216" t="str">
        <f ca="1">IF(C1443=$X$4,"Enter smelter details", IF(ISERROR($V1443),"",OFFSET('Smelter Look-up'!$F$4,$V1443-4,0)))</f>
        <v/>
      </c>
      <c r="H1443" s="217" t="str">
        <f ca="1">IF(ISERROR($V1443),"",OFFSET('Smelter Look-up'!$G$4,$V1443-4,0))</f>
        <v/>
      </c>
      <c r="I1443" s="218" t="str">
        <f ca="1">IF(ISERROR($V1443),"",OFFSET('Smelter Look-up'!$H$4,$V1443-4,0))</f>
        <v/>
      </c>
      <c r="J1443" s="218" t="str">
        <f ca="1">IF(ISERROR($V1443),"",OFFSET('Smelter Look-up'!$I$4,$V1443-4,0))</f>
        <v/>
      </c>
      <c r="K1443" s="267"/>
      <c r="L1443" s="267"/>
      <c r="M1443" s="267"/>
      <c r="N1443" s="267"/>
      <c r="O1443" s="267"/>
      <c r="P1443" s="219"/>
      <c r="Q1443" s="268"/>
      <c r="R1443" s="216" t="str">
        <f ca="1">IF(ISERROR($V1443),"",OFFSET('Smelter Look-up'!$C$4,$V1443-4,0)&amp;"")</f>
        <v/>
      </c>
      <c r="S1443" s="224" t="str">
        <f t="shared" ca="1" si="69"/>
        <v/>
      </c>
      <c r="T1443" s="224" t="str">
        <f ca="1">IF(B1443="","",IF(ISERROR(MATCH($J1443,SorP!$B$1:$B$6230,0)),"",INDIRECT("'SorP'!$A$"&amp;MATCH($J1443,SorP!$B$1:$B$6230,0))))</f>
        <v/>
      </c>
      <c r="U1443" s="239"/>
      <c r="V1443" s="269" t="e">
        <f>IF(C1443="",NA(),MATCH($B1443&amp;$C1443,'Smelter Look-up'!$J:$J,0))</f>
        <v>#N/A</v>
      </c>
      <c r="W1443" s="270"/>
      <c r="X1443" s="270">
        <f t="shared" ca="1" si="70"/>
        <v>0</v>
      </c>
      <c r="Y1443" s="270"/>
      <c r="Z1443" s="270"/>
      <c r="AB1443" s="272" t="str">
        <f t="shared" si="71"/>
        <v/>
      </c>
    </row>
    <row r="1444" spans="1:28" s="271" customFormat="1" ht="20.25">
      <c r="A1444" s="215"/>
      <c r="B1444" s="216" t="str">
        <f>IF(LEN(A1444)=0,"",INDEX('Smelter Look-up'!$A:$A,MATCH($A1444,'Smelter Look-up'!$E:$E,0)))</f>
        <v/>
      </c>
      <c r="C1444" s="220" t="str">
        <f>IF(LEN(A1444)=0,"",INDEX('Smelter Look-up'!$C:$C,MATCH($A1444,'Smelter Look-up'!$E:$E,0)))</f>
        <v/>
      </c>
      <c r="D1444" s="216"/>
      <c r="E1444" s="216" t="str">
        <f ca="1">IF(ISERROR($V1444),"",OFFSET('Smelter Look-up'!$D$4,$V1444-4,0)&amp;"")</f>
        <v/>
      </c>
      <c r="F1444" s="216" t="str">
        <f ca="1">IF(ISERROR($V1444),"",OFFSET('Smelter Look-up'!$E$4,$V1444-4,0))</f>
        <v/>
      </c>
      <c r="G1444" s="216" t="str">
        <f ca="1">IF(C1444=$X$4,"Enter smelter details", IF(ISERROR($V1444),"",OFFSET('Smelter Look-up'!$F$4,$V1444-4,0)))</f>
        <v/>
      </c>
      <c r="H1444" s="217" t="str">
        <f ca="1">IF(ISERROR($V1444),"",OFFSET('Smelter Look-up'!$G$4,$V1444-4,0))</f>
        <v/>
      </c>
      <c r="I1444" s="218" t="str">
        <f ca="1">IF(ISERROR($V1444),"",OFFSET('Smelter Look-up'!$H$4,$V1444-4,0))</f>
        <v/>
      </c>
      <c r="J1444" s="218" t="str">
        <f ca="1">IF(ISERROR($V1444),"",OFFSET('Smelter Look-up'!$I$4,$V1444-4,0))</f>
        <v/>
      </c>
      <c r="K1444" s="267"/>
      <c r="L1444" s="267"/>
      <c r="M1444" s="267"/>
      <c r="N1444" s="267"/>
      <c r="O1444" s="267"/>
      <c r="P1444" s="219"/>
      <c r="Q1444" s="268"/>
      <c r="R1444" s="216" t="str">
        <f ca="1">IF(ISERROR($V1444),"",OFFSET('Smelter Look-up'!$C$4,$V1444-4,0)&amp;"")</f>
        <v/>
      </c>
      <c r="S1444" s="224" t="str">
        <f t="shared" ca="1" si="69"/>
        <v/>
      </c>
      <c r="T1444" s="224" t="str">
        <f ca="1">IF(B1444="","",IF(ISERROR(MATCH($J1444,SorP!$B$1:$B$6230,0)),"",INDIRECT("'SorP'!$A$"&amp;MATCH($J1444,SorP!$B$1:$B$6230,0))))</f>
        <v/>
      </c>
      <c r="U1444" s="239"/>
      <c r="V1444" s="269" t="e">
        <f>IF(C1444="",NA(),MATCH($B1444&amp;$C1444,'Smelter Look-up'!$J:$J,0))</f>
        <v>#N/A</v>
      </c>
      <c r="W1444" s="270"/>
      <c r="X1444" s="270">
        <f t="shared" ca="1" si="70"/>
        <v>0</v>
      </c>
      <c r="Y1444" s="270"/>
      <c r="Z1444" s="270"/>
      <c r="AB1444" s="272" t="str">
        <f t="shared" si="71"/>
        <v/>
      </c>
    </row>
    <row r="1445" spans="1:28" s="271" customFormat="1" ht="20.25">
      <c r="A1445" s="215"/>
      <c r="B1445" s="216" t="str">
        <f>IF(LEN(A1445)=0,"",INDEX('Smelter Look-up'!$A:$A,MATCH($A1445,'Smelter Look-up'!$E:$E,0)))</f>
        <v/>
      </c>
      <c r="C1445" s="220" t="str">
        <f>IF(LEN(A1445)=0,"",INDEX('Smelter Look-up'!$C:$C,MATCH($A1445,'Smelter Look-up'!$E:$E,0)))</f>
        <v/>
      </c>
      <c r="D1445" s="216"/>
      <c r="E1445" s="216" t="str">
        <f ca="1">IF(ISERROR($V1445),"",OFFSET('Smelter Look-up'!$D$4,$V1445-4,0)&amp;"")</f>
        <v/>
      </c>
      <c r="F1445" s="216" t="str">
        <f ca="1">IF(ISERROR($V1445),"",OFFSET('Smelter Look-up'!$E$4,$V1445-4,0))</f>
        <v/>
      </c>
      <c r="G1445" s="216" t="str">
        <f ca="1">IF(C1445=$X$4,"Enter smelter details", IF(ISERROR($V1445),"",OFFSET('Smelter Look-up'!$F$4,$V1445-4,0)))</f>
        <v/>
      </c>
      <c r="H1445" s="217" t="str">
        <f ca="1">IF(ISERROR($V1445),"",OFFSET('Smelter Look-up'!$G$4,$V1445-4,0))</f>
        <v/>
      </c>
      <c r="I1445" s="218" t="str">
        <f ca="1">IF(ISERROR($V1445),"",OFFSET('Smelter Look-up'!$H$4,$V1445-4,0))</f>
        <v/>
      </c>
      <c r="J1445" s="218" t="str">
        <f ca="1">IF(ISERROR($V1445),"",OFFSET('Smelter Look-up'!$I$4,$V1445-4,0))</f>
        <v/>
      </c>
      <c r="K1445" s="267"/>
      <c r="L1445" s="267"/>
      <c r="M1445" s="267"/>
      <c r="N1445" s="267"/>
      <c r="O1445" s="267"/>
      <c r="P1445" s="219"/>
      <c r="Q1445" s="268"/>
      <c r="R1445" s="216" t="str">
        <f ca="1">IF(ISERROR($V1445),"",OFFSET('Smelter Look-up'!$C$4,$V1445-4,0)&amp;"")</f>
        <v/>
      </c>
      <c r="S1445" s="224" t="str">
        <f t="shared" ca="1" si="69"/>
        <v/>
      </c>
      <c r="T1445" s="224" t="str">
        <f ca="1">IF(B1445="","",IF(ISERROR(MATCH($J1445,SorP!$B$1:$B$6230,0)),"",INDIRECT("'SorP'!$A$"&amp;MATCH($J1445,SorP!$B$1:$B$6230,0))))</f>
        <v/>
      </c>
      <c r="U1445" s="239"/>
      <c r="V1445" s="269" t="e">
        <f>IF(C1445="",NA(),MATCH($B1445&amp;$C1445,'Smelter Look-up'!$J:$J,0))</f>
        <v>#N/A</v>
      </c>
      <c r="W1445" s="270"/>
      <c r="X1445" s="270">
        <f t="shared" ca="1" si="70"/>
        <v>0</v>
      </c>
      <c r="Y1445" s="270"/>
      <c r="Z1445" s="270"/>
      <c r="AB1445" s="272" t="str">
        <f t="shared" si="71"/>
        <v/>
      </c>
    </row>
    <row r="1446" spans="1:28" s="271" customFormat="1" ht="20.25">
      <c r="A1446" s="215"/>
      <c r="B1446" s="216" t="str">
        <f>IF(LEN(A1446)=0,"",INDEX('Smelter Look-up'!$A:$A,MATCH($A1446,'Smelter Look-up'!$E:$E,0)))</f>
        <v/>
      </c>
      <c r="C1446" s="220" t="str">
        <f>IF(LEN(A1446)=0,"",INDEX('Smelter Look-up'!$C:$C,MATCH($A1446,'Smelter Look-up'!$E:$E,0)))</f>
        <v/>
      </c>
      <c r="D1446" s="216"/>
      <c r="E1446" s="216" t="str">
        <f ca="1">IF(ISERROR($V1446),"",OFFSET('Smelter Look-up'!$D$4,$V1446-4,0)&amp;"")</f>
        <v/>
      </c>
      <c r="F1446" s="216" t="str">
        <f ca="1">IF(ISERROR($V1446),"",OFFSET('Smelter Look-up'!$E$4,$V1446-4,0))</f>
        <v/>
      </c>
      <c r="G1446" s="216" t="str">
        <f ca="1">IF(C1446=$X$4,"Enter smelter details", IF(ISERROR($V1446),"",OFFSET('Smelter Look-up'!$F$4,$V1446-4,0)))</f>
        <v/>
      </c>
      <c r="H1446" s="217" t="str">
        <f ca="1">IF(ISERROR($V1446),"",OFFSET('Smelter Look-up'!$G$4,$V1446-4,0))</f>
        <v/>
      </c>
      <c r="I1446" s="218" t="str">
        <f ca="1">IF(ISERROR($V1446),"",OFFSET('Smelter Look-up'!$H$4,$V1446-4,0))</f>
        <v/>
      </c>
      <c r="J1446" s="218" t="str">
        <f ca="1">IF(ISERROR($V1446),"",OFFSET('Smelter Look-up'!$I$4,$V1446-4,0))</f>
        <v/>
      </c>
      <c r="K1446" s="267"/>
      <c r="L1446" s="267"/>
      <c r="M1446" s="267"/>
      <c r="N1446" s="267"/>
      <c r="O1446" s="267"/>
      <c r="P1446" s="219"/>
      <c r="Q1446" s="268"/>
      <c r="R1446" s="216" t="str">
        <f ca="1">IF(ISERROR($V1446),"",OFFSET('Smelter Look-up'!$C$4,$V1446-4,0)&amp;"")</f>
        <v/>
      </c>
      <c r="S1446" s="224" t="str">
        <f t="shared" ca="1" si="69"/>
        <v/>
      </c>
      <c r="T1446" s="224" t="str">
        <f ca="1">IF(B1446="","",IF(ISERROR(MATCH($J1446,SorP!$B$1:$B$6230,0)),"",INDIRECT("'SorP'!$A$"&amp;MATCH($J1446,SorP!$B$1:$B$6230,0))))</f>
        <v/>
      </c>
      <c r="U1446" s="239"/>
      <c r="V1446" s="269" t="e">
        <f>IF(C1446="",NA(),MATCH($B1446&amp;$C1446,'Smelter Look-up'!$J:$J,0))</f>
        <v>#N/A</v>
      </c>
      <c r="W1446" s="270"/>
      <c r="X1446" s="270">
        <f t="shared" ca="1" si="70"/>
        <v>0</v>
      </c>
      <c r="Y1446" s="270"/>
      <c r="Z1446" s="270"/>
      <c r="AB1446" s="272" t="str">
        <f t="shared" si="71"/>
        <v/>
      </c>
    </row>
    <row r="1447" spans="1:28" s="271" customFormat="1" ht="20.25">
      <c r="A1447" s="215"/>
      <c r="B1447" s="216" t="str">
        <f>IF(LEN(A1447)=0,"",INDEX('Smelter Look-up'!$A:$A,MATCH($A1447,'Smelter Look-up'!$E:$E,0)))</f>
        <v/>
      </c>
      <c r="C1447" s="220" t="str">
        <f>IF(LEN(A1447)=0,"",INDEX('Smelter Look-up'!$C:$C,MATCH($A1447,'Smelter Look-up'!$E:$E,0)))</f>
        <v/>
      </c>
      <c r="D1447" s="216"/>
      <c r="E1447" s="216" t="str">
        <f ca="1">IF(ISERROR($V1447),"",OFFSET('Smelter Look-up'!$D$4,$V1447-4,0)&amp;"")</f>
        <v/>
      </c>
      <c r="F1447" s="216" t="str">
        <f ca="1">IF(ISERROR($V1447),"",OFFSET('Smelter Look-up'!$E$4,$V1447-4,0))</f>
        <v/>
      </c>
      <c r="G1447" s="216" t="str">
        <f ca="1">IF(C1447=$X$4,"Enter smelter details", IF(ISERROR($V1447),"",OFFSET('Smelter Look-up'!$F$4,$V1447-4,0)))</f>
        <v/>
      </c>
      <c r="H1447" s="217" t="str">
        <f ca="1">IF(ISERROR($V1447),"",OFFSET('Smelter Look-up'!$G$4,$V1447-4,0))</f>
        <v/>
      </c>
      <c r="I1447" s="218" t="str">
        <f ca="1">IF(ISERROR($V1447),"",OFFSET('Smelter Look-up'!$H$4,$V1447-4,0))</f>
        <v/>
      </c>
      <c r="J1447" s="218" t="str">
        <f ca="1">IF(ISERROR($V1447),"",OFFSET('Smelter Look-up'!$I$4,$V1447-4,0))</f>
        <v/>
      </c>
      <c r="K1447" s="267"/>
      <c r="L1447" s="267"/>
      <c r="M1447" s="267"/>
      <c r="N1447" s="267"/>
      <c r="O1447" s="267"/>
      <c r="P1447" s="219"/>
      <c r="Q1447" s="268"/>
      <c r="R1447" s="216" t="str">
        <f ca="1">IF(ISERROR($V1447),"",OFFSET('Smelter Look-up'!$C$4,$V1447-4,0)&amp;"")</f>
        <v/>
      </c>
      <c r="S1447" s="224" t="str">
        <f t="shared" ca="1" si="69"/>
        <v/>
      </c>
      <c r="T1447" s="224" t="str">
        <f ca="1">IF(B1447="","",IF(ISERROR(MATCH($J1447,SorP!$B$1:$B$6230,0)),"",INDIRECT("'SorP'!$A$"&amp;MATCH($J1447,SorP!$B$1:$B$6230,0))))</f>
        <v/>
      </c>
      <c r="U1447" s="239"/>
      <c r="V1447" s="269" t="e">
        <f>IF(C1447="",NA(),MATCH($B1447&amp;$C1447,'Smelter Look-up'!$J:$J,0))</f>
        <v>#N/A</v>
      </c>
      <c r="W1447" s="270"/>
      <c r="X1447" s="270">
        <f t="shared" ca="1" si="70"/>
        <v>0</v>
      </c>
      <c r="Y1447" s="270"/>
      <c r="Z1447" s="270"/>
      <c r="AB1447" s="272" t="str">
        <f t="shared" si="71"/>
        <v/>
      </c>
    </row>
    <row r="1448" spans="1:28" s="271" customFormat="1" ht="20.25">
      <c r="A1448" s="215"/>
      <c r="B1448" s="216" t="str">
        <f>IF(LEN(A1448)=0,"",INDEX('Smelter Look-up'!$A:$A,MATCH($A1448,'Smelter Look-up'!$E:$E,0)))</f>
        <v/>
      </c>
      <c r="C1448" s="220" t="str">
        <f>IF(LEN(A1448)=0,"",INDEX('Smelter Look-up'!$C:$C,MATCH($A1448,'Smelter Look-up'!$E:$E,0)))</f>
        <v/>
      </c>
      <c r="D1448" s="216"/>
      <c r="E1448" s="216" t="str">
        <f ca="1">IF(ISERROR($V1448),"",OFFSET('Smelter Look-up'!$D$4,$V1448-4,0)&amp;"")</f>
        <v/>
      </c>
      <c r="F1448" s="216" t="str">
        <f ca="1">IF(ISERROR($V1448),"",OFFSET('Smelter Look-up'!$E$4,$V1448-4,0))</f>
        <v/>
      </c>
      <c r="G1448" s="216" t="str">
        <f ca="1">IF(C1448=$X$4,"Enter smelter details", IF(ISERROR($V1448),"",OFFSET('Smelter Look-up'!$F$4,$V1448-4,0)))</f>
        <v/>
      </c>
      <c r="H1448" s="217" t="str">
        <f ca="1">IF(ISERROR($V1448),"",OFFSET('Smelter Look-up'!$G$4,$V1448-4,0))</f>
        <v/>
      </c>
      <c r="I1448" s="218" t="str">
        <f ca="1">IF(ISERROR($V1448),"",OFFSET('Smelter Look-up'!$H$4,$V1448-4,0))</f>
        <v/>
      </c>
      <c r="J1448" s="218" t="str">
        <f ca="1">IF(ISERROR($V1448),"",OFFSET('Smelter Look-up'!$I$4,$V1448-4,0))</f>
        <v/>
      </c>
      <c r="K1448" s="267"/>
      <c r="L1448" s="267"/>
      <c r="M1448" s="267"/>
      <c r="N1448" s="267"/>
      <c r="O1448" s="267"/>
      <c r="P1448" s="219"/>
      <c r="Q1448" s="268"/>
      <c r="R1448" s="216" t="str">
        <f ca="1">IF(ISERROR($V1448),"",OFFSET('Smelter Look-up'!$C$4,$V1448-4,0)&amp;"")</f>
        <v/>
      </c>
      <c r="S1448" s="224" t="str">
        <f t="shared" ca="1" si="69"/>
        <v/>
      </c>
      <c r="T1448" s="224" t="str">
        <f ca="1">IF(B1448="","",IF(ISERROR(MATCH($J1448,SorP!$B$1:$B$6230,0)),"",INDIRECT("'SorP'!$A$"&amp;MATCH($J1448,SorP!$B$1:$B$6230,0))))</f>
        <v/>
      </c>
      <c r="U1448" s="239"/>
      <c r="V1448" s="269" t="e">
        <f>IF(C1448="",NA(),MATCH($B1448&amp;$C1448,'Smelter Look-up'!$J:$J,0))</f>
        <v>#N/A</v>
      </c>
      <c r="W1448" s="270"/>
      <c r="X1448" s="270">
        <f t="shared" ca="1" si="70"/>
        <v>0</v>
      </c>
      <c r="Y1448" s="270"/>
      <c r="Z1448" s="270"/>
      <c r="AB1448" s="272" t="str">
        <f t="shared" si="71"/>
        <v/>
      </c>
    </row>
    <row r="1449" spans="1:28" s="271" customFormat="1" ht="20.25">
      <c r="A1449" s="215"/>
      <c r="B1449" s="216" t="str">
        <f>IF(LEN(A1449)=0,"",INDEX('Smelter Look-up'!$A:$A,MATCH($A1449,'Smelter Look-up'!$E:$E,0)))</f>
        <v/>
      </c>
      <c r="C1449" s="220" t="str">
        <f>IF(LEN(A1449)=0,"",INDEX('Smelter Look-up'!$C:$C,MATCH($A1449,'Smelter Look-up'!$E:$E,0)))</f>
        <v/>
      </c>
      <c r="D1449" s="216"/>
      <c r="E1449" s="216" t="str">
        <f ca="1">IF(ISERROR($V1449),"",OFFSET('Smelter Look-up'!$D$4,$V1449-4,0)&amp;"")</f>
        <v/>
      </c>
      <c r="F1449" s="216" t="str">
        <f ca="1">IF(ISERROR($V1449),"",OFFSET('Smelter Look-up'!$E$4,$V1449-4,0))</f>
        <v/>
      </c>
      <c r="G1449" s="216" t="str">
        <f ca="1">IF(C1449=$X$4,"Enter smelter details", IF(ISERROR($V1449),"",OFFSET('Smelter Look-up'!$F$4,$V1449-4,0)))</f>
        <v/>
      </c>
      <c r="H1449" s="217" t="str">
        <f ca="1">IF(ISERROR($V1449),"",OFFSET('Smelter Look-up'!$G$4,$V1449-4,0))</f>
        <v/>
      </c>
      <c r="I1449" s="218" t="str">
        <f ca="1">IF(ISERROR($V1449),"",OFFSET('Smelter Look-up'!$H$4,$V1449-4,0))</f>
        <v/>
      </c>
      <c r="J1449" s="218" t="str">
        <f ca="1">IF(ISERROR($V1449),"",OFFSET('Smelter Look-up'!$I$4,$V1449-4,0))</f>
        <v/>
      </c>
      <c r="K1449" s="267"/>
      <c r="L1449" s="267"/>
      <c r="M1449" s="267"/>
      <c r="N1449" s="267"/>
      <c r="O1449" s="267"/>
      <c r="P1449" s="219"/>
      <c r="Q1449" s="268"/>
      <c r="R1449" s="216" t="str">
        <f ca="1">IF(ISERROR($V1449),"",OFFSET('Smelter Look-up'!$C$4,$V1449-4,0)&amp;"")</f>
        <v/>
      </c>
      <c r="S1449" s="224" t="str">
        <f t="shared" ca="1" si="69"/>
        <v/>
      </c>
      <c r="T1449" s="224" t="str">
        <f ca="1">IF(B1449="","",IF(ISERROR(MATCH($J1449,SorP!$B$1:$B$6230,0)),"",INDIRECT("'SorP'!$A$"&amp;MATCH($J1449,SorP!$B$1:$B$6230,0))))</f>
        <v/>
      </c>
      <c r="U1449" s="239"/>
      <c r="V1449" s="269" t="e">
        <f>IF(C1449="",NA(),MATCH($B1449&amp;$C1449,'Smelter Look-up'!$J:$J,0))</f>
        <v>#N/A</v>
      </c>
      <c r="W1449" s="270"/>
      <c r="X1449" s="270">
        <f t="shared" ca="1" si="70"/>
        <v>0</v>
      </c>
      <c r="Y1449" s="270"/>
      <c r="Z1449" s="270"/>
      <c r="AB1449" s="272" t="str">
        <f t="shared" si="71"/>
        <v/>
      </c>
    </row>
    <row r="1450" spans="1:28" s="271" customFormat="1" ht="20.25">
      <c r="A1450" s="215"/>
      <c r="B1450" s="216" t="str">
        <f>IF(LEN(A1450)=0,"",INDEX('Smelter Look-up'!$A:$A,MATCH($A1450,'Smelter Look-up'!$E:$E,0)))</f>
        <v/>
      </c>
      <c r="C1450" s="220" t="str">
        <f>IF(LEN(A1450)=0,"",INDEX('Smelter Look-up'!$C:$C,MATCH($A1450,'Smelter Look-up'!$E:$E,0)))</f>
        <v/>
      </c>
      <c r="D1450" s="216"/>
      <c r="E1450" s="216" t="str">
        <f ca="1">IF(ISERROR($V1450),"",OFFSET('Smelter Look-up'!$D$4,$V1450-4,0)&amp;"")</f>
        <v/>
      </c>
      <c r="F1450" s="216" t="str">
        <f ca="1">IF(ISERROR($V1450),"",OFFSET('Smelter Look-up'!$E$4,$V1450-4,0))</f>
        <v/>
      </c>
      <c r="G1450" s="216" t="str">
        <f ca="1">IF(C1450=$X$4,"Enter smelter details", IF(ISERROR($V1450),"",OFFSET('Smelter Look-up'!$F$4,$V1450-4,0)))</f>
        <v/>
      </c>
      <c r="H1450" s="217" t="str">
        <f ca="1">IF(ISERROR($V1450),"",OFFSET('Smelter Look-up'!$G$4,$V1450-4,0))</f>
        <v/>
      </c>
      <c r="I1450" s="218" t="str">
        <f ca="1">IF(ISERROR($V1450),"",OFFSET('Smelter Look-up'!$H$4,$V1450-4,0))</f>
        <v/>
      </c>
      <c r="J1450" s="218" t="str">
        <f ca="1">IF(ISERROR($V1450),"",OFFSET('Smelter Look-up'!$I$4,$V1450-4,0))</f>
        <v/>
      </c>
      <c r="K1450" s="267"/>
      <c r="L1450" s="267"/>
      <c r="M1450" s="267"/>
      <c r="N1450" s="267"/>
      <c r="O1450" s="267"/>
      <c r="P1450" s="219"/>
      <c r="Q1450" s="268"/>
      <c r="R1450" s="216" t="str">
        <f ca="1">IF(ISERROR($V1450),"",OFFSET('Smelter Look-up'!$C$4,$V1450-4,0)&amp;"")</f>
        <v/>
      </c>
      <c r="S1450" s="224" t="str">
        <f t="shared" ca="1" si="69"/>
        <v/>
      </c>
      <c r="T1450" s="224" t="str">
        <f ca="1">IF(B1450="","",IF(ISERROR(MATCH($J1450,SorP!$B$1:$B$6230,0)),"",INDIRECT("'SorP'!$A$"&amp;MATCH($J1450,SorP!$B$1:$B$6230,0))))</f>
        <v/>
      </c>
      <c r="U1450" s="239"/>
      <c r="V1450" s="269" t="e">
        <f>IF(C1450="",NA(),MATCH($B1450&amp;$C1450,'Smelter Look-up'!$J:$J,0))</f>
        <v>#N/A</v>
      </c>
      <c r="W1450" s="270"/>
      <c r="X1450" s="270">
        <f t="shared" ca="1" si="70"/>
        <v>0</v>
      </c>
      <c r="Y1450" s="270"/>
      <c r="Z1450" s="270"/>
      <c r="AB1450" s="272" t="str">
        <f t="shared" si="71"/>
        <v/>
      </c>
    </row>
    <row r="1451" spans="1:28" s="271" customFormat="1" ht="20.25">
      <c r="A1451" s="215"/>
      <c r="B1451" s="216" t="str">
        <f>IF(LEN(A1451)=0,"",INDEX('Smelter Look-up'!$A:$A,MATCH($A1451,'Smelter Look-up'!$E:$E,0)))</f>
        <v/>
      </c>
      <c r="C1451" s="220" t="str">
        <f>IF(LEN(A1451)=0,"",INDEX('Smelter Look-up'!$C:$C,MATCH($A1451,'Smelter Look-up'!$E:$E,0)))</f>
        <v/>
      </c>
      <c r="D1451" s="216"/>
      <c r="E1451" s="216" t="str">
        <f ca="1">IF(ISERROR($V1451),"",OFFSET('Smelter Look-up'!$D$4,$V1451-4,0)&amp;"")</f>
        <v/>
      </c>
      <c r="F1451" s="216" t="str">
        <f ca="1">IF(ISERROR($V1451),"",OFFSET('Smelter Look-up'!$E$4,$V1451-4,0))</f>
        <v/>
      </c>
      <c r="G1451" s="216" t="str">
        <f ca="1">IF(C1451=$X$4,"Enter smelter details", IF(ISERROR($V1451),"",OFFSET('Smelter Look-up'!$F$4,$V1451-4,0)))</f>
        <v/>
      </c>
      <c r="H1451" s="217" t="str">
        <f ca="1">IF(ISERROR($V1451),"",OFFSET('Smelter Look-up'!$G$4,$V1451-4,0))</f>
        <v/>
      </c>
      <c r="I1451" s="218" t="str">
        <f ca="1">IF(ISERROR($V1451),"",OFFSET('Smelter Look-up'!$H$4,$V1451-4,0))</f>
        <v/>
      </c>
      <c r="J1451" s="218" t="str">
        <f ca="1">IF(ISERROR($V1451),"",OFFSET('Smelter Look-up'!$I$4,$V1451-4,0))</f>
        <v/>
      </c>
      <c r="K1451" s="267"/>
      <c r="L1451" s="267"/>
      <c r="M1451" s="267"/>
      <c r="N1451" s="267"/>
      <c r="O1451" s="267"/>
      <c r="P1451" s="219"/>
      <c r="Q1451" s="268"/>
      <c r="R1451" s="216" t="str">
        <f ca="1">IF(ISERROR($V1451),"",OFFSET('Smelter Look-up'!$C$4,$V1451-4,0)&amp;"")</f>
        <v/>
      </c>
      <c r="S1451" s="224" t="str">
        <f t="shared" ca="1" si="69"/>
        <v/>
      </c>
      <c r="T1451" s="224" t="str">
        <f ca="1">IF(B1451="","",IF(ISERROR(MATCH($J1451,SorP!$B$1:$B$6230,0)),"",INDIRECT("'SorP'!$A$"&amp;MATCH($J1451,SorP!$B$1:$B$6230,0))))</f>
        <v/>
      </c>
      <c r="U1451" s="239"/>
      <c r="V1451" s="269" t="e">
        <f>IF(C1451="",NA(),MATCH($B1451&amp;$C1451,'Smelter Look-up'!$J:$J,0))</f>
        <v>#N/A</v>
      </c>
      <c r="W1451" s="270"/>
      <c r="X1451" s="270">
        <f t="shared" ca="1" si="70"/>
        <v>0</v>
      </c>
      <c r="Y1451" s="270"/>
      <c r="Z1451" s="270"/>
      <c r="AB1451" s="272" t="str">
        <f t="shared" si="71"/>
        <v/>
      </c>
    </row>
    <row r="1452" spans="1:28" s="271" customFormat="1" ht="20.25">
      <c r="A1452" s="215"/>
      <c r="B1452" s="216" t="str">
        <f>IF(LEN(A1452)=0,"",INDEX('Smelter Look-up'!$A:$A,MATCH($A1452,'Smelter Look-up'!$E:$E,0)))</f>
        <v/>
      </c>
      <c r="C1452" s="220" t="str">
        <f>IF(LEN(A1452)=0,"",INDEX('Smelter Look-up'!$C:$C,MATCH($A1452,'Smelter Look-up'!$E:$E,0)))</f>
        <v/>
      </c>
      <c r="D1452" s="216"/>
      <c r="E1452" s="216" t="str">
        <f ca="1">IF(ISERROR($V1452),"",OFFSET('Smelter Look-up'!$D$4,$V1452-4,0)&amp;"")</f>
        <v/>
      </c>
      <c r="F1452" s="216" t="str">
        <f ca="1">IF(ISERROR($V1452),"",OFFSET('Smelter Look-up'!$E$4,$V1452-4,0))</f>
        <v/>
      </c>
      <c r="G1452" s="216" t="str">
        <f ca="1">IF(C1452=$X$4,"Enter smelter details", IF(ISERROR($V1452),"",OFFSET('Smelter Look-up'!$F$4,$V1452-4,0)))</f>
        <v/>
      </c>
      <c r="H1452" s="217" t="str">
        <f ca="1">IF(ISERROR($V1452),"",OFFSET('Smelter Look-up'!$G$4,$V1452-4,0))</f>
        <v/>
      </c>
      <c r="I1452" s="218" t="str">
        <f ca="1">IF(ISERROR($V1452),"",OFFSET('Smelter Look-up'!$H$4,$V1452-4,0))</f>
        <v/>
      </c>
      <c r="J1452" s="218" t="str">
        <f ca="1">IF(ISERROR($V1452),"",OFFSET('Smelter Look-up'!$I$4,$V1452-4,0))</f>
        <v/>
      </c>
      <c r="K1452" s="267"/>
      <c r="L1452" s="267"/>
      <c r="M1452" s="267"/>
      <c r="N1452" s="267"/>
      <c r="O1452" s="267"/>
      <c r="P1452" s="219"/>
      <c r="Q1452" s="268"/>
      <c r="R1452" s="216" t="str">
        <f ca="1">IF(ISERROR($V1452),"",OFFSET('Smelter Look-up'!$C$4,$V1452-4,0)&amp;"")</f>
        <v/>
      </c>
      <c r="S1452" s="224" t="str">
        <f t="shared" ca="1" si="69"/>
        <v/>
      </c>
      <c r="T1452" s="224" t="str">
        <f ca="1">IF(B1452="","",IF(ISERROR(MATCH($J1452,SorP!$B$1:$B$6230,0)),"",INDIRECT("'SorP'!$A$"&amp;MATCH($J1452,SorP!$B$1:$B$6230,0))))</f>
        <v/>
      </c>
      <c r="U1452" s="239"/>
      <c r="V1452" s="269" t="e">
        <f>IF(C1452="",NA(),MATCH($B1452&amp;$C1452,'Smelter Look-up'!$J:$J,0))</f>
        <v>#N/A</v>
      </c>
      <c r="W1452" s="270"/>
      <c r="X1452" s="270">
        <f t="shared" ca="1" si="70"/>
        <v>0</v>
      </c>
      <c r="Y1452" s="270"/>
      <c r="Z1452" s="270"/>
      <c r="AB1452" s="272" t="str">
        <f t="shared" si="71"/>
        <v/>
      </c>
    </row>
    <row r="1453" spans="1:28" s="271" customFormat="1" ht="20.25">
      <c r="A1453" s="215"/>
      <c r="B1453" s="216" t="str">
        <f>IF(LEN(A1453)=0,"",INDEX('Smelter Look-up'!$A:$A,MATCH($A1453,'Smelter Look-up'!$E:$E,0)))</f>
        <v/>
      </c>
      <c r="C1453" s="220" t="str">
        <f>IF(LEN(A1453)=0,"",INDEX('Smelter Look-up'!$C:$C,MATCH($A1453,'Smelter Look-up'!$E:$E,0)))</f>
        <v/>
      </c>
      <c r="D1453" s="216"/>
      <c r="E1453" s="216" t="str">
        <f ca="1">IF(ISERROR($V1453),"",OFFSET('Smelter Look-up'!$D$4,$V1453-4,0)&amp;"")</f>
        <v/>
      </c>
      <c r="F1453" s="216" t="str">
        <f ca="1">IF(ISERROR($V1453),"",OFFSET('Smelter Look-up'!$E$4,$V1453-4,0))</f>
        <v/>
      </c>
      <c r="G1453" s="216" t="str">
        <f ca="1">IF(C1453=$X$4,"Enter smelter details", IF(ISERROR($V1453),"",OFFSET('Smelter Look-up'!$F$4,$V1453-4,0)))</f>
        <v/>
      </c>
      <c r="H1453" s="217" t="str">
        <f ca="1">IF(ISERROR($V1453),"",OFFSET('Smelter Look-up'!$G$4,$V1453-4,0))</f>
        <v/>
      </c>
      <c r="I1453" s="218" t="str">
        <f ca="1">IF(ISERROR($V1453),"",OFFSET('Smelter Look-up'!$H$4,$V1453-4,0))</f>
        <v/>
      </c>
      <c r="J1453" s="218" t="str">
        <f ca="1">IF(ISERROR($V1453),"",OFFSET('Smelter Look-up'!$I$4,$V1453-4,0))</f>
        <v/>
      </c>
      <c r="K1453" s="267"/>
      <c r="L1453" s="267"/>
      <c r="M1453" s="267"/>
      <c r="N1453" s="267"/>
      <c r="O1453" s="267"/>
      <c r="P1453" s="219"/>
      <c r="Q1453" s="268"/>
      <c r="R1453" s="216" t="str">
        <f ca="1">IF(ISERROR($V1453),"",OFFSET('Smelter Look-up'!$C$4,$V1453-4,0)&amp;"")</f>
        <v/>
      </c>
      <c r="S1453" s="224" t="str">
        <f t="shared" ca="1" si="69"/>
        <v/>
      </c>
      <c r="T1453" s="224" t="str">
        <f ca="1">IF(B1453="","",IF(ISERROR(MATCH($J1453,SorP!$B$1:$B$6230,0)),"",INDIRECT("'SorP'!$A$"&amp;MATCH($J1453,SorP!$B$1:$B$6230,0))))</f>
        <v/>
      </c>
      <c r="U1453" s="239"/>
      <c r="V1453" s="269" t="e">
        <f>IF(C1453="",NA(),MATCH($B1453&amp;$C1453,'Smelter Look-up'!$J:$J,0))</f>
        <v>#N/A</v>
      </c>
      <c r="W1453" s="270"/>
      <c r="X1453" s="270">
        <f t="shared" ca="1" si="70"/>
        <v>0</v>
      </c>
      <c r="Y1453" s="270"/>
      <c r="Z1453" s="270"/>
      <c r="AB1453" s="272" t="str">
        <f t="shared" si="71"/>
        <v/>
      </c>
    </row>
    <row r="1454" spans="1:28" s="271" customFormat="1" ht="20.25">
      <c r="A1454" s="215"/>
      <c r="B1454" s="216" t="str">
        <f>IF(LEN(A1454)=0,"",INDEX('Smelter Look-up'!$A:$A,MATCH($A1454,'Smelter Look-up'!$E:$E,0)))</f>
        <v/>
      </c>
      <c r="C1454" s="220" t="str">
        <f>IF(LEN(A1454)=0,"",INDEX('Smelter Look-up'!$C:$C,MATCH($A1454,'Smelter Look-up'!$E:$E,0)))</f>
        <v/>
      </c>
      <c r="D1454" s="216"/>
      <c r="E1454" s="216" t="str">
        <f ca="1">IF(ISERROR($V1454),"",OFFSET('Smelter Look-up'!$D$4,$V1454-4,0)&amp;"")</f>
        <v/>
      </c>
      <c r="F1454" s="216" t="str">
        <f ca="1">IF(ISERROR($V1454),"",OFFSET('Smelter Look-up'!$E$4,$V1454-4,0))</f>
        <v/>
      </c>
      <c r="G1454" s="216" t="str">
        <f ca="1">IF(C1454=$X$4,"Enter smelter details", IF(ISERROR($V1454),"",OFFSET('Smelter Look-up'!$F$4,$V1454-4,0)))</f>
        <v/>
      </c>
      <c r="H1454" s="217" t="str">
        <f ca="1">IF(ISERROR($V1454),"",OFFSET('Smelter Look-up'!$G$4,$V1454-4,0))</f>
        <v/>
      </c>
      <c r="I1454" s="218" t="str">
        <f ca="1">IF(ISERROR($V1454),"",OFFSET('Smelter Look-up'!$H$4,$V1454-4,0))</f>
        <v/>
      </c>
      <c r="J1454" s="218" t="str">
        <f ca="1">IF(ISERROR($V1454),"",OFFSET('Smelter Look-up'!$I$4,$V1454-4,0))</f>
        <v/>
      </c>
      <c r="K1454" s="267"/>
      <c r="L1454" s="267"/>
      <c r="M1454" s="267"/>
      <c r="N1454" s="267"/>
      <c r="O1454" s="267"/>
      <c r="P1454" s="219"/>
      <c r="Q1454" s="268"/>
      <c r="R1454" s="216" t="str">
        <f ca="1">IF(ISERROR($V1454),"",OFFSET('Smelter Look-up'!$C$4,$V1454-4,0)&amp;"")</f>
        <v/>
      </c>
      <c r="S1454" s="224" t="str">
        <f t="shared" ca="1" si="69"/>
        <v/>
      </c>
      <c r="T1454" s="224" t="str">
        <f ca="1">IF(B1454="","",IF(ISERROR(MATCH($J1454,SorP!$B$1:$B$6230,0)),"",INDIRECT("'SorP'!$A$"&amp;MATCH($J1454,SorP!$B$1:$B$6230,0))))</f>
        <v/>
      </c>
      <c r="U1454" s="239"/>
      <c r="V1454" s="269" t="e">
        <f>IF(C1454="",NA(),MATCH($B1454&amp;$C1454,'Smelter Look-up'!$J:$J,0))</f>
        <v>#N/A</v>
      </c>
      <c r="W1454" s="270"/>
      <c r="X1454" s="270">
        <f t="shared" ca="1" si="70"/>
        <v>0</v>
      </c>
      <c r="Y1454" s="270"/>
      <c r="Z1454" s="270"/>
      <c r="AB1454" s="272" t="str">
        <f t="shared" si="71"/>
        <v/>
      </c>
    </row>
    <row r="1455" spans="1:28" s="271" customFormat="1" ht="20.25">
      <c r="A1455" s="215"/>
      <c r="B1455" s="216" t="str">
        <f>IF(LEN(A1455)=0,"",INDEX('Smelter Look-up'!$A:$A,MATCH($A1455,'Smelter Look-up'!$E:$E,0)))</f>
        <v/>
      </c>
      <c r="C1455" s="220" t="str">
        <f>IF(LEN(A1455)=0,"",INDEX('Smelter Look-up'!$C:$C,MATCH($A1455,'Smelter Look-up'!$E:$E,0)))</f>
        <v/>
      </c>
      <c r="D1455" s="216"/>
      <c r="E1455" s="216" t="str">
        <f ca="1">IF(ISERROR($V1455),"",OFFSET('Smelter Look-up'!$D$4,$V1455-4,0)&amp;"")</f>
        <v/>
      </c>
      <c r="F1455" s="216" t="str">
        <f ca="1">IF(ISERROR($V1455),"",OFFSET('Smelter Look-up'!$E$4,$V1455-4,0))</f>
        <v/>
      </c>
      <c r="G1455" s="216" t="str">
        <f ca="1">IF(C1455=$X$4,"Enter smelter details", IF(ISERROR($V1455),"",OFFSET('Smelter Look-up'!$F$4,$V1455-4,0)))</f>
        <v/>
      </c>
      <c r="H1455" s="217" t="str">
        <f ca="1">IF(ISERROR($V1455),"",OFFSET('Smelter Look-up'!$G$4,$V1455-4,0))</f>
        <v/>
      </c>
      <c r="I1455" s="218" t="str">
        <f ca="1">IF(ISERROR($V1455),"",OFFSET('Smelter Look-up'!$H$4,$V1455-4,0))</f>
        <v/>
      </c>
      <c r="J1455" s="218" t="str">
        <f ca="1">IF(ISERROR($V1455),"",OFFSET('Smelter Look-up'!$I$4,$V1455-4,0))</f>
        <v/>
      </c>
      <c r="K1455" s="267"/>
      <c r="L1455" s="267"/>
      <c r="M1455" s="267"/>
      <c r="N1455" s="267"/>
      <c r="O1455" s="267"/>
      <c r="P1455" s="219"/>
      <c r="Q1455" s="268"/>
      <c r="R1455" s="216" t="str">
        <f ca="1">IF(ISERROR($V1455),"",OFFSET('Smelter Look-up'!$C$4,$V1455-4,0)&amp;"")</f>
        <v/>
      </c>
      <c r="S1455" s="224" t="str">
        <f t="shared" ca="1" si="69"/>
        <v/>
      </c>
      <c r="T1455" s="224" t="str">
        <f ca="1">IF(B1455="","",IF(ISERROR(MATCH($J1455,SorP!$B$1:$B$6230,0)),"",INDIRECT("'SorP'!$A$"&amp;MATCH($J1455,SorP!$B$1:$B$6230,0))))</f>
        <v/>
      </c>
      <c r="U1455" s="239"/>
      <c r="V1455" s="269" t="e">
        <f>IF(C1455="",NA(),MATCH($B1455&amp;$C1455,'Smelter Look-up'!$J:$J,0))</f>
        <v>#N/A</v>
      </c>
      <c r="W1455" s="270"/>
      <c r="X1455" s="270">
        <f t="shared" ca="1" si="70"/>
        <v>0</v>
      </c>
      <c r="Y1455" s="270"/>
      <c r="Z1455" s="270"/>
      <c r="AB1455" s="272" t="str">
        <f t="shared" si="71"/>
        <v/>
      </c>
    </row>
    <row r="1456" spans="1:28" s="271" customFormat="1" ht="20.25">
      <c r="A1456" s="215"/>
      <c r="B1456" s="216" t="str">
        <f>IF(LEN(A1456)=0,"",INDEX('Smelter Look-up'!$A:$A,MATCH($A1456,'Smelter Look-up'!$E:$E,0)))</f>
        <v/>
      </c>
      <c r="C1456" s="220" t="str">
        <f>IF(LEN(A1456)=0,"",INDEX('Smelter Look-up'!$C:$C,MATCH($A1456,'Smelter Look-up'!$E:$E,0)))</f>
        <v/>
      </c>
      <c r="D1456" s="216"/>
      <c r="E1456" s="216" t="str">
        <f ca="1">IF(ISERROR($V1456),"",OFFSET('Smelter Look-up'!$D$4,$V1456-4,0)&amp;"")</f>
        <v/>
      </c>
      <c r="F1456" s="216" t="str">
        <f ca="1">IF(ISERROR($V1456),"",OFFSET('Smelter Look-up'!$E$4,$V1456-4,0))</f>
        <v/>
      </c>
      <c r="G1456" s="216" t="str">
        <f ca="1">IF(C1456=$X$4,"Enter smelter details", IF(ISERROR($V1456),"",OFFSET('Smelter Look-up'!$F$4,$V1456-4,0)))</f>
        <v/>
      </c>
      <c r="H1456" s="217" t="str">
        <f ca="1">IF(ISERROR($V1456),"",OFFSET('Smelter Look-up'!$G$4,$V1456-4,0))</f>
        <v/>
      </c>
      <c r="I1456" s="218" t="str">
        <f ca="1">IF(ISERROR($V1456),"",OFFSET('Smelter Look-up'!$H$4,$V1456-4,0))</f>
        <v/>
      </c>
      <c r="J1456" s="218" t="str">
        <f ca="1">IF(ISERROR($V1456),"",OFFSET('Smelter Look-up'!$I$4,$V1456-4,0))</f>
        <v/>
      </c>
      <c r="K1456" s="267"/>
      <c r="L1456" s="267"/>
      <c r="M1456" s="267"/>
      <c r="N1456" s="267"/>
      <c r="O1456" s="267"/>
      <c r="P1456" s="219"/>
      <c r="Q1456" s="268"/>
      <c r="R1456" s="216" t="str">
        <f ca="1">IF(ISERROR($V1456),"",OFFSET('Smelter Look-up'!$C$4,$V1456-4,0)&amp;"")</f>
        <v/>
      </c>
      <c r="S1456" s="224" t="str">
        <f t="shared" ca="1" si="69"/>
        <v/>
      </c>
      <c r="T1456" s="224" t="str">
        <f ca="1">IF(B1456="","",IF(ISERROR(MATCH($J1456,SorP!$B$1:$B$6230,0)),"",INDIRECT("'SorP'!$A$"&amp;MATCH($J1456,SorP!$B$1:$B$6230,0))))</f>
        <v/>
      </c>
      <c r="U1456" s="239"/>
      <c r="V1456" s="269" t="e">
        <f>IF(C1456="",NA(),MATCH($B1456&amp;$C1456,'Smelter Look-up'!$J:$J,0))</f>
        <v>#N/A</v>
      </c>
      <c r="W1456" s="270"/>
      <c r="X1456" s="270">
        <f t="shared" ca="1" si="70"/>
        <v>0</v>
      </c>
      <c r="Y1456" s="270"/>
      <c r="Z1456" s="270"/>
      <c r="AB1456" s="272" t="str">
        <f t="shared" si="71"/>
        <v/>
      </c>
    </row>
    <row r="1457" spans="1:28" s="271" customFormat="1" ht="20.25">
      <c r="A1457" s="215"/>
      <c r="B1457" s="216" t="str">
        <f>IF(LEN(A1457)=0,"",INDEX('Smelter Look-up'!$A:$A,MATCH($A1457,'Smelter Look-up'!$E:$E,0)))</f>
        <v/>
      </c>
      <c r="C1457" s="220" t="str">
        <f>IF(LEN(A1457)=0,"",INDEX('Smelter Look-up'!$C:$C,MATCH($A1457,'Smelter Look-up'!$E:$E,0)))</f>
        <v/>
      </c>
      <c r="D1457" s="216"/>
      <c r="E1457" s="216" t="str">
        <f ca="1">IF(ISERROR($V1457),"",OFFSET('Smelter Look-up'!$D$4,$V1457-4,0)&amp;"")</f>
        <v/>
      </c>
      <c r="F1457" s="216" t="str">
        <f ca="1">IF(ISERROR($V1457),"",OFFSET('Smelter Look-up'!$E$4,$V1457-4,0))</f>
        <v/>
      </c>
      <c r="G1457" s="216" t="str">
        <f ca="1">IF(C1457=$X$4,"Enter smelter details", IF(ISERROR($V1457),"",OFFSET('Smelter Look-up'!$F$4,$V1457-4,0)))</f>
        <v/>
      </c>
      <c r="H1457" s="217" t="str">
        <f ca="1">IF(ISERROR($V1457),"",OFFSET('Smelter Look-up'!$G$4,$V1457-4,0))</f>
        <v/>
      </c>
      <c r="I1457" s="218" t="str">
        <f ca="1">IF(ISERROR($V1457),"",OFFSET('Smelter Look-up'!$H$4,$V1457-4,0))</f>
        <v/>
      </c>
      <c r="J1457" s="218" t="str">
        <f ca="1">IF(ISERROR($V1457),"",OFFSET('Smelter Look-up'!$I$4,$V1457-4,0))</f>
        <v/>
      </c>
      <c r="K1457" s="267"/>
      <c r="L1457" s="267"/>
      <c r="M1457" s="267"/>
      <c r="N1457" s="267"/>
      <c r="O1457" s="267"/>
      <c r="P1457" s="219"/>
      <c r="Q1457" s="268"/>
      <c r="R1457" s="216" t="str">
        <f ca="1">IF(ISERROR($V1457),"",OFFSET('Smelter Look-up'!$C$4,$V1457-4,0)&amp;"")</f>
        <v/>
      </c>
      <c r="S1457" s="224" t="str">
        <f t="shared" ca="1" si="69"/>
        <v/>
      </c>
      <c r="T1457" s="224" t="str">
        <f ca="1">IF(B1457="","",IF(ISERROR(MATCH($J1457,SorP!$B$1:$B$6230,0)),"",INDIRECT("'SorP'!$A$"&amp;MATCH($J1457,SorP!$B$1:$B$6230,0))))</f>
        <v/>
      </c>
      <c r="U1457" s="239"/>
      <c r="V1457" s="269" t="e">
        <f>IF(C1457="",NA(),MATCH($B1457&amp;$C1457,'Smelter Look-up'!$J:$J,0))</f>
        <v>#N/A</v>
      </c>
      <c r="W1457" s="270"/>
      <c r="X1457" s="270">
        <f t="shared" ca="1" si="70"/>
        <v>0</v>
      </c>
      <c r="Y1457" s="270"/>
      <c r="Z1457" s="270"/>
      <c r="AB1457" s="272" t="str">
        <f t="shared" si="71"/>
        <v/>
      </c>
    </row>
    <row r="1458" spans="1:28" s="271" customFormat="1" ht="20.25">
      <c r="A1458" s="215"/>
      <c r="B1458" s="216" t="str">
        <f>IF(LEN(A1458)=0,"",INDEX('Smelter Look-up'!$A:$A,MATCH($A1458,'Smelter Look-up'!$E:$E,0)))</f>
        <v/>
      </c>
      <c r="C1458" s="220" t="str">
        <f>IF(LEN(A1458)=0,"",INDEX('Smelter Look-up'!$C:$C,MATCH($A1458,'Smelter Look-up'!$E:$E,0)))</f>
        <v/>
      </c>
      <c r="D1458" s="216"/>
      <c r="E1458" s="216" t="str">
        <f ca="1">IF(ISERROR($V1458),"",OFFSET('Smelter Look-up'!$D$4,$V1458-4,0)&amp;"")</f>
        <v/>
      </c>
      <c r="F1458" s="216" t="str">
        <f ca="1">IF(ISERROR($V1458),"",OFFSET('Smelter Look-up'!$E$4,$V1458-4,0))</f>
        <v/>
      </c>
      <c r="G1458" s="216" t="str">
        <f ca="1">IF(C1458=$X$4,"Enter smelter details", IF(ISERROR($V1458),"",OFFSET('Smelter Look-up'!$F$4,$V1458-4,0)))</f>
        <v/>
      </c>
      <c r="H1458" s="217" t="str">
        <f ca="1">IF(ISERROR($V1458),"",OFFSET('Smelter Look-up'!$G$4,$V1458-4,0))</f>
        <v/>
      </c>
      <c r="I1458" s="218" t="str">
        <f ca="1">IF(ISERROR($V1458),"",OFFSET('Smelter Look-up'!$H$4,$V1458-4,0))</f>
        <v/>
      </c>
      <c r="J1458" s="218" t="str">
        <f ca="1">IF(ISERROR($V1458),"",OFFSET('Smelter Look-up'!$I$4,$V1458-4,0))</f>
        <v/>
      </c>
      <c r="K1458" s="267"/>
      <c r="L1458" s="267"/>
      <c r="M1458" s="267"/>
      <c r="N1458" s="267"/>
      <c r="O1458" s="267"/>
      <c r="P1458" s="219"/>
      <c r="Q1458" s="268"/>
      <c r="R1458" s="216" t="str">
        <f ca="1">IF(ISERROR($V1458),"",OFFSET('Smelter Look-up'!$C$4,$V1458-4,0)&amp;"")</f>
        <v/>
      </c>
      <c r="S1458" s="224" t="str">
        <f t="shared" ca="1" si="69"/>
        <v/>
      </c>
      <c r="T1458" s="224" t="str">
        <f ca="1">IF(B1458="","",IF(ISERROR(MATCH($J1458,SorP!$B$1:$B$6230,0)),"",INDIRECT("'SorP'!$A$"&amp;MATCH($J1458,SorP!$B$1:$B$6230,0))))</f>
        <v/>
      </c>
      <c r="U1458" s="239"/>
      <c r="V1458" s="269" t="e">
        <f>IF(C1458="",NA(),MATCH($B1458&amp;$C1458,'Smelter Look-up'!$J:$J,0))</f>
        <v>#N/A</v>
      </c>
      <c r="W1458" s="270"/>
      <c r="X1458" s="270">
        <f t="shared" ca="1" si="70"/>
        <v>0</v>
      </c>
      <c r="Y1458" s="270"/>
      <c r="Z1458" s="270"/>
      <c r="AB1458" s="272" t="str">
        <f t="shared" si="71"/>
        <v/>
      </c>
    </row>
    <row r="1459" spans="1:28" s="271" customFormat="1" ht="20.25">
      <c r="A1459" s="215"/>
      <c r="B1459" s="216" t="str">
        <f>IF(LEN(A1459)=0,"",INDEX('Smelter Look-up'!$A:$A,MATCH($A1459,'Smelter Look-up'!$E:$E,0)))</f>
        <v/>
      </c>
      <c r="C1459" s="220" t="str">
        <f>IF(LEN(A1459)=0,"",INDEX('Smelter Look-up'!$C:$C,MATCH($A1459,'Smelter Look-up'!$E:$E,0)))</f>
        <v/>
      </c>
      <c r="D1459" s="216"/>
      <c r="E1459" s="216" t="str">
        <f ca="1">IF(ISERROR($V1459),"",OFFSET('Smelter Look-up'!$D$4,$V1459-4,0)&amp;"")</f>
        <v/>
      </c>
      <c r="F1459" s="216" t="str">
        <f ca="1">IF(ISERROR($V1459),"",OFFSET('Smelter Look-up'!$E$4,$V1459-4,0))</f>
        <v/>
      </c>
      <c r="G1459" s="216" t="str">
        <f ca="1">IF(C1459=$X$4,"Enter smelter details", IF(ISERROR($V1459),"",OFFSET('Smelter Look-up'!$F$4,$V1459-4,0)))</f>
        <v/>
      </c>
      <c r="H1459" s="217" t="str">
        <f ca="1">IF(ISERROR($V1459),"",OFFSET('Smelter Look-up'!$G$4,$V1459-4,0))</f>
        <v/>
      </c>
      <c r="I1459" s="218" t="str">
        <f ca="1">IF(ISERROR($V1459),"",OFFSET('Smelter Look-up'!$H$4,$V1459-4,0))</f>
        <v/>
      </c>
      <c r="J1459" s="218" t="str">
        <f ca="1">IF(ISERROR($V1459),"",OFFSET('Smelter Look-up'!$I$4,$V1459-4,0))</f>
        <v/>
      </c>
      <c r="K1459" s="267"/>
      <c r="L1459" s="267"/>
      <c r="M1459" s="267"/>
      <c r="N1459" s="267"/>
      <c r="O1459" s="267"/>
      <c r="P1459" s="219"/>
      <c r="Q1459" s="268"/>
      <c r="R1459" s="216" t="str">
        <f ca="1">IF(ISERROR($V1459),"",OFFSET('Smelter Look-up'!$C$4,$V1459-4,0)&amp;"")</f>
        <v/>
      </c>
      <c r="S1459" s="224" t="str">
        <f t="shared" ca="1" si="69"/>
        <v/>
      </c>
      <c r="T1459" s="224" t="str">
        <f ca="1">IF(B1459="","",IF(ISERROR(MATCH($J1459,SorP!$B$1:$B$6230,0)),"",INDIRECT("'SorP'!$A$"&amp;MATCH($J1459,SorP!$B$1:$B$6230,0))))</f>
        <v/>
      </c>
      <c r="U1459" s="239"/>
      <c r="V1459" s="269" t="e">
        <f>IF(C1459="",NA(),MATCH($B1459&amp;$C1459,'Smelter Look-up'!$J:$J,0))</f>
        <v>#N/A</v>
      </c>
      <c r="W1459" s="270"/>
      <c r="X1459" s="270">
        <f t="shared" ca="1" si="70"/>
        <v>0</v>
      </c>
      <c r="Y1459" s="270"/>
      <c r="Z1459" s="270"/>
      <c r="AB1459" s="272" t="str">
        <f t="shared" si="71"/>
        <v/>
      </c>
    </row>
    <row r="1460" spans="1:28" s="271" customFormat="1" ht="20.25">
      <c r="A1460" s="215"/>
      <c r="B1460" s="216" t="str">
        <f>IF(LEN(A1460)=0,"",INDEX('Smelter Look-up'!$A:$A,MATCH($A1460,'Smelter Look-up'!$E:$E,0)))</f>
        <v/>
      </c>
      <c r="C1460" s="220" t="str">
        <f>IF(LEN(A1460)=0,"",INDEX('Smelter Look-up'!$C:$C,MATCH($A1460,'Smelter Look-up'!$E:$E,0)))</f>
        <v/>
      </c>
      <c r="D1460" s="216"/>
      <c r="E1460" s="216" t="str">
        <f ca="1">IF(ISERROR($V1460),"",OFFSET('Smelter Look-up'!$D$4,$V1460-4,0)&amp;"")</f>
        <v/>
      </c>
      <c r="F1460" s="216" t="str">
        <f ca="1">IF(ISERROR($V1460),"",OFFSET('Smelter Look-up'!$E$4,$V1460-4,0))</f>
        <v/>
      </c>
      <c r="G1460" s="216" t="str">
        <f ca="1">IF(C1460=$X$4,"Enter smelter details", IF(ISERROR($V1460),"",OFFSET('Smelter Look-up'!$F$4,$V1460-4,0)))</f>
        <v/>
      </c>
      <c r="H1460" s="217" t="str">
        <f ca="1">IF(ISERROR($V1460),"",OFFSET('Smelter Look-up'!$G$4,$V1460-4,0))</f>
        <v/>
      </c>
      <c r="I1460" s="218" t="str">
        <f ca="1">IF(ISERROR($V1460),"",OFFSET('Smelter Look-up'!$H$4,$V1460-4,0))</f>
        <v/>
      </c>
      <c r="J1460" s="218" t="str">
        <f ca="1">IF(ISERROR($V1460),"",OFFSET('Smelter Look-up'!$I$4,$V1460-4,0))</f>
        <v/>
      </c>
      <c r="K1460" s="267"/>
      <c r="L1460" s="267"/>
      <c r="M1460" s="267"/>
      <c r="N1460" s="267"/>
      <c r="O1460" s="267"/>
      <c r="P1460" s="219"/>
      <c r="Q1460" s="268"/>
      <c r="R1460" s="216" t="str">
        <f ca="1">IF(ISERROR($V1460),"",OFFSET('Smelter Look-up'!$C$4,$V1460-4,0)&amp;"")</f>
        <v/>
      </c>
      <c r="S1460" s="224" t="str">
        <f t="shared" ca="1" si="69"/>
        <v/>
      </c>
      <c r="T1460" s="224" t="str">
        <f ca="1">IF(B1460="","",IF(ISERROR(MATCH($J1460,SorP!$B$1:$B$6230,0)),"",INDIRECT("'SorP'!$A$"&amp;MATCH($J1460,SorP!$B$1:$B$6230,0))))</f>
        <v/>
      </c>
      <c r="U1460" s="239"/>
      <c r="V1460" s="269" t="e">
        <f>IF(C1460="",NA(),MATCH($B1460&amp;$C1460,'Smelter Look-up'!$J:$J,0))</f>
        <v>#N/A</v>
      </c>
      <c r="W1460" s="270"/>
      <c r="X1460" s="270">
        <f t="shared" ca="1" si="70"/>
        <v>0</v>
      </c>
      <c r="Y1460" s="270"/>
      <c r="Z1460" s="270"/>
      <c r="AB1460" s="272" t="str">
        <f t="shared" si="71"/>
        <v/>
      </c>
    </row>
    <row r="1461" spans="1:28" s="271" customFormat="1" ht="20.25">
      <c r="A1461" s="215"/>
      <c r="B1461" s="216" t="str">
        <f>IF(LEN(A1461)=0,"",INDEX('Smelter Look-up'!$A:$A,MATCH($A1461,'Smelter Look-up'!$E:$E,0)))</f>
        <v/>
      </c>
      <c r="C1461" s="220" t="str">
        <f>IF(LEN(A1461)=0,"",INDEX('Smelter Look-up'!$C:$C,MATCH($A1461,'Smelter Look-up'!$E:$E,0)))</f>
        <v/>
      </c>
      <c r="D1461" s="216"/>
      <c r="E1461" s="216" t="str">
        <f ca="1">IF(ISERROR($V1461),"",OFFSET('Smelter Look-up'!$D$4,$V1461-4,0)&amp;"")</f>
        <v/>
      </c>
      <c r="F1461" s="216" t="str">
        <f ca="1">IF(ISERROR($V1461),"",OFFSET('Smelter Look-up'!$E$4,$V1461-4,0))</f>
        <v/>
      </c>
      <c r="G1461" s="216" t="str">
        <f ca="1">IF(C1461=$X$4,"Enter smelter details", IF(ISERROR($V1461),"",OFFSET('Smelter Look-up'!$F$4,$V1461-4,0)))</f>
        <v/>
      </c>
      <c r="H1461" s="217" t="str">
        <f ca="1">IF(ISERROR($V1461),"",OFFSET('Smelter Look-up'!$G$4,$V1461-4,0))</f>
        <v/>
      </c>
      <c r="I1461" s="218" t="str">
        <f ca="1">IF(ISERROR($V1461),"",OFFSET('Smelter Look-up'!$H$4,$V1461-4,0))</f>
        <v/>
      </c>
      <c r="J1461" s="218" t="str">
        <f ca="1">IF(ISERROR($V1461),"",OFFSET('Smelter Look-up'!$I$4,$V1461-4,0))</f>
        <v/>
      </c>
      <c r="K1461" s="267"/>
      <c r="L1461" s="267"/>
      <c r="M1461" s="267"/>
      <c r="N1461" s="267"/>
      <c r="O1461" s="267"/>
      <c r="P1461" s="219"/>
      <c r="Q1461" s="268"/>
      <c r="R1461" s="216" t="str">
        <f ca="1">IF(ISERROR($V1461),"",OFFSET('Smelter Look-up'!$C$4,$V1461-4,0)&amp;"")</f>
        <v/>
      </c>
      <c r="S1461" s="224" t="str">
        <f t="shared" ca="1" si="69"/>
        <v/>
      </c>
      <c r="T1461" s="224" t="str">
        <f ca="1">IF(B1461="","",IF(ISERROR(MATCH($J1461,SorP!$B$1:$B$6230,0)),"",INDIRECT("'SorP'!$A$"&amp;MATCH($J1461,SorP!$B$1:$B$6230,0))))</f>
        <v/>
      </c>
      <c r="U1461" s="239"/>
      <c r="V1461" s="269" t="e">
        <f>IF(C1461="",NA(),MATCH($B1461&amp;$C1461,'Smelter Look-up'!$J:$J,0))</f>
        <v>#N/A</v>
      </c>
      <c r="W1461" s="270"/>
      <c r="X1461" s="270">
        <f t="shared" ca="1" si="70"/>
        <v>0</v>
      </c>
      <c r="Y1461" s="270"/>
      <c r="Z1461" s="270"/>
      <c r="AB1461" s="272" t="str">
        <f t="shared" si="71"/>
        <v/>
      </c>
    </row>
    <row r="1462" spans="1:28" s="271" customFormat="1" ht="20.25">
      <c r="A1462" s="215"/>
      <c r="B1462" s="216" t="str">
        <f>IF(LEN(A1462)=0,"",INDEX('Smelter Look-up'!$A:$A,MATCH($A1462,'Smelter Look-up'!$E:$E,0)))</f>
        <v/>
      </c>
      <c r="C1462" s="220" t="str">
        <f>IF(LEN(A1462)=0,"",INDEX('Smelter Look-up'!$C:$C,MATCH($A1462,'Smelter Look-up'!$E:$E,0)))</f>
        <v/>
      </c>
      <c r="D1462" s="216"/>
      <c r="E1462" s="216" t="str">
        <f ca="1">IF(ISERROR($V1462),"",OFFSET('Smelter Look-up'!$D$4,$V1462-4,0)&amp;"")</f>
        <v/>
      </c>
      <c r="F1462" s="216" t="str">
        <f ca="1">IF(ISERROR($V1462),"",OFFSET('Smelter Look-up'!$E$4,$V1462-4,0))</f>
        <v/>
      </c>
      <c r="G1462" s="216" t="str">
        <f ca="1">IF(C1462=$X$4,"Enter smelter details", IF(ISERROR($V1462),"",OFFSET('Smelter Look-up'!$F$4,$V1462-4,0)))</f>
        <v/>
      </c>
      <c r="H1462" s="217" t="str">
        <f ca="1">IF(ISERROR($V1462),"",OFFSET('Smelter Look-up'!$G$4,$V1462-4,0))</f>
        <v/>
      </c>
      <c r="I1462" s="218" t="str">
        <f ca="1">IF(ISERROR($V1462),"",OFFSET('Smelter Look-up'!$H$4,$V1462-4,0))</f>
        <v/>
      </c>
      <c r="J1462" s="218" t="str">
        <f ca="1">IF(ISERROR($V1462),"",OFFSET('Smelter Look-up'!$I$4,$V1462-4,0))</f>
        <v/>
      </c>
      <c r="K1462" s="267"/>
      <c r="L1462" s="267"/>
      <c r="M1462" s="267"/>
      <c r="N1462" s="267"/>
      <c r="O1462" s="267"/>
      <c r="P1462" s="219"/>
      <c r="Q1462" s="268"/>
      <c r="R1462" s="216" t="str">
        <f ca="1">IF(ISERROR($V1462),"",OFFSET('Smelter Look-up'!$C$4,$V1462-4,0)&amp;"")</f>
        <v/>
      </c>
      <c r="S1462" s="224" t="str">
        <f t="shared" ca="1" si="69"/>
        <v/>
      </c>
      <c r="T1462" s="224" t="str">
        <f ca="1">IF(B1462="","",IF(ISERROR(MATCH($J1462,SorP!$B$1:$B$6230,0)),"",INDIRECT("'SorP'!$A$"&amp;MATCH($J1462,SorP!$B$1:$B$6230,0))))</f>
        <v/>
      </c>
      <c r="U1462" s="239"/>
      <c r="V1462" s="269" t="e">
        <f>IF(C1462="",NA(),MATCH($B1462&amp;$C1462,'Smelter Look-up'!$J:$J,0))</f>
        <v>#N/A</v>
      </c>
      <c r="W1462" s="270"/>
      <c r="X1462" s="270">
        <f t="shared" ca="1" si="70"/>
        <v>0</v>
      </c>
      <c r="Y1462" s="270"/>
      <c r="Z1462" s="270"/>
      <c r="AB1462" s="272" t="str">
        <f t="shared" si="71"/>
        <v/>
      </c>
    </row>
    <row r="1463" spans="1:28" s="271" customFormat="1" ht="20.25">
      <c r="A1463" s="215"/>
      <c r="B1463" s="216" t="str">
        <f>IF(LEN(A1463)=0,"",INDEX('Smelter Look-up'!$A:$A,MATCH($A1463,'Smelter Look-up'!$E:$E,0)))</f>
        <v/>
      </c>
      <c r="C1463" s="220" t="str">
        <f>IF(LEN(A1463)=0,"",INDEX('Smelter Look-up'!$C:$C,MATCH($A1463,'Smelter Look-up'!$E:$E,0)))</f>
        <v/>
      </c>
      <c r="D1463" s="216"/>
      <c r="E1463" s="216" t="str">
        <f ca="1">IF(ISERROR($V1463),"",OFFSET('Smelter Look-up'!$D$4,$V1463-4,0)&amp;"")</f>
        <v/>
      </c>
      <c r="F1463" s="216" t="str">
        <f ca="1">IF(ISERROR($V1463),"",OFFSET('Smelter Look-up'!$E$4,$V1463-4,0))</f>
        <v/>
      </c>
      <c r="G1463" s="216" t="str">
        <f ca="1">IF(C1463=$X$4,"Enter smelter details", IF(ISERROR($V1463),"",OFFSET('Smelter Look-up'!$F$4,$V1463-4,0)))</f>
        <v/>
      </c>
      <c r="H1463" s="217" t="str">
        <f ca="1">IF(ISERROR($V1463),"",OFFSET('Smelter Look-up'!$G$4,$V1463-4,0))</f>
        <v/>
      </c>
      <c r="I1463" s="218" t="str">
        <f ca="1">IF(ISERROR($V1463),"",OFFSET('Smelter Look-up'!$H$4,$V1463-4,0))</f>
        <v/>
      </c>
      <c r="J1463" s="218" t="str">
        <f ca="1">IF(ISERROR($V1463),"",OFFSET('Smelter Look-up'!$I$4,$V1463-4,0))</f>
        <v/>
      </c>
      <c r="K1463" s="267"/>
      <c r="L1463" s="267"/>
      <c r="M1463" s="267"/>
      <c r="N1463" s="267"/>
      <c r="O1463" s="267"/>
      <c r="P1463" s="219"/>
      <c r="Q1463" s="268"/>
      <c r="R1463" s="216" t="str">
        <f ca="1">IF(ISERROR($V1463),"",OFFSET('Smelter Look-up'!$C$4,$V1463-4,0)&amp;"")</f>
        <v/>
      </c>
      <c r="S1463" s="224" t="str">
        <f t="shared" ca="1" si="69"/>
        <v/>
      </c>
      <c r="T1463" s="224" t="str">
        <f ca="1">IF(B1463="","",IF(ISERROR(MATCH($J1463,SorP!$B$1:$B$6230,0)),"",INDIRECT("'SorP'!$A$"&amp;MATCH($J1463,SorP!$B$1:$B$6230,0))))</f>
        <v/>
      </c>
      <c r="U1463" s="239"/>
      <c r="V1463" s="269" t="e">
        <f>IF(C1463="",NA(),MATCH($B1463&amp;$C1463,'Smelter Look-up'!$J:$J,0))</f>
        <v>#N/A</v>
      </c>
      <c r="W1463" s="270"/>
      <c r="X1463" s="270">
        <f t="shared" ca="1" si="70"/>
        <v>0</v>
      </c>
      <c r="Y1463" s="270"/>
      <c r="Z1463" s="270"/>
      <c r="AB1463" s="272" t="str">
        <f t="shared" si="71"/>
        <v/>
      </c>
    </row>
    <row r="1464" spans="1:28" s="271" customFormat="1" ht="20.25">
      <c r="A1464" s="215"/>
      <c r="B1464" s="216" t="str">
        <f>IF(LEN(A1464)=0,"",INDEX('Smelter Look-up'!$A:$A,MATCH($A1464,'Smelter Look-up'!$E:$E,0)))</f>
        <v/>
      </c>
      <c r="C1464" s="220" t="str">
        <f>IF(LEN(A1464)=0,"",INDEX('Smelter Look-up'!$C:$C,MATCH($A1464,'Smelter Look-up'!$E:$E,0)))</f>
        <v/>
      </c>
      <c r="D1464" s="216"/>
      <c r="E1464" s="216" t="str">
        <f ca="1">IF(ISERROR($V1464),"",OFFSET('Smelter Look-up'!$D$4,$V1464-4,0)&amp;"")</f>
        <v/>
      </c>
      <c r="F1464" s="216" t="str">
        <f ca="1">IF(ISERROR($V1464),"",OFFSET('Smelter Look-up'!$E$4,$V1464-4,0))</f>
        <v/>
      </c>
      <c r="G1464" s="216" t="str">
        <f ca="1">IF(C1464=$X$4,"Enter smelter details", IF(ISERROR($V1464),"",OFFSET('Smelter Look-up'!$F$4,$V1464-4,0)))</f>
        <v/>
      </c>
      <c r="H1464" s="217" t="str">
        <f ca="1">IF(ISERROR($V1464),"",OFFSET('Smelter Look-up'!$G$4,$V1464-4,0))</f>
        <v/>
      </c>
      <c r="I1464" s="218" t="str">
        <f ca="1">IF(ISERROR($V1464),"",OFFSET('Smelter Look-up'!$H$4,$V1464-4,0))</f>
        <v/>
      </c>
      <c r="J1464" s="218" t="str">
        <f ca="1">IF(ISERROR($V1464),"",OFFSET('Smelter Look-up'!$I$4,$V1464-4,0))</f>
        <v/>
      </c>
      <c r="K1464" s="267"/>
      <c r="L1464" s="267"/>
      <c r="M1464" s="267"/>
      <c r="N1464" s="267"/>
      <c r="O1464" s="267"/>
      <c r="P1464" s="219"/>
      <c r="Q1464" s="268"/>
      <c r="R1464" s="216" t="str">
        <f ca="1">IF(ISERROR($V1464),"",OFFSET('Smelter Look-up'!$C$4,$V1464-4,0)&amp;"")</f>
        <v/>
      </c>
      <c r="S1464" s="224" t="str">
        <f t="shared" ca="1" si="69"/>
        <v/>
      </c>
      <c r="T1464" s="224" t="str">
        <f ca="1">IF(B1464="","",IF(ISERROR(MATCH($J1464,SorP!$B$1:$B$6230,0)),"",INDIRECT("'SorP'!$A$"&amp;MATCH($J1464,SorP!$B$1:$B$6230,0))))</f>
        <v/>
      </c>
      <c r="U1464" s="239"/>
      <c r="V1464" s="269" t="e">
        <f>IF(C1464="",NA(),MATCH($B1464&amp;$C1464,'Smelter Look-up'!$J:$J,0))</f>
        <v>#N/A</v>
      </c>
      <c r="W1464" s="270"/>
      <c r="X1464" s="270">
        <f t="shared" ca="1" si="70"/>
        <v>0</v>
      </c>
      <c r="Y1464" s="270"/>
      <c r="Z1464" s="270"/>
      <c r="AB1464" s="272" t="str">
        <f t="shared" si="71"/>
        <v/>
      </c>
    </row>
    <row r="1465" spans="1:28" s="271" customFormat="1" ht="20.25">
      <c r="A1465" s="215"/>
      <c r="B1465" s="216" t="str">
        <f>IF(LEN(A1465)=0,"",INDEX('Smelter Look-up'!$A:$A,MATCH($A1465,'Smelter Look-up'!$E:$E,0)))</f>
        <v/>
      </c>
      <c r="C1465" s="220" t="str">
        <f>IF(LEN(A1465)=0,"",INDEX('Smelter Look-up'!$C:$C,MATCH($A1465,'Smelter Look-up'!$E:$E,0)))</f>
        <v/>
      </c>
      <c r="D1465" s="216"/>
      <c r="E1465" s="216" t="str">
        <f ca="1">IF(ISERROR($V1465),"",OFFSET('Smelter Look-up'!$D$4,$V1465-4,0)&amp;"")</f>
        <v/>
      </c>
      <c r="F1465" s="216" t="str">
        <f ca="1">IF(ISERROR($V1465),"",OFFSET('Smelter Look-up'!$E$4,$V1465-4,0))</f>
        <v/>
      </c>
      <c r="G1465" s="216" t="str">
        <f ca="1">IF(C1465=$X$4,"Enter smelter details", IF(ISERROR($V1465),"",OFFSET('Smelter Look-up'!$F$4,$V1465-4,0)))</f>
        <v/>
      </c>
      <c r="H1465" s="217" t="str">
        <f ca="1">IF(ISERROR($V1465),"",OFFSET('Smelter Look-up'!$G$4,$V1465-4,0))</f>
        <v/>
      </c>
      <c r="I1465" s="218" t="str">
        <f ca="1">IF(ISERROR($V1465),"",OFFSET('Smelter Look-up'!$H$4,$V1465-4,0))</f>
        <v/>
      </c>
      <c r="J1465" s="218" t="str">
        <f ca="1">IF(ISERROR($V1465),"",OFFSET('Smelter Look-up'!$I$4,$V1465-4,0))</f>
        <v/>
      </c>
      <c r="K1465" s="267"/>
      <c r="L1465" s="267"/>
      <c r="M1465" s="267"/>
      <c r="N1465" s="267"/>
      <c r="O1465" s="267"/>
      <c r="P1465" s="219"/>
      <c r="Q1465" s="268"/>
      <c r="R1465" s="216" t="str">
        <f ca="1">IF(ISERROR($V1465),"",OFFSET('Smelter Look-up'!$C$4,$V1465-4,0)&amp;"")</f>
        <v/>
      </c>
      <c r="S1465" s="224" t="str">
        <f t="shared" ca="1" si="69"/>
        <v/>
      </c>
      <c r="T1465" s="224" t="str">
        <f ca="1">IF(B1465="","",IF(ISERROR(MATCH($J1465,SorP!$B$1:$B$6230,0)),"",INDIRECT("'SorP'!$A$"&amp;MATCH($J1465,SorP!$B$1:$B$6230,0))))</f>
        <v/>
      </c>
      <c r="U1465" s="239"/>
      <c r="V1465" s="269" t="e">
        <f>IF(C1465="",NA(),MATCH($B1465&amp;$C1465,'Smelter Look-up'!$J:$J,0))</f>
        <v>#N/A</v>
      </c>
      <c r="W1465" s="270"/>
      <c r="X1465" s="270">
        <f t="shared" ca="1" si="70"/>
        <v>0</v>
      </c>
      <c r="Y1465" s="270"/>
      <c r="Z1465" s="270"/>
      <c r="AB1465" s="272" t="str">
        <f t="shared" si="71"/>
        <v/>
      </c>
    </row>
    <row r="1466" spans="1:28" s="271" customFormat="1" ht="20.25">
      <c r="A1466" s="215"/>
      <c r="B1466" s="216" t="str">
        <f>IF(LEN(A1466)=0,"",INDEX('Smelter Look-up'!$A:$A,MATCH($A1466,'Smelter Look-up'!$E:$E,0)))</f>
        <v/>
      </c>
      <c r="C1466" s="220" t="str">
        <f>IF(LEN(A1466)=0,"",INDEX('Smelter Look-up'!$C:$C,MATCH($A1466,'Smelter Look-up'!$E:$E,0)))</f>
        <v/>
      </c>
      <c r="D1466" s="216"/>
      <c r="E1466" s="216" t="str">
        <f ca="1">IF(ISERROR($V1466),"",OFFSET('Smelter Look-up'!$D$4,$V1466-4,0)&amp;"")</f>
        <v/>
      </c>
      <c r="F1466" s="216" t="str">
        <f ca="1">IF(ISERROR($V1466),"",OFFSET('Smelter Look-up'!$E$4,$V1466-4,0))</f>
        <v/>
      </c>
      <c r="G1466" s="216" t="str">
        <f ca="1">IF(C1466=$X$4,"Enter smelter details", IF(ISERROR($V1466),"",OFFSET('Smelter Look-up'!$F$4,$V1466-4,0)))</f>
        <v/>
      </c>
      <c r="H1466" s="217" t="str">
        <f ca="1">IF(ISERROR($V1466),"",OFFSET('Smelter Look-up'!$G$4,$V1466-4,0))</f>
        <v/>
      </c>
      <c r="I1466" s="218" t="str">
        <f ca="1">IF(ISERROR($V1466),"",OFFSET('Smelter Look-up'!$H$4,$V1466-4,0))</f>
        <v/>
      </c>
      <c r="J1466" s="218" t="str">
        <f ca="1">IF(ISERROR($V1466),"",OFFSET('Smelter Look-up'!$I$4,$V1466-4,0))</f>
        <v/>
      </c>
      <c r="K1466" s="267"/>
      <c r="L1466" s="267"/>
      <c r="M1466" s="267"/>
      <c r="N1466" s="267"/>
      <c r="O1466" s="267"/>
      <c r="P1466" s="219"/>
      <c r="Q1466" s="268"/>
      <c r="R1466" s="216" t="str">
        <f ca="1">IF(ISERROR($V1466),"",OFFSET('Smelter Look-up'!$C$4,$V1466-4,0)&amp;"")</f>
        <v/>
      </c>
      <c r="S1466" s="224" t="str">
        <f t="shared" ca="1" si="69"/>
        <v/>
      </c>
      <c r="T1466" s="224" t="str">
        <f ca="1">IF(B1466="","",IF(ISERROR(MATCH($J1466,SorP!$B$1:$B$6230,0)),"",INDIRECT("'SorP'!$A$"&amp;MATCH($J1466,SorP!$B$1:$B$6230,0))))</f>
        <v/>
      </c>
      <c r="U1466" s="239"/>
      <c r="V1466" s="269" t="e">
        <f>IF(C1466="",NA(),MATCH($B1466&amp;$C1466,'Smelter Look-up'!$J:$J,0))</f>
        <v>#N/A</v>
      </c>
      <c r="W1466" s="270"/>
      <c r="X1466" s="270">
        <f t="shared" ca="1" si="70"/>
        <v>0</v>
      </c>
      <c r="Y1466" s="270"/>
      <c r="Z1466" s="270"/>
      <c r="AB1466" s="272" t="str">
        <f t="shared" si="71"/>
        <v/>
      </c>
    </row>
    <row r="1467" spans="1:28" s="271" customFormat="1" ht="20.25">
      <c r="A1467" s="215"/>
      <c r="B1467" s="216" t="str">
        <f>IF(LEN(A1467)=0,"",INDEX('Smelter Look-up'!$A:$A,MATCH($A1467,'Smelter Look-up'!$E:$E,0)))</f>
        <v/>
      </c>
      <c r="C1467" s="220" t="str">
        <f>IF(LEN(A1467)=0,"",INDEX('Smelter Look-up'!$C:$C,MATCH($A1467,'Smelter Look-up'!$E:$E,0)))</f>
        <v/>
      </c>
      <c r="D1467" s="216"/>
      <c r="E1467" s="216" t="str">
        <f ca="1">IF(ISERROR($V1467),"",OFFSET('Smelter Look-up'!$D$4,$V1467-4,0)&amp;"")</f>
        <v/>
      </c>
      <c r="F1467" s="216" t="str">
        <f ca="1">IF(ISERROR($V1467),"",OFFSET('Smelter Look-up'!$E$4,$V1467-4,0))</f>
        <v/>
      </c>
      <c r="G1467" s="216" t="str">
        <f ca="1">IF(C1467=$X$4,"Enter smelter details", IF(ISERROR($V1467),"",OFFSET('Smelter Look-up'!$F$4,$V1467-4,0)))</f>
        <v/>
      </c>
      <c r="H1467" s="217" t="str">
        <f ca="1">IF(ISERROR($V1467),"",OFFSET('Smelter Look-up'!$G$4,$V1467-4,0))</f>
        <v/>
      </c>
      <c r="I1467" s="218" t="str">
        <f ca="1">IF(ISERROR($V1467),"",OFFSET('Smelter Look-up'!$H$4,$V1467-4,0))</f>
        <v/>
      </c>
      <c r="J1467" s="218" t="str">
        <f ca="1">IF(ISERROR($V1467),"",OFFSET('Smelter Look-up'!$I$4,$V1467-4,0))</f>
        <v/>
      </c>
      <c r="K1467" s="267"/>
      <c r="L1467" s="267"/>
      <c r="M1467" s="267"/>
      <c r="N1467" s="267"/>
      <c r="O1467" s="267"/>
      <c r="P1467" s="219"/>
      <c r="Q1467" s="268"/>
      <c r="R1467" s="216" t="str">
        <f ca="1">IF(ISERROR($V1467),"",OFFSET('Smelter Look-up'!$C$4,$V1467-4,0)&amp;"")</f>
        <v/>
      </c>
      <c r="S1467" s="224" t="str">
        <f t="shared" ref="S1467:S1530" ca="1" si="72">IF(B1467="","",IF(ISERROR(MATCH($E1467,CL,0)),"Unknown",INDIRECT("'C'!$A$"&amp;MATCH($E1467,CL,0)+1)))</f>
        <v/>
      </c>
      <c r="T1467" s="224" t="str">
        <f ca="1">IF(B1467="","",IF(ISERROR(MATCH($J1467,SorP!$B$1:$B$6230,0)),"",INDIRECT("'SorP'!$A$"&amp;MATCH($J1467,SorP!$B$1:$B$6230,0))))</f>
        <v/>
      </c>
      <c r="U1467" s="239"/>
      <c r="V1467" s="269" t="e">
        <f>IF(C1467="",NA(),MATCH($B1467&amp;$C1467,'Smelter Look-up'!$J:$J,0))</f>
        <v>#N/A</v>
      </c>
      <c r="W1467" s="270"/>
      <c r="X1467" s="270">
        <f t="shared" ref="X1467:X1530" ca="1" si="73">IF(AND(C1467="Smelter not listed",OR(LEN(D1467)=0,LEN(E1467)=0)),1,0)</f>
        <v>0</v>
      </c>
      <c r="Y1467" s="270"/>
      <c r="Z1467" s="270"/>
      <c r="AB1467" s="272" t="str">
        <f t="shared" ref="AB1467:AB1530" si="74">B1467&amp;C1467</f>
        <v/>
      </c>
    </row>
    <row r="1468" spans="1:28" s="271" customFormat="1" ht="20.25">
      <c r="A1468" s="215"/>
      <c r="B1468" s="216" t="str">
        <f>IF(LEN(A1468)=0,"",INDEX('Smelter Look-up'!$A:$A,MATCH($A1468,'Smelter Look-up'!$E:$E,0)))</f>
        <v/>
      </c>
      <c r="C1468" s="220" t="str">
        <f>IF(LEN(A1468)=0,"",INDEX('Smelter Look-up'!$C:$C,MATCH($A1468,'Smelter Look-up'!$E:$E,0)))</f>
        <v/>
      </c>
      <c r="D1468" s="216"/>
      <c r="E1468" s="216" t="str">
        <f ca="1">IF(ISERROR($V1468),"",OFFSET('Smelter Look-up'!$D$4,$V1468-4,0)&amp;"")</f>
        <v/>
      </c>
      <c r="F1468" s="216" t="str">
        <f ca="1">IF(ISERROR($V1468),"",OFFSET('Smelter Look-up'!$E$4,$V1468-4,0))</f>
        <v/>
      </c>
      <c r="G1468" s="216" t="str">
        <f ca="1">IF(C1468=$X$4,"Enter smelter details", IF(ISERROR($V1468),"",OFFSET('Smelter Look-up'!$F$4,$V1468-4,0)))</f>
        <v/>
      </c>
      <c r="H1468" s="217" t="str">
        <f ca="1">IF(ISERROR($V1468),"",OFFSET('Smelter Look-up'!$G$4,$V1468-4,0))</f>
        <v/>
      </c>
      <c r="I1468" s="218" t="str">
        <f ca="1">IF(ISERROR($V1468),"",OFFSET('Smelter Look-up'!$H$4,$V1468-4,0))</f>
        <v/>
      </c>
      <c r="J1468" s="218" t="str">
        <f ca="1">IF(ISERROR($V1468),"",OFFSET('Smelter Look-up'!$I$4,$V1468-4,0))</f>
        <v/>
      </c>
      <c r="K1468" s="267"/>
      <c r="L1468" s="267"/>
      <c r="M1468" s="267"/>
      <c r="N1468" s="267"/>
      <c r="O1468" s="267"/>
      <c r="P1468" s="219"/>
      <c r="Q1468" s="268"/>
      <c r="R1468" s="216" t="str">
        <f ca="1">IF(ISERROR($V1468),"",OFFSET('Smelter Look-up'!$C$4,$V1468-4,0)&amp;"")</f>
        <v/>
      </c>
      <c r="S1468" s="224" t="str">
        <f t="shared" ca="1" si="72"/>
        <v/>
      </c>
      <c r="T1468" s="224" t="str">
        <f ca="1">IF(B1468="","",IF(ISERROR(MATCH($J1468,SorP!$B$1:$B$6230,0)),"",INDIRECT("'SorP'!$A$"&amp;MATCH($J1468,SorP!$B$1:$B$6230,0))))</f>
        <v/>
      </c>
      <c r="U1468" s="239"/>
      <c r="V1468" s="269" t="e">
        <f>IF(C1468="",NA(),MATCH($B1468&amp;$C1468,'Smelter Look-up'!$J:$J,0))</f>
        <v>#N/A</v>
      </c>
      <c r="W1468" s="270"/>
      <c r="X1468" s="270">
        <f t="shared" ca="1" si="73"/>
        <v>0</v>
      </c>
      <c r="Y1468" s="270"/>
      <c r="Z1468" s="270"/>
      <c r="AB1468" s="272" t="str">
        <f t="shared" si="74"/>
        <v/>
      </c>
    </row>
    <row r="1469" spans="1:28" s="271" customFormat="1" ht="20.25">
      <c r="A1469" s="215"/>
      <c r="B1469" s="216" t="str">
        <f>IF(LEN(A1469)=0,"",INDEX('Smelter Look-up'!$A:$A,MATCH($A1469,'Smelter Look-up'!$E:$E,0)))</f>
        <v/>
      </c>
      <c r="C1469" s="220" t="str">
        <f>IF(LEN(A1469)=0,"",INDEX('Smelter Look-up'!$C:$C,MATCH($A1469,'Smelter Look-up'!$E:$E,0)))</f>
        <v/>
      </c>
      <c r="D1469" s="216"/>
      <c r="E1469" s="216" t="str">
        <f ca="1">IF(ISERROR($V1469),"",OFFSET('Smelter Look-up'!$D$4,$V1469-4,0)&amp;"")</f>
        <v/>
      </c>
      <c r="F1469" s="216" t="str">
        <f ca="1">IF(ISERROR($V1469),"",OFFSET('Smelter Look-up'!$E$4,$V1469-4,0))</f>
        <v/>
      </c>
      <c r="G1469" s="216" t="str">
        <f ca="1">IF(C1469=$X$4,"Enter smelter details", IF(ISERROR($V1469),"",OFFSET('Smelter Look-up'!$F$4,$V1469-4,0)))</f>
        <v/>
      </c>
      <c r="H1469" s="217" t="str">
        <f ca="1">IF(ISERROR($V1469),"",OFFSET('Smelter Look-up'!$G$4,$V1469-4,0))</f>
        <v/>
      </c>
      <c r="I1469" s="218" t="str">
        <f ca="1">IF(ISERROR($V1469),"",OFFSET('Smelter Look-up'!$H$4,$V1469-4,0))</f>
        <v/>
      </c>
      <c r="J1469" s="218" t="str">
        <f ca="1">IF(ISERROR($V1469),"",OFFSET('Smelter Look-up'!$I$4,$V1469-4,0))</f>
        <v/>
      </c>
      <c r="K1469" s="267"/>
      <c r="L1469" s="267"/>
      <c r="M1469" s="267"/>
      <c r="N1469" s="267"/>
      <c r="O1469" s="267"/>
      <c r="P1469" s="219"/>
      <c r="Q1469" s="268"/>
      <c r="R1469" s="216" t="str">
        <f ca="1">IF(ISERROR($V1469),"",OFFSET('Smelter Look-up'!$C$4,$V1469-4,0)&amp;"")</f>
        <v/>
      </c>
      <c r="S1469" s="224" t="str">
        <f t="shared" ca="1" si="72"/>
        <v/>
      </c>
      <c r="T1469" s="224" t="str">
        <f ca="1">IF(B1469="","",IF(ISERROR(MATCH($J1469,SorP!$B$1:$B$6230,0)),"",INDIRECT("'SorP'!$A$"&amp;MATCH($J1469,SorP!$B$1:$B$6230,0))))</f>
        <v/>
      </c>
      <c r="U1469" s="239"/>
      <c r="V1469" s="269" t="e">
        <f>IF(C1469="",NA(),MATCH($B1469&amp;$C1469,'Smelter Look-up'!$J:$J,0))</f>
        <v>#N/A</v>
      </c>
      <c r="W1469" s="270"/>
      <c r="X1469" s="270">
        <f t="shared" ca="1" si="73"/>
        <v>0</v>
      </c>
      <c r="Y1469" s="270"/>
      <c r="Z1469" s="270"/>
      <c r="AB1469" s="272" t="str">
        <f t="shared" si="74"/>
        <v/>
      </c>
    </row>
    <row r="1470" spans="1:28" s="271" customFormat="1" ht="20.25">
      <c r="A1470" s="215"/>
      <c r="B1470" s="216" t="str">
        <f>IF(LEN(A1470)=0,"",INDEX('Smelter Look-up'!$A:$A,MATCH($A1470,'Smelter Look-up'!$E:$E,0)))</f>
        <v/>
      </c>
      <c r="C1470" s="220" t="str">
        <f>IF(LEN(A1470)=0,"",INDEX('Smelter Look-up'!$C:$C,MATCH($A1470,'Smelter Look-up'!$E:$E,0)))</f>
        <v/>
      </c>
      <c r="D1470" s="216"/>
      <c r="E1470" s="216" t="str">
        <f ca="1">IF(ISERROR($V1470),"",OFFSET('Smelter Look-up'!$D$4,$V1470-4,0)&amp;"")</f>
        <v/>
      </c>
      <c r="F1470" s="216" t="str">
        <f ca="1">IF(ISERROR($V1470),"",OFFSET('Smelter Look-up'!$E$4,$V1470-4,0))</f>
        <v/>
      </c>
      <c r="G1470" s="216" t="str">
        <f ca="1">IF(C1470=$X$4,"Enter smelter details", IF(ISERROR($V1470),"",OFFSET('Smelter Look-up'!$F$4,$V1470-4,0)))</f>
        <v/>
      </c>
      <c r="H1470" s="217" t="str">
        <f ca="1">IF(ISERROR($V1470),"",OFFSET('Smelter Look-up'!$G$4,$V1470-4,0))</f>
        <v/>
      </c>
      <c r="I1470" s="218" t="str">
        <f ca="1">IF(ISERROR($V1470),"",OFFSET('Smelter Look-up'!$H$4,$V1470-4,0))</f>
        <v/>
      </c>
      <c r="J1470" s="218" t="str">
        <f ca="1">IF(ISERROR($V1470),"",OFFSET('Smelter Look-up'!$I$4,$V1470-4,0))</f>
        <v/>
      </c>
      <c r="K1470" s="267"/>
      <c r="L1470" s="267"/>
      <c r="M1470" s="267"/>
      <c r="N1470" s="267"/>
      <c r="O1470" s="267"/>
      <c r="P1470" s="219"/>
      <c r="Q1470" s="268"/>
      <c r="R1470" s="216" t="str">
        <f ca="1">IF(ISERROR($V1470),"",OFFSET('Smelter Look-up'!$C$4,$V1470-4,0)&amp;"")</f>
        <v/>
      </c>
      <c r="S1470" s="224" t="str">
        <f t="shared" ca="1" si="72"/>
        <v/>
      </c>
      <c r="T1470" s="224" t="str">
        <f ca="1">IF(B1470="","",IF(ISERROR(MATCH($J1470,SorP!$B$1:$B$6230,0)),"",INDIRECT("'SorP'!$A$"&amp;MATCH($J1470,SorP!$B$1:$B$6230,0))))</f>
        <v/>
      </c>
      <c r="U1470" s="239"/>
      <c r="V1470" s="269" t="e">
        <f>IF(C1470="",NA(),MATCH($B1470&amp;$C1470,'Smelter Look-up'!$J:$J,0))</f>
        <v>#N/A</v>
      </c>
      <c r="W1470" s="270"/>
      <c r="X1470" s="270">
        <f t="shared" ca="1" si="73"/>
        <v>0</v>
      </c>
      <c r="Y1470" s="270"/>
      <c r="Z1470" s="270"/>
      <c r="AB1470" s="272" t="str">
        <f t="shared" si="74"/>
        <v/>
      </c>
    </row>
    <row r="1471" spans="1:28" s="271" customFormat="1" ht="20.25">
      <c r="A1471" s="215"/>
      <c r="B1471" s="216" t="str">
        <f>IF(LEN(A1471)=0,"",INDEX('Smelter Look-up'!$A:$A,MATCH($A1471,'Smelter Look-up'!$E:$E,0)))</f>
        <v/>
      </c>
      <c r="C1471" s="220" t="str">
        <f>IF(LEN(A1471)=0,"",INDEX('Smelter Look-up'!$C:$C,MATCH($A1471,'Smelter Look-up'!$E:$E,0)))</f>
        <v/>
      </c>
      <c r="D1471" s="216"/>
      <c r="E1471" s="216" t="str">
        <f ca="1">IF(ISERROR($V1471),"",OFFSET('Smelter Look-up'!$D$4,$V1471-4,0)&amp;"")</f>
        <v/>
      </c>
      <c r="F1471" s="216" t="str">
        <f ca="1">IF(ISERROR($V1471),"",OFFSET('Smelter Look-up'!$E$4,$V1471-4,0))</f>
        <v/>
      </c>
      <c r="G1471" s="216" t="str">
        <f ca="1">IF(C1471=$X$4,"Enter smelter details", IF(ISERROR($V1471),"",OFFSET('Smelter Look-up'!$F$4,$V1471-4,0)))</f>
        <v/>
      </c>
      <c r="H1471" s="217" t="str">
        <f ca="1">IF(ISERROR($V1471),"",OFFSET('Smelter Look-up'!$G$4,$V1471-4,0))</f>
        <v/>
      </c>
      <c r="I1471" s="218" t="str">
        <f ca="1">IF(ISERROR($V1471),"",OFFSET('Smelter Look-up'!$H$4,$V1471-4,0))</f>
        <v/>
      </c>
      <c r="J1471" s="218" t="str">
        <f ca="1">IF(ISERROR($V1471),"",OFFSET('Smelter Look-up'!$I$4,$V1471-4,0))</f>
        <v/>
      </c>
      <c r="K1471" s="267"/>
      <c r="L1471" s="267"/>
      <c r="M1471" s="267"/>
      <c r="N1471" s="267"/>
      <c r="O1471" s="267"/>
      <c r="P1471" s="219"/>
      <c r="Q1471" s="268"/>
      <c r="R1471" s="216" t="str">
        <f ca="1">IF(ISERROR($V1471),"",OFFSET('Smelter Look-up'!$C$4,$V1471-4,0)&amp;"")</f>
        <v/>
      </c>
      <c r="S1471" s="224" t="str">
        <f t="shared" ca="1" si="72"/>
        <v/>
      </c>
      <c r="T1471" s="224" t="str">
        <f ca="1">IF(B1471="","",IF(ISERROR(MATCH($J1471,SorP!$B$1:$B$6230,0)),"",INDIRECT("'SorP'!$A$"&amp;MATCH($J1471,SorP!$B$1:$B$6230,0))))</f>
        <v/>
      </c>
      <c r="U1471" s="239"/>
      <c r="V1471" s="269" t="e">
        <f>IF(C1471="",NA(),MATCH($B1471&amp;$C1471,'Smelter Look-up'!$J:$J,0))</f>
        <v>#N/A</v>
      </c>
      <c r="W1471" s="270"/>
      <c r="X1471" s="270">
        <f t="shared" ca="1" si="73"/>
        <v>0</v>
      </c>
      <c r="Y1471" s="270"/>
      <c r="Z1471" s="270"/>
      <c r="AB1471" s="272" t="str">
        <f t="shared" si="74"/>
        <v/>
      </c>
    </row>
    <row r="1472" spans="1:28" s="271" customFormat="1" ht="20.25">
      <c r="A1472" s="215"/>
      <c r="B1472" s="216" t="str">
        <f>IF(LEN(A1472)=0,"",INDEX('Smelter Look-up'!$A:$A,MATCH($A1472,'Smelter Look-up'!$E:$E,0)))</f>
        <v/>
      </c>
      <c r="C1472" s="220" t="str">
        <f>IF(LEN(A1472)=0,"",INDEX('Smelter Look-up'!$C:$C,MATCH($A1472,'Smelter Look-up'!$E:$E,0)))</f>
        <v/>
      </c>
      <c r="D1472" s="216"/>
      <c r="E1472" s="216" t="str">
        <f ca="1">IF(ISERROR($V1472),"",OFFSET('Smelter Look-up'!$D$4,$V1472-4,0)&amp;"")</f>
        <v/>
      </c>
      <c r="F1472" s="216" t="str">
        <f ca="1">IF(ISERROR($V1472),"",OFFSET('Smelter Look-up'!$E$4,$V1472-4,0))</f>
        <v/>
      </c>
      <c r="G1472" s="216" t="str">
        <f ca="1">IF(C1472=$X$4,"Enter smelter details", IF(ISERROR($V1472),"",OFFSET('Smelter Look-up'!$F$4,$V1472-4,0)))</f>
        <v/>
      </c>
      <c r="H1472" s="217" t="str">
        <f ca="1">IF(ISERROR($V1472),"",OFFSET('Smelter Look-up'!$G$4,$V1472-4,0))</f>
        <v/>
      </c>
      <c r="I1472" s="218" t="str">
        <f ca="1">IF(ISERROR($V1472),"",OFFSET('Smelter Look-up'!$H$4,$V1472-4,0))</f>
        <v/>
      </c>
      <c r="J1472" s="218" t="str">
        <f ca="1">IF(ISERROR($V1472),"",OFFSET('Smelter Look-up'!$I$4,$V1472-4,0))</f>
        <v/>
      </c>
      <c r="K1472" s="267"/>
      <c r="L1472" s="267"/>
      <c r="M1472" s="267"/>
      <c r="N1472" s="267"/>
      <c r="O1472" s="267"/>
      <c r="P1472" s="219"/>
      <c r="Q1472" s="268"/>
      <c r="R1472" s="216" t="str">
        <f ca="1">IF(ISERROR($V1472),"",OFFSET('Smelter Look-up'!$C$4,$V1472-4,0)&amp;"")</f>
        <v/>
      </c>
      <c r="S1472" s="224" t="str">
        <f t="shared" ca="1" si="72"/>
        <v/>
      </c>
      <c r="T1472" s="224" t="str">
        <f ca="1">IF(B1472="","",IF(ISERROR(MATCH($J1472,SorP!$B$1:$B$6230,0)),"",INDIRECT("'SorP'!$A$"&amp;MATCH($J1472,SorP!$B$1:$B$6230,0))))</f>
        <v/>
      </c>
      <c r="U1472" s="239"/>
      <c r="V1472" s="269" t="e">
        <f>IF(C1472="",NA(),MATCH($B1472&amp;$C1472,'Smelter Look-up'!$J:$J,0))</f>
        <v>#N/A</v>
      </c>
      <c r="W1472" s="270"/>
      <c r="X1472" s="270">
        <f t="shared" ca="1" si="73"/>
        <v>0</v>
      </c>
      <c r="Y1472" s="270"/>
      <c r="Z1472" s="270"/>
      <c r="AB1472" s="272" t="str">
        <f t="shared" si="74"/>
        <v/>
      </c>
    </row>
    <row r="1473" spans="1:28" s="271" customFormat="1" ht="20.25">
      <c r="A1473" s="215"/>
      <c r="B1473" s="216" t="str">
        <f>IF(LEN(A1473)=0,"",INDEX('Smelter Look-up'!$A:$A,MATCH($A1473,'Smelter Look-up'!$E:$E,0)))</f>
        <v/>
      </c>
      <c r="C1473" s="220" t="str">
        <f>IF(LEN(A1473)=0,"",INDEX('Smelter Look-up'!$C:$C,MATCH($A1473,'Smelter Look-up'!$E:$E,0)))</f>
        <v/>
      </c>
      <c r="D1473" s="216"/>
      <c r="E1473" s="216" t="str">
        <f ca="1">IF(ISERROR($V1473),"",OFFSET('Smelter Look-up'!$D$4,$V1473-4,0)&amp;"")</f>
        <v/>
      </c>
      <c r="F1473" s="216" t="str">
        <f ca="1">IF(ISERROR($V1473),"",OFFSET('Smelter Look-up'!$E$4,$V1473-4,0))</f>
        <v/>
      </c>
      <c r="G1473" s="216" t="str">
        <f ca="1">IF(C1473=$X$4,"Enter smelter details", IF(ISERROR($V1473),"",OFFSET('Smelter Look-up'!$F$4,$V1473-4,0)))</f>
        <v/>
      </c>
      <c r="H1473" s="217" t="str">
        <f ca="1">IF(ISERROR($V1473),"",OFFSET('Smelter Look-up'!$G$4,$V1473-4,0))</f>
        <v/>
      </c>
      <c r="I1473" s="218" t="str">
        <f ca="1">IF(ISERROR($V1473),"",OFFSET('Smelter Look-up'!$H$4,$V1473-4,0))</f>
        <v/>
      </c>
      <c r="J1473" s="218" t="str">
        <f ca="1">IF(ISERROR($V1473),"",OFFSET('Smelter Look-up'!$I$4,$V1473-4,0))</f>
        <v/>
      </c>
      <c r="K1473" s="267"/>
      <c r="L1473" s="267"/>
      <c r="M1473" s="267"/>
      <c r="N1473" s="267"/>
      <c r="O1473" s="267"/>
      <c r="P1473" s="219"/>
      <c r="Q1473" s="268"/>
      <c r="R1473" s="216" t="str">
        <f ca="1">IF(ISERROR($V1473),"",OFFSET('Smelter Look-up'!$C$4,$V1473-4,0)&amp;"")</f>
        <v/>
      </c>
      <c r="S1473" s="224" t="str">
        <f t="shared" ca="1" si="72"/>
        <v/>
      </c>
      <c r="T1473" s="224" t="str">
        <f ca="1">IF(B1473="","",IF(ISERROR(MATCH($J1473,SorP!$B$1:$B$6230,0)),"",INDIRECT("'SorP'!$A$"&amp;MATCH($J1473,SorP!$B$1:$B$6230,0))))</f>
        <v/>
      </c>
      <c r="U1473" s="239"/>
      <c r="V1473" s="269" t="e">
        <f>IF(C1473="",NA(),MATCH($B1473&amp;$C1473,'Smelter Look-up'!$J:$J,0))</f>
        <v>#N/A</v>
      </c>
      <c r="W1473" s="270"/>
      <c r="X1473" s="270">
        <f t="shared" ca="1" si="73"/>
        <v>0</v>
      </c>
      <c r="Y1473" s="270"/>
      <c r="Z1473" s="270"/>
      <c r="AB1473" s="272" t="str">
        <f t="shared" si="74"/>
        <v/>
      </c>
    </row>
    <row r="1474" spans="1:28" s="271" customFormat="1" ht="20.25">
      <c r="A1474" s="215"/>
      <c r="B1474" s="216" t="str">
        <f>IF(LEN(A1474)=0,"",INDEX('Smelter Look-up'!$A:$A,MATCH($A1474,'Smelter Look-up'!$E:$E,0)))</f>
        <v/>
      </c>
      <c r="C1474" s="220" t="str">
        <f>IF(LEN(A1474)=0,"",INDEX('Smelter Look-up'!$C:$C,MATCH($A1474,'Smelter Look-up'!$E:$E,0)))</f>
        <v/>
      </c>
      <c r="D1474" s="216"/>
      <c r="E1474" s="216" t="str">
        <f ca="1">IF(ISERROR($V1474),"",OFFSET('Smelter Look-up'!$D$4,$V1474-4,0)&amp;"")</f>
        <v/>
      </c>
      <c r="F1474" s="216" t="str">
        <f ca="1">IF(ISERROR($V1474),"",OFFSET('Smelter Look-up'!$E$4,$V1474-4,0))</f>
        <v/>
      </c>
      <c r="G1474" s="216" t="str">
        <f ca="1">IF(C1474=$X$4,"Enter smelter details", IF(ISERROR($V1474),"",OFFSET('Smelter Look-up'!$F$4,$V1474-4,0)))</f>
        <v/>
      </c>
      <c r="H1474" s="217" t="str">
        <f ca="1">IF(ISERROR($V1474),"",OFFSET('Smelter Look-up'!$G$4,$V1474-4,0))</f>
        <v/>
      </c>
      <c r="I1474" s="218" t="str">
        <f ca="1">IF(ISERROR($V1474),"",OFFSET('Smelter Look-up'!$H$4,$V1474-4,0))</f>
        <v/>
      </c>
      <c r="J1474" s="218" t="str">
        <f ca="1">IF(ISERROR($V1474),"",OFFSET('Smelter Look-up'!$I$4,$V1474-4,0))</f>
        <v/>
      </c>
      <c r="K1474" s="267"/>
      <c r="L1474" s="267"/>
      <c r="M1474" s="267"/>
      <c r="N1474" s="267"/>
      <c r="O1474" s="267"/>
      <c r="P1474" s="219"/>
      <c r="Q1474" s="268"/>
      <c r="R1474" s="216" t="str">
        <f ca="1">IF(ISERROR($V1474),"",OFFSET('Smelter Look-up'!$C$4,$V1474-4,0)&amp;"")</f>
        <v/>
      </c>
      <c r="S1474" s="224" t="str">
        <f t="shared" ca="1" si="72"/>
        <v/>
      </c>
      <c r="T1474" s="224" t="str">
        <f ca="1">IF(B1474="","",IF(ISERROR(MATCH($J1474,SorP!$B$1:$B$6230,0)),"",INDIRECT("'SorP'!$A$"&amp;MATCH($J1474,SorP!$B$1:$B$6230,0))))</f>
        <v/>
      </c>
      <c r="U1474" s="239"/>
      <c r="V1474" s="269" t="e">
        <f>IF(C1474="",NA(),MATCH($B1474&amp;$C1474,'Smelter Look-up'!$J:$J,0))</f>
        <v>#N/A</v>
      </c>
      <c r="W1474" s="270"/>
      <c r="X1474" s="270">
        <f t="shared" ca="1" si="73"/>
        <v>0</v>
      </c>
      <c r="Y1474" s="270"/>
      <c r="Z1474" s="270"/>
      <c r="AB1474" s="272" t="str">
        <f t="shared" si="74"/>
        <v/>
      </c>
    </row>
    <row r="1475" spans="1:28" s="271" customFormat="1" ht="20.25">
      <c r="A1475" s="215"/>
      <c r="B1475" s="216" t="str">
        <f>IF(LEN(A1475)=0,"",INDEX('Smelter Look-up'!$A:$A,MATCH($A1475,'Smelter Look-up'!$E:$E,0)))</f>
        <v/>
      </c>
      <c r="C1475" s="220" t="str">
        <f>IF(LEN(A1475)=0,"",INDEX('Smelter Look-up'!$C:$C,MATCH($A1475,'Smelter Look-up'!$E:$E,0)))</f>
        <v/>
      </c>
      <c r="D1475" s="216"/>
      <c r="E1475" s="216" t="str">
        <f ca="1">IF(ISERROR($V1475),"",OFFSET('Smelter Look-up'!$D$4,$V1475-4,0)&amp;"")</f>
        <v/>
      </c>
      <c r="F1475" s="216" t="str">
        <f ca="1">IF(ISERROR($V1475),"",OFFSET('Smelter Look-up'!$E$4,$V1475-4,0))</f>
        <v/>
      </c>
      <c r="G1475" s="216" t="str">
        <f ca="1">IF(C1475=$X$4,"Enter smelter details", IF(ISERROR($V1475),"",OFFSET('Smelter Look-up'!$F$4,$V1475-4,0)))</f>
        <v/>
      </c>
      <c r="H1475" s="217" t="str">
        <f ca="1">IF(ISERROR($V1475),"",OFFSET('Smelter Look-up'!$G$4,$V1475-4,0))</f>
        <v/>
      </c>
      <c r="I1475" s="218" t="str">
        <f ca="1">IF(ISERROR($V1475),"",OFFSET('Smelter Look-up'!$H$4,$V1475-4,0))</f>
        <v/>
      </c>
      <c r="J1475" s="218" t="str">
        <f ca="1">IF(ISERROR($V1475),"",OFFSET('Smelter Look-up'!$I$4,$V1475-4,0))</f>
        <v/>
      </c>
      <c r="K1475" s="267"/>
      <c r="L1475" s="267"/>
      <c r="M1475" s="267"/>
      <c r="N1475" s="267"/>
      <c r="O1475" s="267"/>
      <c r="P1475" s="219"/>
      <c r="Q1475" s="268"/>
      <c r="R1475" s="216" t="str">
        <f ca="1">IF(ISERROR($V1475),"",OFFSET('Smelter Look-up'!$C$4,$V1475-4,0)&amp;"")</f>
        <v/>
      </c>
      <c r="S1475" s="224" t="str">
        <f t="shared" ca="1" si="72"/>
        <v/>
      </c>
      <c r="T1475" s="224" t="str">
        <f ca="1">IF(B1475="","",IF(ISERROR(MATCH($J1475,SorP!$B$1:$B$6230,0)),"",INDIRECT("'SorP'!$A$"&amp;MATCH($J1475,SorP!$B$1:$B$6230,0))))</f>
        <v/>
      </c>
      <c r="U1475" s="239"/>
      <c r="V1475" s="269" t="e">
        <f>IF(C1475="",NA(),MATCH($B1475&amp;$C1475,'Smelter Look-up'!$J:$J,0))</f>
        <v>#N/A</v>
      </c>
      <c r="W1475" s="270"/>
      <c r="X1475" s="270">
        <f t="shared" ca="1" si="73"/>
        <v>0</v>
      </c>
      <c r="Y1475" s="270"/>
      <c r="Z1475" s="270"/>
      <c r="AB1475" s="272" t="str">
        <f t="shared" si="74"/>
        <v/>
      </c>
    </row>
    <row r="1476" spans="1:28" s="271" customFormat="1" ht="20.25">
      <c r="A1476" s="215"/>
      <c r="B1476" s="216" t="str">
        <f>IF(LEN(A1476)=0,"",INDEX('Smelter Look-up'!$A:$A,MATCH($A1476,'Smelter Look-up'!$E:$E,0)))</f>
        <v/>
      </c>
      <c r="C1476" s="220" t="str">
        <f>IF(LEN(A1476)=0,"",INDEX('Smelter Look-up'!$C:$C,MATCH($A1476,'Smelter Look-up'!$E:$E,0)))</f>
        <v/>
      </c>
      <c r="D1476" s="216"/>
      <c r="E1476" s="216" t="str">
        <f ca="1">IF(ISERROR($V1476),"",OFFSET('Smelter Look-up'!$D$4,$V1476-4,0)&amp;"")</f>
        <v/>
      </c>
      <c r="F1476" s="216" t="str">
        <f ca="1">IF(ISERROR($V1476),"",OFFSET('Smelter Look-up'!$E$4,$V1476-4,0))</f>
        <v/>
      </c>
      <c r="G1476" s="216" t="str">
        <f ca="1">IF(C1476=$X$4,"Enter smelter details", IF(ISERROR($V1476),"",OFFSET('Smelter Look-up'!$F$4,$V1476-4,0)))</f>
        <v/>
      </c>
      <c r="H1476" s="217" t="str">
        <f ca="1">IF(ISERROR($V1476),"",OFFSET('Smelter Look-up'!$G$4,$V1476-4,0))</f>
        <v/>
      </c>
      <c r="I1476" s="218" t="str">
        <f ca="1">IF(ISERROR($V1476),"",OFFSET('Smelter Look-up'!$H$4,$V1476-4,0))</f>
        <v/>
      </c>
      <c r="J1476" s="218" t="str">
        <f ca="1">IF(ISERROR($V1476),"",OFFSET('Smelter Look-up'!$I$4,$V1476-4,0))</f>
        <v/>
      </c>
      <c r="K1476" s="267"/>
      <c r="L1476" s="267"/>
      <c r="M1476" s="267"/>
      <c r="N1476" s="267"/>
      <c r="O1476" s="267"/>
      <c r="P1476" s="219"/>
      <c r="Q1476" s="268"/>
      <c r="R1476" s="216" t="str">
        <f ca="1">IF(ISERROR($V1476),"",OFFSET('Smelter Look-up'!$C$4,$V1476-4,0)&amp;"")</f>
        <v/>
      </c>
      <c r="S1476" s="224" t="str">
        <f t="shared" ca="1" si="72"/>
        <v/>
      </c>
      <c r="T1476" s="224" t="str">
        <f ca="1">IF(B1476="","",IF(ISERROR(MATCH($J1476,SorP!$B$1:$B$6230,0)),"",INDIRECT("'SorP'!$A$"&amp;MATCH($J1476,SorP!$B$1:$B$6230,0))))</f>
        <v/>
      </c>
      <c r="U1476" s="239"/>
      <c r="V1476" s="269" t="e">
        <f>IF(C1476="",NA(),MATCH($B1476&amp;$C1476,'Smelter Look-up'!$J:$J,0))</f>
        <v>#N/A</v>
      </c>
      <c r="W1476" s="270"/>
      <c r="X1476" s="270">
        <f t="shared" ca="1" si="73"/>
        <v>0</v>
      </c>
      <c r="Y1476" s="270"/>
      <c r="Z1476" s="270"/>
      <c r="AB1476" s="272" t="str">
        <f t="shared" si="74"/>
        <v/>
      </c>
    </row>
    <row r="1477" spans="1:28" s="271" customFormat="1" ht="20.25">
      <c r="A1477" s="215"/>
      <c r="B1477" s="216" t="str">
        <f>IF(LEN(A1477)=0,"",INDEX('Smelter Look-up'!$A:$A,MATCH($A1477,'Smelter Look-up'!$E:$E,0)))</f>
        <v/>
      </c>
      <c r="C1477" s="220" t="str">
        <f>IF(LEN(A1477)=0,"",INDEX('Smelter Look-up'!$C:$C,MATCH($A1477,'Smelter Look-up'!$E:$E,0)))</f>
        <v/>
      </c>
      <c r="D1477" s="216"/>
      <c r="E1477" s="216" t="str">
        <f ca="1">IF(ISERROR($V1477),"",OFFSET('Smelter Look-up'!$D$4,$V1477-4,0)&amp;"")</f>
        <v/>
      </c>
      <c r="F1477" s="216" t="str">
        <f ca="1">IF(ISERROR($V1477),"",OFFSET('Smelter Look-up'!$E$4,$V1477-4,0))</f>
        <v/>
      </c>
      <c r="G1477" s="216" t="str">
        <f ca="1">IF(C1477=$X$4,"Enter smelter details", IF(ISERROR($V1477),"",OFFSET('Smelter Look-up'!$F$4,$V1477-4,0)))</f>
        <v/>
      </c>
      <c r="H1477" s="217" t="str">
        <f ca="1">IF(ISERROR($V1477),"",OFFSET('Smelter Look-up'!$G$4,$V1477-4,0))</f>
        <v/>
      </c>
      <c r="I1477" s="218" t="str">
        <f ca="1">IF(ISERROR($V1477),"",OFFSET('Smelter Look-up'!$H$4,$V1477-4,0))</f>
        <v/>
      </c>
      <c r="J1477" s="218" t="str">
        <f ca="1">IF(ISERROR($V1477),"",OFFSET('Smelter Look-up'!$I$4,$V1477-4,0))</f>
        <v/>
      </c>
      <c r="K1477" s="267"/>
      <c r="L1477" s="267"/>
      <c r="M1477" s="267"/>
      <c r="N1477" s="267"/>
      <c r="O1477" s="267"/>
      <c r="P1477" s="219"/>
      <c r="Q1477" s="268"/>
      <c r="R1477" s="216" t="str">
        <f ca="1">IF(ISERROR($V1477),"",OFFSET('Smelter Look-up'!$C$4,$V1477-4,0)&amp;"")</f>
        <v/>
      </c>
      <c r="S1477" s="224" t="str">
        <f t="shared" ca="1" si="72"/>
        <v/>
      </c>
      <c r="T1477" s="224" t="str">
        <f ca="1">IF(B1477="","",IF(ISERROR(MATCH($J1477,SorP!$B$1:$B$6230,0)),"",INDIRECT("'SorP'!$A$"&amp;MATCH($J1477,SorP!$B$1:$B$6230,0))))</f>
        <v/>
      </c>
      <c r="U1477" s="239"/>
      <c r="V1477" s="269" t="e">
        <f>IF(C1477="",NA(),MATCH($B1477&amp;$C1477,'Smelter Look-up'!$J:$J,0))</f>
        <v>#N/A</v>
      </c>
      <c r="W1477" s="270"/>
      <c r="X1477" s="270">
        <f t="shared" ca="1" si="73"/>
        <v>0</v>
      </c>
      <c r="Y1477" s="270"/>
      <c r="Z1477" s="270"/>
      <c r="AB1477" s="272" t="str">
        <f t="shared" si="74"/>
        <v/>
      </c>
    </row>
    <row r="1478" spans="1:28" s="271" customFormat="1" ht="20.25">
      <c r="A1478" s="215"/>
      <c r="B1478" s="216" t="str">
        <f>IF(LEN(A1478)=0,"",INDEX('Smelter Look-up'!$A:$A,MATCH($A1478,'Smelter Look-up'!$E:$E,0)))</f>
        <v/>
      </c>
      <c r="C1478" s="220" t="str">
        <f>IF(LEN(A1478)=0,"",INDEX('Smelter Look-up'!$C:$C,MATCH($A1478,'Smelter Look-up'!$E:$E,0)))</f>
        <v/>
      </c>
      <c r="D1478" s="216"/>
      <c r="E1478" s="216" t="str">
        <f ca="1">IF(ISERROR($V1478),"",OFFSET('Smelter Look-up'!$D$4,$V1478-4,0)&amp;"")</f>
        <v/>
      </c>
      <c r="F1478" s="216" t="str">
        <f ca="1">IF(ISERROR($V1478),"",OFFSET('Smelter Look-up'!$E$4,$V1478-4,0))</f>
        <v/>
      </c>
      <c r="G1478" s="216" t="str">
        <f ca="1">IF(C1478=$X$4,"Enter smelter details", IF(ISERROR($V1478),"",OFFSET('Smelter Look-up'!$F$4,$V1478-4,0)))</f>
        <v/>
      </c>
      <c r="H1478" s="217" t="str">
        <f ca="1">IF(ISERROR($V1478),"",OFFSET('Smelter Look-up'!$G$4,$V1478-4,0))</f>
        <v/>
      </c>
      <c r="I1478" s="218" t="str">
        <f ca="1">IF(ISERROR($V1478),"",OFFSET('Smelter Look-up'!$H$4,$V1478-4,0))</f>
        <v/>
      </c>
      <c r="J1478" s="218" t="str">
        <f ca="1">IF(ISERROR($V1478),"",OFFSET('Smelter Look-up'!$I$4,$V1478-4,0))</f>
        <v/>
      </c>
      <c r="K1478" s="267"/>
      <c r="L1478" s="267"/>
      <c r="M1478" s="267"/>
      <c r="N1478" s="267"/>
      <c r="O1478" s="267"/>
      <c r="P1478" s="219"/>
      <c r="Q1478" s="268"/>
      <c r="R1478" s="216" t="str">
        <f ca="1">IF(ISERROR($V1478),"",OFFSET('Smelter Look-up'!$C$4,$V1478-4,0)&amp;"")</f>
        <v/>
      </c>
      <c r="S1478" s="224" t="str">
        <f t="shared" ca="1" si="72"/>
        <v/>
      </c>
      <c r="T1478" s="224" t="str">
        <f ca="1">IF(B1478="","",IF(ISERROR(MATCH($J1478,SorP!$B$1:$B$6230,0)),"",INDIRECT("'SorP'!$A$"&amp;MATCH($J1478,SorP!$B$1:$B$6230,0))))</f>
        <v/>
      </c>
      <c r="U1478" s="239"/>
      <c r="V1478" s="269" t="e">
        <f>IF(C1478="",NA(),MATCH($B1478&amp;$C1478,'Smelter Look-up'!$J:$J,0))</f>
        <v>#N/A</v>
      </c>
      <c r="W1478" s="270"/>
      <c r="X1478" s="270">
        <f t="shared" ca="1" si="73"/>
        <v>0</v>
      </c>
      <c r="Y1478" s="270"/>
      <c r="Z1478" s="270"/>
      <c r="AB1478" s="272" t="str">
        <f t="shared" si="74"/>
        <v/>
      </c>
    </row>
    <row r="1479" spans="1:28" s="271" customFormat="1" ht="20.25">
      <c r="A1479" s="215"/>
      <c r="B1479" s="216" t="str">
        <f>IF(LEN(A1479)=0,"",INDEX('Smelter Look-up'!$A:$A,MATCH($A1479,'Smelter Look-up'!$E:$E,0)))</f>
        <v/>
      </c>
      <c r="C1479" s="220" t="str">
        <f>IF(LEN(A1479)=0,"",INDEX('Smelter Look-up'!$C:$C,MATCH($A1479,'Smelter Look-up'!$E:$E,0)))</f>
        <v/>
      </c>
      <c r="D1479" s="216"/>
      <c r="E1479" s="216" t="str">
        <f ca="1">IF(ISERROR($V1479),"",OFFSET('Smelter Look-up'!$D$4,$V1479-4,0)&amp;"")</f>
        <v/>
      </c>
      <c r="F1479" s="216" t="str">
        <f ca="1">IF(ISERROR($V1479),"",OFFSET('Smelter Look-up'!$E$4,$V1479-4,0))</f>
        <v/>
      </c>
      <c r="G1479" s="216" t="str">
        <f ca="1">IF(C1479=$X$4,"Enter smelter details", IF(ISERROR($V1479),"",OFFSET('Smelter Look-up'!$F$4,$V1479-4,0)))</f>
        <v/>
      </c>
      <c r="H1479" s="217" t="str">
        <f ca="1">IF(ISERROR($V1479),"",OFFSET('Smelter Look-up'!$G$4,$V1479-4,0))</f>
        <v/>
      </c>
      <c r="I1479" s="218" t="str">
        <f ca="1">IF(ISERROR($V1479),"",OFFSET('Smelter Look-up'!$H$4,$V1479-4,0))</f>
        <v/>
      </c>
      <c r="J1479" s="218" t="str">
        <f ca="1">IF(ISERROR($V1479),"",OFFSET('Smelter Look-up'!$I$4,$V1479-4,0))</f>
        <v/>
      </c>
      <c r="K1479" s="267"/>
      <c r="L1479" s="267"/>
      <c r="M1479" s="267"/>
      <c r="N1479" s="267"/>
      <c r="O1479" s="267"/>
      <c r="P1479" s="219"/>
      <c r="Q1479" s="268"/>
      <c r="R1479" s="216" t="str">
        <f ca="1">IF(ISERROR($V1479),"",OFFSET('Smelter Look-up'!$C$4,$V1479-4,0)&amp;"")</f>
        <v/>
      </c>
      <c r="S1479" s="224" t="str">
        <f t="shared" ca="1" si="72"/>
        <v/>
      </c>
      <c r="T1479" s="224" t="str">
        <f ca="1">IF(B1479="","",IF(ISERROR(MATCH($J1479,SorP!$B$1:$B$6230,0)),"",INDIRECT("'SorP'!$A$"&amp;MATCH($J1479,SorP!$B$1:$B$6230,0))))</f>
        <v/>
      </c>
      <c r="U1479" s="239"/>
      <c r="V1479" s="269" t="e">
        <f>IF(C1479="",NA(),MATCH($B1479&amp;$C1479,'Smelter Look-up'!$J:$J,0))</f>
        <v>#N/A</v>
      </c>
      <c r="W1479" s="270"/>
      <c r="X1479" s="270">
        <f t="shared" ca="1" si="73"/>
        <v>0</v>
      </c>
      <c r="Y1479" s="270"/>
      <c r="Z1479" s="270"/>
      <c r="AB1479" s="272" t="str">
        <f t="shared" si="74"/>
        <v/>
      </c>
    </row>
    <row r="1480" spans="1:28" s="271" customFormat="1" ht="20.25">
      <c r="A1480" s="215"/>
      <c r="B1480" s="216" t="str">
        <f>IF(LEN(A1480)=0,"",INDEX('Smelter Look-up'!$A:$A,MATCH($A1480,'Smelter Look-up'!$E:$E,0)))</f>
        <v/>
      </c>
      <c r="C1480" s="220" t="str">
        <f>IF(LEN(A1480)=0,"",INDEX('Smelter Look-up'!$C:$C,MATCH($A1480,'Smelter Look-up'!$E:$E,0)))</f>
        <v/>
      </c>
      <c r="D1480" s="216"/>
      <c r="E1480" s="216" t="str">
        <f ca="1">IF(ISERROR($V1480),"",OFFSET('Smelter Look-up'!$D$4,$V1480-4,0)&amp;"")</f>
        <v/>
      </c>
      <c r="F1480" s="216" t="str">
        <f ca="1">IF(ISERROR($V1480),"",OFFSET('Smelter Look-up'!$E$4,$V1480-4,0))</f>
        <v/>
      </c>
      <c r="G1480" s="216" t="str">
        <f ca="1">IF(C1480=$X$4,"Enter smelter details", IF(ISERROR($V1480),"",OFFSET('Smelter Look-up'!$F$4,$V1480-4,0)))</f>
        <v/>
      </c>
      <c r="H1480" s="217" t="str">
        <f ca="1">IF(ISERROR($V1480),"",OFFSET('Smelter Look-up'!$G$4,$V1480-4,0))</f>
        <v/>
      </c>
      <c r="I1480" s="218" t="str">
        <f ca="1">IF(ISERROR($V1480),"",OFFSET('Smelter Look-up'!$H$4,$V1480-4,0))</f>
        <v/>
      </c>
      <c r="J1480" s="218" t="str">
        <f ca="1">IF(ISERROR($V1480),"",OFFSET('Smelter Look-up'!$I$4,$V1480-4,0))</f>
        <v/>
      </c>
      <c r="K1480" s="267"/>
      <c r="L1480" s="267"/>
      <c r="M1480" s="267"/>
      <c r="N1480" s="267"/>
      <c r="O1480" s="267"/>
      <c r="P1480" s="219"/>
      <c r="Q1480" s="268"/>
      <c r="R1480" s="216" t="str">
        <f ca="1">IF(ISERROR($V1480),"",OFFSET('Smelter Look-up'!$C$4,$V1480-4,0)&amp;"")</f>
        <v/>
      </c>
      <c r="S1480" s="224" t="str">
        <f t="shared" ca="1" si="72"/>
        <v/>
      </c>
      <c r="T1480" s="224" t="str">
        <f ca="1">IF(B1480="","",IF(ISERROR(MATCH($J1480,SorP!$B$1:$B$6230,0)),"",INDIRECT("'SorP'!$A$"&amp;MATCH($J1480,SorP!$B$1:$B$6230,0))))</f>
        <v/>
      </c>
      <c r="U1480" s="239"/>
      <c r="V1480" s="269" t="e">
        <f>IF(C1480="",NA(),MATCH($B1480&amp;$C1480,'Smelter Look-up'!$J:$J,0))</f>
        <v>#N/A</v>
      </c>
      <c r="W1480" s="270"/>
      <c r="X1480" s="270">
        <f t="shared" ca="1" si="73"/>
        <v>0</v>
      </c>
      <c r="Y1480" s="270"/>
      <c r="Z1480" s="270"/>
      <c r="AB1480" s="272" t="str">
        <f t="shared" si="74"/>
        <v/>
      </c>
    </row>
    <row r="1481" spans="1:28" s="271" customFormat="1" ht="20.25">
      <c r="A1481" s="215"/>
      <c r="B1481" s="216" t="str">
        <f>IF(LEN(A1481)=0,"",INDEX('Smelter Look-up'!$A:$A,MATCH($A1481,'Smelter Look-up'!$E:$E,0)))</f>
        <v/>
      </c>
      <c r="C1481" s="220" t="str">
        <f>IF(LEN(A1481)=0,"",INDEX('Smelter Look-up'!$C:$C,MATCH($A1481,'Smelter Look-up'!$E:$E,0)))</f>
        <v/>
      </c>
      <c r="D1481" s="216"/>
      <c r="E1481" s="216" t="str">
        <f ca="1">IF(ISERROR($V1481),"",OFFSET('Smelter Look-up'!$D$4,$V1481-4,0)&amp;"")</f>
        <v/>
      </c>
      <c r="F1481" s="216" t="str">
        <f ca="1">IF(ISERROR($V1481),"",OFFSET('Smelter Look-up'!$E$4,$V1481-4,0))</f>
        <v/>
      </c>
      <c r="G1481" s="216" t="str">
        <f ca="1">IF(C1481=$X$4,"Enter smelter details", IF(ISERROR($V1481),"",OFFSET('Smelter Look-up'!$F$4,$V1481-4,0)))</f>
        <v/>
      </c>
      <c r="H1481" s="217" t="str">
        <f ca="1">IF(ISERROR($V1481),"",OFFSET('Smelter Look-up'!$G$4,$V1481-4,0))</f>
        <v/>
      </c>
      <c r="I1481" s="218" t="str">
        <f ca="1">IF(ISERROR($V1481),"",OFFSET('Smelter Look-up'!$H$4,$V1481-4,0))</f>
        <v/>
      </c>
      <c r="J1481" s="218" t="str">
        <f ca="1">IF(ISERROR($V1481),"",OFFSET('Smelter Look-up'!$I$4,$V1481-4,0))</f>
        <v/>
      </c>
      <c r="K1481" s="267"/>
      <c r="L1481" s="267"/>
      <c r="M1481" s="267"/>
      <c r="N1481" s="267"/>
      <c r="O1481" s="267"/>
      <c r="P1481" s="219"/>
      <c r="Q1481" s="268"/>
      <c r="R1481" s="216" t="str">
        <f ca="1">IF(ISERROR($V1481),"",OFFSET('Smelter Look-up'!$C$4,$V1481-4,0)&amp;"")</f>
        <v/>
      </c>
      <c r="S1481" s="224" t="str">
        <f t="shared" ca="1" si="72"/>
        <v/>
      </c>
      <c r="T1481" s="224" t="str">
        <f ca="1">IF(B1481="","",IF(ISERROR(MATCH($J1481,SorP!$B$1:$B$6230,0)),"",INDIRECT("'SorP'!$A$"&amp;MATCH($J1481,SorP!$B$1:$B$6230,0))))</f>
        <v/>
      </c>
      <c r="U1481" s="239"/>
      <c r="V1481" s="269" t="e">
        <f>IF(C1481="",NA(),MATCH($B1481&amp;$C1481,'Smelter Look-up'!$J:$J,0))</f>
        <v>#N/A</v>
      </c>
      <c r="W1481" s="270"/>
      <c r="X1481" s="270">
        <f t="shared" ca="1" si="73"/>
        <v>0</v>
      </c>
      <c r="Y1481" s="270"/>
      <c r="Z1481" s="270"/>
      <c r="AB1481" s="272" t="str">
        <f t="shared" si="74"/>
        <v/>
      </c>
    </row>
    <row r="1482" spans="1:28" s="271" customFormat="1" ht="20.25">
      <c r="A1482" s="215"/>
      <c r="B1482" s="216" t="str">
        <f>IF(LEN(A1482)=0,"",INDEX('Smelter Look-up'!$A:$A,MATCH($A1482,'Smelter Look-up'!$E:$E,0)))</f>
        <v/>
      </c>
      <c r="C1482" s="220" t="str">
        <f>IF(LEN(A1482)=0,"",INDEX('Smelter Look-up'!$C:$C,MATCH($A1482,'Smelter Look-up'!$E:$E,0)))</f>
        <v/>
      </c>
      <c r="D1482" s="216"/>
      <c r="E1482" s="216" t="str">
        <f ca="1">IF(ISERROR($V1482),"",OFFSET('Smelter Look-up'!$D$4,$V1482-4,0)&amp;"")</f>
        <v/>
      </c>
      <c r="F1482" s="216" t="str">
        <f ca="1">IF(ISERROR($V1482),"",OFFSET('Smelter Look-up'!$E$4,$V1482-4,0))</f>
        <v/>
      </c>
      <c r="G1482" s="216" t="str">
        <f ca="1">IF(C1482=$X$4,"Enter smelter details", IF(ISERROR($V1482),"",OFFSET('Smelter Look-up'!$F$4,$V1482-4,0)))</f>
        <v/>
      </c>
      <c r="H1482" s="217" t="str">
        <f ca="1">IF(ISERROR($V1482),"",OFFSET('Smelter Look-up'!$G$4,$V1482-4,0))</f>
        <v/>
      </c>
      <c r="I1482" s="218" t="str">
        <f ca="1">IF(ISERROR($V1482),"",OFFSET('Smelter Look-up'!$H$4,$V1482-4,0))</f>
        <v/>
      </c>
      <c r="J1482" s="218" t="str">
        <f ca="1">IF(ISERROR($V1482),"",OFFSET('Smelter Look-up'!$I$4,$V1482-4,0))</f>
        <v/>
      </c>
      <c r="K1482" s="267"/>
      <c r="L1482" s="267"/>
      <c r="M1482" s="267"/>
      <c r="N1482" s="267"/>
      <c r="O1482" s="267"/>
      <c r="P1482" s="219"/>
      <c r="Q1482" s="268"/>
      <c r="R1482" s="216" t="str">
        <f ca="1">IF(ISERROR($V1482),"",OFFSET('Smelter Look-up'!$C$4,$V1482-4,0)&amp;"")</f>
        <v/>
      </c>
      <c r="S1482" s="224" t="str">
        <f t="shared" ca="1" si="72"/>
        <v/>
      </c>
      <c r="T1482" s="224" t="str">
        <f ca="1">IF(B1482="","",IF(ISERROR(MATCH($J1482,SorP!$B$1:$B$6230,0)),"",INDIRECT("'SorP'!$A$"&amp;MATCH($J1482,SorP!$B$1:$B$6230,0))))</f>
        <v/>
      </c>
      <c r="U1482" s="239"/>
      <c r="V1482" s="269" t="e">
        <f>IF(C1482="",NA(),MATCH($B1482&amp;$C1482,'Smelter Look-up'!$J:$J,0))</f>
        <v>#N/A</v>
      </c>
      <c r="W1482" s="270"/>
      <c r="X1482" s="270">
        <f t="shared" ca="1" si="73"/>
        <v>0</v>
      </c>
      <c r="Y1482" s="270"/>
      <c r="Z1482" s="270"/>
      <c r="AB1482" s="272" t="str">
        <f t="shared" si="74"/>
        <v/>
      </c>
    </row>
    <row r="1483" spans="1:28" s="271" customFormat="1" ht="20.25">
      <c r="A1483" s="215"/>
      <c r="B1483" s="216" t="str">
        <f>IF(LEN(A1483)=0,"",INDEX('Smelter Look-up'!$A:$A,MATCH($A1483,'Smelter Look-up'!$E:$E,0)))</f>
        <v/>
      </c>
      <c r="C1483" s="220" t="str">
        <f>IF(LEN(A1483)=0,"",INDEX('Smelter Look-up'!$C:$C,MATCH($A1483,'Smelter Look-up'!$E:$E,0)))</f>
        <v/>
      </c>
      <c r="D1483" s="216"/>
      <c r="E1483" s="216" t="str">
        <f ca="1">IF(ISERROR($V1483),"",OFFSET('Smelter Look-up'!$D$4,$V1483-4,0)&amp;"")</f>
        <v/>
      </c>
      <c r="F1483" s="216" t="str">
        <f ca="1">IF(ISERROR($V1483),"",OFFSET('Smelter Look-up'!$E$4,$V1483-4,0))</f>
        <v/>
      </c>
      <c r="G1483" s="216" t="str">
        <f ca="1">IF(C1483=$X$4,"Enter smelter details", IF(ISERROR($V1483),"",OFFSET('Smelter Look-up'!$F$4,$V1483-4,0)))</f>
        <v/>
      </c>
      <c r="H1483" s="217" t="str">
        <f ca="1">IF(ISERROR($V1483),"",OFFSET('Smelter Look-up'!$G$4,$V1483-4,0))</f>
        <v/>
      </c>
      <c r="I1483" s="218" t="str">
        <f ca="1">IF(ISERROR($V1483),"",OFFSET('Smelter Look-up'!$H$4,$V1483-4,0))</f>
        <v/>
      </c>
      <c r="J1483" s="218" t="str">
        <f ca="1">IF(ISERROR($V1483),"",OFFSET('Smelter Look-up'!$I$4,$V1483-4,0))</f>
        <v/>
      </c>
      <c r="K1483" s="267"/>
      <c r="L1483" s="267"/>
      <c r="M1483" s="267"/>
      <c r="N1483" s="267"/>
      <c r="O1483" s="267"/>
      <c r="P1483" s="219"/>
      <c r="Q1483" s="268"/>
      <c r="R1483" s="216" t="str">
        <f ca="1">IF(ISERROR($V1483),"",OFFSET('Smelter Look-up'!$C$4,$V1483-4,0)&amp;"")</f>
        <v/>
      </c>
      <c r="S1483" s="224" t="str">
        <f t="shared" ca="1" si="72"/>
        <v/>
      </c>
      <c r="T1483" s="224" t="str">
        <f ca="1">IF(B1483="","",IF(ISERROR(MATCH($J1483,SorP!$B$1:$B$6230,0)),"",INDIRECT("'SorP'!$A$"&amp;MATCH($J1483,SorP!$B$1:$B$6230,0))))</f>
        <v/>
      </c>
      <c r="U1483" s="239"/>
      <c r="V1483" s="269" t="e">
        <f>IF(C1483="",NA(),MATCH($B1483&amp;$C1483,'Smelter Look-up'!$J:$J,0))</f>
        <v>#N/A</v>
      </c>
      <c r="W1483" s="270"/>
      <c r="X1483" s="270">
        <f t="shared" ca="1" si="73"/>
        <v>0</v>
      </c>
      <c r="Y1483" s="270"/>
      <c r="Z1483" s="270"/>
      <c r="AB1483" s="272" t="str">
        <f t="shared" si="74"/>
        <v/>
      </c>
    </row>
    <row r="1484" spans="1:28" s="271" customFormat="1" ht="20.25">
      <c r="A1484" s="215"/>
      <c r="B1484" s="216" t="str">
        <f>IF(LEN(A1484)=0,"",INDEX('Smelter Look-up'!$A:$A,MATCH($A1484,'Smelter Look-up'!$E:$E,0)))</f>
        <v/>
      </c>
      <c r="C1484" s="220" t="str">
        <f>IF(LEN(A1484)=0,"",INDEX('Smelter Look-up'!$C:$C,MATCH($A1484,'Smelter Look-up'!$E:$E,0)))</f>
        <v/>
      </c>
      <c r="D1484" s="216"/>
      <c r="E1484" s="216" t="str">
        <f ca="1">IF(ISERROR($V1484),"",OFFSET('Smelter Look-up'!$D$4,$V1484-4,0)&amp;"")</f>
        <v/>
      </c>
      <c r="F1484" s="216" t="str">
        <f ca="1">IF(ISERROR($V1484),"",OFFSET('Smelter Look-up'!$E$4,$V1484-4,0))</f>
        <v/>
      </c>
      <c r="G1484" s="216" t="str">
        <f ca="1">IF(C1484=$X$4,"Enter smelter details", IF(ISERROR($V1484),"",OFFSET('Smelter Look-up'!$F$4,$V1484-4,0)))</f>
        <v/>
      </c>
      <c r="H1484" s="217" t="str">
        <f ca="1">IF(ISERROR($V1484),"",OFFSET('Smelter Look-up'!$G$4,$V1484-4,0))</f>
        <v/>
      </c>
      <c r="I1484" s="218" t="str">
        <f ca="1">IF(ISERROR($V1484),"",OFFSET('Smelter Look-up'!$H$4,$V1484-4,0))</f>
        <v/>
      </c>
      <c r="J1484" s="218" t="str">
        <f ca="1">IF(ISERROR($V1484),"",OFFSET('Smelter Look-up'!$I$4,$V1484-4,0))</f>
        <v/>
      </c>
      <c r="K1484" s="267"/>
      <c r="L1484" s="267"/>
      <c r="M1484" s="267"/>
      <c r="N1484" s="267"/>
      <c r="O1484" s="267"/>
      <c r="P1484" s="219"/>
      <c r="Q1484" s="268"/>
      <c r="R1484" s="216" t="str">
        <f ca="1">IF(ISERROR($V1484),"",OFFSET('Smelter Look-up'!$C$4,$V1484-4,0)&amp;"")</f>
        <v/>
      </c>
      <c r="S1484" s="224" t="str">
        <f t="shared" ca="1" si="72"/>
        <v/>
      </c>
      <c r="T1484" s="224" t="str">
        <f ca="1">IF(B1484="","",IF(ISERROR(MATCH($J1484,SorP!$B$1:$B$6230,0)),"",INDIRECT("'SorP'!$A$"&amp;MATCH($J1484,SorP!$B$1:$B$6230,0))))</f>
        <v/>
      </c>
      <c r="U1484" s="239"/>
      <c r="V1484" s="269" t="e">
        <f>IF(C1484="",NA(),MATCH($B1484&amp;$C1484,'Smelter Look-up'!$J:$J,0))</f>
        <v>#N/A</v>
      </c>
      <c r="W1484" s="270"/>
      <c r="X1484" s="270">
        <f t="shared" ca="1" si="73"/>
        <v>0</v>
      </c>
      <c r="Y1484" s="270"/>
      <c r="Z1484" s="270"/>
      <c r="AB1484" s="272" t="str">
        <f t="shared" si="74"/>
        <v/>
      </c>
    </row>
    <row r="1485" spans="1:28" s="271" customFormat="1" ht="20.25">
      <c r="A1485" s="215"/>
      <c r="B1485" s="216" t="str">
        <f>IF(LEN(A1485)=0,"",INDEX('Smelter Look-up'!$A:$A,MATCH($A1485,'Smelter Look-up'!$E:$E,0)))</f>
        <v/>
      </c>
      <c r="C1485" s="220" t="str">
        <f>IF(LEN(A1485)=0,"",INDEX('Smelter Look-up'!$C:$C,MATCH($A1485,'Smelter Look-up'!$E:$E,0)))</f>
        <v/>
      </c>
      <c r="D1485" s="216"/>
      <c r="E1485" s="216" t="str">
        <f ca="1">IF(ISERROR($V1485),"",OFFSET('Smelter Look-up'!$D$4,$V1485-4,0)&amp;"")</f>
        <v/>
      </c>
      <c r="F1485" s="216" t="str">
        <f ca="1">IF(ISERROR($V1485),"",OFFSET('Smelter Look-up'!$E$4,$V1485-4,0))</f>
        <v/>
      </c>
      <c r="G1485" s="216" t="str">
        <f ca="1">IF(C1485=$X$4,"Enter smelter details", IF(ISERROR($V1485),"",OFFSET('Smelter Look-up'!$F$4,$V1485-4,0)))</f>
        <v/>
      </c>
      <c r="H1485" s="217" t="str">
        <f ca="1">IF(ISERROR($V1485),"",OFFSET('Smelter Look-up'!$G$4,$V1485-4,0))</f>
        <v/>
      </c>
      <c r="I1485" s="218" t="str">
        <f ca="1">IF(ISERROR($V1485),"",OFFSET('Smelter Look-up'!$H$4,$V1485-4,0))</f>
        <v/>
      </c>
      <c r="J1485" s="218" t="str">
        <f ca="1">IF(ISERROR($V1485),"",OFFSET('Smelter Look-up'!$I$4,$V1485-4,0))</f>
        <v/>
      </c>
      <c r="K1485" s="267"/>
      <c r="L1485" s="267"/>
      <c r="M1485" s="267"/>
      <c r="N1485" s="267"/>
      <c r="O1485" s="267"/>
      <c r="P1485" s="219"/>
      <c r="Q1485" s="268"/>
      <c r="R1485" s="216" t="str">
        <f ca="1">IF(ISERROR($V1485),"",OFFSET('Smelter Look-up'!$C$4,$V1485-4,0)&amp;"")</f>
        <v/>
      </c>
      <c r="S1485" s="224" t="str">
        <f t="shared" ca="1" si="72"/>
        <v/>
      </c>
      <c r="T1485" s="224" t="str">
        <f ca="1">IF(B1485="","",IF(ISERROR(MATCH($J1485,SorP!$B$1:$B$6230,0)),"",INDIRECT("'SorP'!$A$"&amp;MATCH($J1485,SorP!$B$1:$B$6230,0))))</f>
        <v/>
      </c>
      <c r="U1485" s="239"/>
      <c r="V1485" s="269" t="e">
        <f>IF(C1485="",NA(),MATCH($B1485&amp;$C1485,'Smelter Look-up'!$J:$J,0))</f>
        <v>#N/A</v>
      </c>
      <c r="W1485" s="270"/>
      <c r="X1485" s="270">
        <f t="shared" ca="1" si="73"/>
        <v>0</v>
      </c>
      <c r="Y1485" s="270"/>
      <c r="Z1485" s="270"/>
      <c r="AB1485" s="272" t="str">
        <f t="shared" si="74"/>
        <v/>
      </c>
    </row>
    <row r="1486" spans="1:28" s="271" customFormat="1" ht="20.25">
      <c r="A1486" s="215"/>
      <c r="B1486" s="216" t="str">
        <f>IF(LEN(A1486)=0,"",INDEX('Smelter Look-up'!$A:$A,MATCH($A1486,'Smelter Look-up'!$E:$E,0)))</f>
        <v/>
      </c>
      <c r="C1486" s="220" t="str">
        <f>IF(LEN(A1486)=0,"",INDEX('Smelter Look-up'!$C:$C,MATCH($A1486,'Smelter Look-up'!$E:$E,0)))</f>
        <v/>
      </c>
      <c r="D1486" s="216"/>
      <c r="E1486" s="216" t="str">
        <f ca="1">IF(ISERROR($V1486),"",OFFSET('Smelter Look-up'!$D$4,$V1486-4,0)&amp;"")</f>
        <v/>
      </c>
      <c r="F1486" s="216" t="str">
        <f ca="1">IF(ISERROR($V1486),"",OFFSET('Smelter Look-up'!$E$4,$V1486-4,0))</f>
        <v/>
      </c>
      <c r="G1486" s="216" t="str">
        <f ca="1">IF(C1486=$X$4,"Enter smelter details", IF(ISERROR($V1486),"",OFFSET('Smelter Look-up'!$F$4,$V1486-4,0)))</f>
        <v/>
      </c>
      <c r="H1486" s="217" t="str">
        <f ca="1">IF(ISERROR($V1486),"",OFFSET('Smelter Look-up'!$G$4,$V1486-4,0))</f>
        <v/>
      </c>
      <c r="I1486" s="218" t="str">
        <f ca="1">IF(ISERROR($V1486),"",OFFSET('Smelter Look-up'!$H$4,$V1486-4,0))</f>
        <v/>
      </c>
      <c r="J1486" s="218" t="str">
        <f ca="1">IF(ISERROR($V1486),"",OFFSET('Smelter Look-up'!$I$4,$V1486-4,0))</f>
        <v/>
      </c>
      <c r="K1486" s="267"/>
      <c r="L1486" s="267"/>
      <c r="M1486" s="267"/>
      <c r="N1486" s="267"/>
      <c r="O1486" s="267"/>
      <c r="P1486" s="219"/>
      <c r="Q1486" s="268"/>
      <c r="R1486" s="216" t="str">
        <f ca="1">IF(ISERROR($V1486),"",OFFSET('Smelter Look-up'!$C$4,$V1486-4,0)&amp;"")</f>
        <v/>
      </c>
      <c r="S1486" s="224" t="str">
        <f t="shared" ca="1" si="72"/>
        <v/>
      </c>
      <c r="T1486" s="224" t="str">
        <f ca="1">IF(B1486="","",IF(ISERROR(MATCH($J1486,SorP!$B$1:$B$6230,0)),"",INDIRECT("'SorP'!$A$"&amp;MATCH($J1486,SorP!$B$1:$B$6230,0))))</f>
        <v/>
      </c>
      <c r="U1486" s="239"/>
      <c r="V1486" s="269" t="e">
        <f>IF(C1486="",NA(),MATCH($B1486&amp;$C1486,'Smelter Look-up'!$J:$J,0))</f>
        <v>#N/A</v>
      </c>
      <c r="W1486" s="270"/>
      <c r="X1486" s="270">
        <f t="shared" ca="1" si="73"/>
        <v>0</v>
      </c>
      <c r="Y1486" s="270"/>
      <c r="Z1486" s="270"/>
      <c r="AB1486" s="272" t="str">
        <f t="shared" si="74"/>
        <v/>
      </c>
    </row>
    <row r="1487" spans="1:28" s="271" customFormat="1" ht="20.25">
      <c r="A1487" s="215"/>
      <c r="B1487" s="216" t="str">
        <f>IF(LEN(A1487)=0,"",INDEX('Smelter Look-up'!$A:$A,MATCH($A1487,'Smelter Look-up'!$E:$E,0)))</f>
        <v/>
      </c>
      <c r="C1487" s="220" t="str">
        <f>IF(LEN(A1487)=0,"",INDEX('Smelter Look-up'!$C:$C,MATCH($A1487,'Smelter Look-up'!$E:$E,0)))</f>
        <v/>
      </c>
      <c r="D1487" s="216"/>
      <c r="E1487" s="216" t="str">
        <f ca="1">IF(ISERROR($V1487),"",OFFSET('Smelter Look-up'!$D$4,$V1487-4,0)&amp;"")</f>
        <v/>
      </c>
      <c r="F1487" s="216" t="str">
        <f ca="1">IF(ISERROR($V1487),"",OFFSET('Smelter Look-up'!$E$4,$V1487-4,0))</f>
        <v/>
      </c>
      <c r="G1487" s="216" t="str">
        <f ca="1">IF(C1487=$X$4,"Enter smelter details", IF(ISERROR($V1487),"",OFFSET('Smelter Look-up'!$F$4,$V1487-4,0)))</f>
        <v/>
      </c>
      <c r="H1487" s="217" t="str">
        <f ca="1">IF(ISERROR($V1487),"",OFFSET('Smelter Look-up'!$G$4,$V1487-4,0))</f>
        <v/>
      </c>
      <c r="I1487" s="218" t="str">
        <f ca="1">IF(ISERROR($V1487),"",OFFSET('Smelter Look-up'!$H$4,$V1487-4,0))</f>
        <v/>
      </c>
      <c r="J1487" s="218" t="str">
        <f ca="1">IF(ISERROR($V1487),"",OFFSET('Smelter Look-up'!$I$4,$V1487-4,0))</f>
        <v/>
      </c>
      <c r="K1487" s="267"/>
      <c r="L1487" s="267"/>
      <c r="M1487" s="267"/>
      <c r="N1487" s="267"/>
      <c r="O1487" s="267"/>
      <c r="P1487" s="219"/>
      <c r="Q1487" s="268"/>
      <c r="R1487" s="216" t="str">
        <f ca="1">IF(ISERROR($V1487),"",OFFSET('Smelter Look-up'!$C$4,$V1487-4,0)&amp;"")</f>
        <v/>
      </c>
      <c r="S1487" s="224" t="str">
        <f t="shared" ca="1" si="72"/>
        <v/>
      </c>
      <c r="T1487" s="224" t="str">
        <f ca="1">IF(B1487="","",IF(ISERROR(MATCH($J1487,SorP!$B$1:$B$6230,0)),"",INDIRECT("'SorP'!$A$"&amp;MATCH($J1487,SorP!$B$1:$B$6230,0))))</f>
        <v/>
      </c>
      <c r="U1487" s="239"/>
      <c r="V1487" s="269" t="e">
        <f>IF(C1487="",NA(),MATCH($B1487&amp;$C1487,'Smelter Look-up'!$J:$J,0))</f>
        <v>#N/A</v>
      </c>
      <c r="W1487" s="270"/>
      <c r="X1487" s="270">
        <f t="shared" ca="1" si="73"/>
        <v>0</v>
      </c>
      <c r="Y1487" s="270"/>
      <c r="Z1487" s="270"/>
      <c r="AB1487" s="272" t="str">
        <f t="shared" si="74"/>
        <v/>
      </c>
    </row>
    <row r="1488" spans="1:28" s="271" customFormat="1" ht="20.25">
      <c r="A1488" s="215"/>
      <c r="B1488" s="216" t="str">
        <f>IF(LEN(A1488)=0,"",INDEX('Smelter Look-up'!$A:$A,MATCH($A1488,'Smelter Look-up'!$E:$E,0)))</f>
        <v/>
      </c>
      <c r="C1488" s="220" t="str">
        <f>IF(LEN(A1488)=0,"",INDEX('Smelter Look-up'!$C:$C,MATCH($A1488,'Smelter Look-up'!$E:$E,0)))</f>
        <v/>
      </c>
      <c r="D1488" s="216"/>
      <c r="E1488" s="216" t="str">
        <f ca="1">IF(ISERROR($V1488),"",OFFSET('Smelter Look-up'!$D$4,$V1488-4,0)&amp;"")</f>
        <v/>
      </c>
      <c r="F1488" s="216" t="str">
        <f ca="1">IF(ISERROR($V1488),"",OFFSET('Smelter Look-up'!$E$4,$V1488-4,0))</f>
        <v/>
      </c>
      <c r="G1488" s="216" t="str">
        <f ca="1">IF(C1488=$X$4,"Enter smelter details", IF(ISERROR($V1488),"",OFFSET('Smelter Look-up'!$F$4,$V1488-4,0)))</f>
        <v/>
      </c>
      <c r="H1488" s="217" t="str">
        <f ca="1">IF(ISERROR($V1488),"",OFFSET('Smelter Look-up'!$G$4,$V1488-4,0))</f>
        <v/>
      </c>
      <c r="I1488" s="218" t="str">
        <f ca="1">IF(ISERROR($V1488),"",OFFSET('Smelter Look-up'!$H$4,$V1488-4,0))</f>
        <v/>
      </c>
      <c r="J1488" s="218" t="str">
        <f ca="1">IF(ISERROR($V1488),"",OFFSET('Smelter Look-up'!$I$4,$V1488-4,0))</f>
        <v/>
      </c>
      <c r="K1488" s="267"/>
      <c r="L1488" s="267"/>
      <c r="M1488" s="267"/>
      <c r="N1488" s="267"/>
      <c r="O1488" s="267"/>
      <c r="P1488" s="219"/>
      <c r="Q1488" s="268"/>
      <c r="R1488" s="216" t="str">
        <f ca="1">IF(ISERROR($V1488),"",OFFSET('Smelter Look-up'!$C$4,$V1488-4,0)&amp;"")</f>
        <v/>
      </c>
      <c r="S1488" s="224" t="str">
        <f t="shared" ca="1" si="72"/>
        <v/>
      </c>
      <c r="T1488" s="224" t="str">
        <f ca="1">IF(B1488="","",IF(ISERROR(MATCH($J1488,SorP!$B$1:$B$6230,0)),"",INDIRECT("'SorP'!$A$"&amp;MATCH($J1488,SorP!$B$1:$B$6230,0))))</f>
        <v/>
      </c>
      <c r="U1488" s="239"/>
      <c r="V1488" s="269" t="e">
        <f>IF(C1488="",NA(),MATCH($B1488&amp;$C1488,'Smelter Look-up'!$J:$J,0))</f>
        <v>#N/A</v>
      </c>
      <c r="W1488" s="270"/>
      <c r="X1488" s="270">
        <f t="shared" ca="1" si="73"/>
        <v>0</v>
      </c>
      <c r="Y1488" s="270"/>
      <c r="Z1488" s="270"/>
      <c r="AB1488" s="272" t="str">
        <f t="shared" si="74"/>
        <v/>
      </c>
    </row>
    <row r="1489" spans="1:28" s="271" customFormat="1" ht="20.25">
      <c r="A1489" s="215"/>
      <c r="B1489" s="216" t="str">
        <f>IF(LEN(A1489)=0,"",INDEX('Smelter Look-up'!$A:$A,MATCH($A1489,'Smelter Look-up'!$E:$E,0)))</f>
        <v/>
      </c>
      <c r="C1489" s="220" t="str">
        <f>IF(LEN(A1489)=0,"",INDEX('Smelter Look-up'!$C:$C,MATCH($A1489,'Smelter Look-up'!$E:$E,0)))</f>
        <v/>
      </c>
      <c r="D1489" s="216"/>
      <c r="E1489" s="216" t="str">
        <f ca="1">IF(ISERROR($V1489),"",OFFSET('Smelter Look-up'!$D$4,$V1489-4,0)&amp;"")</f>
        <v/>
      </c>
      <c r="F1489" s="216" t="str">
        <f ca="1">IF(ISERROR($V1489),"",OFFSET('Smelter Look-up'!$E$4,$V1489-4,0))</f>
        <v/>
      </c>
      <c r="G1489" s="216" t="str">
        <f ca="1">IF(C1489=$X$4,"Enter smelter details", IF(ISERROR($V1489),"",OFFSET('Smelter Look-up'!$F$4,$V1489-4,0)))</f>
        <v/>
      </c>
      <c r="H1489" s="217" t="str">
        <f ca="1">IF(ISERROR($V1489),"",OFFSET('Smelter Look-up'!$G$4,$V1489-4,0))</f>
        <v/>
      </c>
      <c r="I1489" s="218" t="str">
        <f ca="1">IF(ISERROR($V1489),"",OFFSET('Smelter Look-up'!$H$4,$V1489-4,0))</f>
        <v/>
      </c>
      <c r="J1489" s="218" t="str">
        <f ca="1">IF(ISERROR($V1489),"",OFFSET('Smelter Look-up'!$I$4,$V1489-4,0))</f>
        <v/>
      </c>
      <c r="K1489" s="267"/>
      <c r="L1489" s="267"/>
      <c r="M1489" s="267"/>
      <c r="N1489" s="267"/>
      <c r="O1489" s="267"/>
      <c r="P1489" s="219"/>
      <c r="Q1489" s="268"/>
      <c r="R1489" s="216" t="str">
        <f ca="1">IF(ISERROR($V1489),"",OFFSET('Smelter Look-up'!$C$4,$V1489-4,0)&amp;"")</f>
        <v/>
      </c>
      <c r="S1489" s="224" t="str">
        <f t="shared" ca="1" si="72"/>
        <v/>
      </c>
      <c r="T1489" s="224" t="str">
        <f ca="1">IF(B1489="","",IF(ISERROR(MATCH($J1489,SorP!$B$1:$B$6230,0)),"",INDIRECT("'SorP'!$A$"&amp;MATCH($J1489,SorP!$B$1:$B$6230,0))))</f>
        <v/>
      </c>
      <c r="U1489" s="239"/>
      <c r="V1489" s="269" t="e">
        <f>IF(C1489="",NA(),MATCH($B1489&amp;$C1489,'Smelter Look-up'!$J:$J,0))</f>
        <v>#N/A</v>
      </c>
      <c r="W1489" s="270"/>
      <c r="X1489" s="270">
        <f t="shared" ca="1" si="73"/>
        <v>0</v>
      </c>
      <c r="Y1489" s="270"/>
      <c r="Z1489" s="270"/>
      <c r="AB1489" s="272" t="str">
        <f t="shared" si="74"/>
        <v/>
      </c>
    </row>
    <row r="1490" spans="1:28" s="271" customFormat="1" ht="20.25">
      <c r="A1490" s="215"/>
      <c r="B1490" s="216" t="str">
        <f>IF(LEN(A1490)=0,"",INDEX('Smelter Look-up'!$A:$A,MATCH($A1490,'Smelter Look-up'!$E:$E,0)))</f>
        <v/>
      </c>
      <c r="C1490" s="220" t="str">
        <f>IF(LEN(A1490)=0,"",INDEX('Smelter Look-up'!$C:$C,MATCH($A1490,'Smelter Look-up'!$E:$E,0)))</f>
        <v/>
      </c>
      <c r="D1490" s="216"/>
      <c r="E1490" s="216" t="str">
        <f ca="1">IF(ISERROR($V1490),"",OFFSET('Smelter Look-up'!$D$4,$V1490-4,0)&amp;"")</f>
        <v/>
      </c>
      <c r="F1490" s="216" t="str">
        <f ca="1">IF(ISERROR($V1490),"",OFFSET('Smelter Look-up'!$E$4,$V1490-4,0))</f>
        <v/>
      </c>
      <c r="G1490" s="216" t="str">
        <f ca="1">IF(C1490=$X$4,"Enter smelter details", IF(ISERROR($V1490),"",OFFSET('Smelter Look-up'!$F$4,$V1490-4,0)))</f>
        <v/>
      </c>
      <c r="H1490" s="217" t="str">
        <f ca="1">IF(ISERROR($V1490),"",OFFSET('Smelter Look-up'!$G$4,$V1490-4,0))</f>
        <v/>
      </c>
      <c r="I1490" s="218" t="str">
        <f ca="1">IF(ISERROR($V1490),"",OFFSET('Smelter Look-up'!$H$4,$V1490-4,0))</f>
        <v/>
      </c>
      <c r="J1490" s="218" t="str">
        <f ca="1">IF(ISERROR($V1490),"",OFFSET('Smelter Look-up'!$I$4,$V1490-4,0))</f>
        <v/>
      </c>
      <c r="K1490" s="267"/>
      <c r="L1490" s="267"/>
      <c r="M1490" s="267"/>
      <c r="N1490" s="267"/>
      <c r="O1490" s="267"/>
      <c r="P1490" s="219"/>
      <c r="Q1490" s="268"/>
      <c r="R1490" s="216" t="str">
        <f ca="1">IF(ISERROR($V1490),"",OFFSET('Smelter Look-up'!$C$4,$V1490-4,0)&amp;"")</f>
        <v/>
      </c>
      <c r="S1490" s="224" t="str">
        <f t="shared" ca="1" si="72"/>
        <v/>
      </c>
      <c r="T1490" s="224" t="str">
        <f ca="1">IF(B1490="","",IF(ISERROR(MATCH($J1490,SorP!$B$1:$B$6230,0)),"",INDIRECT("'SorP'!$A$"&amp;MATCH($J1490,SorP!$B$1:$B$6230,0))))</f>
        <v/>
      </c>
      <c r="U1490" s="239"/>
      <c r="V1490" s="269" t="e">
        <f>IF(C1490="",NA(),MATCH($B1490&amp;$C1490,'Smelter Look-up'!$J:$J,0))</f>
        <v>#N/A</v>
      </c>
      <c r="W1490" s="270"/>
      <c r="X1490" s="270">
        <f t="shared" ca="1" si="73"/>
        <v>0</v>
      </c>
      <c r="Y1490" s="270"/>
      <c r="Z1490" s="270"/>
      <c r="AB1490" s="272" t="str">
        <f t="shared" si="74"/>
        <v/>
      </c>
    </row>
    <row r="1491" spans="1:28" s="271" customFormat="1" ht="20.25">
      <c r="A1491" s="215"/>
      <c r="B1491" s="216" t="str">
        <f>IF(LEN(A1491)=0,"",INDEX('Smelter Look-up'!$A:$A,MATCH($A1491,'Smelter Look-up'!$E:$E,0)))</f>
        <v/>
      </c>
      <c r="C1491" s="220" t="str">
        <f>IF(LEN(A1491)=0,"",INDEX('Smelter Look-up'!$C:$C,MATCH($A1491,'Smelter Look-up'!$E:$E,0)))</f>
        <v/>
      </c>
      <c r="D1491" s="216"/>
      <c r="E1491" s="216" t="str">
        <f ca="1">IF(ISERROR($V1491),"",OFFSET('Smelter Look-up'!$D$4,$V1491-4,0)&amp;"")</f>
        <v/>
      </c>
      <c r="F1491" s="216" t="str">
        <f ca="1">IF(ISERROR($V1491),"",OFFSET('Smelter Look-up'!$E$4,$V1491-4,0))</f>
        <v/>
      </c>
      <c r="G1491" s="216" t="str">
        <f ca="1">IF(C1491=$X$4,"Enter smelter details", IF(ISERROR($V1491),"",OFFSET('Smelter Look-up'!$F$4,$V1491-4,0)))</f>
        <v/>
      </c>
      <c r="H1491" s="217" t="str">
        <f ca="1">IF(ISERROR($V1491),"",OFFSET('Smelter Look-up'!$G$4,$V1491-4,0))</f>
        <v/>
      </c>
      <c r="I1491" s="218" t="str">
        <f ca="1">IF(ISERROR($V1491),"",OFFSET('Smelter Look-up'!$H$4,$V1491-4,0))</f>
        <v/>
      </c>
      <c r="J1491" s="218" t="str">
        <f ca="1">IF(ISERROR($V1491),"",OFFSET('Smelter Look-up'!$I$4,$V1491-4,0))</f>
        <v/>
      </c>
      <c r="K1491" s="267"/>
      <c r="L1491" s="267"/>
      <c r="M1491" s="267"/>
      <c r="N1491" s="267"/>
      <c r="O1491" s="267"/>
      <c r="P1491" s="219"/>
      <c r="Q1491" s="268"/>
      <c r="R1491" s="216" t="str">
        <f ca="1">IF(ISERROR($V1491),"",OFFSET('Smelter Look-up'!$C$4,$V1491-4,0)&amp;"")</f>
        <v/>
      </c>
      <c r="S1491" s="224" t="str">
        <f t="shared" ca="1" si="72"/>
        <v/>
      </c>
      <c r="T1491" s="224" t="str">
        <f ca="1">IF(B1491="","",IF(ISERROR(MATCH($J1491,SorP!$B$1:$B$6230,0)),"",INDIRECT("'SorP'!$A$"&amp;MATCH($J1491,SorP!$B$1:$B$6230,0))))</f>
        <v/>
      </c>
      <c r="U1491" s="239"/>
      <c r="V1491" s="269" t="e">
        <f>IF(C1491="",NA(),MATCH($B1491&amp;$C1491,'Smelter Look-up'!$J:$J,0))</f>
        <v>#N/A</v>
      </c>
      <c r="W1491" s="270"/>
      <c r="X1491" s="270">
        <f t="shared" ca="1" si="73"/>
        <v>0</v>
      </c>
      <c r="Y1491" s="270"/>
      <c r="Z1491" s="270"/>
      <c r="AB1491" s="272" t="str">
        <f t="shared" si="74"/>
        <v/>
      </c>
    </row>
    <row r="1492" spans="1:28" s="271" customFormat="1" ht="20.25">
      <c r="A1492" s="215"/>
      <c r="B1492" s="216" t="str">
        <f>IF(LEN(A1492)=0,"",INDEX('Smelter Look-up'!$A:$A,MATCH($A1492,'Smelter Look-up'!$E:$E,0)))</f>
        <v/>
      </c>
      <c r="C1492" s="220" t="str">
        <f>IF(LEN(A1492)=0,"",INDEX('Smelter Look-up'!$C:$C,MATCH($A1492,'Smelter Look-up'!$E:$E,0)))</f>
        <v/>
      </c>
      <c r="D1492" s="216"/>
      <c r="E1492" s="216" t="str">
        <f ca="1">IF(ISERROR($V1492),"",OFFSET('Smelter Look-up'!$D$4,$V1492-4,0)&amp;"")</f>
        <v/>
      </c>
      <c r="F1492" s="216" t="str">
        <f ca="1">IF(ISERROR($V1492),"",OFFSET('Smelter Look-up'!$E$4,$V1492-4,0))</f>
        <v/>
      </c>
      <c r="G1492" s="216" t="str">
        <f ca="1">IF(C1492=$X$4,"Enter smelter details", IF(ISERROR($V1492),"",OFFSET('Smelter Look-up'!$F$4,$V1492-4,0)))</f>
        <v/>
      </c>
      <c r="H1492" s="217" t="str">
        <f ca="1">IF(ISERROR($V1492),"",OFFSET('Smelter Look-up'!$G$4,$V1492-4,0))</f>
        <v/>
      </c>
      <c r="I1492" s="218" t="str">
        <f ca="1">IF(ISERROR($V1492),"",OFFSET('Smelter Look-up'!$H$4,$V1492-4,0))</f>
        <v/>
      </c>
      <c r="J1492" s="218" t="str">
        <f ca="1">IF(ISERROR($V1492),"",OFFSET('Smelter Look-up'!$I$4,$V1492-4,0))</f>
        <v/>
      </c>
      <c r="K1492" s="267"/>
      <c r="L1492" s="267"/>
      <c r="M1492" s="267"/>
      <c r="N1492" s="267"/>
      <c r="O1492" s="267"/>
      <c r="P1492" s="219"/>
      <c r="Q1492" s="268"/>
      <c r="R1492" s="216" t="str">
        <f ca="1">IF(ISERROR($V1492),"",OFFSET('Smelter Look-up'!$C$4,$V1492-4,0)&amp;"")</f>
        <v/>
      </c>
      <c r="S1492" s="224" t="str">
        <f t="shared" ca="1" si="72"/>
        <v/>
      </c>
      <c r="T1492" s="224" t="str">
        <f ca="1">IF(B1492="","",IF(ISERROR(MATCH($J1492,SorP!$B$1:$B$6230,0)),"",INDIRECT("'SorP'!$A$"&amp;MATCH($J1492,SorP!$B$1:$B$6230,0))))</f>
        <v/>
      </c>
      <c r="U1492" s="239"/>
      <c r="V1492" s="269" t="e">
        <f>IF(C1492="",NA(),MATCH($B1492&amp;$C1492,'Smelter Look-up'!$J:$J,0))</f>
        <v>#N/A</v>
      </c>
      <c r="W1492" s="270"/>
      <c r="X1492" s="270">
        <f t="shared" ca="1" si="73"/>
        <v>0</v>
      </c>
      <c r="Y1492" s="270"/>
      <c r="Z1492" s="270"/>
      <c r="AB1492" s="272" t="str">
        <f t="shared" si="74"/>
        <v/>
      </c>
    </row>
    <row r="1493" spans="1:28" s="271" customFormat="1" ht="20.25">
      <c r="A1493" s="215"/>
      <c r="B1493" s="216" t="str">
        <f>IF(LEN(A1493)=0,"",INDEX('Smelter Look-up'!$A:$A,MATCH($A1493,'Smelter Look-up'!$E:$E,0)))</f>
        <v/>
      </c>
      <c r="C1493" s="220" t="str">
        <f>IF(LEN(A1493)=0,"",INDEX('Smelter Look-up'!$C:$C,MATCH($A1493,'Smelter Look-up'!$E:$E,0)))</f>
        <v/>
      </c>
      <c r="D1493" s="216"/>
      <c r="E1493" s="216" t="str">
        <f ca="1">IF(ISERROR($V1493),"",OFFSET('Smelter Look-up'!$D$4,$V1493-4,0)&amp;"")</f>
        <v/>
      </c>
      <c r="F1493" s="216" t="str">
        <f ca="1">IF(ISERROR($V1493),"",OFFSET('Smelter Look-up'!$E$4,$V1493-4,0))</f>
        <v/>
      </c>
      <c r="G1493" s="216" t="str">
        <f ca="1">IF(C1493=$X$4,"Enter smelter details", IF(ISERROR($V1493),"",OFFSET('Smelter Look-up'!$F$4,$V1493-4,0)))</f>
        <v/>
      </c>
      <c r="H1493" s="217" t="str">
        <f ca="1">IF(ISERROR($V1493),"",OFFSET('Smelter Look-up'!$G$4,$V1493-4,0))</f>
        <v/>
      </c>
      <c r="I1493" s="218" t="str">
        <f ca="1">IF(ISERROR($V1493),"",OFFSET('Smelter Look-up'!$H$4,$V1493-4,0))</f>
        <v/>
      </c>
      <c r="J1493" s="218" t="str">
        <f ca="1">IF(ISERROR($V1493),"",OFFSET('Smelter Look-up'!$I$4,$V1493-4,0))</f>
        <v/>
      </c>
      <c r="K1493" s="267"/>
      <c r="L1493" s="267"/>
      <c r="M1493" s="267"/>
      <c r="N1493" s="267"/>
      <c r="O1493" s="267"/>
      <c r="P1493" s="219"/>
      <c r="Q1493" s="268"/>
      <c r="R1493" s="216" t="str">
        <f ca="1">IF(ISERROR($V1493),"",OFFSET('Smelter Look-up'!$C$4,$V1493-4,0)&amp;"")</f>
        <v/>
      </c>
      <c r="S1493" s="224" t="str">
        <f t="shared" ca="1" si="72"/>
        <v/>
      </c>
      <c r="T1493" s="224" t="str">
        <f ca="1">IF(B1493="","",IF(ISERROR(MATCH($J1493,SorP!$B$1:$B$6230,0)),"",INDIRECT("'SorP'!$A$"&amp;MATCH($J1493,SorP!$B$1:$B$6230,0))))</f>
        <v/>
      </c>
      <c r="U1493" s="239"/>
      <c r="V1493" s="269" t="e">
        <f>IF(C1493="",NA(),MATCH($B1493&amp;$C1493,'Smelter Look-up'!$J:$J,0))</f>
        <v>#N/A</v>
      </c>
      <c r="W1493" s="270"/>
      <c r="X1493" s="270">
        <f t="shared" ca="1" si="73"/>
        <v>0</v>
      </c>
      <c r="Y1493" s="270"/>
      <c r="Z1493" s="270"/>
      <c r="AB1493" s="272" t="str">
        <f t="shared" si="74"/>
        <v/>
      </c>
    </row>
    <row r="1494" spans="1:28" s="271" customFormat="1" ht="20.25">
      <c r="A1494" s="215"/>
      <c r="B1494" s="216" t="str">
        <f>IF(LEN(A1494)=0,"",INDEX('Smelter Look-up'!$A:$A,MATCH($A1494,'Smelter Look-up'!$E:$E,0)))</f>
        <v/>
      </c>
      <c r="C1494" s="220" t="str">
        <f>IF(LEN(A1494)=0,"",INDEX('Smelter Look-up'!$C:$C,MATCH($A1494,'Smelter Look-up'!$E:$E,0)))</f>
        <v/>
      </c>
      <c r="D1494" s="216"/>
      <c r="E1494" s="216" t="str">
        <f ca="1">IF(ISERROR($V1494),"",OFFSET('Smelter Look-up'!$D$4,$V1494-4,0)&amp;"")</f>
        <v/>
      </c>
      <c r="F1494" s="216" t="str">
        <f ca="1">IF(ISERROR($V1494),"",OFFSET('Smelter Look-up'!$E$4,$V1494-4,0))</f>
        <v/>
      </c>
      <c r="G1494" s="216" t="str">
        <f ca="1">IF(C1494=$X$4,"Enter smelter details", IF(ISERROR($V1494),"",OFFSET('Smelter Look-up'!$F$4,$V1494-4,0)))</f>
        <v/>
      </c>
      <c r="H1494" s="217" t="str">
        <f ca="1">IF(ISERROR($V1494),"",OFFSET('Smelter Look-up'!$G$4,$V1494-4,0))</f>
        <v/>
      </c>
      <c r="I1494" s="218" t="str">
        <f ca="1">IF(ISERROR($V1494),"",OFFSET('Smelter Look-up'!$H$4,$V1494-4,0))</f>
        <v/>
      </c>
      <c r="J1494" s="218" t="str">
        <f ca="1">IF(ISERROR($V1494),"",OFFSET('Smelter Look-up'!$I$4,$V1494-4,0))</f>
        <v/>
      </c>
      <c r="K1494" s="267"/>
      <c r="L1494" s="267"/>
      <c r="M1494" s="267"/>
      <c r="N1494" s="267"/>
      <c r="O1494" s="267"/>
      <c r="P1494" s="219"/>
      <c r="Q1494" s="268"/>
      <c r="R1494" s="216" t="str">
        <f ca="1">IF(ISERROR($V1494),"",OFFSET('Smelter Look-up'!$C$4,$V1494-4,0)&amp;"")</f>
        <v/>
      </c>
      <c r="S1494" s="224" t="str">
        <f t="shared" ca="1" si="72"/>
        <v/>
      </c>
      <c r="T1494" s="224" t="str">
        <f ca="1">IF(B1494="","",IF(ISERROR(MATCH($J1494,SorP!$B$1:$B$6230,0)),"",INDIRECT("'SorP'!$A$"&amp;MATCH($J1494,SorP!$B$1:$B$6230,0))))</f>
        <v/>
      </c>
      <c r="U1494" s="239"/>
      <c r="V1494" s="269" t="e">
        <f>IF(C1494="",NA(),MATCH($B1494&amp;$C1494,'Smelter Look-up'!$J:$J,0))</f>
        <v>#N/A</v>
      </c>
      <c r="W1494" s="270"/>
      <c r="X1494" s="270">
        <f t="shared" ca="1" si="73"/>
        <v>0</v>
      </c>
      <c r="Y1494" s="270"/>
      <c r="Z1494" s="270"/>
      <c r="AB1494" s="272" t="str">
        <f t="shared" si="74"/>
        <v/>
      </c>
    </row>
    <row r="1495" spans="1:28" s="271" customFormat="1" ht="20.25">
      <c r="A1495" s="215"/>
      <c r="B1495" s="216" t="str">
        <f>IF(LEN(A1495)=0,"",INDEX('Smelter Look-up'!$A:$A,MATCH($A1495,'Smelter Look-up'!$E:$E,0)))</f>
        <v/>
      </c>
      <c r="C1495" s="220" t="str">
        <f>IF(LEN(A1495)=0,"",INDEX('Smelter Look-up'!$C:$C,MATCH($A1495,'Smelter Look-up'!$E:$E,0)))</f>
        <v/>
      </c>
      <c r="D1495" s="216"/>
      <c r="E1495" s="216" t="str">
        <f ca="1">IF(ISERROR($V1495),"",OFFSET('Smelter Look-up'!$D$4,$V1495-4,0)&amp;"")</f>
        <v/>
      </c>
      <c r="F1495" s="216" t="str">
        <f ca="1">IF(ISERROR($V1495),"",OFFSET('Smelter Look-up'!$E$4,$V1495-4,0))</f>
        <v/>
      </c>
      <c r="G1495" s="216" t="str">
        <f ca="1">IF(C1495=$X$4,"Enter smelter details", IF(ISERROR($V1495),"",OFFSET('Smelter Look-up'!$F$4,$V1495-4,0)))</f>
        <v/>
      </c>
      <c r="H1495" s="217" t="str">
        <f ca="1">IF(ISERROR($V1495),"",OFFSET('Smelter Look-up'!$G$4,$V1495-4,0))</f>
        <v/>
      </c>
      <c r="I1495" s="218" t="str">
        <f ca="1">IF(ISERROR($V1495),"",OFFSET('Smelter Look-up'!$H$4,$V1495-4,0))</f>
        <v/>
      </c>
      <c r="J1495" s="218" t="str">
        <f ca="1">IF(ISERROR($V1495),"",OFFSET('Smelter Look-up'!$I$4,$V1495-4,0))</f>
        <v/>
      </c>
      <c r="K1495" s="267"/>
      <c r="L1495" s="267"/>
      <c r="M1495" s="267"/>
      <c r="N1495" s="267"/>
      <c r="O1495" s="267"/>
      <c r="P1495" s="219"/>
      <c r="Q1495" s="268"/>
      <c r="R1495" s="216" t="str">
        <f ca="1">IF(ISERROR($V1495),"",OFFSET('Smelter Look-up'!$C$4,$V1495-4,0)&amp;"")</f>
        <v/>
      </c>
      <c r="S1495" s="224" t="str">
        <f t="shared" ca="1" si="72"/>
        <v/>
      </c>
      <c r="T1495" s="224" t="str">
        <f ca="1">IF(B1495="","",IF(ISERROR(MATCH($J1495,SorP!$B$1:$B$6230,0)),"",INDIRECT("'SorP'!$A$"&amp;MATCH($J1495,SorP!$B$1:$B$6230,0))))</f>
        <v/>
      </c>
      <c r="U1495" s="239"/>
      <c r="V1495" s="269" t="e">
        <f>IF(C1495="",NA(),MATCH($B1495&amp;$C1495,'Smelter Look-up'!$J:$J,0))</f>
        <v>#N/A</v>
      </c>
      <c r="W1495" s="270"/>
      <c r="X1495" s="270">
        <f t="shared" ca="1" si="73"/>
        <v>0</v>
      </c>
      <c r="Y1495" s="270"/>
      <c r="Z1495" s="270"/>
      <c r="AB1495" s="272" t="str">
        <f t="shared" si="74"/>
        <v/>
      </c>
    </row>
    <row r="1496" spans="1:28" s="271" customFormat="1" ht="20.25">
      <c r="A1496" s="215"/>
      <c r="B1496" s="216" t="str">
        <f>IF(LEN(A1496)=0,"",INDEX('Smelter Look-up'!$A:$A,MATCH($A1496,'Smelter Look-up'!$E:$E,0)))</f>
        <v/>
      </c>
      <c r="C1496" s="220" t="str">
        <f>IF(LEN(A1496)=0,"",INDEX('Smelter Look-up'!$C:$C,MATCH($A1496,'Smelter Look-up'!$E:$E,0)))</f>
        <v/>
      </c>
      <c r="D1496" s="216"/>
      <c r="E1496" s="216" t="str">
        <f ca="1">IF(ISERROR($V1496),"",OFFSET('Smelter Look-up'!$D$4,$V1496-4,0)&amp;"")</f>
        <v/>
      </c>
      <c r="F1496" s="216" t="str">
        <f ca="1">IF(ISERROR($V1496),"",OFFSET('Smelter Look-up'!$E$4,$V1496-4,0))</f>
        <v/>
      </c>
      <c r="G1496" s="216" t="str">
        <f ca="1">IF(C1496=$X$4,"Enter smelter details", IF(ISERROR($V1496),"",OFFSET('Smelter Look-up'!$F$4,$V1496-4,0)))</f>
        <v/>
      </c>
      <c r="H1496" s="217" t="str">
        <f ca="1">IF(ISERROR($V1496),"",OFFSET('Smelter Look-up'!$G$4,$V1496-4,0))</f>
        <v/>
      </c>
      <c r="I1496" s="218" t="str">
        <f ca="1">IF(ISERROR($V1496),"",OFFSET('Smelter Look-up'!$H$4,$V1496-4,0))</f>
        <v/>
      </c>
      <c r="J1496" s="218" t="str">
        <f ca="1">IF(ISERROR($V1496),"",OFFSET('Smelter Look-up'!$I$4,$V1496-4,0))</f>
        <v/>
      </c>
      <c r="K1496" s="267"/>
      <c r="L1496" s="267"/>
      <c r="M1496" s="267"/>
      <c r="N1496" s="267"/>
      <c r="O1496" s="267"/>
      <c r="P1496" s="219"/>
      <c r="Q1496" s="268"/>
      <c r="R1496" s="216" t="str">
        <f ca="1">IF(ISERROR($V1496),"",OFFSET('Smelter Look-up'!$C$4,$V1496-4,0)&amp;"")</f>
        <v/>
      </c>
      <c r="S1496" s="224" t="str">
        <f t="shared" ca="1" si="72"/>
        <v/>
      </c>
      <c r="T1496" s="224" t="str">
        <f ca="1">IF(B1496="","",IF(ISERROR(MATCH($J1496,SorP!$B$1:$B$6230,0)),"",INDIRECT("'SorP'!$A$"&amp;MATCH($J1496,SorP!$B$1:$B$6230,0))))</f>
        <v/>
      </c>
      <c r="U1496" s="239"/>
      <c r="V1496" s="269" t="e">
        <f>IF(C1496="",NA(),MATCH($B1496&amp;$C1496,'Smelter Look-up'!$J:$J,0))</f>
        <v>#N/A</v>
      </c>
      <c r="W1496" s="270"/>
      <c r="X1496" s="270">
        <f t="shared" ca="1" si="73"/>
        <v>0</v>
      </c>
      <c r="Y1496" s="270"/>
      <c r="Z1496" s="270"/>
      <c r="AB1496" s="272" t="str">
        <f t="shared" si="74"/>
        <v/>
      </c>
    </row>
    <row r="1497" spans="1:28" s="271" customFormat="1" ht="20.25">
      <c r="A1497" s="215"/>
      <c r="B1497" s="216" t="str">
        <f>IF(LEN(A1497)=0,"",INDEX('Smelter Look-up'!$A:$A,MATCH($A1497,'Smelter Look-up'!$E:$E,0)))</f>
        <v/>
      </c>
      <c r="C1497" s="220" t="str">
        <f>IF(LEN(A1497)=0,"",INDEX('Smelter Look-up'!$C:$C,MATCH($A1497,'Smelter Look-up'!$E:$E,0)))</f>
        <v/>
      </c>
      <c r="D1497" s="216"/>
      <c r="E1497" s="216" t="str">
        <f ca="1">IF(ISERROR($V1497),"",OFFSET('Smelter Look-up'!$D$4,$V1497-4,0)&amp;"")</f>
        <v/>
      </c>
      <c r="F1497" s="216" t="str">
        <f ca="1">IF(ISERROR($V1497),"",OFFSET('Smelter Look-up'!$E$4,$V1497-4,0))</f>
        <v/>
      </c>
      <c r="G1497" s="216" t="str">
        <f ca="1">IF(C1497=$X$4,"Enter smelter details", IF(ISERROR($V1497),"",OFFSET('Smelter Look-up'!$F$4,$V1497-4,0)))</f>
        <v/>
      </c>
      <c r="H1497" s="217" t="str">
        <f ca="1">IF(ISERROR($V1497),"",OFFSET('Smelter Look-up'!$G$4,$V1497-4,0))</f>
        <v/>
      </c>
      <c r="I1497" s="218" t="str">
        <f ca="1">IF(ISERROR($V1497),"",OFFSET('Smelter Look-up'!$H$4,$V1497-4,0))</f>
        <v/>
      </c>
      <c r="J1497" s="218" t="str">
        <f ca="1">IF(ISERROR($V1497),"",OFFSET('Smelter Look-up'!$I$4,$V1497-4,0))</f>
        <v/>
      </c>
      <c r="K1497" s="267"/>
      <c r="L1497" s="267"/>
      <c r="M1497" s="267"/>
      <c r="N1497" s="267"/>
      <c r="O1497" s="267"/>
      <c r="P1497" s="219"/>
      <c r="Q1497" s="268"/>
      <c r="R1497" s="216" t="str">
        <f ca="1">IF(ISERROR($V1497),"",OFFSET('Smelter Look-up'!$C$4,$V1497-4,0)&amp;"")</f>
        <v/>
      </c>
      <c r="S1497" s="224" t="str">
        <f t="shared" ca="1" si="72"/>
        <v/>
      </c>
      <c r="T1497" s="224" t="str">
        <f ca="1">IF(B1497="","",IF(ISERROR(MATCH($J1497,SorP!$B$1:$B$6230,0)),"",INDIRECT("'SorP'!$A$"&amp;MATCH($J1497,SorP!$B$1:$B$6230,0))))</f>
        <v/>
      </c>
      <c r="U1497" s="239"/>
      <c r="V1497" s="269" t="e">
        <f>IF(C1497="",NA(),MATCH($B1497&amp;$C1497,'Smelter Look-up'!$J:$J,0))</f>
        <v>#N/A</v>
      </c>
      <c r="W1497" s="270"/>
      <c r="X1497" s="270">
        <f t="shared" ca="1" si="73"/>
        <v>0</v>
      </c>
      <c r="Y1497" s="270"/>
      <c r="Z1497" s="270"/>
      <c r="AB1497" s="272" t="str">
        <f t="shared" si="74"/>
        <v/>
      </c>
    </row>
    <row r="1498" spans="1:28" s="271" customFormat="1" ht="20.25">
      <c r="A1498" s="215"/>
      <c r="B1498" s="216" t="str">
        <f>IF(LEN(A1498)=0,"",INDEX('Smelter Look-up'!$A:$A,MATCH($A1498,'Smelter Look-up'!$E:$E,0)))</f>
        <v/>
      </c>
      <c r="C1498" s="220" t="str">
        <f>IF(LEN(A1498)=0,"",INDEX('Smelter Look-up'!$C:$C,MATCH($A1498,'Smelter Look-up'!$E:$E,0)))</f>
        <v/>
      </c>
      <c r="D1498" s="216"/>
      <c r="E1498" s="216" t="str">
        <f ca="1">IF(ISERROR($V1498),"",OFFSET('Smelter Look-up'!$D$4,$V1498-4,0)&amp;"")</f>
        <v/>
      </c>
      <c r="F1498" s="216" t="str">
        <f ca="1">IF(ISERROR($V1498),"",OFFSET('Smelter Look-up'!$E$4,$V1498-4,0))</f>
        <v/>
      </c>
      <c r="G1498" s="216" t="str">
        <f ca="1">IF(C1498=$X$4,"Enter smelter details", IF(ISERROR($V1498),"",OFFSET('Smelter Look-up'!$F$4,$V1498-4,0)))</f>
        <v/>
      </c>
      <c r="H1498" s="217" t="str">
        <f ca="1">IF(ISERROR($V1498),"",OFFSET('Smelter Look-up'!$G$4,$V1498-4,0))</f>
        <v/>
      </c>
      <c r="I1498" s="218" t="str">
        <f ca="1">IF(ISERROR($V1498),"",OFFSET('Smelter Look-up'!$H$4,$V1498-4,0))</f>
        <v/>
      </c>
      <c r="J1498" s="218" t="str">
        <f ca="1">IF(ISERROR($V1498),"",OFFSET('Smelter Look-up'!$I$4,$V1498-4,0))</f>
        <v/>
      </c>
      <c r="K1498" s="267"/>
      <c r="L1498" s="267"/>
      <c r="M1498" s="267"/>
      <c r="N1498" s="267"/>
      <c r="O1498" s="267"/>
      <c r="P1498" s="219"/>
      <c r="Q1498" s="268"/>
      <c r="R1498" s="216" t="str">
        <f ca="1">IF(ISERROR($V1498),"",OFFSET('Smelter Look-up'!$C$4,$V1498-4,0)&amp;"")</f>
        <v/>
      </c>
      <c r="S1498" s="224" t="str">
        <f t="shared" ca="1" si="72"/>
        <v/>
      </c>
      <c r="T1498" s="224" t="str">
        <f ca="1">IF(B1498="","",IF(ISERROR(MATCH($J1498,SorP!$B$1:$B$6230,0)),"",INDIRECT("'SorP'!$A$"&amp;MATCH($J1498,SorP!$B$1:$B$6230,0))))</f>
        <v/>
      </c>
      <c r="U1498" s="239"/>
      <c r="V1498" s="269" t="e">
        <f>IF(C1498="",NA(),MATCH($B1498&amp;$C1498,'Smelter Look-up'!$J:$J,0))</f>
        <v>#N/A</v>
      </c>
      <c r="W1498" s="270"/>
      <c r="X1498" s="270">
        <f t="shared" ca="1" si="73"/>
        <v>0</v>
      </c>
      <c r="Y1498" s="270"/>
      <c r="Z1498" s="270"/>
      <c r="AB1498" s="272" t="str">
        <f t="shared" si="74"/>
        <v/>
      </c>
    </row>
    <row r="1499" spans="1:28" s="271" customFormat="1" ht="20.25">
      <c r="A1499" s="215"/>
      <c r="B1499" s="216" t="str">
        <f>IF(LEN(A1499)=0,"",INDEX('Smelter Look-up'!$A:$A,MATCH($A1499,'Smelter Look-up'!$E:$E,0)))</f>
        <v/>
      </c>
      <c r="C1499" s="220" t="str">
        <f>IF(LEN(A1499)=0,"",INDEX('Smelter Look-up'!$C:$C,MATCH($A1499,'Smelter Look-up'!$E:$E,0)))</f>
        <v/>
      </c>
      <c r="D1499" s="216"/>
      <c r="E1499" s="216" t="str">
        <f ca="1">IF(ISERROR($V1499),"",OFFSET('Smelter Look-up'!$D$4,$V1499-4,0)&amp;"")</f>
        <v/>
      </c>
      <c r="F1499" s="216" t="str">
        <f ca="1">IF(ISERROR($V1499),"",OFFSET('Smelter Look-up'!$E$4,$V1499-4,0))</f>
        <v/>
      </c>
      <c r="G1499" s="216" t="str">
        <f ca="1">IF(C1499=$X$4,"Enter smelter details", IF(ISERROR($V1499),"",OFFSET('Smelter Look-up'!$F$4,$V1499-4,0)))</f>
        <v/>
      </c>
      <c r="H1499" s="217" t="str">
        <f ca="1">IF(ISERROR($V1499),"",OFFSET('Smelter Look-up'!$G$4,$V1499-4,0))</f>
        <v/>
      </c>
      <c r="I1499" s="218" t="str">
        <f ca="1">IF(ISERROR($V1499),"",OFFSET('Smelter Look-up'!$H$4,$V1499-4,0))</f>
        <v/>
      </c>
      <c r="J1499" s="218" t="str">
        <f ca="1">IF(ISERROR($V1499),"",OFFSET('Smelter Look-up'!$I$4,$V1499-4,0))</f>
        <v/>
      </c>
      <c r="K1499" s="267"/>
      <c r="L1499" s="267"/>
      <c r="M1499" s="267"/>
      <c r="N1499" s="267"/>
      <c r="O1499" s="267"/>
      <c r="P1499" s="219"/>
      <c r="Q1499" s="268"/>
      <c r="R1499" s="216" t="str">
        <f ca="1">IF(ISERROR($V1499),"",OFFSET('Smelter Look-up'!$C$4,$V1499-4,0)&amp;"")</f>
        <v/>
      </c>
      <c r="S1499" s="224" t="str">
        <f t="shared" ca="1" si="72"/>
        <v/>
      </c>
      <c r="T1499" s="224" t="str">
        <f ca="1">IF(B1499="","",IF(ISERROR(MATCH($J1499,SorP!$B$1:$B$6230,0)),"",INDIRECT("'SorP'!$A$"&amp;MATCH($J1499,SorP!$B$1:$B$6230,0))))</f>
        <v/>
      </c>
      <c r="U1499" s="239"/>
      <c r="V1499" s="269" t="e">
        <f>IF(C1499="",NA(),MATCH($B1499&amp;$C1499,'Smelter Look-up'!$J:$J,0))</f>
        <v>#N/A</v>
      </c>
      <c r="W1499" s="270"/>
      <c r="X1499" s="270">
        <f t="shared" ca="1" si="73"/>
        <v>0</v>
      </c>
      <c r="Y1499" s="270"/>
      <c r="Z1499" s="270"/>
      <c r="AB1499" s="272" t="str">
        <f t="shared" si="74"/>
        <v/>
      </c>
    </row>
    <row r="1500" spans="1:28" s="271" customFormat="1" ht="20.25">
      <c r="A1500" s="215"/>
      <c r="B1500" s="216" t="str">
        <f>IF(LEN(A1500)=0,"",INDEX('Smelter Look-up'!$A:$A,MATCH($A1500,'Smelter Look-up'!$E:$E,0)))</f>
        <v/>
      </c>
      <c r="C1500" s="220" t="str">
        <f>IF(LEN(A1500)=0,"",INDEX('Smelter Look-up'!$C:$C,MATCH($A1500,'Smelter Look-up'!$E:$E,0)))</f>
        <v/>
      </c>
      <c r="D1500" s="216"/>
      <c r="E1500" s="216" t="str">
        <f ca="1">IF(ISERROR($V1500),"",OFFSET('Smelter Look-up'!$D$4,$V1500-4,0)&amp;"")</f>
        <v/>
      </c>
      <c r="F1500" s="216" t="str">
        <f ca="1">IF(ISERROR($V1500),"",OFFSET('Smelter Look-up'!$E$4,$V1500-4,0))</f>
        <v/>
      </c>
      <c r="G1500" s="216" t="str">
        <f ca="1">IF(C1500=$X$4,"Enter smelter details", IF(ISERROR($V1500),"",OFFSET('Smelter Look-up'!$F$4,$V1500-4,0)))</f>
        <v/>
      </c>
      <c r="H1500" s="217" t="str">
        <f ca="1">IF(ISERROR($V1500),"",OFFSET('Smelter Look-up'!$G$4,$V1500-4,0))</f>
        <v/>
      </c>
      <c r="I1500" s="218" t="str">
        <f ca="1">IF(ISERROR($V1500),"",OFFSET('Smelter Look-up'!$H$4,$V1500-4,0))</f>
        <v/>
      </c>
      <c r="J1500" s="218" t="str">
        <f ca="1">IF(ISERROR($V1500),"",OFFSET('Smelter Look-up'!$I$4,$V1500-4,0))</f>
        <v/>
      </c>
      <c r="K1500" s="267"/>
      <c r="L1500" s="267"/>
      <c r="M1500" s="267"/>
      <c r="N1500" s="267"/>
      <c r="O1500" s="267"/>
      <c r="P1500" s="219"/>
      <c r="Q1500" s="268"/>
      <c r="R1500" s="216" t="str">
        <f ca="1">IF(ISERROR($V1500),"",OFFSET('Smelter Look-up'!$C$4,$V1500-4,0)&amp;"")</f>
        <v/>
      </c>
      <c r="S1500" s="224" t="str">
        <f t="shared" ca="1" si="72"/>
        <v/>
      </c>
      <c r="T1500" s="224" t="str">
        <f ca="1">IF(B1500="","",IF(ISERROR(MATCH($J1500,SorP!$B$1:$B$6230,0)),"",INDIRECT("'SorP'!$A$"&amp;MATCH($J1500,SorP!$B$1:$B$6230,0))))</f>
        <v/>
      </c>
      <c r="U1500" s="239"/>
      <c r="V1500" s="269" t="e">
        <f>IF(C1500="",NA(),MATCH($B1500&amp;$C1500,'Smelter Look-up'!$J:$J,0))</f>
        <v>#N/A</v>
      </c>
      <c r="W1500" s="270"/>
      <c r="X1500" s="270">
        <f t="shared" ca="1" si="73"/>
        <v>0</v>
      </c>
      <c r="Y1500" s="270"/>
      <c r="Z1500" s="270"/>
      <c r="AB1500" s="272" t="str">
        <f t="shared" si="74"/>
        <v/>
      </c>
    </row>
    <row r="1501" spans="1:28" s="271" customFormat="1" ht="20.25">
      <c r="A1501" s="215"/>
      <c r="B1501" s="216" t="str">
        <f>IF(LEN(A1501)=0,"",INDEX('Smelter Look-up'!$A:$A,MATCH($A1501,'Smelter Look-up'!$E:$E,0)))</f>
        <v/>
      </c>
      <c r="C1501" s="220" t="str">
        <f>IF(LEN(A1501)=0,"",INDEX('Smelter Look-up'!$C:$C,MATCH($A1501,'Smelter Look-up'!$E:$E,0)))</f>
        <v/>
      </c>
      <c r="D1501" s="216"/>
      <c r="E1501" s="216" t="str">
        <f ca="1">IF(ISERROR($V1501),"",OFFSET('Smelter Look-up'!$D$4,$V1501-4,0)&amp;"")</f>
        <v/>
      </c>
      <c r="F1501" s="216" t="str">
        <f ca="1">IF(ISERROR($V1501),"",OFFSET('Smelter Look-up'!$E$4,$V1501-4,0))</f>
        <v/>
      </c>
      <c r="G1501" s="216" t="str">
        <f ca="1">IF(C1501=$X$4,"Enter smelter details", IF(ISERROR($V1501),"",OFFSET('Smelter Look-up'!$F$4,$V1501-4,0)))</f>
        <v/>
      </c>
      <c r="H1501" s="217" t="str">
        <f ca="1">IF(ISERROR($V1501),"",OFFSET('Smelter Look-up'!$G$4,$V1501-4,0))</f>
        <v/>
      </c>
      <c r="I1501" s="218" t="str">
        <f ca="1">IF(ISERROR($V1501),"",OFFSET('Smelter Look-up'!$H$4,$V1501-4,0))</f>
        <v/>
      </c>
      <c r="J1501" s="218" t="str">
        <f ca="1">IF(ISERROR($V1501),"",OFFSET('Smelter Look-up'!$I$4,$V1501-4,0))</f>
        <v/>
      </c>
      <c r="K1501" s="267"/>
      <c r="L1501" s="267"/>
      <c r="M1501" s="267"/>
      <c r="N1501" s="267"/>
      <c r="O1501" s="267"/>
      <c r="P1501" s="219"/>
      <c r="Q1501" s="268"/>
      <c r="R1501" s="216" t="str">
        <f ca="1">IF(ISERROR($V1501),"",OFFSET('Smelter Look-up'!$C$4,$V1501-4,0)&amp;"")</f>
        <v/>
      </c>
      <c r="S1501" s="224" t="str">
        <f t="shared" ca="1" si="72"/>
        <v/>
      </c>
      <c r="T1501" s="224" t="str">
        <f ca="1">IF(B1501="","",IF(ISERROR(MATCH($J1501,SorP!$B$1:$B$6230,0)),"",INDIRECT("'SorP'!$A$"&amp;MATCH($J1501,SorP!$B$1:$B$6230,0))))</f>
        <v/>
      </c>
      <c r="U1501" s="239"/>
      <c r="V1501" s="269" t="e">
        <f>IF(C1501="",NA(),MATCH($B1501&amp;$C1501,'Smelter Look-up'!$J:$J,0))</f>
        <v>#N/A</v>
      </c>
      <c r="W1501" s="270"/>
      <c r="X1501" s="270">
        <f t="shared" ca="1" si="73"/>
        <v>0</v>
      </c>
      <c r="Y1501" s="270"/>
      <c r="Z1501" s="270"/>
      <c r="AB1501" s="272" t="str">
        <f t="shared" si="74"/>
        <v/>
      </c>
    </row>
    <row r="1502" spans="1:28" s="271" customFormat="1" ht="20.25">
      <c r="A1502" s="215"/>
      <c r="B1502" s="216" t="str">
        <f>IF(LEN(A1502)=0,"",INDEX('Smelter Look-up'!$A:$A,MATCH($A1502,'Smelter Look-up'!$E:$E,0)))</f>
        <v/>
      </c>
      <c r="C1502" s="220" t="str">
        <f>IF(LEN(A1502)=0,"",INDEX('Smelter Look-up'!$C:$C,MATCH($A1502,'Smelter Look-up'!$E:$E,0)))</f>
        <v/>
      </c>
      <c r="D1502" s="216"/>
      <c r="E1502" s="216" t="str">
        <f ca="1">IF(ISERROR($V1502),"",OFFSET('Smelter Look-up'!$D$4,$V1502-4,0)&amp;"")</f>
        <v/>
      </c>
      <c r="F1502" s="216" t="str">
        <f ca="1">IF(ISERROR($V1502),"",OFFSET('Smelter Look-up'!$E$4,$V1502-4,0))</f>
        <v/>
      </c>
      <c r="G1502" s="216" t="str">
        <f ca="1">IF(C1502=$X$4,"Enter smelter details", IF(ISERROR($V1502),"",OFFSET('Smelter Look-up'!$F$4,$V1502-4,0)))</f>
        <v/>
      </c>
      <c r="H1502" s="217" t="str">
        <f ca="1">IF(ISERROR($V1502),"",OFFSET('Smelter Look-up'!$G$4,$V1502-4,0))</f>
        <v/>
      </c>
      <c r="I1502" s="218" t="str">
        <f ca="1">IF(ISERROR($V1502),"",OFFSET('Smelter Look-up'!$H$4,$V1502-4,0))</f>
        <v/>
      </c>
      <c r="J1502" s="218" t="str">
        <f ca="1">IF(ISERROR($V1502),"",OFFSET('Smelter Look-up'!$I$4,$V1502-4,0))</f>
        <v/>
      </c>
      <c r="K1502" s="267"/>
      <c r="L1502" s="267"/>
      <c r="M1502" s="267"/>
      <c r="N1502" s="267"/>
      <c r="O1502" s="267"/>
      <c r="P1502" s="219"/>
      <c r="Q1502" s="268"/>
      <c r="R1502" s="216" t="str">
        <f ca="1">IF(ISERROR($V1502),"",OFFSET('Smelter Look-up'!$C$4,$V1502-4,0)&amp;"")</f>
        <v/>
      </c>
      <c r="S1502" s="224" t="str">
        <f t="shared" ca="1" si="72"/>
        <v/>
      </c>
      <c r="T1502" s="224" t="str">
        <f ca="1">IF(B1502="","",IF(ISERROR(MATCH($J1502,SorP!$B$1:$B$6230,0)),"",INDIRECT("'SorP'!$A$"&amp;MATCH($J1502,SorP!$B$1:$B$6230,0))))</f>
        <v/>
      </c>
      <c r="U1502" s="239"/>
      <c r="V1502" s="269" t="e">
        <f>IF(C1502="",NA(),MATCH($B1502&amp;$C1502,'Smelter Look-up'!$J:$J,0))</f>
        <v>#N/A</v>
      </c>
      <c r="W1502" s="270"/>
      <c r="X1502" s="270">
        <f t="shared" ca="1" si="73"/>
        <v>0</v>
      </c>
      <c r="Y1502" s="270"/>
      <c r="Z1502" s="270"/>
      <c r="AB1502" s="272" t="str">
        <f t="shared" si="74"/>
        <v/>
      </c>
    </row>
    <row r="1503" spans="1:28" s="271" customFormat="1" ht="20.25">
      <c r="A1503" s="215"/>
      <c r="B1503" s="216" t="str">
        <f>IF(LEN(A1503)=0,"",INDEX('Smelter Look-up'!$A:$A,MATCH($A1503,'Smelter Look-up'!$E:$E,0)))</f>
        <v/>
      </c>
      <c r="C1503" s="220" t="str">
        <f>IF(LEN(A1503)=0,"",INDEX('Smelter Look-up'!$C:$C,MATCH($A1503,'Smelter Look-up'!$E:$E,0)))</f>
        <v/>
      </c>
      <c r="D1503" s="216"/>
      <c r="E1503" s="216" t="str">
        <f ca="1">IF(ISERROR($V1503),"",OFFSET('Smelter Look-up'!$D$4,$V1503-4,0)&amp;"")</f>
        <v/>
      </c>
      <c r="F1503" s="216" t="str">
        <f ca="1">IF(ISERROR($V1503),"",OFFSET('Smelter Look-up'!$E$4,$V1503-4,0))</f>
        <v/>
      </c>
      <c r="G1503" s="216" t="str">
        <f ca="1">IF(C1503=$X$4,"Enter smelter details", IF(ISERROR($V1503),"",OFFSET('Smelter Look-up'!$F$4,$V1503-4,0)))</f>
        <v/>
      </c>
      <c r="H1503" s="217" t="str">
        <f ca="1">IF(ISERROR($V1503),"",OFFSET('Smelter Look-up'!$G$4,$V1503-4,0))</f>
        <v/>
      </c>
      <c r="I1503" s="218" t="str">
        <f ca="1">IF(ISERROR($V1503),"",OFFSET('Smelter Look-up'!$H$4,$V1503-4,0))</f>
        <v/>
      </c>
      <c r="J1503" s="218" t="str">
        <f ca="1">IF(ISERROR($V1503),"",OFFSET('Smelter Look-up'!$I$4,$V1503-4,0))</f>
        <v/>
      </c>
      <c r="K1503" s="267"/>
      <c r="L1503" s="267"/>
      <c r="M1503" s="267"/>
      <c r="N1503" s="267"/>
      <c r="O1503" s="267"/>
      <c r="P1503" s="219"/>
      <c r="Q1503" s="268"/>
      <c r="R1503" s="216" t="str">
        <f ca="1">IF(ISERROR($V1503),"",OFFSET('Smelter Look-up'!$C$4,$V1503-4,0)&amp;"")</f>
        <v/>
      </c>
      <c r="S1503" s="224" t="str">
        <f t="shared" ca="1" si="72"/>
        <v/>
      </c>
      <c r="T1503" s="224" t="str">
        <f ca="1">IF(B1503="","",IF(ISERROR(MATCH($J1503,SorP!$B$1:$B$6230,0)),"",INDIRECT("'SorP'!$A$"&amp;MATCH($J1503,SorP!$B$1:$B$6230,0))))</f>
        <v/>
      </c>
      <c r="U1503" s="239"/>
      <c r="V1503" s="269" t="e">
        <f>IF(C1503="",NA(),MATCH($B1503&amp;$C1503,'Smelter Look-up'!$J:$J,0))</f>
        <v>#N/A</v>
      </c>
      <c r="W1503" s="270"/>
      <c r="X1503" s="270">
        <f t="shared" ca="1" si="73"/>
        <v>0</v>
      </c>
      <c r="Y1503" s="270"/>
      <c r="Z1503" s="270"/>
      <c r="AB1503" s="272" t="str">
        <f t="shared" si="74"/>
        <v/>
      </c>
    </row>
    <row r="1504" spans="1:28" s="271" customFormat="1" ht="20.25">
      <c r="A1504" s="215"/>
      <c r="B1504" s="216" t="str">
        <f>IF(LEN(A1504)=0,"",INDEX('Smelter Look-up'!$A:$A,MATCH($A1504,'Smelter Look-up'!$E:$E,0)))</f>
        <v/>
      </c>
      <c r="C1504" s="220" t="str">
        <f>IF(LEN(A1504)=0,"",INDEX('Smelter Look-up'!$C:$C,MATCH($A1504,'Smelter Look-up'!$E:$E,0)))</f>
        <v/>
      </c>
      <c r="D1504" s="216"/>
      <c r="E1504" s="216" t="str">
        <f ca="1">IF(ISERROR($V1504),"",OFFSET('Smelter Look-up'!$D$4,$V1504-4,0)&amp;"")</f>
        <v/>
      </c>
      <c r="F1504" s="216" t="str">
        <f ca="1">IF(ISERROR($V1504),"",OFFSET('Smelter Look-up'!$E$4,$V1504-4,0))</f>
        <v/>
      </c>
      <c r="G1504" s="216" t="str">
        <f ca="1">IF(C1504=$X$4,"Enter smelter details", IF(ISERROR($V1504),"",OFFSET('Smelter Look-up'!$F$4,$V1504-4,0)))</f>
        <v/>
      </c>
      <c r="H1504" s="217" t="str">
        <f ca="1">IF(ISERROR($V1504),"",OFFSET('Smelter Look-up'!$G$4,$V1504-4,0))</f>
        <v/>
      </c>
      <c r="I1504" s="218" t="str">
        <f ca="1">IF(ISERROR($V1504),"",OFFSET('Smelter Look-up'!$H$4,$V1504-4,0))</f>
        <v/>
      </c>
      <c r="J1504" s="218" t="str">
        <f ca="1">IF(ISERROR($V1504),"",OFFSET('Smelter Look-up'!$I$4,$V1504-4,0))</f>
        <v/>
      </c>
      <c r="K1504" s="267"/>
      <c r="L1504" s="267"/>
      <c r="M1504" s="267"/>
      <c r="N1504" s="267"/>
      <c r="O1504" s="267"/>
      <c r="P1504" s="219"/>
      <c r="Q1504" s="268"/>
      <c r="R1504" s="216" t="str">
        <f ca="1">IF(ISERROR($V1504),"",OFFSET('Smelter Look-up'!$C$4,$V1504-4,0)&amp;"")</f>
        <v/>
      </c>
      <c r="S1504" s="224" t="str">
        <f t="shared" ca="1" si="72"/>
        <v/>
      </c>
      <c r="T1504" s="224" t="str">
        <f ca="1">IF(B1504="","",IF(ISERROR(MATCH($J1504,SorP!$B$1:$B$6230,0)),"",INDIRECT("'SorP'!$A$"&amp;MATCH($J1504,SorP!$B$1:$B$6230,0))))</f>
        <v/>
      </c>
      <c r="U1504" s="239"/>
      <c r="V1504" s="269" t="e">
        <f>IF(C1504="",NA(),MATCH($B1504&amp;$C1504,'Smelter Look-up'!$J:$J,0))</f>
        <v>#N/A</v>
      </c>
      <c r="W1504" s="270"/>
      <c r="X1504" s="270">
        <f t="shared" ca="1" si="73"/>
        <v>0</v>
      </c>
      <c r="Y1504" s="270"/>
      <c r="Z1504" s="270"/>
      <c r="AB1504" s="272" t="str">
        <f t="shared" si="74"/>
        <v/>
      </c>
    </row>
    <row r="1505" spans="1:28" s="271" customFormat="1" ht="20.25">
      <c r="A1505" s="215"/>
      <c r="B1505" s="216" t="str">
        <f>IF(LEN(A1505)=0,"",INDEX('Smelter Look-up'!$A:$A,MATCH($A1505,'Smelter Look-up'!$E:$E,0)))</f>
        <v/>
      </c>
      <c r="C1505" s="220" t="str">
        <f>IF(LEN(A1505)=0,"",INDEX('Smelter Look-up'!$C:$C,MATCH($A1505,'Smelter Look-up'!$E:$E,0)))</f>
        <v/>
      </c>
      <c r="D1505" s="216"/>
      <c r="E1505" s="216" t="str">
        <f ca="1">IF(ISERROR($V1505),"",OFFSET('Smelter Look-up'!$D$4,$V1505-4,0)&amp;"")</f>
        <v/>
      </c>
      <c r="F1505" s="216" t="str">
        <f ca="1">IF(ISERROR($V1505),"",OFFSET('Smelter Look-up'!$E$4,$V1505-4,0))</f>
        <v/>
      </c>
      <c r="G1505" s="216" t="str">
        <f ca="1">IF(C1505=$X$4,"Enter smelter details", IF(ISERROR($V1505),"",OFFSET('Smelter Look-up'!$F$4,$V1505-4,0)))</f>
        <v/>
      </c>
      <c r="H1505" s="217" t="str">
        <f ca="1">IF(ISERROR($V1505),"",OFFSET('Smelter Look-up'!$G$4,$V1505-4,0))</f>
        <v/>
      </c>
      <c r="I1505" s="218" t="str">
        <f ca="1">IF(ISERROR($V1505),"",OFFSET('Smelter Look-up'!$H$4,$V1505-4,0))</f>
        <v/>
      </c>
      <c r="J1505" s="218" t="str">
        <f ca="1">IF(ISERROR($V1505),"",OFFSET('Smelter Look-up'!$I$4,$V1505-4,0))</f>
        <v/>
      </c>
      <c r="K1505" s="267"/>
      <c r="L1505" s="267"/>
      <c r="M1505" s="267"/>
      <c r="N1505" s="267"/>
      <c r="O1505" s="267"/>
      <c r="P1505" s="219"/>
      <c r="Q1505" s="268"/>
      <c r="R1505" s="216" t="str">
        <f ca="1">IF(ISERROR($V1505),"",OFFSET('Smelter Look-up'!$C$4,$V1505-4,0)&amp;"")</f>
        <v/>
      </c>
      <c r="S1505" s="224" t="str">
        <f t="shared" ca="1" si="72"/>
        <v/>
      </c>
      <c r="T1505" s="224" t="str">
        <f ca="1">IF(B1505="","",IF(ISERROR(MATCH($J1505,SorP!$B$1:$B$6230,0)),"",INDIRECT("'SorP'!$A$"&amp;MATCH($J1505,SorP!$B$1:$B$6230,0))))</f>
        <v/>
      </c>
      <c r="U1505" s="239"/>
      <c r="V1505" s="269" t="e">
        <f>IF(C1505="",NA(),MATCH($B1505&amp;$C1505,'Smelter Look-up'!$J:$J,0))</f>
        <v>#N/A</v>
      </c>
      <c r="W1505" s="270"/>
      <c r="X1505" s="270">
        <f t="shared" ca="1" si="73"/>
        <v>0</v>
      </c>
      <c r="Y1505" s="270"/>
      <c r="Z1505" s="270"/>
      <c r="AB1505" s="272" t="str">
        <f t="shared" si="74"/>
        <v/>
      </c>
    </row>
    <row r="1506" spans="1:28" s="271" customFormat="1" ht="20.25">
      <c r="A1506" s="215"/>
      <c r="B1506" s="216" t="str">
        <f>IF(LEN(A1506)=0,"",INDEX('Smelter Look-up'!$A:$A,MATCH($A1506,'Smelter Look-up'!$E:$E,0)))</f>
        <v/>
      </c>
      <c r="C1506" s="220" t="str">
        <f>IF(LEN(A1506)=0,"",INDEX('Smelter Look-up'!$C:$C,MATCH($A1506,'Smelter Look-up'!$E:$E,0)))</f>
        <v/>
      </c>
      <c r="D1506" s="216"/>
      <c r="E1506" s="216" t="str">
        <f ca="1">IF(ISERROR($V1506),"",OFFSET('Smelter Look-up'!$D$4,$V1506-4,0)&amp;"")</f>
        <v/>
      </c>
      <c r="F1506" s="216" t="str">
        <f ca="1">IF(ISERROR($V1506),"",OFFSET('Smelter Look-up'!$E$4,$V1506-4,0))</f>
        <v/>
      </c>
      <c r="G1506" s="216" t="str">
        <f ca="1">IF(C1506=$X$4,"Enter smelter details", IF(ISERROR($V1506),"",OFFSET('Smelter Look-up'!$F$4,$V1506-4,0)))</f>
        <v/>
      </c>
      <c r="H1506" s="217" t="str">
        <f ca="1">IF(ISERROR($V1506),"",OFFSET('Smelter Look-up'!$G$4,$V1506-4,0))</f>
        <v/>
      </c>
      <c r="I1506" s="218" t="str">
        <f ca="1">IF(ISERROR($V1506),"",OFFSET('Smelter Look-up'!$H$4,$V1506-4,0))</f>
        <v/>
      </c>
      <c r="J1506" s="218" t="str">
        <f ca="1">IF(ISERROR($V1506),"",OFFSET('Smelter Look-up'!$I$4,$V1506-4,0))</f>
        <v/>
      </c>
      <c r="K1506" s="267"/>
      <c r="L1506" s="267"/>
      <c r="M1506" s="267"/>
      <c r="N1506" s="267"/>
      <c r="O1506" s="267"/>
      <c r="P1506" s="219"/>
      <c r="Q1506" s="268"/>
      <c r="R1506" s="216" t="str">
        <f ca="1">IF(ISERROR($V1506),"",OFFSET('Smelter Look-up'!$C$4,$V1506-4,0)&amp;"")</f>
        <v/>
      </c>
      <c r="S1506" s="224" t="str">
        <f t="shared" ca="1" si="72"/>
        <v/>
      </c>
      <c r="T1506" s="224" t="str">
        <f ca="1">IF(B1506="","",IF(ISERROR(MATCH($J1506,SorP!$B$1:$B$6230,0)),"",INDIRECT("'SorP'!$A$"&amp;MATCH($J1506,SorP!$B$1:$B$6230,0))))</f>
        <v/>
      </c>
      <c r="U1506" s="239"/>
      <c r="V1506" s="269" t="e">
        <f>IF(C1506="",NA(),MATCH($B1506&amp;$C1506,'Smelter Look-up'!$J:$J,0))</f>
        <v>#N/A</v>
      </c>
      <c r="W1506" s="270"/>
      <c r="X1506" s="270">
        <f t="shared" ca="1" si="73"/>
        <v>0</v>
      </c>
      <c r="Y1506" s="270"/>
      <c r="Z1506" s="270"/>
      <c r="AB1506" s="272" t="str">
        <f t="shared" si="74"/>
        <v/>
      </c>
    </row>
    <row r="1507" spans="1:28" s="271" customFormat="1" ht="20.25">
      <c r="A1507" s="215"/>
      <c r="B1507" s="216" t="str">
        <f>IF(LEN(A1507)=0,"",INDEX('Smelter Look-up'!$A:$A,MATCH($A1507,'Smelter Look-up'!$E:$E,0)))</f>
        <v/>
      </c>
      <c r="C1507" s="220" t="str">
        <f>IF(LEN(A1507)=0,"",INDEX('Smelter Look-up'!$C:$C,MATCH($A1507,'Smelter Look-up'!$E:$E,0)))</f>
        <v/>
      </c>
      <c r="D1507" s="216"/>
      <c r="E1507" s="216" t="str">
        <f ca="1">IF(ISERROR($V1507),"",OFFSET('Smelter Look-up'!$D$4,$V1507-4,0)&amp;"")</f>
        <v/>
      </c>
      <c r="F1507" s="216" t="str">
        <f ca="1">IF(ISERROR($V1507),"",OFFSET('Smelter Look-up'!$E$4,$V1507-4,0))</f>
        <v/>
      </c>
      <c r="G1507" s="216" t="str">
        <f ca="1">IF(C1507=$X$4,"Enter smelter details", IF(ISERROR($V1507),"",OFFSET('Smelter Look-up'!$F$4,$V1507-4,0)))</f>
        <v/>
      </c>
      <c r="H1507" s="217" t="str">
        <f ca="1">IF(ISERROR($V1507),"",OFFSET('Smelter Look-up'!$G$4,$V1507-4,0))</f>
        <v/>
      </c>
      <c r="I1507" s="218" t="str">
        <f ca="1">IF(ISERROR($V1507),"",OFFSET('Smelter Look-up'!$H$4,$V1507-4,0))</f>
        <v/>
      </c>
      <c r="J1507" s="218" t="str">
        <f ca="1">IF(ISERROR($V1507),"",OFFSET('Smelter Look-up'!$I$4,$V1507-4,0))</f>
        <v/>
      </c>
      <c r="K1507" s="267"/>
      <c r="L1507" s="267"/>
      <c r="M1507" s="267"/>
      <c r="N1507" s="267"/>
      <c r="O1507" s="267"/>
      <c r="P1507" s="219"/>
      <c r="Q1507" s="268"/>
      <c r="R1507" s="216" t="str">
        <f ca="1">IF(ISERROR($V1507),"",OFFSET('Smelter Look-up'!$C$4,$V1507-4,0)&amp;"")</f>
        <v/>
      </c>
      <c r="S1507" s="224" t="str">
        <f t="shared" ca="1" si="72"/>
        <v/>
      </c>
      <c r="T1507" s="224" t="str">
        <f ca="1">IF(B1507="","",IF(ISERROR(MATCH($J1507,SorP!$B$1:$B$6230,0)),"",INDIRECT("'SorP'!$A$"&amp;MATCH($J1507,SorP!$B$1:$B$6230,0))))</f>
        <v/>
      </c>
      <c r="U1507" s="239"/>
      <c r="V1507" s="269" t="e">
        <f>IF(C1507="",NA(),MATCH($B1507&amp;$C1507,'Smelter Look-up'!$J:$J,0))</f>
        <v>#N/A</v>
      </c>
      <c r="W1507" s="270"/>
      <c r="X1507" s="270">
        <f t="shared" ca="1" si="73"/>
        <v>0</v>
      </c>
      <c r="Y1507" s="270"/>
      <c r="Z1507" s="270"/>
      <c r="AB1507" s="272" t="str">
        <f t="shared" si="74"/>
        <v/>
      </c>
    </row>
    <row r="1508" spans="1:28" s="271" customFormat="1" ht="20.25">
      <c r="A1508" s="215"/>
      <c r="B1508" s="216" t="str">
        <f>IF(LEN(A1508)=0,"",INDEX('Smelter Look-up'!$A:$A,MATCH($A1508,'Smelter Look-up'!$E:$E,0)))</f>
        <v/>
      </c>
      <c r="C1508" s="220" t="str">
        <f>IF(LEN(A1508)=0,"",INDEX('Smelter Look-up'!$C:$C,MATCH($A1508,'Smelter Look-up'!$E:$E,0)))</f>
        <v/>
      </c>
      <c r="D1508" s="216"/>
      <c r="E1508" s="216" t="str">
        <f ca="1">IF(ISERROR($V1508),"",OFFSET('Smelter Look-up'!$D$4,$V1508-4,0)&amp;"")</f>
        <v/>
      </c>
      <c r="F1508" s="216" t="str">
        <f ca="1">IF(ISERROR($V1508),"",OFFSET('Smelter Look-up'!$E$4,$V1508-4,0))</f>
        <v/>
      </c>
      <c r="G1508" s="216" t="str">
        <f ca="1">IF(C1508=$X$4,"Enter smelter details", IF(ISERROR($V1508),"",OFFSET('Smelter Look-up'!$F$4,$V1508-4,0)))</f>
        <v/>
      </c>
      <c r="H1508" s="217" t="str">
        <f ca="1">IF(ISERROR($V1508),"",OFFSET('Smelter Look-up'!$G$4,$V1508-4,0))</f>
        <v/>
      </c>
      <c r="I1508" s="218" t="str">
        <f ca="1">IF(ISERROR($V1508),"",OFFSET('Smelter Look-up'!$H$4,$V1508-4,0))</f>
        <v/>
      </c>
      <c r="J1508" s="218" t="str">
        <f ca="1">IF(ISERROR($V1508),"",OFFSET('Smelter Look-up'!$I$4,$V1508-4,0))</f>
        <v/>
      </c>
      <c r="K1508" s="267"/>
      <c r="L1508" s="267"/>
      <c r="M1508" s="267"/>
      <c r="N1508" s="267"/>
      <c r="O1508" s="267"/>
      <c r="P1508" s="219"/>
      <c r="Q1508" s="268"/>
      <c r="R1508" s="216" t="str">
        <f ca="1">IF(ISERROR($V1508),"",OFFSET('Smelter Look-up'!$C$4,$V1508-4,0)&amp;"")</f>
        <v/>
      </c>
      <c r="S1508" s="224" t="str">
        <f t="shared" ca="1" si="72"/>
        <v/>
      </c>
      <c r="T1508" s="224" t="str">
        <f ca="1">IF(B1508="","",IF(ISERROR(MATCH($J1508,SorP!$B$1:$B$6230,0)),"",INDIRECT("'SorP'!$A$"&amp;MATCH($J1508,SorP!$B$1:$B$6230,0))))</f>
        <v/>
      </c>
      <c r="U1508" s="239"/>
      <c r="V1508" s="269" t="e">
        <f>IF(C1508="",NA(),MATCH($B1508&amp;$C1508,'Smelter Look-up'!$J:$J,0))</f>
        <v>#N/A</v>
      </c>
      <c r="W1508" s="270"/>
      <c r="X1508" s="270">
        <f t="shared" ca="1" si="73"/>
        <v>0</v>
      </c>
      <c r="Y1508" s="270"/>
      <c r="Z1508" s="270"/>
      <c r="AB1508" s="272" t="str">
        <f t="shared" si="74"/>
        <v/>
      </c>
    </row>
    <row r="1509" spans="1:28" s="271" customFormat="1" ht="20.25">
      <c r="A1509" s="215"/>
      <c r="B1509" s="216" t="str">
        <f>IF(LEN(A1509)=0,"",INDEX('Smelter Look-up'!$A:$A,MATCH($A1509,'Smelter Look-up'!$E:$E,0)))</f>
        <v/>
      </c>
      <c r="C1509" s="220" t="str">
        <f>IF(LEN(A1509)=0,"",INDEX('Smelter Look-up'!$C:$C,MATCH($A1509,'Smelter Look-up'!$E:$E,0)))</f>
        <v/>
      </c>
      <c r="D1509" s="216"/>
      <c r="E1509" s="216" t="str">
        <f ca="1">IF(ISERROR($V1509),"",OFFSET('Smelter Look-up'!$D$4,$V1509-4,0)&amp;"")</f>
        <v/>
      </c>
      <c r="F1509" s="216" t="str">
        <f ca="1">IF(ISERROR($V1509),"",OFFSET('Smelter Look-up'!$E$4,$V1509-4,0))</f>
        <v/>
      </c>
      <c r="G1509" s="216" t="str">
        <f ca="1">IF(C1509=$X$4,"Enter smelter details", IF(ISERROR($V1509),"",OFFSET('Smelter Look-up'!$F$4,$V1509-4,0)))</f>
        <v/>
      </c>
      <c r="H1509" s="217" t="str">
        <f ca="1">IF(ISERROR($V1509),"",OFFSET('Smelter Look-up'!$G$4,$V1509-4,0))</f>
        <v/>
      </c>
      <c r="I1509" s="218" t="str">
        <f ca="1">IF(ISERROR($V1509),"",OFFSET('Smelter Look-up'!$H$4,$V1509-4,0))</f>
        <v/>
      </c>
      <c r="J1509" s="218" t="str">
        <f ca="1">IF(ISERROR($V1509),"",OFFSET('Smelter Look-up'!$I$4,$V1509-4,0))</f>
        <v/>
      </c>
      <c r="K1509" s="267"/>
      <c r="L1509" s="267"/>
      <c r="M1509" s="267"/>
      <c r="N1509" s="267"/>
      <c r="O1509" s="267"/>
      <c r="P1509" s="219"/>
      <c r="Q1509" s="268"/>
      <c r="R1509" s="216" t="str">
        <f ca="1">IF(ISERROR($V1509),"",OFFSET('Smelter Look-up'!$C$4,$V1509-4,0)&amp;"")</f>
        <v/>
      </c>
      <c r="S1509" s="224" t="str">
        <f t="shared" ca="1" si="72"/>
        <v/>
      </c>
      <c r="T1509" s="224" t="str">
        <f ca="1">IF(B1509="","",IF(ISERROR(MATCH($J1509,SorP!$B$1:$B$6230,0)),"",INDIRECT("'SorP'!$A$"&amp;MATCH($J1509,SorP!$B$1:$B$6230,0))))</f>
        <v/>
      </c>
      <c r="U1509" s="239"/>
      <c r="V1509" s="269" t="e">
        <f>IF(C1509="",NA(),MATCH($B1509&amp;$C1509,'Smelter Look-up'!$J:$J,0))</f>
        <v>#N/A</v>
      </c>
      <c r="W1509" s="270"/>
      <c r="X1509" s="270">
        <f t="shared" ca="1" si="73"/>
        <v>0</v>
      </c>
      <c r="Y1509" s="270"/>
      <c r="Z1509" s="270"/>
      <c r="AB1509" s="272" t="str">
        <f t="shared" si="74"/>
        <v/>
      </c>
    </row>
    <row r="1510" spans="1:28" s="271" customFormat="1" ht="20.25">
      <c r="A1510" s="215"/>
      <c r="B1510" s="216" t="str">
        <f>IF(LEN(A1510)=0,"",INDEX('Smelter Look-up'!$A:$A,MATCH($A1510,'Smelter Look-up'!$E:$E,0)))</f>
        <v/>
      </c>
      <c r="C1510" s="220" t="str">
        <f>IF(LEN(A1510)=0,"",INDEX('Smelter Look-up'!$C:$C,MATCH($A1510,'Smelter Look-up'!$E:$E,0)))</f>
        <v/>
      </c>
      <c r="D1510" s="216"/>
      <c r="E1510" s="216" t="str">
        <f ca="1">IF(ISERROR($V1510),"",OFFSET('Smelter Look-up'!$D$4,$V1510-4,0)&amp;"")</f>
        <v/>
      </c>
      <c r="F1510" s="216" t="str">
        <f ca="1">IF(ISERROR($V1510),"",OFFSET('Smelter Look-up'!$E$4,$V1510-4,0))</f>
        <v/>
      </c>
      <c r="G1510" s="216" t="str">
        <f ca="1">IF(C1510=$X$4,"Enter smelter details", IF(ISERROR($V1510),"",OFFSET('Smelter Look-up'!$F$4,$V1510-4,0)))</f>
        <v/>
      </c>
      <c r="H1510" s="217" t="str">
        <f ca="1">IF(ISERROR($V1510),"",OFFSET('Smelter Look-up'!$G$4,$V1510-4,0))</f>
        <v/>
      </c>
      <c r="I1510" s="218" t="str">
        <f ca="1">IF(ISERROR($V1510),"",OFFSET('Smelter Look-up'!$H$4,$V1510-4,0))</f>
        <v/>
      </c>
      <c r="J1510" s="218" t="str">
        <f ca="1">IF(ISERROR($V1510),"",OFFSET('Smelter Look-up'!$I$4,$V1510-4,0))</f>
        <v/>
      </c>
      <c r="K1510" s="267"/>
      <c r="L1510" s="267"/>
      <c r="M1510" s="267"/>
      <c r="N1510" s="267"/>
      <c r="O1510" s="267"/>
      <c r="P1510" s="219"/>
      <c r="Q1510" s="268"/>
      <c r="R1510" s="216" t="str">
        <f ca="1">IF(ISERROR($V1510),"",OFFSET('Smelter Look-up'!$C$4,$V1510-4,0)&amp;"")</f>
        <v/>
      </c>
      <c r="S1510" s="224" t="str">
        <f t="shared" ca="1" si="72"/>
        <v/>
      </c>
      <c r="T1510" s="224" t="str">
        <f ca="1">IF(B1510="","",IF(ISERROR(MATCH($J1510,SorP!$B$1:$B$6230,0)),"",INDIRECT("'SorP'!$A$"&amp;MATCH($J1510,SorP!$B$1:$B$6230,0))))</f>
        <v/>
      </c>
      <c r="U1510" s="239"/>
      <c r="V1510" s="269" t="e">
        <f>IF(C1510="",NA(),MATCH($B1510&amp;$C1510,'Smelter Look-up'!$J:$J,0))</f>
        <v>#N/A</v>
      </c>
      <c r="W1510" s="270"/>
      <c r="X1510" s="270">
        <f t="shared" ca="1" si="73"/>
        <v>0</v>
      </c>
      <c r="Y1510" s="270"/>
      <c r="Z1510" s="270"/>
      <c r="AB1510" s="272" t="str">
        <f t="shared" si="74"/>
        <v/>
      </c>
    </row>
    <row r="1511" spans="1:28" s="271" customFormat="1" ht="20.25">
      <c r="A1511" s="215"/>
      <c r="B1511" s="216" t="str">
        <f>IF(LEN(A1511)=0,"",INDEX('Smelter Look-up'!$A:$A,MATCH($A1511,'Smelter Look-up'!$E:$E,0)))</f>
        <v/>
      </c>
      <c r="C1511" s="220" t="str">
        <f>IF(LEN(A1511)=0,"",INDEX('Smelter Look-up'!$C:$C,MATCH($A1511,'Smelter Look-up'!$E:$E,0)))</f>
        <v/>
      </c>
      <c r="D1511" s="216"/>
      <c r="E1511" s="216" t="str">
        <f ca="1">IF(ISERROR($V1511),"",OFFSET('Smelter Look-up'!$D$4,$V1511-4,0)&amp;"")</f>
        <v/>
      </c>
      <c r="F1511" s="216" t="str">
        <f ca="1">IF(ISERROR($V1511),"",OFFSET('Smelter Look-up'!$E$4,$V1511-4,0))</f>
        <v/>
      </c>
      <c r="G1511" s="216" t="str">
        <f ca="1">IF(C1511=$X$4,"Enter smelter details", IF(ISERROR($V1511),"",OFFSET('Smelter Look-up'!$F$4,$V1511-4,0)))</f>
        <v/>
      </c>
      <c r="H1511" s="217" t="str">
        <f ca="1">IF(ISERROR($V1511),"",OFFSET('Smelter Look-up'!$G$4,$V1511-4,0))</f>
        <v/>
      </c>
      <c r="I1511" s="218" t="str">
        <f ca="1">IF(ISERROR($V1511),"",OFFSET('Smelter Look-up'!$H$4,$V1511-4,0))</f>
        <v/>
      </c>
      <c r="J1511" s="218" t="str">
        <f ca="1">IF(ISERROR($V1511),"",OFFSET('Smelter Look-up'!$I$4,$V1511-4,0))</f>
        <v/>
      </c>
      <c r="K1511" s="267"/>
      <c r="L1511" s="267"/>
      <c r="M1511" s="267"/>
      <c r="N1511" s="267"/>
      <c r="O1511" s="267"/>
      <c r="P1511" s="219"/>
      <c r="Q1511" s="268"/>
      <c r="R1511" s="216" t="str">
        <f ca="1">IF(ISERROR($V1511),"",OFFSET('Smelter Look-up'!$C$4,$V1511-4,0)&amp;"")</f>
        <v/>
      </c>
      <c r="S1511" s="224" t="str">
        <f t="shared" ca="1" si="72"/>
        <v/>
      </c>
      <c r="T1511" s="224" t="str">
        <f ca="1">IF(B1511="","",IF(ISERROR(MATCH($J1511,SorP!$B$1:$B$6230,0)),"",INDIRECT("'SorP'!$A$"&amp;MATCH($J1511,SorP!$B$1:$B$6230,0))))</f>
        <v/>
      </c>
      <c r="U1511" s="239"/>
      <c r="V1511" s="269" t="e">
        <f>IF(C1511="",NA(),MATCH($B1511&amp;$C1511,'Smelter Look-up'!$J:$J,0))</f>
        <v>#N/A</v>
      </c>
      <c r="W1511" s="270"/>
      <c r="X1511" s="270">
        <f t="shared" ca="1" si="73"/>
        <v>0</v>
      </c>
      <c r="Y1511" s="270"/>
      <c r="Z1511" s="270"/>
      <c r="AB1511" s="272" t="str">
        <f t="shared" si="74"/>
        <v/>
      </c>
    </row>
    <row r="1512" spans="1:28" s="271" customFormat="1" ht="20.25">
      <c r="A1512" s="215"/>
      <c r="B1512" s="216" t="str">
        <f>IF(LEN(A1512)=0,"",INDEX('Smelter Look-up'!$A:$A,MATCH($A1512,'Smelter Look-up'!$E:$E,0)))</f>
        <v/>
      </c>
      <c r="C1512" s="220" t="str">
        <f>IF(LEN(A1512)=0,"",INDEX('Smelter Look-up'!$C:$C,MATCH($A1512,'Smelter Look-up'!$E:$E,0)))</f>
        <v/>
      </c>
      <c r="D1512" s="216"/>
      <c r="E1512" s="216" t="str">
        <f ca="1">IF(ISERROR($V1512),"",OFFSET('Smelter Look-up'!$D$4,$V1512-4,0)&amp;"")</f>
        <v/>
      </c>
      <c r="F1512" s="216" t="str">
        <f ca="1">IF(ISERROR($V1512),"",OFFSET('Smelter Look-up'!$E$4,$V1512-4,0))</f>
        <v/>
      </c>
      <c r="G1512" s="216" t="str">
        <f ca="1">IF(C1512=$X$4,"Enter smelter details", IF(ISERROR($V1512),"",OFFSET('Smelter Look-up'!$F$4,$V1512-4,0)))</f>
        <v/>
      </c>
      <c r="H1512" s="217" t="str">
        <f ca="1">IF(ISERROR($V1512),"",OFFSET('Smelter Look-up'!$G$4,$V1512-4,0))</f>
        <v/>
      </c>
      <c r="I1512" s="218" t="str">
        <f ca="1">IF(ISERROR($V1512),"",OFFSET('Smelter Look-up'!$H$4,$V1512-4,0))</f>
        <v/>
      </c>
      <c r="J1512" s="218" t="str">
        <f ca="1">IF(ISERROR($V1512),"",OFFSET('Smelter Look-up'!$I$4,$V1512-4,0))</f>
        <v/>
      </c>
      <c r="K1512" s="267"/>
      <c r="L1512" s="267"/>
      <c r="M1512" s="267"/>
      <c r="N1512" s="267"/>
      <c r="O1512" s="267"/>
      <c r="P1512" s="219"/>
      <c r="Q1512" s="268"/>
      <c r="R1512" s="216" t="str">
        <f ca="1">IF(ISERROR($V1512),"",OFFSET('Smelter Look-up'!$C$4,$V1512-4,0)&amp;"")</f>
        <v/>
      </c>
      <c r="S1512" s="224" t="str">
        <f t="shared" ca="1" si="72"/>
        <v/>
      </c>
      <c r="T1512" s="224" t="str">
        <f ca="1">IF(B1512="","",IF(ISERROR(MATCH($J1512,SorP!$B$1:$B$6230,0)),"",INDIRECT("'SorP'!$A$"&amp;MATCH($J1512,SorP!$B$1:$B$6230,0))))</f>
        <v/>
      </c>
      <c r="U1512" s="239"/>
      <c r="V1512" s="269" t="e">
        <f>IF(C1512="",NA(),MATCH($B1512&amp;$C1512,'Smelter Look-up'!$J:$J,0))</f>
        <v>#N/A</v>
      </c>
      <c r="W1512" s="270"/>
      <c r="X1512" s="270">
        <f t="shared" ca="1" si="73"/>
        <v>0</v>
      </c>
      <c r="Y1512" s="270"/>
      <c r="Z1512" s="270"/>
      <c r="AB1512" s="272" t="str">
        <f t="shared" si="74"/>
        <v/>
      </c>
    </row>
    <row r="1513" spans="1:28" s="271" customFormat="1" ht="20.25">
      <c r="A1513" s="215"/>
      <c r="B1513" s="216" t="str">
        <f>IF(LEN(A1513)=0,"",INDEX('Smelter Look-up'!$A:$A,MATCH($A1513,'Smelter Look-up'!$E:$E,0)))</f>
        <v/>
      </c>
      <c r="C1513" s="220" t="str">
        <f>IF(LEN(A1513)=0,"",INDEX('Smelter Look-up'!$C:$C,MATCH($A1513,'Smelter Look-up'!$E:$E,0)))</f>
        <v/>
      </c>
      <c r="D1513" s="216"/>
      <c r="E1513" s="216" t="str">
        <f ca="1">IF(ISERROR($V1513),"",OFFSET('Smelter Look-up'!$D$4,$V1513-4,0)&amp;"")</f>
        <v/>
      </c>
      <c r="F1513" s="216" t="str">
        <f ca="1">IF(ISERROR($V1513),"",OFFSET('Smelter Look-up'!$E$4,$V1513-4,0))</f>
        <v/>
      </c>
      <c r="G1513" s="216" t="str">
        <f ca="1">IF(C1513=$X$4,"Enter smelter details", IF(ISERROR($V1513),"",OFFSET('Smelter Look-up'!$F$4,$V1513-4,0)))</f>
        <v/>
      </c>
      <c r="H1513" s="217" t="str">
        <f ca="1">IF(ISERROR($V1513),"",OFFSET('Smelter Look-up'!$G$4,$V1513-4,0))</f>
        <v/>
      </c>
      <c r="I1513" s="218" t="str">
        <f ca="1">IF(ISERROR($V1513),"",OFFSET('Smelter Look-up'!$H$4,$V1513-4,0))</f>
        <v/>
      </c>
      <c r="J1513" s="218" t="str">
        <f ca="1">IF(ISERROR($V1513),"",OFFSET('Smelter Look-up'!$I$4,$V1513-4,0))</f>
        <v/>
      </c>
      <c r="K1513" s="267"/>
      <c r="L1513" s="267"/>
      <c r="M1513" s="267"/>
      <c r="N1513" s="267"/>
      <c r="O1513" s="267"/>
      <c r="P1513" s="219"/>
      <c r="Q1513" s="268"/>
      <c r="R1513" s="216" t="str">
        <f ca="1">IF(ISERROR($V1513),"",OFFSET('Smelter Look-up'!$C$4,$V1513-4,0)&amp;"")</f>
        <v/>
      </c>
      <c r="S1513" s="224" t="str">
        <f t="shared" ca="1" si="72"/>
        <v/>
      </c>
      <c r="T1513" s="224" t="str">
        <f ca="1">IF(B1513="","",IF(ISERROR(MATCH($J1513,SorP!$B$1:$B$6230,0)),"",INDIRECT("'SorP'!$A$"&amp;MATCH($J1513,SorP!$B$1:$B$6230,0))))</f>
        <v/>
      </c>
      <c r="U1513" s="239"/>
      <c r="V1513" s="269" t="e">
        <f>IF(C1513="",NA(),MATCH($B1513&amp;$C1513,'Smelter Look-up'!$J:$J,0))</f>
        <v>#N/A</v>
      </c>
      <c r="W1513" s="270"/>
      <c r="X1513" s="270">
        <f t="shared" ca="1" si="73"/>
        <v>0</v>
      </c>
      <c r="Y1513" s="270"/>
      <c r="Z1513" s="270"/>
      <c r="AB1513" s="272" t="str">
        <f t="shared" si="74"/>
        <v/>
      </c>
    </row>
    <row r="1514" spans="1:28" s="271" customFormat="1" ht="20.25">
      <c r="A1514" s="215"/>
      <c r="B1514" s="216" t="str">
        <f>IF(LEN(A1514)=0,"",INDEX('Smelter Look-up'!$A:$A,MATCH($A1514,'Smelter Look-up'!$E:$E,0)))</f>
        <v/>
      </c>
      <c r="C1514" s="220" t="str">
        <f>IF(LEN(A1514)=0,"",INDEX('Smelter Look-up'!$C:$C,MATCH($A1514,'Smelter Look-up'!$E:$E,0)))</f>
        <v/>
      </c>
      <c r="D1514" s="216"/>
      <c r="E1514" s="216" t="str">
        <f ca="1">IF(ISERROR($V1514),"",OFFSET('Smelter Look-up'!$D$4,$V1514-4,0)&amp;"")</f>
        <v/>
      </c>
      <c r="F1514" s="216" t="str">
        <f ca="1">IF(ISERROR($V1514),"",OFFSET('Smelter Look-up'!$E$4,$V1514-4,0))</f>
        <v/>
      </c>
      <c r="G1514" s="216" t="str">
        <f ca="1">IF(C1514=$X$4,"Enter smelter details", IF(ISERROR($V1514),"",OFFSET('Smelter Look-up'!$F$4,$V1514-4,0)))</f>
        <v/>
      </c>
      <c r="H1514" s="217" t="str">
        <f ca="1">IF(ISERROR($V1514),"",OFFSET('Smelter Look-up'!$G$4,$V1514-4,0))</f>
        <v/>
      </c>
      <c r="I1514" s="218" t="str">
        <f ca="1">IF(ISERROR($V1514),"",OFFSET('Smelter Look-up'!$H$4,$V1514-4,0))</f>
        <v/>
      </c>
      <c r="J1514" s="218" t="str">
        <f ca="1">IF(ISERROR($V1514),"",OFFSET('Smelter Look-up'!$I$4,$V1514-4,0))</f>
        <v/>
      </c>
      <c r="K1514" s="267"/>
      <c r="L1514" s="267"/>
      <c r="M1514" s="267"/>
      <c r="N1514" s="267"/>
      <c r="O1514" s="267"/>
      <c r="P1514" s="219"/>
      <c r="Q1514" s="268"/>
      <c r="R1514" s="216" t="str">
        <f ca="1">IF(ISERROR($V1514),"",OFFSET('Smelter Look-up'!$C$4,$V1514-4,0)&amp;"")</f>
        <v/>
      </c>
      <c r="S1514" s="224" t="str">
        <f t="shared" ca="1" si="72"/>
        <v/>
      </c>
      <c r="T1514" s="224" t="str">
        <f ca="1">IF(B1514="","",IF(ISERROR(MATCH($J1514,SorP!$B$1:$B$6230,0)),"",INDIRECT("'SorP'!$A$"&amp;MATCH($J1514,SorP!$B$1:$B$6230,0))))</f>
        <v/>
      </c>
      <c r="U1514" s="239"/>
      <c r="V1514" s="269" t="e">
        <f>IF(C1514="",NA(),MATCH($B1514&amp;$C1514,'Smelter Look-up'!$J:$J,0))</f>
        <v>#N/A</v>
      </c>
      <c r="W1514" s="270"/>
      <c r="X1514" s="270">
        <f t="shared" ca="1" si="73"/>
        <v>0</v>
      </c>
      <c r="Y1514" s="270"/>
      <c r="Z1514" s="270"/>
      <c r="AB1514" s="272" t="str">
        <f t="shared" si="74"/>
        <v/>
      </c>
    </row>
    <row r="1515" spans="1:28" s="271" customFormat="1" ht="20.25">
      <c r="A1515" s="215"/>
      <c r="B1515" s="216" t="str">
        <f>IF(LEN(A1515)=0,"",INDEX('Smelter Look-up'!$A:$A,MATCH($A1515,'Smelter Look-up'!$E:$E,0)))</f>
        <v/>
      </c>
      <c r="C1515" s="220" t="str">
        <f>IF(LEN(A1515)=0,"",INDEX('Smelter Look-up'!$C:$C,MATCH($A1515,'Smelter Look-up'!$E:$E,0)))</f>
        <v/>
      </c>
      <c r="D1515" s="216"/>
      <c r="E1515" s="216" t="str">
        <f ca="1">IF(ISERROR($V1515),"",OFFSET('Smelter Look-up'!$D$4,$V1515-4,0)&amp;"")</f>
        <v/>
      </c>
      <c r="F1515" s="216" t="str">
        <f ca="1">IF(ISERROR($V1515),"",OFFSET('Smelter Look-up'!$E$4,$V1515-4,0))</f>
        <v/>
      </c>
      <c r="G1515" s="216" t="str">
        <f ca="1">IF(C1515=$X$4,"Enter smelter details", IF(ISERROR($V1515),"",OFFSET('Smelter Look-up'!$F$4,$V1515-4,0)))</f>
        <v/>
      </c>
      <c r="H1515" s="217" t="str">
        <f ca="1">IF(ISERROR($V1515),"",OFFSET('Smelter Look-up'!$G$4,$V1515-4,0))</f>
        <v/>
      </c>
      <c r="I1515" s="218" t="str">
        <f ca="1">IF(ISERROR($V1515),"",OFFSET('Smelter Look-up'!$H$4,$V1515-4,0))</f>
        <v/>
      </c>
      <c r="J1515" s="218" t="str">
        <f ca="1">IF(ISERROR($V1515),"",OFFSET('Smelter Look-up'!$I$4,$V1515-4,0))</f>
        <v/>
      </c>
      <c r="K1515" s="267"/>
      <c r="L1515" s="267"/>
      <c r="M1515" s="267"/>
      <c r="N1515" s="267"/>
      <c r="O1515" s="267"/>
      <c r="P1515" s="219"/>
      <c r="Q1515" s="268"/>
      <c r="R1515" s="216" t="str">
        <f ca="1">IF(ISERROR($V1515),"",OFFSET('Smelter Look-up'!$C$4,$V1515-4,0)&amp;"")</f>
        <v/>
      </c>
      <c r="S1515" s="224" t="str">
        <f t="shared" ca="1" si="72"/>
        <v/>
      </c>
      <c r="T1515" s="224" t="str">
        <f ca="1">IF(B1515="","",IF(ISERROR(MATCH($J1515,SorP!$B$1:$B$6230,0)),"",INDIRECT("'SorP'!$A$"&amp;MATCH($J1515,SorP!$B$1:$B$6230,0))))</f>
        <v/>
      </c>
      <c r="U1515" s="239"/>
      <c r="V1515" s="269" t="e">
        <f>IF(C1515="",NA(),MATCH($B1515&amp;$C1515,'Smelter Look-up'!$J:$J,0))</f>
        <v>#N/A</v>
      </c>
      <c r="W1515" s="270"/>
      <c r="X1515" s="270">
        <f t="shared" ca="1" si="73"/>
        <v>0</v>
      </c>
      <c r="Y1515" s="270"/>
      <c r="Z1515" s="270"/>
      <c r="AB1515" s="272" t="str">
        <f t="shared" si="74"/>
        <v/>
      </c>
    </row>
    <row r="1516" spans="1:28" s="271" customFormat="1" ht="20.25">
      <c r="A1516" s="215"/>
      <c r="B1516" s="216" t="str">
        <f>IF(LEN(A1516)=0,"",INDEX('Smelter Look-up'!$A:$A,MATCH($A1516,'Smelter Look-up'!$E:$E,0)))</f>
        <v/>
      </c>
      <c r="C1516" s="220" t="str">
        <f>IF(LEN(A1516)=0,"",INDEX('Smelter Look-up'!$C:$C,MATCH($A1516,'Smelter Look-up'!$E:$E,0)))</f>
        <v/>
      </c>
      <c r="D1516" s="216"/>
      <c r="E1516" s="216" t="str">
        <f ca="1">IF(ISERROR($V1516),"",OFFSET('Smelter Look-up'!$D$4,$V1516-4,0)&amp;"")</f>
        <v/>
      </c>
      <c r="F1516" s="216" t="str">
        <f ca="1">IF(ISERROR($V1516),"",OFFSET('Smelter Look-up'!$E$4,$V1516-4,0))</f>
        <v/>
      </c>
      <c r="G1516" s="216" t="str">
        <f ca="1">IF(C1516=$X$4,"Enter smelter details", IF(ISERROR($V1516),"",OFFSET('Smelter Look-up'!$F$4,$V1516-4,0)))</f>
        <v/>
      </c>
      <c r="H1516" s="217" t="str">
        <f ca="1">IF(ISERROR($V1516),"",OFFSET('Smelter Look-up'!$G$4,$V1516-4,0))</f>
        <v/>
      </c>
      <c r="I1516" s="218" t="str">
        <f ca="1">IF(ISERROR($V1516),"",OFFSET('Smelter Look-up'!$H$4,$V1516-4,0))</f>
        <v/>
      </c>
      <c r="J1516" s="218" t="str">
        <f ca="1">IF(ISERROR($V1516),"",OFFSET('Smelter Look-up'!$I$4,$V1516-4,0))</f>
        <v/>
      </c>
      <c r="K1516" s="267"/>
      <c r="L1516" s="267"/>
      <c r="M1516" s="267"/>
      <c r="N1516" s="267"/>
      <c r="O1516" s="267"/>
      <c r="P1516" s="219"/>
      <c r="Q1516" s="268"/>
      <c r="R1516" s="216" t="str">
        <f ca="1">IF(ISERROR($V1516),"",OFFSET('Smelter Look-up'!$C$4,$V1516-4,0)&amp;"")</f>
        <v/>
      </c>
      <c r="S1516" s="224" t="str">
        <f t="shared" ca="1" si="72"/>
        <v/>
      </c>
      <c r="T1516" s="224" t="str">
        <f ca="1">IF(B1516="","",IF(ISERROR(MATCH($J1516,SorP!$B$1:$B$6230,0)),"",INDIRECT("'SorP'!$A$"&amp;MATCH($J1516,SorP!$B$1:$B$6230,0))))</f>
        <v/>
      </c>
      <c r="U1516" s="239"/>
      <c r="V1516" s="269" t="e">
        <f>IF(C1516="",NA(),MATCH($B1516&amp;$C1516,'Smelter Look-up'!$J:$J,0))</f>
        <v>#N/A</v>
      </c>
      <c r="W1516" s="270"/>
      <c r="X1516" s="270">
        <f t="shared" ca="1" si="73"/>
        <v>0</v>
      </c>
      <c r="Y1516" s="270"/>
      <c r="Z1516" s="270"/>
      <c r="AB1516" s="272" t="str">
        <f t="shared" si="74"/>
        <v/>
      </c>
    </row>
    <row r="1517" spans="1:28" s="271" customFormat="1" ht="20.25">
      <c r="A1517" s="215"/>
      <c r="B1517" s="216" t="str">
        <f>IF(LEN(A1517)=0,"",INDEX('Smelter Look-up'!$A:$A,MATCH($A1517,'Smelter Look-up'!$E:$E,0)))</f>
        <v/>
      </c>
      <c r="C1517" s="220" t="str">
        <f>IF(LEN(A1517)=0,"",INDEX('Smelter Look-up'!$C:$C,MATCH($A1517,'Smelter Look-up'!$E:$E,0)))</f>
        <v/>
      </c>
      <c r="D1517" s="216"/>
      <c r="E1517" s="216" t="str">
        <f ca="1">IF(ISERROR($V1517),"",OFFSET('Smelter Look-up'!$D$4,$V1517-4,0)&amp;"")</f>
        <v/>
      </c>
      <c r="F1517" s="216" t="str">
        <f ca="1">IF(ISERROR($V1517),"",OFFSET('Smelter Look-up'!$E$4,$V1517-4,0))</f>
        <v/>
      </c>
      <c r="G1517" s="216" t="str">
        <f ca="1">IF(C1517=$X$4,"Enter smelter details", IF(ISERROR($V1517),"",OFFSET('Smelter Look-up'!$F$4,$V1517-4,0)))</f>
        <v/>
      </c>
      <c r="H1517" s="217" t="str">
        <f ca="1">IF(ISERROR($V1517),"",OFFSET('Smelter Look-up'!$G$4,$V1517-4,0))</f>
        <v/>
      </c>
      <c r="I1517" s="218" t="str">
        <f ca="1">IF(ISERROR($V1517),"",OFFSET('Smelter Look-up'!$H$4,$V1517-4,0))</f>
        <v/>
      </c>
      <c r="J1517" s="218" t="str">
        <f ca="1">IF(ISERROR($V1517),"",OFFSET('Smelter Look-up'!$I$4,$V1517-4,0))</f>
        <v/>
      </c>
      <c r="K1517" s="267"/>
      <c r="L1517" s="267"/>
      <c r="M1517" s="267"/>
      <c r="N1517" s="267"/>
      <c r="O1517" s="267"/>
      <c r="P1517" s="219"/>
      <c r="Q1517" s="268"/>
      <c r="R1517" s="216" t="str">
        <f ca="1">IF(ISERROR($V1517),"",OFFSET('Smelter Look-up'!$C$4,$V1517-4,0)&amp;"")</f>
        <v/>
      </c>
      <c r="S1517" s="224" t="str">
        <f t="shared" ca="1" si="72"/>
        <v/>
      </c>
      <c r="T1517" s="224" t="str">
        <f ca="1">IF(B1517="","",IF(ISERROR(MATCH($J1517,SorP!$B$1:$B$6230,0)),"",INDIRECT("'SorP'!$A$"&amp;MATCH($J1517,SorP!$B$1:$B$6230,0))))</f>
        <v/>
      </c>
      <c r="U1517" s="239"/>
      <c r="V1517" s="269" t="e">
        <f>IF(C1517="",NA(),MATCH($B1517&amp;$C1517,'Smelter Look-up'!$J:$J,0))</f>
        <v>#N/A</v>
      </c>
      <c r="W1517" s="270"/>
      <c r="X1517" s="270">
        <f t="shared" ca="1" si="73"/>
        <v>0</v>
      </c>
      <c r="Y1517" s="270"/>
      <c r="Z1517" s="270"/>
      <c r="AB1517" s="272" t="str">
        <f t="shared" si="74"/>
        <v/>
      </c>
    </row>
    <row r="1518" spans="1:28" s="271" customFormat="1" ht="20.25">
      <c r="A1518" s="215"/>
      <c r="B1518" s="216" t="str">
        <f>IF(LEN(A1518)=0,"",INDEX('Smelter Look-up'!$A:$A,MATCH($A1518,'Smelter Look-up'!$E:$E,0)))</f>
        <v/>
      </c>
      <c r="C1518" s="220" t="str">
        <f>IF(LEN(A1518)=0,"",INDEX('Smelter Look-up'!$C:$C,MATCH($A1518,'Smelter Look-up'!$E:$E,0)))</f>
        <v/>
      </c>
      <c r="D1518" s="216"/>
      <c r="E1518" s="216" t="str">
        <f ca="1">IF(ISERROR($V1518),"",OFFSET('Smelter Look-up'!$D$4,$V1518-4,0)&amp;"")</f>
        <v/>
      </c>
      <c r="F1518" s="216" t="str">
        <f ca="1">IF(ISERROR($V1518),"",OFFSET('Smelter Look-up'!$E$4,$V1518-4,0))</f>
        <v/>
      </c>
      <c r="G1518" s="216" t="str">
        <f ca="1">IF(C1518=$X$4,"Enter smelter details", IF(ISERROR($V1518),"",OFFSET('Smelter Look-up'!$F$4,$V1518-4,0)))</f>
        <v/>
      </c>
      <c r="H1518" s="217" t="str">
        <f ca="1">IF(ISERROR($V1518),"",OFFSET('Smelter Look-up'!$G$4,$V1518-4,0))</f>
        <v/>
      </c>
      <c r="I1518" s="218" t="str">
        <f ca="1">IF(ISERROR($V1518),"",OFFSET('Smelter Look-up'!$H$4,$V1518-4,0))</f>
        <v/>
      </c>
      <c r="J1518" s="218" t="str">
        <f ca="1">IF(ISERROR($V1518),"",OFFSET('Smelter Look-up'!$I$4,$V1518-4,0))</f>
        <v/>
      </c>
      <c r="K1518" s="267"/>
      <c r="L1518" s="267"/>
      <c r="M1518" s="267"/>
      <c r="N1518" s="267"/>
      <c r="O1518" s="267"/>
      <c r="P1518" s="219"/>
      <c r="Q1518" s="268"/>
      <c r="R1518" s="216" t="str">
        <f ca="1">IF(ISERROR($V1518),"",OFFSET('Smelter Look-up'!$C$4,$V1518-4,0)&amp;"")</f>
        <v/>
      </c>
      <c r="S1518" s="224" t="str">
        <f t="shared" ca="1" si="72"/>
        <v/>
      </c>
      <c r="T1518" s="224" t="str">
        <f ca="1">IF(B1518="","",IF(ISERROR(MATCH($J1518,SorP!$B$1:$B$6230,0)),"",INDIRECT("'SorP'!$A$"&amp;MATCH($J1518,SorP!$B$1:$B$6230,0))))</f>
        <v/>
      </c>
      <c r="U1518" s="239"/>
      <c r="V1518" s="269" t="e">
        <f>IF(C1518="",NA(),MATCH($B1518&amp;$C1518,'Smelter Look-up'!$J:$J,0))</f>
        <v>#N/A</v>
      </c>
      <c r="W1518" s="270"/>
      <c r="X1518" s="270">
        <f t="shared" ca="1" si="73"/>
        <v>0</v>
      </c>
      <c r="Y1518" s="270"/>
      <c r="Z1518" s="270"/>
      <c r="AB1518" s="272" t="str">
        <f t="shared" si="74"/>
        <v/>
      </c>
    </row>
    <row r="1519" spans="1:28" s="271" customFormat="1" ht="20.25">
      <c r="A1519" s="215"/>
      <c r="B1519" s="216" t="str">
        <f>IF(LEN(A1519)=0,"",INDEX('Smelter Look-up'!$A:$A,MATCH($A1519,'Smelter Look-up'!$E:$E,0)))</f>
        <v/>
      </c>
      <c r="C1519" s="220" t="str">
        <f>IF(LEN(A1519)=0,"",INDEX('Smelter Look-up'!$C:$C,MATCH($A1519,'Smelter Look-up'!$E:$E,0)))</f>
        <v/>
      </c>
      <c r="D1519" s="216"/>
      <c r="E1519" s="216" t="str">
        <f ca="1">IF(ISERROR($V1519),"",OFFSET('Smelter Look-up'!$D$4,$V1519-4,0)&amp;"")</f>
        <v/>
      </c>
      <c r="F1519" s="216" t="str">
        <f ca="1">IF(ISERROR($V1519),"",OFFSET('Smelter Look-up'!$E$4,$V1519-4,0))</f>
        <v/>
      </c>
      <c r="G1519" s="216" t="str">
        <f ca="1">IF(C1519=$X$4,"Enter smelter details", IF(ISERROR($V1519),"",OFFSET('Smelter Look-up'!$F$4,$V1519-4,0)))</f>
        <v/>
      </c>
      <c r="H1519" s="217" t="str">
        <f ca="1">IF(ISERROR($V1519),"",OFFSET('Smelter Look-up'!$G$4,$V1519-4,0))</f>
        <v/>
      </c>
      <c r="I1519" s="218" t="str">
        <f ca="1">IF(ISERROR($V1519),"",OFFSET('Smelter Look-up'!$H$4,$V1519-4,0))</f>
        <v/>
      </c>
      <c r="J1519" s="218" t="str">
        <f ca="1">IF(ISERROR($V1519),"",OFFSET('Smelter Look-up'!$I$4,$V1519-4,0))</f>
        <v/>
      </c>
      <c r="K1519" s="267"/>
      <c r="L1519" s="267"/>
      <c r="M1519" s="267"/>
      <c r="N1519" s="267"/>
      <c r="O1519" s="267"/>
      <c r="P1519" s="219"/>
      <c r="Q1519" s="268"/>
      <c r="R1519" s="216" t="str">
        <f ca="1">IF(ISERROR($V1519),"",OFFSET('Smelter Look-up'!$C$4,$V1519-4,0)&amp;"")</f>
        <v/>
      </c>
      <c r="S1519" s="224" t="str">
        <f t="shared" ca="1" si="72"/>
        <v/>
      </c>
      <c r="T1519" s="224" t="str">
        <f ca="1">IF(B1519="","",IF(ISERROR(MATCH($J1519,SorP!$B$1:$B$6230,0)),"",INDIRECT("'SorP'!$A$"&amp;MATCH($J1519,SorP!$B$1:$B$6230,0))))</f>
        <v/>
      </c>
      <c r="U1519" s="239"/>
      <c r="V1519" s="269" t="e">
        <f>IF(C1519="",NA(),MATCH($B1519&amp;$C1519,'Smelter Look-up'!$J:$J,0))</f>
        <v>#N/A</v>
      </c>
      <c r="W1519" s="270"/>
      <c r="X1519" s="270">
        <f t="shared" ca="1" si="73"/>
        <v>0</v>
      </c>
      <c r="Y1519" s="270"/>
      <c r="Z1519" s="270"/>
      <c r="AB1519" s="272" t="str">
        <f t="shared" si="74"/>
        <v/>
      </c>
    </row>
    <row r="1520" spans="1:28" s="271" customFormat="1" ht="20.25">
      <c r="A1520" s="215"/>
      <c r="B1520" s="216" t="str">
        <f>IF(LEN(A1520)=0,"",INDEX('Smelter Look-up'!$A:$A,MATCH($A1520,'Smelter Look-up'!$E:$E,0)))</f>
        <v/>
      </c>
      <c r="C1520" s="220" t="str">
        <f>IF(LEN(A1520)=0,"",INDEX('Smelter Look-up'!$C:$C,MATCH($A1520,'Smelter Look-up'!$E:$E,0)))</f>
        <v/>
      </c>
      <c r="D1520" s="216"/>
      <c r="E1520" s="216" t="str">
        <f ca="1">IF(ISERROR($V1520),"",OFFSET('Smelter Look-up'!$D$4,$V1520-4,0)&amp;"")</f>
        <v/>
      </c>
      <c r="F1520" s="216" t="str">
        <f ca="1">IF(ISERROR($V1520),"",OFFSET('Smelter Look-up'!$E$4,$V1520-4,0))</f>
        <v/>
      </c>
      <c r="G1520" s="216" t="str">
        <f ca="1">IF(C1520=$X$4,"Enter smelter details", IF(ISERROR($V1520),"",OFFSET('Smelter Look-up'!$F$4,$V1520-4,0)))</f>
        <v/>
      </c>
      <c r="H1520" s="217" t="str">
        <f ca="1">IF(ISERROR($V1520),"",OFFSET('Smelter Look-up'!$G$4,$V1520-4,0))</f>
        <v/>
      </c>
      <c r="I1520" s="218" t="str">
        <f ca="1">IF(ISERROR($V1520),"",OFFSET('Smelter Look-up'!$H$4,$V1520-4,0))</f>
        <v/>
      </c>
      <c r="J1520" s="218" t="str">
        <f ca="1">IF(ISERROR($V1520),"",OFFSET('Smelter Look-up'!$I$4,$V1520-4,0))</f>
        <v/>
      </c>
      <c r="K1520" s="267"/>
      <c r="L1520" s="267"/>
      <c r="M1520" s="267"/>
      <c r="N1520" s="267"/>
      <c r="O1520" s="267"/>
      <c r="P1520" s="219"/>
      <c r="Q1520" s="268"/>
      <c r="R1520" s="216" t="str">
        <f ca="1">IF(ISERROR($V1520),"",OFFSET('Smelter Look-up'!$C$4,$V1520-4,0)&amp;"")</f>
        <v/>
      </c>
      <c r="S1520" s="224" t="str">
        <f t="shared" ca="1" si="72"/>
        <v/>
      </c>
      <c r="T1520" s="224" t="str">
        <f ca="1">IF(B1520="","",IF(ISERROR(MATCH($J1520,SorP!$B$1:$B$6230,0)),"",INDIRECT("'SorP'!$A$"&amp;MATCH($J1520,SorP!$B$1:$B$6230,0))))</f>
        <v/>
      </c>
      <c r="U1520" s="239"/>
      <c r="V1520" s="269" t="e">
        <f>IF(C1520="",NA(),MATCH($B1520&amp;$C1520,'Smelter Look-up'!$J:$J,0))</f>
        <v>#N/A</v>
      </c>
      <c r="W1520" s="270"/>
      <c r="X1520" s="270">
        <f t="shared" ca="1" si="73"/>
        <v>0</v>
      </c>
      <c r="Y1520" s="270"/>
      <c r="Z1520" s="270"/>
      <c r="AB1520" s="272" t="str">
        <f t="shared" si="74"/>
        <v/>
      </c>
    </row>
    <row r="1521" spans="1:28" s="271" customFormat="1" ht="20.25">
      <c r="A1521" s="215"/>
      <c r="B1521" s="216" t="str">
        <f>IF(LEN(A1521)=0,"",INDEX('Smelter Look-up'!$A:$A,MATCH($A1521,'Smelter Look-up'!$E:$E,0)))</f>
        <v/>
      </c>
      <c r="C1521" s="220" t="str">
        <f>IF(LEN(A1521)=0,"",INDEX('Smelter Look-up'!$C:$C,MATCH($A1521,'Smelter Look-up'!$E:$E,0)))</f>
        <v/>
      </c>
      <c r="D1521" s="216"/>
      <c r="E1521" s="216" t="str">
        <f ca="1">IF(ISERROR($V1521),"",OFFSET('Smelter Look-up'!$D$4,$V1521-4,0)&amp;"")</f>
        <v/>
      </c>
      <c r="F1521" s="216" t="str">
        <f ca="1">IF(ISERROR($V1521),"",OFFSET('Smelter Look-up'!$E$4,$V1521-4,0))</f>
        <v/>
      </c>
      <c r="G1521" s="216" t="str">
        <f ca="1">IF(C1521=$X$4,"Enter smelter details", IF(ISERROR($V1521),"",OFFSET('Smelter Look-up'!$F$4,$V1521-4,0)))</f>
        <v/>
      </c>
      <c r="H1521" s="217" t="str">
        <f ca="1">IF(ISERROR($V1521),"",OFFSET('Smelter Look-up'!$G$4,$V1521-4,0))</f>
        <v/>
      </c>
      <c r="I1521" s="218" t="str">
        <f ca="1">IF(ISERROR($V1521),"",OFFSET('Smelter Look-up'!$H$4,$V1521-4,0))</f>
        <v/>
      </c>
      <c r="J1521" s="218" t="str">
        <f ca="1">IF(ISERROR($V1521),"",OFFSET('Smelter Look-up'!$I$4,$V1521-4,0))</f>
        <v/>
      </c>
      <c r="K1521" s="267"/>
      <c r="L1521" s="267"/>
      <c r="M1521" s="267"/>
      <c r="N1521" s="267"/>
      <c r="O1521" s="267"/>
      <c r="P1521" s="219"/>
      <c r="Q1521" s="268"/>
      <c r="R1521" s="216" t="str">
        <f ca="1">IF(ISERROR($V1521),"",OFFSET('Smelter Look-up'!$C$4,$V1521-4,0)&amp;"")</f>
        <v/>
      </c>
      <c r="S1521" s="224" t="str">
        <f t="shared" ca="1" si="72"/>
        <v/>
      </c>
      <c r="T1521" s="224" t="str">
        <f ca="1">IF(B1521="","",IF(ISERROR(MATCH($J1521,SorP!$B$1:$B$6230,0)),"",INDIRECT("'SorP'!$A$"&amp;MATCH($J1521,SorP!$B$1:$B$6230,0))))</f>
        <v/>
      </c>
      <c r="U1521" s="239"/>
      <c r="V1521" s="269" t="e">
        <f>IF(C1521="",NA(),MATCH($B1521&amp;$C1521,'Smelter Look-up'!$J:$J,0))</f>
        <v>#N/A</v>
      </c>
      <c r="W1521" s="270"/>
      <c r="X1521" s="270">
        <f t="shared" ca="1" si="73"/>
        <v>0</v>
      </c>
      <c r="Y1521" s="270"/>
      <c r="Z1521" s="270"/>
      <c r="AB1521" s="272" t="str">
        <f t="shared" si="74"/>
        <v/>
      </c>
    </row>
    <row r="1522" spans="1:28" s="271" customFormat="1" ht="20.25">
      <c r="A1522" s="215"/>
      <c r="B1522" s="216" t="str">
        <f>IF(LEN(A1522)=0,"",INDEX('Smelter Look-up'!$A:$A,MATCH($A1522,'Smelter Look-up'!$E:$E,0)))</f>
        <v/>
      </c>
      <c r="C1522" s="220" t="str">
        <f>IF(LEN(A1522)=0,"",INDEX('Smelter Look-up'!$C:$C,MATCH($A1522,'Smelter Look-up'!$E:$E,0)))</f>
        <v/>
      </c>
      <c r="D1522" s="216"/>
      <c r="E1522" s="216" t="str">
        <f ca="1">IF(ISERROR($V1522),"",OFFSET('Smelter Look-up'!$D$4,$V1522-4,0)&amp;"")</f>
        <v/>
      </c>
      <c r="F1522" s="216" t="str">
        <f ca="1">IF(ISERROR($V1522),"",OFFSET('Smelter Look-up'!$E$4,$V1522-4,0))</f>
        <v/>
      </c>
      <c r="G1522" s="216" t="str">
        <f ca="1">IF(C1522=$X$4,"Enter smelter details", IF(ISERROR($V1522),"",OFFSET('Smelter Look-up'!$F$4,$V1522-4,0)))</f>
        <v/>
      </c>
      <c r="H1522" s="217" t="str">
        <f ca="1">IF(ISERROR($V1522),"",OFFSET('Smelter Look-up'!$G$4,$V1522-4,0))</f>
        <v/>
      </c>
      <c r="I1522" s="218" t="str">
        <f ca="1">IF(ISERROR($V1522),"",OFFSET('Smelter Look-up'!$H$4,$V1522-4,0))</f>
        <v/>
      </c>
      <c r="J1522" s="218" t="str">
        <f ca="1">IF(ISERROR($V1522),"",OFFSET('Smelter Look-up'!$I$4,$V1522-4,0))</f>
        <v/>
      </c>
      <c r="K1522" s="267"/>
      <c r="L1522" s="267"/>
      <c r="M1522" s="267"/>
      <c r="N1522" s="267"/>
      <c r="O1522" s="267"/>
      <c r="P1522" s="219"/>
      <c r="Q1522" s="268"/>
      <c r="R1522" s="216" t="str">
        <f ca="1">IF(ISERROR($V1522),"",OFFSET('Smelter Look-up'!$C$4,$V1522-4,0)&amp;"")</f>
        <v/>
      </c>
      <c r="S1522" s="224" t="str">
        <f t="shared" ca="1" si="72"/>
        <v/>
      </c>
      <c r="T1522" s="224" t="str">
        <f ca="1">IF(B1522="","",IF(ISERROR(MATCH($J1522,SorP!$B$1:$B$6230,0)),"",INDIRECT("'SorP'!$A$"&amp;MATCH($J1522,SorP!$B$1:$B$6230,0))))</f>
        <v/>
      </c>
      <c r="U1522" s="239"/>
      <c r="V1522" s="269" t="e">
        <f>IF(C1522="",NA(),MATCH($B1522&amp;$C1522,'Smelter Look-up'!$J:$J,0))</f>
        <v>#N/A</v>
      </c>
      <c r="W1522" s="270"/>
      <c r="X1522" s="270">
        <f t="shared" ca="1" si="73"/>
        <v>0</v>
      </c>
      <c r="Y1522" s="270"/>
      <c r="Z1522" s="270"/>
      <c r="AB1522" s="272" t="str">
        <f t="shared" si="74"/>
        <v/>
      </c>
    </row>
    <row r="1523" spans="1:28" s="271" customFormat="1" ht="20.25">
      <c r="A1523" s="215"/>
      <c r="B1523" s="216" t="str">
        <f>IF(LEN(A1523)=0,"",INDEX('Smelter Look-up'!$A:$A,MATCH($A1523,'Smelter Look-up'!$E:$E,0)))</f>
        <v/>
      </c>
      <c r="C1523" s="220" t="str">
        <f>IF(LEN(A1523)=0,"",INDEX('Smelter Look-up'!$C:$C,MATCH($A1523,'Smelter Look-up'!$E:$E,0)))</f>
        <v/>
      </c>
      <c r="D1523" s="216"/>
      <c r="E1523" s="216" t="str">
        <f ca="1">IF(ISERROR($V1523),"",OFFSET('Smelter Look-up'!$D$4,$V1523-4,0)&amp;"")</f>
        <v/>
      </c>
      <c r="F1523" s="216" t="str">
        <f ca="1">IF(ISERROR($V1523),"",OFFSET('Smelter Look-up'!$E$4,$V1523-4,0))</f>
        <v/>
      </c>
      <c r="G1523" s="216" t="str">
        <f ca="1">IF(C1523=$X$4,"Enter smelter details", IF(ISERROR($V1523),"",OFFSET('Smelter Look-up'!$F$4,$V1523-4,0)))</f>
        <v/>
      </c>
      <c r="H1523" s="217" t="str">
        <f ca="1">IF(ISERROR($V1523),"",OFFSET('Smelter Look-up'!$G$4,$V1523-4,0))</f>
        <v/>
      </c>
      <c r="I1523" s="218" t="str">
        <f ca="1">IF(ISERROR($V1523),"",OFFSET('Smelter Look-up'!$H$4,$V1523-4,0))</f>
        <v/>
      </c>
      <c r="J1523" s="218" t="str">
        <f ca="1">IF(ISERROR($V1523),"",OFFSET('Smelter Look-up'!$I$4,$V1523-4,0))</f>
        <v/>
      </c>
      <c r="K1523" s="267"/>
      <c r="L1523" s="267"/>
      <c r="M1523" s="267"/>
      <c r="N1523" s="267"/>
      <c r="O1523" s="267"/>
      <c r="P1523" s="219"/>
      <c r="Q1523" s="268"/>
      <c r="R1523" s="216" t="str">
        <f ca="1">IF(ISERROR($V1523),"",OFFSET('Smelter Look-up'!$C$4,$V1523-4,0)&amp;"")</f>
        <v/>
      </c>
      <c r="S1523" s="224" t="str">
        <f t="shared" ca="1" si="72"/>
        <v/>
      </c>
      <c r="T1523" s="224" t="str">
        <f ca="1">IF(B1523="","",IF(ISERROR(MATCH($J1523,SorP!$B$1:$B$6230,0)),"",INDIRECT("'SorP'!$A$"&amp;MATCH($J1523,SorP!$B$1:$B$6230,0))))</f>
        <v/>
      </c>
      <c r="U1523" s="239"/>
      <c r="V1523" s="269" t="e">
        <f>IF(C1523="",NA(),MATCH($B1523&amp;$C1523,'Smelter Look-up'!$J:$J,0))</f>
        <v>#N/A</v>
      </c>
      <c r="W1523" s="270"/>
      <c r="X1523" s="270">
        <f t="shared" ca="1" si="73"/>
        <v>0</v>
      </c>
      <c r="Y1523" s="270"/>
      <c r="Z1523" s="270"/>
      <c r="AB1523" s="272" t="str">
        <f t="shared" si="74"/>
        <v/>
      </c>
    </row>
    <row r="1524" spans="1:28" s="271" customFormat="1" ht="20.25">
      <c r="A1524" s="215"/>
      <c r="B1524" s="216" t="str">
        <f>IF(LEN(A1524)=0,"",INDEX('Smelter Look-up'!$A:$A,MATCH($A1524,'Smelter Look-up'!$E:$E,0)))</f>
        <v/>
      </c>
      <c r="C1524" s="220" t="str">
        <f>IF(LEN(A1524)=0,"",INDEX('Smelter Look-up'!$C:$C,MATCH($A1524,'Smelter Look-up'!$E:$E,0)))</f>
        <v/>
      </c>
      <c r="D1524" s="216"/>
      <c r="E1524" s="216" t="str">
        <f ca="1">IF(ISERROR($V1524),"",OFFSET('Smelter Look-up'!$D$4,$V1524-4,0)&amp;"")</f>
        <v/>
      </c>
      <c r="F1524" s="216" t="str">
        <f ca="1">IF(ISERROR($V1524),"",OFFSET('Smelter Look-up'!$E$4,$V1524-4,0))</f>
        <v/>
      </c>
      <c r="G1524" s="216" t="str">
        <f ca="1">IF(C1524=$X$4,"Enter smelter details", IF(ISERROR($V1524),"",OFFSET('Smelter Look-up'!$F$4,$V1524-4,0)))</f>
        <v/>
      </c>
      <c r="H1524" s="217" t="str">
        <f ca="1">IF(ISERROR($V1524),"",OFFSET('Smelter Look-up'!$G$4,$V1524-4,0))</f>
        <v/>
      </c>
      <c r="I1524" s="218" t="str">
        <f ca="1">IF(ISERROR($V1524),"",OFFSET('Smelter Look-up'!$H$4,$V1524-4,0))</f>
        <v/>
      </c>
      <c r="J1524" s="218" t="str">
        <f ca="1">IF(ISERROR($V1524),"",OFFSET('Smelter Look-up'!$I$4,$V1524-4,0))</f>
        <v/>
      </c>
      <c r="K1524" s="267"/>
      <c r="L1524" s="267"/>
      <c r="M1524" s="267"/>
      <c r="N1524" s="267"/>
      <c r="O1524" s="267"/>
      <c r="P1524" s="219"/>
      <c r="Q1524" s="268"/>
      <c r="R1524" s="216" t="str">
        <f ca="1">IF(ISERROR($V1524),"",OFFSET('Smelter Look-up'!$C$4,$V1524-4,0)&amp;"")</f>
        <v/>
      </c>
      <c r="S1524" s="224" t="str">
        <f t="shared" ca="1" si="72"/>
        <v/>
      </c>
      <c r="T1524" s="224" t="str">
        <f ca="1">IF(B1524="","",IF(ISERROR(MATCH($J1524,SorP!$B$1:$B$6230,0)),"",INDIRECT("'SorP'!$A$"&amp;MATCH($J1524,SorP!$B$1:$B$6230,0))))</f>
        <v/>
      </c>
      <c r="U1524" s="239"/>
      <c r="V1524" s="269" t="e">
        <f>IF(C1524="",NA(),MATCH($B1524&amp;$C1524,'Smelter Look-up'!$J:$J,0))</f>
        <v>#N/A</v>
      </c>
      <c r="W1524" s="270"/>
      <c r="X1524" s="270">
        <f t="shared" ca="1" si="73"/>
        <v>0</v>
      </c>
      <c r="Y1524" s="270"/>
      <c r="Z1524" s="270"/>
      <c r="AB1524" s="272" t="str">
        <f t="shared" si="74"/>
        <v/>
      </c>
    </row>
    <row r="1525" spans="1:28" s="271" customFormat="1" ht="20.25">
      <c r="A1525" s="215"/>
      <c r="B1525" s="216" t="str">
        <f>IF(LEN(A1525)=0,"",INDEX('Smelter Look-up'!$A:$A,MATCH($A1525,'Smelter Look-up'!$E:$E,0)))</f>
        <v/>
      </c>
      <c r="C1525" s="220" t="str">
        <f>IF(LEN(A1525)=0,"",INDEX('Smelter Look-up'!$C:$C,MATCH($A1525,'Smelter Look-up'!$E:$E,0)))</f>
        <v/>
      </c>
      <c r="D1525" s="216"/>
      <c r="E1525" s="216" t="str">
        <f ca="1">IF(ISERROR($V1525),"",OFFSET('Smelter Look-up'!$D$4,$V1525-4,0)&amp;"")</f>
        <v/>
      </c>
      <c r="F1525" s="216" t="str">
        <f ca="1">IF(ISERROR($V1525),"",OFFSET('Smelter Look-up'!$E$4,$V1525-4,0))</f>
        <v/>
      </c>
      <c r="G1525" s="216" t="str">
        <f ca="1">IF(C1525=$X$4,"Enter smelter details", IF(ISERROR($V1525),"",OFFSET('Smelter Look-up'!$F$4,$V1525-4,0)))</f>
        <v/>
      </c>
      <c r="H1525" s="217" t="str">
        <f ca="1">IF(ISERROR($V1525),"",OFFSET('Smelter Look-up'!$G$4,$V1525-4,0))</f>
        <v/>
      </c>
      <c r="I1525" s="218" t="str">
        <f ca="1">IF(ISERROR($V1525),"",OFFSET('Smelter Look-up'!$H$4,$V1525-4,0))</f>
        <v/>
      </c>
      <c r="J1525" s="218" t="str">
        <f ca="1">IF(ISERROR($V1525),"",OFFSET('Smelter Look-up'!$I$4,$V1525-4,0))</f>
        <v/>
      </c>
      <c r="K1525" s="267"/>
      <c r="L1525" s="267"/>
      <c r="M1525" s="267"/>
      <c r="N1525" s="267"/>
      <c r="O1525" s="267"/>
      <c r="P1525" s="219"/>
      <c r="Q1525" s="268"/>
      <c r="R1525" s="216" t="str">
        <f ca="1">IF(ISERROR($V1525),"",OFFSET('Smelter Look-up'!$C$4,$V1525-4,0)&amp;"")</f>
        <v/>
      </c>
      <c r="S1525" s="224" t="str">
        <f t="shared" ca="1" si="72"/>
        <v/>
      </c>
      <c r="T1525" s="224" t="str">
        <f ca="1">IF(B1525="","",IF(ISERROR(MATCH($J1525,SorP!$B$1:$B$6230,0)),"",INDIRECT("'SorP'!$A$"&amp;MATCH($J1525,SorP!$B$1:$B$6230,0))))</f>
        <v/>
      </c>
      <c r="U1525" s="239"/>
      <c r="V1525" s="269" t="e">
        <f>IF(C1525="",NA(),MATCH($B1525&amp;$C1525,'Smelter Look-up'!$J:$J,0))</f>
        <v>#N/A</v>
      </c>
      <c r="W1525" s="270"/>
      <c r="X1525" s="270">
        <f t="shared" ca="1" si="73"/>
        <v>0</v>
      </c>
      <c r="Y1525" s="270"/>
      <c r="Z1525" s="270"/>
      <c r="AB1525" s="272" t="str">
        <f t="shared" si="74"/>
        <v/>
      </c>
    </row>
    <row r="1526" spans="1:28" s="271" customFormat="1" ht="20.25">
      <c r="A1526" s="215"/>
      <c r="B1526" s="216" t="str">
        <f>IF(LEN(A1526)=0,"",INDEX('Smelter Look-up'!$A:$A,MATCH($A1526,'Smelter Look-up'!$E:$E,0)))</f>
        <v/>
      </c>
      <c r="C1526" s="220" t="str">
        <f>IF(LEN(A1526)=0,"",INDEX('Smelter Look-up'!$C:$C,MATCH($A1526,'Smelter Look-up'!$E:$E,0)))</f>
        <v/>
      </c>
      <c r="D1526" s="216"/>
      <c r="E1526" s="216" t="str">
        <f ca="1">IF(ISERROR($V1526),"",OFFSET('Smelter Look-up'!$D$4,$V1526-4,0)&amp;"")</f>
        <v/>
      </c>
      <c r="F1526" s="216" t="str">
        <f ca="1">IF(ISERROR($V1526),"",OFFSET('Smelter Look-up'!$E$4,$V1526-4,0))</f>
        <v/>
      </c>
      <c r="G1526" s="216" t="str">
        <f ca="1">IF(C1526=$X$4,"Enter smelter details", IF(ISERROR($V1526),"",OFFSET('Smelter Look-up'!$F$4,$V1526-4,0)))</f>
        <v/>
      </c>
      <c r="H1526" s="217" t="str">
        <f ca="1">IF(ISERROR($V1526),"",OFFSET('Smelter Look-up'!$G$4,$V1526-4,0))</f>
        <v/>
      </c>
      <c r="I1526" s="218" t="str">
        <f ca="1">IF(ISERROR($V1526),"",OFFSET('Smelter Look-up'!$H$4,$V1526-4,0))</f>
        <v/>
      </c>
      <c r="J1526" s="218" t="str">
        <f ca="1">IF(ISERROR($V1526),"",OFFSET('Smelter Look-up'!$I$4,$V1526-4,0))</f>
        <v/>
      </c>
      <c r="K1526" s="267"/>
      <c r="L1526" s="267"/>
      <c r="M1526" s="267"/>
      <c r="N1526" s="267"/>
      <c r="O1526" s="267"/>
      <c r="P1526" s="219"/>
      <c r="Q1526" s="268"/>
      <c r="R1526" s="216" t="str">
        <f ca="1">IF(ISERROR($V1526),"",OFFSET('Smelter Look-up'!$C$4,$V1526-4,0)&amp;"")</f>
        <v/>
      </c>
      <c r="S1526" s="224" t="str">
        <f t="shared" ca="1" si="72"/>
        <v/>
      </c>
      <c r="T1526" s="224" t="str">
        <f ca="1">IF(B1526="","",IF(ISERROR(MATCH($J1526,SorP!$B$1:$B$6230,0)),"",INDIRECT("'SorP'!$A$"&amp;MATCH($J1526,SorP!$B$1:$B$6230,0))))</f>
        <v/>
      </c>
      <c r="U1526" s="239"/>
      <c r="V1526" s="269" t="e">
        <f>IF(C1526="",NA(),MATCH($B1526&amp;$C1526,'Smelter Look-up'!$J:$J,0))</f>
        <v>#N/A</v>
      </c>
      <c r="W1526" s="270"/>
      <c r="X1526" s="270">
        <f t="shared" ca="1" si="73"/>
        <v>0</v>
      </c>
      <c r="Y1526" s="270"/>
      <c r="Z1526" s="270"/>
      <c r="AB1526" s="272" t="str">
        <f t="shared" si="74"/>
        <v/>
      </c>
    </row>
    <row r="1527" spans="1:28" s="271" customFormat="1" ht="20.25">
      <c r="A1527" s="215"/>
      <c r="B1527" s="216" t="str">
        <f>IF(LEN(A1527)=0,"",INDEX('Smelter Look-up'!$A:$A,MATCH($A1527,'Smelter Look-up'!$E:$E,0)))</f>
        <v/>
      </c>
      <c r="C1527" s="220" t="str">
        <f>IF(LEN(A1527)=0,"",INDEX('Smelter Look-up'!$C:$C,MATCH($A1527,'Smelter Look-up'!$E:$E,0)))</f>
        <v/>
      </c>
      <c r="D1527" s="216"/>
      <c r="E1527" s="216" t="str">
        <f ca="1">IF(ISERROR($V1527),"",OFFSET('Smelter Look-up'!$D$4,$V1527-4,0)&amp;"")</f>
        <v/>
      </c>
      <c r="F1527" s="216" t="str">
        <f ca="1">IF(ISERROR($V1527),"",OFFSET('Smelter Look-up'!$E$4,$V1527-4,0))</f>
        <v/>
      </c>
      <c r="G1527" s="216" t="str">
        <f ca="1">IF(C1527=$X$4,"Enter smelter details", IF(ISERROR($V1527),"",OFFSET('Smelter Look-up'!$F$4,$V1527-4,0)))</f>
        <v/>
      </c>
      <c r="H1527" s="217" t="str">
        <f ca="1">IF(ISERROR($V1527),"",OFFSET('Smelter Look-up'!$G$4,$V1527-4,0))</f>
        <v/>
      </c>
      <c r="I1527" s="218" t="str">
        <f ca="1">IF(ISERROR($V1527),"",OFFSET('Smelter Look-up'!$H$4,$V1527-4,0))</f>
        <v/>
      </c>
      <c r="J1527" s="218" t="str">
        <f ca="1">IF(ISERROR($V1527),"",OFFSET('Smelter Look-up'!$I$4,$V1527-4,0))</f>
        <v/>
      </c>
      <c r="K1527" s="267"/>
      <c r="L1527" s="267"/>
      <c r="M1527" s="267"/>
      <c r="N1527" s="267"/>
      <c r="O1527" s="267"/>
      <c r="P1527" s="219"/>
      <c r="Q1527" s="268"/>
      <c r="R1527" s="216" t="str">
        <f ca="1">IF(ISERROR($V1527),"",OFFSET('Smelter Look-up'!$C$4,$V1527-4,0)&amp;"")</f>
        <v/>
      </c>
      <c r="S1527" s="224" t="str">
        <f t="shared" ca="1" si="72"/>
        <v/>
      </c>
      <c r="T1527" s="224" t="str">
        <f ca="1">IF(B1527="","",IF(ISERROR(MATCH($J1527,SorP!$B$1:$B$6230,0)),"",INDIRECT("'SorP'!$A$"&amp;MATCH($J1527,SorP!$B$1:$B$6230,0))))</f>
        <v/>
      </c>
      <c r="U1527" s="239"/>
      <c r="V1527" s="269" t="e">
        <f>IF(C1527="",NA(),MATCH($B1527&amp;$C1527,'Smelter Look-up'!$J:$J,0))</f>
        <v>#N/A</v>
      </c>
      <c r="W1527" s="270"/>
      <c r="X1527" s="270">
        <f t="shared" ca="1" si="73"/>
        <v>0</v>
      </c>
      <c r="Y1527" s="270"/>
      <c r="Z1527" s="270"/>
      <c r="AB1527" s="272" t="str">
        <f t="shared" si="74"/>
        <v/>
      </c>
    </row>
    <row r="1528" spans="1:28" s="271" customFormat="1" ht="20.25">
      <c r="A1528" s="215"/>
      <c r="B1528" s="216" t="str">
        <f>IF(LEN(A1528)=0,"",INDEX('Smelter Look-up'!$A:$A,MATCH($A1528,'Smelter Look-up'!$E:$E,0)))</f>
        <v/>
      </c>
      <c r="C1528" s="220" t="str">
        <f>IF(LEN(A1528)=0,"",INDEX('Smelter Look-up'!$C:$C,MATCH($A1528,'Smelter Look-up'!$E:$E,0)))</f>
        <v/>
      </c>
      <c r="D1528" s="216"/>
      <c r="E1528" s="216" t="str">
        <f ca="1">IF(ISERROR($V1528),"",OFFSET('Smelter Look-up'!$D$4,$V1528-4,0)&amp;"")</f>
        <v/>
      </c>
      <c r="F1528" s="216" t="str">
        <f ca="1">IF(ISERROR($V1528),"",OFFSET('Smelter Look-up'!$E$4,$V1528-4,0))</f>
        <v/>
      </c>
      <c r="G1528" s="216" t="str">
        <f ca="1">IF(C1528=$X$4,"Enter smelter details", IF(ISERROR($V1528),"",OFFSET('Smelter Look-up'!$F$4,$V1528-4,0)))</f>
        <v/>
      </c>
      <c r="H1528" s="217" t="str">
        <f ca="1">IF(ISERROR($V1528),"",OFFSET('Smelter Look-up'!$G$4,$V1528-4,0))</f>
        <v/>
      </c>
      <c r="I1528" s="218" t="str">
        <f ca="1">IF(ISERROR($V1528),"",OFFSET('Smelter Look-up'!$H$4,$V1528-4,0))</f>
        <v/>
      </c>
      <c r="J1528" s="218" t="str">
        <f ca="1">IF(ISERROR($V1528),"",OFFSET('Smelter Look-up'!$I$4,$V1528-4,0))</f>
        <v/>
      </c>
      <c r="K1528" s="267"/>
      <c r="L1528" s="267"/>
      <c r="M1528" s="267"/>
      <c r="N1528" s="267"/>
      <c r="O1528" s="267"/>
      <c r="P1528" s="219"/>
      <c r="Q1528" s="268"/>
      <c r="R1528" s="216" t="str">
        <f ca="1">IF(ISERROR($V1528),"",OFFSET('Smelter Look-up'!$C$4,$V1528-4,0)&amp;"")</f>
        <v/>
      </c>
      <c r="S1528" s="224" t="str">
        <f t="shared" ca="1" si="72"/>
        <v/>
      </c>
      <c r="T1528" s="224" t="str">
        <f ca="1">IF(B1528="","",IF(ISERROR(MATCH($J1528,SorP!$B$1:$B$6230,0)),"",INDIRECT("'SorP'!$A$"&amp;MATCH($J1528,SorP!$B$1:$B$6230,0))))</f>
        <v/>
      </c>
      <c r="U1528" s="239"/>
      <c r="V1528" s="269" t="e">
        <f>IF(C1528="",NA(),MATCH($B1528&amp;$C1528,'Smelter Look-up'!$J:$J,0))</f>
        <v>#N/A</v>
      </c>
      <c r="W1528" s="270"/>
      <c r="X1528" s="270">
        <f t="shared" ca="1" si="73"/>
        <v>0</v>
      </c>
      <c r="Y1528" s="270"/>
      <c r="Z1528" s="270"/>
      <c r="AB1528" s="272" t="str">
        <f t="shared" si="74"/>
        <v/>
      </c>
    </row>
    <row r="1529" spans="1:28" s="271" customFormat="1" ht="20.25">
      <c r="A1529" s="215"/>
      <c r="B1529" s="216" t="str">
        <f>IF(LEN(A1529)=0,"",INDEX('Smelter Look-up'!$A:$A,MATCH($A1529,'Smelter Look-up'!$E:$E,0)))</f>
        <v/>
      </c>
      <c r="C1529" s="220" t="str">
        <f>IF(LEN(A1529)=0,"",INDEX('Smelter Look-up'!$C:$C,MATCH($A1529,'Smelter Look-up'!$E:$E,0)))</f>
        <v/>
      </c>
      <c r="D1529" s="216"/>
      <c r="E1529" s="216" t="str">
        <f ca="1">IF(ISERROR($V1529),"",OFFSET('Smelter Look-up'!$D$4,$V1529-4,0)&amp;"")</f>
        <v/>
      </c>
      <c r="F1529" s="216" t="str">
        <f ca="1">IF(ISERROR($V1529),"",OFFSET('Smelter Look-up'!$E$4,$V1529-4,0))</f>
        <v/>
      </c>
      <c r="G1529" s="216" t="str">
        <f ca="1">IF(C1529=$X$4,"Enter smelter details", IF(ISERROR($V1529),"",OFFSET('Smelter Look-up'!$F$4,$V1529-4,0)))</f>
        <v/>
      </c>
      <c r="H1529" s="217" t="str">
        <f ca="1">IF(ISERROR($V1529),"",OFFSET('Smelter Look-up'!$G$4,$V1529-4,0))</f>
        <v/>
      </c>
      <c r="I1529" s="218" t="str">
        <f ca="1">IF(ISERROR($V1529),"",OFFSET('Smelter Look-up'!$H$4,$V1529-4,0))</f>
        <v/>
      </c>
      <c r="J1529" s="218" t="str">
        <f ca="1">IF(ISERROR($V1529),"",OFFSET('Smelter Look-up'!$I$4,$V1529-4,0))</f>
        <v/>
      </c>
      <c r="K1529" s="267"/>
      <c r="L1529" s="267"/>
      <c r="M1529" s="267"/>
      <c r="N1529" s="267"/>
      <c r="O1529" s="267"/>
      <c r="P1529" s="219"/>
      <c r="Q1529" s="268"/>
      <c r="R1529" s="216" t="str">
        <f ca="1">IF(ISERROR($V1529),"",OFFSET('Smelter Look-up'!$C$4,$V1529-4,0)&amp;"")</f>
        <v/>
      </c>
      <c r="S1529" s="224" t="str">
        <f t="shared" ca="1" si="72"/>
        <v/>
      </c>
      <c r="T1529" s="224" t="str">
        <f ca="1">IF(B1529="","",IF(ISERROR(MATCH($J1529,SorP!$B$1:$B$6230,0)),"",INDIRECT("'SorP'!$A$"&amp;MATCH($J1529,SorP!$B$1:$B$6230,0))))</f>
        <v/>
      </c>
      <c r="U1529" s="239"/>
      <c r="V1529" s="269" t="e">
        <f>IF(C1529="",NA(),MATCH($B1529&amp;$C1529,'Smelter Look-up'!$J:$J,0))</f>
        <v>#N/A</v>
      </c>
      <c r="W1529" s="270"/>
      <c r="X1529" s="270">
        <f t="shared" ca="1" si="73"/>
        <v>0</v>
      </c>
      <c r="Y1529" s="270"/>
      <c r="Z1529" s="270"/>
      <c r="AB1529" s="272" t="str">
        <f t="shared" si="74"/>
        <v/>
      </c>
    </row>
    <row r="1530" spans="1:28" s="271" customFormat="1" ht="20.25">
      <c r="A1530" s="215"/>
      <c r="B1530" s="216" t="str">
        <f>IF(LEN(A1530)=0,"",INDEX('Smelter Look-up'!$A:$A,MATCH($A1530,'Smelter Look-up'!$E:$E,0)))</f>
        <v/>
      </c>
      <c r="C1530" s="220" t="str">
        <f>IF(LEN(A1530)=0,"",INDEX('Smelter Look-up'!$C:$C,MATCH($A1530,'Smelter Look-up'!$E:$E,0)))</f>
        <v/>
      </c>
      <c r="D1530" s="216"/>
      <c r="E1530" s="216" t="str">
        <f ca="1">IF(ISERROR($V1530),"",OFFSET('Smelter Look-up'!$D$4,$V1530-4,0)&amp;"")</f>
        <v/>
      </c>
      <c r="F1530" s="216" t="str">
        <f ca="1">IF(ISERROR($V1530),"",OFFSET('Smelter Look-up'!$E$4,$V1530-4,0))</f>
        <v/>
      </c>
      <c r="G1530" s="216" t="str">
        <f ca="1">IF(C1530=$X$4,"Enter smelter details", IF(ISERROR($V1530),"",OFFSET('Smelter Look-up'!$F$4,$V1530-4,0)))</f>
        <v/>
      </c>
      <c r="H1530" s="217" t="str">
        <f ca="1">IF(ISERROR($V1530),"",OFFSET('Smelter Look-up'!$G$4,$V1530-4,0))</f>
        <v/>
      </c>
      <c r="I1530" s="218" t="str">
        <f ca="1">IF(ISERROR($V1530),"",OFFSET('Smelter Look-up'!$H$4,$V1530-4,0))</f>
        <v/>
      </c>
      <c r="J1530" s="218" t="str">
        <f ca="1">IF(ISERROR($V1530),"",OFFSET('Smelter Look-up'!$I$4,$V1530-4,0))</f>
        <v/>
      </c>
      <c r="K1530" s="267"/>
      <c r="L1530" s="267"/>
      <c r="M1530" s="267"/>
      <c r="N1530" s="267"/>
      <c r="O1530" s="267"/>
      <c r="P1530" s="219"/>
      <c r="Q1530" s="268"/>
      <c r="R1530" s="216" t="str">
        <f ca="1">IF(ISERROR($V1530),"",OFFSET('Smelter Look-up'!$C$4,$V1530-4,0)&amp;"")</f>
        <v/>
      </c>
      <c r="S1530" s="224" t="str">
        <f t="shared" ca="1" si="72"/>
        <v/>
      </c>
      <c r="T1530" s="224" t="str">
        <f ca="1">IF(B1530="","",IF(ISERROR(MATCH($J1530,SorP!$B$1:$B$6230,0)),"",INDIRECT("'SorP'!$A$"&amp;MATCH($J1530,SorP!$B$1:$B$6230,0))))</f>
        <v/>
      </c>
      <c r="U1530" s="239"/>
      <c r="V1530" s="269" t="e">
        <f>IF(C1530="",NA(),MATCH($B1530&amp;$C1530,'Smelter Look-up'!$J:$J,0))</f>
        <v>#N/A</v>
      </c>
      <c r="W1530" s="270"/>
      <c r="X1530" s="270">
        <f t="shared" ca="1" si="73"/>
        <v>0</v>
      </c>
      <c r="Y1530" s="270"/>
      <c r="Z1530" s="270"/>
      <c r="AB1530" s="272" t="str">
        <f t="shared" si="74"/>
        <v/>
      </c>
    </row>
    <row r="1531" spans="1:28" s="271" customFormat="1" ht="20.25">
      <c r="A1531" s="215"/>
      <c r="B1531" s="216" t="str">
        <f>IF(LEN(A1531)=0,"",INDEX('Smelter Look-up'!$A:$A,MATCH($A1531,'Smelter Look-up'!$E:$E,0)))</f>
        <v/>
      </c>
      <c r="C1531" s="220" t="str">
        <f>IF(LEN(A1531)=0,"",INDEX('Smelter Look-up'!$C:$C,MATCH($A1531,'Smelter Look-up'!$E:$E,0)))</f>
        <v/>
      </c>
      <c r="D1531" s="216"/>
      <c r="E1531" s="216" t="str">
        <f ca="1">IF(ISERROR($V1531),"",OFFSET('Smelter Look-up'!$D$4,$V1531-4,0)&amp;"")</f>
        <v/>
      </c>
      <c r="F1531" s="216" t="str">
        <f ca="1">IF(ISERROR($V1531),"",OFFSET('Smelter Look-up'!$E$4,$V1531-4,0))</f>
        <v/>
      </c>
      <c r="G1531" s="216" t="str">
        <f ca="1">IF(C1531=$X$4,"Enter smelter details", IF(ISERROR($V1531),"",OFFSET('Smelter Look-up'!$F$4,$V1531-4,0)))</f>
        <v/>
      </c>
      <c r="H1531" s="217" t="str">
        <f ca="1">IF(ISERROR($V1531),"",OFFSET('Smelter Look-up'!$G$4,$V1531-4,0))</f>
        <v/>
      </c>
      <c r="I1531" s="218" t="str">
        <f ca="1">IF(ISERROR($V1531),"",OFFSET('Smelter Look-up'!$H$4,$V1531-4,0))</f>
        <v/>
      </c>
      <c r="J1531" s="218" t="str">
        <f ca="1">IF(ISERROR($V1531),"",OFFSET('Smelter Look-up'!$I$4,$V1531-4,0))</f>
        <v/>
      </c>
      <c r="K1531" s="267"/>
      <c r="L1531" s="267"/>
      <c r="M1531" s="267"/>
      <c r="N1531" s="267"/>
      <c r="O1531" s="267"/>
      <c r="P1531" s="219"/>
      <c r="Q1531" s="268"/>
      <c r="R1531" s="216" t="str">
        <f ca="1">IF(ISERROR($V1531),"",OFFSET('Smelter Look-up'!$C$4,$V1531-4,0)&amp;"")</f>
        <v/>
      </c>
      <c r="S1531" s="224" t="str">
        <f t="shared" ref="S1531:S1594" ca="1" si="75">IF(B1531="","",IF(ISERROR(MATCH($E1531,CL,0)),"Unknown",INDIRECT("'C'!$A$"&amp;MATCH($E1531,CL,0)+1)))</f>
        <v/>
      </c>
      <c r="T1531" s="224" t="str">
        <f ca="1">IF(B1531="","",IF(ISERROR(MATCH($J1531,SorP!$B$1:$B$6230,0)),"",INDIRECT("'SorP'!$A$"&amp;MATCH($J1531,SorP!$B$1:$B$6230,0))))</f>
        <v/>
      </c>
      <c r="U1531" s="239"/>
      <c r="V1531" s="269" t="e">
        <f>IF(C1531="",NA(),MATCH($B1531&amp;$C1531,'Smelter Look-up'!$J:$J,0))</f>
        <v>#N/A</v>
      </c>
      <c r="W1531" s="270"/>
      <c r="X1531" s="270">
        <f t="shared" ref="X1531:X1594" ca="1" si="76">IF(AND(C1531="Smelter not listed",OR(LEN(D1531)=0,LEN(E1531)=0)),1,0)</f>
        <v>0</v>
      </c>
      <c r="Y1531" s="270"/>
      <c r="Z1531" s="270"/>
      <c r="AB1531" s="272" t="str">
        <f t="shared" ref="AB1531:AB1594" si="77">B1531&amp;C1531</f>
        <v/>
      </c>
    </row>
    <row r="1532" spans="1:28" s="271" customFormat="1" ht="20.25">
      <c r="A1532" s="215"/>
      <c r="B1532" s="216" t="str">
        <f>IF(LEN(A1532)=0,"",INDEX('Smelter Look-up'!$A:$A,MATCH($A1532,'Smelter Look-up'!$E:$E,0)))</f>
        <v/>
      </c>
      <c r="C1532" s="220" t="str">
        <f>IF(LEN(A1532)=0,"",INDEX('Smelter Look-up'!$C:$C,MATCH($A1532,'Smelter Look-up'!$E:$E,0)))</f>
        <v/>
      </c>
      <c r="D1532" s="216"/>
      <c r="E1532" s="216" t="str">
        <f ca="1">IF(ISERROR($V1532),"",OFFSET('Smelter Look-up'!$D$4,$V1532-4,0)&amp;"")</f>
        <v/>
      </c>
      <c r="F1532" s="216" t="str">
        <f ca="1">IF(ISERROR($V1532),"",OFFSET('Smelter Look-up'!$E$4,$V1532-4,0))</f>
        <v/>
      </c>
      <c r="G1532" s="216" t="str">
        <f ca="1">IF(C1532=$X$4,"Enter smelter details", IF(ISERROR($V1532),"",OFFSET('Smelter Look-up'!$F$4,$V1532-4,0)))</f>
        <v/>
      </c>
      <c r="H1532" s="217" t="str">
        <f ca="1">IF(ISERROR($V1532),"",OFFSET('Smelter Look-up'!$G$4,$V1532-4,0))</f>
        <v/>
      </c>
      <c r="I1532" s="218" t="str">
        <f ca="1">IF(ISERROR($V1532),"",OFFSET('Smelter Look-up'!$H$4,$V1532-4,0))</f>
        <v/>
      </c>
      <c r="J1532" s="218" t="str">
        <f ca="1">IF(ISERROR($V1532),"",OFFSET('Smelter Look-up'!$I$4,$V1532-4,0))</f>
        <v/>
      </c>
      <c r="K1532" s="267"/>
      <c r="L1532" s="267"/>
      <c r="M1532" s="267"/>
      <c r="N1532" s="267"/>
      <c r="O1532" s="267"/>
      <c r="P1532" s="219"/>
      <c r="Q1532" s="268"/>
      <c r="R1532" s="216" t="str">
        <f ca="1">IF(ISERROR($V1532),"",OFFSET('Smelter Look-up'!$C$4,$V1532-4,0)&amp;"")</f>
        <v/>
      </c>
      <c r="S1532" s="224" t="str">
        <f t="shared" ca="1" si="75"/>
        <v/>
      </c>
      <c r="T1532" s="224" t="str">
        <f ca="1">IF(B1532="","",IF(ISERROR(MATCH($J1532,SorP!$B$1:$B$6230,0)),"",INDIRECT("'SorP'!$A$"&amp;MATCH($J1532,SorP!$B$1:$B$6230,0))))</f>
        <v/>
      </c>
      <c r="U1532" s="239"/>
      <c r="V1532" s="269" t="e">
        <f>IF(C1532="",NA(),MATCH($B1532&amp;$C1532,'Smelter Look-up'!$J:$J,0))</f>
        <v>#N/A</v>
      </c>
      <c r="W1532" s="270"/>
      <c r="X1532" s="270">
        <f t="shared" ca="1" si="76"/>
        <v>0</v>
      </c>
      <c r="Y1532" s="270"/>
      <c r="Z1532" s="270"/>
      <c r="AB1532" s="272" t="str">
        <f t="shared" si="77"/>
        <v/>
      </c>
    </row>
    <row r="1533" spans="1:28" s="271" customFormat="1" ht="20.25">
      <c r="A1533" s="215"/>
      <c r="B1533" s="216" t="str">
        <f>IF(LEN(A1533)=0,"",INDEX('Smelter Look-up'!$A:$A,MATCH($A1533,'Smelter Look-up'!$E:$E,0)))</f>
        <v/>
      </c>
      <c r="C1533" s="220" t="str">
        <f>IF(LEN(A1533)=0,"",INDEX('Smelter Look-up'!$C:$C,MATCH($A1533,'Smelter Look-up'!$E:$E,0)))</f>
        <v/>
      </c>
      <c r="D1533" s="216"/>
      <c r="E1533" s="216" t="str">
        <f ca="1">IF(ISERROR($V1533),"",OFFSET('Smelter Look-up'!$D$4,$V1533-4,0)&amp;"")</f>
        <v/>
      </c>
      <c r="F1533" s="216" t="str">
        <f ca="1">IF(ISERROR($V1533),"",OFFSET('Smelter Look-up'!$E$4,$V1533-4,0))</f>
        <v/>
      </c>
      <c r="G1533" s="216" t="str">
        <f ca="1">IF(C1533=$X$4,"Enter smelter details", IF(ISERROR($V1533),"",OFFSET('Smelter Look-up'!$F$4,$V1533-4,0)))</f>
        <v/>
      </c>
      <c r="H1533" s="217" t="str">
        <f ca="1">IF(ISERROR($V1533),"",OFFSET('Smelter Look-up'!$G$4,$V1533-4,0))</f>
        <v/>
      </c>
      <c r="I1533" s="218" t="str">
        <f ca="1">IF(ISERROR($V1533),"",OFFSET('Smelter Look-up'!$H$4,$V1533-4,0))</f>
        <v/>
      </c>
      <c r="J1533" s="218" t="str">
        <f ca="1">IF(ISERROR($V1533),"",OFFSET('Smelter Look-up'!$I$4,$V1533-4,0))</f>
        <v/>
      </c>
      <c r="K1533" s="267"/>
      <c r="L1533" s="267"/>
      <c r="M1533" s="267"/>
      <c r="N1533" s="267"/>
      <c r="O1533" s="267"/>
      <c r="P1533" s="219"/>
      <c r="Q1533" s="268"/>
      <c r="R1533" s="216" t="str">
        <f ca="1">IF(ISERROR($V1533),"",OFFSET('Smelter Look-up'!$C$4,$V1533-4,0)&amp;"")</f>
        <v/>
      </c>
      <c r="S1533" s="224" t="str">
        <f t="shared" ca="1" si="75"/>
        <v/>
      </c>
      <c r="T1533" s="224" t="str">
        <f ca="1">IF(B1533="","",IF(ISERROR(MATCH($J1533,SorP!$B$1:$B$6230,0)),"",INDIRECT("'SorP'!$A$"&amp;MATCH($J1533,SorP!$B$1:$B$6230,0))))</f>
        <v/>
      </c>
      <c r="U1533" s="239"/>
      <c r="V1533" s="269" t="e">
        <f>IF(C1533="",NA(),MATCH($B1533&amp;$C1533,'Smelter Look-up'!$J:$J,0))</f>
        <v>#N/A</v>
      </c>
      <c r="W1533" s="270"/>
      <c r="X1533" s="270">
        <f t="shared" ca="1" si="76"/>
        <v>0</v>
      </c>
      <c r="Y1533" s="270"/>
      <c r="Z1533" s="270"/>
      <c r="AB1533" s="272" t="str">
        <f t="shared" si="77"/>
        <v/>
      </c>
    </row>
    <row r="1534" spans="1:28" s="271" customFormat="1" ht="20.25">
      <c r="A1534" s="215"/>
      <c r="B1534" s="216" t="str">
        <f>IF(LEN(A1534)=0,"",INDEX('Smelter Look-up'!$A:$A,MATCH($A1534,'Smelter Look-up'!$E:$E,0)))</f>
        <v/>
      </c>
      <c r="C1534" s="220" t="str">
        <f>IF(LEN(A1534)=0,"",INDEX('Smelter Look-up'!$C:$C,MATCH($A1534,'Smelter Look-up'!$E:$E,0)))</f>
        <v/>
      </c>
      <c r="D1534" s="216"/>
      <c r="E1534" s="216" t="str">
        <f ca="1">IF(ISERROR($V1534),"",OFFSET('Smelter Look-up'!$D$4,$V1534-4,0)&amp;"")</f>
        <v/>
      </c>
      <c r="F1534" s="216" t="str">
        <f ca="1">IF(ISERROR($V1534),"",OFFSET('Smelter Look-up'!$E$4,$V1534-4,0))</f>
        <v/>
      </c>
      <c r="G1534" s="216" t="str">
        <f ca="1">IF(C1534=$X$4,"Enter smelter details", IF(ISERROR($V1534),"",OFFSET('Smelter Look-up'!$F$4,$V1534-4,0)))</f>
        <v/>
      </c>
      <c r="H1534" s="217" t="str">
        <f ca="1">IF(ISERROR($V1534),"",OFFSET('Smelter Look-up'!$G$4,$V1534-4,0))</f>
        <v/>
      </c>
      <c r="I1534" s="218" t="str">
        <f ca="1">IF(ISERROR($V1534),"",OFFSET('Smelter Look-up'!$H$4,$V1534-4,0))</f>
        <v/>
      </c>
      <c r="J1534" s="218" t="str">
        <f ca="1">IF(ISERROR($V1534),"",OFFSET('Smelter Look-up'!$I$4,$V1534-4,0))</f>
        <v/>
      </c>
      <c r="K1534" s="267"/>
      <c r="L1534" s="267"/>
      <c r="M1534" s="267"/>
      <c r="N1534" s="267"/>
      <c r="O1534" s="267"/>
      <c r="P1534" s="219"/>
      <c r="Q1534" s="268"/>
      <c r="R1534" s="216" t="str">
        <f ca="1">IF(ISERROR($V1534),"",OFFSET('Smelter Look-up'!$C$4,$V1534-4,0)&amp;"")</f>
        <v/>
      </c>
      <c r="S1534" s="224" t="str">
        <f t="shared" ca="1" si="75"/>
        <v/>
      </c>
      <c r="T1534" s="224" t="str">
        <f ca="1">IF(B1534="","",IF(ISERROR(MATCH($J1534,SorP!$B$1:$B$6230,0)),"",INDIRECT("'SorP'!$A$"&amp;MATCH($J1534,SorP!$B$1:$B$6230,0))))</f>
        <v/>
      </c>
      <c r="U1534" s="239"/>
      <c r="V1534" s="269" t="e">
        <f>IF(C1534="",NA(),MATCH($B1534&amp;$C1534,'Smelter Look-up'!$J:$J,0))</f>
        <v>#N/A</v>
      </c>
      <c r="W1534" s="270"/>
      <c r="X1534" s="270">
        <f t="shared" ca="1" si="76"/>
        <v>0</v>
      </c>
      <c r="Y1534" s="270"/>
      <c r="Z1534" s="270"/>
      <c r="AB1534" s="272" t="str">
        <f t="shared" si="77"/>
        <v/>
      </c>
    </row>
    <row r="1535" spans="1:28" s="271" customFormat="1" ht="20.25">
      <c r="A1535" s="215"/>
      <c r="B1535" s="216" t="str">
        <f>IF(LEN(A1535)=0,"",INDEX('Smelter Look-up'!$A:$A,MATCH($A1535,'Smelter Look-up'!$E:$E,0)))</f>
        <v/>
      </c>
      <c r="C1535" s="220" t="str">
        <f>IF(LEN(A1535)=0,"",INDEX('Smelter Look-up'!$C:$C,MATCH($A1535,'Smelter Look-up'!$E:$E,0)))</f>
        <v/>
      </c>
      <c r="D1535" s="216"/>
      <c r="E1535" s="216" t="str">
        <f ca="1">IF(ISERROR($V1535),"",OFFSET('Smelter Look-up'!$D$4,$V1535-4,0)&amp;"")</f>
        <v/>
      </c>
      <c r="F1535" s="216" t="str">
        <f ca="1">IF(ISERROR($V1535),"",OFFSET('Smelter Look-up'!$E$4,$V1535-4,0))</f>
        <v/>
      </c>
      <c r="G1535" s="216" t="str">
        <f ca="1">IF(C1535=$X$4,"Enter smelter details", IF(ISERROR($V1535),"",OFFSET('Smelter Look-up'!$F$4,$V1535-4,0)))</f>
        <v/>
      </c>
      <c r="H1535" s="217" t="str">
        <f ca="1">IF(ISERROR($V1535),"",OFFSET('Smelter Look-up'!$G$4,$V1535-4,0))</f>
        <v/>
      </c>
      <c r="I1535" s="218" t="str">
        <f ca="1">IF(ISERROR($V1535),"",OFFSET('Smelter Look-up'!$H$4,$V1535-4,0))</f>
        <v/>
      </c>
      <c r="J1535" s="218" t="str">
        <f ca="1">IF(ISERROR($V1535),"",OFFSET('Smelter Look-up'!$I$4,$V1535-4,0))</f>
        <v/>
      </c>
      <c r="K1535" s="267"/>
      <c r="L1535" s="267"/>
      <c r="M1535" s="267"/>
      <c r="N1535" s="267"/>
      <c r="O1535" s="267"/>
      <c r="P1535" s="219"/>
      <c r="Q1535" s="268"/>
      <c r="R1535" s="216" t="str">
        <f ca="1">IF(ISERROR($V1535),"",OFFSET('Smelter Look-up'!$C$4,$V1535-4,0)&amp;"")</f>
        <v/>
      </c>
      <c r="S1535" s="224" t="str">
        <f t="shared" ca="1" si="75"/>
        <v/>
      </c>
      <c r="T1535" s="224" t="str">
        <f ca="1">IF(B1535="","",IF(ISERROR(MATCH($J1535,SorP!$B$1:$B$6230,0)),"",INDIRECT("'SorP'!$A$"&amp;MATCH($J1535,SorP!$B$1:$B$6230,0))))</f>
        <v/>
      </c>
      <c r="U1535" s="239"/>
      <c r="V1535" s="269" t="e">
        <f>IF(C1535="",NA(),MATCH($B1535&amp;$C1535,'Smelter Look-up'!$J:$J,0))</f>
        <v>#N/A</v>
      </c>
      <c r="W1535" s="270"/>
      <c r="X1535" s="270">
        <f t="shared" ca="1" si="76"/>
        <v>0</v>
      </c>
      <c r="Y1535" s="270"/>
      <c r="Z1535" s="270"/>
      <c r="AB1535" s="272" t="str">
        <f t="shared" si="77"/>
        <v/>
      </c>
    </row>
    <row r="1536" spans="1:28" s="271" customFormat="1" ht="20.25">
      <c r="A1536" s="215"/>
      <c r="B1536" s="216" t="str">
        <f>IF(LEN(A1536)=0,"",INDEX('Smelter Look-up'!$A:$A,MATCH($A1536,'Smelter Look-up'!$E:$E,0)))</f>
        <v/>
      </c>
      <c r="C1536" s="220" t="str">
        <f>IF(LEN(A1536)=0,"",INDEX('Smelter Look-up'!$C:$C,MATCH($A1536,'Smelter Look-up'!$E:$E,0)))</f>
        <v/>
      </c>
      <c r="D1536" s="216"/>
      <c r="E1536" s="216" t="str">
        <f ca="1">IF(ISERROR($V1536),"",OFFSET('Smelter Look-up'!$D$4,$V1536-4,0)&amp;"")</f>
        <v/>
      </c>
      <c r="F1536" s="216" t="str">
        <f ca="1">IF(ISERROR($V1536),"",OFFSET('Smelter Look-up'!$E$4,$V1536-4,0))</f>
        <v/>
      </c>
      <c r="G1536" s="216" t="str">
        <f ca="1">IF(C1536=$X$4,"Enter smelter details", IF(ISERROR($V1536),"",OFFSET('Smelter Look-up'!$F$4,$V1536-4,0)))</f>
        <v/>
      </c>
      <c r="H1536" s="217" t="str">
        <f ca="1">IF(ISERROR($V1536),"",OFFSET('Smelter Look-up'!$G$4,$V1536-4,0))</f>
        <v/>
      </c>
      <c r="I1536" s="218" t="str">
        <f ca="1">IF(ISERROR($V1536),"",OFFSET('Smelter Look-up'!$H$4,$V1536-4,0))</f>
        <v/>
      </c>
      <c r="J1536" s="218" t="str">
        <f ca="1">IF(ISERROR($V1536),"",OFFSET('Smelter Look-up'!$I$4,$V1536-4,0))</f>
        <v/>
      </c>
      <c r="K1536" s="267"/>
      <c r="L1536" s="267"/>
      <c r="M1536" s="267"/>
      <c r="N1536" s="267"/>
      <c r="O1536" s="267"/>
      <c r="P1536" s="219"/>
      <c r="Q1536" s="268"/>
      <c r="R1536" s="216" t="str">
        <f ca="1">IF(ISERROR($V1536),"",OFFSET('Smelter Look-up'!$C$4,$V1536-4,0)&amp;"")</f>
        <v/>
      </c>
      <c r="S1536" s="224" t="str">
        <f t="shared" ca="1" si="75"/>
        <v/>
      </c>
      <c r="T1536" s="224" t="str">
        <f ca="1">IF(B1536="","",IF(ISERROR(MATCH($J1536,SorP!$B$1:$B$6230,0)),"",INDIRECT("'SorP'!$A$"&amp;MATCH($J1536,SorP!$B$1:$B$6230,0))))</f>
        <v/>
      </c>
      <c r="U1536" s="239"/>
      <c r="V1536" s="269" t="e">
        <f>IF(C1536="",NA(),MATCH($B1536&amp;$C1536,'Smelter Look-up'!$J:$J,0))</f>
        <v>#N/A</v>
      </c>
      <c r="W1536" s="270"/>
      <c r="X1536" s="270">
        <f t="shared" ca="1" si="76"/>
        <v>0</v>
      </c>
      <c r="Y1536" s="270"/>
      <c r="Z1536" s="270"/>
      <c r="AB1536" s="272" t="str">
        <f t="shared" si="77"/>
        <v/>
      </c>
    </row>
    <row r="1537" spans="1:28" s="271" customFormat="1" ht="20.25">
      <c r="A1537" s="215"/>
      <c r="B1537" s="216" t="str">
        <f>IF(LEN(A1537)=0,"",INDEX('Smelter Look-up'!$A:$A,MATCH($A1537,'Smelter Look-up'!$E:$E,0)))</f>
        <v/>
      </c>
      <c r="C1537" s="220" t="str">
        <f>IF(LEN(A1537)=0,"",INDEX('Smelter Look-up'!$C:$C,MATCH($A1537,'Smelter Look-up'!$E:$E,0)))</f>
        <v/>
      </c>
      <c r="D1537" s="216"/>
      <c r="E1537" s="216" t="str">
        <f ca="1">IF(ISERROR($V1537),"",OFFSET('Smelter Look-up'!$D$4,$V1537-4,0)&amp;"")</f>
        <v/>
      </c>
      <c r="F1537" s="216" t="str">
        <f ca="1">IF(ISERROR($V1537),"",OFFSET('Smelter Look-up'!$E$4,$V1537-4,0))</f>
        <v/>
      </c>
      <c r="G1537" s="216" t="str">
        <f ca="1">IF(C1537=$X$4,"Enter smelter details", IF(ISERROR($V1537),"",OFFSET('Smelter Look-up'!$F$4,$V1537-4,0)))</f>
        <v/>
      </c>
      <c r="H1537" s="217" t="str">
        <f ca="1">IF(ISERROR($V1537),"",OFFSET('Smelter Look-up'!$G$4,$V1537-4,0))</f>
        <v/>
      </c>
      <c r="I1537" s="218" t="str">
        <f ca="1">IF(ISERROR($V1537),"",OFFSET('Smelter Look-up'!$H$4,$V1537-4,0))</f>
        <v/>
      </c>
      <c r="J1537" s="218" t="str">
        <f ca="1">IF(ISERROR($V1537),"",OFFSET('Smelter Look-up'!$I$4,$V1537-4,0))</f>
        <v/>
      </c>
      <c r="K1537" s="267"/>
      <c r="L1537" s="267"/>
      <c r="M1537" s="267"/>
      <c r="N1537" s="267"/>
      <c r="O1537" s="267"/>
      <c r="P1537" s="219"/>
      <c r="Q1537" s="268"/>
      <c r="R1537" s="216" t="str">
        <f ca="1">IF(ISERROR($V1537),"",OFFSET('Smelter Look-up'!$C$4,$V1537-4,0)&amp;"")</f>
        <v/>
      </c>
      <c r="S1537" s="224" t="str">
        <f t="shared" ca="1" si="75"/>
        <v/>
      </c>
      <c r="T1537" s="224" t="str">
        <f ca="1">IF(B1537="","",IF(ISERROR(MATCH($J1537,SorP!$B$1:$B$6230,0)),"",INDIRECT("'SorP'!$A$"&amp;MATCH($J1537,SorP!$B$1:$B$6230,0))))</f>
        <v/>
      </c>
      <c r="U1537" s="239"/>
      <c r="V1537" s="269" t="e">
        <f>IF(C1537="",NA(),MATCH($B1537&amp;$C1537,'Smelter Look-up'!$J:$J,0))</f>
        <v>#N/A</v>
      </c>
      <c r="W1537" s="270"/>
      <c r="X1537" s="270">
        <f t="shared" ca="1" si="76"/>
        <v>0</v>
      </c>
      <c r="Y1537" s="270"/>
      <c r="Z1537" s="270"/>
      <c r="AB1537" s="272" t="str">
        <f t="shared" si="77"/>
        <v/>
      </c>
    </row>
    <row r="1538" spans="1:28" s="271" customFormat="1" ht="20.25">
      <c r="A1538" s="215"/>
      <c r="B1538" s="216" t="str">
        <f>IF(LEN(A1538)=0,"",INDEX('Smelter Look-up'!$A:$A,MATCH($A1538,'Smelter Look-up'!$E:$E,0)))</f>
        <v/>
      </c>
      <c r="C1538" s="220" t="str">
        <f>IF(LEN(A1538)=0,"",INDEX('Smelter Look-up'!$C:$C,MATCH($A1538,'Smelter Look-up'!$E:$E,0)))</f>
        <v/>
      </c>
      <c r="D1538" s="216"/>
      <c r="E1538" s="216" t="str">
        <f ca="1">IF(ISERROR($V1538),"",OFFSET('Smelter Look-up'!$D$4,$V1538-4,0)&amp;"")</f>
        <v/>
      </c>
      <c r="F1538" s="216" t="str">
        <f ca="1">IF(ISERROR($V1538),"",OFFSET('Smelter Look-up'!$E$4,$V1538-4,0))</f>
        <v/>
      </c>
      <c r="G1538" s="216" t="str">
        <f ca="1">IF(C1538=$X$4,"Enter smelter details", IF(ISERROR($V1538),"",OFFSET('Smelter Look-up'!$F$4,$V1538-4,0)))</f>
        <v/>
      </c>
      <c r="H1538" s="217" t="str">
        <f ca="1">IF(ISERROR($V1538),"",OFFSET('Smelter Look-up'!$G$4,$V1538-4,0))</f>
        <v/>
      </c>
      <c r="I1538" s="218" t="str">
        <f ca="1">IF(ISERROR($V1538),"",OFFSET('Smelter Look-up'!$H$4,$V1538-4,0))</f>
        <v/>
      </c>
      <c r="J1538" s="218" t="str">
        <f ca="1">IF(ISERROR($V1538),"",OFFSET('Smelter Look-up'!$I$4,$V1538-4,0))</f>
        <v/>
      </c>
      <c r="K1538" s="267"/>
      <c r="L1538" s="267"/>
      <c r="M1538" s="267"/>
      <c r="N1538" s="267"/>
      <c r="O1538" s="267"/>
      <c r="P1538" s="219"/>
      <c r="Q1538" s="268"/>
      <c r="R1538" s="216" t="str">
        <f ca="1">IF(ISERROR($V1538),"",OFFSET('Smelter Look-up'!$C$4,$V1538-4,0)&amp;"")</f>
        <v/>
      </c>
      <c r="S1538" s="224" t="str">
        <f t="shared" ca="1" si="75"/>
        <v/>
      </c>
      <c r="T1538" s="224" t="str">
        <f ca="1">IF(B1538="","",IF(ISERROR(MATCH($J1538,SorP!$B$1:$B$6230,0)),"",INDIRECT("'SorP'!$A$"&amp;MATCH($J1538,SorP!$B$1:$B$6230,0))))</f>
        <v/>
      </c>
      <c r="U1538" s="239"/>
      <c r="V1538" s="269" t="e">
        <f>IF(C1538="",NA(),MATCH($B1538&amp;$C1538,'Smelter Look-up'!$J:$J,0))</f>
        <v>#N/A</v>
      </c>
      <c r="W1538" s="270"/>
      <c r="X1538" s="270">
        <f t="shared" ca="1" si="76"/>
        <v>0</v>
      </c>
      <c r="Y1538" s="270"/>
      <c r="Z1538" s="270"/>
      <c r="AB1538" s="272" t="str">
        <f t="shared" si="77"/>
        <v/>
      </c>
    </row>
    <row r="1539" spans="1:28" s="271" customFormat="1" ht="20.25">
      <c r="A1539" s="215"/>
      <c r="B1539" s="216" t="str">
        <f>IF(LEN(A1539)=0,"",INDEX('Smelter Look-up'!$A:$A,MATCH($A1539,'Smelter Look-up'!$E:$E,0)))</f>
        <v/>
      </c>
      <c r="C1539" s="220" t="str">
        <f>IF(LEN(A1539)=0,"",INDEX('Smelter Look-up'!$C:$C,MATCH($A1539,'Smelter Look-up'!$E:$E,0)))</f>
        <v/>
      </c>
      <c r="D1539" s="216"/>
      <c r="E1539" s="216" t="str">
        <f ca="1">IF(ISERROR($V1539),"",OFFSET('Smelter Look-up'!$D$4,$V1539-4,0)&amp;"")</f>
        <v/>
      </c>
      <c r="F1539" s="216" t="str">
        <f ca="1">IF(ISERROR($V1539),"",OFFSET('Smelter Look-up'!$E$4,$V1539-4,0))</f>
        <v/>
      </c>
      <c r="G1539" s="216" t="str">
        <f ca="1">IF(C1539=$X$4,"Enter smelter details", IF(ISERROR($V1539),"",OFFSET('Smelter Look-up'!$F$4,$V1539-4,0)))</f>
        <v/>
      </c>
      <c r="H1539" s="217" t="str">
        <f ca="1">IF(ISERROR($V1539),"",OFFSET('Smelter Look-up'!$G$4,$V1539-4,0))</f>
        <v/>
      </c>
      <c r="I1539" s="218" t="str">
        <f ca="1">IF(ISERROR($V1539),"",OFFSET('Smelter Look-up'!$H$4,$V1539-4,0))</f>
        <v/>
      </c>
      <c r="J1539" s="218" t="str">
        <f ca="1">IF(ISERROR($V1539),"",OFFSET('Smelter Look-up'!$I$4,$V1539-4,0))</f>
        <v/>
      </c>
      <c r="K1539" s="267"/>
      <c r="L1539" s="267"/>
      <c r="M1539" s="267"/>
      <c r="N1539" s="267"/>
      <c r="O1539" s="267"/>
      <c r="P1539" s="219"/>
      <c r="Q1539" s="268"/>
      <c r="R1539" s="216" t="str">
        <f ca="1">IF(ISERROR($V1539),"",OFFSET('Smelter Look-up'!$C$4,$V1539-4,0)&amp;"")</f>
        <v/>
      </c>
      <c r="S1539" s="224" t="str">
        <f t="shared" ca="1" si="75"/>
        <v/>
      </c>
      <c r="T1539" s="224" t="str">
        <f ca="1">IF(B1539="","",IF(ISERROR(MATCH($J1539,SorP!$B$1:$B$6230,0)),"",INDIRECT("'SorP'!$A$"&amp;MATCH($J1539,SorP!$B$1:$B$6230,0))))</f>
        <v/>
      </c>
      <c r="U1539" s="239"/>
      <c r="V1539" s="269" t="e">
        <f>IF(C1539="",NA(),MATCH($B1539&amp;$C1539,'Smelter Look-up'!$J:$J,0))</f>
        <v>#N/A</v>
      </c>
      <c r="W1539" s="270"/>
      <c r="X1539" s="270">
        <f t="shared" ca="1" si="76"/>
        <v>0</v>
      </c>
      <c r="Y1539" s="270"/>
      <c r="Z1539" s="270"/>
      <c r="AB1539" s="272" t="str">
        <f t="shared" si="77"/>
        <v/>
      </c>
    </row>
    <row r="1540" spans="1:28" s="271" customFormat="1" ht="20.25">
      <c r="A1540" s="215"/>
      <c r="B1540" s="216" t="str">
        <f>IF(LEN(A1540)=0,"",INDEX('Smelter Look-up'!$A:$A,MATCH($A1540,'Smelter Look-up'!$E:$E,0)))</f>
        <v/>
      </c>
      <c r="C1540" s="220" t="str">
        <f>IF(LEN(A1540)=0,"",INDEX('Smelter Look-up'!$C:$C,MATCH($A1540,'Smelter Look-up'!$E:$E,0)))</f>
        <v/>
      </c>
      <c r="D1540" s="216"/>
      <c r="E1540" s="216" t="str">
        <f ca="1">IF(ISERROR($V1540),"",OFFSET('Smelter Look-up'!$D$4,$V1540-4,0)&amp;"")</f>
        <v/>
      </c>
      <c r="F1540" s="216" t="str">
        <f ca="1">IF(ISERROR($V1540),"",OFFSET('Smelter Look-up'!$E$4,$V1540-4,0))</f>
        <v/>
      </c>
      <c r="G1540" s="216" t="str">
        <f ca="1">IF(C1540=$X$4,"Enter smelter details", IF(ISERROR($V1540),"",OFFSET('Smelter Look-up'!$F$4,$V1540-4,0)))</f>
        <v/>
      </c>
      <c r="H1540" s="217" t="str">
        <f ca="1">IF(ISERROR($V1540),"",OFFSET('Smelter Look-up'!$G$4,$V1540-4,0))</f>
        <v/>
      </c>
      <c r="I1540" s="218" t="str">
        <f ca="1">IF(ISERROR($V1540),"",OFFSET('Smelter Look-up'!$H$4,$V1540-4,0))</f>
        <v/>
      </c>
      <c r="J1540" s="218" t="str">
        <f ca="1">IF(ISERROR($V1540),"",OFFSET('Smelter Look-up'!$I$4,$V1540-4,0))</f>
        <v/>
      </c>
      <c r="K1540" s="267"/>
      <c r="L1540" s="267"/>
      <c r="M1540" s="267"/>
      <c r="N1540" s="267"/>
      <c r="O1540" s="267"/>
      <c r="P1540" s="219"/>
      <c r="Q1540" s="268"/>
      <c r="R1540" s="216" t="str">
        <f ca="1">IF(ISERROR($V1540),"",OFFSET('Smelter Look-up'!$C$4,$V1540-4,0)&amp;"")</f>
        <v/>
      </c>
      <c r="S1540" s="224" t="str">
        <f t="shared" ca="1" si="75"/>
        <v/>
      </c>
      <c r="T1540" s="224" t="str">
        <f ca="1">IF(B1540="","",IF(ISERROR(MATCH($J1540,SorP!$B$1:$B$6230,0)),"",INDIRECT("'SorP'!$A$"&amp;MATCH($J1540,SorP!$B$1:$B$6230,0))))</f>
        <v/>
      </c>
      <c r="U1540" s="239"/>
      <c r="V1540" s="269" t="e">
        <f>IF(C1540="",NA(),MATCH($B1540&amp;$C1540,'Smelter Look-up'!$J:$J,0))</f>
        <v>#N/A</v>
      </c>
      <c r="W1540" s="270"/>
      <c r="X1540" s="270">
        <f t="shared" ca="1" si="76"/>
        <v>0</v>
      </c>
      <c r="Y1540" s="270"/>
      <c r="Z1540" s="270"/>
      <c r="AB1540" s="272" t="str">
        <f t="shared" si="77"/>
        <v/>
      </c>
    </row>
    <row r="1541" spans="1:28" s="271" customFormat="1" ht="20.25">
      <c r="A1541" s="215"/>
      <c r="B1541" s="216" t="str">
        <f>IF(LEN(A1541)=0,"",INDEX('Smelter Look-up'!$A:$A,MATCH($A1541,'Smelter Look-up'!$E:$E,0)))</f>
        <v/>
      </c>
      <c r="C1541" s="220" t="str">
        <f>IF(LEN(A1541)=0,"",INDEX('Smelter Look-up'!$C:$C,MATCH($A1541,'Smelter Look-up'!$E:$E,0)))</f>
        <v/>
      </c>
      <c r="D1541" s="216"/>
      <c r="E1541" s="216" t="str">
        <f ca="1">IF(ISERROR($V1541),"",OFFSET('Smelter Look-up'!$D$4,$V1541-4,0)&amp;"")</f>
        <v/>
      </c>
      <c r="F1541" s="216" t="str">
        <f ca="1">IF(ISERROR($V1541),"",OFFSET('Smelter Look-up'!$E$4,$V1541-4,0))</f>
        <v/>
      </c>
      <c r="G1541" s="216" t="str">
        <f ca="1">IF(C1541=$X$4,"Enter smelter details", IF(ISERROR($V1541),"",OFFSET('Smelter Look-up'!$F$4,$V1541-4,0)))</f>
        <v/>
      </c>
      <c r="H1541" s="217" t="str">
        <f ca="1">IF(ISERROR($V1541),"",OFFSET('Smelter Look-up'!$G$4,$V1541-4,0))</f>
        <v/>
      </c>
      <c r="I1541" s="218" t="str">
        <f ca="1">IF(ISERROR($V1541),"",OFFSET('Smelter Look-up'!$H$4,$V1541-4,0))</f>
        <v/>
      </c>
      <c r="J1541" s="218" t="str">
        <f ca="1">IF(ISERROR($V1541),"",OFFSET('Smelter Look-up'!$I$4,$V1541-4,0))</f>
        <v/>
      </c>
      <c r="K1541" s="267"/>
      <c r="L1541" s="267"/>
      <c r="M1541" s="267"/>
      <c r="N1541" s="267"/>
      <c r="O1541" s="267"/>
      <c r="P1541" s="219"/>
      <c r="Q1541" s="268"/>
      <c r="R1541" s="216" t="str">
        <f ca="1">IF(ISERROR($V1541),"",OFFSET('Smelter Look-up'!$C$4,$V1541-4,0)&amp;"")</f>
        <v/>
      </c>
      <c r="S1541" s="224" t="str">
        <f t="shared" ca="1" si="75"/>
        <v/>
      </c>
      <c r="T1541" s="224" t="str">
        <f ca="1">IF(B1541="","",IF(ISERROR(MATCH($J1541,SorP!$B$1:$B$6230,0)),"",INDIRECT("'SorP'!$A$"&amp;MATCH($J1541,SorP!$B$1:$B$6230,0))))</f>
        <v/>
      </c>
      <c r="U1541" s="239"/>
      <c r="V1541" s="269" t="e">
        <f>IF(C1541="",NA(),MATCH($B1541&amp;$C1541,'Smelter Look-up'!$J:$J,0))</f>
        <v>#N/A</v>
      </c>
      <c r="W1541" s="270"/>
      <c r="X1541" s="270">
        <f t="shared" ca="1" si="76"/>
        <v>0</v>
      </c>
      <c r="Y1541" s="270"/>
      <c r="Z1541" s="270"/>
      <c r="AB1541" s="272" t="str">
        <f t="shared" si="77"/>
        <v/>
      </c>
    </row>
    <row r="1542" spans="1:28" s="271" customFormat="1" ht="20.25">
      <c r="A1542" s="215"/>
      <c r="B1542" s="216" t="str">
        <f>IF(LEN(A1542)=0,"",INDEX('Smelter Look-up'!$A:$A,MATCH($A1542,'Smelter Look-up'!$E:$E,0)))</f>
        <v/>
      </c>
      <c r="C1542" s="220" t="str">
        <f>IF(LEN(A1542)=0,"",INDEX('Smelter Look-up'!$C:$C,MATCH($A1542,'Smelter Look-up'!$E:$E,0)))</f>
        <v/>
      </c>
      <c r="D1542" s="216"/>
      <c r="E1542" s="216" t="str">
        <f ca="1">IF(ISERROR($V1542),"",OFFSET('Smelter Look-up'!$D$4,$V1542-4,0)&amp;"")</f>
        <v/>
      </c>
      <c r="F1542" s="216" t="str">
        <f ca="1">IF(ISERROR($V1542),"",OFFSET('Smelter Look-up'!$E$4,$V1542-4,0))</f>
        <v/>
      </c>
      <c r="G1542" s="216" t="str">
        <f ca="1">IF(C1542=$X$4,"Enter smelter details", IF(ISERROR($V1542),"",OFFSET('Smelter Look-up'!$F$4,$V1542-4,0)))</f>
        <v/>
      </c>
      <c r="H1542" s="217" t="str">
        <f ca="1">IF(ISERROR($V1542),"",OFFSET('Smelter Look-up'!$G$4,$V1542-4,0))</f>
        <v/>
      </c>
      <c r="I1542" s="218" t="str">
        <f ca="1">IF(ISERROR($V1542),"",OFFSET('Smelter Look-up'!$H$4,$V1542-4,0))</f>
        <v/>
      </c>
      <c r="J1542" s="218" t="str">
        <f ca="1">IF(ISERROR($V1542),"",OFFSET('Smelter Look-up'!$I$4,$V1542-4,0))</f>
        <v/>
      </c>
      <c r="K1542" s="267"/>
      <c r="L1542" s="267"/>
      <c r="M1542" s="267"/>
      <c r="N1542" s="267"/>
      <c r="O1542" s="267"/>
      <c r="P1542" s="219"/>
      <c r="Q1542" s="268"/>
      <c r="R1542" s="216" t="str">
        <f ca="1">IF(ISERROR($V1542),"",OFFSET('Smelter Look-up'!$C$4,$V1542-4,0)&amp;"")</f>
        <v/>
      </c>
      <c r="S1542" s="224" t="str">
        <f t="shared" ca="1" si="75"/>
        <v/>
      </c>
      <c r="T1542" s="224" t="str">
        <f ca="1">IF(B1542="","",IF(ISERROR(MATCH($J1542,SorP!$B$1:$B$6230,0)),"",INDIRECT("'SorP'!$A$"&amp;MATCH($J1542,SorP!$B$1:$B$6230,0))))</f>
        <v/>
      </c>
      <c r="U1542" s="239"/>
      <c r="V1542" s="269" t="e">
        <f>IF(C1542="",NA(),MATCH($B1542&amp;$C1542,'Smelter Look-up'!$J:$J,0))</f>
        <v>#N/A</v>
      </c>
      <c r="W1542" s="270"/>
      <c r="X1542" s="270">
        <f t="shared" ca="1" si="76"/>
        <v>0</v>
      </c>
      <c r="Y1542" s="270"/>
      <c r="Z1542" s="270"/>
      <c r="AB1542" s="272" t="str">
        <f t="shared" si="77"/>
        <v/>
      </c>
    </row>
    <row r="1543" spans="1:28" s="271" customFormat="1" ht="20.25">
      <c r="A1543" s="215"/>
      <c r="B1543" s="216" t="str">
        <f>IF(LEN(A1543)=0,"",INDEX('Smelter Look-up'!$A:$A,MATCH($A1543,'Smelter Look-up'!$E:$E,0)))</f>
        <v/>
      </c>
      <c r="C1543" s="220" t="str">
        <f>IF(LEN(A1543)=0,"",INDEX('Smelter Look-up'!$C:$C,MATCH($A1543,'Smelter Look-up'!$E:$E,0)))</f>
        <v/>
      </c>
      <c r="D1543" s="216"/>
      <c r="E1543" s="216" t="str">
        <f ca="1">IF(ISERROR($V1543),"",OFFSET('Smelter Look-up'!$D$4,$V1543-4,0)&amp;"")</f>
        <v/>
      </c>
      <c r="F1543" s="216" t="str">
        <f ca="1">IF(ISERROR($V1543),"",OFFSET('Smelter Look-up'!$E$4,$V1543-4,0))</f>
        <v/>
      </c>
      <c r="G1543" s="216" t="str">
        <f ca="1">IF(C1543=$X$4,"Enter smelter details", IF(ISERROR($V1543),"",OFFSET('Smelter Look-up'!$F$4,$V1543-4,0)))</f>
        <v/>
      </c>
      <c r="H1543" s="217" t="str">
        <f ca="1">IF(ISERROR($V1543),"",OFFSET('Smelter Look-up'!$G$4,$V1543-4,0))</f>
        <v/>
      </c>
      <c r="I1543" s="218" t="str">
        <f ca="1">IF(ISERROR($V1543),"",OFFSET('Smelter Look-up'!$H$4,$V1543-4,0))</f>
        <v/>
      </c>
      <c r="J1543" s="218" t="str">
        <f ca="1">IF(ISERROR($V1543),"",OFFSET('Smelter Look-up'!$I$4,$V1543-4,0))</f>
        <v/>
      </c>
      <c r="K1543" s="267"/>
      <c r="L1543" s="267"/>
      <c r="M1543" s="267"/>
      <c r="N1543" s="267"/>
      <c r="O1543" s="267"/>
      <c r="P1543" s="219"/>
      <c r="Q1543" s="268"/>
      <c r="R1543" s="216" t="str">
        <f ca="1">IF(ISERROR($V1543),"",OFFSET('Smelter Look-up'!$C$4,$V1543-4,0)&amp;"")</f>
        <v/>
      </c>
      <c r="S1543" s="224" t="str">
        <f t="shared" ca="1" si="75"/>
        <v/>
      </c>
      <c r="T1543" s="224" t="str">
        <f ca="1">IF(B1543="","",IF(ISERROR(MATCH($J1543,SorP!$B$1:$B$6230,0)),"",INDIRECT("'SorP'!$A$"&amp;MATCH($J1543,SorP!$B$1:$B$6230,0))))</f>
        <v/>
      </c>
      <c r="U1543" s="239"/>
      <c r="V1543" s="269" t="e">
        <f>IF(C1543="",NA(),MATCH($B1543&amp;$C1543,'Smelter Look-up'!$J:$J,0))</f>
        <v>#N/A</v>
      </c>
      <c r="W1543" s="270"/>
      <c r="X1543" s="270">
        <f t="shared" ca="1" si="76"/>
        <v>0</v>
      </c>
      <c r="Y1543" s="270"/>
      <c r="Z1543" s="270"/>
      <c r="AB1543" s="272" t="str">
        <f t="shared" si="77"/>
        <v/>
      </c>
    </row>
    <row r="1544" spans="1:28" s="271" customFormat="1" ht="20.25">
      <c r="A1544" s="215"/>
      <c r="B1544" s="216" t="str">
        <f>IF(LEN(A1544)=0,"",INDEX('Smelter Look-up'!$A:$A,MATCH($A1544,'Smelter Look-up'!$E:$E,0)))</f>
        <v/>
      </c>
      <c r="C1544" s="220" t="str">
        <f>IF(LEN(A1544)=0,"",INDEX('Smelter Look-up'!$C:$C,MATCH($A1544,'Smelter Look-up'!$E:$E,0)))</f>
        <v/>
      </c>
      <c r="D1544" s="216"/>
      <c r="E1544" s="216" t="str">
        <f ca="1">IF(ISERROR($V1544),"",OFFSET('Smelter Look-up'!$D$4,$V1544-4,0)&amp;"")</f>
        <v/>
      </c>
      <c r="F1544" s="216" t="str">
        <f ca="1">IF(ISERROR($V1544),"",OFFSET('Smelter Look-up'!$E$4,$V1544-4,0))</f>
        <v/>
      </c>
      <c r="G1544" s="216" t="str">
        <f ca="1">IF(C1544=$X$4,"Enter smelter details", IF(ISERROR($V1544),"",OFFSET('Smelter Look-up'!$F$4,$V1544-4,0)))</f>
        <v/>
      </c>
      <c r="H1544" s="217" t="str">
        <f ca="1">IF(ISERROR($V1544),"",OFFSET('Smelter Look-up'!$G$4,$V1544-4,0))</f>
        <v/>
      </c>
      <c r="I1544" s="218" t="str">
        <f ca="1">IF(ISERROR($V1544),"",OFFSET('Smelter Look-up'!$H$4,$V1544-4,0))</f>
        <v/>
      </c>
      <c r="J1544" s="218" t="str">
        <f ca="1">IF(ISERROR($V1544),"",OFFSET('Smelter Look-up'!$I$4,$V1544-4,0))</f>
        <v/>
      </c>
      <c r="K1544" s="267"/>
      <c r="L1544" s="267"/>
      <c r="M1544" s="267"/>
      <c r="N1544" s="267"/>
      <c r="O1544" s="267"/>
      <c r="P1544" s="219"/>
      <c r="Q1544" s="268"/>
      <c r="R1544" s="216" t="str">
        <f ca="1">IF(ISERROR($V1544),"",OFFSET('Smelter Look-up'!$C$4,$V1544-4,0)&amp;"")</f>
        <v/>
      </c>
      <c r="S1544" s="224" t="str">
        <f t="shared" ca="1" si="75"/>
        <v/>
      </c>
      <c r="T1544" s="224" t="str">
        <f ca="1">IF(B1544="","",IF(ISERROR(MATCH($J1544,SorP!$B$1:$B$6230,0)),"",INDIRECT("'SorP'!$A$"&amp;MATCH($J1544,SorP!$B$1:$B$6230,0))))</f>
        <v/>
      </c>
      <c r="U1544" s="239"/>
      <c r="V1544" s="269" t="e">
        <f>IF(C1544="",NA(),MATCH($B1544&amp;$C1544,'Smelter Look-up'!$J:$J,0))</f>
        <v>#N/A</v>
      </c>
      <c r="W1544" s="270"/>
      <c r="X1544" s="270">
        <f t="shared" ca="1" si="76"/>
        <v>0</v>
      </c>
      <c r="Y1544" s="270"/>
      <c r="Z1544" s="270"/>
      <c r="AB1544" s="272" t="str">
        <f t="shared" si="77"/>
        <v/>
      </c>
    </row>
    <row r="1545" spans="1:28" s="271" customFormat="1" ht="20.25">
      <c r="A1545" s="215"/>
      <c r="B1545" s="216" t="str">
        <f>IF(LEN(A1545)=0,"",INDEX('Smelter Look-up'!$A:$A,MATCH($A1545,'Smelter Look-up'!$E:$E,0)))</f>
        <v/>
      </c>
      <c r="C1545" s="220" t="str">
        <f>IF(LEN(A1545)=0,"",INDEX('Smelter Look-up'!$C:$C,MATCH($A1545,'Smelter Look-up'!$E:$E,0)))</f>
        <v/>
      </c>
      <c r="D1545" s="216"/>
      <c r="E1545" s="216" t="str">
        <f ca="1">IF(ISERROR($V1545),"",OFFSET('Smelter Look-up'!$D$4,$V1545-4,0)&amp;"")</f>
        <v/>
      </c>
      <c r="F1545" s="216" t="str">
        <f ca="1">IF(ISERROR($V1545),"",OFFSET('Smelter Look-up'!$E$4,$V1545-4,0))</f>
        <v/>
      </c>
      <c r="G1545" s="216" t="str">
        <f ca="1">IF(C1545=$X$4,"Enter smelter details", IF(ISERROR($V1545),"",OFFSET('Smelter Look-up'!$F$4,$V1545-4,0)))</f>
        <v/>
      </c>
      <c r="H1545" s="217" t="str">
        <f ca="1">IF(ISERROR($V1545),"",OFFSET('Smelter Look-up'!$G$4,$V1545-4,0))</f>
        <v/>
      </c>
      <c r="I1545" s="218" t="str">
        <f ca="1">IF(ISERROR($V1545),"",OFFSET('Smelter Look-up'!$H$4,$V1545-4,0))</f>
        <v/>
      </c>
      <c r="J1545" s="218" t="str">
        <f ca="1">IF(ISERROR($V1545),"",OFFSET('Smelter Look-up'!$I$4,$V1545-4,0))</f>
        <v/>
      </c>
      <c r="K1545" s="267"/>
      <c r="L1545" s="267"/>
      <c r="M1545" s="267"/>
      <c r="N1545" s="267"/>
      <c r="O1545" s="267"/>
      <c r="P1545" s="219"/>
      <c r="Q1545" s="268"/>
      <c r="R1545" s="216" t="str">
        <f ca="1">IF(ISERROR($V1545),"",OFFSET('Smelter Look-up'!$C$4,$V1545-4,0)&amp;"")</f>
        <v/>
      </c>
      <c r="S1545" s="224" t="str">
        <f t="shared" ca="1" si="75"/>
        <v/>
      </c>
      <c r="T1545" s="224" t="str">
        <f ca="1">IF(B1545="","",IF(ISERROR(MATCH($J1545,SorP!$B$1:$B$6230,0)),"",INDIRECT("'SorP'!$A$"&amp;MATCH($J1545,SorP!$B$1:$B$6230,0))))</f>
        <v/>
      </c>
      <c r="U1545" s="239"/>
      <c r="V1545" s="269" t="e">
        <f>IF(C1545="",NA(),MATCH($B1545&amp;$C1545,'Smelter Look-up'!$J:$J,0))</f>
        <v>#N/A</v>
      </c>
      <c r="W1545" s="270"/>
      <c r="X1545" s="270">
        <f t="shared" ca="1" si="76"/>
        <v>0</v>
      </c>
      <c r="Y1545" s="270"/>
      <c r="Z1545" s="270"/>
      <c r="AB1545" s="272" t="str">
        <f t="shared" si="77"/>
        <v/>
      </c>
    </row>
    <row r="1546" spans="1:28" s="271" customFormat="1" ht="20.25">
      <c r="A1546" s="215"/>
      <c r="B1546" s="216" t="str">
        <f>IF(LEN(A1546)=0,"",INDEX('Smelter Look-up'!$A:$A,MATCH($A1546,'Smelter Look-up'!$E:$E,0)))</f>
        <v/>
      </c>
      <c r="C1546" s="220" t="str">
        <f>IF(LEN(A1546)=0,"",INDEX('Smelter Look-up'!$C:$C,MATCH($A1546,'Smelter Look-up'!$E:$E,0)))</f>
        <v/>
      </c>
      <c r="D1546" s="216"/>
      <c r="E1546" s="216" t="str">
        <f ca="1">IF(ISERROR($V1546),"",OFFSET('Smelter Look-up'!$D$4,$V1546-4,0)&amp;"")</f>
        <v/>
      </c>
      <c r="F1546" s="216" t="str">
        <f ca="1">IF(ISERROR($V1546),"",OFFSET('Smelter Look-up'!$E$4,$V1546-4,0))</f>
        <v/>
      </c>
      <c r="G1546" s="216" t="str">
        <f ca="1">IF(C1546=$X$4,"Enter smelter details", IF(ISERROR($V1546),"",OFFSET('Smelter Look-up'!$F$4,$V1546-4,0)))</f>
        <v/>
      </c>
      <c r="H1546" s="217" t="str">
        <f ca="1">IF(ISERROR($V1546),"",OFFSET('Smelter Look-up'!$G$4,$V1546-4,0))</f>
        <v/>
      </c>
      <c r="I1546" s="218" t="str">
        <f ca="1">IF(ISERROR($V1546),"",OFFSET('Smelter Look-up'!$H$4,$V1546-4,0))</f>
        <v/>
      </c>
      <c r="J1546" s="218" t="str">
        <f ca="1">IF(ISERROR($V1546),"",OFFSET('Smelter Look-up'!$I$4,$V1546-4,0))</f>
        <v/>
      </c>
      <c r="K1546" s="267"/>
      <c r="L1546" s="267"/>
      <c r="M1546" s="267"/>
      <c r="N1546" s="267"/>
      <c r="O1546" s="267"/>
      <c r="P1546" s="219"/>
      <c r="Q1546" s="268"/>
      <c r="R1546" s="216" t="str">
        <f ca="1">IF(ISERROR($V1546),"",OFFSET('Smelter Look-up'!$C$4,$V1546-4,0)&amp;"")</f>
        <v/>
      </c>
      <c r="S1546" s="224" t="str">
        <f t="shared" ca="1" si="75"/>
        <v/>
      </c>
      <c r="T1546" s="224" t="str">
        <f ca="1">IF(B1546="","",IF(ISERROR(MATCH($J1546,SorP!$B$1:$B$6230,0)),"",INDIRECT("'SorP'!$A$"&amp;MATCH($J1546,SorP!$B$1:$B$6230,0))))</f>
        <v/>
      </c>
      <c r="U1546" s="239"/>
      <c r="V1546" s="269" t="e">
        <f>IF(C1546="",NA(),MATCH($B1546&amp;$C1546,'Smelter Look-up'!$J:$J,0))</f>
        <v>#N/A</v>
      </c>
      <c r="W1546" s="270"/>
      <c r="X1546" s="270">
        <f t="shared" ca="1" si="76"/>
        <v>0</v>
      </c>
      <c r="Y1546" s="270"/>
      <c r="Z1546" s="270"/>
      <c r="AB1546" s="272" t="str">
        <f t="shared" si="77"/>
        <v/>
      </c>
    </row>
    <row r="1547" spans="1:28" s="271" customFormat="1" ht="20.25">
      <c r="A1547" s="215"/>
      <c r="B1547" s="216" t="str">
        <f>IF(LEN(A1547)=0,"",INDEX('Smelter Look-up'!$A:$A,MATCH($A1547,'Smelter Look-up'!$E:$E,0)))</f>
        <v/>
      </c>
      <c r="C1547" s="220" t="str">
        <f>IF(LEN(A1547)=0,"",INDEX('Smelter Look-up'!$C:$C,MATCH($A1547,'Smelter Look-up'!$E:$E,0)))</f>
        <v/>
      </c>
      <c r="D1547" s="216"/>
      <c r="E1547" s="216" t="str">
        <f ca="1">IF(ISERROR($V1547),"",OFFSET('Smelter Look-up'!$D$4,$V1547-4,0)&amp;"")</f>
        <v/>
      </c>
      <c r="F1547" s="216" t="str">
        <f ca="1">IF(ISERROR($V1547),"",OFFSET('Smelter Look-up'!$E$4,$V1547-4,0))</f>
        <v/>
      </c>
      <c r="G1547" s="216" t="str">
        <f ca="1">IF(C1547=$X$4,"Enter smelter details", IF(ISERROR($V1547),"",OFFSET('Smelter Look-up'!$F$4,$V1547-4,0)))</f>
        <v/>
      </c>
      <c r="H1547" s="217" t="str">
        <f ca="1">IF(ISERROR($V1547),"",OFFSET('Smelter Look-up'!$G$4,$V1547-4,0))</f>
        <v/>
      </c>
      <c r="I1547" s="218" t="str">
        <f ca="1">IF(ISERROR($V1547),"",OFFSET('Smelter Look-up'!$H$4,$V1547-4,0))</f>
        <v/>
      </c>
      <c r="J1547" s="218" t="str">
        <f ca="1">IF(ISERROR($V1547),"",OFFSET('Smelter Look-up'!$I$4,$V1547-4,0))</f>
        <v/>
      </c>
      <c r="K1547" s="267"/>
      <c r="L1547" s="267"/>
      <c r="M1547" s="267"/>
      <c r="N1547" s="267"/>
      <c r="O1547" s="267"/>
      <c r="P1547" s="219"/>
      <c r="Q1547" s="268"/>
      <c r="R1547" s="216" t="str">
        <f ca="1">IF(ISERROR($V1547),"",OFFSET('Smelter Look-up'!$C$4,$V1547-4,0)&amp;"")</f>
        <v/>
      </c>
      <c r="S1547" s="224" t="str">
        <f t="shared" ca="1" si="75"/>
        <v/>
      </c>
      <c r="T1547" s="224" t="str">
        <f ca="1">IF(B1547="","",IF(ISERROR(MATCH($J1547,SorP!$B$1:$B$6230,0)),"",INDIRECT("'SorP'!$A$"&amp;MATCH($J1547,SorP!$B$1:$B$6230,0))))</f>
        <v/>
      </c>
      <c r="U1547" s="239"/>
      <c r="V1547" s="269" t="e">
        <f>IF(C1547="",NA(),MATCH($B1547&amp;$C1547,'Smelter Look-up'!$J:$J,0))</f>
        <v>#N/A</v>
      </c>
      <c r="W1547" s="270"/>
      <c r="X1547" s="270">
        <f t="shared" ca="1" si="76"/>
        <v>0</v>
      </c>
      <c r="Y1547" s="270"/>
      <c r="Z1547" s="270"/>
      <c r="AB1547" s="272" t="str">
        <f t="shared" si="77"/>
        <v/>
      </c>
    </row>
    <row r="1548" spans="1:28" s="271" customFormat="1" ht="20.25">
      <c r="A1548" s="215"/>
      <c r="B1548" s="216" t="str">
        <f>IF(LEN(A1548)=0,"",INDEX('Smelter Look-up'!$A:$A,MATCH($A1548,'Smelter Look-up'!$E:$E,0)))</f>
        <v/>
      </c>
      <c r="C1548" s="220" t="str">
        <f>IF(LEN(A1548)=0,"",INDEX('Smelter Look-up'!$C:$C,MATCH($A1548,'Smelter Look-up'!$E:$E,0)))</f>
        <v/>
      </c>
      <c r="D1548" s="216"/>
      <c r="E1548" s="216" t="str">
        <f ca="1">IF(ISERROR($V1548),"",OFFSET('Smelter Look-up'!$D$4,$V1548-4,0)&amp;"")</f>
        <v/>
      </c>
      <c r="F1548" s="216" t="str">
        <f ca="1">IF(ISERROR($V1548),"",OFFSET('Smelter Look-up'!$E$4,$V1548-4,0))</f>
        <v/>
      </c>
      <c r="G1548" s="216" t="str">
        <f ca="1">IF(C1548=$X$4,"Enter smelter details", IF(ISERROR($V1548),"",OFFSET('Smelter Look-up'!$F$4,$V1548-4,0)))</f>
        <v/>
      </c>
      <c r="H1548" s="217" t="str">
        <f ca="1">IF(ISERROR($V1548),"",OFFSET('Smelter Look-up'!$G$4,$V1548-4,0))</f>
        <v/>
      </c>
      <c r="I1548" s="218" t="str">
        <f ca="1">IF(ISERROR($V1548),"",OFFSET('Smelter Look-up'!$H$4,$V1548-4,0))</f>
        <v/>
      </c>
      <c r="J1548" s="218" t="str">
        <f ca="1">IF(ISERROR($V1548),"",OFFSET('Smelter Look-up'!$I$4,$V1548-4,0))</f>
        <v/>
      </c>
      <c r="K1548" s="267"/>
      <c r="L1548" s="267"/>
      <c r="M1548" s="267"/>
      <c r="N1548" s="267"/>
      <c r="O1548" s="267"/>
      <c r="P1548" s="219"/>
      <c r="Q1548" s="268"/>
      <c r="R1548" s="216" t="str">
        <f ca="1">IF(ISERROR($V1548),"",OFFSET('Smelter Look-up'!$C$4,$V1548-4,0)&amp;"")</f>
        <v/>
      </c>
      <c r="S1548" s="224" t="str">
        <f t="shared" ca="1" si="75"/>
        <v/>
      </c>
      <c r="T1548" s="224" t="str">
        <f ca="1">IF(B1548="","",IF(ISERROR(MATCH($J1548,SorP!$B$1:$B$6230,0)),"",INDIRECT("'SorP'!$A$"&amp;MATCH($J1548,SorP!$B$1:$B$6230,0))))</f>
        <v/>
      </c>
      <c r="U1548" s="239"/>
      <c r="V1548" s="269" t="e">
        <f>IF(C1548="",NA(),MATCH($B1548&amp;$C1548,'Smelter Look-up'!$J:$J,0))</f>
        <v>#N/A</v>
      </c>
      <c r="W1548" s="270"/>
      <c r="X1548" s="270">
        <f t="shared" ca="1" si="76"/>
        <v>0</v>
      </c>
      <c r="Y1548" s="270"/>
      <c r="Z1548" s="270"/>
      <c r="AB1548" s="272" t="str">
        <f t="shared" si="77"/>
        <v/>
      </c>
    </row>
    <row r="1549" spans="1:28" s="271" customFormat="1" ht="20.25">
      <c r="A1549" s="215"/>
      <c r="B1549" s="216" t="str">
        <f>IF(LEN(A1549)=0,"",INDEX('Smelter Look-up'!$A:$A,MATCH($A1549,'Smelter Look-up'!$E:$E,0)))</f>
        <v/>
      </c>
      <c r="C1549" s="220" t="str">
        <f>IF(LEN(A1549)=0,"",INDEX('Smelter Look-up'!$C:$C,MATCH($A1549,'Smelter Look-up'!$E:$E,0)))</f>
        <v/>
      </c>
      <c r="D1549" s="216"/>
      <c r="E1549" s="216" t="str">
        <f ca="1">IF(ISERROR($V1549),"",OFFSET('Smelter Look-up'!$D$4,$V1549-4,0)&amp;"")</f>
        <v/>
      </c>
      <c r="F1549" s="216" t="str">
        <f ca="1">IF(ISERROR($V1549),"",OFFSET('Smelter Look-up'!$E$4,$V1549-4,0))</f>
        <v/>
      </c>
      <c r="G1549" s="216" t="str">
        <f ca="1">IF(C1549=$X$4,"Enter smelter details", IF(ISERROR($V1549),"",OFFSET('Smelter Look-up'!$F$4,$V1549-4,0)))</f>
        <v/>
      </c>
      <c r="H1549" s="217" t="str">
        <f ca="1">IF(ISERROR($V1549),"",OFFSET('Smelter Look-up'!$G$4,$V1549-4,0))</f>
        <v/>
      </c>
      <c r="I1549" s="218" t="str">
        <f ca="1">IF(ISERROR($V1549),"",OFFSET('Smelter Look-up'!$H$4,$V1549-4,0))</f>
        <v/>
      </c>
      <c r="J1549" s="218" t="str">
        <f ca="1">IF(ISERROR($V1549),"",OFFSET('Smelter Look-up'!$I$4,$V1549-4,0))</f>
        <v/>
      </c>
      <c r="K1549" s="267"/>
      <c r="L1549" s="267"/>
      <c r="M1549" s="267"/>
      <c r="N1549" s="267"/>
      <c r="O1549" s="267"/>
      <c r="P1549" s="219"/>
      <c r="Q1549" s="268"/>
      <c r="R1549" s="216" t="str">
        <f ca="1">IF(ISERROR($V1549),"",OFFSET('Smelter Look-up'!$C$4,$V1549-4,0)&amp;"")</f>
        <v/>
      </c>
      <c r="S1549" s="224" t="str">
        <f t="shared" ca="1" si="75"/>
        <v/>
      </c>
      <c r="T1549" s="224" t="str">
        <f ca="1">IF(B1549="","",IF(ISERROR(MATCH($J1549,SorP!$B$1:$B$6230,0)),"",INDIRECT("'SorP'!$A$"&amp;MATCH($J1549,SorP!$B$1:$B$6230,0))))</f>
        <v/>
      </c>
      <c r="U1549" s="239"/>
      <c r="V1549" s="269" t="e">
        <f>IF(C1549="",NA(),MATCH($B1549&amp;$C1549,'Smelter Look-up'!$J:$J,0))</f>
        <v>#N/A</v>
      </c>
      <c r="W1549" s="270"/>
      <c r="X1549" s="270">
        <f t="shared" ca="1" si="76"/>
        <v>0</v>
      </c>
      <c r="Y1549" s="270"/>
      <c r="Z1549" s="270"/>
      <c r="AB1549" s="272" t="str">
        <f t="shared" si="77"/>
        <v/>
      </c>
    </row>
    <row r="1550" spans="1:28" s="271" customFormat="1" ht="20.25">
      <c r="A1550" s="215"/>
      <c r="B1550" s="216" t="str">
        <f>IF(LEN(A1550)=0,"",INDEX('Smelter Look-up'!$A:$A,MATCH($A1550,'Smelter Look-up'!$E:$E,0)))</f>
        <v/>
      </c>
      <c r="C1550" s="220" t="str">
        <f>IF(LEN(A1550)=0,"",INDEX('Smelter Look-up'!$C:$C,MATCH($A1550,'Smelter Look-up'!$E:$E,0)))</f>
        <v/>
      </c>
      <c r="D1550" s="216"/>
      <c r="E1550" s="216" t="str">
        <f ca="1">IF(ISERROR($V1550),"",OFFSET('Smelter Look-up'!$D$4,$V1550-4,0)&amp;"")</f>
        <v/>
      </c>
      <c r="F1550" s="216" t="str">
        <f ca="1">IF(ISERROR($V1550),"",OFFSET('Smelter Look-up'!$E$4,$V1550-4,0))</f>
        <v/>
      </c>
      <c r="G1550" s="216" t="str">
        <f ca="1">IF(C1550=$X$4,"Enter smelter details", IF(ISERROR($V1550),"",OFFSET('Smelter Look-up'!$F$4,$V1550-4,0)))</f>
        <v/>
      </c>
      <c r="H1550" s="217" t="str">
        <f ca="1">IF(ISERROR($V1550),"",OFFSET('Smelter Look-up'!$G$4,$V1550-4,0))</f>
        <v/>
      </c>
      <c r="I1550" s="218" t="str">
        <f ca="1">IF(ISERROR($V1550),"",OFFSET('Smelter Look-up'!$H$4,$V1550-4,0))</f>
        <v/>
      </c>
      <c r="J1550" s="218" t="str">
        <f ca="1">IF(ISERROR($V1550),"",OFFSET('Smelter Look-up'!$I$4,$V1550-4,0))</f>
        <v/>
      </c>
      <c r="K1550" s="267"/>
      <c r="L1550" s="267"/>
      <c r="M1550" s="267"/>
      <c r="N1550" s="267"/>
      <c r="O1550" s="267"/>
      <c r="P1550" s="219"/>
      <c r="Q1550" s="268"/>
      <c r="R1550" s="216" t="str">
        <f ca="1">IF(ISERROR($V1550),"",OFFSET('Smelter Look-up'!$C$4,$V1550-4,0)&amp;"")</f>
        <v/>
      </c>
      <c r="S1550" s="224" t="str">
        <f t="shared" ca="1" si="75"/>
        <v/>
      </c>
      <c r="T1550" s="224" t="str">
        <f ca="1">IF(B1550="","",IF(ISERROR(MATCH($J1550,SorP!$B$1:$B$6230,0)),"",INDIRECT("'SorP'!$A$"&amp;MATCH($J1550,SorP!$B$1:$B$6230,0))))</f>
        <v/>
      </c>
      <c r="U1550" s="239"/>
      <c r="V1550" s="269" t="e">
        <f>IF(C1550="",NA(),MATCH($B1550&amp;$C1550,'Smelter Look-up'!$J:$J,0))</f>
        <v>#N/A</v>
      </c>
      <c r="W1550" s="270"/>
      <c r="X1550" s="270">
        <f t="shared" ca="1" si="76"/>
        <v>0</v>
      </c>
      <c r="Y1550" s="270"/>
      <c r="Z1550" s="270"/>
      <c r="AB1550" s="272" t="str">
        <f t="shared" si="77"/>
        <v/>
      </c>
    </row>
    <row r="1551" spans="1:28" s="271" customFormat="1" ht="20.25">
      <c r="A1551" s="215"/>
      <c r="B1551" s="216" t="str">
        <f>IF(LEN(A1551)=0,"",INDEX('Smelter Look-up'!$A:$A,MATCH($A1551,'Smelter Look-up'!$E:$E,0)))</f>
        <v/>
      </c>
      <c r="C1551" s="220" t="str">
        <f>IF(LEN(A1551)=0,"",INDEX('Smelter Look-up'!$C:$C,MATCH($A1551,'Smelter Look-up'!$E:$E,0)))</f>
        <v/>
      </c>
      <c r="D1551" s="216"/>
      <c r="E1551" s="216" t="str">
        <f ca="1">IF(ISERROR($V1551),"",OFFSET('Smelter Look-up'!$D$4,$V1551-4,0)&amp;"")</f>
        <v/>
      </c>
      <c r="F1551" s="216" t="str">
        <f ca="1">IF(ISERROR($V1551),"",OFFSET('Smelter Look-up'!$E$4,$V1551-4,0))</f>
        <v/>
      </c>
      <c r="G1551" s="216" t="str">
        <f ca="1">IF(C1551=$X$4,"Enter smelter details", IF(ISERROR($V1551),"",OFFSET('Smelter Look-up'!$F$4,$V1551-4,0)))</f>
        <v/>
      </c>
      <c r="H1551" s="217" t="str">
        <f ca="1">IF(ISERROR($V1551),"",OFFSET('Smelter Look-up'!$G$4,$V1551-4,0))</f>
        <v/>
      </c>
      <c r="I1551" s="218" t="str">
        <f ca="1">IF(ISERROR($V1551),"",OFFSET('Smelter Look-up'!$H$4,$V1551-4,0))</f>
        <v/>
      </c>
      <c r="J1551" s="218" t="str">
        <f ca="1">IF(ISERROR($V1551),"",OFFSET('Smelter Look-up'!$I$4,$V1551-4,0))</f>
        <v/>
      </c>
      <c r="K1551" s="267"/>
      <c r="L1551" s="267"/>
      <c r="M1551" s="267"/>
      <c r="N1551" s="267"/>
      <c r="O1551" s="267"/>
      <c r="P1551" s="219"/>
      <c r="Q1551" s="268"/>
      <c r="R1551" s="216" t="str">
        <f ca="1">IF(ISERROR($V1551),"",OFFSET('Smelter Look-up'!$C$4,$V1551-4,0)&amp;"")</f>
        <v/>
      </c>
      <c r="S1551" s="224" t="str">
        <f t="shared" ca="1" si="75"/>
        <v/>
      </c>
      <c r="T1551" s="224" t="str">
        <f ca="1">IF(B1551="","",IF(ISERROR(MATCH($J1551,SorP!$B$1:$B$6230,0)),"",INDIRECT("'SorP'!$A$"&amp;MATCH($J1551,SorP!$B$1:$B$6230,0))))</f>
        <v/>
      </c>
      <c r="U1551" s="239"/>
      <c r="V1551" s="269" t="e">
        <f>IF(C1551="",NA(),MATCH($B1551&amp;$C1551,'Smelter Look-up'!$J:$J,0))</f>
        <v>#N/A</v>
      </c>
      <c r="W1551" s="270"/>
      <c r="X1551" s="270">
        <f t="shared" ca="1" si="76"/>
        <v>0</v>
      </c>
      <c r="Y1551" s="270"/>
      <c r="Z1551" s="270"/>
      <c r="AB1551" s="272" t="str">
        <f t="shared" si="77"/>
        <v/>
      </c>
    </row>
    <row r="1552" spans="1:28" s="271" customFormat="1" ht="20.25">
      <c r="A1552" s="215"/>
      <c r="B1552" s="216" t="str">
        <f>IF(LEN(A1552)=0,"",INDEX('Smelter Look-up'!$A:$A,MATCH($A1552,'Smelter Look-up'!$E:$E,0)))</f>
        <v/>
      </c>
      <c r="C1552" s="220" t="str">
        <f>IF(LEN(A1552)=0,"",INDEX('Smelter Look-up'!$C:$C,MATCH($A1552,'Smelter Look-up'!$E:$E,0)))</f>
        <v/>
      </c>
      <c r="D1552" s="216"/>
      <c r="E1552" s="216" t="str">
        <f ca="1">IF(ISERROR($V1552),"",OFFSET('Smelter Look-up'!$D$4,$V1552-4,0)&amp;"")</f>
        <v/>
      </c>
      <c r="F1552" s="216" t="str">
        <f ca="1">IF(ISERROR($V1552),"",OFFSET('Smelter Look-up'!$E$4,$V1552-4,0))</f>
        <v/>
      </c>
      <c r="G1552" s="216" t="str">
        <f ca="1">IF(C1552=$X$4,"Enter smelter details", IF(ISERROR($V1552),"",OFFSET('Smelter Look-up'!$F$4,$V1552-4,0)))</f>
        <v/>
      </c>
      <c r="H1552" s="217" t="str">
        <f ca="1">IF(ISERROR($V1552),"",OFFSET('Smelter Look-up'!$G$4,$V1552-4,0))</f>
        <v/>
      </c>
      <c r="I1552" s="218" t="str">
        <f ca="1">IF(ISERROR($V1552),"",OFFSET('Smelter Look-up'!$H$4,$V1552-4,0))</f>
        <v/>
      </c>
      <c r="J1552" s="218" t="str">
        <f ca="1">IF(ISERROR($V1552),"",OFFSET('Smelter Look-up'!$I$4,$V1552-4,0))</f>
        <v/>
      </c>
      <c r="K1552" s="267"/>
      <c r="L1552" s="267"/>
      <c r="M1552" s="267"/>
      <c r="N1552" s="267"/>
      <c r="O1552" s="267"/>
      <c r="P1552" s="219"/>
      <c r="Q1552" s="268"/>
      <c r="R1552" s="216" t="str">
        <f ca="1">IF(ISERROR($V1552),"",OFFSET('Smelter Look-up'!$C$4,$V1552-4,0)&amp;"")</f>
        <v/>
      </c>
      <c r="S1552" s="224" t="str">
        <f t="shared" ca="1" si="75"/>
        <v/>
      </c>
      <c r="T1552" s="224" t="str">
        <f ca="1">IF(B1552="","",IF(ISERROR(MATCH($J1552,SorP!$B$1:$B$6230,0)),"",INDIRECT("'SorP'!$A$"&amp;MATCH($J1552,SorP!$B$1:$B$6230,0))))</f>
        <v/>
      </c>
      <c r="U1552" s="239"/>
      <c r="V1552" s="269" t="e">
        <f>IF(C1552="",NA(),MATCH($B1552&amp;$C1552,'Smelter Look-up'!$J:$J,0))</f>
        <v>#N/A</v>
      </c>
      <c r="W1552" s="270"/>
      <c r="X1552" s="270">
        <f t="shared" ca="1" si="76"/>
        <v>0</v>
      </c>
      <c r="Y1552" s="270"/>
      <c r="Z1552" s="270"/>
      <c r="AB1552" s="272" t="str">
        <f t="shared" si="77"/>
        <v/>
      </c>
    </row>
    <row r="1553" spans="1:28" s="271" customFormat="1" ht="20.25">
      <c r="A1553" s="215"/>
      <c r="B1553" s="216" t="str">
        <f>IF(LEN(A1553)=0,"",INDEX('Smelter Look-up'!$A:$A,MATCH($A1553,'Smelter Look-up'!$E:$E,0)))</f>
        <v/>
      </c>
      <c r="C1553" s="220" t="str">
        <f>IF(LEN(A1553)=0,"",INDEX('Smelter Look-up'!$C:$C,MATCH($A1553,'Smelter Look-up'!$E:$E,0)))</f>
        <v/>
      </c>
      <c r="D1553" s="216"/>
      <c r="E1553" s="216" t="str">
        <f ca="1">IF(ISERROR($V1553),"",OFFSET('Smelter Look-up'!$D$4,$V1553-4,0)&amp;"")</f>
        <v/>
      </c>
      <c r="F1553" s="216" t="str">
        <f ca="1">IF(ISERROR($V1553),"",OFFSET('Smelter Look-up'!$E$4,$V1553-4,0))</f>
        <v/>
      </c>
      <c r="G1553" s="216" t="str">
        <f ca="1">IF(C1553=$X$4,"Enter smelter details", IF(ISERROR($V1553),"",OFFSET('Smelter Look-up'!$F$4,$V1553-4,0)))</f>
        <v/>
      </c>
      <c r="H1553" s="217" t="str">
        <f ca="1">IF(ISERROR($V1553),"",OFFSET('Smelter Look-up'!$G$4,$V1553-4,0))</f>
        <v/>
      </c>
      <c r="I1553" s="218" t="str">
        <f ca="1">IF(ISERROR($V1553),"",OFFSET('Smelter Look-up'!$H$4,$V1553-4,0))</f>
        <v/>
      </c>
      <c r="J1553" s="218" t="str">
        <f ca="1">IF(ISERROR($V1553),"",OFFSET('Smelter Look-up'!$I$4,$V1553-4,0))</f>
        <v/>
      </c>
      <c r="K1553" s="267"/>
      <c r="L1553" s="267"/>
      <c r="M1553" s="267"/>
      <c r="N1553" s="267"/>
      <c r="O1553" s="267"/>
      <c r="P1553" s="219"/>
      <c r="Q1553" s="268"/>
      <c r="R1553" s="216" t="str">
        <f ca="1">IF(ISERROR($V1553),"",OFFSET('Smelter Look-up'!$C$4,$V1553-4,0)&amp;"")</f>
        <v/>
      </c>
      <c r="S1553" s="224" t="str">
        <f t="shared" ca="1" si="75"/>
        <v/>
      </c>
      <c r="T1553" s="224" t="str">
        <f ca="1">IF(B1553="","",IF(ISERROR(MATCH($J1553,SorP!$B$1:$B$6230,0)),"",INDIRECT("'SorP'!$A$"&amp;MATCH($J1553,SorP!$B$1:$B$6230,0))))</f>
        <v/>
      </c>
      <c r="U1553" s="239"/>
      <c r="V1553" s="269" t="e">
        <f>IF(C1553="",NA(),MATCH($B1553&amp;$C1553,'Smelter Look-up'!$J:$J,0))</f>
        <v>#N/A</v>
      </c>
      <c r="W1553" s="270"/>
      <c r="X1553" s="270">
        <f t="shared" ca="1" si="76"/>
        <v>0</v>
      </c>
      <c r="Y1553" s="270"/>
      <c r="Z1553" s="270"/>
      <c r="AB1553" s="272" t="str">
        <f t="shared" si="77"/>
        <v/>
      </c>
    </row>
    <row r="1554" spans="1:28" s="271" customFormat="1" ht="20.25">
      <c r="A1554" s="215"/>
      <c r="B1554" s="216" t="str">
        <f>IF(LEN(A1554)=0,"",INDEX('Smelter Look-up'!$A:$A,MATCH($A1554,'Smelter Look-up'!$E:$E,0)))</f>
        <v/>
      </c>
      <c r="C1554" s="220" t="str">
        <f>IF(LEN(A1554)=0,"",INDEX('Smelter Look-up'!$C:$C,MATCH($A1554,'Smelter Look-up'!$E:$E,0)))</f>
        <v/>
      </c>
      <c r="D1554" s="216"/>
      <c r="E1554" s="216" t="str">
        <f ca="1">IF(ISERROR($V1554),"",OFFSET('Smelter Look-up'!$D$4,$V1554-4,0)&amp;"")</f>
        <v/>
      </c>
      <c r="F1554" s="216" t="str">
        <f ca="1">IF(ISERROR($V1554),"",OFFSET('Smelter Look-up'!$E$4,$V1554-4,0))</f>
        <v/>
      </c>
      <c r="G1554" s="216" t="str">
        <f ca="1">IF(C1554=$X$4,"Enter smelter details", IF(ISERROR($V1554),"",OFFSET('Smelter Look-up'!$F$4,$V1554-4,0)))</f>
        <v/>
      </c>
      <c r="H1554" s="217" t="str">
        <f ca="1">IF(ISERROR($V1554),"",OFFSET('Smelter Look-up'!$G$4,$V1554-4,0))</f>
        <v/>
      </c>
      <c r="I1554" s="218" t="str">
        <f ca="1">IF(ISERROR($V1554),"",OFFSET('Smelter Look-up'!$H$4,$V1554-4,0))</f>
        <v/>
      </c>
      <c r="J1554" s="218" t="str">
        <f ca="1">IF(ISERROR($V1554),"",OFFSET('Smelter Look-up'!$I$4,$V1554-4,0))</f>
        <v/>
      </c>
      <c r="K1554" s="267"/>
      <c r="L1554" s="267"/>
      <c r="M1554" s="267"/>
      <c r="N1554" s="267"/>
      <c r="O1554" s="267"/>
      <c r="P1554" s="219"/>
      <c r="Q1554" s="268"/>
      <c r="R1554" s="216" t="str">
        <f ca="1">IF(ISERROR($V1554),"",OFFSET('Smelter Look-up'!$C$4,$V1554-4,0)&amp;"")</f>
        <v/>
      </c>
      <c r="S1554" s="224" t="str">
        <f t="shared" ca="1" si="75"/>
        <v/>
      </c>
      <c r="T1554" s="224" t="str">
        <f ca="1">IF(B1554="","",IF(ISERROR(MATCH($J1554,SorP!$B$1:$B$6230,0)),"",INDIRECT("'SorP'!$A$"&amp;MATCH($J1554,SorP!$B$1:$B$6230,0))))</f>
        <v/>
      </c>
      <c r="U1554" s="239"/>
      <c r="V1554" s="269" t="e">
        <f>IF(C1554="",NA(),MATCH($B1554&amp;$C1554,'Smelter Look-up'!$J:$J,0))</f>
        <v>#N/A</v>
      </c>
      <c r="W1554" s="270"/>
      <c r="X1554" s="270">
        <f t="shared" ca="1" si="76"/>
        <v>0</v>
      </c>
      <c r="Y1554" s="270"/>
      <c r="Z1554" s="270"/>
      <c r="AB1554" s="272" t="str">
        <f t="shared" si="77"/>
        <v/>
      </c>
    </row>
    <row r="1555" spans="1:28" s="271" customFormat="1" ht="20.25">
      <c r="A1555" s="215"/>
      <c r="B1555" s="216" t="str">
        <f>IF(LEN(A1555)=0,"",INDEX('Smelter Look-up'!$A:$A,MATCH($A1555,'Smelter Look-up'!$E:$E,0)))</f>
        <v/>
      </c>
      <c r="C1555" s="220" t="str">
        <f>IF(LEN(A1555)=0,"",INDEX('Smelter Look-up'!$C:$C,MATCH($A1555,'Smelter Look-up'!$E:$E,0)))</f>
        <v/>
      </c>
      <c r="D1555" s="216"/>
      <c r="E1555" s="216" t="str">
        <f ca="1">IF(ISERROR($V1555),"",OFFSET('Smelter Look-up'!$D$4,$V1555-4,0)&amp;"")</f>
        <v/>
      </c>
      <c r="F1555" s="216" t="str">
        <f ca="1">IF(ISERROR($V1555),"",OFFSET('Smelter Look-up'!$E$4,$V1555-4,0))</f>
        <v/>
      </c>
      <c r="G1555" s="216" t="str">
        <f ca="1">IF(C1555=$X$4,"Enter smelter details", IF(ISERROR($V1555),"",OFFSET('Smelter Look-up'!$F$4,$V1555-4,0)))</f>
        <v/>
      </c>
      <c r="H1555" s="217" t="str">
        <f ca="1">IF(ISERROR($V1555),"",OFFSET('Smelter Look-up'!$G$4,$V1555-4,0))</f>
        <v/>
      </c>
      <c r="I1555" s="218" t="str">
        <f ca="1">IF(ISERROR($V1555),"",OFFSET('Smelter Look-up'!$H$4,$V1555-4,0))</f>
        <v/>
      </c>
      <c r="J1555" s="218" t="str">
        <f ca="1">IF(ISERROR($V1555),"",OFFSET('Smelter Look-up'!$I$4,$V1555-4,0))</f>
        <v/>
      </c>
      <c r="K1555" s="267"/>
      <c r="L1555" s="267"/>
      <c r="M1555" s="267"/>
      <c r="N1555" s="267"/>
      <c r="O1555" s="267"/>
      <c r="P1555" s="219"/>
      <c r="Q1555" s="268"/>
      <c r="R1555" s="216" t="str">
        <f ca="1">IF(ISERROR($V1555),"",OFFSET('Smelter Look-up'!$C$4,$V1555-4,0)&amp;"")</f>
        <v/>
      </c>
      <c r="S1555" s="224" t="str">
        <f t="shared" ca="1" si="75"/>
        <v/>
      </c>
      <c r="T1555" s="224" t="str">
        <f ca="1">IF(B1555="","",IF(ISERROR(MATCH($J1555,SorP!$B$1:$B$6230,0)),"",INDIRECT("'SorP'!$A$"&amp;MATCH($J1555,SorP!$B$1:$B$6230,0))))</f>
        <v/>
      </c>
      <c r="U1555" s="239"/>
      <c r="V1555" s="269" t="e">
        <f>IF(C1555="",NA(),MATCH($B1555&amp;$C1555,'Smelter Look-up'!$J:$J,0))</f>
        <v>#N/A</v>
      </c>
      <c r="W1555" s="270"/>
      <c r="X1555" s="270">
        <f t="shared" ca="1" si="76"/>
        <v>0</v>
      </c>
      <c r="Y1555" s="270"/>
      <c r="Z1555" s="270"/>
      <c r="AB1555" s="272" t="str">
        <f t="shared" si="77"/>
        <v/>
      </c>
    </row>
    <row r="1556" spans="1:28" s="271" customFormat="1" ht="20.25">
      <c r="A1556" s="215"/>
      <c r="B1556" s="216" t="str">
        <f>IF(LEN(A1556)=0,"",INDEX('Smelter Look-up'!$A:$A,MATCH($A1556,'Smelter Look-up'!$E:$E,0)))</f>
        <v/>
      </c>
      <c r="C1556" s="220" t="str">
        <f>IF(LEN(A1556)=0,"",INDEX('Smelter Look-up'!$C:$C,MATCH($A1556,'Smelter Look-up'!$E:$E,0)))</f>
        <v/>
      </c>
      <c r="D1556" s="216"/>
      <c r="E1556" s="216" t="str">
        <f ca="1">IF(ISERROR($V1556),"",OFFSET('Smelter Look-up'!$D$4,$V1556-4,0)&amp;"")</f>
        <v/>
      </c>
      <c r="F1556" s="216" t="str">
        <f ca="1">IF(ISERROR($V1556),"",OFFSET('Smelter Look-up'!$E$4,$V1556-4,0))</f>
        <v/>
      </c>
      <c r="G1556" s="216" t="str">
        <f ca="1">IF(C1556=$X$4,"Enter smelter details", IF(ISERROR($V1556),"",OFFSET('Smelter Look-up'!$F$4,$V1556-4,0)))</f>
        <v/>
      </c>
      <c r="H1556" s="217" t="str">
        <f ca="1">IF(ISERROR($V1556),"",OFFSET('Smelter Look-up'!$G$4,$V1556-4,0))</f>
        <v/>
      </c>
      <c r="I1556" s="218" t="str">
        <f ca="1">IF(ISERROR($V1556),"",OFFSET('Smelter Look-up'!$H$4,$V1556-4,0))</f>
        <v/>
      </c>
      <c r="J1556" s="218" t="str">
        <f ca="1">IF(ISERROR($V1556),"",OFFSET('Smelter Look-up'!$I$4,$V1556-4,0))</f>
        <v/>
      </c>
      <c r="K1556" s="267"/>
      <c r="L1556" s="267"/>
      <c r="M1556" s="267"/>
      <c r="N1556" s="267"/>
      <c r="O1556" s="267"/>
      <c r="P1556" s="219"/>
      <c r="Q1556" s="268"/>
      <c r="R1556" s="216" t="str">
        <f ca="1">IF(ISERROR($V1556),"",OFFSET('Smelter Look-up'!$C$4,$V1556-4,0)&amp;"")</f>
        <v/>
      </c>
      <c r="S1556" s="224" t="str">
        <f t="shared" ca="1" si="75"/>
        <v/>
      </c>
      <c r="T1556" s="224" t="str">
        <f ca="1">IF(B1556="","",IF(ISERROR(MATCH($J1556,SorP!$B$1:$B$6230,0)),"",INDIRECT("'SorP'!$A$"&amp;MATCH($J1556,SorP!$B$1:$B$6230,0))))</f>
        <v/>
      </c>
      <c r="U1556" s="239"/>
      <c r="V1556" s="269" t="e">
        <f>IF(C1556="",NA(),MATCH($B1556&amp;$C1556,'Smelter Look-up'!$J:$J,0))</f>
        <v>#N/A</v>
      </c>
      <c r="W1556" s="270"/>
      <c r="X1556" s="270">
        <f t="shared" ca="1" si="76"/>
        <v>0</v>
      </c>
      <c r="Y1556" s="270"/>
      <c r="Z1556" s="270"/>
      <c r="AB1556" s="272" t="str">
        <f t="shared" si="77"/>
        <v/>
      </c>
    </row>
    <row r="1557" spans="1:28" s="271" customFormat="1" ht="20.25">
      <c r="A1557" s="215"/>
      <c r="B1557" s="216" t="str">
        <f>IF(LEN(A1557)=0,"",INDEX('Smelter Look-up'!$A:$A,MATCH($A1557,'Smelter Look-up'!$E:$E,0)))</f>
        <v/>
      </c>
      <c r="C1557" s="220" t="str">
        <f>IF(LEN(A1557)=0,"",INDEX('Smelter Look-up'!$C:$C,MATCH($A1557,'Smelter Look-up'!$E:$E,0)))</f>
        <v/>
      </c>
      <c r="D1557" s="216"/>
      <c r="E1557" s="216" t="str">
        <f ca="1">IF(ISERROR($V1557),"",OFFSET('Smelter Look-up'!$D$4,$V1557-4,0)&amp;"")</f>
        <v/>
      </c>
      <c r="F1557" s="216" t="str">
        <f ca="1">IF(ISERROR($V1557),"",OFFSET('Smelter Look-up'!$E$4,$V1557-4,0))</f>
        <v/>
      </c>
      <c r="G1557" s="216" t="str">
        <f ca="1">IF(C1557=$X$4,"Enter smelter details", IF(ISERROR($V1557),"",OFFSET('Smelter Look-up'!$F$4,$V1557-4,0)))</f>
        <v/>
      </c>
      <c r="H1557" s="217" t="str">
        <f ca="1">IF(ISERROR($V1557),"",OFFSET('Smelter Look-up'!$G$4,$V1557-4,0))</f>
        <v/>
      </c>
      <c r="I1557" s="218" t="str">
        <f ca="1">IF(ISERROR($V1557),"",OFFSET('Smelter Look-up'!$H$4,$V1557-4,0))</f>
        <v/>
      </c>
      <c r="J1557" s="218" t="str">
        <f ca="1">IF(ISERROR($V1557),"",OFFSET('Smelter Look-up'!$I$4,$V1557-4,0))</f>
        <v/>
      </c>
      <c r="K1557" s="267"/>
      <c r="L1557" s="267"/>
      <c r="M1557" s="267"/>
      <c r="N1557" s="267"/>
      <c r="O1557" s="267"/>
      <c r="P1557" s="219"/>
      <c r="Q1557" s="268"/>
      <c r="R1557" s="216" t="str">
        <f ca="1">IF(ISERROR($V1557),"",OFFSET('Smelter Look-up'!$C$4,$V1557-4,0)&amp;"")</f>
        <v/>
      </c>
      <c r="S1557" s="224" t="str">
        <f t="shared" ca="1" si="75"/>
        <v/>
      </c>
      <c r="T1557" s="224" t="str">
        <f ca="1">IF(B1557="","",IF(ISERROR(MATCH($J1557,SorP!$B$1:$B$6230,0)),"",INDIRECT("'SorP'!$A$"&amp;MATCH($J1557,SorP!$B$1:$B$6230,0))))</f>
        <v/>
      </c>
      <c r="U1557" s="239"/>
      <c r="V1557" s="269" t="e">
        <f>IF(C1557="",NA(),MATCH($B1557&amp;$C1557,'Smelter Look-up'!$J:$J,0))</f>
        <v>#N/A</v>
      </c>
      <c r="W1557" s="270"/>
      <c r="X1557" s="270">
        <f t="shared" ca="1" si="76"/>
        <v>0</v>
      </c>
      <c r="Y1557" s="270"/>
      <c r="Z1557" s="270"/>
      <c r="AB1557" s="272" t="str">
        <f t="shared" si="77"/>
        <v/>
      </c>
    </row>
    <row r="1558" spans="1:28" s="271" customFormat="1" ht="20.25">
      <c r="A1558" s="215"/>
      <c r="B1558" s="216" t="str">
        <f>IF(LEN(A1558)=0,"",INDEX('Smelter Look-up'!$A:$A,MATCH($A1558,'Smelter Look-up'!$E:$E,0)))</f>
        <v/>
      </c>
      <c r="C1558" s="220" t="str">
        <f>IF(LEN(A1558)=0,"",INDEX('Smelter Look-up'!$C:$C,MATCH($A1558,'Smelter Look-up'!$E:$E,0)))</f>
        <v/>
      </c>
      <c r="D1558" s="216"/>
      <c r="E1558" s="216" t="str">
        <f ca="1">IF(ISERROR($V1558),"",OFFSET('Smelter Look-up'!$D$4,$V1558-4,0)&amp;"")</f>
        <v/>
      </c>
      <c r="F1558" s="216" t="str">
        <f ca="1">IF(ISERROR($V1558),"",OFFSET('Smelter Look-up'!$E$4,$V1558-4,0))</f>
        <v/>
      </c>
      <c r="G1558" s="216" t="str">
        <f ca="1">IF(C1558=$X$4,"Enter smelter details", IF(ISERROR($V1558),"",OFFSET('Smelter Look-up'!$F$4,$V1558-4,0)))</f>
        <v/>
      </c>
      <c r="H1558" s="217" t="str">
        <f ca="1">IF(ISERROR($V1558),"",OFFSET('Smelter Look-up'!$G$4,$V1558-4,0))</f>
        <v/>
      </c>
      <c r="I1558" s="218" t="str">
        <f ca="1">IF(ISERROR($V1558),"",OFFSET('Smelter Look-up'!$H$4,$V1558-4,0))</f>
        <v/>
      </c>
      <c r="J1558" s="218" t="str">
        <f ca="1">IF(ISERROR($V1558),"",OFFSET('Smelter Look-up'!$I$4,$V1558-4,0))</f>
        <v/>
      </c>
      <c r="K1558" s="267"/>
      <c r="L1558" s="267"/>
      <c r="M1558" s="267"/>
      <c r="N1558" s="267"/>
      <c r="O1558" s="267"/>
      <c r="P1558" s="219"/>
      <c r="Q1558" s="268"/>
      <c r="R1558" s="216" t="str">
        <f ca="1">IF(ISERROR($V1558),"",OFFSET('Smelter Look-up'!$C$4,$V1558-4,0)&amp;"")</f>
        <v/>
      </c>
      <c r="S1558" s="224" t="str">
        <f t="shared" ca="1" si="75"/>
        <v/>
      </c>
      <c r="T1558" s="224" t="str">
        <f ca="1">IF(B1558="","",IF(ISERROR(MATCH($J1558,SorP!$B$1:$B$6230,0)),"",INDIRECT("'SorP'!$A$"&amp;MATCH($J1558,SorP!$B$1:$B$6230,0))))</f>
        <v/>
      </c>
      <c r="U1558" s="239"/>
      <c r="V1558" s="269" t="e">
        <f>IF(C1558="",NA(),MATCH($B1558&amp;$C1558,'Smelter Look-up'!$J:$J,0))</f>
        <v>#N/A</v>
      </c>
      <c r="W1558" s="270"/>
      <c r="X1558" s="270">
        <f t="shared" ca="1" si="76"/>
        <v>0</v>
      </c>
      <c r="Y1558" s="270"/>
      <c r="Z1558" s="270"/>
      <c r="AB1558" s="272" t="str">
        <f t="shared" si="77"/>
        <v/>
      </c>
    </row>
    <row r="1559" spans="1:28" s="271" customFormat="1" ht="20.25">
      <c r="A1559" s="215"/>
      <c r="B1559" s="216" t="str">
        <f>IF(LEN(A1559)=0,"",INDEX('Smelter Look-up'!$A:$A,MATCH($A1559,'Smelter Look-up'!$E:$E,0)))</f>
        <v/>
      </c>
      <c r="C1559" s="220" t="str">
        <f>IF(LEN(A1559)=0,"",INDEX('Smelter Look-up'!$C:$C,MATCH($A1559,'Smelter Look-up'!$E:$E,0)))</f>
        <v/>
      </c>
      <c r="D1559" s="216"/>
      <c r="E1559" s="216" t="str">
        <f ca="1">IF(ISERROR($V1559),"",OFFSET('Smelter Look-up'!$D$4,$V1559-4,0)&amp;"")</f>
        <v/>
      </c>
      <c r="F1559" s="216" t="str">
        <f ca="1">IF(ISERROR($V1559),"",OFFSET('Smelter Look-up'!$E$4,$V1559-4,0))</f>
        <v/>
      </c>
      <c r="G1559" s="216" t="str">
        <f ca="1">IF(C1559=$X$4,"Enter smelter details", IF(ISERROR($V1559),"",OFFSET('Smelter Look-up'!$F$4,$V1559-4,0)))</f>
        <v/>
      </c>
      <c r="H1559" s="217" t="str">
        <f ca="1">IF(ISERROR($V1559),"",OFFSET('Smelter Look-up'!$G$4,$V1559-4,0))</f>
        <v/>
      </c>
      <c r="I1559" s="218" t="str">
        <f ca="1">IF(ISERROR($V1559),"",OFFSET('Smelter Look-up'!$H$4,$V1559-4,0))</f>
        <v/>
      </c>
      <c r="J1559" s="218" t="str">
        <f ca="1">IF(ISERROR($V1559),"",OFFSET('Smelter Look-up'!$I$4,$V1559-4,0))</f>
        <v/>
      </c>
      <c r="K1559" s="267"/>
      <c r="L1559" s="267"/>
      <c r="M1559" s="267"/>
      <c r="N1559" s="267"/>
      <c r="O1559" s="267"/>
      <c r="P1559" s="219"/>
      <c r="Q1559" s="268"/>
      <c r="R1559" s="216" t="str">
        <f ca="1">IF(ISERROR($V1559),"",OFFSET('Smelter Look-up'!$C$4,$V1559-4,0)&amp;"")</f>
        <v/>
      </c>
      <c r="S1559" s="224" t="str">
        <f t="shared" ca="1" si="75"/>
        <v/>
      </c>
      <c r="T1559" s="224" t="str">
        <f ca="1">IF(B1559="","",IF(ISERROR(MATCH($J1559,SorP!$B$1:$B$6230,0)),"",INDIRECT("'SorP'!$A$"&amp;MATCH($J1559,SorP!$B$1:$B$6230,0))))</f>
        <v/>
      </c>
      <c r="U1559" s="239"/>
      <c r="V1559" s="269" t="e">
        <f>IF(C1559="",NA(),MATCH($B1559&amp;$C1559,'Smelter Look-up'!$J:$J,0))</f>
        <v>#N/A</v>
      </c>
      <c r="W1559" s="270"/>
      <c r="X1559" s="270">
        <f t="shared" ca="1" si="76"/>
        <v>0</v>
      </c>
      <c r="Y1559" s="270"/>
      <c r="Z1559" s="270"/>
      <c r="AB1559" s="272" t="str">
        <f t="shared" si="77"/>
        <v/>
      </c>
    </row>
    <row r="1560" spans="1:28" s="271" customFormat="1" ht="20.25">
      <c r="A1560" s="215"/>
      <c r="B1560" s="216" t="str">
        <f>IF(LEN(A1560)=0,"",INDEX('Smelter Look-up'!$A:$A,MATCH($A1560,'Smelter Look-up'!$E:$E,0)))</f>
        <v/>
      </c>
      <c r="C1560" s="220" t="str">
        <f>IF(LEN(A1560)=0,"",INDEX('Smelter Look-up'!$C:$C,MATCH($A1560,'Smelter Look-up'!$E:$E,0)))</f>
        <v/>
      </c>
      <c r="D1560" s="216"/>
      <c r="E1560" s="216" t="str">
        <f ca="1">IF(ISERROR($V1560),"",OFFSET('Smelter Look-up'!$D$4,$V1560-4,0)&amp;"")</f>
        <v/>
      </c>
      <c r="F1560" s="216" t="str">
        <f ca="1">IF(ISERROR($V1560),"",OFFSET('Smelter Look-up'!$E$4,$V1560-4,0))</f>
        <v/>
      </c>
      <c r="G1560" s="216" t="str">
        <f ca="1">IF(C1560=$X$4,"Enter smelter details", IF(ISERROR($V1560),"",OFFSET('Smelter Look-up'!$F$4,$V1560-4,0)))</f>
        <v/>
      </c>
      <c r="H1560" s="217" t="str">
        <f ca="1">IF(ISERROR($V1560),"",OFFSET('Smelter Look-up'!$G$4,$V1560-4,0))</f>
        <v/>
      </c>
      <c r="I1560" s="218" t="str">
        <f ca="1">IF(ISERROR($V1560),"",OFFSET('Smelter Look-up'!$H$4,$V1560-4,0))</f>
        <v/>
      </c>
      <c r="J1560" s="218" t="str">
        <f ca="1">IF(ISERROR($V1560),"",OFFSET('Smelter Look-up'!$I$4,$V1560-4,0))</f>
        <v/>
      </c>
      <c r="K1560" s="267"/>
      <c r="L1560" s="267"/>
      <c r="M1560" s="267"/>
      <c r="N1560" s="267"/>
      <c r="O1560" s="267"/>
      <c r="P1560" s="219"/>
      <c r="Q1560" s="268"/>
      <c r="R1560" s="216" t="str">
        <f ca="1">IF(ISERROR($V1560),"",OFFSET('Smelter Look-up'!$C$4,$V1560-4,0)&amp;"")</f>
        <v/>
      </c>
      <c r="S1560" s="224" t="str">
        <f t="shared" ca="1" si="75"/>
        <v/>
      </c>
      <c r="T1560" s="224" t="str">
        <f ca="1">IF(B1560="","",IF(ISERROR(MATCH($J1560,SorP!$B$1:$B$6230,0)),"",INDIRECT("'SorP'!$A$"&amp;MATCH($J1560,SorP!$B$1:$B$6230,0))))</f>
        <v/>
      </c>
      <c r="U1560" s="239"/>
      <c r="V1560" s="269" t="e">
        <f>IF(C1560="",NA(),MATCH($B1560&amp;$C1560,'Smelter Look-up'!$J:$J,0))</f>
        <v>#N/A</v>
      </c>
      <c r="W1560" s="270"/>
      <c r="X1560" s="270">
        <f t="shared" ca="1" si="76"/>
        <v>0</v>
      </c>
      <c r="Y1560" s="270"/>
      <c r="Z1560" s="270"/>
      <c r="AB1560" s="272" t="str">
        <f t="shared" si="77"/>
        <v/>
      </c>
    </row>
    <row r="1561" spans="1:28" s="271" customFormat="1" ht="20.25">
      <c r="A1561" s="215"/>
      <c r="B1561" s="216" t="str">
        <f>IF(LEN(A1561)=0,"",INDEX('Smelter Look-up'!$A:$A,MATCH($A1561,'Smelter Look-up'!$E:$E,0)))</f>
        <v/>
      </c>
      <c r="C1561" s="220" t="str">
        <f>IF(LEN(A1561)=0,"",INDEX('Smelter Look-up'!$C:$C,MATCH($A1561,'Smelter Look-up'!$E:$E,0)))</f>
        <v/>
      </c>
      <c r="D1561" s="216"/>
      <c r="E1561" s="216" t="str">
        <f ca="1">IF(ISERROR($V1561),"",OFFSET('Smelter Look-up'!$D$4,$V1561-4,0)&amp;"")</f>
        <v/>
      </c>
      <c r="F1561" s="216" t="str">
        <f ca="1">IF(ISERROR($V1561),"",OFFSET('Smelter Look-up'!$E$4,$V1561-4,0))</f>
        <v/>
      </c>
      <c r="G1561" s="216" t="str">
        <f ca="1">IF(C1561=$X$4,"Enter smelter details", IF(ISERROR($V1561),"",OFFSET('Smelter Look-up'!$F$4,$V1561-4,0)))</f>
        <v/>
      </c>
      <c r="H1561" s="217" t="str">
        <f ca="1">IF(ISERROR($V1561),"",OFFSET('Smelter Look-up'!$G$4,$V1561-4,0))</f>
        <v/>
      </c>
      <c r="I1561" s="218" t="str">
        <f ca="1">IF(ISERROR($V1561),"",OFFSET('Smelter Look-up'!$H$4,$V1561-4,0))</f>
        <v/>
      </c>
      <c r="J1561" s="218" t="str">
        <f ca="1">IF(ISERROR($V1561),"",OFFSET('Smelter Look-up'!$I$4,$V1561-4,0))</f>
        <v/>
      </c>
      <c r="K1561" s="267"/>
      <c r="L1561" s="267"/>
      <c r="M1561" s="267"/>
      <c r="N1561" s="267"/>
      <c r="O1561" s="267"/>
      <c r="P1561" s="219"/>
      <c r="Q1561" s="268"/>
      <c r="R1561" s="216" t="str">
        <f ca="1">IF(ISERROR($V1561),"",OFFSET('Smelter Look-up'!$C$4,$V1561-4,0)&amp;"")</f>
        <v/>
      </c>
      <c r="S1561" s="224" t="str">
        <f t="shared" ca="1" si="75"/>
        <v/>
      </c>
      <c r="T1561" s="224" t="str">
        <f ca="1">IF(B1561="","",IF(ISERROR(MATCH($J1561,SorP!$B$1:$B$6230,0)),"",INDIRECT("'SorP'!$A$"&amp;MATCH($J1561,SorP!$B$1:$B$6230,0))))</f>
        <v/>
      </c>
      <c r="U1561" s="239"/>
      <c r="V1561" s="269" t="e">
        <f>IF(C1561="",NA(),MATCH($B1561&amp;$C1561,'Smelter Look-up'!$J:$J,0))</f>
        <v>#N/A</v>
      </c>
      <c r="W1561" s="270"/>
      <c r="X1561" s="270">
        <f t="shared" ca="1" si="76"/>
        <v>0</v>
      </c>
      <c r="Y1561" s="270"/>
      <c r="Z1561" s="270"/>
      <c r="AB1561" s="272" t="str">
        <f t="shared" si="77"/>
        <v/>
      </c>
    </row>
    <row r="1562" spans="1:28" s="271" customFormat="1" ht="20.25">
      <c r="A1562" s="215"/>
      <c r="B1562" s="216" t="str">
        <f>IF(LEN(A1562)=0,"",INDEX('Smelter Look-up'!$A:$A,MATCH($A1562,'Smelter Look-up'!$E:$E,0)))</f>
        <v/>
      </c>
      <c r="C1562" s="220" t="str">
        <f>IF(LEN(A1562)=0,"",INDEX('Smelter Look-up'!$C:$C,MATCH($A1562,'Smelter Look-up'!$E:$E,0)))</f>
        <v/>
      </c>
      <c r="D1562" s="216"/>
      <c r="E1562" s="216" t="str">
        <f ca="1">IF(ISERROR($V1562),"",OFFSET('Smelter Look-up'!$D$4,$V1562-4,0)&amp;"")</f>
        <v/>
      </c>
      <c r="F1562" s="216" t="str">
        <f ca="1">IF(ISERROR($V1562),"",OFFSET('Smelter Look-up'!$E$4,$V1562-4,0))</f>
        <v/>
      </c>
      <c r="G1562" s="216" t="str">
        <f ca="1">IF(C1562=$X$4,"Enter smelter details", IF(ISERROR($V1562),"",OFFSET('Smelter Look-up'!$F$4,$V1562-4,0)))</f>
        <v/>
      </c>
      <c r="H1562" s="217" t="str">
        <f ca="1">IF(ISERROR($V1562),"",OFFSET('Smelter Look-up'!$G$4,$V1562-4,0))</f>
        <v/>
      </c>
      <c r="I1562" s="218" t="str">
        <f ca="1">IF(ISERROR($V1562),"",OFFSET('Smelter Look-up'!$H$4,$V1562-4,0))</f>
        <v/>
      </c>
      <c r="J1562" s="218" t="str">
        <f ca="1">IF(ISERROR($V1562),"",OFFSET('Smelter Look-up'!$I$4,$V1562-4,0))</f>
        <v/>
      </c>
      <c r="K1562" s="267"/>
      <c r="L1562" s="267"/>
      <c r="M1562" s="267"/>
      <c r="N1562" s="267"/>
      <c r="O1562" s="267"/>
      <c r="P1562" s="219"/>
      <c r="Q1562" s="268"/>
      <c r="R1562" s="216" t="str">
        <f ca="1">IF(ISERROR($V1562),"",OFFSET('Smelter Look-up'!$C$4,$V1562-4,0)&amp;"")</f>
        <v/>
      </c>
      <c r="S1562" s="224" t="str">
        <f t="shared" ca="1" si="75"/>
        <v/>
      </c>
      <c r="T1562" s="224" t="str">
        <f ca="1">IF(B1562="","",IF(ISERROR(MATCH($J1562,SorP!$B$1:$B$6230,0)),"",INDIRECT("'SorP'!$A$"&amp;MATCH($J1562,SorP!$B$1:$B$6230,0))))</f>
        <v/>
      </c>
      <c r="U1562" s="239"/>
      <c r="V1562" s="269" t="e">
        <f>IF(C1562="",NA(),MATCH($B1562&amp;$C1562,'Smelter Look-up'!$J:$J,0))</f>
        <v>#N/A</v>
      </c>
      <c r="W1562" s="270"/>
      <c r="X1562" s="270">
        <f t="shared" ca="1" si="76"/>
        <v>0</v>
      </c>
      <c r="Y1562" s="270"/>
      <c r="Z1562" s="270"/>
      <c r="AB1562" s="272" t="str">
        <f t="shared" si="77"/>
        <v/>
      </c>
    </row>
    <row r="1563" spans="1:28" s="271" customFormat="1" ht="20.25">
      <c r="A1563" s="215"/>
      <c r="B1563" s="216" t="str">
        <f>IF(LEN(A1563)=0,"",INDEX('Smelter Look-up'!$A:$A,MATCH($A1563,'Smelter Look-up'!$E:$E,0)))</f>
        <v/>
      </c>
      <c r="C1563" s="220" t="str">
        <f>IF(LEN(A1563)=0,"",INDEX('Smelter Look-up'!$C:$C,MATCH($A1563,'Smelter Look-up'!$E:$E,0)))</f>
        <v/>
      </c>
      <c r="D1563" s="216"/>
      <c r="E1563" s="216" t="str">
        <f ca="1">IF(ISERROR($V1563),"",OFFSET('Smelter Look-up'!$D$4,$V1563-4,0)&amp;"")</f>
        <v/>
      </c>
      <c r="F1563" s="216" t="str">
        <f ca="1">IF(ISERROR($V1563),"",OFFSET('Smelter Look-up'!$E$4,$V1563-4,0))</f>
        <v/>
      </c>
      <c r="G1563" s="216" t="str">
        <f ca="1">IF(C1563=$X$4,"Enter smelter details", IF(ISERROR($V1563),"",OFFSET('Smelter Look-up'!$F$4,$V1563-4,0)))</f>
        <v/>
      </c>
      <c r="H1563" s="217" t="str">
        <f ca="1">IF(ISERROR($V1563),"",OFFSET('Smelter Look-up'!$G$4,$V1563-4,0))</f>
        <v/>
      </c>
      <c r="I1563" s="218" t="str">
        <f ca="1">IF(ISERROR($V1563),"",OFFSET('Smelter Look-up'!$H$4,$V1563-4,0))</f>
        <v/>
      </c>
      <c r="J1563" s="218" t="str">
        <f ca="1">IF(ISERROR($V1563),"",OFFSET('Smelter Look-up'!$I$4,$V1563-4,0))</f>
        <v/>
      </c>
      <c r="K1563" s="267"/>
      <c r="L1563" s="267"/>
      <c r="M1563" s="267"/>
      <c r="N1563" s="267"/>
      <c r="O1563" s="267"/>
      <c r="P1563" s="219"/>
      <c r="Q1563" s="268"/>
      <c r="R1563" s="216" t="str">
        <f ca="1">IF(ISERROR($V1563),"",OFFSET('Smelter Look-up'!$C$4,$V1563-4,0)&amp;"")</f>
        <v/>
      </c>
      <c r="S1563" s="224" t="str">
        <f t="shared" ca="1" si="75"/>
        <v/>
      </c>
      <c r="T1563" s="224" t="str">
        <f ca="1">IF(B1563="","",IF(ISERROR(MATCH($J1563,SorP!$B$1:$B$6230,0)),"",INDIRECT("'SorP'!$A$"&amp;MATCH($J1563,SorP!$B$1:$B$6230,0))))</f>
        <v/>
      </c>
      <c r="U1563" s="239"/>
      <c r="V1563" s="269" t="e">
        <f>IF(C1563="",NA(),MATCH($B1563&amp;$C1563,'Smelter Look-up'!$J:$J,0))</f>
        <v>#N/A</v>
      </c>
      <c r="W1563" s="270"/>
      <c r="X1563" s="270">
        <f t="shared" ca="1" si="76"/>
        <v>0</v>
      </c>
      <c r="Y1563" s="270"/>
      <c r="Z1563" s="270"/>
      <c r="AB1563" s="272" t="str">
        <f t="shared" si="77"/>
        <v/>
      </c>
    </row>
    <row r="1564" spans="1:28" s="271" customFormat="1" ht="20.25">
      <c r="A1564" s="215"/>
      <c r="B1564" s="216" t="str">
        <f>IF(LEN(A1564)=0,"",INDEX('Smelter Look-up'!$A:$A,MATCH($A1564,'Smelter Look-up'!$E:$E,0)))</f>
        <v/>
      </c>
      <c r="C1564" s="220" t="str">
        <f>IF(LEN(A1564)=0,"",INDEX('Smelter Look-up'!$C:$C,MATCH($A1564,'Smelter Look-up'!$E:$E,0)))</f>
        <v/>
      </c>
      <c r="D1564" s="216"/>
      <c r="E1564" s="216" t="str">
        <f ca="1">IF(ISERROR($V1564),"",OFFSET('Smelter Look-up'!$D$4,$V1564-4,0)&amp;"")</f>
        <v/>
      </c>
      <c r="F1564" s="216" t="str">
        <f ca="1">IF(ISERROR($V1564),"",OFFSET('Smelter Look-up'!$E$4,$V1564-4,0))</f>
        <v/>
      </c>
      <c r="G1564" s="216" t="str">
        <f ca="1">IF(C1564=$X$4,"Enter smelter details", IF(ISERROR($V1564),"",OFFSET('Smelter Look-up'!$F$4,$V1564-4,0)))</f>
        <v/>
      </c>
      <c r="H1564" s="217" t="str">
        <f ca="1">IF(ISERROR($V1564),"",OFFSET('Smelter Look-up'!$G$4,$V1564-4,0))</f>
        <v/>
      </c>
      <c r="I1564" s="218" t="str">
        <f ca="1">IF(ISERROR($V1564),"",OFFSET('Smelter Look-up'!$H$4,$V1564-4,0))</f>
        <v/>
      </c>
      <c r="J1564" s="218" t="str">
        <f ca="1">IF(ISERROR($V1564),"",OFFSET('Smelter Look-up'!$I$4,$V1564-4,0))</f>
        <v/>
      </c>
      <c r="K1564" s="267"/>
      <c r="L1564" s="267"/>
      <c r="M1564" s="267"/>
      <c r="N1564" s="267"/>
      <c r="O1564" s="267"/>
      <c r="P1564" s="219"/>
      <c r="Q1564" s="268"/>
      <c r="R1564" s="216" t="str">
        <f ca="1">IF(ISERROR($V1564),"",OFFSET('Smelter Look-up'!$C$4,$V1564-4,0)&amp;"")</f>
        <v/>
      </c>
      <c r="S1564" s="224" t="str">
        <f t="shared" ca="1" si="75"/>
        <v/>
      </c>
      <c r="T1564" s="224" t="str">
        <f ca="1">IF(B1564="","",IF(ISERROR(MATCH($J1564,SorP!$B$1:$B$6230,0)),"",INDIRECT("'SorP'!$A$"&amp;MATCH($J1564,SorP!$B$1:$B$6230,0))))</f>
        <v/>
      </c>
      <c r="U1564" s="239"/>
      <c r="V1564" s="269" t="e">
        <f>IF(C1564="",NA(),MATCH($B1564&amp;$C1564,'Smelter Look-up'!$J:$J,0))</f>
        <v>#N/A</v>
      </c>
      <c r="W1564" s="270"/>
      <c r="X1564" s="270">
        <f t="shared" ca="1" si="76"/>
        <v>0</v>
      </c>
      <c r="Y1564" s="270"/>
      <c r="Z1564" s="270"/>
      <c r="AB1564" s="272" t="str">
        <f t="shared" si="77"/>
        <v/>
      </c>
    </row>
    <row r="1565" spans="1:28" s="271" customFormat="1" ht="20.25">
      <c r="A1565" s="215"/>
      <c r="B1565" s="216" t="str">
        <f>IF(LEN(A1565)=0,"",INDEX('Smelter Look-up'!$A:$A,MATCH($A1565,'Smelter Look-up'!$E:$E,0)))</f>
        <v/>
      </c>
      <c r="C1565" s="220" t="str">
        <f>IF(LEN(A1565)=0,"",INDEX('Smelter Look-up'!$C:$C,MATCH($A1565,'Smelter Look-up'!$E:$E,0)))</f>
        <v/>
      </c>
      <c r="D1565" s="216"/>
      <c r="E1565" s="216" t="str">
        <f ca="1">IF(ISERROR($V1565),"",OFFSET('Smelter Look-up'!$D$4,$V1565-4,0)&amp;"")</f>
        <v/>
      </c>
      <c r="F1565" s="216" t="str">
        <f ca="1">IF(ISERROR($V1565),"",OFFSET('Smelter Look-up'!$E$4,$V1565-4,0))</f>
        <v/>
      </c>
      <c r="G1565" s="216" t="str">
        <f ca="1">IF(C1565=$X$4,"Enter smelter details", IF(ISERROR($V1565),"",OFFSET('Smelter Look-up'!$F$4,$V1565-4,0)))</f>
        <v/>
      </c>
      <c r="H1565" s="217" t="str">
        <f ca="1">IF(ISERROR($V1565),"",OFFSET('Smelter Look-up'!$G$4,$V1565-4,0))</f>
        <v/>
      </c>
      <c r="I1565" s="218" t="str">
        <f ca="1">IF(ISERROR($V1565),"",OFFSET('Smelter Look-up'!$H$4,$V1565-4,0))</f>
        <v/>
      </c>
      <c r="J1565" s="218" t="str">
        <f ca="1">IF(ISERROR($V1565),"",OFFSET('Smelter Look-up'!$I$4,$V1565-4,0))</f>
        <v/>
      </c>
      <c r="K1565" s="267"/>
      <c r="L1565" s="267"/>
      <c r="M1565" s="267"/>
      <c r="N1565" s="267"/>
      <c r="O1565" s="267"/>
      <c r="P1565" s="219"/>
      <c r="Q1565" s="268"/>
      <c r="R1565" s="216" t="str">
        <f ca="1">IF(ISERROR($V1565),"",OFFSET('Smelter Look-up'!$C$4,$V1565-4,0)&amp;"")</f>
        <v/>
      </c>
      <c r="S1565" s="224" t="str">
        <f t="shared" ca="1" si="75"/>
        <v/>
      </c>
      <c r="T1565" s="224" t="str">
        <f ca="1">IF(B1565="","",IF(ISERROR(MATCH($J1565,SorP!$B$1:$B$6230,0)),"",INDIRECT("'SorP'!$A$"&amp;MATCH($J1565,SorP!$B$1:$B$6230,0))))</f>
        <v/>
      </c>
      <c r="U1565" s="239"/>
      <c r="V1565" s="269" t="e">
        <f>IF(C1565="",NA(),MATCH($B1565&amp;$C1565,'Smelter Look-up'!$J:$J,0))</f>
        <v>#N/A</v>
      </c>
      <c r="W1565" s="270"/>
      <c r="X1565" s="270">
        <f t="shared" ca="1" si="76"/>
        <v>0</v>
      </c>
      <c r="Y1565" s="270"/>
      <c r="Z1565" s="270"/>
      <c r="AB1565" s="272" t="str">
        <f t="shared" si="77"/>
        <v/>
      </c>
    </row>
    <row r="1566" spans="1:28" s="271" customFormat="1" ht="20.25">
      <c r="A1566" s="215"/>
      <c r="B1566" s="216" t="str">
        <f>IF(LEN(A1566)=0,"",INDEX('Smelter Look-up'!$A:$A,MATCH($A1566,'Smelter Look-up'!$E:$E,0)))</f>
        <v/>
      </c>
      <c r="C1566" s="220" t="str">
        <f>IF(LEN(A1566)=0,"",INDEX('Smelter Look-up'!$C:$C,MATCH($A1566,'Smelter Look-up'!$E:$E,0)))</f>
        <v/>
      </c>
      <c r="D1566" s="216"/>
      <c r="E1566" s="216" t="str">
        <f ca="1">IF(ISERROR($V1566),"",OFFSET('Smelter Look-up'!$D$4,$V1566-4,0)&amp;"")</f>
        <v/>
      </c>
      <c r="F1566" s="216" t="str">
        <f ca="1">IF(ISERROR($V1566),"",OFFSET('Smelter Look-up'!$E$4,$V1566-4,0))</f>
        <v/>
      </c>
      <c r="G1566" s="216" t="str">
        <f ca="1">IF(C1566=$X$4,"Enter smelter details", IF(ISERROR($V1566),"",OFFSET('Smelter Look-up'!$F$4,$V1566-4,0)))</f>
        <v/>
      </c>
      <c r="H1566" s="217" t="str">
        <f ca="1">IF(ISERROR($V1566),"",OFFSET('Smelter Look-up'!$G$4,$V1566-4,0))</f>
        <v/>
      </c>
      <c r="I1566" s="218" t="str">
        <f ca="1">IF(ISERROR($V1566),"",OFFSET('Smelter Look-up'!$H$4,$V1566-4,0))</f>
        <v/>
      </c>
      <c r="J1566" s="218" t="str">
        <f ca="1">IF(ISERROR($V1566),"",OFFSET('Smelter Look-up'!$I$4,$V1566-4,0))</f>
        <v/>
      </c>
      <c r="K1566" s="267"/>
      <c r="L1566" s="267"/>
      <c r="M1566" s="267"/>
      <c r="N1566" s="267"/>
      <c r="O1566" s="267"/>
      <c r="P1566" s="219"/>
      <c r="Q1566" s="268"/>
      <c r="R1566" s="216" t="str">
        <f ca="1">IF(ISERROR($V1566),"",OFFSET('Smelter Look-up'!$C$4,$V1566-4,0)&amp;"")</f>
        <v/>
      </c>
      <c r="S1566" s="224" t="str">
        <f t="shared" ca="1" si="75"/>
        <v/>
      </c>
      <c r="T1566" s="224" t="str">
        <f ca="1">IF(B1566="","",IF(ISERROR(MATCH($J1566,SorP!$B$1:$B$6230,0)),"",INDIRECT("'SorP'!$A$"&amp;MATCH($J1566,SorP!$B$1:$B$6230,0))))</f>
        <v/>
      </c>
      <c r="U1566" s="239"/>
      <c r="V1566" s="269" t="e">
        <f>IF(C1566="",NA(),MATCH($B1566&amp;$C1566,'Smelter Look-up'!$J:$J,0))</f>
        <v>#N/A</v>
      </c>
      <c r="W1566" s="270"/>
      <c r="X1566" s="270">
        <f t="shared" ca="1" si="76"/>
        <v>0</v>
      </c>
      <c r="Y1566" s="270"/>
      <c r="Z1566" s="270"/>
      <c r="AB1566" s="272" t="str">
        <f t="shared" si="77"/>
        <v/>
      </c>
    </row>
    <row r="1567" spans="1:28" s="271" customFormat="1" ht="20.25">
      <c r="A1567" s="215"/>
      <c r="B1567" s="216" t="str">
        <f>IF(LEN(A1567)=0,"",INDEX('Smelter Look-up'!$A:$A,MATCH($A1567,'Smelter Look-up'!$E:$E,0)))</f>
        <v/>
      </c>
      <c r="C1567" s="220" t="str">
        <f>IF(LEN(A1567)=0,"",INDEX('Smelter Look-up'!$C:$C,MATCH($A1567,'Smelter Look-up'!$E:$E,0)))</f>
        <v/>
      </c>
      <c r="D1567" s="216"/>
      <c r="E1567" s="216" t="str">
        <f ca="1">IF(ISERROR($V1567),"",OFFSET('Smelter Look-up'!$D$4,$V1567-4,0)&amp;"")</f>
        <v/>
      </c>
      <c r="F1567" s="216" t="str">
        <f ca="1">IF(ISERROR($V1567),"",OFFSET('Smelter Look-up'!$E$4,$V1567-4,0))</f>
        <v/>
      </c>
      <c r="G1567" s="216" t="str">
        <f ca="1">IF(C1567=$X$4,"Enter smelter details", IF(ISERROR($V1567),"",OFFSET('Smelter Look-up'!$F$4,$V1567-4,0)))</f>
        <v/>
      </c>
      <c r="H1567" s="217" t="str">
        <f ca="1">IF(ISERROR($V1567),"",OFFSET('Smelter Look-up'!$G$4,$V1567-4,0))</f>
        <v/>
      </c>
      <c r="I1567" s="218" t="str">
        <f ca="1">IF(ISERROR($V1567),"",OFFSET('Smelter Look-up'!$H$4,$V1567-4,0))</f>
        <v/>
      </c>
      <c r="J1567" s="218" t="str">
        <f ca="1">IF(ISERROR($V1567),"",OFFSET('Smelter Look-up'!$I$4,$V1567-4,0))</f>
        <v/>
      </c>
      <c r="K1567" s="267"/>
      <c r="L1567" s="267"/>
      <c r="M1567" s="267"/>
      <c r="N1567" s="267"/>
      <c r="O1567" s="267"/>
      <c r="P1567" s="219"/>
      <c r="Q1567" s="268"/>
      <c r="R1567" s="216" t="str">
        <f ca="1">IF(ISERROR($V1567),"",OFFSET('Smelter Look-up'!$C$4,$V1567-4,0)&amp;"")</f>
        <v/>
      </c>
      <c r="S1567" s="224" t="str">
        <f t="shared" ca="1" si="75"/>
        <v/>
      </c>
      <c r="T1567" s="224" t="str">
        <f ca="1">IF(B1567="","",IF(ISERROR(MATCH($J1567,SorP!$B$1:$B$6230,0)),"",INDIRECT("'SorP'!$A$"&amp;MATCH($J1567,SorP!$B$1:$B$6230,0))))</f>
        <v/>
      </c>
      <c r="U1567" s="239"/>
      <c r="V1567" s="269" t="e">
        <f>IF(C1567="",NA(),MATCH($B1567&amp;$C1567,'Smelter Look-up'!$J:$J,0))</f>
        <v>#N/A</v>
      </c>
      <c r="W1567" s="270"/>
      <c r="X1567" s="270">
        <f t="shared" ca="1" si="76"/>
        <v>0</v>
      </c>
      <c r="Y1567" s="270"/>
      <c r="Z1567" s="270"/>
      <c r="AB1567" s="272" t="str">
        <f t="shared" si="77"/>
        <v/>
      </c>
    </row>
    <row r="1568" spans="1:28" s="271" customFormat="1" ht="20.25">
      <c r="A1568" s="215"/>
      <c r="B1568" s="216" t="str">
        <f>IF(LEN(A1568)=0,"",INDEX('Smelter Look-up'!$A:$A,MATCH($A1568,'Smelter Look-up'!$E:$E,0)))</f>
        <v/>
      </c>
      <c r="C1568" s="220" t="str">
        <f>IF(LEN(A1568)=0,"",INDEX('Smelter Look-up'!$C:$C,MATCH($A1568,'Smelter Look-up'!$E:$E,0)))</f>
        <v/>
      </c>
      <c r="D1568" s="216"/>
      <c r="E1568" s="216" t="str">
        <f ca="1">IF(ISERROR($V1568),"",OFFSET('Smelter Look-up'!$D$4,$V1568-4,0)&amp;"")</f>
        <v/>
      </c>
      <c r="F1568" s="216" t="str">
        <f ca="1">IF(ISERROR($V1568),"",OFFSET('Smelter Look-up'!$E$4,$V1568-4,0))</f>
        <v/>
      </c>
      <c r="G1568" s="216" t="str">
        <f ca="1">IF(C1568=$X$4,"Enter smelter details", IF(ISERROR($V1568),"",OFFSET('Smelter Look-up'!$F$4,$V1568-4,0)))</f>
        <v/>
      </c>
      <c r="H1568" s="217" t="str">
        <f ca="1">IF(ISERROR($V1568),"",OFFSET('Smelter Look-up'!$G$4,$V1568-4,0))</f>
        <v/>
      </c>
      <c r="I1568" s="218" t="str">
        <f ca="1">IF(ISERROR($V1568),"",OFFSET('Smelter Look-up'!$H$4,$V1568-4,0))</f>
        <v/>
      </c>
      <c r="J1568" s="218" t="str">
        <f ca="1">IF(ISERROR($V1568),"",OFFSET('Smelter Look-up'!$I$4,$V1568-4,0))</f>
        <v/>
      </c>
      <c r="K1568" s="267"/>
      <c r="L1568" s="267"/>
      <c r="M1568" s="267"/>
      <c r="N1568" s="267"/>
      <c r="O1568" s="267"/>
      <c r="P1568" s="219"/>
      <c r="Q1568" s="268"/>
      <c r="R1568" s="216" t="str">
        <f ca="1">IF(ISERROR($V1568),"",OFFSET('Smelter Look-up'!$C$4,$V1568-4,0)&amp;"")</f>
        <v/>
      </c>
      <c r="S1568" s="224" t="str">
        <f t="shared" ca="1" si="75"/>
        <v/>
      </c>
      <c r="T1568" s="224" t="str">
        <f ca="1">IF(B1568="","",IF(ISERROR(MATCH($J1568,SorP!$B$1:$B$6230,0)),"",INDIRECT("'SorP'!$A$"&amp;MATCH($J1568,SorP!$B$1:$B$6230,0))))</f>
        <v/>
      </c>
      <c r="U1568" s="239"/>
      <c r="V1568" s="269" t="e">
        <f>IF(C1568="",NA(),MATCH($B1568&amp;$C1568,'Smelter Look-up'!$J:$J,0))</f>
        <v>#N/A</v>
      </c>
      <c r="W1568" s="270"/>
      <c r="X1568" s="270">
        <f t="shared" ca="1" si="76"/>
        <v>0</v>
      </c>
      <c r="Y1568" s="270"/>
      <c r="Z1568" s="270"/>
      <c r="AB1568" s="272" t="str">
        <f t="shared" si="77"/>
        <v/>
      </c>
    </row>
    <row r="1569" spans="1:28" s="271" customFormat="1" ht="20.25">
      <c r="A1569" s="215"/>
      <c r="B1569" s="216" t="str">
        <f>IF(LEN(A1569)=0,"",INDEX('Smelter Look-up'!$A:$A,MATCH($A1569,'Smelter Look-up'!$E:$E,0)))</f>
        <v/>
      </c>
      <c r="C1569" s="220" t="str">
        <f>IF(LEN(A1569)=0,"",INDEX('Smelter Look-up'!$C:$C,MATCH($A1569,'Smelter Look-up'!$E:$E,0)))</f>
        <v/>
      </c>
      <c r="D1569" s="216"/>
      <c r="E1569" s="216" t="str">
        <f ca="1">IF(ISERROR($V1569),"",OFFSET('Smelter Look-up'!$D$4,$V1569-4,0)&amp;"")</f>
        <v/>
      </c>
      <c r="F1569" s="216" t="str">
        <f ca="1">IF(ISERROR($V1569),"",OFFSET('Smelter Look-up'!$E$4,$V1569-4,0))</f>
        <v/>
      </c>
      <c r="G1569" s="216" t="str">
        <f ca="1">IF(C1569=$X$4,"Enter smelter details", IF(ISERROR($V1569),"",OFFSET('Smelter Look-up'!$F$4,$V1569-4,0)))</f>
        <v/>
      </c>
      <c r="H1569" s="217" t="str">
        <f ca="1">IF(ISERROR($V1569),"",OFFSET('Smelter Look-up'!$G$4,$V1569-4,0))</f>
        <v/>
      </c>
      <c r="I1569" s="218" t="str">
        <f ca="1">IF(ISERROR($V1569),"",OFFSET('Smelter Look-up'!$H$4,$V1569-4,0))</f>
        <v/>
      </c>
      <c r="J1569" s="218" t="str">
        <f ca="1">IF(ISERROR($V1569),"",OFFSET('Smelter Look-up'!$I$4,$V1569-4,0))</f>
        <v/>
      </c>
      <c r="K1569" s="267"/>
      <c r="L1569" s="267"/>
      <c r="M1569" s="267"/>
      <c r="N1569" s="267"/>
      <c r="O1569" s="267"/>
      <c r="P1569" s="219"/>
      <c r="Q1569" s="268"/>
      <c r="R1569" s="216" t="str">
        <f ca="1">IF(ISERROR($V1569),"",OFFSET('Smelter Look-up'!$C$4,$V1569-4,0)&amp;"")</f>
        <v/>
      </c>
      <c r="S1569" s="224" t="str">
        <f t="shared" ca="1" si="75"/>
        <v/>
      </c>
      <c r="T1569" s="224" t="str">
        <f ca="1">IF(B1569="","",IF(ISERROR(MATCH($J1569,SorP!$B$1:$B$6230,0)),"",INDIRECT("'SorP'!$A$"&amp;MATCH($J1569,SorP!$B$1:$B$6230,0))))</f>
        <v/>
      </c>
      <c r="U1569" s="239"/>
      <c r="V1569" s="269" t="e">
        <f>IF(C1569="",NA(),MATCH($B1569&amp;$C1569,'Smelter Look-up'!$J:$J,0))</f>
        <v>#N/A</v>
      </c>
      <c r="W1569" s="270"/>
      <c r="X1569" s="270">
        <f t="shared" ca="1" si="76"/>
        <v>0</v>
      </c>
      <c r="Y1569" s="270"/>
      <c r="Z1569" s="270"/>
      <c r="AB1569" s="272" t="str">
        <f t="shared" si="77"/>
        <v/>
      </c>
    </row>
    <row r="1570" spans="1:28" s="271" customFormat="1" ht="20.25">
      <c r="A1570" s="215"/>
      <c r="B1570" s="216" t="str">
        <f>IF(LEN(A1570)=0,"",INDEX('Smelter Look-up'!$A:$A,MATCH($A1570,'Smelter Look-up'!$E:$E,0)))</f>
        <v/>
      </c>
      <c r="C1570" s="220" t="str">
        <f>IF(LEN(A1570)=0,"",INDEX('Smelter Look-up'!$C:$C,MATCH($A1570,'Smelter Look-up'!$E:$E,0)))</f>
        <v/>
      </c>
      <c r="D1570" s="216"/>
      <c r="E1570" s="216" t="str">
        <f ca="1">IF(ISERROR($V1570),"",OFFSET('Smelter Look-up'!$D$4,$V1570-4,0)&amp;"")</f>
        <v/>
      </c>
      <c r="F1570" s="216" t="str">
        <f ca="1">IF(ISERROR($V1570),"",OFFSET('Smelter Look-up'!$E$4,$V1570-4,0))</f>
        <v/>
      </c>
      <c r="G1570" s="216" t="str">
        <f ca="1">IF(C1570=$X$4,"Enter smelter details", IF(ISERROR($V1570),"",OFFSET('Smelter Look-up'!$F$4,$V1570-4,0)))</f>
        <v/>
      </c>
      <c r="H1570" s="217" t="str">
        <f ca="1">IF(ISERROR($V1570),"",OFFSET('Smelter Look-up'!$G$4,$V1570-4,0))</f>
        <v/>
      </c>
      <c r="I1570" s="218" t="str">
        <f ca="1">IF(ISERROR($V1570),"",OFFSET('Smelter Look-up'!$H$4,$V1570-4,0))</f>
        <v/>
      </c>
      <c r="J1570" s="218" t="str">
        <f ca="1">IF(ISERROR($V1570),"",OFFSET('Smelter Look-up'!$I$4,$V1570-4,0))</f>
        <v/>
      </c>
      <c r="K1570" s="267"/>
      <c r="L1570" s="267"/>
      <c r="M1570" s="267"/>
      <c r="N1570" s="267"/>
      <c r="O1570" s="267"/>
      <c r="P1570" s="219"/>
      <c r="Q1570" s="268"/>
      <c r="R1570" s="216" t="str">
        <f ca="1">IF(ISERROR($V1570),"",OFFSET('Smelter Look-up'!$C$4,$V1570-4,0)&amp;"")</f>
        <v/>
      </c>
      <c r="S1570" s="224" t="str">
        <f t="shared" ca="1" si="75"/>
        <v/>
      </c>
      <c r="T1570" s="224" t="str">
        <f ca="1">IF(B1570="","",IF(ISERROR(MATCH($J1570,SorP!$B$1:$B$6230,0)),"",INDIRECT("'SorP'!$A$"&amp;MATCH($J1570,SorP!$B$1:$B$6230,0))))</f>
        <v/>
      </c>
      <c r="U1570" s="239"/>
      <c r="V1570" s="269" t="e">
        <f>IF(C1570="",NA(),MATCH($B1570&amp;$C1570,'Smelter Look-up'!$J:$J,0))</f>
        <v>#N/A</v>
      </c>
      <c r="W1570" s="270"/>
      <c r="X1570" s="270">
        <f t="shared" ca="1" si="76"/>
        <v>0</v>
      </c>
      <c r="Y1570" s="270"/>
      <c r="Z1570" s="270"/>
      <c r="AB1570" s="272" t="str">
        <f t="shared" si="77"/>
        <v/>
      </c>
    </row>
    <row r="1571" spans="1:28" s="271" customFormat="1" ht="20.25">
      <c r="A1571" s="215"/>
      <c r="B1571" s="216" t="str">
        <f>IF(LEN(A1571)=0,"",INDEX('Smelter Look-up'!$A:$A,MATCH($A1571,'Smelter Look-up'!$E:$E,0)))</f>
        <v/>
      </c>
      <c r="C1571" s="220" t="str">
        <f>IF(LEN(A1571)=0,"",INDEX('Smelter Look-up'!$C:$C,MATCH($A1571,'Smelter Look-up'!$E:$E,0)))</f>
        <v/>
      </c>
      <c r="D1571" s="216"/>
      <c r="E1571" s="216" t="str">
        <f ca="1">IF(ISERROR($V1571),"",OFFSET('Smelter Look-up'!$D$4,$V1571-4,0)&amp;"")</f>
        <v/>
      </c>
      <c r="F1571" s="216" t="str">
        <f ca="1">IF(ISERROR($V1571),"",OFFSET('Smelter Look-up'!$E$4,$V1571-4,0))</f>
        <v/>
      </c>
      <c r="G1571" s="216" t="str">
        <f ca="1">IF(C1571=$X$4,"Enter smelter details", IF(ISERROR($V1571),"",OFFSET('Smelter Look-up'!$F$4,$V1571-4,0)))</f>
        <v/>
      </c>
      <c r="H1571" s="217" t="str">
        <f ca="1">IF(ISERROR($V1571),"",OFFSET('Smelter Look-up'!$G$4,$V1571-4,0))</f>
        <v/>
      </c>
      <c r="I1571" s="218" t="str">
        <f ca="1">IF(ISERROR($V1571),"",OFFSET('Smelter Look-up'!$H$4,$V1571-4,0))</f>
        <v/>
      </c>
      <c r="J1571" s="218" t="str">
        <f ca="1">IF(ISERROR($V1571),"",OFFSET('Smelter Look-up'!$I$4,$V1571-4,0))</f>
        <v/>
      </c>
      <c r="K1571" s="267"/>
      <c r="L1571" s="267"/>
      <c r="M1571" s="267"/>
      <c r="N1571" s="267"/>
      <c r="O1571" s="267"/>
      <c r="P1571" s="219"/>
      <c r="Q1571" s="268"/>
      <c r="R1571" s="216" t="str">
        <f ca="1">IF(ISERROR($V1571),"",OFFSET('Smelter Look-up'!$C$4,$V1571-4,0)&amp;"")</f>
        <v/>
      </c>
      <c r="S1571" s="224" t="str">
        <f t="shared" ca="1" si="75"/>
        <v/>
      </c>
      <c r="T1571" s="224" t="str">
        <f ca="1">IF(B1571="","",IF(ISERROR(MATCH($J1571,SorP!$B$1:$B$6230,0)),"",INDIRECT("'SorP'!$A$"&amp;MATCH($J1571,SorP!$B$1:$B$6230,0))))</f>
        <v/>
      </c>
      <c r="U1571" s="239"/>
      <c r="V1571" s="269" t="e">
        <f>IF(C1571="",NA(),MATCH($B1571&amp;$C1571,'Smelter Look-up'!$J:$J,0))</f>
        <v>#N/A</v>
      </c>
      <c r="W1571" s="270"/>
      <c r="X1571" s="270">
        <f t="shared" ca="1" si="76"/>
        <v>0</v>
      </c>
      <c r="Y1571" s="270"/>
      <c r="Z1571" s="270"/>
      <c r="AB1571" s="272" t="str">
        <f t="shared" si="77"/>
        <v/>
      </c>
    </row>
    <row r="1572" spans="1:28" s="271" customFormat="1" ht="20.25">
      <c r="A1572" s="215"/>
      <c r="B1572" s="216" t="str">
        <f>IF(LEN(A1572)=0,"",INDEX('Smelter Look-up'!$A:$A,MATCH($A1572,'Smelter Look-up'!$E:$E,0)))</f>
        <v/>
      </c>
      <c r="C1572" s="220" t="str">
        <f>IF(LEN(A1572)=0,"",INDEX('Smelter Look-up'!$C:$C,MATCH($A1572,'Smelter Look-up'!$E:$E,0)))</f>
        <v/>
      </c>
      <c r="D1572" s="216"/>
      <c r="E1572" s="216" t="str">
        <f ca="1">IF(ISERROR($V1572),"",OFFSET('Smelter Look-up'!$D$4,$V1572-4,0)&amp;"")</f>
        <v/>
      </c>
      <c r="F1572" s="216" t="str">
        <f ca="1">IF(ISERROR($V1572),"",OFFSET('Smelter Look-up'!$E$4,$V1572-4,0))</f>
        <v/>
      </c>
      <c r="G1572" s="216" t="str">
        <f ca="1">IF(C1572=$X$4,"Enter smelter details", IF(ISERROR($V1572),"",OFFSET('Smelter Look-up'!$F$4,$V1572-4,0)))</f>
        <v/>
      </c>
      <c r="H1572" s="217" t="str">
        <f ca="1">IF(ISERROR($V1572),"",OFFSET('Smelter Look-up'!$G$4,$V1572-4,0))</f>
        <v/>
      </c>
      <c r="I1572" s="218" t="str">
        <f ca="1">IF(ISERROR($V1572),"",OFFSET('Smelter Look-up'!$H$4,$V1572-4,0))</f>
        <v/>
      </c>
      <c r="J1572" s="218" t="str">
        <f ca="1">IF(ISERROR($V1572),"",OFFSET('Smelter Look-up'!$I$4,$V1572-4,0))</f>
        <v/>
      </c>
      <c r="K1572" s="267"/>
      <c r="L1572" s="267"/>
      <c r="M1572" s="267"/>
      <c r="N1572" s="267"/>
      <c r="O1572" s="267"/>
      <c r="P1572" s="219"/>
      <c r="Q1572" s="268"/>
      <c r="R1572" s="216" t="str">
        <f ca="1">IF(ISERROR($V1572),"",OFFSET('Smelter Look-up'!$C$4,$V1572-4,0)&amp;"")</f>
        <v/>
      </c>
      <c r="S1572" s="224" t="str">
        <f t="shared" ca="1" si="75"/>
        <v/>
      </c>
      <c r="T1572" s="224" t="str">
        <f ca="1">IF(B1572="","",IF(ISERROR(MATCH($J1572,SorP!$B$1:$B$6230,0)),"",INDIRECT("'SorP'!$A$"&amp;MATCH($J1572,SorP!$B$1:$B$6230,0))))</f>
        <v/>
      </c>
      <c r="U1572" s="239"/>
      <c r="V1572" s="269" t="e">
        <f>IF(C1572="",NA(),MATCH($B1572&amp;$C1572,'Smelter Look-up'!$J:$J,0))</f>
        <v>#N/A</v>
      </c>
      <c r="W1572" s="270"/>
      <c r="X1572" s="270">
        <f t="shared" ca="1" si="76"/>
        <v>0</v>
      </c>
      <c r="Y1572" s="270"/>
      <c r="Z1572" s="270"/>
      <c r="AB1572" s="272" t="str">
        <f t="shared" si="77"/>
        <v/>
      </c>
    </row>
    <row r="1573" spans="1:28" s="271" customFormat="1" ht="20.25">
      <c r="A1573" s="215"/>
      <c r="B1573" s="216" t="str">
        <f>IF(LEN(A1573)=0,"",INDEX('Smelter Look-up'!$A:$A,MATCH($A1573,'Smelter Look-up'!$E:$E,0)))</f>
        <v/>
      </c>
      <c r="C1573" s="220" t="str">
        <f>IF(LEN(A1573)=0,"",INDEX('Smelter Look-up'!$C:$C,MATCH($A1573,'Smelter Look-up'!$E:$E,0)))</f>
        <v/>
      </c>
      <c r="D1573" s="216"/>
      <c r="E1573" s="216" t="str">
        <f ca="1">IF(ISERROR($V1573),"",OFFSET('Smelter Look-up'!$D$4,$V1573-4,0)&amp;"")</f>
        <v/>
      </c>
      <c r="F1573" s="216" t="str">
        <f ca="1">IF(ISERROR($V1573),"",OFFSET('Smelter Look-up'!$E$4,$V1573-4,0))</f>
        <v/>
      </c>
      <c r="G1573" s="216" t="str">
        <f ca="1">IF(C1573=$X$4,"Enter smelter details", IF(ISERROR($V1573),"",OFFSET('Smelter Look-up'!$F$4,$V1573-4,0)))</f>
        <v/>
      </c>
      <c r="H1573" s="217" t="str">
        <f ca="1">IF(ISERROR($V1573),"",OFFSET('Smelter Look-up'!$G$4,$V1573-4,0))</f>
        <v/>
      </c>
      <c r="I1573" s="218" t="str">
        <f ca="1">IF(ISERROR($V1573),"",OFFSET('Smelter Look-up'!$H$4,$V1573-4,0))</f>
        <v/>
      </c>
      <c r="J1573" s="218" t="str">
        <f ca="1">IF(ISERROR($V1573),"",OFFSET('Smelter Look-up'!$I$4,$V1573-4,0))</f>
        <v/>
      </c>
      <c r="K1573" s="267"/>
      <c r="L1573" s="267"/>
      <c r="M1573" s="267"/>
      <c r="N1573" s="267"/>
      <c r="O1573" s="267"/>
      <c r="P1573" s="219"/>
      <c r="Q1573" s="268"/>
      <c r="R1573" s="216" t="str">
        <f ca="1">IF(ISERROR($V1573),"",OFFSET('Smelter Look-up'!$C$4,$V1573-4,0)&amp;"")</f>
        <v/>
      </c>
      <c r="S1573" s="224" t="str">
        <f t="shared" ca="1" si="75"/>
        <v/>
      </c>
      <c r="T1573" s="224" t="str">
        <f ca="1">IF(B1573="","",IF(ISERROR(MATCH($J1573,SorP!$B$1:$B$6230,0)),"",INDIRECT("'SorP'!$A$"&amp;MATCH($J1573,SorP!$B$1:$B$6230,0))))</f>
        <v/>
      </c>
      <c r="U1573" s="239"/>
      <c r="V1573" s="269" t="e">
        <f>IF(C1573="",NA(),MATCH($B1573&amp;$C1573,'Smelter Look-up'!$J:$J,0))</f>
        <v>#N/A</v>
      </c>
      <c r="W1573" s="270"/>
      <c r="X1573" s="270">
        <f t="shared" ca="1" si="76"/>
        <v>0</v>
      </c>
      <c r="Y1573" s="270"/>
      <c r="Z1573" s="270"/>
      <c r="AB1573" s="272" t="str">
        <f t="shared" si="77"/>
        <v/>
      </c>
    </row>
    <row r="1574" spans="1:28" s="271" customFormat="1" ht="20.25">
      <c r="A1574" s="215"/>
      <c r="B1574" s="216" t="str">
        <f>IF(LEN(A1574)=0,"",INDEX('Smelter Look-up'!$A:$A,MATCH($A1574,'Smelter Look-up'!$E:$E,0)))</f>
        <v/>
      </c>
      <c r="C1574" s="220" t="str">
        <f>IF(LEN(A1574)=0,"",INDEX('Smelter Look-up'!$C:$C,MATCH($A1574,'Smelter Look-up'!$E:$E,0)))</f>
        <v/>
      </c>
      <c r="D1574" s="216"/>
      <c r="E1574" s="216" t="str">
        <f ca="1">IF(ISERROR($V1574),"",OFFSET('Smelter Look-up'!$D$4,$V1574-4,0)&amp;"")</f>
        <v/>
      </c>
      <c r="F1574" s="216" t="str">
        <f ca="1">IF(ISERROR($V1574),"",OFFSET('Smelter Look-up'!$E$4,$V1574-4,0))</f>
        <v/>
      </c>
      <c r="G1574" s="216" t="str">
        <f ca="1">IF(C1574=$X$4,"Enter smelter details", IF(ISERROR($V1574),"",OFFSET('Smelter Look-up'!$F$4,$V1574-4,0)))</f>
        <v/>
      </c>
      <c r="H1574" s="217" t="str">
        <f ca="1">IF(ISERROR($V1574),"",OFFSET('Smelter Look-up'!$G$4,$V1574-4,0))</f>
        <v/>
      </c>
      <c r="I1574" s="218" t="str">
        <f ca="1">IF(ISERROR($V1574),"",OFFSET('Smelter Look-up'!$H$4,$V1574-4,0))</f>
        <v/>
      </c>
      <c r="J1574" s="218" t="str">
        <f ca="1">IF(ISERROR($V1574),"",OFFSET('Smelter Look-up'!$I$4,$V1574-4,0))</f>
        <v/>
      </c>
      <c r="K1574" s="267"/>
      <c r="L1574" s="267"/>
      <c r="M1574" s="267"/>
      <c r="N1574" s="267"/>
      <c r="O1574" s="267"/>
      <c r="P1574" s="219"/>
      <c r="Q1574" s="268"/>
      <c r="R1574" s="216" t="str">
        <f ca="1">IF(ISERROR($V1574),"",OFFSET('Smelter Look-up'!$C$4,$V1574-4,0)&amp;"")</f>
        <v/>
      </c>
      <c r="S1574" s="224" t="str">
        <f t="shared" ca="1" si="75"/>
        <v/>
      </c>
      <c r="T1574" s="224" t="str">
        <f ca="1">IF(B1574="","",IF(ISERROR(MATCH($J1574,SorP!$B$1:$B$6230,0)),"",INDIRECT("'SorP'!$A$"&amp;MATCH($J1574,SorP!$B$1:$B$6230,0))))</f>
        <v/>
      </c>
      <c r="U1574" s="239"/>
      <c r="V1574" s="269" t="e">
        <f>IF(C1574="",NA(),MATCH($B1574&amp;$C1574,'Smelter Look-up'!$J:$J,0))</f>
        <v>#N/A</v>
      </c>
      <c r="W1574" s="270"/>
      <c r="X1574" s="270">
        <f t="shared" ca="1" si="76"/>
        <v>0</v>
      </c>
      <c r="Y1574" s="270"/>
      <c r="Z1574" s="270"/>
      <c r="AB1574" s="272" t="str">
        <f t="shared" si="77"/>
        <v/>
      </c>
    </row>
    <row r="1575" spans="1:28" s="271" customFormat="1" ht="20.25">
      <c r="A1575" s="215"/>
      <c r="B1575" s="216" t="str">
        <f>IF(LEN(A1575)=0,"",INDEX('Smelter Look-up'!$A:$A,MATCH($A1575,'Smelter Look-up'!$E:$E,0)))</f>
        <v/>
      </c>
      <c r="C1575" s="220" t="str">
        <f>IF(LEN(A1575)=0,"",INDEX('Smelter Look-up'!$C:$C,MATCH($A1575,'Smelter Look-up'!$E:$E,0)))</f>
        <v/>
      </c>
      <c r="D1575" s="216"/>
      <c r="E1575" s="216" t="str">
        <f ca="1">IF(ISERROR($V1575),"",OFFSET('Smelter Look-up'!$D$4,$V1575-4,0)&amp;"")</f>
        <v/>
      </c>
      <c r="F1575" s="216" t="str">
        <f ca="1">IF(ISERROR($V1575),"",OFFSET('Smelter Look-up'!$E$4,$V1575-4,0))</f>
        <v/>
      </c>
      <c r="G1575" s="216" t="str">
        <f ca="1">IF(C1575=$X$4,"Enter smelter details", IF(ISERROR($V1575),"",OFFSET('Smelter Look-up'!$F$4,$V1575-4,0)))</f>
        <v/>
      </c>
      <c r="H1575" s="217" t="str">
        <f ca="1">IF(ISERROR($V1575),"",OFFSET('Smelter Look-up'!$G$4,$V1575-4,0))</f>
        <v/>
      </c>
      <c r="I1575" s="218" t="str">
        <f ca="1">IF(ISERROR($V1575),"",OFFSET('Smelter Look-up'!$H$4,$V1575-4,0))</f>
        <v/>
      </c>
      <c r="J1575" s="218" t="str">
        <f ca="1">IF(ISERROR($V1575),"",OFFSET('Smelter Look-up'!$I$4,$V1575-4,0))</f>
        <v/>
      </c>
      <c r="K1575" s="267"/>
      <c r="L1575" s="267"/>
      <c r="M1575" s="267"/>
      <c r="N1575" s="267"/>
      <c r="O1575" s="267"/>
      <c r="P1575" s="219"/>
      <c r="Q1575" s="268"/>
      <c r="R1575" s="216" t="str">
        <f ca="1">IF(ISERROR($V1575),"",OFFSET('Smelter Look-up'!$C$4,$V1575-4,0)&amp;"")</f>
        <v/>
      </c>
      <c r="S1575" s="224" t="str">
        <f t="shared" ca="1" si="75"/>
        <v/>
      </c>
      <c r="T1575" s="224" t="str">
        <f ca="1">IF(B1575="","",IF(ISERROR(MATCH($J1575,SorP!$B$1:$B$6230,0)),"",INDIRECT("'SorP'!$A$"&amp;MATCH($J1575,SorP!$B$1:$B$6230,0))))</f>
        <v/>
      </c>
      <c r="U1575" s="239"/>
      <c r="V1575" s="269" t="e">
        <f>IF(C1575="",NA(),MATCH($B1575&amp;$C1575,'Smelter Look-up'!$J:$J,0))</f>
        <v>#N/A</v>
      </c>
      <c r="W1575" s="270"/>
      <c r="X1575" s="270">
        <f t="shared" ca="1" si="76"/>
        <v>0</v>
      </c>
      <c r="Y1575" s="270"/>
      <c r="Z1575" s="270"/>
      <c r="AB1575" s="272" t="str">
        <f t="shared" si="77"/>
        <v/>
      </c>
    </row>
    <row r="1576" spans="1:28" s="271" customFormat="1" ht="20.25">
      <c r="A1576" s="215"/>
      <c r="B1576" s="216" t="str">
        <f>IF(LEN(A1576)=0,"",INDEX('Smelter Look-up'!$A:$A,MATCH($A1576,'Smelter Look-up'!$E:$E,0)))</f>
        <v/>
      </c>
      <c r="C1576" s="220" t="str">
        <f>IF(LEN(A1576)=0,"",INDEX('Smelter Look-up'!$C:$C,MATCH($A1576,'Smelter Look-up'!$E:$E,0)))</f>
        <v/>
      </c>
      <c r="D1576" s="216"/>
      <c r="E1576" s="216" t="str">
        <f ca="1">IF(ISERROR($V1576),"",OFFSET('Smelter Look-up'!$D$4,$V1576-4,0)&amp;"")</f>
        <v/>
      </c>
      <c r="F1576" s="216" t="str">
        <f ca="1">IF(ISERROR($V1576),"",OFFSET('Smelter Look-up'!$E$4,$V1576-4,0))</f>
        <v/>
      </c>
      <c r="G1576" s="216" t="str">
        <f ca="1">IF(C1576=$X$4,"Enter smelter details", IF(ISERROR($V1576),"",OFFSET('Smelter Look-up'!$F$4,$V1576-4,0)))</f>
        <v/>
      </c>
      <c r="H1576" s="217" t="str">
        <f ca="1">IF(ISERROR($V1576),"",OFFSET('Smelter Look-up'!$G$4,$V1576-4,0))</f>
        <v/>
      </c>
      <c r="I1576" s="218" t="str">
        <f ca="1">IF(ISERROR($V1576),"",OFFSET('Smelter Look-up'!$H$4,$V1576-4,0))</f>
        <v/>
      </c>
      <c r="J1576" s="218" t="str">
        <f ca="1">IF(ISERROR($V1576),"",OFFSET('Smelter Look-up'!$I$4,$V1576-4,0))</f>
        <v/>
      </c>
      <c r="K1576" s="267"/>
      <c r="L1576" s="267"/>
      <c r="M1576" s="267"/>
      <c r="N1576" s="267"/>
      <c r="O1576" s="267"/>
      <c r="P1576" s="219"/>
      <c r="Q1576" s="268"/>
      <c r="R1576" s="216" t="str">
        <f ca="1">IF(ISERROR($V1576),"",OFFSET('Smelter Look-up'!$C$4,$V1576-4,0)&amp;"")</f>
        <v/>
      </c>
      <c r="S1576" s="224" t="str">
        <f t="shared" ca="1" si="75"/>
        <v/>
      </c>
      <c r="T1576" s="224" t="str">
        <f ca="1">IF(B1576="","",IF(ISERROR(MATCH($J1576,SorP!$B$1:$B$6230,0)),"",INDIRECT("'SorP'!$A$"&amp;MATCH($J1576,SorP!$B$1:$B$6230,0))))</f>
        <v/>
      </c>
      <c r="U1576" s="239"/>
      <c r="V1576" s="269" t="e">
        <f>IF(C1576="",NA(),MATCH($B1576&amp;$C1576,'Smelter Look-up'!$J:$J,0))</f>
        <v>#N/A</v>
      </c>
      <c r="W1576" s="270"/>
      <c r="X1576" s="270">
        <f t="shared" ca="1" si="76"/>
        <v>0</v>
      </c>
      <c r="Y1576" s="270"/>
      <c r="Z1576" s="270"/>
      <c r="AB1576" s="272" t="str">
        <f t="shared" si="77"/>
        <v/>
      </c>
    </row>
    <row r="1577" spans="1:28" s="271" customFormat="1" ht="20.25">
      <c r="A1577" s="215"/>
      <c r="B1577" s="216" t="str">
        <f>IF(LEN(A1577)=0,"",INDEX('Smelter Look-up'!$A:$A,MATCH($A1577,'Smelter Look-up'!$E:$E,0)))</f>
        <v/>
      </c>
      <c r="C1577" s="220" t="str">
        <f>IF(LEN(A1577)=0,"",INDEX('Smelter Look-up'!$C:$C,MATCH($A1577,'Smelter Look-up'!$E:$E,0)))</f>
        <v/>
      </c>
      <c r="D1577" s="216"/>
      <c r="E1577" s="216" t="str">
        <f ca="1">IF(ISERROR($V1577),"",OFFSET('Smelter Look-up'!$D$4,$V1577-4,0)&amp;"")</f>
        <v/>
      </c>
      <c r="F1577" s="216" t="str">
        <f ca="1">IF(ISERROR($V1577),"",OFFSET('Smelter Look-up'!$E$4,$V1577-4,0))</f>
        <v/>
      </c>
      <c r="G1577" s="216" t="str">
        <f ca="1">IF(C1577=$X$4,"Enter smelter details", IF(ISERROR($V1577),"",OFFSET('Smelter Look-up'!$F$4,$V1577-4,0)))</f>
        <v/>
      </c>
      <c r="H1577" s="217" t="str">
        <f ca="1">IF(ISERROR($V1577),"",OFFSET('Smelter Look-up'!$G$4,$V1577-4,0))</f>
        <v/>
      </c>
      <c r="I1577" s="218" t="str">
        <f ca="1">IF(ISERROR($V1577),"",OFFSET('Smelter Look-up'!$H$4,$V1577-4,0))</f>
        <v/>
      </c>
      <c r="J1577" s="218" t="str">
        <f ca="1">IF(ISERROR($V1577),"",OFFSET('Smelter Look-up'!$I$4,$V1577-4,0))</f>
        <v/>
      </c>
      <c r="K1577" s="267"/>
      <c r="L1577" s="267"/>
      <c r="M1577" s="267"/>
      <c r="N1577" s="267"/>
      <c r="O1577" s="267"/>
      <c r="P1577" s="219"/>
      <c r="Q1577" s="268"/>
      <c r="R1577" s="216" t="str">
        <f ca="1">IF(ISERROR($V1577),"",OFFSET('Smelter Look-up'!$C$4,$V1577-4,0)&amp;"")</f>
        <v/>
      </c>
      <c r="S1577" s="224" t="str">
        <f t="shared" ca="1" si="75"/>
        <v/>
      </c>
      <c r="T1577" s="224" t="str">
        <f ca="1">IF(B1577="","",IF(ISERROR(MATCH($J1577,SorP!$B$1:$B$6230,0)),"",INDIRECT("'SorP'!$A$"&amp;MATCH($J1577,SorP!$B$1:$B$6230,0))))</f>
        <v/>
      </c>
      <c r="U1577" s="239"/>
      <c r="V1577" s="269" t="e">
        <f>IF(C1577="",NA(),MATCH($B1577&amp;$C1577,'Smelter Look-up'!$J:$J,0))</f>
        <v>#N/A</v>
      </c>
      <c r="W1577" s="270"/>
      <c r="X1577" s="270">
        <f t="shared" ca="1" si="76"/>
        <v>0</v>
      </c>
      <c r="Y1577" s="270"/>
      <c r="Z1577" s="270"/>
      <c r="AB1577" s="272" t="str">
        <f t="shared" si="77"/>
        <v/>
      </c>
    </row>
    <row r="1578" spans="1:28" s="271" customFormat="1" ht="20.25">
      <c r="A1578" s="215"/>
      <c r="B1578" s="216" t="str">
        <f>IF(LEN(A1578)=0,"",INDEX('Smelter Look-up'!$A:$A,MATCH($A1578,'Smelter Look-up'!$E:$E,0)))</f>
        <v/>
      </c>
      <c r="C1578" s="220" t="str">
        <f>IF(LEN(A1578)=0,"",INDEX('Smelter Look-up'!$C:$C,MATCH($A1578,'Smelter Look-up'!$E:$E,0)))</f>
        <v/>
      </c>
      <c r="D1578" s="216"/>
      <c r="E1578" s="216" t="str">
        <f ca="1">IF(ISERROR($V1578),"",OFFSET('Smelter Look-up'!$D$4,$V1578-4,0)&amp;"")</f>
        <v/>
      </c>
      <c r="F1578" s="216" t="str">
        <f ca="1">IF(ISERROR($V1578),"",OFFSET('Smelter Look-up'!$E$4,$V1578-4,0))</f>
        <v/>
      </c>
      <c r="G1578" s="216" t="str">
        <f ca="1">IF(C1578=$X$4,"Enter smelter details", IF(ISERROR($V1578),"",OFFSET('Smelter Look-up'!$F$4,$V1578-4,0)))</f>
        <v/>
      </c>
      <c r="H1578" s="217" t="str">
        <f ca="1">IF(ISERROR($V1578),"",OFFSET('Smelter Look-up'!$G$4,$V1578-4,0))</f>
        <v/>
      </c>
      <c r="I1578" s="218" t="str">
        <f ca="1">IF(ISERROR($V1578),"",OFFSET('Smelter Look-up'!$H$4,$V1578-4,0))</f>
        <v/>
      </c>
      <c r="J1578" s="218" t="str">
        <f ca="1">IF(ISERROR($V1578),"",OFFSET('Smelter Look-up'!$I$4,$V1578-4,0))</f>
        <v/>
      </c>
      <c r="K1578" s="267"/>
      <c r="L1578" s="267"/>
      <c r="M1578" s="267"/>
      <c r="N1578" s="267"/>
      <c r="O1578" s="267"/>
      <c r="P1578" s="219"/>
      <c r="Q1578" s="268"/>
      <c r="R1578" s="216" t="str">
        <f ca="1">IF(ISERROR($V1578),"",OFFSET('Smelter Look-up'!$C$4,$V1578-4,0)&amp;"")</f>
        <v/>
      </c>
      <c r="S1578" s="224" t="str">
        <f t="shared" ca="1" si="75"/>
        <v/>
      </c>
      <c r="T1578" s="224" t="str">
        <f ca="1">IF(B1578="","",IF(ISERROR(MATCH($J1578,SorP!$B$1:$B$6230,0)),"",INDIRECT("'SorP'!$A$"&amp;MATCH($J1578,SorP!$B$1:$B$6230,0))))</f>
        <v/>
      </c>
      <c r="U1578" s="239"/>
      <c r="V1578" s="269" t="e">
        <f>IF(C1578="",NA(),MATCH($B1578&amp;$C1578,'Smelter Look-up'!$J:$J,0))</f>
        <v>#N/A</v>
      </c>
      <c r="W1578" s="270"/>
      <c r="X1578" s="270">
        <f t="shared" ca="1" si="76"/>
        <v>0</v>
      </c>
      <c r="Y1578" s="270"/>
      <c r="Z1578" s="270"/>
      <c r="AB1578" s="272" t="str">
        <f t="shared" si="77"/>
        <v/>
      </c>
    </row>
    <row r="1579" spans="1:28" s="271" customFormat="1" ht="20.25">
      <c r="A1579" s="215"/>
      <c r="B1579" s="216" t="str">
        <f>IF(LEN(A1579)=0,"",INDEX('Smelter Look-up'!$A:$A,MATCH($A1579,'Smelter Look-up'!$E:$E,0)))</f>
        <v/>
      </c>
      <c r="C1579" s="220" t="str">
        <f>IF(LEN(A1579)=0,"",INDEX('Smelter Look-up'!$C:$C,MATCH($A1579,'Smelter Look-up'!$E:$E,0)))</f>
        <v/>
      </c>
      <c r="D1579" s="216"/>
      <c r="E1579" s="216" t="str">
        <f ca="1">IF(ISERROR($V1579),"",OFFSET('Smelter Look-up'!$D$4,$V1579-4,0)&amp;"")</f>
        <v/>
      </c>
      <c r="F1579" s="216" t="str">
        <f ca="1">IF(ISERROR($V1579),"",OFFSET('Smelter Look-up'!$E$4,$V1579-4,0))</f>
        <v/>
      </c>
      <c r="G1579" s="216" t="str">
        <f ca="1">IF(C1579=$X$4,"Enter smelter details", IF(ISERROR($V1579),"",OFFSET('Smelter Look-up'!$F$4,$V1579-4,0)))</f>
        <v/>
      </c>
      <c r="H1579" s="217" t="str">
        <f ca="1">IF(ISERROR($V1579),"",OFFSET('Smelter Look-up'!$G$4,$V1579-4,0))</f>
        <v/>
      </c>
      <c r="I1579" s="218" t="str">
        <f ca="1">IF(ISERROR($V1579),"",OFFSET('Smelter Look-up'!$H$4,$V1579-4,0))</f>
        <v/>
      </c>
      <c r="J1579" s="218" t="str">
        <f ca="1">IF(ISERROR($V1579),"",OFFSET('Smelter Look-up'!$I$4,$V1579-4,0))</f>
        <v/>
      </c>
      <c r="K1579" s="267"/>
      <c r="L1579" s="267"/>
      <c r="M1579" s="267"/>
      <c r="N1579" s="267"/>
      <c r="O1579" s="267"/>
      <c r="P1579" s="219"/>
      <c r="Q1579" s="268"/>
      <c r="R1579" s="216" t="str">
        <f ca="1">IF(ISERROR($V1579),"",OFFSET('Smelter Look-up'!$C$4,$V1579-4,0)&amp;"")</f>
        <v/>
      </c>
      <c r="S1579" s="224" t="str">
        <f t="shared" ca="1" si="75"/>
        <v/>
      </c>
      <c r="T1579" s="224" t="str">
        <f ca="1">IF(B1579="","",IF(ISERROR(MATCH($J1579,SorP!$B$1:$B$6230,0)),"",INDIRECT("'SorP'!$A$"&amp;MATCH($J1579,SorP!$B$1:$B$6230,0))))</f>
        <v/>
      </c>
      <c r="U1579" s="239"/>
      <c r="V1579" s="269" t="e">
        <f>IF(C1579="",NA(),MATCH($B1579&amp;$C1579,'Smelter Look-up'!$J:$J,0))</f>
        <v>#N/A</v>
      </c>
      <c r="W1579" s="270"/>
      <c r="X1579" s="270">
        <f t="shared" ca="1" si="76"/>
        <v>0</v>
      </c>
      <c r="Y1579" s="270"/>
      <c r="Z1579" s="270"/>
      <c r="AB1579" s="272" t="str">
        <f t="shared" si="77"/>
        <v/>
      </c>
    </row>
    <row r="1580" spans="1:28" s="271" customFormat="1" ht="20.25">
      <c r="A1580" s="215"/>
      <c r="B1580" s="216" t="str">
        <f>IF(LEN(A1580)=0,"",INDEX('Smelter Look-up'!$A:$A,MATCH($A1580,'Smelter Look-up'!$E:$E,0)))</f>
        <v/>
      </c>
      <c r="C1580" s="220" t="str">
        <f>IF(LEN(A1580)=0,"",INDEX('Smelter Look-up'!$C:$C,MATCH($A1580,'Smelter Look-up'!$E:$E,0)))</f>
        <v/>
      </c>
      <c r="D1580" s="216"/>
      <c r="E1580" s="216" t="str">
        <f ca="1">IF(ISERROR($V1580),"",OFFSET('Smelter Look-up'!$D$4,$V1580-4,0)&amp;"")</f>
        <v/>
      </c>
      <c r="F1580" s="216" t="str">
        <f ca="1">IF(ISERROR($V1580),"",OFFSET('Smelter Look-up'!$E$4,$V1580-4,0))</f>
        <v/>
      </c>
      <c r="G1580" s="216" t="str">
        <f ca="1">IF(C1580=$X$4,"Enter smelter details", IF(ISERROR($V1580),"",OFFSET('Smelter Look-up'!$F$4,$V1580-4,0)))</f>
        <v/>
      </c>
      <c r="H1580" s="217" t="str">
        <f ca="1">IF(ISERROR($V1580),"",OFFSET('Smelter Look-up'!$G$4,$V1580-4,0))</f>
        <v/>
      </c>
      <c r="I1580" s="218" t="str">
        <f ca="1">IF(ISERROR($V1580),"",OFFSET('Smelter Look-up'!$H$4,$V1580-4,0))</f>
        <v/>
      </c>
      <c r="J1580" s="218" t="str">
        <f ca="1">IF(ISERROR($V1580),"",OFFSET('Smelter Look-up'!$I$4,$V1580-4,0))</f>
        <v/>
      </c>
      <c r="K1580" s="267"/>
      <c r="L1580" s="267"/>
      <c r="M1580" s="267"/>
      <c r="N1580" s="267"/>
      <c r="O1580" s="267"/>
      <c r="P1580" s="219"/>
      <c r="Q1580" s="268"/>
      <c r="R1580" s="216" t="str">
        <f ca="1">IF(ISERROR($V1580),"",OFFSET('Smelter Look-up'!$C$4,$V1580-4,0)&amp;"")</f>
        <v/>
      </c>
      <c r="S1580" s="224" t="str">
        <f t="shared" ca="1" si="75"/>
        <v/>
      </c>
      <c r="T1580" s="224" t="str">
        <f ca="1">IF(B1580="","",IF(ISERROR(MATCH($J1580,SorP!$B$1:$B$6230,0)),"",INDIRECT("'SorP'!$A$"&amp;MATCH($J1580,SorP!$B$1:$B$6230,0))))</f>
        <v/>
      </c>
      <c r="U1580" s="239"/>
      <c r="V1580" s="269" t="e">
        <f>IF(C1580="",NA(),MATCH($B1580&amp;$C1580,'Smelter Look-up'!$J:$J,0))</f>
        <v>#N/A</v>
      </c>
      <c r="W1580" s="270"/>
      <c r="X1580" s="270">
        <f t="shared" ca="1" si="76"/>
        <v>0</v>
      </c>
      <c r="Y1580" s="270"/>
      <c r="Z1580" s="270"/>
      <c r="AB1580" s="272" t="str">
        <f t="shared" si="77"/>
        <v/>
      </c>
    </row>
    <row r="1581" spans="1:28" s="271" customFormat="1" ht="20.25">
      <c r="A1581" s="215"/>
      <c r="B1581" s="216" t="str">
        <f>IF(LEN(A1581)=0,"",INDEX('Smelter Look-up'!$A:$A,MATCH($A1581,'Smelter Look-up'!$E:$E,0)))</f>
        <v/>
      </c>
      <c r="C1581" s="220" t="str">
        <f>IF(LEN(A1581)=0,"",INDEX('Smelter Look-up'!$C:$C,MATCH($A1581,'Smelter Look-up'!$E:$E,0)))</f>
        <v/>
      </c>
      <c r="D1581" s="216"/>
      <c r="E1581" s="216" t="str">
        <f ca="1">IF(ISERROR($V1581),"",OFFSET('Smelter Look-up'!$D$4,$V1581-4,0)&amp;"")</f>
        <v/>
      </c>
      <c r="F1581" s="216" t="str">
        <f ca="1">IF(ISERROR($V1581),"",OFFSET('Smelter Look-up'!$E$4,$V1581-4,0))</f>
        <v/>
      </c>
      <c r="G1581" s="216" t="str">
        <f ca="1">IF(C1581=$X$4,"Enter smelter details", IF(ISERROR($V1581),"",OFFSET('Smelter Look-up'!$F$4,$V1581-4,0)))</f>
        <v/>
      </c>
      <c r="H1581" s="217" t="str">
        <f ca="1">IF(ISERROR($V1581),"",OFFSET('Smelter Look-up'!$G$4,$V1581-4,0))</f>
        <v/>
      </c>
      <c r="I1581" s="218" t="str">
        <f ca="1">IF(ISERROR($V1581),"",OFFSET('Smelter Look-up'!$H$4,$V1581-4,0))</f>
        <v/>
      </c>
      <c r="J1581" s="218" t="str">
        <f ca="1">IF(ISERROR($V1581),"",OFFSET('Smelter Look-up'!$I$4,$V1581-4,0))</f>
        <v/>
      </c>
      <c r="K1581" s="267"/>
      <c r="L1581" s="267"/>
      <c r="M1581" s="267"/>
      <c r="N1581" s="267"/>
      <c r="O1581" s="267"/>
      <c r="P1581" s="219"/>
      <c r="Q1581" s="268"/>
      <c r="R1581" s="216" t="str">
        <f ca="1">IF(ISERROR($V1581),"",OFFSET('Smelter Look-up'!$C$4,$V1581-4,0)&amp;"")</f>
        <v/>
      </c>
      <c r="S1581" s="224" t="str">
        <f t="shared" ca="1" si="75"/>
        <v/>
      </c>
      <c r="T1581" s="224" t="str">
        <f ca="1">IF(B1581="","",IF(ISERROR(MATCH($J1581,SorP!$B$1:$B$6230,0)),"",INDIRECT("'SorP'!$A$"&amp;MATCH($J1581,SorP!$B$1:$B$6230,0))))</f>
        <v/>
      </c>
      <c r="U1581" s="239"/>
      <c r="V1581" s="269" t="e">
        <f>IF(C1581="",NA(),MATCH($B1581&amp;$C1581,'Smelter Look-up'!$J:$J,0))</f>
        <v>#N/A</v>
      </c>
      <c r="W1581" s="270"/>
      <c r="X1581" s="270">
        <f t="shared" ca="1" si="76"/>
        <v>0</v>
      </c>
      <c r="Y1581" s="270"/>
      <c r="Z1581" s="270"/>
      <c r="AB1581" s="272" t="str">
        <f t="shared" si="77"/>
        <v/>
      </c>
    </row>
    <row r="1582" spans="1:28" s="271" customFormat="1" ht="20.25">
      <c r="A1582" s="215"/>
      <c r="B1582" s="216" t="str">
        <f>IF(LEN(A1582)=0,"",INDEX('Smelter Look-up'!$A:$A,MATCH($A1582,'Smelter Look-up'!$E:$E,0)))</f>
        <v/>
      </c>
      <c r="C1582" s="220" t="str">
        <f>IF(LEN(A1582)=0,"",INDEX('Smelter Look-up'!$C:$C,MATCH($A1582,'Smelter Look-up'!$E:$E,0)))</f>
        <v/>
      </c>
      <c r="D1582" s="216"/>
      <c r="E1582" s="216" t="str">
        <f ca="1">IF(ISERROR($V1582),"",OFFSET('Smelter Look-up'!$D$4,$V1582-4,0)&amp;"")</f>
        <v/>
      </c>
      <c r="F1582" s="216" t="str">
        <f ca="1">IF(ISERROR($V1582),"",OFFSET('Smelter Look-up'!$E$4,$V1582-4,0))</f>
        <v/>
      </c>
      <c r="G1582" s="216" t="str">
        <f ca="1">IF(C1582=$X$4,"Enter smelter details", IF(ISERROR($V1582),"",OFFSET('Smelter Look-up'!$F$4,$V1582-4,0)))</f>
        <v/>
      </c>
      <c r="H1582" s="217" t="str">
        <f ca="1">IF(ISERROR($V1582),"",OFFSET('Smelter Look-up'!$G$4,$V1582-4,0))</f>
        <v/>
      </c>
      <c r="I1582" s="218" t="str">
        <f ca="1">IF(ISERROR($V1582),"",OFFSET('Smelter Look-up'!$H$4,$V1582-4,0))</f>
        <v/>
      </c>
      <c r="J1582" s="218" t="str">
        <f ca="1">IF(ISERROR($V1582),"",OFFSET('Smelter Look-up'!$I$4,$V1582-4,0))</f>
        <v/>
      </c>
      <c r="K1582" s="267"/>
      <c r="L1582" s="267"/>
      <c r="M1582" s="267"/>
      <c r="N1582" s="267"/>
      <c r="O1582" s="267"/>
      <c r="P1582" s="219"/>
      <c r="Q1582" s="268"/>
      <c r="R1582" s="216" t="str">
        <f ca="1">IF(ISERROR($V1582),"",OFFSET('Smelter Look-up'!$C$4,$V1582-4,0)&amp;"")</f>
        <v/>
      </c>
      <c r="S1582" s="224" t="str">
        <f t="shared" ca="1" si="75"/>
        <v/>
      </c>
      <c r="T1582" s="224" t="str">
        <f ca="1">IF(B1582="","",IF(ISERROR(MATCH($J1582,SorP!$B$1:$B$6230,0)),"",INDIRECT("'SorP'!$A$"&amp;MATCH($J1582,SorP!$B$1:$B$6230,0))))</f>
        <v/>
      </c>
      <c r="U1582" s="239"/>
      <c r="V1582" s="269" t="e">
        <f>IF(C1582="",NA(),MATCH($B1582&amp;$C1582,'Smelter Look-up'!$J:$J,0))</f>
        <v>#N/A</v>
      </c>
      <c r="W1582" s="270"/>
      <c r="X1582" s="270">
        <f t="shared" ca="1" si="76"/>
        <v>0</v>
      </c>
      <c r="Y1582" s="270"/>
      <c r="Z1582" s="270"/>
      <c r="AB1582" s="272" t="str">
        <f t="shared" si="77"/>
        <v/>
      </c>
    </row>
    <row r="1583" spans="1:28" s="271" customFormat="1" ht="20.25">
      <c r="A1583" s="215"/>
      <c r="B1583" s="216" t="str">
        <f>IF(LEN(A1583)=0,"",INDEX('Smelter Look-up'!$A:$A,MATCH($A1583,'Smelter Look-up'!$E:$E,0)))</f>
        <v/>
      </c>
      <c r="C1583" s="220" t="str">
        <f>IF(LEN(A1583)=0,"",INDEX('Smelter Look-up'!$C:$C,MATCH($A1583,'Smelter Look-up'!$E:$E,0)))</f>
        <v/>
      </c>
      <c r="D1583" s="216"/>
      <c r="E1583" s="216" t="str">
        <f ca="1">IF(ISERROR($V1583),"",OFFSET('Smelter Look-up'!$D$4,$V1583-4,0)&amp;"")</f>
        <v/>
      </c>
      <c r="F1583" s="216" t="str">
        <f ca="1">IF(ISERROR($V1583),"",OFFSET('Smelter Look-up'!$E$4,$V1583-4,0))</f>
        <v/>
      </c>
      <c r="G1583" s="216" t="str">
        <f ca="1">IF(C1583=$X$4,"Enter smelter details", IF(ISERROR($V1583),"",OFFSET('Smelter Look-up'!$F$4,$V1583-4,0)))</f>
        <v/>
      </c>
      <c r="H1583" s="217" t="str">
        <f ca="1">IF(ISERROR($V1583),"",OFFSET('Smelter Look-up'!$G$4,$V1583-4,0))</f>
        <v/>
      </c>
      <c r="I1583" s="218" t="str">
        <f ca="1">IF(ISERROR($V1583),"",OFFSET('Smelter Look-up'!$H$4,$V1583-4,0))</f>
        <v/>
      </c>
      <c r="J1583" s="218" t="str">
        <f ca="1">IF(ISERROR($V1583),"",OFFSET('Smelter Look-up'!$I$4,$V1583-4,0))</f>
        <v/>
      </c>
      <c r="K1583" s="267"/>
      <c r="L1583" s="267"/>
      <c r="M1583" s="267"/>
      <c r="N1583" s="267"/>
      <c r="O1583" s="267"/>
      <c r="P1583" s="219"/>
      <c r="Q1583" s="268"/>
      <c r="R1583" s="216" t="str">
        <f ca="1">IF(ISERROR($V1583),"",OFFSET('Smelter Look-up'!$C$4,$V1583-4,0)&amp;"")</f>
        <v/>
      </c>
      <c r="S1583" s="224" t="str">
        <f t="shared" ca="1" si="75"/>
        <v/>
      </c>
      <c r="T1583" s="224" t="str">
        <f ca="1">IF(B1583="","",IF(ISERROR(MATCH($J1583,SorP!$B$1:$B$6230,0)),"",INDIRECT("'SorP'!$A$"&amp;MATCH($J1583,SorP!$B$1:$B$6230,0))))</f>
        <v/>
      </c>
      <c r="U1583" s="239"/>
      <c r="V1583" s="269" t="e">
        <f>IF(C1583="",NA(),MATCH($B1583&amp;$C1583,'Smelter Look-up'!$J:$J,0))</f>
        <v>#N/A</v>
      </c>
      <c r="W1583" s="270"/>
      <c r="X1583" s="270">
        <f t="shared" ca="1" si="76"/>
        <v>0</v>
      </c>
      <c r="Y1583" s="270"/>
      <c r="Z1583" s="270"/>
      <c r="AB1583" s="272" t="str">
        <f t="shared" si="77"/>
        <v/>
      </c>
    </row>
    <row r="1584" spans="1:28" s="271" customFormat="1" ht="20.25">
      <c r="A1584" s="215"/>
      <c r="B1584" s="216" t="str">
        <f>IF(LEN(A1584)=0,"",INDEX('Smelter Look-up'!$A:$A,MATCH($A1584,'Smelter Look-up'!$E:$E,0)))</f>
        <v/>
      </c>
      <c r="C1584" s="220" t="str">
        <f>IF(LEN(A1584)=0,"",INDEX('Smelter Look-up'!$C:$C,MATCH($A1584,'Smelter Look-up'!$E:$E,0)))</f>
        <v/>
      </c>
      <c r="D1584" s="216"/>
      <c r="E1584" s="216" t="str">
        <f ca="1">IF(ISERROR($V1584),"",OFFSET('Smelter Look-up'!$D$4,$V1584-4,0)&amp;"")</f>
        <v/>
      </c>
      <c r="F1584" s="216" t="str">
        <f ca="1">IF(ISERROR($V1584),"",OFFSET('Smelter Look-up'!$E$4,$V1584-4,0))</f>
        <v/>
      </c>
      <c r="G1584" s="216" t="str">
        <f ca="1">IF(C1584=$X$4,"Enter smelter details", IF(ISERROR($V1584),"",OFFSET('Smelter Look-up'!$F$4,$V1584-4,0)))</f>
        <v/>
      </c>
      <c r="H1584" s="217" t="str">
        <f ca="1">IF(ISERROR($V1584),"",OFFSET('Smelter Look-up'!$G$4,$V1584-4,0))</f>
        <v/>
      </c>
      <c r="I1584" s="218" t="str">
        <f ca="1">IF(ISERROR($V1584),"",OFFSET('Smelter Look-up'!$H$4,$V1584-4,0))</f>
        <v/>
      </c>
      <c r="J1584" s="218" t="str">
        <f ca="1">IF(ISERROR($V1584),"",OFFSET('Smelter Look-up'!$I$4,$V1584-4,0))</f>
        <v/>
      </c>
      <c r="K1584" s="267"/>
      <c r="L1584" s="267"/>
      <c r="M1584" s="267"/>
      <c r="N1584" s="267"/>
      <c r="O1584" s="267"/>
      <c r="P1584" s="219"/>
      <c r="Q1584" s="268"/>
      <c r="R1584" s="216" t="str">
        <f ca="1">IF(ISERROR($V1584),"",OFFSET('Smelter Look-up'!$C$4,$V1584-4,0)&amp;"")</f>
        <v/>
      </c>
      <c r="S1584" s="224" t="str">
        <f t="shared" ca="1" si="75"/>
        <v/>
      </c>
      <c r="T1584" s="224" t="str">
        <f ca="1">IF(B1584="","",IF(ISERROR(MATCH($J1584,SorP!$B$1:$B$6230,0)),"",INDIRECT("'SorP'!$A$"&amp;MATCH($J1584,SorP!$B$1:$B$6230,0))))</f>
        <v/>
      </c>
      <c r="U1584" s="239"/>
      <c r="V1584" s="269" t="e">
        <f>IF(C1584="",NA(),MATCH($B1584&amp;$C1584,'Smelter Look-up'!$J:$J,0))</f>
        <v>#N/A</v>
      </c>
      <c r="W1584" s="270"/>
      <c r="X1584" s="270">
        <f t="shared" ca="1" si="76"/>
        <v>0</v>
      </c>
      <c r="Y1584" s="270"/>
      <c r="Z1584" s="270"/>
      <c r="AB1584" s="272" t="str">
        <f t="shared" si="77"/>
        <v/>
      </c>
    </row>
    <row r="1585" spans="1:28" s="271" customFormat="1" ht="20.25">
      <c r="A1585" s="215"/>
      <c r="B1585" s="216" t="str">
        <f>IF(LEN(A1585)=0,"",INDEX('Smelter Look-up'!$A:$A,MATCH($A1585,'Smelter Look-up'!$E:$E,0)))</f>
        <v/>
      </c>
      <c r="C1585" s="220" t="str">
        <f>IF(LEN(A1585)=0,"",INDEX('Smelter Look-up'!$C:$C,MATCH($A1585,'Smelter Look-up'!$E:$E,0)))</f>
        <v/>
      </c>
      <c r="D1585" s="216"/>
      <c r="E1585" s="216" t="str">
        <f ca="1">IF(ISERROR($V1585),"",OFFSET('Smelter Look-up'!$D$4,$V1585-4,0)&amp;"")</f>
        <v/>
      </c>
      <c r="F1585" s="216" t="str">
        <f ca="1">IF(ISERROR($V1585),"",OFFSET('Smelter Look-up'!$E$4,$V1585-4,0))</f>
        <v/>
      </c>
      <c r="G1585" s="216" t="str">
        <f ca="1">IF(C1585=$X$4,"Enter smelter details", IF(ISERROR($V1585),"",OFFSET('Smelter Look-up'!$F$4,$V1585-4,0)))</f>
        <v/>
      </c>
      <c r="H1585" s="217" t="str">
        <f ca="1">IF(ISERROR($V1585),"",OFFSET('Smelter Look-up'!$G$4,$V1585-4,0))</f>
        <v/>
      </c>
      <c r="I1585" s="218" t="str">
        <f ca="1">IF(ISERROR($V1585),"",OFFSET('Smelter Look-up'!$H$4,$V1585-4,0))</f>
        <v/>
      </c>
      <c r="J1585" s="218" t="str">
        <f ca="1">IF(ISERROR($V1585),"",OFFSET('Smelter Look-up'!$I$4,$V1585-4,0))</f>
        <v/>
      </c>
      <c r="K1585" s="267"/>
      <c r="L1585" s="267"/>
      <c r="M1585" s="267"/>
      <c r="N1585" s="267"/>
      <c r="O1585" s="267"/>
      <c r="P1585" s="219"/>
      <c r="Q1585" s="268"/>
      <c r="R1585" s="216" t="str">
        <f ca="1">IF(ISERROR($V1585),"",OFFSET('Smelter Look-up'!$C$4,$V1585-4,0)&amp;"")</f>
        <v/>
      </c>
      <c r="S1585" s="224" t="str">
        <f t="shared" ca="1" si="75"/>
        <v/>
      </c>
      <c r="T1585" s="224" t="str">
        <f ca="1">IF(B1585="","",IF(ISERROR(MATCH($J1585,SorP!$B$1:$B$6230,0)),"",INDIRECT("'SorP'!$A$"&amp;MATCH($J1585,SorP!$B$1:$B$6230,0))))</f>
        <v/>
      </c>
      <c r="U1585" s="239"/>
      <c r="V1585" s="269" t="e">
        <f>IF(C1585="",NA(),MATCH($B1585&amp;$C1585,'Smelter Look-up'!$J:$J,0))</f>
        <v>#N/A</v>
      </c>
      <c r="W1585" s="270"/>
      <c r="X1585" s="270">
        <f t="shared" ca="1" si="76"/>
        <v>0</v>
      </c>
      <c r="Y1585" s="270"/>
      <c r="Z1585" s="270"/>
      <c r="AB1585" s="272" t="str">
        <f t="shared" si="77"/>
        <v/>
      </c>
    </row>
    <row r="1586" spans="1:28" s="271" customFormat="1" ht="20.25">
      <c r="A1586" s="215"/>
      <c r="B1586" s="216" t="str">
        <f>IF(LEN(A1586)=0,"",INDEX('Smelter Look-up'!$A:$A,MATCH($A1586,'Smelter Look-up'!$E:$E,0)))</f>
        <v/>
      </c>
      <c r="C1586" s="220" t="str">
        <f>IF(LEN(A1586)=0,"",INDEX('Smelter Look-up'!$C:$C,MATCH($A1586,'Smelter Look-up'!$E:$E,0)))</f>
        <v/>
      </c>
      <c r="D1586" s="216"/>
      <c r="E1586" s="216" t="str">
        <f ca="1">IF(ISERROR($V1586),"",OFFSET('Smelter Look-up'!$D$4,$V1586-4,0)&amp;"")</f>
        <v/>
      </c>
      <c r="F1586" s="216" t="str">
        <f ca="1">IF(ISERROR($V1586),"",OFFSET('Smelter Look-up'!$E$4,$V1586-4,0))</f>
        <v/>
      </c>
      <c r="G1586" s="216" t="str">
        <f ca="1">IF(C1586=$X$4,"Enter smelter details", IF(ISERROR($V1586),"",OFFSET('Smelter Look-up'!$F$4,$V1586-4,0)))</f>
        <v/>
      </c>
      <c r="H1586" s="217" t="str">
        <f ca="1">IF(ISERROR($V1586),"",OFFSET('Smelter Look-up'!$G$4,$V1586-4,0))</f>
        <v/>
      </c>
      <c r="I1586" s="218" t="str">
        <f ca="1">IF(ISERROR($V1586),"",OFFSET('Smelter Look-up'!$H$4,$V1586-4,0))</f>
        <v/>
      </c>
      <c r="J1586" s="218" t="str">
        <f ca="1">IF(ISERROR($V1586),"",OFFSET('Smelter Look-up'!$I$4,$V1586-4,0))</f>
        <v/>
      </c>
      <c r="K1586" s="267"/>
      <c r="L1586" s="267"/>
      <c r="M1586" s="267"/>
      <c r="N1586" s="267"/>
      <c r="O1586" s="267"/>
      <c r="P1586" s="219"/>
      <c r="Q1586" s="268"/>
      <c r="R1586" s="216" t="str">
        <f ca="1">IF(ISERROR($V1586),"",OFFSET('Smelter Look-up'!$C$4,$V1586-4,0)&amp;"")</f>
        <v/>
      </c>
      <c r="S1586" s="224" t="str">
        <f t="shared" ca="1" si="75"/>
        <v/>
      </c>
      <c r="T1586" s="224" t="str">
        <f ca="1">IF(B1586="","",IF(ISERROR(MATCH($J1586,SorP!$B$1:$B$6230,0)),"",INDIRECT("'SorP'!$A$"&amp;MATCH($J1586,SorP!$B$1:$B$6230,0))))</f>
        <v/>
      </c>
      <c r="U1586" s="239"/>
      <c r="V1586" s="269" t="e">
        <f>IF(C1586="",NA(),MATCH($B1586&amp;$C1586,'Smelter Look-up'!$J:$J,0))</f>
        <v>#N/A</v>
      </c>
      <c r="W1586" s="270"/>
      <c r="X1586" s="270">
        <f t="shared" ca="1" si="76"/>
        <v>0</v>
      </c>
      <c r="Y1586" s="270"/>
      <c r="Z1586" s="270"/>
      <c r="AB1586" s="272" t="str">
        <f t="shared" si="77"/>
        <v/>
      </c>
    </row>
    <row r="1587" spans="1:28" s="271" customFormat="1" ht="20.25">
      <c r="A1587" s="215"/>
      <c r="B1587" s="216" t="str">
        <f>IF(LEN(A1587)=0,"",INDEX('Smelter Look-up'!$A:$A,MATCH($A1587,'Smelter Look-up'!$E:$E,0)))</f>
        <v/>
      </c>
      <c r="C1587" s="220" t="str">
        <f>IF(LEN(A1587)=0,"",INDEX('Smelter Look-up'!$C:$C,MATCH($A1587,'Smelter Look-up'!$E:$E,0)))</f>
        <v/>
      </c>
      <c r="D1587" s="216"/>
      <c r="E1587" s="216" t="str">
        <f ca="1">IF(ISERROR($V1587),"",OFFSET('Smelter Look-up'!$D$4,$V1587-4,0)&amp;"")</f>
        <v/>
      </c>
      <c r="F1587" s="216" t="str">
        <f ca="1">IF(ISERROR($V1587),"",OFFSET('Smelter Look-up'!$E$4,$V1587-4,0))</f>
        <v/>
      </c>
      <c r="G1587" s="216" t="str">
        <f ca="1">IF(C1587=$X$4,"Enter smelter details", IF(ISERROR($V1587),"",OFFSET('Smelter Look-up'!$F$4,$V1587-4,0)))</f>
        <v/>
      </c>
      <c r="H1587" s="217" t="str">
        <f ca="1">IF(ISERROR($V1587),"",OFFSET('Smelter Look-up'!$G$4,$V1587-4,0))</f>
        <v/>
      </c>
      <c r="I1587" s="218" t="str">
        <f ca="1">IF(ISERROR($V1587),"",OFFSET('Smelter Look-up'!$H$4,$V1587-4,0))</f>
        <v/>
      </c>
      <c r="J1587" s="218" t="str">
        <f ca="1">IF(ISERROR($V1587),"",OFFSET('Smelter Look-up'!$I$4,$V1587-4,0))</f>
        <v/>
      </c>
      <c r="K1587" s="267"/>
      <c r="L1587" s="267"/>
      <c r="M1587" s="267"/>
      <c r="N1587" s="267"/>
      <c r="O1587" s="267"/>
      <c r="P1587" s="219"/>
      <c r="Q1587" s="268"/>
      <c r="R1587" s="216" t="str">
        <f ca="1">IF(ISERROR($V1587),"",OFFSET('Smelter Look-up'!$C$4,$V1587-4,0)&amp;"")</f>
        <v/>
      </c>
      <c r="S1587" s="224" t="str">
        <f t="shared" ca="1" si="75"/>
        <v/>
      </c>
      <c r="T1587" s="224" t="str">
        <f ca="1">IF(B1587="","",IF(ISERROR(MATCH($J1587,SorP!$B$1:$B$6230,0)),"",INDIRECT("'SorP'!$A$"&amp;MATCH($J1587,SorP!$B$1:$B$6230,0))))</f>
        <v/>
      </c>
      <c r="U1587" s="239"/>
      <c r="V1587" s="269" t="e">
        <f>IF(C1587="",NA(),MATCH($B1587&amp;$C1587,'Smelter Look-up'!$J:$J,0))</f>
        <v>#N/A</v>
      </c>
      <c r="W1587" s="270"/>
      <c r="X1587" s="270">
        <f t="shared" ca="1" si="76"/>
        <v>0</v>
      </c>
      <c r="Y1587" s="270"/>
      <c r="Z1587" s="270"/>
      <c r="AB1587" s="272" t="str">
        <f t="shared" si="77"/>
        <v/>
      </c>
    </row>
    <row r="1588" spans="1:28" s="271" customFormat="1" ht="20.25">
      <c r="A1588" s="215"/>
      <c r="B1588" s="216" t="str">
        <f>IF(LEN(A1588)=0,"",INDEX('Smelter Look-up'!$A:$A,MATCH($A1588,'Smelter Look-up'!$E:$E,0)))</f>
        <v/>
      </c>
      <c r="C1588" s="220" t="str">
        <f>IF(LEN(A1588)=0,"",INDEX('Smelter Look-up'!$C:$C,MATCH($A1588,'Smelter Look-up'!$E:$E,0)))</f>
        <v/>
      </c>
      <c r="D1588" s="216"/>
      <c r="E1588" s="216" t="str">
        <f ca="1">IF(ISERROR($V1588),"",OFFSET('Smelter Look-up'!$D$4,$V1588-4,0)&amp;"")</f>
        <v/>
      </c>
      <c r="F1588" s="216" t="str">
        <f ca="1">IF(ISERROR($V1588),"",OFFSET('Smelter Look-up'!$E$4,$V1588-4,0))</f>
        <v/>
      </c>
      <c r="G1588" s="216" t="str">
        <f ca="1">IF(C1588=$X$4,"Enter smelter details", IF(ISERROR($V1588),"",OFFSET('Smelter Look-up'!$F$4,$V1588-4,0)))</f>
        <v/>
      </c>
      <c r="H1588" s="217" t="str">
        <f ca="1">IF(ISERROR($V1588),"",OFFSET('Smelter Look-up'!$G$4,$V1588-4,0))</f>
        <v/>
      </c>
      <c r="I1588" s="218" t="str">
        <f ca="1">IF(ISERROR($V1588),"",OFFSET('Smelter Look-up'!$H$4,$V1588-4,0))</f>
        <v/>
      </c>
      <c r="J1588" s="218" t="str">
        <f ca="1">IF(ISERROR($V1588),"",OFFSET('Smelter Look-up'!$I$4,$V1588-4,0))</f>
        <v/>
      </c>
      <c r="K1588" s="267"/>
      <c r="L1588" s="267"/>
      <c r="M1588" s="267"/>
      <c r="N1588" s="267"/>
      <c r="O1588" s="267"/>
      <c r="P1588" s="219"/>
      <c r="Q1588" s="268"/>
      <c r="R1588" s="216" t="str">
        <f ca="1">IF(ISERROR($V1588),"",OFFSET('Smelter Look-up'!$C$4,$V1588-4,0)&amp;"")</f>
        <v/>
      </c>
      <c r="S1588" s="224" t="str">
        <f t="shared" ca="1" si="75"/>
        <v/>
      </c>
      <c r="T1588" s="224" t="str">
        <f ca="1">IF(B1588="","",IF(ISERROR(MATCH($J1588,SorP!$B$1:$B$6230,0)),"",INDIRECT("'SorP'!$A$"&amp;MATCH($J1588,SorP!$B$1:$B$6230,0))))</f>
        <v/>
      </c>
      <c r="U1588" s="239"/>
      <c r="V1588" s="269" t="e">
        <f>IF(C1588="",NA(),MATCH($B1588&amp;$C1588,'Smelter Look-up'!$J:$J,0))</f>
        <v>#N/A</v>
      </c>
      <c r="W1588" s="270"/>
      <c r="X1588" s="270">
        <f t="shared" ca="1" si="76"/>
        <v>0</v>
      </c>
      <c r="Y1588" s="270"/>
      <c r="Z1588" s="270"/>
      <c r="AB1588" s="272" t="str">
        <f t="shared" si="77"/>
        <v/>
      </c>
    </row>
    <row r="1589" spans="1:28" s="271" customFormat="1" ht="20.25">
      <c r="A1589" s="215"/>
      <c r="B1589" s="216" t="str">
        <f>IF(LEN(A1589)=0,"",INDEX('Smelter Look-up'!$A:$A,MATCH($A1589,'Smelter Look-up'!$E:$E,0)))</f>
        <v/>
      </c>
      <c r="C1589" s="220" t="str">
        <f>IF(LEN(A1589)=0,"",INDEX('Smelter Look-up'!$C:$C,MATCH($A1589,'Smelter Look-up'!$E:$E,0)))</f>
        <v/>
      </c>
      <c r="D1589" s="216"/>
      <c r="E1589" s="216" t="str">
        <f ca="1">IF(ISERROR($V1589),"",OFFSET('Smelter Look-up'!$D$4,$V1589-4,0)&amp;"")</f>
        <v/>
      </c>
      <c r="F1589" s="216" t="str">
        <f ca="1">IF(ISERROR($V1589),"",OFFSET('Smelter Look-up'!$E$4,$V1589-4,0))</f>
        <v/>
      </c>
      <c r="G1589" s="216" t="str">
        <f ca="1">IF(C1589=$X$4,"Enter smelter details", IF(ISERROR($V1589),"",OFFSET('Smelter Look-up'!$F$4,$V1589-4,0)))</f>
        <v/>
      </c>
      <c r="H1589" s="217" t="str">
        <f ca="1">IF(ISERROR($V1589),"",OFFSET('Smelter Look-up'!$G$4,$V1589-4,0))</f>
        <v/>
      </c>
      <c r="I1589" s="218" t="str">
        <f ca="1">IF(ISERROR($V1589),"",OFFSET('Smelter Look-up'!$H$4,$V1589-4,0))</f>
        <v/>
      </c>
      <c r="J1589" s="218" t="str">
        <f ca="1">IF(ISERROR($V1589),"",OFFSET('Smelter Look-up'!$I$4,$V1589-4,0))</f>
        <v/>
      </c>
      <c r="K1589" s="267"/>
      <c r="L1589" s="267"/>
      <c r="M1589" s="267"/>
      <c r="N1589" s="267"/>
      <c r="O1589" s="267"/>
      <c r="P1589" s="219"/>
      <c r="Q1589" s="268"/>
      <c r="R1589" s="216" t="str">
        <f ca="1">IF(ISERROR($V1589),"",OFFSET('Smelter Look-up'!$C$4,$V1589-4,0)&amp;"")</f>
        <v/>
      </c>
      <c r="S1589" s="224" t="str">
        <f t="shared" ca="1" si="75"/>
        <v/>
      </c>
      <c r="T1589" s="224" t="str">
        <f ca="1">IF(B1589="","",IF(ISERROR(MATCH($J1589,SorP!$B$1:$B$6230,0)),"",INDIRECT("'SorP'!$A$"&amp;MATCH($J1589,SorP!$B$1:$B$6230,0))))</f>
        <v/>
      </c>
      <c r="U1589" s="239"/>
      <c r="V1589" s="269" t="e">
        <f>IF(C1589="",NA(),MATCH($B1589&amp;$C1589,'Smelter Look-up'!$J:$J,0))</f>
        <v>#N/A</v>
      </c>
      <c r="W1589" s="270"/>
      <c r="X1589" s="270">
        <f t="shared" ca="1" si="76"/>
        <v>0</v>
      </c>
      <c r="Y1589" s="270"/>
      <c r="Z1589" s="270"/>
      <c r="AB1589" s="272" t="str">
        <f t="shared" si="77"/>
        <v/>
      </c>
    </row>
    <row r="1590" spans="1:28" s="271" customFormat="1" ht="20.25">
      <c r="A1590" s="215"/>
      <c r="B1590" s="216" t="str">
        <f>IF(LEN(A1590)=0,"",INDEX('Smelter Look-up'!$A:$A,MATCH($A1590,'Smelter Look-up'!$E:$E,0)))</f>
        <v/>
      </c>
      <c r="C1590" s="220" t="str">
        <f>IF(LEN(A1590)=0,"",INDEX('Smelter Look-up'!$C:$C,MATCH($A1590,'Smelter Look-up'!$E:$E,0)))</f>
        <v/>
      </c>
      <c r="D1590" s="216"/>
      <c r="E1590" s="216" t="str">
        <f ca="1">IF(ISERROR($V1590),"",OFFSET('Smelter Look-up'!$D$4,$V1590-4,0)&amp;"")</f>
        <v/>
      </c>
      <c r="F1590" s="216" t="str">
        <f ca="1">IF(ISERROR($V1590),"",OFFSET('Smelter Look-up'!$E$4,$V1590-4,0))</f>
        <v/>
      </c>
      <c r="G1590" s="216" t="str">
        <f ca="1">IF(C1590=$X$4,"Enter smelter details", IF(ISERROR($V1590),"",OFFSET('Smelter Look-up'!$F$4,$V1590-4,0)))</f>
        <v/>
      </c>
      <c r="H1590" s="217" t="str">
        <f ca="1">IF(ISERROR($V1590),"",OFFSET('Smelter Look-up'!$G$4,$V1590-4,0))</f>
        <v/>
      </c>
      <c r="I1590" s="218" t="str">
        <f ca="1">IF(ISERROR($V1590),"",OFFSET('Smelter Look-up'!$H$4,$V1590-4,0))</f>
        <v/>
      </c>
      <c r="J1590" s="218" t="str">
        <f ca="1">IF(ISERROR($V1590),"",OFFSET('Smelter Look-up'!$I$4,$V1590-4,0))</f>
        <v/>
      </c>
      <c r="K1590" s="267"/>
      <c r="L1590" s="267"/>
      <c r="M1590" s="267"/>
      <c r="N1590" s="267"/>
      <c r="O1590" s="267"/>
      <c r="P1590" s="219"/>
      <c r="Q1590" s="268"/>
      <c r="R1590" s="216" t="str">
        <f ca="1">IF(ISERROR($V1590),"",OFFSET('Smelter Look-up'!$C$4,$V1590-4,0)&amp;"")</f>
        <v/>
      </c>
      <c r="S1590" s="224" t="str">
        <f t="shared" ca="1" si="75"/>
        <v/>
      </c>
      <c r="T1590" s="224" t="str">
        <f ca="1">IF(B1590="","",IF(ISERROR(MATCH($J1590,SorP!$B$1:$B$6230,0)),"",INDIRECT("'SorP'!$A$"&amp;MATCH($J1590,SorP!$B$1:$B$6230,0))))</f>
        <v/>
      </c>
      <c r="U1590" s="239"/>
      <c r="V1590" s="269" t="e">
        <f>IF(C1590="",NA(),MATCH($B1590&amp;$C1590,'Smelter Look-up'!$J:$J,0))</f>
        <v>#N/A</v>
      </c>
      <c r="W1590" s="270"/>
      <c r="X1590" s="270">
        <f t="shared" ca="1" si="76"/>
        <v>0</v>
      </c>
      <c r="Y1590" s="270"/>
      <c r="Z1590" s="270"/>
      <c r="AB1590" s="272" t="str">
        <f t="shared" si="77"/>
        <v/>
      </c>
    </row>
    <row r="1591" spans="1:28" s="271" customFormat="1" ht="20.25">
      <c r="A1591" s="215"/>
      <c r="B1591" s="216" t="str">
        <f>IF(LEN(A1591)=0,"",INDEX('Smelter Look-up'!$A:$A,MATCH($A1591,'Smelter Look-up'!$E:$E,0)))</f>
        <v/>
      </c>
      <c r="C1591" s="220" t="str">
        <f>IF(LEN(A1591)=0,"",INDEX('Smelter Look-up'!$C:$C,MATCH($A1591,'Smelter Look-up'!$E:$E,0)))</f>
        <v/>
      </c>
      <c r="D1591" s="216"/>
      <c r="E1591" s="216" t="str">
        <f ca="1">IF(ISERROR($V1591),"",OFFSET('Smelter Look-up'!$D$4,$V1591-4,0)&amp;"")</f>
        <v/>
      </c>
      <c r="F1591" s="216" t="str">
        <f ca="1">IF(ISERROR($V1591),"",OFFSET('Smelter Look-up'!$E$4,$V1591-4,0))</f>
        <v/>
      </c>
      <c r="G1591" s="216" t="str">
        <f ca="1">IF(C1591=$X$4,"Enter smelter details", IF(ISERROR($V1591),"",OFFSET('Smelter Look-up'!$F$4,$V1591-4,0)))</f>
        <v/>
      </c>
      <c r="H1591" s="217" t="str">
        <f ca="1">IF(ISERROR($V1591),"",OFFSET('Smelter Look-up'!$G$4,$V1591-4,0))</f>
        <v/>
      </c>
      <c r="I1591" s="218" t="str">
        <f ca="1">IF(ISERROR($V1591),"",OFFSET('Smelter Look-up'!$H$4,$V1591-4,0))</f>
        <v/>
      </c>
      <c r="J1591" s="218" t="str">
        <f ca="1">IF(ISERROR($V1591),"",OFFSET('Smelter Look-up'!$I$4,$V1591-4,0))</f>
        <v/>
      </c>
      <c r="K1591" s="267"/>
      <c r="L1591" s="267"/>
      <c r="M1591" s="267"/>
      <c r="N1591" s="267"/>
      <c r="O1591" s="267"/>
      <c r="P1591" s="219"/>
      <c r="Q1591" s="268"/>
      <c r="R1591" s="216" t="str">
        <f ca="1">IF(ISERROR($V1591),"",OFFSET('Smelter Look-up'!$C$4,$V1591-4,0)&amp;"")</f>
        <v/>
      </c>
      <c r="S1591" s="224" t="str">
        <f t="shared" ca="1" si="75"/>
        <v/>
      </c>
      <c r="T1591" s="224" t="str">
        <f ca="1">IF(B1591="","",IF(ISERROR(MATCH($J1591,SorP!$B$1:$B$6230,0)),"",INDIRECT("'SorP'!$A$"&amp;MATCH($J1591,SorP!$B$1:$B$6230,0))))</f>
        <v/>
      </c>
      <c r="U1591" s="239"/>
      <c r="V1591" s="269" t="e">
        <f>IF(C1591="",NA(),MATCH($B1591&amp;$C1591,'Smelter Look-up'!$J:$J,0))</f>
        <v>#N/A</v>
      </c>
      <c r="W1591" s="270"/>
      <c r="X1591" s="270">
        <f t="shared" ca="1" si="76"/>
        <v>0</v>
      </c>
      <c r="Y1591" s="270"/>
      <c r="Z1591" s="270"/>
      <c r="AB1591" s="272" t="str">
        <f t="shared" si="77"/>
        <v/>
      </c>
    </row>
    <row r="1592" spans="1:28" s="271" customFormat="1" ht="20.25">
      <c r="A1592" s="215"/>
      <c r="B1592" s="216" t="str">
        <f>IF(LEN(A1592)=0,"",INDEX('Smelter Look-up'!$A:$A,MATCH($A1592,'Smelter Look-up'!$E:$E,0)))</f>
        <v/>
      </c>
      <c r="C1592" s="220" t="str">
        <f>IF(LEN(A1592)=0,"",INDEX('Smelter Look-up'!$C:$C,MATCH($A1592,'Smelter Look-up'!$E:$E,0)))</f>
        <v/>
      </c>
      <c r="D1592" s="216"/>
      <c r="E1592" s="216" t="str">
        <f ca="1">IF(ISERROR($V1592),"",OFFSET('Smelter Look-up'!$D$4,$V1592-4,0)&amp;"")</f>
        <v/>
      </c>
      <c r="F1592" s="216" t="str">
        <f ca="1">IF(ISERROR($V1592),"",OFFSET('Smelter Look-up'!$E$4,$V1592-4,0))</f>
        <v/>
      </c>
      <c r="G1592" s="216" t="str">
        <f ca="1">IF(C1592=$X$4,"Enter smelter details", IF(ISERROR($V1592),"",OFFSET('Smelter Look-up'!$F$4,$V1592-4,0)))</f>
        <v/>
      </c>
      <c r="H1592" s="217" t="str">
        <f ca="1">IF(ISERROR($V1592),"",OFFSET('Smelter Look-up'!$G$4,$V1592-4,0))</f>
        <v/>
      </c>
      <c r="I1592" s="218" t="str">
        <f ca="1">IF(ISERROR($V1592),"",OFFSET('Smelter Look-up'!$H$4,$V1592-4,0))</f>
        <v/>
      </c>
      <c r="J1592" s="218" t="str">
        <f ca="1">IF(ISERROR($V1592),"",OFFSET('Smelter Look-up'!$I$4,$V1592-4,0))</f>
        <v/>
      </c>
      <c r="K1592" s="267"/>
      <c r="L1592" s="267"/>
      <c r="M1592" s="267"/>
      <c r="N1592" s="267"/>
      <c r="O1592" s="267"/>
      <c r="P1592" s="219"/>
      <c r="Q1592" s="268"/>
      <c r="R1592" s="216" t="str">
        <f ca="1">IF(ISERROR($V1592),"",OFFSET('Smelter Look-up'!$C$4,$V1592-4,0)&amp;"")</f>
        <v/>
      </c>
      <c r="S1592" s="224" t="str">
        <f t="shared" ca="1" si="75"/>
        <v/>
      </c>
      <c r="T1592" s="224" t="str">
        <f ca="1">IF(B1592="","",IF(ISERROR(MATCH($J1592,SorP!$B$1:$B$6230,0)),"",INDIRECT("'SorP'!$A$"&amp;MATCH($J1592,SorP!$B$1:$B$6230,0))))</f>
        <v/>
      </c>
      <c r="U1592" s="239"/>
      <c r="V1592" s="269" t="e">
        <f>IF(C1592="",NA(),MATCH($B1592&amp;$C1592,'Smelter Look-up'!$J:$J,0))</f>
        <v>#N/A</v>
      </c>
      <c r="W1592" s="270"/>
      <c r="X1592" s="270">
        <f t="shared" ca="1" si="76"/>
        <v>0</v>
      </c>
      <c r="Y1592" s="270"/>
      <c r="Z1592" s="270"/>
      <c r="AB1592" s="272" t="str">
        <f t="shared" si="77"/>
        <v/>
      </c>
    </row>
    <row r="1593" spans="1:28" s="271" customFormat="1" ht="20.25">
      <c r="A1593" s="215"/>
      <c r="B1593" s="216" t="str">
        <f>IF(LEN(A1593)=0,"",INDEX('Smelter Look-up'!$A:$A,MATCH($A1593,'Smelter Look-up'!$E:$E,0)))</f>
        <v/>
      </c>
      <c r="C1593" s="220" t="str">
        <f>IF(LEN(A1593)=0,"",INDEX('Smelter Look-up'!$C:$C,MATCH($A1593,'Smelter Look-up'!$E:$E,0)))</f>
        <v/>
      </c>
      <c r="D1593" s="216"/>
      <c r="E1593" s="216" t="str">
        <f ca="1">IF(ISERROR($V1593),"",OFFSET('Smelter Look-up'!$D$4,$V1593-4,0)&amp;"")</f>
        <v/>
      </c>
      <c r="F1593" s="216" t="str">
        <f ca="1">IF(ISERROR($V1593),"",OFFSET('Smelter Look-up'!$E$4,$V1593-4,0))</f>
        <v/>
      </c>
      <c r="G1593" s="216" t="str">
        <f ca="1">IF(C1593=$X$4,"Enter smelter details", IF(ISERROR($V1593),"",OFFSET('Smelter Look-up'!$F$4,$V1593-4,0)))</f>
        <v/>
      </c>
      <c r="H1593" s="217" t="str">
        <f ca="1">IF(ISERROR($V1593),"",OFFSET('Smelter Look-up'!$G$4,$V1593-4,0))</f>
        <v/>
      </c>
      <c r="I1593" s="218" t="str">
        <f ca="1">IF(ISERROR($V1593),"",OFFSET('Smelter Look-up'!$H$4,$V1593-4,0))</f>
        <v/>
      </c>
      <c r="J1593" s="218" t="str">
        <f ca="1">IF(ISERROR($V1593),"",OFFSET('Smelter Look-up'!$I$4,$V1593-4,0))</f>
        <v/>
      </c>
      <c r="K1593" s="267"/>
      <c r="L1593" s="267"/>
      <c r="M1593" s="267"/>
      <c r="N1593" s="267"/>
      <c r="O1593" s="267"/>
      <c r="P1593" s="219"/>
      <c r="Q1593" s="268"/>
      <c r="R1593" s="216" t="str">
        <f ca="1">IF(ISERROR($V1593),"",OFFSET('Smelter Look-up'!$C$4,$V1593-4,0)&amp;"")</f>
        <v/>
      </c>
      <c r="S1593" s="224" t="str">
        <f t="shared" ca="1" si="75"/>
        <v/>
      </c>
      <c r="T1593" s="224" t="str">
        <f ca="1">IF(B1593="","",IF(ISERROR(MATCH($J1593,SorP!$B$1:$B$6230,0)),"",INDIRECT("'SorP'!$A$"&amp;MATCH($J1593,SorP!$B$1:$B$6230,0))))</f>
        <v/>
      </c>
      <c r="U1593" s="239"/>
      <c r="V1593" s="269" t="e">
        <f>IF(C1593="",NA(),MATCH($B1593&amp;$C1593,'Smelter Look-up'!$J:$J,0))</f>
        <v>#N/A</v>
      </c>
      <c r="W1593" s="270"/>
      <c r="X1593" s="270">
        <f t="shared" ca="1" si="76"/>
        <v>0</v>
      </c>
      <c r="Y1593" s="270"/>
      <c r="Z1593" s="270"/>
      <c r="AB1593" s="272" t="str">
        <f t="shared" si="77"/>
        <v/>
      </c>
    </row>
    <row r="1594" spans="1:28" s="271" customFormat="1" ht="20.25">
      <c r="A1594" s="215"/>
      <c r="B1594" s="216" t="str">
        <f>IF(LEN(A1594)=0,"",INDEX('Smelter Look-up'!$A:$A,MATCH($A1594,'Smelter Look-up'!$E:$E,0)))</f>
        <v/>
      </c>
      <c r="C1594" s="220" t="str">
        <f>IF(LEN(A1594)=0,"",INDEX('Smelter Look-up'!$C:$C,MATCH($A1594,'Smelter Look-up'!$E:$E,0)))</f>
        <v/>
      </c>
      <c r="D1594" s="216"/>
      <c r="E1594" s="216" t="str">
        <f ca="1">IF(ISERROR($V1594),"",OFFSET('Smelter Look-up'!$D$4,$V1594-4,0)&amp;"")</f>
        <v/>
      </c>
      <c r="F1594" s="216" t="str">
        <f ca="1">IF(ISERROR($V1594),"",OFFSET('Smelter Look-up'!$E$4,$V1594-4,0))</f>
        <v/>
      </c>
      <c r="G1594" s="216" t="str">
        <f ca="1">IF(C1594=$X$4,"Enter smelter details", IF(ISERROR($V1594),"",OFFSET('Smelter Look-up'!$F$4,$V1594-4,0)))</f>
        <v/>
      </c>
      <c r="H1594" s="217" t="str">
        <f ca="1">IF(ISERROR($V1594),"",OFFSET('Smelter Look-up'!$G$4,$V1594-4,0))</f>
        <v/>
      </c>
      <c r="I1594" s="218" t="str">
        <f ca="1">IF(ISERROR($V1594),"",OFFSET('Smelter Look-up'!$H$4,$V1594-4,0))</f>
        <v/>
      </c>
      <c r="J1594" s="218" t="str">
        <f ca="1">IF(ISERROR($V1594),"",OFFSET('Smelter Look-up'!$I$4,$V1594-4,0))</f>
        <v/>
      </c>
      <c r="K1594" s="267"/>
      <c r="L1594" s="267"/>
      <c r="M1594" s="267"/>
      <c r="N1594" s="267"/>
      <c r="O1594" s="267"/>
      <c r="P1594" s="219"/>
      <c r="Q1594" s="268"/>
      <c r="R1594" s="216" t="str">
        <f ca="1">IF(ISERROR($V1594),"",OFFSET('Smelter Look-up'!$C$4,$V1594-4,0)&amp;"")</f>
        <v/>
      </c>
      <c r="S1594" s="224" t="str">
        <f t="shared" ca="1" si="75"/>
        <v/>
      </c>
      <c r="T1594" s="224" t="str">
        <f ca="1">IF(B1594="","",IF(ISERROR(MATCH($J1594,SorP!$B$1:$B$6230,0)),"",INDIRECT("'SorP'!$A$"&amp;MATCH($J1594,SorP!$B$1:$B$6230,0))))</f>
        <v/>
      </c>
      <c r="U1594" s="239"/>
      <c r="V1594" s="269" t="e">
        <f>IF(C1594="",NA(),MATCH($B1594&amp;$C1594,'Smelter Look-up'!$J:$J,0))</f>
        <v>#N/A</v>
      </c>
      <c r="W1594" s="270"/>
      <c r="X1594" s="270">
        <f t="shared" ca="1" si="76"/>
        <v>0</v>
      </c>
      <c r="Y1594" s="270"/>
      <c r="Z1594" s="270"/>
      <c r="AB1594" s="272" t="str">
        <f t="shared" si="77"/>
        <v/>
      </c>
    </row>
    <row r="1595" spans="1:28" s="271" customFormat="1" ht="20.25">
      <c r="A1595" s="215"/>
      <c r="B1595" s="216" t="str">
        <f>IF(LEN(A1595)=0,"",INDEX('Smelter Look-up'!$A:$A,MATCH($A1595,'Smelter Look-up'!$E:$E,0)))</f>
        <v/>
      </c>
      <c r="C1595" s="220" t="str">
        <f>IF(LEN(A1595)=0,"",INDEX('Smelter Look-up'!$C:$C,MATCH($A1595,'Smelter Look-up'!$E:$E,0)))</f>
        <v/>
      </c>
      <c r="D1595" s="216"/>
      <c r="E1595" s="216" t="str">
        <f ca="1">IF(ISERROR($V1595),"",OFFSET('Smelter Look-up'!$D$4,$V1595-4,0)&amp;"")</f>
        <v/>
      </c>
      <c r="F1595" s="216" t="str">
        <f ca="1">IF(ISERROR($V1595),"",OFFSET('Smelter Look-up'!$E$4,$V1595-4,0))</f>
        <v/>
      </c>
      <c r="G1595" s="216" t="str">
        <f ca="1">IF(C1595=$X$4,"Enter smelter details", IF(ISERROR($V1595),"",OFFSET('Smelter Look-up'!$F$4,$V1595-4,0)))</f>
        <v/>
      </c>
      <c r="H1595" s="217" t="str">
        <f ca="1">IF(ISERROR($V1595),"",OFFSET('Smelter Look-up'!$G$4,$V1595-4,0))</f>
        <v/>
      </c>
      <c r="I1595" s="218" t="str">
        <f ca="1">IF(ISERROR($V1595),"",OFFSET('Smelter Look-up'!$H$4,$V1595-4,0))</f>
        <v/>
      </c>
      <c r="J1595" s="218" t="str">
        <f ca="1">IF(ISERROR($V1595),"",OFFSET('Smelter Look-up'!$I$4,$V1595-4,0))</f>
        <v/>
      </c>
      <c r="K1595" s="267"/>
      <c r="L1595" s="267"/>
      <c r="M1595" s="267"/>
      <c r="N1595" s="267"/>
      <c r="O1595" s="267"/>
      <c r="P1595" s="219"/>
      <c r="Q1595" s="268"/>
      <c r="R1595" s="216" t="str">
        <f ca="1">IF(ISERROR($V1595),"",OFFSET('Smelter Look-up'!$C$4,$V1595-4,0)&amp;"")</f>
        <v/>
      </c>
      <c r="S1595" s="224" t="str">
        <f t="shared" ref="S1595:S1658" ca="1" si="78">IF(B1595="","",IF(ISERROR(MATCH($E1595,CL,0)),"Unknown",INDIRECT("'C'!$A$"&amp;MATCH($E1595,CL,0)+1)))</f>
        <v/>
      </c>
      <c r="T1595" s="224" t="str">
        <f ca="1">IF(B1595="","",IF(ISERROR(MATCH($J1595,SorP!$B$1:$B$6230,0)),"",INDIRECT("'SorP'!$A$"&amp;MATCH($J1595,SorP!$B$1:$B$6230,0))))</f>
        <v/>
      </c>
      <c r="U1595" s="239"/>
      <c r="V1595" s="269" t="e">
        <f>IF(C1595="",NA(),MATCH($B1595&amp;$C1595,'Smelter Look-up'!$J:$J,0))</f>
        <v>#N/A</v>
      </c>
      <c r="W1595" s="270"/>
      <c r="X1595" s="270">
        <f t="shared" ref="X1595:X1658" ca="1" si="79">IF(AND(C1595="Smelter not listed",OR(LEN(D1595)=0,LEN(E1595)=0)),1,0)</f>
        <v>0</v>
      </c>
      <c r="Y1595" s="270"/>
      <c r="Z1595" s="270"/>
      <c r="AB1595" s="272" t="str">
        <f t="shared" ref="AB1595:AB1658" si="80">B1595&amp;C1595</f>
        <v/>
      </c>
    </row>
    <row r="1596" spans="1:28" s="271" customFormat="1" ht="20.25">
      <c r="A1596" s="215"/>
      <c r="B1596" s="216" t="str">
        <f>IF(LEN(A1596)=0,"",INDEX('Smelter Look-up'!$A:$A,MATCH($A1596,'Smelter Look-up'!$E:$E,0)))</f>
        <v/>
      </c>
      <c r="C1596" s="220" t="str">
        <f>IF(LEN(A1596)=0,"",INDEX('Smelter Look-up'!$C:$C,MATCH($A1596,'Smelter Look-up'!$E:$E,0)))</f>
        <v/>
      </c>
      <c r="D1596" s="216"/>
      <c r="E1596" s="216" t="str">
        <f ca="1">IF(ISERROR($V1596),"",OFFSET('Smelter Look-up'!$D$4,$V1596-4,0)&amp;"")</f>
        <v/>
      </c>
      <c r="F1596" s="216" t="str">
        <f ca="1">IF(ISERROR($V1596),"",OFFSET('Smelter Look-up'!$E$4,$V1596-4,0))</f>
        <v/>
      </c>
      <c r="G1596" s="216" t="str">
        <f ca="1">IF(C1596=$X$4,"Enter smelter details", IF(ISERROR($V1596),"",OFFSET('Smelter Look-up'!$F$4,$V1596-4,0)))</f>
        <v/>
      </c>
      <c r="H1596" s="217" t="str">
        <f ca="1">IF(ISERROR($V1596),"",OFFSET('Smelter Look-up'!$G$4,$V1596-4,0))</f>
        <v/>
      </c>
      <c r="I1596" s="218" t="str">
        <f ca="1">IF(ISERROR($V1596),"",OFFSET('Smelter Look-up'!$H$4,$V1596-4,0))</f>
        <v/>
      </c>
      <c r="J1596" s="218" t="str">
        <f ca="1">IF(ISERROR($V1596),"",OFFSET('Smelter Look-up'!$I$4,$V1596-4,0))</f>
        <v/>
      </c>
      <c r="K1596" s="267"/>
      <c r="L1596" s="267"/>
      <c r="M1596" s="267"/>
      <c r="N1596" s="267"/>
      <c r="O1596" s="267"/>
      <c r="P1596" s="219"/>
      <c r="Q1596" s="268"/>
      <c r="R1596" s="216" t="str">
        <f ca="1">IF(ISERROR($V1596),"",OFFSET('Smelter Look-up'!$C$4,$V1596-4,0)&amp;"")</f>
        <v/>
      </c>
      <c r="S1596" s="224" t="str">
        <f t="shared" ca="1" si="78"/>
        <v/>
      </c>
      <c r="T1596" s="224" t="str">
        <f ca="1">IF(B1596="","",IF(ISERROR(MATCH($J1596,SorP!$B$1:$B$6230,0)),"",INDIRECT("'SorP'!$A$"&amp;MATCH($J1596,SorP!$B$1:$B$6230,0))))</f>
        <v/>
      </c>
      <c r="U1596" s="239"/>
      <c r="V1596" s="269" t="e">
        <f>IF(C1596="",NA(),MATCH($B1596&amp;$C1596,'Smelter Look-up'!$J:$J,0))</f>
        <v>#N/A</v>
      </c>
      <c r="W1596" s="270"/>
      <c r="X1596" s="270">
        <f t="shared" ca="1" si="79"/>
        <v>0</v>
      </c>
      <c r="Y1596" s="270"/>
      <c r="Z1596" s="270"/>
      <c r="AB1596" s="272" t="str">
        <f t="shared" si="80"/>
        <v/>
      </c>
    </row>
    <row r="1597" spans="1:28" s="271" customFormat="1" ht="20.25">
      <c r="A1597" s="215"/>
      <c r="B1597" s="216" t="str">
        <f>IF(LEN(A1597)=0,"",INDEX('Smelter Look-up'!$A:$A,MATCH($A1597,'Smelter Look-up'!$E:$E,0)))</f>
        <v/>
      </c>
      <c r="C1597" s="220" t="str">
        <f>IF(LEN(A1597)=0,"",INDEX('Smelter Look-up'!$C:$C,MATCH($A1597,'Smelter Look-up'!$E:$E,0)))</f>
        <v/>
      </c>
      <c r="D1597" s="216"/>
      <c r="E1597" s="216" t="str">
        <f ca="1">IF(ISERROR($V1597),"",OFFSET('Smelter Look-up'!$D$4,$V1597-4,0)&amp;"")</f>
        <v/>
      </c>
      <c r="F1597" s="216" t="str">
        <f ca="1">IF(ISERROR($V1597),"",OFFSET('Smelter Look-up'!$E$4,$V1597-4,0))</f>
        <v/>
      </c>
      <c r="G1597" s="216" t="str">
        <f ca="1">IF(C1597=$X$4,"Enter smelter details", IF(ISERROR($V1597),"",OFFSET('Smelter Look-up'!$F$4,$V1597-4,0)))</f>
        <v/>
      </c>
      <c r="H1597" s="217" t="str">
        <f ca="1">IF(ISERROR($V1597),"",OFFSET('Smelter Look-up'!$G$4,$V1597-4,0))</f>
        <v/>
      </c>
      <c r="I1597" s="218" t="str">
        <f ca="1">IF(ISERROR($V1597),"",OFFSET('Smelter Look-up'!$H$4,$V1597-4,0))</f>
        <v/>
      </c>
      <c r="J1597" s="218" t="str">
        <f ca="1">IF(ISERROR($V1597),"",OFFSET('Smelter Look-up'!$I$4,$V1597-4,0))</f>
        <v/>
      </c>
      <c r="K1597" s="267"/>
      <c r="L1597" s="267"/>
      <c r="M1597" s="267"/>
      <c r="N1597" s="267"/>
      <c r="O1597" s="267"/>
      <c r="P1597" s="219"/>
      <c r="Q1597" s="268"/>
      <c r="R1597" s="216" t="str">
        <f ca="1">IF(ISERROR($V1597),"",OFFSET('Smelter Look-up'!$C$4,$V1597-4,0)&amp;"")</f>
        <v/>
      </c>
      <c r="S1597" s="224" t="str">
        <f t="shared" ca="1" si="78"/>
        <v/>
      </c>
      <c r="T1597" s="224" t="str">
        <f ca="1">IF(B1597="","",IF(ISERROR(MATCH($J1597,SorP!$B$1:$B$6230,0)),"",INDIRECT("'SorP'!$A$"&amp;MATCH($J1597,SorP!$B$1:$B$6230,0))))</f>
        <v/>
      </c>
      <c r="U1597" s="239"/>
      <c r="V1597" s="269" t="e">
        <f>IF(C1597="",NA(),MATCH($B1597&amp;$C1597,'Smelter Look-up'!$J:$J,0))</f>
        <v>#N/A</v>
      </c>
      <c r="W1597" s="270"/>
      <c r="X1597" s="270">
        <f t="shared" ca="1" si="79"/>
        <v>0</v>
      </c>
      <c r="Y1597" s="270"/>
      <c r="Z1597" s="270"/>
      <c r="AB1597" s="272" t="str">
        <f t="shared" si="80"/>
        <v/>
      </c>
    </row>
    <row r="1598" spans="1:28" s="271" customFormat="1" ht="20.25">
      <c r="A1598" s="215"/>
      <c r="B1598" s="216" t="str">
        <f>IF(LEN(A1598)=0,"",INDEX('Smelter Look-up'!$A:$A,MATCH($A1598,'Smelter Look-up'!$E:$E,0)))</f>
        <v/>
      </c>
      <c r="C1598" s="220" t="str">
        <f>IF(LEN(A1598)=0,"",INDEX('Smelter Look-up'!$C:$C,MATCH($A1598,'Smelter Look-up'!$E:$E,0)))</f>
        <v/>
      </c>
      <c r="D1598" s="216"/>
      <c r="E1598" s="216" t="str">
        <f ca="1">IF(ISERROR($V1598),"",OFFSET('Smelter Look-up'!$D$4,$V1598-4,0)&amp;"")</f>
        <v/>
      </c>
      <c r="F1598" s="216" t="str">
        <f ca="1">IF(ISERROR($V1598),"",OFFSET('Smelter Look-up'!$E$4,$V1598-4,0))</f>
        <v/>
      </c>
      <c r="G1598" s="216" t="str">
        <f ca="1">IF(C1598=$X$4,"Enter smelter details", IF(ISERROR($V1598),"",OFFSET('Smelter Look-up'!$F$4,$V1598-4,0)))</f>
        <v/>
      </c>
      <c r="H1598" s="217" t="str">
        <f ca="1">IF(ISERROR($V1598),"",OFFSET('Smelter Look-up'!$G$4,$V1598-4,0))</f>
        <v/>
      </c>
      <c r="I1598" s="218" t="str">
        <f ca="1">IF(ISERROR($V1598),"",OFFSET('Smelter Look-up'!$H$4,$V1598-4,0))</f>
        <v/>
      </c>
      <c r="J1598" s="218" t="str">
        <f ca="1">IF(ISERROR($V1598),"",OFFSET('Smelter Look-up'!$I$4,$V1598-4,0))</f>
        <v/>
      </c>
      <c r="K1598" s="267"/>
      <c r="L1598" s="267"/>
      <c r="M1598" s="267"/>
      <c r="N1598" s="267"/>
      <c r="O1598" s="267"/>
      <c r="P1598" s="219"/>
      <c r="Q1598" s="268"/>
      <c r="R1598" s="216" t="str">
        <f ca="1">IF(ISERROR($V1598),"",OFFSET('Smelter Look-up'!$C$4,$V1598-4,0)&amp;"")</f>
        <v/>
      </c>
      <c r="S1598" s="224" t="str">
        <f t="shared" ca="1" si="78"/>
        <v/>
      </c>
      <c r="T1598" s="224" t="str">
        <f ca="1">IF(B1598="","",IF(ISERROR(MATCH($J1598,SorP!$B$1:$B$6230,0)),"",INDIRECT("'SorP'!$A$"&amp;MATCH($J1598,SorP!$B$1:$B$6230,0))))</f>
        <v/>
      </c>
      <c r="U1598" s="239"/>
      <c r="V1598" s="269" t="e">
        <f>IF(C1598="",NA(),MATCH($B1598&amp;$C1598,'Smelter Look-up'!$J:$J,0))</f>
        <v>#N/A</v>
      </c>
      <c r="W1598" s="270"/>
      <c r="X1598" s="270">
        <f t="shared" ca="1" si="79"/>
        <v>0</v>
      </c>
      <c r="Y1598" s="270"/>
      <c r="Z1598" s="270"/>
      <c r="AB1598" s="272" t="str">
        <f t="shared" si="80"/>
        <v/>
      </c>
    </row>
    <row r="1599" spans="1:28" s="271" customFormat="1" ht="20.25">
      <c r="A1599" s="215"/>
      <c r="B1599" s="216" t="str">
        <f>IF(LEN(A1599)=0,"",INDEX('Smelter Look-up'!$A:$A,MATCH($A1599,'Smelter Look-up'!$E:$E,0)))</f>
        <v/>
      </c>
      <c r="C1599" s="220" t="str">
        <f>IF(LEN(A1599)=0,"",INDEX('Smelter Look-up'!$C:$C,MATCH($A1599,'Smelter Look-up'!$E:$E,0)))</f>
        <v/>
      </c>
      <c r="D1599" s="216"/>
      <c r="E1599" s="216" t="str">
        <f ca="1">IF(ISERROR($V1599),"",OFFSET('Smelter Look-up'!$D$4,$V1599-4,0)&amp;"")</f>
        <v/>
      </c>
      <c r="F1599" s="216" t="str">
        <f ca="1">IF(ISERROR($V1599),"",OFFSET('Smelter Look-up'!$E$4,$V1599-4,0))</f>
        <v/>
      </c>
      <c r="G1599" s="216" t="str">
        <f ca="1">IF(C1599=$X$4,"Enter smelter details", IF(ISERROR($V1599),"",OFFSET('Smelter Look-up'!$F$4,$V1599-4,0)))</f>
        <v/>
      </c>
      <c r="H1599" s="217" t="str">
        <f ca="1">IF(ISERROR($V1599),"",OFFSET('Smelter Look-up'!$G$4,$V1599-4,0))</f>
        <v/>
      </c>
      <c r="I1599" s="218" t="str">
        <f ca="1">IF(ISERROR($V1599),"",OFFSET('Smelter Look-up'!$H$4,$V1599-4,0))</f>
        <v/>
      </c>
      <c r="J1599" s="218" t="str">
        <f ca="1">IF(ISERROR($V1599),"",OFFSET('Smelter Look-up'!$I$4,$V1599-4,0))</f>
        <v/>
      </c>
      <c r="K1599" s="267"/>
      <c r="L1599" s="267"/>
      <c r="M1599" s="267"/>
      <c r="N1599" s="267"/>
      <c r="O1599" s="267"/>
      <c r="P1599" s="219"/>
      <c r="Q1599" s="268"/>
      <c r="R1599" s="216" t="str">
        <f ca="1">IF(ISERROR($V1599),"",OFFSET('Smelter Look-up'!$C$4,$V1599-4,0)&amp;"")</f>
        <v/>
      </c>
      <c r="S1599" s="224" t="str">
        <f t="shared" ca="1" si="78"/>
        <v/>
      </c>
      <c r="T1599" s="224" t="str">
        <f ca="1">IF(B1599="","",IF(ISERROR(MATCH($J1599,SorP!$B$1:$B$6230,0)),"",INDIRECT("'SorP'!$A$"&amp;MATCH($J1599,SorP!$B$1:$B$6230,0))))</f>
        <v/>
      </c>
      <c r="U1599" s="239"/>
      <c r="V1599" s="269" t="e">
        <f>IF(C1599="",NA(),MATCH($B1599&amp;$C1599,'Smelter Look-up'!$J:$J,0))</f>
        <v>#N/A</v>
      </c>
      <c r="W1599" s="270"/>
      <c r="X1599" s="270">
        <f t="shared" ca="1" si="79"/>
        <v>0</v>
      </c>
      <c r="Y1599" s="270"/>
      <c r="Z1599" s="270"/>
      <c r="AB1599" s="272" t="str">
        <f t="shared" si="80"/>
        <v/>
      </c>
    </row>
    <row r="1600" spans="1:28" s="271" customFormat="1" ht="20.25">
      <c r="A1600" s="215"/>
      <c r="B1600" s="216" t="str">
        <f>IF(LEN(A1600)=0,"",INDEX('Smelter Look-up'!$A:$A,MATCH($A1600,'Smelter Look-up'!$E:$E,0)))</f>
        <v/>
      </c>
      <c r="C1600" s="220" t="str">
        <f>IF(LEN(A1600)=0,"",INDEX('Smelter Look-up'!$C:$C,MATCH($A1600,'Smelter Look-up'!$E:$E,0)))</f>
        <v/>
      </c>
      <c r="D1600" s="216"/>
      <c r="E1600" s="216" t="str">
        <f ca="1">IF(ISERROR($V1600),"",OFFSET('Smelter Look-up'!$D$4,$V1600-4,0)&amp;"")</f>
        <v/>
      </c>
      <c r="F1600" s="216" t="str">
        <f ca="1">IF(ISERROR($V1600),"",OFFSET('Smelter Look-up'!$E$4,$V1600-4,0))</f>
        <v/>
      </c>
      <c r="G1600" s="216" t="str">
        <f ca="1">IF(C1600=$X$4,"Enter smelter details", IF(ISERROR($V1600),"",OFFSET('Smelter Look-up'!$F$4,$V1600-4,0)))</f>
        <v/>
      </c>
      <c r="H1600" s="217" t="str">
        <f ca="1">IF(ISERROR($V1600),"",OFFSET('Smelter Look-up'!$G$4,$V1600-4,0))</f>
        <v/>
      </c>
      <c r="I1600" s="218" t="str">
        <f ca="1">IF(ISERROR($V1600),"",OFFSET('Smelter Look-up'!$H$4,$V1600-4,0))</f>
        <v/>
      </c>
      <c r="J1600" s="218" t="str">
        <f ca="1">IF(ISERROR($V1600),"",OFFSET('Smelter Look-up'!$I$4,$V1600-4,0))</f>
        <v/>
      </c>
      <c r="K1600" s="267"/>
      <c r="L1600" s="267"/>
      <c r="M1600" s="267"/>
      <c r="N1600" s="267"/>
      <c r="O1600" s="267"/>
      <c r="P1600" s="219"/>
      <c r="Q1600" s="268"/>
      <c r="R1600" s="216" t="str">
        <f ca="1">IF(ISERROR($V1600),"",OFFSET('Smelter Look-up'!$C$4,$V1600-4,0)&amp;"")</f>
        <v/>
      </c>
      <c r="S1600" s="224" t="str">
        <f t="shared" ca="1" si="78"/>
        <v/>
      </c>
      <c r="T1600" s="224" t="str">
        <f ca="1">IF(B1600="","",IF(ISERROR(MATCH($J1600,SorP!$B$1:$B$6230,0)),"",INDIRECT("'SorP'!$A$"&amp;MATCH($J1600,SorP!$B$1:$B$6230,0))))</f>
        <v/>
      </c>
      <c r="U1600" s="239"/>
      <c r="V1600" s="269" t="e">
        <f>IF(C1600="",NA(),MATCH($B1600&amp;$C1600,'Smelter Look-up'!$J:$J,0))</f>
        <v>#N/A</v>
      </c>
      <c r="W1600" s="270"/>
      <c r="X1600" s="270">
        <f t="shared" ca="1" si="79"/>
        <v>0</v>
      </c>
      <c r="Y1600" s="270"/>
      <c r="Z1600" s="270"/>
      <c r="AB1600" s="272" t="str">
        <f t="shared" si="80"/>
        <v/>
      </c>
    </row>
    <row r="1601" spans="1:28" s="271" customFormat="1" ht="20.25">
      <c r="A1601" s="215"/>
      <c r="B1601" s="216" t="str">
        <f>IF(LEN(A1601)=0,"",INDEX('Smelter Look-up'!$A:$A,MATCH($A1601,'Smelter Look-up'!$E:$E,0)))</f>
        <v/>
      </c>
      <c r="C1601" s="220" t="str">
        <f>IF(LEN(A1601)=0,"",INDEX('Smelter Look-up'!$C:$C,MATCH($A1601,'Smelter Look-up'!$E:$E,0)))</f>
        <v/>
      </c>
      <c r="D1601" s="216"/>
      <c r="E1601" s="216" t="str">
        <f ca="1">IF(ISERROR($V1601),"",OFFSET('Smelter Look-up'!$D$4,$V1601-4,0)&amp;"")</f>
        <v/>
      </c>
      <c r="F1601" s="216" t="str">
        <f ca="1">IF(ISERROR($V1601),"",OFFSET('Smelter Look-up'!$E$4,$V1601-4,0))</f>
        <v/>
      </c>
      <c r="G1601" s="216" t="str">
        <f ca="1">IF(C1601=$X$4,"Enter smelter details", IF(ISERROR($V1601),"",OFFSET('Smelter Look-up'!$F$4,$V1601-4,0)))</f>
        <v/>
      </c>
      <c r="H1601" s="217" t="str">
        <f ca="1">IF(ISERROR($V1601),"",OFFSET('Smelter Look-up'!$G$4,$V1601-4,0))</f>
        <v/>
      </c>
      <c r="I1601" s="218" t="str">
        <f ca="1">IF(ISERROR($V1601),"",OFFSET('Smelter Look-up'!$H$4,$V1601-4,0))</f>
        <v/>
      </c>
      <c r="J1601" s="218" t="str">
        <f ca="1">IF(ISERROR($V1601),"",OFFSET('Smelter Look-up'!$I$4,$V1601-4,0))</f>
        <v/>
      </c>
      <c r="K1601" s="267"/>
      <c r="L1601" s="267"/>
      <c r="M1601" s="267"/>
      <c r="N1601" s="267"/>
      <c r="O1601" s="267"/>
      <c r="P1601" s="219"/>
      <c r="Q1601" s="268"/>
      <c r="R1601" s="216" t="str">
        <f ca="1">IF(ISERROR($V1601),"",OFFSET('Smelter Look-up'!$C$4,$V1601-4,0)&amp;"")</f>
        <v/>
      </c>
      <c r="S1601" s="224" t="str">
        <f t="shared" ca="1" si="78"/>
        <v/>
      </c>
      <c r="T1601" s="224" t="str">
        <f ca="1">IF(B1601="","",IF(ISERROR(MATCH($J1601,SorP!$B$1:$B$6230,0)),"",INDIRECT("'SorP'!$A$"&amp;MATCH($J1601,SorP!$B$1:$B$6230,0))))</f>
        <v/>
      </c>
      <c r="U1601" s="239"/>
      <c r="V1601" s="269" t="e">
        <f>IF(C1601="",NA(),MATCH($B1601&amp;$C1601,'Smelter Look-up'!$J:$J,0))</f>
        <v>#N/A</v>
      </c>
      <c r="W1601" s="270"/>
      <c r="X1601" s="270">
        <f t="shared" ca="1" si="79"/>
        <v>0</v>
      </c>
      <c r="Y1601" s="270"/>
      <c r="Z1601" s="270"/>
      <c r="AB1601" s="272" t="str">
        <f t="shared" si="80"/>
        <v/>
      </c>
    </row>
    <row r="1602" spans="1:28" s="271" customFormat="1" ht="20.25">
      <c r="A1602" s="215"/>
      <c r="B1602" s="216" t="str">
        <f>IF(LEN(A1602)=0,"",INDEX('Smelter Look-up'!$A:$A,MATCH($A1602,'Smelter Look-up'!$E:$E,0)))</f>
        <v/>
      </c>
      <c r="C1602" s="220" t="str">
        <f>IF(LEN(A1602)=0,"",INDEX('Smelter Look-up'!$C:$C,MATCH($A1602,'Smelter Look-up'!$E:$E,0)))</f>
        <v/>
      </c>
      <c r="D1602" s="216"/>
      <c r="E1602" s="216" t="str">
        <f ca="1">IF(ISERROR($V1602),"",OFFSET('Smelter Look-up'!$D$4,$V1602-4,0)&amp;"")</f>
        <v/>
      </c>
      <c r="F1602" s="216" t="str">
        <f ca="1">IF(ISERROR($V1602),"",OFFSET('Smelter Look-up'!$E$4,$V1602-4,0))</f>
        <v/>
      </c>
      <c r="G1602" s="216" t="str">
        <f ca="1">IF(C1602=$X$4,"Enter smelter details", IF(ISERROR($V1602),"",OFFSET('Smelter Look-up'!$F$4,$V1602-4,0)))</f>
        <v/>
      </c>
      <c r="H1602" s="217" t="str">
        <f ca="1">IF(ISERROR($V1602),"",OFFSET('Smelter Look-up'!$G$4,$V1602-4,0))</f>
        <v/>
      </c>
      <c r="I1602" s="218" t="str">
        <f ca="1">IF(ISERROR($V1602),"",OFFSET('Smelter Look-up'!$H$4,$V1602-4,0))</f>
        <v/>
      </c>
      <c r="J1602" s="218" t="str">
        <f ca="1">IF(ISERROR($V1602),"",OFFSET('Smelter Look-up'!$I$4,$V1602-4,0))</f>
        <v/>
      </c>
      <c r="K1602" s="267"/>
      <c r="L1602" s="267"/>
      <c r="M1602" s="267"/>
      <c r="N1602" s="267"/>
      <c r="O1602" s="267"/>
      <c r="P1602" s="219"/>
      <c r="Q1602" s="268"/>
      <c r="R1602" s="216" t="str">
        <f ca="1">IF(ISERROR($V1602),"",OFFSET('Smelter Look-up'!$C$4,$V1602-4,0)&amp;"")</f>
        <v/>
      </c>
      <c r="S1602" s="224" t="str">
        <f t="shared" ca="1" si="78"/>
        <v/>
      </c>
      <c r="T1602" s="224" t="str">
        <f ca="1">IF(B1602="","",IF(ISERROR(MATCH($J1602,SorP!$B$1:$B$6230,0)),"",INDIRECT("'SorP'!$A$"&amp;MATCH($J1602,SorP!$B$1:$B$6230,0))))</f>
        <v/>
      </c>
      <c r="U1602" s="239"/>
      <c r="V1602" s="269" t="e">
        <f>IF(C1602="",NA(),MATCH($B1602&amp;$C1602,'Smelter Look-up'!$J:$J,0))</f>
        <v>#N/A</v>
      </c>
      <c r="W1602" s="270"/>
      <c r="X1602" s="270">
        <f t="shared" ca="1" si="79"/>
        <v>0</v>
      </c>
      <c r="Y1602" s="270"/>
      <c r="Z1602" s="270"/>
      <c r="AB1602" s="272" t="str">
        <f t="shared" si="80"/>
        <v/>
      </c>
    </row>
    <row r="1603" spans="1:28" s="271" customFormat="1" ht="20.25">
      <c r="A1603" s="215"/>
      <c r="B1603" s="216" t="str">
        <f>IF(LEN(A1603)=0,"",INDEX('Smelter Look-up'!$A:$A,MATCH($A1603,'Smelter Look-up'!$E:$E,0)))</f>
        <v/>
      </c>
      <c r="C1603" s="220" t="str">
        <f>IF(LEN(A1603)=0,"",INDEX('Smelter Look-up'!$C:$C,MATCH($A1603,'Smelter Look-up'!$E:$E,0)))</f>
        <v/>
      </c>
      <c r="D1603" s="216"/>
      <c r="E1603" s="216" t="str">
        <f ca="1">IF(ISERROR($V1603),"",OFFSET('Smelter Look-up'!$D$4,$V1603-4,0)&amp;"")</f>
        <v/>
      </c>
      <c r="F1603" s="216" t="str">
        <f ca="1">IF(ISERROR($V1603),"",OFFSET('Smelter Look-up'!$E$4,$V1603-4,0))</f>
        <v/>
      </c>
      <c r="G1603" s="216" t="str">
        <f ca="1">IF(C1603=$X$4,"Enter smelter details", IF(ISERROR($V1603),"",OFFSET('Smelter Look-up'!$F$4,$V1603-4,0)))</f>
        <v/>
      </c>
      <c r="H1603" s="217" t="str">
        <f ca="1">IF(ISERROR($V1603),"",OFFSET('Smelter Look-up'!$G$4,$V1603-4,0))</f>
        <v/>
      </c>
      <c r="I1603" s="218" t="str">
        <f ca="1">IF(ISERROR($V1603),"",OFFSET('Smelter Look-up'!$H$4,$V1603-4,0))</f>
        <v/>
      </c>
      <c r="J1603" s="218" t="str">
        <f ca="1">IF(ISERROR($V1603),"",OFFSET('Smelter Look-up'!$I$4,$V1603-4,0))</f>
        <v/>
      </c>
      <c r="K1603" s="267"/>
      <c r="L1603" s="267"/>
      <c r="M1603" s="267"/>
      <c r="N1603" s="267"/>
      <c r="O1603" s="267"/>
      <c r="P1603" s="219"/>
      <c r="Q1603" s="268"/>
      <c r="R1603" s="216" t="str">
        <f ca="1">IF(ISERROR($V1603),"",OFFSET('Smelter Look-up'!$C$4,$V1603-4,0)&amp;"")</f>
        <v/>
      </c>
      <c r="S1603" s="224" t="str">
        <f t="shared" ca="1" si="78"/>
        <v/>
      </c>
      <c r="T1603" s="224" t="str">
        <f ca="1">IF(B1603="","",IF(ISERROR(MATCH($J1603,SorP!$B$1:$B$6230,0)),"",INDIRECT("'SorP'!$A$"&amp;MATCH($J1603,SorP!$B$1:$B$6230,0))))</f>
        <v/>
      </c>
      <c r="U1603" s="239"/>
      <c r="V1603" s="269" t="e">
        <f>IF(C1603="",NA(),MATCH($B1603&amp;$C1603,'Smelter Look-up'!$J:$J,0))</f>
        <v>#N/A</v>
      </c>
      <c r="W1603" s="270"/>
      <c r="X1603" s="270">
        <f t="shared" ca="1" si="79"/>
        <v>0</v>
      </c>
      <c r="Y1603" s="270"/>
      <c r="Z1603" s="270"/>
      <c r="AB1603" s="272" t="str">
        <f t="shared" si="80"/>
        <v/>
      </c>
    </row>
    <row r="1604" spans="1:28" s="271" customFormat="1" ht="20.25">
      <c r="A1604" s="215"/>
      <c r="B1604" s="216" t="str">
        <f>IF(LEN(A1604)=0,"",INDEX('Smelter Look-up'!$A:$A,MATCH($A1604,'Smelter Look-up'!$E:$E,0)))</f>
        <v/>
      </c>
      <c r="C1604" s="220" t="str">
        <f>IF(LEN(A1604)=0,"",INDEX('Smelter Look-up'!$C:$C,MATCH($A1604,'Smelter Look-up'!$E:$E,0)))</f>
        <v/>
      </c>
      <c r="D1604" s="216"/>
      <c r="E1604" s="216" t="str">
        <f ca="1">IF(ISERROR($V1604),"",OFFSET('Smelter Look-up'!$D$4,$V1604-4,0)&amp;"")</f>
        <v/>
      </c>
      <c r="F1604" s="216" t="str">
        <f ca="1">IF(ISERROR($V1604),"",OFFSET('Smelter Look-up'!$E$4,$V1604-4,0))</f>
        <v/>
      </c>
      <c r="G1604" s="216" t="str">
        <f ca="1">IF(C1604=$X$4,"Enter smelter details", IF(ISERROR($V1604),"",OFFSET('Smelter Look-up'!$F$4,$V1604-4,0)))</f>
        <v/>
      </c>
      <c r="H1604" s="217" t="str">
        <f ca="1">IF(ISERROR($V1604),"",OFFSET('Smelter Look-up'!$G$4,$V1604-4,0))</f>
        <v/>
      </c>
      <c r="I1604" s="218" t="str">
        <f ca="1">IF(ISERROR($V1604),"",OFFSET('Smelter Look-up'!$H$4,$V1604-4,0))</f>
        <v/>
      </c>
      <c r="J1604" s="218" t="str">
        <f ca="1">IF(ISERROR($V1604),"",OFFSET('Smelter Look-up'!$I$4,$V1604-4,0))</f>
        <v/>
      </c>
      <c r="K1604" s="267"/>
      <c r="L1604" s="267"/>
      <c r="M1604" s="267"/>
      <c r="N1604" s="267"/>
      <c r="O1604" s="267"/>
      <c r="P1604" s="219"/>
      <c r="Q1604" s="268"/>
      <c r="R1604" s="216" t="str">
        <f ca="1">IF(ISERROR($V1604),"",OFFSET('Smelter Look-up'!$C$4,$V1604-4,0)&amp;"")</f>
        <v/>
      </c>
      <c r="S1604" s="224" t="str">
        <f t="shared" ca="1" si="78"/>
        <v/>
      </c>
      <c r="T1604" s="224" t="str">
        <f ca="1">IF(B1604="","",IF(ISERROR(MATCH($J1604,SorP!$B$1:$B$6230,0)),"",INDIRECT("'SorP'!$A$"&amp;MATCH($J1604,SorP!$B$1:$B$6230,0))))</f>
        <v/>
      </c>
      <c r="U1604" s="239"/>
      <c r="V1604" s="269" t="e">
        <f>IF(C1604="",NA(),MATCH($B1604&amp;$C1604,'Smelter Look-up'!$J:$J,0))</f>
        <v>#N/A</v>
      </c>
      <c r="W1604" s="270"/>
      <c r="X1604" s="270">
        <f t="shared" ca="1" si="79"/>
        <v>0</v>
      </c>
      <c r="Y1604" s="270"/>
      <c r="Z1604" s="270"/>
      <c r="AB1604" s="272" t="str">
        <f t="shared" si="80"/>
        <v/>
      </c>
    </row>
    <row r="1605" spans="1:28" s="271" customFormat="1" ht="20.25">
      <c r="A1605" s="215"/>
      <c r="B1605" s="216" t="str">
        <f>IF(LEN(A1605)=0,"",INDEX('Smelter Look-up'!$A:$A,MATCH($A1605,'Smelter Look-up'!$E:$E,0)))</f>
        <v/>
      </c>
      <c r="C1605" s="220" t="str">
        <f>IF(LEN(A1605)=0,"",INDEX('Smelter Look-up'!$C:$C,MATCH($A1605,'Smelter Look-up'!$E:$E,0)))</f>
        <v/>
      </c>
      <c r="D1605" s="216"/>
      <c r="E1605" s="216" t="str">
        <f ca="1">IF(ISERROR($V1605),"",OFFSET('Smelter Look-up'!$D$4,$V1605-4,0)&amp;"")</f>
        <v/>
      </c>
      <c r="F1605" s="216" t="str">
        <f ca="1">IF(ISERROR($V1605),"",OFFSET('Smelter Look-up'!$E$4,$V1605-4,0))</f>
        <v/>
      </c>
      <c r="G1605" s="216" t="str">
        <f ca="1">IF(C1605=$X$4,"Enter smelter details", IF(ISERROR($V1605),"",OFFSET('Smelter Look-up'!$F$4,$V1605-4,0)))</f>
        <v/>
      </c>
      <c r="H1605" s="217" t="str">
        <f ca="1">IF(ISERROR($V1605),"",OFFSET('Smelter Look-up'!$G$4,$V1605-4,0))</f>
        <v/>
      </c>
      <c r="I1605" s="218" t="str">
        <f ca="1">IF(ISERROR($V1605),"",OFFSET('Smelter Look-up'!$H$4,$V1605-4,0))</f>
        <v/>
      </c>
      <c r="J1605" s="218" t="str">
        <f ca="1">IF(ISERROR($V1605),"",OFFSET('Smelter Look-up'!$I$4,$V1605-4,0))</f>
        <v/>
      </c>
      <c r="K1605" s="267"/>
      <c r="L1605" s="267"/>
      <c r="M1605" s="267"/>
      <c r="N1605" s="267"/>
      <c r="O1605" s="267"/>
      <c r="P1605" s="219"/>
      <c r="Q1605" s="268"/>
      <c r="R1605" s="216" t="str">
        <f ca="1">IF(ISERROR($V1605),"",OFFSET('Smelter Look-up'!$C$4,$V1605-4,0)&amp;"")</f>
        <v/>
      </c>
      <c r="S1605" s="224" t="str">
        <f t="shared" ca="1" si="78"/>
        <v/>
      </c>
      <c r="T1605" s="224" t="str">
        <f ca="1">IF(B1605="","",IF(ISERROR(MATCH($J1605,SorP!$B$1:$B$6230,0)),"",INDIRECT("'SorP'!$A$"&amp;MATCH($J1605,SorP!$B$1:$B$6230,0))))</f>
        <v/>
      </c>
      <c r="U1605" s="239"/>
      <c r="V1605" s="269" t="e">
        <f>IF(C1605="",NA(),MATCH($B1605&amp;$C1605,'Smelter Look-up'!$J:$J,0))</f>
        <v>#N/A</v>
      </c>
      <c r="W1605" s="270"/>
      <c r="X1605" s="270">
        <f t="shared" ca="1" si="79"/>
        <v>0</v>
      </c>
      <c r="Y1605" s="270"/>
      <c r="Z1605" s="270"/>
      <c r="AB1605" s="272" t="str">
        <f t="shared" si="80"/>
        <v/>
      </c>
    </row>
    <row r="1606" spans="1:28" s="271" customFormat="1" ht="20.25">
      <c r="A1606" s="215"/>
      <c r="B1606" s="216" t="str">
        <f>IF(LEN(A1606)=0,"",INDEX('Smelter Look-up'!$A:$A,MATCH($A1606,'Smelter Look-up'!$E:$E,0)))</f>
        <v/>
      </c>
      <c r="C1606" s="220" t="str">
        <f>IF(LEN(A1606)=0,"",INDEX('Smelter Look-up'!$C:$C,MATCH($A1606,'Smelter Look-up'!$E:$E,0)))</f>
        <v/>
      </c>
      <c r="D1606" s="216"/>
      <c r="E1606" s="216" t="str">
        <f ca="1">IF(ISERROR($V1606),"",OFFSET('Smelter Look-up'!$D$4,$V1606-4,0)&amp;"")</f>
        <v/>
      </c>
      <c r="F1606" s="216" t="str">
        <f ca="1">IF(ISERROR($V1606),"",OFFSET('Smelter Look-up'!$E$4,$V1606-4,0))</f>
        <v/>
      </c>
      <c r="G1606" s="216" t="str">
        <f ca="1">IF(C1606=$X$4,"Enter smelter details", IF(ISERROR($V1606),"",OFFSET('Smelter Look-up'!$F$4,$V1606-4,0)))</f>
        <v/>
      </c>
      <c r="H1606" s="217" t="str">
        <f ca="1">IF(ISERROR($V1606),"",OFFSET('Smelter Look-up'!$G$4,$V1606-4,0))</f>
        <v/>
      </c>
      <c r="I1606" s="218" t="str">
        <f ca="1">IF(ISERROR($V1606),"",OFFSET('Smelter Look-up'!$H$4,$V1606-4,0))</f>
        <v/>
      </c>
      <c r="J1606" s="218" t="str">
        <f ca="1">IF(ISERROR($V1606),"",OFFSET('Smelter Look-up'!$I$4,$V1606-4,0))</f>
        <v/>
      </c>
      <c r="K1606" s="267"/>
      <c r="L1606" s="267"/>
      <c r="M1606" s="267"/>
      <c r="N1606" s="267"/>
      <c r="O1606" s="267"/>
      <c r="P1606" s="219"/>
      <c r="Q1606" s="268"/>
      <c r="R1606" s="216" t="str">
        <f ca="1">IF(ISERROR($V1606),"",OFFSET('Smelter Look-up'!$C$4,$V1606-4,0)&amp;"")</f>
        <v/>
      </c>
      <c r="S1606" s="224" t="str">
        <f t="shared" ca="1" si="78"/>
        <v/>
      </c>
      <c r="T1606" s="224" t="str">
        <f ca="1">IF(B1606="","",IF(ISERROR(MATCH($J1606,SorP!$B$1:$B$6230,0)),"",INDIRECT("'SorP'!$A$"&amp;MATCH($J1606,SorP!$B$1:$B$6230,0))))</f>
        <v/>
      </c>
      <c r="U1606" s="239"/>
      <c r="V1606" s="269" t="e">
        <f>IF(C1606="",NA(),MATCH($B1606&amp;$C1606,'Smelter Look-up'!$J:$J,0))</f>
        <v>#N/A</v>
      </c>
      <c r="W1606" s="270"/>
      <c r="X1606" s="270">
        <f t="shared" ca="1" si="79"/>
        <v>0</v>
      </c>
      <c r="Y1606" s="270"/>
      <c r="Z1606" s="270"/>
      <c r="AB1606" s="272" t="str">
        <f t="shared" si="80"/>
        <v/>
      </c>
    </row>
    <row r="1607" spans="1:28" s="271" customFormat="1" ht="20.25">
      <c r="A1607" s="215"/>
      <c r="B1607" s="216" t="str">
        <f>IF(LEN(A1607)=0,"",INDEX('Smelter Look-up'!$A:$A,MATCH($A1607,'Smelter Look-up'!$E:$E,0)))</f>
        <v/>
      </c>
      <c r="C1607" s="220" t="str">
        <f>IF(LEN(A1607)=0,"",INDEX('Smelter Look-up'!$C:$C,MATCH($A1607,'Smelter Look-up'!$E:$E,0)))</f>
        <v/>
      </c>
      <c r="D1607" s="216"/>
      <c r="E1607" s="216" t="str">
        <f ca="1">IF(ISERROR($V1607),"",OFFSET('Smelter Look-up'!$D$4,$V1607-4,0)&amp;"")</f>
        <v/>
      </c>
      <c r="F1607" s="216" t="str">
        <f ca="1">IF(ISERROR($V1607),"",OFFSET('Smelter Look-up'!$E$4,$V1607-4,0))</f>
        <v/>
      </c>
      <c r="G1607" s="216" t="str">
        <f ca="1">IF(C1607=$X$4,"Enter smelter details", IF(ISERROR($V1607),"",OFFSET('Smelter Look-up'!$F$4,$V1607-4,0)))</f>
        <v/>
      </c>
      <c r="H1607" s="217" t="str">
        <f ca="1">IF(ISERROR($V1607),"",OFFSET('Smelter Look-up'!$G$4,$V1607-4,0))</f>
        <v/>
      </c>
      <c r="I1607" s="218" t="str">
        <f ca="1">IF(ISERROR($V1607),"",OFFSET('Smelter Look-up'!$H$4,$V1607-4,0))</f>
        <v/>
      </c>
      <c r="J1607" s="218" t="str">
        <f ca="1">IF(ISERROR($V1607),"",OFFSET('Smelter Look-up'!$I$4,$V1607-4,0))</f>
        <v/>
      </c>
      <c r="K1607" s="267"/>
      <c r="L1607" s="267"/>
      <c r="M1607" s="267"/>
      <c r="N1607" s="267"/>
      <c r="O1607" s="267"/>
      <c r="P1607" s="219"/>
      <c r="Q1607" s="268"/>
      <c r="R1607" s="216" t="str">
        <f ca="1">IF(ISERROR($V1607),"",OFFSET('Smelter Look-up'!$C$4,$V1607-4,0)&amp;"")</f>
        <v/>
      </c>
      <c r="S1607" s="224" t="str">
        <f t="shared" ca="1" si="78"/>
        <v/>
      </c>
      <c r="T1607" s="224" t="str">
        <f ca="1">IF(B1607="","",IF(ISERROR(MATCH($J1607,SorP!$B$1:$B$6230,0)),"",INDIRECT("'SorP'!$A$"&amp;MATCH($J1607,SorP!$B$1:$B$6230,0))))</f>
        <v/>
      </c>
      <c r="U1607" s="239"/>
      <c r="V1607" s="269" t="e">
        <f>IF(C1607="",NA(),MATCH($B1607&amp;$C1607,'Smelter Look-up'!$J:$J,0))</f>
        <v>#N/A</v>
      </c>
      <c r="W1607" s="270"/>
      <c r="X1607" s="270">
        <f t="shared" ca="1" si="79"/>
        <v>0</v>
      </c>
      <c r="Y1607" s="270"/>
      <c r="Z1607" s="270"/>
      <c r="AB1607" s="272" t="str">
        <f t="shared" si="80"/>
        <v/>
      </c>
    </row>
    <row r="1608" spans="1:28" s="271" customFormat="1" ht="20.25">
      <c r="A1608" s="215"/>
      <c r="B1608" s="216" t="str">
        <f>IF(LEN(A1608)=0,"",INDEX('Smelter Look-up'!$A:$A,MATCH($A1608,'Smelter Look-up'!$E:$E,0)))</f>
        <v/>
      </c>
      <c r="C1608" s="220" t="str">
        <f>IF(LEN(A1608)=0,"",INDEX('Smelter Look-up'!$C:$C,MATCH($A1608,'Smelter Look-up'!$E:$E,0)))</f>
        <v/>
      </c>
      <c r="D1608" s="216"/>
      <c r="E1608" s="216" t="str">
        <f ca="1">IF(ISERROR($V1608),"",OFFSET('Smelter Look-up'!$D$4,$V1608-4,0)&amp;"")</f>
        <v/>
      </c>
      <c r="F1608" s="216" t="str">
        <f ca="1">IF(ISERROR($V1608),"",OFFSET('Smelter Look-up'!$E$4,$V1608-4,0))</f>
        <v/>
      </c>
      <c r="G1608" s="216" t="str">
        <f ca="1">IF(C1608=$X$4,"Enter smelter details", IF(ISERROR($V1608),"",OFFSET('Smelter Look-up'!$F$4,$V1608-4,0)))</f>
        <v/>
      </c>
      <c r="H1608" s="217" t="str">
        <f ca="1">IF(ISERROR($V1608),"",OFFSET('Smelter Look-up'!$G$4,$V1608-4,0))</f>
        <v/>
      </c>
      <c r="I1608" s="218" t="str">
        <f ca="1">IF(ISERROR($V1608),"",OFFSET('Smelter Look-up'!$H$4,$V1608-4,0))</f>
        <v/>
      </c>
      <c r="J1608" s="218" t="str">
        <f ca="1">IF(ISERROR($V1608),"",OFFSET('Smelter Look-up'!$I$4,$V1608-4,0))</f>
        <v/>
      </c>
      <c r="K1608" s="267"/>
      <c r="L1608" s="267"/>
      <c r="M1608" s="267"/>
      <c r="N1608" s="267"/>
      <c r="O1608" s="267"/>
      <c r="P1608" s="219"/>
      <c r="Q1608" s="268"/>
      <c r="R1608" s="216" t="str">
        <f ca="1">IF(ISERROR($V1608),"",OFFSET('Smelter Look-up'!$C$4,$V1608-4,0)&amp;"")</f>
        <v/>
      </c>
      <c r="S1608" s="224" t="str">
        <f t="shared" ca="1" si="78"/>
        <v/>
      </c>
      <c r="T1608" s="224" t="str">
        <f ca="1">IF(B1608="","",IF(ISERROR(MATCH($J1608,SorP!$B$1:$B$6230,0)),"",INDIRECT("'SorP'!$A$"&amp;MATCH($J1608,SorP!$B$1:$B$6230,0))))</f>
        <v/>
      </c>
      <c r="U1608" s="239"/>
      <c r="V1608" s="269" t="e">
        <f>IF(C1608="",NA(),MATCH($B1608&amp;$C1608,'Smelter Look-up'!$J:$J,0))</f>
        <v>#N/A</v>
      </c>
      <c r="W1608" s="270"/>
      <c r="X1608" s="270">
        <f t="shared" ca="1" si="79"/>
        <v>0</v>
      </c>
      <c r="Y1608" s="270"/>
      <c r="Z1608" s="270"/>
      <c r="AB1608" s="272" t="str">
        <f t="shared" si="80"/>
        <v/>
      </c>
    </row>
    <row r="1609" spans="1:28" s="271" customFormat="1" ht="20.25">
      <c r="A1609" s="215"/>
      <c r="B1609" s="216" t="str">
        <f>IF(LEN(A1609)=0,"",INDEX('Smelter Look-up'!$A:$A,MATCH($A1609,'Smelter Look-up'!$E:$E,0)))</f>
        <v/>
      </c>
      <c r="C1609" s="220" t="str">
        <f>IF(LEN(A1609)=0,"",INDEX('Smelter Look-up'!$C:$C,MATCH($A1609,'Smelter Look-up'!$E:$E,0)))</f>
        <v/>
      </c>
      <c r="D1609" s="216"/>
      <c r="E1609" s="216" t="str">
        <f ca="1">IF(ISERROR($V1609),"",OFFSET('Smelter Look-up'!$D$4,$V1609-4,0)&amp;"")</f>
        <v/>
      </c>
      <c r="F1609" s="216" t="str">
        <f ca="1">IF(ISERROR($V1609),"",OFFSET('Smelter Look-up'!$E$4,$V1609-4,0))</f>
        <v/>
      </c>
      <c r="G1609" s="216" t="str">
        <f ca="1">IF(C1609=$X$4,"Enter smelter details", IF(ISERROR($V1609),"",OFFSET('Smelter Look-up'!$F$4,$V1609-4,0)))</f>
        <v/>
      </c>
      <c r="H1609" s="217" t="str">
        <f ca="1">IF(ISERROR($V1609),"",OFFSET('Smelter Look-up'!$G$4,$V1609-4,0))</f>
        <v/>
      </c>
      <c r="I1609" s="218" t="str">
        <f ca="1">IF(ISERROR($V1609),"",OFFSET('Smelter Look-up'!$H$4,$V1609-4,0))</f>
        <v/>
      </c>
      <c r="J1609" s="218" t="str">
        <f ca="1">IF(ISERROR($V1609),"",OFFSET('Smelter Look-up'!$I$4,$V1609-4,0))</f>
        <v/>
      </c>
      <c r="K1609" s="267"/>
      <c r="L1609" s="267"/>
      <c r="M1609" s="267"/>
      <c r="N1609" s="267"/>
      <c r="O1609" s="267"/>
      <c r="P1609" s="219"/>
      <c r="Q1609" s="268"/>
      <c r="R1609" s="216" t="str">
        <f ca="1">IF(ISERROR($V1609),"",OFFSET('Smelter Look-up'!$C$4,$V1609-4,0)&amp;"")</f>
        <v/>
      </c>
      <c r="S1609" s="224" t="str">
        <f t="shared" ca="1" si="78"/>
        <v/>
      </c>
      <c r="T1609" s="224" t="str">
        <f ca="1">IF(B1609="","",IF(ISERROR(MATCH($J1609,SorP!$B$1:$B$6230,0)),"",INDIRECT("'SorP'!$A$"&amp;MATCH($J1609,SorP!$B$1:$B$6230,0))))</f>
        <v/>
      </c>
      <c r="U1609" s="239"/>
      <c r="V1609" s="269" t="e">
        <f>IF(C1609="",NA(),MATCH($B1609&amp;$C1609,'Smelter Look-up'!$J:$J,0))</f>
        <v>#N/A</v>
      </c>
      <c r="W1609" s="270"/>
      <c r="X1609" s="270">
        <f t="shared" ca="1" si="79"/>
        <v>0</v>
      </c>
      <c r="Y1609" s="270"/>
      <c r="Z1609" s="270"/>
      <c r="AB1609" s="272" t="str">
        <f t="shared" si="80"/>
        <v/>
      </c>
    </row>
    <row r="1610" spans="1:28" s="271" customFormat="1" ht="20.25">
      <c r="A1610" s="215"/>
      <c r="B1610" s="216" t="str">
        <f>IF(LEN(A1610)=0,"",INDEX('Smelter Look-up'!$A:$A,MATCH($A1610,'Smelter Look-up'!$E:$E,0)))</f>
        <v/>
      </c>
      <c r="C1610" s="220" t="str">
        <f>IF(LEN(A1610)=0,"",INDEX('Smelter Look-up'!$C:$C,MATCH($A1610,'Smelter Look-up'!$E:$E,0)))</f>
        <v/>
      </c>
      <c r="D1610" s="216"/>
      <c r="E1610" s="216" t="str">
        <f ca="1">IF(ISERROR($V1610),"",OFFSET('Smelter Look-up'!$D$4,$V1610-4,0)&amp;"")</f>
        <v/>
      </c>
      <c r="F1610" s="216" t="str">
        <f ca="1">IF(ISERROR($V1610),"",OFFSET('Smelter Look-up'!$E$4,$V1610-4,0))</f>
        <v/>
      </c>
      <c r="G1610" s="216" t="str">
        <f ca="1">IF(C1610=$X$4,"Enter smelter details", IF(ISERROR($V1610),"",OFFSET('Smelter Look-up'!$F$4,$V1610-4,0)))</f>
        <v/>
      </c>
      <c r="H1610" s="217" t="str">
        <f ca="1">IF(ISERROR($V1610),"",OFFSET('Smelter Look-up'!$G$4,$V1610-4,0))</f>
        <v/>
      </c>
      <c r="I1610" s="218" t="str">
        <f ca="1">IF(ISERROR($V1610),"",OFFSET('Smelter Look-up'!$H$4,$V1610-4,0))</f>
        <v/>
      </c>
      <c r="J1610" s="218" t="str">
        <f ca="1">IF(ISERROR($V1610),"",OFFSET('Smelter Look-up'!$I$4,$V1610-4,0))</f>
        <v/>
      </c>
      <c r="K1610" s="267"/>
      <c r="L1610" s="267"/>
      <c r="M1610" s="267"/>
      <c r="N1610" s="267"/>
      <c r="O1610" s="267"/>
      <c r="P1610" s="219"/>
      <c r="Q1610" s="268"/>
      <c r="R1610" s="216" t="str">
        <f ca="1">IF(ISERROR($V1610),"",OFFSET('Smelter Look-up'!$C$4,$V1610-4,0)&amp;"")</f>
        <v/>
      </c>
      <c r="S1610" s="224" t="str">
        <f t="shared" ca="1" si="78"/>
        <v/>
      </c>
      <c r="T1610" s="224" t="str">
        <f ca="1">IF(B1610="","",IF(ISERROR(MATCH($J1610,SorP!$B$1:$B$6230,0)),"",INDIRECT("'SorP'!$A$"&amp;MATCH($J1610,SorP!$B$1:$B$6230,0))))</f>
        <v/>
      </c>
      <c r="U1610" s="239"/>
      <c r="V1610" s="269" t="e">
        <f>IF(C1610="",NA(),MATCH($B1610&amp;$C1610,'Smelter Look-up'!$J:$J,0))</f>
        <v>#N/A</v>
      </c>
      <c r="W1610" s="270"/>
      <c r="X1610" s="270">
        <f t="shared" ca="1" si="79"/>
        <v>0</v>
      </c>
      <c r="Y1610" s="270"/>
      <c r="Z1610" s="270"/>
      <c r="AB1610" s="272" t="str">
        <f t="shared" si="80"/>
        <v/>
      </c>
    </row>
    <row r="1611" spans="1:28" s="271" customFormat="1" ht="20.25">
      <c r="A1611" s="215"/>
      <c r="B1611" s="216" t="str">
        <f>IF(LEN(A1611)=0,"",INDEX('Smelter Look-up'!$A:$A,MATCH($A1611,'Smelter Look-up'!$E:$E,0)))</f>
        <v/>
      </c>
      <c r="C1611" s="220" t="str">
        <f>IF(LEN(A1611)=0,"",INDEX('Smelter Look-up'!$C:$C,MATCH($A1611,'Smelter Look-up'!$E:$E,0)))</f>
        <v/>
      </c>
      <c r="D1611" s="216"/>
      <c r="E1611" s="216" t="str">
        <f ca="1">IF(ISERROR($V1611),"",OFFSET('Smelter Look-up'!$D$4,$V1611-4,0)&amp;"")</f>
        <v/>
      </c>
      <c r="F1611" s="216" t="str">
        <f ca="1">IF(ISERROR($V1611),"",OFFSET('Smelter Look-up'!$E$4,$V1611-4,0))</f>
        <v/>
      </c>
      <c r="G1611" s="216" t="str">
        <f ca="1">IF(C1611=$X$4,"Enter smelter details", IF(ISERROR($V1611),"",OFFSET('Smelter Look-up'!$F$4,$V1611-4,0)))</f>
        <v/>
      </c>
      <c r="H1611" s="217" t="str">
        <f ca="1">IF(ISERROR($V1611),"",OFFSET('Smelter Look-up'!$G$4,$V1611-4,0))</f>
        <v/>
      </c>
      <c r="I1611" s="218" t="str">
        <f ca="1">IF(ISERROR($V1611),"",OFFSET('Smelter Look-up'!$H$4,$V1611-4,0))</f>
        <v/>
      </c>
      <c r="J1611" s="218" t="str">
        <f ca="1">IF(ISERROR($V1611),"",OFFSET('Smelter Look-up'!$I$4,$V1611-4,0))</f>
        <v/>
      </c>
      <c r="K1611" s="267"/>
      <c r="L1611" s="267"/>
      <c r="M1611" s="267"/>
      <c r="N1611" s="267"/>
      <c r="O1611" s="267"/>
      <c r="P1611" s="219"/>
      <c r="Q1611" s="268"/>
      <c r="R1611" s="216" t="str">
        <f ca="1">IF(ISERROR($V1611),"",OFFSET('Smelter Look-up'!$C$4,$V1611-4,0)&amp;"")</f>
        <v/>
      </c>
      <c r="S1611" s="224" t="str">
        <f t="shared" ca="1" si="78"/>
        <v/>
      </c>
      <c r="T1611" s="224" t="str">
        <f ca="1">IF(B1611="","",IF(ISERROR(MATCH($J1611,SorP!$B$1:$B$6230,0)),"",INDIRECT("'SorP'!$A$"&amp;MATCH($J1611,SorP!$B$1:$B$6230,0))))</f>
        <v/>
      </c>
      <c r="U1611" s="239"/>
      <c r="V1611" s="269" t="e">
        <f>IF(C1611="",NA(),MATCH($B1611&amp;$C1611,'Smelter Look-up'!$J:$J,0))</f>
        <v>#N/A</v>
      </c>
      <c r="W1611" s="270"/>
      <c r="X1611" s="270">
        <f t="shared" ca="1" si="79"/>
        <v>0</v>
      </c>
      <c r="Y1611" s="270"/>
      <c r="Z1611" s="270"/>
      <c r="AB1611" s="272" t="str">
        <f t="shared" si="80"/>
        <v/>
      </c>
    </row>
    <row r="1612" spans="1:28" s="271" customFormat="1" ht="20.25">
      <c r="A1612" s="215"/>
      <c r="B1612" s="216" t="str">
        <f>IF(LEN(A1612)=0,"",INDEX('Smelter Look-up'!$A:$A,MATCH($A1612,'Smelter Look-up'!$E:$E,0)))</f>
        <v/>
      </c>
      <c r="C1612" s="220" t="str">
        <f>IF(LEN(A1612)=0,"",INDEX('Smelter Look-up'!$C:$C,MATCH($A1612,'Smelter Look-up'!$E:$E,0)))</f>
        <v/>
      </c>
      <c r="D1612" s="216"/>
      <c r="E1612" s="216" t="str">
        <f ca="1">IF(ISERROR($V1612),"",OFFSET('Smelter Look-up'!$D$4,$V1612-4,0)&amp;"")</f>
        <v/>
      </c>
      <c r="F1612" s="216" t="str">
        <f ca="1">IF(ISERROR($V1612),"",OFFSET('Smelter Look-up'!$E$4,$V1612-4,0))</f>
        <v/>
      </c>
      <c r="G1612" s="216" t="str">
        <f ca="1">IF(C1612=$X$4,"Enter smelter details", IF(ISERROR($V1612),"",OFFSET('Smelter Look-up'!$F$4,$V1612-4,0)))</f>
        <v/>
      </c>
      <c r="H1612" s="217" t="str">
        <f ca="1">IF(ISERROR($V1612),"",OFFSET('Smelter Look-up'!$G$4,$V1612-4,0))</f>
        <v/>
      </c>
      <c r="I1612" s="218" t="str">
        <f ca="1">IF(ISERROR($V1612),"",OFFSET('Smelter Look-up'!$H$4,$V1612-4,0))</f>
        <v/>
      </c>
      <c r="J1612" s="218" t="str">
        <f ca="1">IF(ISERROR($V1612),"",OFFSET('Smelter Look-up'!$I$4,$V1612-4,0))</f>
        <v/>
      </c>
      <c r="K1612" s="267"/>
      <c r="L1612" s="267"/>
      <c r="M1612" s="267"/>
      <c r="N1612" s="267"/>
      <c r="O1612" s="267"/>
      <c r="P1612" s="219"/>
      <c r="Q1612" s="268"/>
      <c r="R1612" s="216" t="str">
        <f ca="1">IF(ISERROR($V1612),"",OFFSET('Smelter Look-up'!$C$4,$V1612-4,0)&amp;"")</f>
        <v/>
      </c>
      <c r="S1612" s="224" t="str">
        <f t="shared" ca="1" si="78"/>
        <v/>
      </c>
      <c r="T1612" s="224" t="str">
        <f ca="1">IF(B1612="","",IF(ISERROR(MATCH($J1612,SorP!$B$1:$B$6230,0)),"",INDIRECT("'SorP'!$A$"&amp;MATCH($J1612,SorP!$B$1:$B$6230,0))))</f>
        <v/>
      </c>
      <c r="U1612" s="239"/>
      <c r="V1612" s="269" t="e">
        <f>IF(C1612="",NA(),MATCH($B1612&amp;$C1612,'Smelter Look-up'!$J:$J,0))</f>
        <v>#N/A</v>
      </c>
      <c r="W1612" s="270"/>
      <c r="X1612" s="270">
        <f t="shared" ca="1" si="79"/>
        <v>0</v>
      </c>
      <c r="Y1612" s="270"/>
      <c r="Z1612" s="270"/>
      <c r="AB1612" s="272" t="str">
        <f t="shared" si="80"/>
        <v/>
      </c>
    </row>
    <row r="1613" spans="1:28" s="271" customFormat="1" ht="20.25">
      <c r="A1613" s="215"/>
      <c r="B1613" s="216" t="str">
        <f>IF(LEN(A1613)=0,"",INDEX('Smelter Look-up'!$A:$A,MATCH($A1613,'Smelter Look-up'!$E:$E,0)))</f>
        <v/>
      </c>
      <c r="C1613" s="220" t="str">
        <f>IF(LEN(A1613)=0,"",INDEX('Smelter Look-up'!$C:$C,MATCH($A1613,'Smelter Look-up'!$E:$E,0)))</f>
        <v/>
      </c>
      <c r="D1613" s="216"/>
      <c r="E1613" s="216" t="str">
        <f ca="1">IF(ISERROR($V1613),"",OFFSET('Smelter Look-up'!$D$4,$V1613-4,0)&amp;"")</f>
        <v/>
      </c>
      <c r="F1613" s="216" t="str">
        <f ca="1">IF(ISERROR($V1613),"",OFFSET('Smelter Look-up'!$E$4,$V1613-4,0))</f>
        <v/>
      </c>
      <c r="G1613" s="216" t="str">
        <f ca="1">IF(C1613=$X$4,"Enter smelter details", IF(ISERROR($V1613),"",OFFSET('Smelter Look-up'!$F$4,$V1613-4,0)))</f>
        <v/>
      </c>
      <c r="H1613" s="217" t="str">
        <f ca="1">IF(ISERROR($V1613),"",OFFSET('Smelter Look-up'!$G$4,$V1613-4,0))</f>
        <v/>
      </c>
      <c r="I1613" s="218" t="str">
        <f ca="1">IF(ISERROR($V1613),"",OFFSET('Smelter Look-up'!$H$4,$V1613-4,0))</f>
        <v/>
      </c>
      <c r="J1613" s="218" t="str">
        <f ca="1">IF(ISERROR($V1613),"",OFFSET('Smelter Look-up'!$I$4,$V1613-4,0))</f>
        <v/>
      </c>
      <c r="K1613" s="267"/>
      <c r="L1613" s="267"/>
      <c r="M1613" s="267"/>
      <c r="N1613" s="267"/>
      <c r="O1613" s="267"/>
      <c r="P1613" s="219"/>
      <c r="Q1613" s="268"/>
      <c r="R1613" s="216" t="str">
        <f ca="1">IF(ISERROR($V1613),"",OFFSET('Smelter Look-up'!$C$4,$V1613-4,0)&amp;"")</f>
        <v/>
      </c>
      <c r="S1613" s="224" t="str">
        <f t="shared" ca="1" si="78"/>
        <v/>
      </c>
      <c r="T1613" s="224" t="str">
        <f ca="1">IF(B1613="","",IF(ISERROR(MATCH($J1613,SorP!$B$1:$B$6230,0)),"",INDIRECT("'SorP'!$A$"&amp;MATCH($J1613,SorP!$B$1:$B$6230,0))))</f>
        <v/>
      </c>
      <c r="U1613" s="239"/>
      <c r="V1613" s="269" t="e">
        <f>IF(C1613="",NA(),MATCH($B1613&amp;$C1613,'Smelter Look-up'!$J:$J,0))</f>
        <v>#N/A</v>
      </c>
      <c r="W1613" s="270"/>
      <c r="X1613" s="270">
        <f t="shared" ca="1" si="79"/>
        <v>0</v>
      </c>
      <c r="Y1613" s="270"/>
      <c r="Z1613" s="270"/>
      <c r="AB1613" s="272" t="str">
        <f t="shared" si="80"/>
        <v/>
      </c>
    </row>
    <row r="1614" spans="1:28" s="271" customFormat="1" ht="20.25">
      <c r="A1614" s="215"/>
      <c r="B1614" s="216" t="str">
        <f>IF(LEN(A1614)=0,"",INDEX('Smelter Look-up'!$A:$A,MATCH($A1614,'Smelter Look-up'!$E:$E,0)))</f>
        <v/>
      </c>
      <c r="C1614" s="220" t="str">
        <f>IF(LEN(A1614)=0,"",INDEX('Smelter Look-up'!$C:$C,MATCH($A1614,'Smelter Look-up'!$E:$E,0)))</f>
        <v/>
      </c>
      <c r="D1614" s="216"/>
      <c r="E1614" s="216" t="str">
        <f ca="1">IF(ISERROR($V1614),"",OFFSET('Smelter Look-up'!$D$4,$V1614-4,0)&amp;"")</f>
        <v/>
      </c>
      <c r="F1614" s="216" t="str">
        <f ca="1">IF(ISERROR($V1614),"",OFFSET('Smelter Look-up'!$E$4,$V1614-4,0))</f>
        <v/>
      </c>
      <c r="G1614" s="216" t="str">
        <f ca="1">IF(C1614=$X$4,"Enter smelter details", IF(ISERROR($V1614),"",OFFSET('Smelter Look-up'!$F$4,$V1614-4,0)))</f>
        <v/>
      </c>
      <c r="H1614" s="217" t="str">
        <f ca="1">IF(ISERROR($V1614),"",OFFSET('Smelter Look-up'!$G$4,$V1614-4,0))</f>
        <v/>
      </c>
      <c r="I1614" s="218" t="str">
        <f ca="1">IF(ISERROR($V1614),"",OFFSET('Smelter Look-up'!$H$4,$V1614-4,0))</f>
        <v/>
      </c>
      <c r="J1614" s="218" t="str">
        <f ca="1">IF(ISERROR($V1614),"",OFFSET('Smelter Look-up'!$I$4,$V1614-4,0))</f>
        <v/>
      </c>
      <c r="K1614" s="267"/>
      <c r="L1614" s="267"/>
      <c r="M1614" s="267"/>
      <c r="N1614" s="267"/>
      <c r="O1614" s="267"/>
      <c r="P1614" s="219"/>
      <c r="Q1614" s="268"/>
      <c r="R1614" s="216" t="str">
        <f ca="1">IF(ISERROR($V1614),"",OFFSET('Smelter Look-up'!$C$4,$V1614-4,0)&amp;"")</f>
        <v/>
      </c>
      <c r="S1614" s="224" t="str">
        <f t="shared" ca="1" si="78"/>
        <v/>
      </c>
      <c r="T1614" s="224" t="str">
        <f ca="1">IF(B1614="","",IF(ISERROR(MATCH($J1614,SorP!$B$1:$B$6230,0)),"",INDIRECT("'SorP'!$A$"&amp;MATCH($J1614,SorP!$B$1:$B$6230,0))))</f>
        <v/>
      </c>
      <c r="U1614" s="239"/>
      <c r="V1614" s="269" t="e">
        <f>IF(C1614="",NA(),MATCH($B1614&amp;$C1614,'Smelter Look-up'!$J:$J,0))</f>
        <v>#N/A</v>
      </c>
      <c r="W1614" s="270"/>
      <c r="X1614" s="270">
        <f t="shared" ca="1" si="79"/>
        <v>0</v>
      </c>
      <c r="Y1614" s="270"/>
      <c r="Z1614" s="270"/>
      <c r="AB1614" s="272" t="str">
        <f t="shared" si="80"/>
        <v/>
      </c>
    </row>
    <row r="1615" spans="1:28" s="271" customFormat="1" ht="20.25">
      <c r="A1615" s="215"/>
      <c r="B1615" s="216" t="str">
        <f>IF(LEN(A1615)=0,"",INDEX('Smelter Look-up'!$A:$A,MATCH($A1615,'Smelter Look-up'!$E:$E,0)))</f>
        <v/>
      </c>
      <c r="C1615" s="220" t="str">
        <f>IF(LEN(A1615)=0,"",INDEX('Smelter Look-up'!$C:$C,MATCH($A1615,'Smelter Look-up'!$E:$E,0)))</f>
        <v/>
      </c>
      <c r="D1615" s="216"/>
      <c r="E1615" s="216" t="str">
        <f ca="1">IF(ISERROR($V1615),"",OFFSET('Smelter Look-up'!$D$4,$V1615-4,0)&amp;"")</f>
        <v/>
      </c>
      <c r="F1615" s="216" t="str">
        <f ca="1">IF(ISERROR($V1615),"",OFFSET('Smelter Look-up'!$E$4,$V1615-4,0))</f>
        <v/>
      </c>
      <c r="G1615" s="216" t="str">
        <f ca="1">IF(C1615=$X$4,"Enter smelter details", IF(ISERROR($V1615),"",OFFSET('Smelter Look-up'!$F$4,$V1615-4,0)))</f>
        <v/>
      </c>
      <c r="H1615" s="217" t="str">
        <f ca="1">IF(ISERROR($V1615),"",OFFSET('Smelter Look-up'!$G$4,$V1615-4,0))</f>
        <v/>
      </c>
      <c r="I1615" s="218" t="str">
        <f ca="1">IF(ISERROR($V1615),"",OFFSET('Smelter Look-up'!$H$4,$V1615-4,0))</f>
        <v/>
      </c>
      <c r="J1615" s="218" t="str">
        <f ca="1">IF(ISERROR($V1615),"",OFFSET('Smelter Look-up'!$I$4,$V1615-4,0))</f>
        <v/>
      </c>
      <c r="K1615" s="267"/>
      <c r="L1615" s="267"/>
      <c r="M1615" s="267"/>
      <c r="N1615" s="267"/>
      <c r="O1615" s="267"/>
      <c r="P1615" s="219"/>
      <c r="Q1615" s="268"/>
      <c r="R1615" s="216" t="str">
        <f ca="1">IF(ISERROR($V1615),"",OFFSET('Smelter Look-up'!$C$4,$V1615-4,0)&amp;"")</f>
        <v/>
      </c>
      <c r="S1615" s="224" t="str">
        <f t="shared" ca="1" si="78"/>
        <v/>
      </c>
      <c r="T1615" s="224" t="str">
        <f ca="1">IF(B1615="","",IF(ISERROR(MATCH($J1615,SorP!$B$1:$B$6230,0)),"",INDIRECT("'SorP'!$A$"&amp;MATCH($J1615,SorP!$B$1:$B$6230,0))))</f>
        <v/>
      </c>
      <c r="U1615" s="239"/>
      <c r="V1615" s="269" t="e">
        <f>IF(C1615="",NA(),MATCH($B1615&amp;$C1615,'Smelter Look-up'!$J:$J,0))</f>
        <v>#N/A</v>
      </c>
      <c r="W1615" s="270"/>
      <c r="X1615" s="270">
        <f t="shared" ca="1" si="79"/>
        <v>0</v>
      </c>
      <c r="Y1615" s="270"/>
      <c r="Z1615" s="270"/>
      <c r="AB1615" s="272" t="str">
        <f t="shared" si="80"/>
        <v/>
      </c>
    </row>
    <row r="1616" spans="1:28" s="271" customFormat="1" ht="20.25">
      <c r="A1616" s="215"/>
      <c r="B1616" s="216" t="str">
        <f>IF(LEN(A1616)=0,"",INDEX('Smelter Look-up'!$A:$A,MATCH($A1616,'Smelter Look-up'!$E:$E,0)))</f>
        <v/>
      </c>
      <c r="C1616" s="220" t="str">
        <f>IF(LEN(A1616)=0,"",INDEX('Smelter Look-up'!$C:$C,MATCH($A1616,'Smelter Look-up'!$E:$E,0)))</f>
        <v/>
      </c>
      <c r="D1616" s="216"/>
      <c r="E1616" s="216" t="str">
        <f ca="1">IF(ISERROR($V1616),"",OFFSET('Smelter Look-up'!$D$4,$V1616-4,0)&amp;"")</f>
        <v/>
      </c>
      <c r="F1616" s="216" t="str">
        <f ca="1">IF(ISERROR($V1616),"",OFFSET('Smelter Look-up'!$E$4,$V1616-4,0))</f>
        <v/>
      </c>
      <c r="G1616" s="216" t="str">
        <f ca="1">IF(C1616=$X$4,"Enter smelter details", IF(ISERROR($V1616),"",OFFSET('Smelter Look-up'!$F$4,$V1616-4,0)))</f>
        <v/>
      </c>
      <c r="H1616" s="217" t="str">
        <f ca="1">IF(ISERROR($V1616),"",OFFSET('Smelter Look-up'!$G$4,$V1616-4,0))</f>
        <v/>
      </c>
      <c r="I1616" s="218" t="str">
        <f ca="1">IF(ISERROR($V1616),"",OFFSET('Smelter Look-up'!$H$4,$V1616-4,0))</f>
        <v/>
      </c>
      <c r="J1616" s="218" t="str">
        <f ca="1">IF(ISERROR($V1616),"",OFFSET('Smelter Look-up'!$I$4,$V1616-4,0))</f>
        <v/>
      </c>
      <c r="K1616" s="267"/>
      <c r="L1616" s="267"/>
      <c r="M1616" s="267"/>
      <c r="N1616" s="267"/>
      <c r="O1616" s="267"/>
      <c r="P1616" s="219"/>
      <c r="Q1616" s="268"/>
      <c r="R1616" s="216" t="str">
        <f ca="1">IF(ISERROR($V1616),"",OFFSET('Smelter Look-up'!$C$4,$V1616-4,0)&amp;"")</f>
        <v/>
      </c>
      <c r="S1616" s="224" t="str">
        <f t="shared" ca="1" si="78"/>
        <v/>
      </c>
      <c r="T1616" s="224" t="str">
        <f ca="1">IF(B1616="","",IF(ISERROR(MATCH($J1616,SorP!$B$1:$B$6230,0)),"",INDIRECT("'SorP'!$A$"&amp;MATCH($J1616,SorP!$B$1:$B$6230,0))))</f>
        <v/>
      </c>
      <c r="U1616" s="239"/>
      <c r="V1616" s="269" t="e">
        <f>IF(C1616="",NA(),MATCH($B1616&amp;$C1616,'Smelter Look-up'!$J:$J,0))</f>
        <v>#N/A</v>
      </c>
      <c r="W1616" s="270"/>
      <c r="X1616" s="270">
        <f t="shared" ca="1" si="79"/>
        <v>0</v>
      </c>
      <c r="Y1616" s="270"/>
      <c r="Z1616" s="270"/>
      <c r="AB1616" s="272" t="str">
        <f t="shared" si="80"/>
        <v/>
      </c>
    </row>
    <row r="1617" spans="1:28" s="271" customFormat="1" ht="20.25">
      <c r="A1617" s="215"/>
      <c r="B1617" s="216" t="str">
        <f>IF(LEN(A1617)=0,"",INDEX('Smelter Look-up'!$A:$A,MATCH($A1617,'Smelter Look-up'!$E:$E,0)))</f>
        <v/>
      </c>
      <c r="C1617" s="220" t="str">
        <f>IF(LEN(A1617)=0,"",INDEX('Smelter Look-up'!$C:$C,MATCH($A1617,'Smelter Look-up'!$E:$E,0)))</f>
        <v/>
      </c>
      <c r="D1617" s="216"/>
      <c r="E1617" s="216" t="str">
        <f ca="1">IF(ISERROR($V1617),"",OFFSET('Smelter Look-up'!$D$4,$V1617-4,0)&amp;"")</f>
        <v/>
      </c>
      <c r="F1617" s="216" t="str">
        <f ca="1">IF(ISERROR($V1617),"",OFFSET('Smelter Look-up'!$E$4,$V1617-4,0))</f>
        <v/>
      </c>
      <c r="G1617" s="216" t="str">
        <f ca="1">IF(C1617=$X$4,"Enter smelter details", IF(ISERROR($V1617),"",OFFSET('Smelter Look-up'!$F$4,$V1617-4,0)))</f>
        <v/>
      </c>
      <c r="H1617" s="217" t="str">
        <f ca="1">IF(ISERROR($V1617),"",OFFSET('Smelter Look-up'!$G$4,$V1617-4,0))</f>
        <v/>
      </c>
      <c r="I1617" s="218" t="str">
        <f ca="1">IF(ISERROR($V1617),"",OFFSET('Smelter Look-up'!$H$4,$V1617-4,0))</f>
        <v/>
      </c>
      <c r="J1617" s="218" t="str">
        <f ca="1">IF(ISERROR($V1617),"",OFFSET('Smelter Look-up'!$I$4,$V1617-4,0))</f>
        <v/>
      </c>
      <c r="K1617" s="267"/>
      <c r="L1617" s="267"/>
      <c r="M1617" s="267"/>
      <c r="N1617" s="267"/>
      <c r="O1617" s="267"/>
      <c r="P1617" s="219"/>
      <c r="Q1617" s="268"/>
      <c r="R1617" s="216" t="str">
        <f ca="1">IF(ISERROR($V1617),"",OFFSET('Smelter Look-up'!$C$4,$V1617-4,0)&amp;"")</f>
        <v/>
      </c>
      <c r="S1617" s="224" t="str">
        <f t="shared" ca="1" si="78"/>
        <v/>
      </c>
      <c r="T1617" s="224" t="str">
        <f ca="1">IF(B1617="","",IF(ISERROR(MATCH($J1617,SorP!$B$1:$B$6230,0)),"",INDIRECT("'SorP'!$A$"&amp;MATCH($J1617,SorP!$B$1:$B$6230,0))))</f>
        <v/>
      </c>
      <c r="U1617" s="239"/>
      <c r="V1617" s="269" t="e">
        <f>IF(C1617="",NA(),MATCH($B1617&amp;$C1617,'Smelter Look-up'!$J:$J,0))</f>
        <v>#N/A</v>
      </c>
      <c r="W1617" s="270"/>
      <c r="X1617" s="270">
        <f t="shared" ca="1" si="79"/>
        <v>0</v>
      </c>
      <c r="Y1617" s="270"/>
      <c r="Z1617" s="270"/>
      <c r="AB1617" s="272" t="str">
        <f t="shared" si="80"/>
        <v/>
      </c>
    </row>
    <row r="1618" spans="1:28" s="271" customFormat="1" ht="20.25">
      <c r="A1618" s="215"/>
      <c r="B1618" s="216" t="str">
        <f>IF(LEN(A1618)=0,"",INDEX('Smelter Look-up'!$A:$A,MATCH($A1618,'Smelter Look-up'!$E:$E,0)))</f>
        <v/>
      </c>
      <c r="C1618" s="220" t="str">
        <f>IF(LEN(A1618)=0,"",INDEX('Smelter Look-up'!$C:$C,MATCH($A1618,'Smelter Look-up'!$E:$E,0)))</f>
        <v/>
      </c>
      <c r="D1618" s="216"/>
      <c r="E1618" s="216" t="str">
        <f ca="1">IF(ISERROR($V1618),"",OFFSET('Smelter Look-up'!$D$4,$V1618-4,0)&amp;"")</f>
        <v/>
      </c>
      <c r="F1618" s="216" t="str">
        <f ca="1">IF(ISERROR($V1618),"",OFFSET('Smelter Look-up'!$E$4,$V1618-4,0))</f>
        <v/>
      </c>
      <c r="G1618" s="216" t="str">
        <f ca="1">IF(C1618=$X$4,"Enter smelter details", IF(ISERROR($V1618),"",OFFSET('Smelter Look-up'!$F$4,$V1618-4,0)))</f>
        <v/>
      </c>
      <c r="H1618" s="217" t="str">
        <f ca="1">IF(ISERROR($V1618),"",OFFSET('Smelter Look-up'!$G$4,$V1618-4,0))</f>
        <v/>
      </c>
      <c r="I1618" s="218" t="str">
        <f ca="1">IF(ISERROR($V1618),"",OFFSET('Smelter Look-up'!$H$4,$V1618-4,0))</f>
        <v/>
      </c>
      <c r="J1618" s="218" t="str">
        <f ca="1">IF(ISERROR($V1618),"",OFFSET('Smelter Look-up'!$I$4,$V1618-4,0))</f>
        <v/>
      </c>
      <c r="K1618" s="267"/>
      <c r="L1618" s="267"/>
      <c r="M1618" s="267"/>
      <c r="N1618" s="267"/>
      <c r="O1618" s="267"/>
      <c r="P1618" s="219"/>
      <c r="Q1618" s="268"/>
      <c r="R1618" s="216" t="str">
        <f ca="1">IF(ISERROR($V1618),"",OFFSET('Smelter Look-up'!$C$4,$V1618-4,0)&amp;"")</f>
        <v/>
      </c>
      <c r="S1618" s="224" t="str">
        <f t="shared" ca="1" si="78"/>
        <v/>
      </c>
      <c r="T1618" s="224" t="str">
        <f ca="1">IF(B1618="","",IF(ISERROR(MATCH($J1618,SorP!$B$1:$B$6230,0)),"",INDIRECT("'SorP'!$A$"&amp;MATCH($J1618,SorP!$B$1:$B$6230,0))))</f>
        <v/>
      </c>
      <c r="U1618" s="239"/>
      <c r="V1618" s="269" t="e">
        <f>IF(C1618="",NA(),MATCH($B1618&amp;$C1618,'Smelter Look-up'!$J:$J,0))</f>
        <v>#N/A</v>
      </c>
      <c r="W1618" s="270"/>
      <c r="X1618" s="270">
        <f t="shared" ca="1" si="79"/>
        <v>0</v>
      </c>
      <c r="Y1618" s="270"/>
      <c r="Z1618" s="270"/>
      <c r="AB1618" s="272" t="str">
        <f t="shared" si="80"/>
        <v/>
      </c>
    </row>
    <row r="1619" spans="1:28" s="271" customFormat="1" ht="20.25">
      <c r="A1619" s="215"/>
      <c r="B1619" s="216" t="str">
        <f>IF(LEN(A1619)=0,"",INDEX('Smelter Look-up'!$A:$A,MATCH($A1619,'Smelter Look-up'!$E:$E,0)))</f>
        <v/>
      </c>
      <c r="C1619" s="220" t="str">
        <f>IF(LEN(A1619)=0,"",INDEX('Smelter Look-up'!$C:$C,MATCH($A1619,'Smelter Look-up'!$E:$E,0)))</f>
        <v/>
      </c>
      <c r="D1619" s="216"/>
      <c r="E1619" s="216" t="str">
        <f ca="1">IF(ISERROR($V1619),"",OFFSET('Smelter Look-up'!$D$4,$V1619-4,0)&amp;"")</f>
        <v/>
      </c>
      <c r="F1619" s="216" t="str">
        <f ca="1">IF(ISERROR($V1619),"",OFFSET('Smelter Look-up'!$E$4,$V1619-4,0))</f>
        <v/>
      </c>
      <c r="G1619" s="216" t="str">
        <f ca="1">IF(C1619=$X$4,"Enter smelter details", IF(ISERROR($V1619),"",OFFSET('Smelter Look-up'!$F$4,$V1619-4,0)))</f>
        <v/>
      </c>
      <c r="H1619" s="217" t="str">
        <f ca="1">IF(ISERROR($V1619),"",OFFSET('Smelter Look-up'!$G$4,$V1619-4,0))</f>
        <v/>
      </c>
      <c r="I1619" s="218" t="str">
        <f ca="1">IF(ISERROR($V1619),"",OFFSET('Smelter Look-up'!$H$4,$V1619-4,0))</f>
        <v/>
      </c>
      <c r="J1619" s="218" t="str">
        <f ca="1">IF(ISERROR($V1619),"",OFFSET('Smelter Look-up'!$I$4,$V1619-4,0))</f>
        <v/>
      </c>
      <c r="K1619" s="267"/>
      <c r="L1619" s="267"/>
      <c r="M1619" s="267"/>
      <c r="N1619" s="267"/>
      <c r="O1619" s="267"/>
      <c r="P1619" s="219"/>
      <c r="Q1619" s="268"/>
      <c r="R1619" s="216" t="str">
        <f ca="1">IF(ISERROR($V1619),"",OFFSET('Smelter Look-up'!$C$4,$V1619-4,0)&amp;"")</f>
        <v/>
      </c>
      <c r="S1619" s="224" t="str">
        <f t="shared" ca="1" si="78"/>
        <v/>
      </c>
      <c r="T1619" s="224" t="str">
        <f ca="1">IF(B1619="","",IF(ISERROR(MATCH($J1619,SorP!$B$1:$B$6230,0)),"",INDIRECT("'SorP'!$A$"&amp;MATCH($J1619,SorP!$B$1:$B$6230,0))))</f>
        <v/>
      </c>
      <c r="U1619" s="239"/>
      <c r="V1619" s="269" t="e">
        <f>IF(C1619="",NA(),MATCH($B1619&amp;$C1619,'Smelter Look-up'!$J:$J,0))</f>
        <v>#N/A</v>
      </c>
      <c r="W1619" s="270"/>
      <c r="X1619" s="270">
        <f t="shared" ca="1" si="79"/>
        <v>0</v>
      </c>
      <c r="Y1619" s="270"/>
      <c r="Z1619" s="270"/>
      <c r="AB1619" s="272" t="str">
        <f t="shared" si="80"/>
        <v/>
      </c>
    </row>
    <row r="1620" spans="1:28" s="271" customFormat="1" ht="20.25">
      <c r="A1620" s="215"/>
      <c r="B1620" s="216" t="str">
        <f>IF(LEN(A1620)=0,"",INDEX('Smelter Look-up'!$A:$A,MATCH($A1620,'Smelter Look-up'!$E:$E,0)))</f>
        <v/>
      </c>
      <c r="C1620" s="220" t="str">
        <f>IF(LEN(A1620)=0,"",INDEX('Smelter Look-up'!$C:$C,MATCH($A1620,'Smelter Look-up'!$E:$E,0)))</f>
        <v/>
      </c>
      <c r="D1620" s="216"/>
      <c r="E1620" s="216" t="str">
        <f ca="1">IF(ISERROR($V1620),"",OFFSET('Smelter Look-up'!$D$4,$V1620-4,0)&amp;"")</f>
        <v/>
      </c>
      <c r="F1620" s="216" t="str">
        <f ca="1">IF(ISERROR($V1620),"",OFFSET('Smelter Look-up'!$E$4,$V1620-4,0))</f>
        <v/>
      </c>
      <c r="G1620" s="216" t="str">
        <f ca="1">IF(C1620=$X$4,"Enter smelter details", IF(ISERROR($V1620),"",OFFSET('Smelter Look-up'!$F$4,$V1620-4,0)))</f>
        <v/>
      </c>
      <c r="H1620" s="217" t="str">
        <f ca="1">IF(ISERROR($V1620),"",OFFSET('Smelter Look-up'!$G$4,$V1620-4,0))</f>
        <v/>
      </c>
      <c r="I1620" s="218" t="str">
        <f ca="1">IF(ISERROR($V1620),"",OFFSET('Smelter Look-up'!$H$4,$V1620-4,0))</f>
        <v/>
      </c>
      <c r="J1620" s="218" t="str">
        <f ca="1">IF(ISERROR($V1620),"",OFFSET('Smelter Look-up'!$I$4,$V1620-4,0))</f>
        <v/>
      </c>
      <c r="K1620" s="267"/>
      <c r="L1620" s="267"/>
      <c r="M1620" s="267"/>
      <c r="N1620" s="267"/>
      <c r="O1620" s="267"/>
      <c r="P1620" s="219"/>
      <c r="Q1620" s="268"/>
      <c r="R1620" s="216" t="str">
        <f ca="1">IF(ISERROR($V1620),"",OFFSET('Smelter Look-up'!$C$4,$V1620-4,0)&amp;"")</f>
        <v/>
      </c>
      <c r="S1620" s="224" t="str">
        <f t="shared" ca="1" si="78"/>
        <v/>
      </c>
      <c r="T1620" s="224" t="str">
        <f ca="1">IF(B1620="","",IF(ISERROR(MATCH($J1620,SorP!$B$1:$B$6230,0)),"",INDIRECT("'SorP'!$A$"&amp;MATCH($J1620,SorP!$B$1:$B$6230,0))))</f>
        <v/>
      </c>
      <c r="U1620" s="239"/>
      <c r="V1620" s="269" t="e">
        <f>IF(C1620="",NA(),MATCH($B1620&amp;$C1620,'Smelter Look-up'!$J:$J,0))</f>
        <v>#N/A</v>
      </c>
      <c r="W1620" s="270"/>
      <c r="X1620" s="270">
        <f t="shared" ca="1" si="79"/>
        <v>0</v>
      </c>
      <c r="Y1620" s="270"/>
      <c r="Z1620" s="270"/>
      <c r="AB1620" s="272" t="str">
        <f t="shared" si="80"/>
        <v/>
      </c>
    </row>
    <row r="1621" spans="1:28" s="271" customFormat="1" ht="20.25">
      <c r="A1621" s="215"/>
      <c r="B1621" s="216" t="str">
        <f>IF(LEN(A1621)=0,"",INDEX('Smelter Look-up'!$A:$A,MATCH($A1621,'Smelter Look-up'!$E:$E,0)))</f>
        <v/>
      </c>
      <c r="C1621" s="220" t="str">
        <f>IF(LEN(A1621)=0,"",INDEX('Smelter Look-up'!$C:$C,MATCH($A1621,'Smelter Look-up'!$E:$E,0)))</f>
        <v/>
      </c>
      <c r="D1621" s="216"/>
      <c r="E1621" s="216" t="str">
        <f ca="1">IF(ISERROR($V1621),"",OFFSET('Smelter Look-up'!$D$4,$V1621-4,0)&amp;"")</f>
        <v/>
      </c>
      <c r="F1621" s="216" t="str">
        <f ca="1">IF(ISERROR($V1621),"",OFFSET('Smelter Look-up'!$E$4,$V1621-4,0))</f>
        <v/>
      </c>
      <c r="G1621" s="216" t="str">
        <f ca="1">IF(C1621=$X$4,"Enter smelter details", IF(ISERROR($V1621),"",OFFSET('Smelter Look-up'!$F$4,$V1621-4,0)))</f>
        <v/>
      </c>
      <c r="H1621" s="217" t="str">
        <f ca="1">IF(ISERROR($V1621),"",OFFSET('Smelter Look-up'!$G$4,$V1621-4,0))</f>
        <v/>
      </c>
      <c r="I1621" s="218" t="str">
        <f ca="1">IF(ISERROR($V1621),"",OFFSET('Smelter Look-up'!$H$4,$V1621-4,0))</f>
        <v/>
      </c>
      <c r="J1621" s="218" t="str">
        <f ca="1">IF(ISERROR($V1621),"",OFFSET('Smelter Look-up'!$I$4,$V1621-4,0))</f>
        <v/>
      </c>
      <c r="K1621" s="267"/>
      <c r="L1621" s="267"/>
      <c r="M1621" s="267"/>
      <c r="N1621" s="267"/>
      <c r="O1621" s="267"/>
      <c r="P1621" s="219"/>
      <c r="Q1621" s="268"/>
      <c r="R1621" s="216" t="str">
        <f ca="1">IF(ISERROR($V1621),"",OFFSET('Smelter Look-up'!$C$4,$V1621-4,0)&amp;"")</f>
        <v/>
      </c>
      <c r="S1621" s="224" t="str">
        <f t="shared" ca="1" si="78"/>
        <v/>
      </c>
      <c r="T1621" s="224" t="str">
        <f ca="1">IF(B1621="","",IF(ISERROR(MATCH($J1621,SorP!$B$1:$B$6230,0)),"",INDIRECT("'SorP'!$A$"&amp;MATCH($J1621,SorP!$B$1:$B$6230,0))))</f>
        <v/>
      </c>
      <c r="U1621" s="239"/>
      <c r="V1621" s="269" t="e">
        <f>IF(C1621="",NA(),MATCH($B1621&amp;$C1621,'Smelter Look-up'!$J:$J,0))</f>
        <v>#N/A</v>
      </c>
      <c r="W1621" s="270"/>
      <c r="X1621" s="270">
        <f t="shared" ca="1" si="79"/>
        <v>0</v>
      </c>
      <c r="Y1621" s="270"/>
      <c r="Z1621" s="270"/>
      <c r="AB1621" s="272" t="str">
        <f t="shared" si="80"/>
        <v/>
      </c>
    </row>
    <row r="1622" spans="1:28" s="271" customFormat="1" ht="20.25">
      <c r="A1622" s="215"/>
      <c r="B1622" s="216" t="str">
        <f>IF(LEN(A1622)=0,"",INDEX('Smelter Look-up'!$A:$A,MATCH($A1622,'Smelter Look-up'!$E:$E,0)))</f>
        <v/>
      </c>
      <c r="C1622" s="220" t="str">
        <f>IF(LEN(A1622)=0,"",INDEX('Smelter Look-up'!$C:$C,MATCH($A1622,'Smelter Look-up'!$E:$E,0)))</f>
        <v/>
      </c>
      <c r="D1622" s="216"/>
      <c r="E1622" s="216" t="str">
        <f ca="1">IF(ISERROR($V1622),"",OFFSET('Smelter Look-up'!$D$4,$V1622-4,0)&amp;"")</f>
        <v/>
      </c>
      <c r="F1622" s="216" t="str">
        <f ca="1">IF(ISERROR($V1622),"",OFFSET('Smelter Look-up'!$E$4,$V1622-4,0))</f>
        <v/>
      </c>
      <c r="G1622" s="216" t="str">
        <f ca="1">IF(C1622=$X$4,"Enter smelter details", IF(ISERROR($V1622),"",OFFSET('Smelter Look-up'!$F$4,$V1622-4,0)))</f>
        <v/>
      </c>
      <c r="H1622" s="217" t="str">
        <f ca="1">IF(ISERROR($V1622),"",OFFSET('Smelter Look-up'!$G$4,$V1622-4,0))</f>
        <v/>
      </c>
      <c r="I1622" s="218" t="str">
        <f ca="1">IF(ISERROR($V1622),"",OFFSET('Smelter Look-up'!$H$4,$V1622-4,0))</f>
        <v/>
      </c>
      <c r="J1622" s="218" t="str">
        <f ca="1">IF(ISERROR($V1622),"",OFFSET('Smelter Look-up'!$I$4,$V1622-4,0))</f>
        <v/>
      </c>
      <c r="K1622" s="267"/>
      <c r="L1622" s="267"/>
      <c r="M1622" s="267"/>
      <c r="N1622" s="267"/>
      <c r="O1622" s="267"/>
      <c r="P1622" s="219"/>
      <c r="Q1622" s="268"/>
      <c r="R1622" s="216" t="str">
        <f ca="1">IF(ISERROR($V1622),"",OFFSET('Smelter Look-up'!$C$4,$V1622-4,0)&amp;"")</f>
        <v/>
      </c>
      <c r="S1622" s="224" t="str">
        <f t="shared" ca="1" si="78"/>
        <v/>
      </c>
      <c r="T1622" s="224" t="str">
        <f ca="1">IF(B1622="","",IF(ISERROR(MATCH($J1622,SorP!$B$1:$B$6230,0)),"",INDIRECT("'SorP'!$A$"&amp;MATCH($J1622,SorP!$B$1:$B$6230,0))))</f>
        <v/>
      </c>
      <c r="U1622" s="239"/>
      <c r="V1622" s="269" t="e">
        <f>IF(C1622="",NA(),MATCH($B1622&amp;$C1622,'Smelter Look-up'!$J:$J,0))</f>
        <v>#N/A</v>
      </c>
      <c r="W1622" s="270"/>
      <c r="X1622" s="270">
        <f t="shared" ca="1" si="79"/>
        <v>0</v>
      </c>
      <c r="Y1622" s="270"/>
      <c r="Z1622" s="270"/>
      <c r="AB1622" s="272" t="str">
        <f t="shared" si="80"/>
        <v/>
      </c>
    </row>
    <row r="1623" spans="1:28" s="271" customFormat="1" ht="20.25">
      <c r="A1623" s="215"/>
      <c r="B1623" s="216" t="str">
        <f>IF(LEN(A1623)=0,"",INDEX('Smelter Look-up'!$A:$A,MATCH($A1623,'Smelter Look-up'!$E:$E,0)))</f>
        <v/>
      </c>
      <c r="C1623" s="220" t="str">
        <f>IF(LEN(A1623)=0,"",INDEX('Smelter Look-up'!$C:$C,MATCH($A1623,'Smelter Look-up'!$E:$E,0)))</f>
        <v/>
      </c>
      <c r="D1623" s="216"/>
      <c r="E1623" s="216" t="str">
        <f ca="1">IF(ISERROR($V1623),"",OFFSET('Smelter Look-up'!$D$4,$V1623-4,0)&amp;"")</f>
        <v/>
      </c>
      <c r="F1623" s="216" t="str">
        <f ca="1">IF(ISERROR($V1623),"",OFFSET('Smelter Look-up'!$E$4,$V1623-4,0))</f>
        <v/>
      </c>
      <c r="G1623" s="216" t="str">
        <f ca="1">IF(C1623=$X$4,"Enter smelter details", IF(ISERROR($V1623),"",OFFSET('Smelter Look-up'!$F$4,$V1623-4,0)))</f>
        <v/>
      </c>
      <c r="H1623" s="217" t="str">
        <f ca="1">IF(ISERROR($V1623),"",OFFSET('Smelter Look-up'!$G$4,$V1623-4,0))</f>
        <v/>
      </c>
      <c r="I1623" s="218" t="str">
        <f ca="1">IF(ISERROR($V1623),"",OFFSET('Smelter Look-up'!$H$4,$V1623-4,0))</f>
        <v/>
      </c>
      <c r="J1623" s="218" t="str">
        <f ca="1">IF(ISERROR($V1623),"",OFFSET('Smelter Look-up'!$I$4,$V1623-4,0))</f>
        <v/>
      </c>
      <c r="K1623" s="267"/>
      <c r="L1623" s="267"/>
      <c r="M1623" s="267"/>
      <c r="N1623" s="267"/>
      <c r="O1623" s="267"/>
      <c r="P1623" s="219"/>
      <c r="Q1623" s="268"/>
      <c r="R1623" s="216" t="str">
        <f ca="1">IF(ISERROR($V1623),"",OFFSET('Smelter Look-up'!$C$4,$V1623-4,0)&amp;"")</f>
        <v/>
      </c>
      <c r="S1623" s="224" t="str">
        <f t="shared" ca="1" si="78"/>
        <v/>
      </c>
      <c r="T1623" s="224" t="str">
        <f ca="1">IF(B1623="","",IF(ISERROR(MATCH($J1623,SorP!$B$1:$B$6230,0)),"",INDIRECT("'SorP'!$A$"&amp;MATCH($J1623,SorP!$B$1:$B$6230,0))))</f>
        <v/>
      </c>
      <c r="U1623" s="239"/>
      <c r="V1623" s="269" t="e">
        <f>IF(C1623="",NA(),MATCH($B1623&amp;$C1623,'Smelter Look-up'!$J:$J,0))</f>
        <v>#N/A</v>
      </c>
      <c r="W1623" s="270"/>
      <c r="X1623" s="270">
        <f t="shared" ca="1" si="79"/>
        <v>0</v>
      </c>
      <c r="Y1623" s="270"/>
      <c r="Z1623" s="270"/>
      <c r="AB1623" s="272" t="str">
        <f t="shared" si="80"/>
        <v/>
      </c>
    </row>
    <row r="1624" spans="1:28" s="271" customFormat="1" ht="20.25">
      <c r="A1624" s="215"/>
      <c r="B1624" s="216" t="str">
        <f>IF(LEN(A1624)=0,"",INDEX('Smelter Look-up'!$A:$A,MATCH($A1624,'Smelter Look-up'!$E:$E,0)))</f>
        <v/>
      </c>
      <c r="C1624" s="220" t="str">
        <f>IF(LEN(A1624)=0,"",INDEX('Smelter Look-up'!$C:$C,MATCH($A1624,'Smelter Look-up'!$E:$E,0)))</f>
        <v/>
      </c>
      <c r="D1624" s="216"/>
      <c r="E1624" s="216" t="str">
        <f ca="1">IF(ISERROR($V1624),"",OFFSET('Smelter Look-up'!$D$4,$V1624-4,0)&amp;"")</f>
        <v/>
      </c>
      <c r="F1624" s="216" t="str">
        <f ca="1">IF(ISERROR($V1624),"",OFFSET('Smelter Look-up'!$E$4,$V1624-4,0))</f>
        <v/>
      </c>
      <c r="G1624" s="216" t="str">
        <f ca="1">IF(C1624=$X$4,"Enter smelter details", IF(ISERROR($V1624),"",OFFSET('Smelter Look-up'!$F$4,$V1624-4,0)))</f>
        <v/>
      </c>
      <c r="H1624" s="217" t="str">
        <f ca="1">IF(ISERROR($V1624),"",OFFSET('Smelter Look-up'!$G$4,$V1624-4,0))</f>
        <v/>
      </c>
      <c r="I1624" s="218" t="str">
        <f ca="1">IF(ISERROR($V1624),"",OFFSET('Smelter Look-up'!$H$4,$V1624-4,0))</f>
        <v/>
      </c>
      <c r="J1624" s="218" t="str">
        <f ca="1">IF(ISERROR($V1624),"",OFFSET('Smelter Look-up'!$I$4,$V1624-4,0))</f>
        <v/>
      </c>
      <c r="K1624" s="267"/>
      <c r="L1624" s="267"/>
      <c r="M1624" s="267"/>
      <c r="N1624" s="267"/>
      <c r="O1624" s="267"/>
      <c r="P1624" s="219"/>
      <c r="Q1624" s="268"/>
      <c r="R1624" s="216" t="str">
        <f ca="1">IF(ISERROR($V1624),"",OFFSET('Smelter Look-up'!$C$4,$V1624-4,0)&amp;"")</f>
        <v/>
      </c>
      <c r="S1624" s="224" t="str">
        <f t="shared" ca="1" si="78"/>
        <v/>
      </c>
      <c r="T1624" s="224" t="str">
        <f ca="1">IF(B1624="","",IF(ISERROR(MATCH($J1624,SorP!$B$1:$B$6230,0)),"",INDIRECT("'SorP'!$A$"&amp;MATCH($J1624,SorP!$B$1:$B$6230,0))))</f>
        <v/>
      </c>
      <c r="U1624" s="239"/>
      <c r="V1624" s="269" t="e">
        <f>IF(C1624="",NA(),MATCH($B1624&amp;$C1624,'Smelter Look-up'!$J:$J,0))</f>
        <v>#N/A</v>
      </c>
      <c r="W1624" s="270"/>
      <c r="X1624" s="270">
        <f t="shared" ca="1" si="79"/>
        <v>0</v>
      </c>
      <c r="Y1624" s="270"/>
      <c r="Z1624" s="270"/>
      <c r="AB1624" s="272" t="str">
        <f t="shared" si="80"/>
        <v/>
      </c>
    </row>
    <row r="1625" spans="1:28" s="271" customFormat="1" ht="20.25">
      <c r="A1625" s="215"/>
      <c r="B1625" s="216" t="str">
        <f>IF(LEN(A1625)=0,"",INDEX('Smelter Look-up'!$A:$A,MATCH($A1625,'Smelter Look-up'!$E:$E,0)))</f>
        <v/>
      </c>
      <c r="C1625" s="220" t="str">
        <f>IF(LEN(A1625)=0,"",INDEX('Smelter Look-up'!$C:$C,MATCH($A1625,'Smelter Look-up'!$E:$E,0)))</f>
        <v/>
      </c>
      <c r="D1625" s="216"/>
      <c r="E1625" s="216" t="str">
        <f ca="1">IF(ISERROR($V1625),"",OFFSET('Smelter Look-up'!$D$4,$V1625-4,0)&amp;"")</f>
        <v/>
      </c>
      <c r="F1625" s="216" t="str">
        <f ca="1">IF(ISERROR($V1625),"",OFFSET('Smelter Look-up'!$E$4,$V1625-4,0))</f>
        <v/>
      </c>
      <c r="G1625" s="216" t="str">
        <f ca="1">IF(C1625=$X$4,"Enter smelter details", IF(ISERROR($V1625),"",OFFSET('Smelter Look-up'!$F$4,$V1625-4,0)))</f>
        <v/>
      </c>
      <c r="H1625" s="217" t="str">
        <f ca="1">IF(ISERROR($V1625),"",OFFSET('Smelter Look-up'!$G$4,$V1625-4,0))</f>
        <v/>
      </c>
      <c r="I1625" s="218" t="str">
        <f ca="1">IF(ISERROR($V1625),"",OFFSET('Smelter Look-up'!$H$4,$V1625-4,0))</f>
        <v/>
      </c>
      <c r="J1625" s="218" t="str">
        <f ca="1">IF(ISERROR($V1625),"",OFFSET('Smelter Look-up'!$I$4,$V1625-4,0))</f>
        <v/>
      </c>
      <c r="K1625" s="267"/>
      <c r="L1625" s="267"/>
      <c r="M1625" s="267"/>
      <c r="N1625" s="267"/>
      <c r="O1625" s="267"/>
      <c r="P1625" s="219"/>
      <c r="Q1625" s="268"/>
      <c r="R1625" s="216" t="str">
        <f ca="1">IF(ISERROR($V1625),"",OFFSET('Smelter Look-up'!$C$4,$V1625-4,0)&amp;"")</f>
        <v/>
      </c>
      <c r="S1625" s="224" t="str">
        <f t="shared" ca="1" si="78"/>
        <v/>
      </c>
      <c r="T1625" s="224" t="str">
        <f ca="1">IF(B1625="","",IF(ISERROR(MATCH($J1625,SorP!$B$1:$B$6230,0)),"",INDIRECT("'SorP'!$A$"&amp;MATCH($J1625,SorP!$B$1:$B$6230,0))))</f>
        <v/>
      </c>
      <c r="U1625" s="239"/>
      <c r="V1625" s="269" t="e">
        <f>IF(C1625="",NA(),MATCH($B1625&amp;$C1625,'Smelter Look-up'!$J:$J,0))</f>
        <v>#N/A</v>
      </c>
      <c r="W1625" s="270"/>
      <c r="X1625" s="270">
        <f t="shared" ca="1" si="79"/>
        <v>0</v>
      </c>
      <c r="Y1625" s="270"/>
      <c r="Z1625" s="270"/>
      <c r="AB1625" s="272" t="str">
        <f t="shared" si="80"/>
        <v/>
      </c>
    </row>
    <row r="1626" spans="1:28" s="271" customFormat="1" ht="20.25">
      <c r="A1626" s="215"/>
      <c r="B1626" s="216" t="str">
        <f>IF(LEN(A1626)=0,"",INDEX('Smelter Look-up'!$A:$A,MATCH($A1626,'Smelter Look-up'!$E:$E,0)))</f>
        <v/>
      </c>
      <c r="C1626" s="220" t="str">
        <f>IF(LEN(A1626)=0,"",INDEX('Smelter Look-up'!$C:$C,MATCH($A1626,'Smelter Look-up'!$E:$E,0)))</f>
        <v/>
      </c>
      <c r="D1626" s="216"/>
      <c r="E1626" s="216" t="str">
        <f ca="1">IF(ISERROR($V1626),"",OFFSET('Smelter Look-up'!$D$4,$V1626-4,0)&amp;"")</f>
        <v/>
      </c>
      <c r="F1626" s="216" t="str">
        <f ca="1">IF(ISERROR($V1626),"",OFFSET('Smelter Look-up'!$E$4,$V1626-4,0))</f>
        <v/>
      </c>
      <c r="G1626" s="216" t="str">
        <f ca="1">IF(C1626=$X$4,"Enter smelter details", IF(ISERROR($V1626),"",OFFSET('Smelter Look-up'!$F$4,$V1626-4,0)))</f>
        <v/>
      </c>
      <c r="H1626" s="217" t="str">
        <f ca="1">IF(ISERROR($V1626),"",OFFSET('Smelter Look-up'!$G$4,$V1626-4,0))</f>
        <v/>
      </c>
      <c r="I1626" s="218" t="str">
        <f ca="1">IF(ISERROR($V1626),"",OFFSET('Smelter Look-up'!$H$4,$V1626-4,0))</f>
        <v/>
      </c>
      <c r="J1626" s="218" t="str">
        <f ca="1">IF(ISERROR($V1626),"",OFFSET('Smelter Look-up'!$I$4,$V1626-4,0))</f>
        <v/>
      </c>
      <c r="K1626" s="267"/>
      <c r="L1626" s="267"/>
      <c r="M1626" s="267"/>
      <c r="N1626" s="267"/>
      <c r="O1626" s="267"/>
      <c r="P1626" s="219"/>
      <c r="Q1626" s="268"/>
      <c r="R1626" s="216" t="str">
        <f ca="1">IF(ISERROR($V1626),"",OFFSET('Smelter Look-up'!$C$4,$V1626-4,0)&amp;"")</f>
        <v/>
      </c>
      <c r="S1626" s="224" t="str">
        <f t="shared" ca="1" si="78"/>
        <v/>
      </c>
      <c r="T1626" s="224" t="str">
        <f ca="1">IF(B1626="","",IF(ISERROR(MATCH($J1626,SorP!$B$1:$B$6230,0)),"",INDIRECT("'SorP'!$A$"&amp;MATCH($J1626,SorP!$B$1:$B$6230,0))))</f>
        <v/>
      </c>
      <c r="U1626" s="239"/>
      <c r="V1626" s="269" t="e">
        <f>IF(C1626="",NA(),MATCH($B1626&amp;$C1626,'Smelter Look-up'!$J:$J,0))</f>
        <v>#N/A</v>
      </c>
      <c r="W1626" s="270"/>
      <c r="X1626" s="270">
        <f t="shared" ca="1" si="79"/>
        <v>0</v>
      </c>
      <c r="Y1626" s="270"/>
      <c r="Z1626" s="270"/>
      <c r="AB1626" s="272" t="str">
        <f t="shared" si="80"/>
        <v/>
      </c>
    </row>
    <row r="1627" spans="1:28" s="271" customFormat="1" ht="20.25">
      <c r="A1627" s="215"/>
      <c r="B1627" s="216" t="str">
        <f>IF(LEN(A1627)=0,"",INDEX('Smelter Look-up'!$A:$A,MATCH($A1627,'Smelter Look-up'!$E:$E,0)))</f>
        <v/>
      </c>
      <c r="C1627" s="220" t="str">
        <f>IF(LEN(A1627)=0,"",INDEX('Smelter Look-up'!$C:$C,MATCH($A1627,'Smelter Look-up'!$E:$E,0)))</f>
        <v/>
      </c>
      <c r="D1627" s="216"/>
      <c r="E1627" s="216" t="str">
        <f ca="1">IF(ISERROR($V1627),"",OFFSET('Smelter Look-up'!$D$4,$V1627-4,0)&amp;"")</f>
        <v/>
      </c>
      <c r="F1627" s="216" t="str">
        <f ca="1">IF(ISERROR($V1627),"",OFFSET('Smelter Look-up'!$E$4,$V1627-4,0))</f>
        <v/>
      </c>
      <c r="G1627" s="216" t="str">
        <f ca="1">IF(C1627=$X$4,"Enter smelter details", IF(ISERROR($V1627),"",OFFSET('Smelter Look-up'!$F$4,$V1627-4,0)))</f>
        <v/>
      </c>
      <c r="H1627" s="217" t="str">
        <f ca="1">IF(ISERROR($V1627),"",OFFSET('Smelter Look-up'!$G$4,$V1627-4,0))</f>
        <v/>
      </c>
      <c r="I1627" s="218" t="str">
        <f ca="1">IF(ISERROR($V1627),"",OFFSET('Smelter Look-up'!$H$4,$V1627-4,0))</f>
        <v/>
      </c>
      <c r="J1627" s="218" t="str">
        <f ca="1">IF(ISERROR($V1627),"",OFFSET('Smelter Look-up'!$I$4,$V1627-4,0))</f>
        <v/>
      </c>
      <c r="K1627" s="267"/>
      <c r="L1627" s="267"/>
      <c r="M1627" s="267"/>
      <c r="N1627" s="267"/>
      <c r="O1627" s="267"/>
      <c r="P1627" s="219"/>
      <c r="Q1627" s="268"/>
      <c r="R1627" s="216" t="str">
        <f ca="1">IF(ISERROR($V1627),"",OFFSET('Smelter Look-up'!$C$4,$V1627-4,0)&amp;"")</f>
        <v/>
      </c>
      <c r="S1627" s="224" t="str">
        <f t="shared" ca="1" si="78"/>
        <v/>
      </c>
      <c r="T1627" s="224" t="str">
        <f ca="1">IF(B1627="","",IF(ISERROR(MATCH($J1627,SorP!$B$1:$B$6230,0)),"",INDIRECT("'SorP'!$A$"&amp;MATCH($J1627,SorP!$B$1:$B$6230,0))))</f>
        <v/>
      </c>
      <c r="U1627" s="239"/>
      <c r="V1627" s="269" t="e">
        <f>IF(C1627="",NA(),MATCH($B1627&amp;$C1627,'Smelter Look-up'!$J:$J,0))</f>
        <v>#N/A</v>
      </c>
      <c r="W1627" s="270"/>
      <c r="X1627" s="270">
        <f t="shared" ca="1" si="79"/>
        <v>0</v>
      </c>
      <c r="Y1627" s="270"/>
      <c r="Z1627" s="270"/>
      <c r="AB1627" s="272" t="str">
        <f t="shared" si="80"/>
        <v/>
      </c>
    </row>
    <row r="1628" spans="1:28" s="271" customFormat="1" ht="20.25">
      <c r="A1628" s="215"/>
      <c r="B1628" s="216" t="str">
        <f>IF(LEN(A1628)=0,"",INDEX('Smelter Look-up'!$A:$A,MATCH($A1628,'Smelter Look-up'!$E:$E,0)))</f>
        <v/>
      </c>
      <c r="C1628" s="220" t="str">
        <f>IF(LEN(A1628)=0,"",INDEX('Smelter Look-up'!$C:$C,MATCH($A1628,'Smelter Look-up'!$E:$E,0)))</f>
        <v/>
      </c>
      <c r="D1628" s="216"/>
      <c r="E1628" s="216" t="str">
        <f ca="1">IF(ISERROR($V1628),"",OFFSET('Smelter Look-up'!$D$4,$V1628-4,0)&amp;"")</f>
        <v/>
      </c>
      <c r="F1628" s="216" t="str">
        <f ca="1">IF(ISERROR($V1628),"",OFFSET('Smelter Look-up'!$E$4,$V1628-4,0))</f>
        <v/>
      </c>
      <c r="G1628" s="216" t="str">
        <f ca="1">IF(C1628=$X$4,"Enter smelter details", IF(ISERROR($V1628),"",OFFSET('Smelter Look-up'!$F$4,$V1628-4,0)))</f>
        <v/>
      </c>
      <c r="H1628" s="217" t="str">
        <f ca="1">IF(ISERROR($V1628),"",OFFSET('Smelter Look-up'!$G$4,$V1628-4,0))</f>
        <v/>
      </c>
      <c r="I1628" s="218" t="str">
        <f ca="1">IF(ISERROR($V1628),"",OFFSET('Smelter Look-up'!$H$4,$V1628-4,0))</f>
        <v/>
      </c>
      <c r="J1628" s="218" t="str">
        <f ca="1">IF(ISERROR($V1628),"",OFFSET('Smelter Look-up'!$I$4,$V1628-4,0))</f>
        <v/>
      </c>
      <c r="K1628" s="267"/>
      <c r="L1628" s="267"/>
      <c r="M1628" s="267"/>
      <c r="N1628" s="267"/>
      <c r="O1628" s="267"/>
      <c r="P1628" s="219"/>
      <c r="Q1628" s="268"/>
      <c r="R1628" s="216" t="str">
        <f ca="1">IF(ISERROR($V1628),"",OFFSET('Smelter Look-up'!$C$4,$V1628-4,0)&amp;"")</f>
        <v/>
      </c>
      <c r="S1628" s="224" t="str">
        <f t="shared" ca="1" si="78"/>
        <v/>
      </c>
      <c r="T1628" s="224" t="str">
        <f ca="1">IF(B1628="","",IF(ISERROR(MATCH($J1628,SorP!$B$1:$B$6230,0)),"",INDIRECT("'SorP'!$A$"&amp;MATCH($J1628,SorP!$B$1:$B$6230,0))))</f>
        <v/>
      </c>
      <c r="U1628" s="239"/>
      <c r="V1628" s="269" t="e">
        <f>IF(C1628="",NA(),MATCH($B1628&amp;$C1628,'Smelter Look-up'!$J:$J,0))</f>
        <v>#N/A</v>
      </c>
      <c r="W1628" s="270"/>
      <c r="X1628" s="270">
        <f t="shared" ca="1" si="79"/>
        <v>0</v>
      </c>
      <c r="Y1628" s="270"/>
      <c r="Z1628" s="270"/>
      <c r="AB1628" s="272" t="str">
        <f t="shared" si="80"/>
        <v/>
      </c>
    </row>
    <row r="1629" spans="1:28" s="271" customFormat="1" ht="20.25">
      <c r="A1629" s="215"/>
      <c r="B1629" s="216" t="str">
        <f>IF(LEN(A1629)=0,"",INDEX('Smelter Look-up'!$A:$A,MATCH($A1629,'Smelter Look-up'!$E:$E,0)))</f>
        <v/>
      </c>
      <c r="C1629" s="220" t="str">
        <f>IF(LEN(A1629)=0,"",INDEX('Smelter Look-up'!$C:$C,MATCH($A1629,'Smelter Look-up'!$E:$E,0)))</f>
        <v/>
      </c>
      <c r="D1629" s="216"/>
      <c r="E1629" s="216" t="str">
        <f ca="1">IF(ISERROR($V1629),"",OFFSET('Smelter Look-up'!$D$4,$V1629-4,0)&amp;"")</f>
        <v/>
      </c>
      <c r="F1629" s="216" t="str">
        <f ca="1">IF(ISERROR($V1629),"",OFFSET('Smelter Look-up'!$E$4,$V1629-4,0))</f>
        <v/>
      </c>
      <c r="G1629" s="216" t="str">
        <f ca="1">IF(C1629=$X$4,"Enter smelter details", IF(ISERROR($V1629),"",OFFSET('Smelter Look-up'!$F$4,$V1629-4,0)))</f>
        <v/>
      </c>
      <c r="H1629" s="217" t="str">
        <f ca="1">IF(ISERROR($V1629),"",OFFSET('Smelter Look-up'!$G$4,$V1629-4,0))</f>
        <v/>
      </c>
      <c r="I1629" s="218" t="str">
        <f ca="1">IF(ISERROR($V1629),"",OFFSET('Smelter Look-up'!$H$4,$V1629-4,0))</f>
        <v/>
      </c>
      <c r="J1629" s="218" t="str">
        <f ca="1">IF(ISERROR($V1629),"",OFFSET('Smelter Look-up'!$I$4,$V1629-4,0))</f>
        <v/>
      </c>
      <c r="K1629" s="267"/>
      <c r="L1629" s="267"/>
      <c r="M1629" s="267"/>
      <c r="N1629" s="267"/>
      <c r="O1629" s="267"/>
      <c r="P1629" s="219"/>
      <c r="Q1629" s="268"/>
      <c r="R1629" s="216" t="str">
        <f ca="1">IF(ISERROR($V1629),"",OFFSET('Smelter Look-up'!$C$4,$V1629-4,0)&amp;"")</f>
        <v/>
      </c>
      <c r="S1629" s="224" t="str">
        <f t="shared" ca="1" si="78"/>
        <v/>
      </c>
      <c r="T1629" s="224" t="str">
        <f ca="1">IF(B1629="","",IF(ISERROR(MATCH($J1629,SorP!$B$1:$B$6230,0)),"",INDIRECT("'SorP'!$A$"&amp;MATCH($J1629,SorP!$B$1:$B$6230,0))))</f>
        <v/>
      </c>
      <c r="U1629" s="239"/>
      <c r="V1629" s="269" t="e">
        <f>IF(C1629="",NA(),MATCH($B1629&amp;$C1629,'Smelter Look-up'!$J:$J,0))</f>
        <v>#N/A</v>
      </c>
      <c r="W1629" s="270"/>
      <c r="X1629" s="270">
        <f t="shared" ca="1" si="79"/>
        <v>0</v>
      </c>
      <c r="Y1629" s="270"/>
      <c r="Z1629" s="270"/>
      <c r="AB1629" s="272" t="str">
        <f t="shared" si="80"/>
        <v/>
      </c>
    </row>
    <row r="1630" spans="1:28" s="271" customFormat="1" ht="20.25">
      <c r="A1630" s="215"/>
      <c r="B1630" s="216" t="str">
        <f>IF(LEN(A1630)=0,"",INDEX('Smelter Look-up'!$A:$A,MATCH($A1630,'Smelter Look-up'!$E:$E,0)))</f>
        <v/>
      </c>
      <c r="C1630" s="220" t="str">
        <f>IF(LEN(A1630)=0,"",INDEX('Smelter Look-up'!$C:$C,MATCH($A1630,'Smelter Look-up'!$E:$E,0)))</f>
        <v/>
      </c>
      <c r="D1630" s="216"/>
      <c r="E1630" s="216" t="str">
        <f ca="1">IF(ISERROR($V1630),"",OFFSET('Smelter Look-up'!$D$4,$V1630-4,0)&amp;"")</f>
        <v/>
      </c>
      <c r="F1630" s="216" t="str">
        <f ca="1">IF(ISERROR($V1630),"",OFFSET('Smelter Look-up'!$E$4,$V1630-4,0))</f>
        <v/>
      </c>
      <c r="G1630" s="216" t="str">
        <f ca="1">IF(C1630=$X$4,"Enter smelter details", IF(ISERROR($V1630),"",OFFSET('Smelter Look-up'!$F$4,$V1630-4,0)))</f>
        <v/>
      </c>
      <c r="H1630" s="217" t="str">
        <f ca="1">IF(ISERROR($V1630),"",OFFSET('Smelter Look-up'!$G$4,$V1630-4,0))</f>
        <v/>
      </c>
      <c r="I1630" s="218" t="str">
        <f ca="1">IF(ISERROR($V1630),"",OFFSET('Smelter Look-up'!$H$4,$V1630-4,0))</f>
        <v/>
      </c>
      <c r="J1630" s="218" t="str">
        <f ca="1">IF(ISERROR($V1630),"",OFFSET('Smelter Look-up'!$I$4,$V1630-4,0))</f>
        <v/>
      </c>
      <c r="K1630" s="267"/>
      <c r="L1630" s="267"/>
      <c r="M1630" s="267"/>
      <c r="N1630" s="267"/>
      <c r="O1630" s="267"/>
      <c r="P1630" s="219"/>
      <c r="Q1630" s="268"/>
      <c r="R1630" s="216" t="str">
        <f ca="1">IF(ISERROR($V1630),"",OFFSET('Smelter Look-up'!$C$4,$V1630-4,0)&amp;"")</f>
        <v/>
      </c>
      <c r="S1630" s="224" t="str">
        <f t="shared" ca="1" si="78"/>
        <v/>
      </c>
      <c r="T1630" s="224" t="str">
        <f ca="1">IF(B1630="","",IF(ISERROR(MATCH($J1630,SorP!$B$1:$B$6230,0)),"",INDIRECT("'SorP'!$A$"&amp;MATCH($J1630,SorP!$B$1:$B$6230,0))))</f>
        <v/>
      </c>
      <c r="U1630" s="239"/>
      <c r="V1630" s="269" t="e">
        <f>IF(C1630="",NA(),MATCH($B1630&amp;$C1630,'Smelter Look-up'!$J:$J,0))</f>
        <v>#N/A</v>
      </c>
      <c r="W1630" s="270"/>
      <c r="X1630" s="270">
        <f t="shared" ca="1" si="79"/>
        <v>0</v>
      </c>
      <c r="Y1630" s="270"/>
      <c r="Z1630" s="270"/>
      <c r="AB1630" s="272" t="str">
        <f t="shared" si="80"/>
        <v/>
      </c>
    </row>
    <row r="1631" spans="1:28" s="271" customFormat="1" ht="20.25">
      <c r="A1631" s="215"/>
      <c r="B1631" s="216" t="str">
        <f>IF(LEN(A1631)=0,"",INDEX('Smelter Look-up'!$A:$A,MATCH($A1631,'Smelter Look-up'!$E:$E,0)))</f>
        <v/>
      </c>
      <c r="C1631" s="220" t="str">
        <f>IF(LEN(A1631)=0,"",INDEX('Smelter Look-up'!$C:$C,MATCH($A1631,'Smelter Look-up'!$E:$E,0)))</f>
        <v/>
      </c>
      <c r="D1631" s="216"/>
      <c r="E1631" s="216" t="str">
        <f ca="1">IF(ISERROR($V1631),"",OFFSET('Smelter Look-up'!$D$4,$V1631-4,0)&amp;"")</f>
        <v/>
      </c>
      <c r="F1631" s="216" t="str">
        <f ca="1">IF(ISERROR($V1631),"",OFFSET('Smelter Look-up'!$E$4,$V1631-4,0))</f>
        <v/>
      </c>
      <c r="G1631" s="216" t="str">
        <f ca="1">IF(C1631=$X$4,"Enter smelter details", IF(ISERROR($V1631),"",OFFSET('Smelter Look-up'!$F$4,$V1631-4,0)))</f>
        <v/>
      </c>
      <c r="H1631" s="217" t="str">
        <f ca="1">IF(ISERROR($V1631),"",OFFSET('Smelter Look-up'!$G$4,$V1631-4,0))</f>
        <v/>
      </c>
      <c r="I1631" s="218" t="str">
        <f ca="1">IF(ISERROR($V1631),"",OFFSET('Smelter Look-up'!$H$4,$V1631-4,0))</f>
        <v/>
      </c>
      <c r="J1631" s="218" t="str">
        <f ca="1">IF(ISERROR($V1631),"",OFFSET('Smelter Look-up'!$I$4,$V1631-4,0))</f>
        <v/>
      </c>
      <c r="K1631" s="267"/>
      <c r="L1631" s="267"/>
      <c r="M1631" s="267"/>
      <c r="N1631" s="267"/>
      <c r="O1631" s="267"/>
      <c r="P1631" s="219"/>
      <c r="Q1631" s="268"/>
      <c r="R1631" s="216" t="str">
        <f ca="1">IF(ISERROR($V1631),"",OFFSET('Smelter Look-up'!$C$4,$V1631-4,0)&amp;"")</f>
        <v/>
      </c>
      <c r="S1631" s="224" t="str">
        <f t="shared" ca="1" si="78"/>
        <v/>
      </c>
      <c r="T1631" s="224" t="str">
        <f ca="1">IF(B1631="","",IF(ISERROR(MATCH($J1631,SorP!$B$1:$B$6230,0)),"",INDIRECT("'SorP'!$A$"&amp;MATCH($J1631,SorP!$B$1:$B$6230,0))))</f>
        <v/>
      </c>
      <c r="U1631" s="239"/>
      <c r="V1631" s="269" t="e">
        <f>IF(C1631="",NA(),MATCH($B1631&amp;$C1631,'Smelter Look-up'!$J:$J,0))</f>
        <v>#N/A</v>
      </c>
      <c r="W1631" s="270"/>
      <c r="X1631" s="270">
        <f t="shared" ca="1" si="79"/>
        <v>0</v>
      </c>
      <c r="Y1631" s="270"/>
      <c r="Z1631" s="270"/>
      <c r="AB1631" s="272" t="str">
        <f t="shared" si="80"/>
        <v/>
      </c>
    </row>
    <row r="1632" spans="1:28" s="271" customFormat="1" ht="20.25">
      <c r="A1632" s="215"/>
      <c r="B1632" s="216" t="str">
        <f>IF(LEN(A1632)=0,"",INDEX('Smelter Look-up'!$A:$A,MATCH($A1632,'Smelter Look-up'!$E:$E,0)))</f>
        <v/>
      </c>
      <c r="C1632" s="220" t="str">
        <f>IF(LEN(A1632)=0,"",INDEX('Smelter Look-up'!$C:$C,MATCH($A1632,'Smelter Look-up'!$E:$E,0)))</f>
        <v/>
      </c>
      <c r="D1632" s="216"/>
      <c r="E1632" s="216" t="str">
        <f ca="1">IF(ISERROR($V1632),"",OFFSET('Smelter Look-up'!$D$4,$V1632-4,0)&amp;"")</f>
        <v/>
      </c>
      <c r="F1632" s="216" t="str">
        <f ca="1">IF(ISERROR($V1632),"",OFFSET('Smelter Look-up'!$E$4,$V1632-4,0))</f>
        <v/>
      </c>
      <c r="G1632" s="216" t="str">
        <f ca="1">IF(C1632=$X$4,"Enter smelter details", IF(ISERROR($V1632),"",OFFSET('Smelter Look-up'!$F$4,$V1632-4,0)))</f>
        <v/>
      </c>
      <c r="H1632" s="217" t="str">
        <f ca="1">IF(ISERROR($V1632),"",OFFSET('Smelter Look-up'!$G$4,$V1632-4,0))</f>
        <v/>
      </c>
      <c r="I1632" s="218" t="str">
        <f ca="1">IF(ISERROR($V1632),"",OFFSET('Smelter Look-up'!$H$4,$V1632-4,0))</f>
        <v/>
      </c>
      <c r="J1632" s="218" t="str">
        <f ca="1">IF(ISERROR($V1632),"",OFFSET('Smelter Look-up'!$I$4,$V1632-4,0))</f>
        <v/>
      </c>
      <c r="K1632" s="267"/>
      <c r="L1632" s="267"/>
      <c r="M1632" s="267"/>
      <c r="N1632" s="267"/>
      <c r="O1632" s="267"/>
      <c r="P1632" s="219"/>
      <c r="Q1632" s="268"/>
      <c r="R1632" s="216" t="str">
        <f ca="1">IF(ISERROR($V1632),"",OFFSET('Smelter Look-up'!$C$4,$V1632-4,0)&amp;"")</f>
        <v/>
      </c>
      <c r="S1632" s="224" t="str">
        <f t="shared" ca="1" si="78"/>
        <v/>
      </c>
      <c r="T1632" s="224" t="str">
        <f ca="1">IF(B1632="","",IF(ISERROR(MATCH($J1632,SorP!$B$1:$B$6230,0)),"",INDIRECT("'SorP'!$A$"&amp;MATCH($J1632,SorP!$B$1:$B$6230,0))))</f>
        <v/>
      </c>
      <c r="U1632" s="239"/>
      <c r="V1632" s="269" t="e">
        <f>IF(C1632="",NA(),MATCH($B1632&amp;$C1632,'Smelter Look-up'!$J:$J,0))</f>
        <v>#N/A</v>
      </c>
      <c r="W1632" s="270"/>
      <c r="X1632" s="270">
        <f t="shared" ca="1" si="79"/>
        <v>0</v>
      </c>
      <c r="Y1632" s="270"/>
      <c r="Z1632" s="270"/>
      <c r="AB1632" s="272" t="str">
        <f t="shared" si="80"/>
        <v/>
      </c>
    </row>
    <row r="1633" spans="1:28" s="271" customFormat="1" ht="20.25">
      <c r="A1633" s="215"/>
      <c r="B1633" s="216" t="str">
        <f>IF(LEN(A1633)=0,"",INDEX('Smelter Look-up'!$A:$A,MATCH($A1633,'Smelter Look-up'!$E:$E,0)))</f>
        <v/>
      </c>
      <c r="C1633" s="220" t="str">
        <f>IF(LEN(A1633)=0,"",INDEX('Smelter Look-up'!$C:$C,MATCH($A1633,'Smelter Look-up'!$E:$E,0)))</f>
        <v/>
      </c>
      <c r="D1633" s="216"/>
      <c r="E1633" s="216" t="str">
        <f ca="1">IF(ISERROR($V1633),"",OFFSET('Smelter Look-up'!$D$4,$V1633-4,0)&amp;"")</f>
        <v/>
      </c>
      <c r="F1633" s="216" t="str">
        <f ca="1">IF(ISERROR($V1633),"",OFFSET('Smelter Look-up'!$E$4,$V1633-4,0))</f>
        <v/>
      </c>
      <c r="G1633" s="216" t="str">
        <f ca="1">IF(C1633=$X$4,"Enter smelter details", IF(ISERROR($V1633),"",OFFSET('Smelter Look-up'!$F$4,$V1633-4,0)))</f>
        <v/>
      </c>
      <c r="H1633" s="217" t="str">
        <f ca="1">IF(ISERROR($V1633),"",OFFSET('Smelter Look-up'!$G$4,$V1633-4,0))</f>
        <v/>
      </c>
      <c r="I1633" s="218" t="str">
        <f ca="1">IF(ISERROR($V1633),"",OFFSET('Smelter Look-up'!$H$4,$V1633-4,0))</f>
        <v/>
      </c>
      <c r="J1633" s="218" t="str">
        <f ca="1">IF(ISERROR($V1633),"",OFFSET('Smelter Look-up'!$I$4,$V1633-4,0))</f>
        <v/>
      </c>
      <c r="K1633" s="267"/>
      <c r="L1633" s="267"/>
      <c r="M1633" s="267"/>
      <c r="N1633" s="267"/>
      <c r="O1633" s="267"/>
      <c r="P1633" s="219"/>
      <c r="Q1633" s="268"/>
      <c r="R1633" s="216" t="str">
        <f ca="1">IF(ISERROR($V1633),"",OFFSET('Smelter Look-up'!$C$4,$V1633-4,0)&amp;"")</f>
        <v/>
      </c>
      <c r="S1633" s="224" t="str">
        <f t="shared" ca="1" si="78"/>
        <v/>
      </c>
      <c r="T1633" s="224" t="str">
        <f ca="1">IF(B1633="","",IF(ISERROR(MATCH($J1633,SorP!$B$1:$B$6230,0)),"",INDIRECT("'SorP'!$A$"&amp;MATCH($J1633,SorP!$B$1:$B$6230,0))))</f>
        <v/>
      </c>
      <c r="U1633" s="239"/>
      <c r="V1633" s="269" t="e">
        <f>IF(C1633="",NA(),MATCH($B1633&amp;$C1633,'Smelter Look-up'!$J:$J,0))</f>
        <v>#N/A</v>
      </c>
      <c r="W1633" s="270"/>
      <c r="X1633" s="270">
        <f t="shared" ca="1" si="79"/>
        <v>0</v>
      </c>
      <c r="Y1633" s="270"/>
      <c r="Z1633" s="270"/>
      <c r="AB1633" s="272" t="str">
        <f t="shared" si="80"/>
        <v/>
      </c>
    </row>
    <row r="1634" spans="1:28" s="271" customFormat="1" ht="20.25">
      <c r="A1634" s="215"/>
      <c r="B1634" s="216" t="str">
        <f>IF(LEN(A1634)=0,"",INDEX('Smelter Look-up'!$A:$A,MATCH($A1634,'Smelter Look-up'!$E:$E,0)))</f>
        <v/>
      </c>
      <c r="C1634" s="220" t="str">
        <f>IF(LEN(A1634)=0,"",INDEX('Smelter Look-up'!$C:$C,MATCH($A1634,'Smelter Look-up'!$E:$E,0)))</f>
        <v/>
      </c>
      <c r="D1634" s="216"/>
      <c r="E1634" s="216" t="str">
        <f ca="1">IF(ISERROR($V1634),"",OFFSET('Smelter Look-up'!$D$4,$V1634-4,0)&amp;"")</f>
        <v/>
      </c>
      <c r="F1634" s="216" t="str">
        <f ca="1">IF(ISERROR($V1634),"",OFFSET('Smelter Look-up'!$E$4,$V1634-4,0))</f>
        <v/>
      </c>
      <c r="G1634" s="216" t="str">
        <f ca="1">IF(C1634=$X$4,"Enter smelter details", IF(ISERROR($V1634),"",OFFSET('Smelter Look-up'!$F$4,$V1634-4,0)))</f>
        <v/>
      </c>
      <c r="H1634" s="217" t="str">
        <f ca="1">IF(ISERROR($V1634),"",OFFSET('Smelter Look-up'!$G$4,$V1634-4,0))</f>
        <v/>
      </c>
      <c r="I1634" s="218" t="str">
        <f ca="1">IF(ISERROR($V1634),"",OFFSET('Smelter Look-up'!$H$4,$V1634-4,0))</f>
        <v/>
      </c>
      <c r="J1634" s="218" t="str">
        <f ca="1">IF(ISERROR($V1634),"",OFFSET('Smelter Look-up'!$I$4,$V1634-4,0))</f>
        <v/>
      </c>
      <c r="K1634" s="267"/>
      <c r="L1634" s="267"/>
      <c r="M1634" s="267"/>
      <c r="N1634" s="267"/>
      <c r="O1634" s="267"/>
      <c r="P1634" s="219"/>
      <c r="Q1634" s="268"/>
      <c r="R1634" s="216" t="str">
        <f ca="1">IF(ISERROR($V1634),"",OFFSET('Smelter Look-up'!$C$4,$V1634-4,0)&amp;"")</f>
        <v/>
      </c>
      <c r="S1634" s="224" t="str">
        <f t="shared" ca="1" si="78"/>
        <v/>
      </c>
      <c r="T1634" s="224" t="str">
        <f ca="1">IF(B1634="","",IF(ISERROR(MATCH($J1634,SorP!$B$1:$B$6230,0)),"",INDIRECT("'SorP'!$A$"&amp;MATCH($J1634,SorP!$B$1:$B$6230,0))))</f>
        <v/>
      </c>
      <c r="U1634" s="239"/>
      <c r="V1634" s="269" t="e">
        <f>IF(C1634="",NA(),MATCH($B1634&amp;$C1634,'Smelter Look-up'!$J:$J,0))</f>
        <v>#N/A</v>
      </c>
      <c r="W1634" s="270"/>
      <c r="X1634" s="270">
        <f t="shared" ca="1" si="79"/>
        <v>0</v>
      </c>
      <c r="Y1634" s="270"/>
      <c r="Z1634" s="270"/>
      <c r="AB1634" s="272" t="str">
        <f t="shared" si="80"/>
        <v/>
      </c>
    </row>
    <row r="1635" spans="1:28" s="271" customFormat="1" ht="20.25">
      <c r="A1635" s="215"/>
      <c r="B1635" s="216" t="str">
        <f>IF(LEN(A1635)=0,"",INDEX('Smelter Look-up'!$A:$A,MATCH($A1635,'Smelter Look-up'!$E:$E,0)))</f>
        <v/>
      </c>
      <c r="C1635" s="220" t="str">
        <f>IF(LEN(A1635)=0,"",INDEX('Smelter Look-up'!$C:$C,MATCH($A1635,'Smelter Look-up'!$E:$E,0)))</f>
        <v/>
      </c>
      <c r="D1635" s="216"/>
      <c r="E1635" s="216" t="str">
        <f ca="1">IF(ISERROR($V1635),"",OFFSET('Smelter Look-up'!$D$4,$V1635-4,0)&amp;"")</f>
        <v/>
      </c>
      <c r="F1635" s="216" t="str">
        <f ca="1">IF(ISERROR($V1635),"",OFFSET('Smelter Look-up'!$E$4,$V1635-4,0))</f>
        <v/>
      </c>
      <c r="G1635" s="216" t="str">
        <f ca="1">IF(C1635=$X$4,"Enter smelter details", IF(ISERROR($V1635),"",OFFSET('Smelter Look-up'!$F$4,$V1635-4,0)))</f>
        <v/>
      </c>
      <c r="H1635" s="217" t="str">
        <f ca="1">IF(ISERROR($V1635),"",OFFSET('Smelter Look-up'!$G$4,$V1635-4,0))</f>
        <v/>
      </c>
      <c r="I1635" s="218" t="str">
        <f ca="1">IF(ISERROR($V1635),"",OFFSET('Smelter Look-up'!$H$4,$V1635-4,0))</f>
        <v/>
      </c>
      <c r="J1635" s="218" t="str">
        <f ca="1">IF(ISERROR($V1635),"",OFFSET('Smelter Look-up'!$I$4,$V1635-4,0))</f>
        <v/>
      </c>
      <c r="K1635" s="267"/>
      <c r="L1635" s="267"/>
      <c r="M1635" s="267"/>
      <c r="N1635" s="267"/>
      <c r="O1635" s="267"/>
      <c r="P1635" s="219"/>
      <c r="Q1635" s="268"/>
      <c r="R1635" s="216" t="str">
        <f ca="1">IF(ISERROR($V1635),"",OFFSET('Smelter Look-up'!$C$4,$V1635-4,0)&amp;"")</f>
        <v/>
      </c>
      <c r="S1635" s="224" t="str">
        <f t="shared" ca="1" si="78"/>
        <v/>
      </c>
      <c r="T1635" s="224" t="str">
        <f ca="1">IF(B1635="","",IF(ISERROR(MATCH($J1635,SorP!$B$1:$B$6230,0)),"",INDIRECT("'SorP'!$A$"&amp;MATCH($J1635,SorP!$B$1:$B$6230,0))))</f>
        <v/>
      </c>
      <c r="U1635" s="239"/>
      <c r="V1635" s="269" t="e">
        <f>IF(C1635="",NA(),MATCH($B1635&amp;$C1635,'Smelter Look-up'!$J:$J,0))</f>
        <v>#N/A</v>
      </c>
      <c r="W1635" s="270"/>
      <c r="X1635" s="270">
        <f t="shared" ca="1" si="79"/>
        <v>0</v>
      </c>
      <c r="Y1635" s="270"/>
      <c r="Z1635" s="270"/>
      <c r="AB1635" s="272" t="str">
        <f t="shared" si="80"/>
        <v/>
      </c>
    </row>
    <row r="1636" spans="1:28" s="271" customFormat="1" ht="20.25">
      <c r="A1636" s="215"/>
      <c r="B1636" s="216" t="str">
        <f>IF(LEN(A1636)=0,"",INDEX('Smelter Look-up'!$A:$A,MATCH($A1636,'Smelter Look-up'!$E:$E,0)))</f>
        <v/>
      </c>
      <c r="C1636" s="220" t="str">
        <f>IF(LEN(A1636)=0,"",INDEX('Smelter Look-up'!$C:$C,MATCH($A1636,'Smelter Look-up'!$E:$E,0)))</f>
        <v/>
      </c>
      <c r="D1636" s="216"/>
      <c r="E1636" s="216" t="str">
        <f ca="1">IF(ISERROR($V1636),"",OFFSET('Smelter Look-up'!$D$4,$V1636-4,0)&amp;"")</f>
        <v/>
      </c>
      <c r="F1636" s="216" t="str">
        <f ca="1">IF(ISERROR($V1636),"",OFFSET('Smelter Look-up'!$E$4,$V1636-4,0))</f>
        <v/>
      </c>
      <c r="G1636" s="216" t="str">
        <f ca="1">IF(C1636=$X$4,"Enter smelter details", IF(ISERROR($V1636),"",OFFSET('Smelter Look-up'!$F$4,$V1636-4,0)))</f>
        <v/>
      </c>
      <c r="H1636" s="217" t="str">
        <f ca="1">IF(ISERROR($V1636),"",OFFSET('Smelter Look-up'!$G$4,$V1636-4,0))</f>
        <v/>
      </c>
      <c r="I1636" s="218" t="str">
        <f ca="1">IF(ISERROR($V1636),"",OFFSET('Smelter Look-up'!$H$4,$V1636-4,0))</f>
        <v/>
      </c>
      <c r="J1636" s="218" t="str">
        <f ca="1">IF(ISERROR($V1636),"",OFFSET('Smelter Look-up'!$I$4,$V1636-4,0))</f>
        <v/>
      </c>
      <c r="K1636" s="267"/>
      <c r="L1636" s="267"/>
      <c r="M1636" s="267"/>
      <c r="N1636" s="267"/>
      <c r="O1636" s="267"/>
      <c r="P1636" s="219"/>
      <c r="Q1636" s="268"/>
      <c r="R1636" s="216" t="str">
        <f ca="1">IF(ISERROR($V1636),"",OFFSET('Smelter Look-up'!$C$4,$V1636-4,0)&amp;"")</f>
        <v/>
      </c>
      <c r="S1636" s="224" t="str">
        <f t="shared" ca="1" si="78"/>
        <v/>
      </c>
      <c r="T1636" s="224" t="str">
        <f ca="1">IF(B1636="","",IF(ISERROR(MATCH($J1636,SorP!$B$1:$B$6230,0)),"",INDIRECT("'SorP'!$A$"&amp;MATCH($J1636,SorP!$B$1:$B$6230,0))))</f>
        <v/>
      </c>
      <c r="U1636" s="239"/>
      <c r="V1636" s="269" t="e">
        <f>IF(C1636="",NA(),MATCH($B1636&amp;$C1636,'Smelter Look-up'!$J:$J,0))</f>
        <v>#N/A</v>
      </c>
      <c r="W1636" s="270"/>
      <c r="X1636" s="270">
        <f t="shared" ca="1" si="79"/>
        <v>0</v>
      </c>
      <c r="Y1636" s="270"/>
      <c r="Z1636" s="270"/>
      <c r="AB1636" s="272" t="str">
        <f t="shared" si="80"/>
        <v/>
      </c>
    </row>
    <row r="1637" spans="1:28" s="271" customFormat="1" ht="20.25">
      <c r="A1637" s="215"/>
      <c r="B1637" s="216" t="str">
        <f>IF(LEN(A1637)=0,"",INDEX('Smelter Look-up'!$A:$A,MATCH($A1637,'Smelter Look-up'!$E:$E,0)))</f>
        <v/>
      </c>
      <c r="C1637" s="220" t="str">
        <f>IF(LEN(A1637)=0,"",INDEX('Smelter Look-up'!$C:$C,MATCH($A1637,'Smelter Look-up'!$E:$E,0)))</f>
        <v/>
      </c>
      <c r="D1637" s="216"/>
      <c r="E1637" s="216" t="str">
        <f ca="1">IF(ISERROR($V1637),"",OFFSET('Smelter Look-up'!$D$4,$V1637-4,0)&amp;"")</f>
        <v/>
      </c>
      <c r="F1637" s="216" t="str">
        <f ca="1">IF(ISERROR($V1637),"",OFFSET('Smelter Look-up'!$E$4,$V1637-4,0))</f>
        <v/>
      </c>
      <c r="G1637" s="216" t="str">
        <f ca="1">IF(C1637=$X$4,"Enter smelter details", IF(ISERROR($V1637),"",OFFSET('Smelter Look-up'!$F$4,$V1637-4,0)))</f>
        <v/>
      </c>
      <c r="H1637" s="217" t="str">
        <f ca="1">IF(ISERROR($V1637),"",OFFSET('Smelter Look-up'!$G$4,$V1637-4,0))</f>
        <v/>
      </c>
      <c r="I1637" s="218" t="str">
        <f ca="1">IF(ISERROR($V1637),"",OFFSET('Smelter Look-up'!$H$4,$V1637-4,0))</f>
        <v/>
      </c>
      <c r="J1637" s="218" t="str">
        <f ca="1">IF(ISERROR($V1637),"",OFFSET('Smelter Look-up'!$I$4,$V1637-4,0))</f>
        <v/>
      </c>
      <c r="K1637" s="267"/>
      <c r="L1637" s="267"/>
      <c r="M1637" s="267"/>
      <c r="N1637" s="267"/>
      <c r="O1637" s="267"/>
      <c r="P1637" s="219"/>
      <c r="Q1637" s="268"/>
      <c r="R1637" s="216" t="str">
        <f ca="1">IF(ISERROR($V1637),"",OFFSET('Smelter Look-up'!$C$4,$V1637-4,0)&amp;"")</f>
        <v/>
      </c>
      <c r="S1637" s="224" t="str">
        <f t="shared" ca="1" si="78"/>
        <v/>
      </c>
      <c r="T1637" s="224" t="str">
        <f ca="1">IF(B1637="","",IF(ISERROR(MATCH($J1637,SorP!$B$1:$B$6230,0)),"",INDIRECT("'SorP'!$A$"&amp;MATCH($J1637,SorP!$B$1:$B$6230,0))))</f>
        <v/>
      </c>
      <c r="U1637" s="239"/>
      <c r="V1637" s="269" t="e">
        <f>IF(C1637="",NA(),MATCH($B1637&amp;$C1637,'Smelter Look-up'!$J:$J,0))</f>
        <v>#N/A</v>
      </c>
      <c r="W1637" s="270"/>
      <c r="X1637" s="270">
        <f t="shared" ca="1" si="79"/>
        <v>0</v>
      </c>
      <c r="Y1637" s="270"/>
      <c r="Z1637" s="270"/>
      <c r="AB1637" s="272" t="str">
        <f t="shared" si="80"/>
        <v/>
      </c>
    </row>
    <row r="1638" spans="1:28" s="271" customFormat="1" ht="20.25">
      <c r="A1638" s="215"/>
      <c r="B1638" s="216" t="str">
        <f>IF(LEN(A1638)=0,"",INDEX('Smelter Look-up'!$A:$A,MATCH($A1638,'Smelter Look-up'!$E:$E,0)))</f>
        <v/>
      </c>
      <c r="C1638" s="220" t="str">
        <f>IF(LEN(A1638)=0,"",INDEX('Smelter Look-up'!$C:$C,MATCH($A1638,'Smelter Look-up'!$E:$E,0)))</f>
        <v/>
      </c>
      <c r="D1638" s="216"/>
      <c r="E1638" s="216" t="str">
        <f ca="1">IF(ISERROR($V1638),"",OFFSET('Smelter Look-up'!$D$4,$V1638-4,0)&amp;"")</f>
        <v/>
      </c>
      <c r="F1638" s="216" t="str">
        <f ca="1">IF(ISERROR($V1638),"",OFFSET('Smelter Look-up'!$E$4,$V1638-4,0))</f>
        <v/>
      </c>
      <c r="G1638" s="216" t="str">
        <f ca="1">IF(C1638=$X$4,"Enter smelter details", IF(ISERROR($V1638),"",OFFSET('Smelter Look-up'!$F$4,$V1638-4,0)))</f>
        <v/>
      </c>
      <c r="H1638" s="217" t="str">
        <f ca="1">IF(ISERROR($V1638),"",OFFSET('Smelter Look-up'!$G$4,$V1638-4,0))</f>
        <v/>
      </c>
      <c r="I1638" s="218" t="str">
        <f ca="1">IF(ISERROR($V1638),"",OFFSET('Smelter Look-up'!$H$4,$V1638-4,0))</f>
        <v/>
      </c>
      <c r="J1638" s="218" t="str">
        <f ca="1">IF(ISERROR($V1638),"",OFFSET('Smelter Look-up'!$I$4,$V1638-4,0))</f>
        <v/>
      </c>
      <c r="K1638" s="267"/>
      <c r="L1638" s="267"/>
      <c r="M1638" s="267"/>
      <c r="N1638" s="267"/>
      <c r="O1638" s="267"/>
      <c r="P1638" s="219"/>
      <c r="Q1638" s="268"/>
      <c r="R1638" s="216" t="str">
        <f ca="1">IF(ISERROR($V1638),"",OFFSET('Smelter Look-up'!$C$4,$V1638-4,0)&amp;"")</f>
        <v/>
      </c>
      <c r="S1638" s="224" t="str">
        <f t="shared" ca="1" si="78"/>
        <v/>
      </c>
      <c r="T1638" s="224" t="str">
        <f ca="1">IF(B1638="","",IF(ISERROR(MATCH($J1638,SorP!$B$1:$B$6230,0)),"",INDIRECT("'SorP'!$A$"&amp;MATCH($J1638,SorP!$B$1:$B$6230,0))))</f>
        <v/>
      </c>
      <c r="U1638" s="239"/>
      <c r="V1638" s="269" t="e">
        <f>IF(C1638="",NA(),MATCH($B1638&amp;$C1638,'Smelter Look-up'!$J:$J,0))</f>
        <v>#N/A</v>
      </c>
      <c r="W1638" s="270"/>
      <c r="X1638" s="270">
        <f t="shared" ca="1" si="79"/>
        <v>0</v>
      </c>
      <c r="Y1638" s="270"/>
      <c r="Z1638" s="270"/>
      <c r="AB1638" s="272" t="str">
        <f t="shared" si="80"/>
        <v/>
      </c>
    </row>
    <row r="1639" spans="1:28" s="271" customFormat="1" ht="20.25">
      <c r="A1639" s="215"/>
      <c r="B1639" s="216" t="str">
        <f>IF(LEN(A1639)=0,"",INDEX('Smelter Look-up'!$A:$A,MATCH($A1639,'Smelter Look-up'!$E:$E,0)))</f>
        <v/>
      </c>
      <c r="C1639" s="220" t="str">
        <f>IF(LEN(A1639)=0,"",INDEX('Smelter Look-up'!$C:$C,MATCH($A1639,'Smelter Look-up'!$E:$E,0)))</f>
        <v/>
      </c>
      <c r="D1639" s="216"/>
      <c r="E1639" s="216" t="str">
        <f ca="1">IF(ISERROR($V1639),"",OFFSET('Smelter Look-up'!$D$4,$V1639-4,0)&amp;"")</f>
        <v/>
      </c>
      <c r="F1639" s="216" t="str">
        <f ca="1">IF(ISERROR($V1639),"",OFFSET('Smelter Look-up'!$E$4,$V1639-4,0))</f>
        <v/>
      </c>
      <c r="G1639" s="216" t="str">
        <f ca="1">IF(C1639=$X$4,"Enter smelter details", IF(ISERROR($V1639),"",OFFSET('Smelter Look-up'!$F$4,$V1639-4,0)))</f>
        <v/>
      </c>
      <c r="H1639" s="217" t="str">
        <f ca="1">IF(ISERROR($V1639),"",OFFSET('Smelter Look-up'!$G$4,$V1639-4,0))</f>
        <v/>
      </c>
      <c r="I1639" s="218" t="str">
        <f ca="1">IF(ISERROR($V1639),"",OFFSET('Smelter Look-up'!$H$4,$V1639-4,0))</f>
        <v/>
      </c>
      <c r="J1639" s="218" t="str">
        <f ca="1">IF(ISERROR($V1639),"",OFFSET('Smelter Look-up'!$I$4,$V1639-4,0))</f>
        <v/>
      </c>
      <c r="K1639" s="267"/>
      <c r="L1639" s="267"/>
      <c r="M1639" s="267"/>
      <c r="N1639" s="267"/>
      <c r="O1639" s="267"/>
      <c r="P1639" s="219"/>
      <c r="Q1639" s="268"/>
      <c r="R1639" s="216" t="str">
        <f ca="1">IF(ISERROR($V1639),"",OFFSET('Smelter Look-up'!$C$4,$V1639-4,0)&amp;"")</f>
        <v/>
      </c>
      <c r="S1639" s="224" t="str">
        <f t="shared" ca="1" si="78"/>
        <v/>
      </c>
      <c r="T1639" s="224" t="str">
        <f ca="1">IF(B1639="","",IF(ISERROR(MATCH($J1639,SorP!$B$1:$B$6230,0)),"",INDIRECT("'SorP'!$A$"&amp;MATCH($J1639,SorP!$B$1:$B$6230,0))))</f>
        <v/>
      </c>
      <c r="U1639" s="239"/>
      <c r="V1639" s="269" t="e">
        <f>IF(C1639="",NA(),MATCH($B1639&amp;$C1639,'Smelter Look-up'!$J:$J,0))</f>
        <v>#N/A</v>
      </c>
      <c r="W1639" s="270"/>
      <c r="X1639" s="270">
        <f t="shared" ca="1" si="79"/>
        <v>0</v>
      </c>
      <c r="Y1639" s="270"/>
      <c r="Z1639" s="270"/>
      <c r="AB1639" s="272" t="str">
        <f t="shared" si="80"/>
        <v/>
      </c>
    </row>
    <row r="1640" spans="1:28" s="271" customFormat="1" ht="20.25">
      <c r="A1640" s="215"/>
      <c r="B1640" s="216" t="str">
        <f>IF(LEN(A1640)=0,"",INDEX('Smelter Look-up'!$A:$A,MATCH($A1640,'Smelter Look-up'!$E:$E,0)))</f>
        <v/>
      </c>
      <c r="C1640" s="220" t="str">
        <f>IF(LEN(A1640)=0,"",INDEX('Smelter Look-up'!$C:$C,MATCH($A1640,'Smelter Look-up'!$E:$E,0)))</f>
        <v/>
      </c>
      <c r="D1640" s="216"/>
      <c r="E1640" s="216" t="str">
        <f ca="1">IF(ISERROR($V1640),"",OFFSET('Smelter Look-up'!$D$4,$V1640-4,0)&amp;"")</f>
        <v/>
      </c>
      <c r="F1640" s="216" t="str">
        <f ca="1">IF(ISERROR($V1640),"",OFFSET('Smelter Look-up'!$E$4,$V1640-4,0))</f>
        <v/>
      </c>
      <c r="G1640" s="216" t="str">
        <f ca="1">IF(C1640=$X$4,"Enter smelter details", IF(ISERROR($V1640),"",OFFSET('Smelter Look-up'!$F$4,$V1640-4,0)))</f>
        <v/>
      </c>
      <c r="H1640" s="217" t="str">
        <f ca="1">IF(ISERROR($V1640),"",OFFSET('Smelter Look-up'!$G$4,$V1640-4,0))</f>
        <v/>
      </c>
      <c r="I1640" s="218" t="str">
        <f ca="1">IF(ISERROR($V1640),"",OFFSET('Smelter Look-up'!$H$4,$V1640-4,0))</f>
        <v/>
      </c>
      <c r="J1640" s="218" t="str">
        <f ca="1">IF(ISERROR($V1640),"",OFFSET('Smelter Look-up'!$I$4,$V1640-4,0))</f>
        <v/>
      </c>
      <c r="K1640" s="267"/>
      <c r="L1640" s="267"/>
      <c r="M1640" s="267"/>
      <c r="N1640" s="267"/>
      <c r="O1640" s="267"/>
      <c r="P1640" s="219"/>
      <c r="Q1640" s="268"/>
      <c r="R1640" s="216" t="str">
        <f ca="1">IF(ISERROR($V1640),"",OFFSET('Smelter Look-up'!$C$4,$V1640-4,0)&amp;"")</f>
        <v/>
      </c>
      <c r="S1640" s="224" t="str">
        <f t="shared" ca="1" si="78"/>
        <v/>
      </c>
      <c r="T1640" s="224" t="str">
        <f ca="1">IF(B1640="","",IF(ISERROR(MATCH($J1640,SorP!$B$1:$B$6230,0)),"",INDIRECT("'SorP'!$A$"&amp;MATCH($J1640,SorP!$B$1:$B$6230,0))))</f>
        <v/>
      </c>
      <c r="U1640" s="239"/>
      <c r="V1640" s="269" t="e">
        <f>IF(C1640="",NA(),MATCH($B1640&amp;$C1640,'Smelter Look-up'!$J:$J,0))</f>
        <v>#N/A</v>
      </c>
      <c r="W1640" s="270"/>
      <c r="X1640" s="270">
        <f t="shared" ca="1" si="79"/>
        <v>0</v>
      </c>
      <c r="Y1640" s="270"/>
      <c r="Z1640" s="270"/>
      <c r="AB1640" s="272" t="str">
        <f t="shared" si="80"/>
        <v/>
      </c>
    </row>
    <row r="1641" spans="1:28" s="271" customFormat="1" ht="20.25">
      <c r="A1641" s="215"/>
      <c r="B1641" s="216" t="str">
        <f>IF(LEN(A1641)=0,"",INDEX('Smelter Look-up'!$A:$A,MATCH($A1641,'Smelter Look-up'!$E:$E,0)))</f>
        <v/>
      </c>
      <c r="C1641" s="220" t="str">
        <f>IF(LEN(A1641)=0,"",INDEX('Smelter Look-up'!$C:$C,MATCH($A1641,'Smelter Look-up'!$E:$E,0)))</f>
        <v/>
      </c>
      <c r="D1641" s="216"/>
      <c r="E1641" s="216" t="str">
        <f ca="1">IF(ISERROR($V1641),"",OFFSET('Smelter Look-up'!$D$4,$V1641-4,0)&amp;"")</f>
        <v/>
      </c>
      <c r="F1641" s="216" t="str">
        <f ca="1">IF(ISERROR($V1641),"",OFFSET('Smelter Look-up'!$E$4,$V1641-4,0))</f>
        <v/>
      </c>
      <c r="G1641" s="216" t="str">
        <f ca="1">IF(C1641=$X$4,"Enter smelter details", IF(ISERROR($V1641),"",OFFSET('Smelter Look-up'!$F$4,$V1641-4,0)))</f>
        <v/>
      </c>
      <c r="H1641" s="217" t="str">
        <f ca="1">IF(ISERROR($V1641),"",OFFSET('Smelter Look-up'!$G$4,$V1641-4,0))</f>
        <v/>
      </c>
      <c r="I1641" s="218" t="str">
        <f ca="1">IF(ISERROR($V1641),"",OFFSET('Smelter Look-up'!$H$4,$V1641-4,0))</f>
        <v/>
      </c>
      <c r="J1641" s="218" t="str">
        <f ca="1">IF(ISERROR($V1641),"",OFFSET('Smelter Look-up'!$I$4,$V1641-4,0))</f>
        <v/>
      </c>
      <c r="K1641" s="267"/>
      <c r="L1641" s="267"/>
      <c r="M1641" s="267"/>
      <c r="N1641" s="267"/>
      <c r="O1641" s="267"/>
      <c r="P1641" s="219"/>
      <c r="Q1641" s="268"/>
      <c r="R1641" s="216" t="str">
        <f ca="1">IF(ISERROR($V1641),"",OFFSET('Smelter Look-up'!$C$4,$V1641-4,0)&amp;"")</f>
        <v/>
      </c>
      <c r="S1641" s="224" t="str">
        <f t="shared" ca="1" si="78"/>
        <v/>
      </c>
      <c r="T1641" s="224" t="str">
        <f ca="1">IF(B1641="","",IF(ISERROR(MATCH($J1641,SorP!$B$1:$B$6230,0)),"",INDIRECT("'SorP'!$A$"&amp;MATCH($J1641,SorP!$B$1:$B$6230,0))))</f>
        <v/>
      </c>
      <c r="U1641" s="239"/>
      <c r="V1641" s="269" t="e">
        <f>IF(C1641="",NA(),MATCH($B1641&amp;$C1641,'Smelter Look-up'!$J:$J,0))</f>
        <v>#N/A</v>
      </c>
      <c r="W1641" s="270"/>
      <c r="X1641" s="270">
        <f t="shared" ca="1" si="79"/>
        <v>0</v>
      </c>
      <c r="Y1641" s="270"/>
      <c r="Z1641" s="270"/>
      <c r="AB1641" s="272" t="str">
        <f t="shared" si="80"/>
        <v/>
      </c>
    </row>
    <row r="1642" spans="1:28" s="271" customFormat="1" ht="20.25">
      <c r="A1642" s="215"/>
      <c r="B1642" s="216" t="str">
        <f>IF(LEN(A1642)=0,"",INDEX('Smelter Look-up'!$A:$A,MATCH($A1642,'Smelter Look-up'!$E:$E,0)))</f>
        <v/>
      </c>
      <c r="C1642" s="220" t="str">
        <f>IF(LEN(A1642)=0,"",INDEX('Smelter Look-up'!$C:$C,MATCH($A1642,'Smelter Look-up'!$E:$E,0)))</f>
        <v/>
      </c>
      <c r="D1642" s="216"/>
      <c r="E1642" s="216" t="str">
        <f ca="1">IF(ISERROR($V1642),"",OFFSET('Smelter Look-up'!$D$4,$V1642-4,0)&amp;"")</f>
        <v/>
      </c>
      <c r="F1642" s="216" t="str">
        <f ca="1">IF(ISERROR($V1642),"",OFFSET('Smelter Look-up'!$E$4,$V1642-4,0))</f>
        <v/>
      </c>
      <c r="G1642" s="216" t="str">
        <f ca="1">IF(C1642=$X$4,"Enter smelter details", IF(ISERROR($V1642),"",OFFSET('Smelter Look-up'!$F$4,$V1642-4,0)))</f>
        <v/>
      </c>
      <c r="H1642" s="217" t="str">
        <f ca="1">IF(ISERROR($V1642),"",OFFSET('Smelter Look-up'!$G$4,$V1642-4,0))</f>
        <v/>
      </c>
      <c r="I1642" s="218" t="str">
        <f ca="1">IF(ISERROR($V1642),"",OFFSET('Smelter Look-up'!$H$4,$V1642-4,0))</f>
        <v/>
      </c>
      <c r="J1642" s="218" t="str">
        <f ca="1">IF(ISERROR($V1642),"",OFFSET('Smelter Look-up'!$I$4,$V1642-4,0))</f>
        <v/>
      </c>
      <c r="K1642" s="267"/>
      <c r="L1642" s="267"/>
      <c r="M1642" s="267"/>
      <c r="N1642" s="267"/>
      <c r="O1642" s="267"/>
      <c r="P1642" s="219"/>
      <c r="Q1642" s="268"/>
      <c r="R1642" s="216" t="str">
        <f ca="1">IF(ISERROR($V1642),"",OFFSET('Smelter Look-up'!$C$4,$V1642-4,0)&amp;"")</f>
        <v/>
      </c>
      <c r="S1642" s="224" t="str">
        <f t="shared" ca="1" si="78"/>
        <v/>
      </c>
      <c r="T1642" s="224" t="str">
        <f ca="1">IF(B1642="","",IF(ISERROR(MATCH($J1642,SorP!$B$1:$B$6230,0)),"",INDIRECT("'SorP'!$A$"&amp;MATCH($J1642,SorP!$B$1:$B$6230,0))))</f>
        <v/>
      </c>
      <c r="U1642" s="239"/>
      <c r="V1642" s="269" t="e">
        <f>IF(C1642="",NA(),MATCH($B1642&amp;$C1642,'Smelter Look-up'!$J:$J,0))</f>
        <v>#N/A</v>
      </c>
      <c r="W1642" s="270"/>
      <c r="X1642" s="270">
        <f t="shared" ca="1" si="79"/>
        <v>0</v>
      </c>
      <c r="Y1642" s="270"/>
      <c r="Z1642" s="270"/>
      <c r="AB1642" s="272" t="str">
        <f t="shared" si="80"/>
        <v/>
      </c>
    </row>
    <row r="1643" spans="1:28" s="271" customFormat="1" ht="20.25">
      <c r="A1643" s="215"/>
      <c r="B1643" s="216" t="str">
        <f>IF(LEN(A1643)=0,"",INDEX('Smelter Look-up'!$A:$A,MATCH($A1643,'Smelter Look-up'!$E:$E,0)))</f>
        <v/>
      </c>
      <c r="C1643" s="220" t="str">
        <f>IF(LEN(A1643)=0,"",INDEX('Smelter Look-up'!$C:$C,MATCH($A1643,'Smelter Look-up'!$E:$E,0)))</f>
        <v/>
      </c>
      <c r="D1643" s="216"/>
      <c r="E1643" s="216" t="str">
        <f ca="1">IF(ISERROR($V1643),"",OFFSET('Smelter Look-up'!$D$4,$V1643-4,0)&amp;"")</f>
        <v/>
      </c>
      <c r="F1643" s="216" t="str">
        <f ca="1">IF(ISERROR($V1643),"",OFFSET('Smelter Look-up'!$E$4,$V1643-4,0))</f>
        <v/>
      </c>
      <c r="G1643" s="216" t="str">
        <f ca="1">IF(C1643=$X$4,"Enter smelter details", IF(ISERROR($V1643),"",OFFSET('Smelter Look-up'!$F$4,$V1643-4,0)))</f>
        <v/>
      </c>
      <c r="H1643" s="217" t="str">
        <f ca="1">IF(ISERROR($V1643),"",OFFSET('Smelter Look-up'!$G$4,$V1643-4,0))</f>
        <v/>
      </c>
      <c r="I1643" s="218" t="str">
        <f ca="1">IF(ISERROR($V1643),"",OFFSET('Smelter Look-up'!$H$4,$V1643-4,0))</f>
        <v/>
      </c>
      <c r="J1643" s="218" t="str">
        <f ca="1">IF(ISERROR($V1643),"",OFFSET('Smelter Look-up'!$I$4,$V1643-4,0))</f>
        <v/>
      </c>
      <c r="K1643" s="267"/>
      <c r="L1643" s="267"/>
      <c r="M1643" s="267"/>
      <c r="N1643" s="267"/>
      <c r="O1643" s="267"/>
      <c r="P1643" s="219"/>
      <c r="Q1643" s="268"/>
      <c r="R1643" s="216" t="str">
        <f ca="1">IF(ISERROR($V1643),"",OFFSET('Smelter Look-up'!$C$4,$V1643-4,0)&amp;"")</f>
        <v/>
      </c>
      <c r="S1643" s="224" t="str">
        <f t="shared" ca="1" si="78"/>
        <v/>
      </c>
      <c r="T1643" s="224" t="str">
        <f ca="1">IF(B1643="","",IF(ISERROR(MATCH($J1643,SorP!$B$1:$B$6230,0)),"",INDIRECT("'SorP'!$A$"&amp;MATCH($J1643,SorP!$B$1:$B$6230,0))))</f>
        <v/>
      </c>
      <c r="U1643" s="239"/>
      <c r="V1643" s="269" t="e">
        <f>IF(C1643="",NA(),MATCH($B1643&amp;$C1643,'Smelter Look-up'!$J:$J,0))</f>
        <v>#N/A</v>
      </c>
      <c r="W1643" s="270"/>
      <c r="X1643" s="270">
        <f t="shared" ca="1" si="79"/>
        <v>0</v>
      </c>
      <c r="Y1643" s="270"/>
      <c r="Z1643" s="270"/>
      <c r="AB1643" s="272" t="str">
        <f t="shared" si="80"/>
        <v/>
      </c>
    </row>
    <row r="1644" spans="1:28" s="271" customFormat="1" ht="20.25">
      <c r="A1644" s="215"/>
      <c r="B1644" s="216" t="str">
        <f>IF(LEN(A1644)=0,"",INDEX('Smelter Look-up'!$A:$A,MATCH($A1644,'Smelter Look-up'!$E:$E,0)))</f>
        <v/>
      </c>
      <c r="C1644" s="220" t="str">
        <f>IF(LEN(A1644)=0,"",INDEX('Smelter Look-up'!$C:$C,MATCH($A1644,'Smelter Look-up'!$E:$E,0)))</f>
        <v/>
      </c>
      <c r="D1644" s="216"/>
      <c r="E1644" s="216" t="str">
        <f ca="1">IF(ISERROR($V1644),"",OFFSET('Smelter Look-up'!$D$4,$V1644-4,0)&amp;"")</f>
        <v/>
      </c>
      <c r="F1644" s="216" t="str">
        <f ca="1">IF(ISERROR($V1644),"",OFFSET('Smelter Look-up'!$E$4,$V1644-4,0))</f>
        <v/>
      </c>
      <c r="G1644" s="216" t="str">
        <f ca="1">IF(C1644=$X$4,"Enter smelter details", IF(ISERROR($V1644),"",OFFSET('Smelter Look-up'!$F$4,$V1644-4,0)))</f>
        <v/>
      </c>
      <c r="H1644" s="217" t="str">
        <f ca="1">IF(ISERROR($V1644),"",OFFSET('Smelter Look-up'!$G$4,$V1644-4,0))</f>
        <v/>
      </c>
      <c r="I1644" s="218" t="str">
        <f ca="1">IF(ISERROR($V1644),"",OFFSET('Smelter Look-up'!$H$4,$V1644-4,0))</f>
        <v/>
      </c>
      <c r="J1644" s="218" t="str">
        <f ca="1">IF(ISERROR($V1644),"",OFFSET('Smelter Look-up'!$I$4,$V1644-4,0))</f>
        <v/>
      </c>
      <c r="K1644" s="267"/>
      <c r="L1644" s="267"/>
      <c r="M1644" s="267"/>
      <c r="N1644" s="267"/>
      <c r="O1644" s="267"/>
      <c r="P1644" s="219"/>
      <c r="Q1644" s="268"/>
      <c r="R1644" s="216" t="str">
        <f ca="1">IF(ISERROR($V1644),"",OFFSET('Smelter Look-up'!$C$4,$V1644-4,0)&amp;"")</f>
        <v/>
      </c>
      <c r="S1644" s="224" t="str">
        <f t="shared" ca="1" si="78"/>
        <v/>
      </c>
      <c r="T1644" s="224" t="str">
        <f ca="1">IF(B1644="","",IF(ISERROR(MATCH($J1644,SorP!$B$1:$B$6230,0)),"",INDIRECT("'SorP'!$A$"&amp;MATCH($J1644,SorP!$B$1:$B$6230,0))))</f>
        <v/>
      </c>
      <c r="U1644" s="239"/>
      <c r="V1644" s="269" t="e">
        <f>IF(C1644="",NA(),MATCH($B1644&amp;$C1644,'Smelter Look-up'!$J:$J,0))</f>
        <v>#N/A</v>
      </c>
      <c r="W1644" s="270"/>
      <c r="X1644" s="270">
        <f t="shared" ca="1" si="79"/>
        <v>0</v>
      </c>
      <c r="Y1644" s="270"/>
      <c r="Z1644" s="270"/>
      <c r="AB1644" s="272" t="str">
        <f t="shared" si="80"/>
        <v/>
      </c>
    </row>
    <row r="1645" spans="1:28" s="271" customFormat="1" ht="20.25">
      <c r="A1645" s="215"/>
      <c r="B1645" s="216" t="str">
        <f>IF(LEN(A1645)=0,"",INDEX('Smelter Look-up'!$A:$A,MATCH($A1645,'Smelter Look-up'!$E:$E,0)))</f>
        <v/>
      </c>
      <c r="C1645" s="220" t="str">
        <f>IF(LEN(A1645)=0,"",INDEX('Smelter Look-up'!$C:$C,MATCH($A1645,'Smelter Look-up'!$E:$E,0)))</f>
        <v/>
      </c>
      <c r="D1645" s="216"/>
      <c r="E1645" s="216" t="str">
        <f ca="1">IF(ISERROR($V1645),"",OFFSET('Smelter Look-up'!$D$4,$V1645-4,0)&amp;"")</f>
        <v/>
      </c>
      <c r="F1645" s="216" t="str">
        <f ca="1">IF(ISERROR($V1645),"",OFFSET('Smelter Look-up'!$E$4,$V1645-4,0))</f>
        <v/>
      </c>
      <c r="G1645" s="216" t="str">
        <f ca="1">IF(C1645=$X$4,"Enter smelter details", IF(ISERROR($V1645),"",OFFSET('Smelter Look-up'!$F$4,$V1645-4,0)))</f>
        <v/>
      </c>
      <c r="H1645" s="217" t="str">
        <f ca="1">IF(ISERROR($V1645),"",OFFSET('Smelter Look-up'!$G$4,$V1645-4,0))</f>
        <v/>
      </c>
      <c r="I1645" s="218" t="str">
        <f ca="1">IF(ISERROR($V1645),"",OFFSET('Smelter Look-up'!$H$4,$V1645-4,0))</f>
        <v/>
      </c>
      <c r="J1645" s="218" t="str">
        <f ca="1">IF(ISERROR($V1645),"",OFFSET('Smelter Look-up'!$I$4,$V1645-4,0))</f>
        <v/>
      </c>
      <c r="K1645" s="267"/>
      <c r="L1645" s="267"/>
      <c r="M1645" s="267"/>
      <c r="N1645" s="267"/>
      <c r="O1645" s="267"/>
      <c r="P1645" s="219"/>
      <c r="Q1645" s="268"/>
      <c r="R1645" s="216" t="str">
        <f ca="1">IF(ISERROR($V1645),"",OFFSET('Smelter Look-up'!$C$4,$V1645-4,0)&amp;"")</f>
        <v/>
      </c>
      <c r="S1645" s="224" t="str">
        <f t="shared" ca="1" si="78"/>
        <v/>
      </c>
      <c r="T1645" s="224" t="str">
        <f ca="1">IF(B1645="","",IF(ISERROR(MATCH($J1645,SorP!$B$1:$B$6230,0)),"",INDIRECT("'SorP'!$A$"&amp;MATCH($J1645,SorP!$B$1:$B$6230,0))))</f>
        <v/>
      </c>
      <c r="U1645" s="239"/>
      <c r="V1645" s="269" t="e">
        <f>IF(C1645="",NA(),MATCH($B1645&amp;$C1645,'Smelter Look-up'!$J:$J,0))</f>
        <v>#N/A</v>
      </c>
      <c r="W1645" s="270"/>
      <c r="X1645" s="270">
        <f t="shared" ca="1" si="79"/>
        <v>0</v>
      </c>
      <c r="Y1645" s="270"/>
      <c r="Z1645" s="270"/>
      <c r="AB1645" s="272" t="str">
        <f t="shared" si="80"/>
        <v/>
      </c>
    </row>
    <row r="1646" spans="1:28" s="271" customFormat="1" ht="20.25">
      <c r="A1646" s="215"/>
      <c r="B1646" s="216" t="str">
        <f>IF(LEN(A1646)=0,"",INDEX('Smelter Look-up'!$A:$A,MATCH($A1646,'Smelter Look-up'!$E:$E,0)))</f>
        <v/>
      </c>
      <c r="C1646" s="220" t="str">
        <f>IF(LEN(A1646)=0,"",INDEX('Smelter Look-up'!$C:$C,MATCH($A1646,'Smelter Look-up'!$E:$E,0)))</f>
        <v/>
      </c>
      <c r="D1646" s="216"/>
      <c r="E1646" s="216" t="str">
        <f ca="1">IF(ISERROR($V1646),"",OFFSET('Smelter Look-up'!$D$4,$V1646-4,0)&amp;"")</f>
        <v/>
      </c>
      <c r="F1646" s="216" t="str">
        <f ca="1">IF(ISERROR($V1646),"",OFFSET('Smelter Look-up'!$E$4,$V1646-4,0))</f>
        <v/>
      </c>
      <c r="G1646" s="216" t="str">
        <f ca="1">IF(C1646=$X$4,"Enter smelter details", IF(ISERROR($V1646),"",OFFSET('Smelter Look-up'!$F$4,$V1646-4,0)))</f>
        <v/>
      </c>
      <c r="H1646" s="217" t="str">
        <f ca="1">IF(ISERROR($V1646),"",OFFSET('Smelter Look-up'!$G$4,$V1646-4,0))</f>
        <v/>
      </c>
      <c r="I1646" s="218" t="str">
        <f ca="1">IF(ISERROR($V1646),"",OFFSET('Smelter Look-up'!$H$4,$V1646-4,0))</f>
        <v/>
      </c>
      <c r="J1646" s="218" t="str">
        <f ca="1">IF(ISERROR($V1646),"",OFFSET('Smelter Look-up'!$I$4,$V1646-4,0))</f>
        <v/>
      </c>
      <c r="K1646" s="267"/>
      <c r="L1646" s="267"/>
      <c r="M1646" s="267"/>
      <c r="N1646" s="267"/>
      <c r="O1646" s="267"/>
      <c r="P1646" s="219"/>
      <c r="Q1646" s="268"/>
      <c r="R1646" s="216" t="str">
        <f ca="1">IF(ISERROR($V1646),"",OFFSET('Smelter Look-up'!$C$4,$V1646-4,0)&amp;"")</f>
        <v/>
      </c>
      <c r="S1646" s="224" t="str">
        <f t="shared" ca="1" si="78"/>
        <v/>
      </c>
      <c r="T1646" s="224" t="str">
        <f ca="1">IF(B1646="","",IF(ISERROR(MATCH($J1646,SorP!$B$1:$B$6230,0)),"",INDIRECT("'SorP'!$A$"&amp;MATCH($J1646,SorP!$B$1:$B$6230,0))))</f>
        <v/>
      </c>
      <c r="U1646" s="239"/>
      <c r="V1646" s="269" t="e">
        <f>IF(C1646="",NA(),MATCH($B1646&amp;$C1646,'Smelter Look-up'!$J:$J,0))</f>
        <v>#N/A</v>
      </c>
      <c r="W1646" s="270"/>
      <c r="X1646" s="270">
        <f t="shared" ca="1" si="79"/>
        <v>0</v>
      </c>
      <c r="Y1646" s="270"/>
      <c r="Z1646" s="270"/>
      <c r="AB1646" s="272" t="str">
        <f t="shared" si="80"/>
        <v/>
      </c>
    </row>
    <row r="1647" spans="1:28" s="271" customFormat="1" ht="20.25">
      <c r="A1647" s="215"/>
      <c r="B1647" s="216" t="str">
        <f>IF(LEN(A1647)=0,"",INDEX('Smelter Look-up'!$A:$A,MATCH($A1647,'Smelter Look-up'!$E:$E,0)))</f>
        <v/>
      </c>
      <c r="C1647" s="220" t="str">
        <f>IF(LEN(A1647)=0,"",INDEX('Smelter Look-up'!$C:$C,MATCH($A1647,'Smelter Look-up'!$E:$E,0)))</f>
        <v/>
      </c>
      <c r="D1647" s="216"/>
      <c r="E1647" s="216" t="str">
        <f ca="1">IF(ISERROR($V1647),"",OFFSET('Smelter Look-up'!$D$4,$V1647-4,0)&amp;"")</f>
        <v/>
      </c>
      <c r="F1647" s="216" t="str">
        <f ca="1">IF(ISERROR($V1647),"",OFFSET('Smelter Look-up'!$E$4,$V1647-4,0))</f>
        <v/>
      </c>
      <c r="G1647" s="216" t="str">
        <f ca="1">IF(C1647=$X$4,"Enter smelter details", IF(ISERROR($V1647),"",OFFSET('Smelter Look-up'!$F$4,$V1647-4,0)))</f>
        <v/>
      </c>
      <c r="H1647" s="217" t="str">
        <f ca="1">IF(ISERROR($V1647),"",OFFSET('Smelter Look-up'!$G$4,$V1647-4,0))</f>
        <v/>
      </c>
      <c r="I1647" s="218" t="str">
        <f ca="1">IF(ISERROR($V1647),"",OFFSET('Smelter Look-up'!$H$4,$V1647-4,0))</f>
        <v/>
      </c>
      <c r="J1647" s="218" t="str">
        <f ca="1">IF(ISERROR($V1647),"",OFFSET('Smelter Look-up'!$I$4,$V1647-4,0))</f>
        <v/>
      </c>
      <c r="K1647" s="267"/>
      <c r="L1647" s="267"/>
      <c r="M1647" s="267"/>
      <c r="N1647" s="267"/>
      <c r="O1647" s="267"/>
      <c r="P1647" s="219"/>
      <c r="Q1647" s="268"/>
      <c r="R1647" s="216" t="str">
        <f ca="1">IF(ISERROR($V1647),"",OFFSET('Smelter Look-up'!$C$4,$V1647-4,0)&amp;"")</f>
        <v/>
      </c>
      <c r="S1647" s="224" t="str">
        <f t="shared" ca="1" si="78"/>
        <v/>
      </c>
      <c r="T1647" s="224" t="str">
        <f ca="1">IF(B1647="","",IF(ISERROR(MATCH($J1647,SorP!$B$1:$B$6230,0)),"",INDIRECT("'SorP'!$A$"&amp;MATCH($J1647,SorP!$B$1:$B$6230,0))))</f>
        <v/>
      </c>
      <c r="U1647" s="239"/>
      <c r="V1647" s="269" t="e">
        <f>IF(C1647="",NA(),MATCH($B1647&amp;$C1647,'Smelter Look-up'!$J:$J,0))</f>
        <v>#N/A</v>
      </c>
      <c r="W1647" s="270"/>
      <c r="X1647" s="270">
        <f t="shared" ca="1" si="79"/>
        <v>0</v>
      </c>
      <c r="Y1647" s="270"/>
      <c r="Z1647" s="270"/>
      <c r="AB1647" s="272" t="str">
        <f t="shared" si="80"/>
        <v/>
      </c>
    </row>
    <row r="1648" spans="1:28" s="271" customFormat="1" ht="20.25">
      <c r="A1648" s="215"/>
      <c r="B1648" s="216" t="str">
        <f>IF(LEN(A1648)=0,"",INDEX('Smelter Look-up'!$A:$A,MATCH($A1648,'Smelter Look-up'!$E:$E,0)))</f>
        <v/>
      </c>
      <c r="C1648" s="220" t="str">
        <f>IF(LEN(A1648)=0,"",INDEX('Smelter Look-up'!$C:$C,MATCH($A1648,'Smelter Look-up'!$E:$E,0)))</f>
        <v/>
      </c>
      <c r="D1648" s="216"/>
      <c r="E1648" s="216" t="str">
        <f ca="1">IF(ISERROR($V1648),"",OFFSET('Smelter Look-up'!$D$4,$V1648-4,0)&amp;"")</f>
        <v/>
      </c>
      <c r="F1648" s="216" t="str">
        <f ca="1">IF(ISERROR($V1648),"",OFFSET('Smelter Look-up'!$E$4,$V1648-4,0))</f>
        <v/>
      </c>
      <c r="G1648" s="216" t="str">
        <f ca="1">IF(C1648=$X$4,"Enter smelter details", IF(ISERROR($V1648),"",OFFSET('Smelter Look-up'!$F$4,$V1648-4,0)))</f>
        <v/>
      </c>
      <c r="H1648" s="217" t="str">
        <f ca="1">IF(ISERROR($V1648),"",OFFSET('Smelter Look-up'!$G$4,$V1648-4,0))</f>
        <v/>
      </c>
      <c r="I1648" s="218" t="str">
        <f ca="1">IF(ISERROR($V1648),"",OFFSET('Smelter Look-up'!$H$4,$V1648-4,0))</f>
        <v/>
      </c>
      <c r="J1648" s="218" t="str">
        <f ca="1">IF(ISERROR($V1648),"",OFFSET('Smelter Look-up'!$I$4,$V1648-4,0))</f>
        <v/>
      </c>
      <c r="K1648" s="267"/>
      <c r="L1648" s="267"/>
      <c r="M1648" s="267"/>
      <c r="N1648" s="267"/>
      <c r="O1648" s="267"/>
      <c r="P1648" s="219"/>
      <c r="Q1648" s="268"/>
      <c r="R1648" s="216" t="str">
        <f ca="1">IF(ISERROR($V1648),"",OFFSET('Smelter Look-up'!$C$4,$V1648-4,0)&amp;"")</f>
        <v/>
      </c>
      <c r="S1648" s="224" t="str">
        <f t="shared" ca="1" si="78"/>
        <v/>
      </c>
      <c r="T1648" s="224" t="str">
        <f ca="1">IF(B1648="","",IF(ISERROR(MATCH($J1648,SorP!$B$1:$B$6230,0)),"",INDIRECT("'SorP'!$A$"&amp;MATCH($J1648,SorP!$B$1:$B$6230,0))))</f>
        <v/>
      </c>
      <c r="U1648" s="239"/>
      <c r="V1648" s="269" t="e">
        <f>IF(C1648="",NA(),MATCH($B1648&amp;$C1648,'Smelter Look-up'!$J:$J,0))</f>
        <v>#N/A</v>
      </c>
      <c r="W1648" s="270"/>
      <c r="X1648" s="270">
        <f t="shared" ca="1" si="79"/>
        <v>0</v>
      </c>
      <c r="Y1648" s="270"/>
      <c r="Z1648" s="270"/>
      <c r="AB1648" s="272" t="str">
        <f t="shared" si="80"/>
        <v/>
      </c>
    </row>
    <row r="1649" spans="1:28" s="271" customFormat="1" ht="20.25">
      <c r="A1649" s="215"/>
      <c r="B1649" s="216" t="str">
        <f>IF(LEN(A1649)=0,"",INDEX('Smelter Look-up'!$A:$A,MATCH($A1649,'Smelter Look-up'!$E:$E,0)))</f>
        <v/>
      </c>
      <c r="C1649" s="220" t="str">
        <f>IF(LEN(A1649)=0,"",INDEX('Smelter Look-up'!$C:$C,MATCH($A1649,'Smelter Look-up'!$E:$E,0)))</f>
        <v/>
      </c>
      <c r="D1649" s="216"/>
      <c r="E1649" s="216" t="str">
        <f ca="1">IF(ISERROR($V1649),"",OFFSET('Smelter Look-up'!$D$4,$V1649-4,0)&amp;"")</f>
        <v/>
      </c>
      <c r="F1649" s="216" t="str">
        <f ca="1">IF(ISERROR($V1649),"",OFFSET('Smelter Look-up'!$E$4,$V1649-4,0))</f>
        <v/>
      </c>
      <c r="G1649" s="216" t="str">
        <f ca="1">IF(C1649=$X$4,"Enter smelter details", IF(ISERROR($V1649),"",OFFSET('Smelter Look-up'!$F$4,$V1649-4,0)))</f>
        <v/>
      </c>
      <c r="H1649" s="217" t="str">
        <f ca="1">IF(ISERROR($V1649),"",OFFSET('Smelter Look-up'!$G$4,$V1649-4,0))</f>
        <v/>
      </c>
      <c r="I1649" s="218" t="str">
        <f ca="1">IF(ISERROR($V1649),"",OFFSET('Smelter Look-up'!$H$4,$V1649-4,0))</f>
        <v/>
      </c>
      <c r="J1649" s="218" t="str">
        <f ca="1">IF(ISERROR($V1649),"",OFFSET('Smelter Look-up'!$I$4,$V1649-4,0))</f>
        <v/>
      </c>
      <c r="K1649" s="267"/>
      <c r="L1649" s="267"/>
      <c r="M1649" s="267"/>
      <c r="N1649" s="267"/>
      <c r="O1649" s="267"/>
      <c r="P1649" s="219"/>
      <c r="Q1649" s="268"/>
      <c r="R1649" s="216" t="str">
        <f ca="1">IF(ISERROR($V1649),"",OFFSET('Smelter Look-up'!$C$4,$V1649-4,0)&amp;"")</f>
        <v/>
      </c>
      <c r="S1649" s="224" t="str">
        <f t="shared" ca="1" si="78"/>
        <v/>
      </c>
      <c r="T1649" s="224" t="str">
        <f ca="1">IF(B1649="","",IF(ISERROR(MATCH($J1649,SorP!$B$1:$B$6230,0)),"",INDIRECT("'SorP'!$A$"&amp;MATCH($J1649,SorP!$B$1:$B$6230,0))))</f>
        <v/>
      </c>
      <c r="U1649" s="239"/>
      <c r="V1649" s="269" t="e">
        <f>IF(C1649="",NA(),MATCH($B1649&amp;$C1649,'Smelter Look-up'!$J:$J,0))</f>
        <v>#N/A</v>
      </c>
      <c r="W1649" s="270"/>
      <c r="X1649" s="270">
        <f t="shared" ca="1" si="79"/>
        <v>0</v>
      </c>
      <c r="Y1649" s="270"/>
      <c r="Z1649" s="270"/>
      <c r="AB1649" s="272" t="str">
        <f t="shared" si="80"/>
        <v/>
      </c>
    </row>
    <row r="1650" spans="1:28" s="271" customFormat="1" ht="20.25">
      <c r="A1650" s="215"/>
      <c r="B1650" s="216" t="str">
        <f>IF(LEN(A1650)=0,"",INDEX('Smelter Look-up'!$A:$A,MATCH($A1650,'Smelter Look-up'!$E:$E,0)))</f>
        <v/>
      </c>
      <c r="C1650" s="220" t="str">
        <f>IF(LEN(A1650)=0,"",INDEX('Smelter Look-up'!$C:$C,MATCH($A1650,'Smelter Look-up'!$E:$E,0)))</f>
        <v/>
      </c>
      <c r="D1650" s="216"/>
      <c r="E1650" s="216" t="str">
        <f ca="1">IF(ISERROR($V1650),"",OFFSET('Smelter Look-up'!$D$4,$V1650-4,0)&amp;"")</f>
        <v/>
      </c>
      <c r="F1650" s="216" t="str">
        <f ca="1">IF(ISERROR($V1650),"",OFFSET('Smelter Look-up'!$E$4,$V1650-4,0))</f>
        <v/>
      </c>
      <c r="G1650" s="216" t="str">
        <f ca="1">IF(C1650=$X$4,"Enter smelter details", IF(ISERROR($V1650),"",OFFSET('Smelter Look-up'!$F$4,$V1650-4,0)))</f>
        <v/>
      </c>
      <c r="H1650" s="217" t="str">
        <f ca="1">IF(ISERROR($V1650),"",OFFSET('Smelter Look-up'!$G$4,$V1650-4,0))</f>
        <v/>
      </c>
      <c r="I1650" s="218" t="str">
        <f ca="1">IF(ISERROR($V1650),"",OFFSET('Smelter Look-up'!$H$4,$V1650-4,0))</f>
        <v/>
      </c>
      <c r="J1650" s="218" t="str">
        <f ca="1">IF(ISERROR($V1650),"",OFFSET('Smelter Look-up'!$I$4,$V1650-4,0))</f>
        <v/>
      </c>
      <c r="K1650" s="267"/>
      <c r="L1650" s="267"/>
      <c r="M1650" s="267"/>
      <c r="N1650" s="267"/>
      <c r="O1650" s="267"/>
      <c r="P1650" s="219"/>
      <c r="Q1650" s="268"/>
      <c r="R1650" s="216" t="str">
        <f ca="1">IF(ISERROR($V1650),"",OFFSET('Smelter Look-up'!$C$4,$V1650-4,0)&amp;"")</f>
        <v/>
      </c>
      <c r="S1650" s="224" t="str">
        <f t="shared" ca="1" si="78"/>
        <v/>
      </c>
      <c r="T1650" s="224" t="str">
        <f ca="1">IF(B1650="","",IF(ISERROR(MATCH($J1650,SorP!$B$1:$B$6230,0)),"",INDIRECT("'SorP'!$A$"&amp;MATCH($J1650,SorP!$B$1:$B$6230,0))))</f>
        <v/>
      </c>
      <c r="U1650" s="239"/>
      <c r="V1650" s="269" t="e">
        <f>IF(C1650="",NA(),MATCH($B1650&amp;$C1650,'Smelter Look-up'!$J:$J,0))</f>
        <v>#N/A</v>
      </c>
      <c r="W1650" s="270"/>
      <c r="X1650" s="270">
        <f t="shared" ca="1" si="79"/>
        <v>0</v>
      </c>
      <c r="Y1650" s="270"/>
      <c r="Z1650" s="270"/>
      <c r="AB1650" s="272" t="str">
        <f t="shared" si="80"/>
        <v/>
      </c>
    </row>
    <row r="1651" spans="1:28" s="271" customFormat="1" ht="20.25">
      <c r="A1651" s="215"/>
      <c r="B1651" s="216" t="str">
        <f>IF(LEN(A1651)=0,"",INDEX('Smelter Look-up'!$A:$A,MATCH($A1651,'Smelter Look-up'!$E:$E,0)))</f>
        <v/>
      </c>
      <c r="C1651" s="220" t="str">
        <f>IF(LEN(A1651)=0,"",INDEX('Smelter Look-up'!$C:$C,MATCH($A1651,'Smelter Look-up'!$E:$E,0)))</f>
        <v/>
      </c>
      <c r="D1651" s="216"/>
      <c r="E1651" s="216" t="str">
        <f ca="1">IF(ISERROR($V1651),"",OFFSET('Smelter Look-up'!$D$4,$V1651-4,0)&amp;"")</f>
        <v/>
      </c>
      <c r="F1651" s="216" t="str">
        <f ca="1">IF(ISERROR($V1651),"",OFFSET('Smelter Look-up'!$E$4,$V1651-4,0))</f>
        <v/>
      </c>
      <c r="G1651" s="216" t="str">
        <f ca="1">IF(C1651=$X$4,"Enter smelter details", IF(ISERROR($V1651),"",OFFSET('Smelter Look-up'!$F$4,$V1651-4,0)))</f>
        <v/>
      </c>
      <c r="H1651" s="217" t="str">
        <f ca="1">IF(ISERROR($V1651),"",OFFSET('Smelter Look-up'!$G$4,$V1651-4,0))</f>
        <v/>
      </c>
      <c r="I1651" s="218" t="str">
        <f ca="1">IF(ISERROR($V1651),"",OFFSET('Smelter Look-up'!$H$4,$V1651-4,0))</f>
        <v/>
      </c>
      <c r="J1651" s="218" t="str">
        <f ca="1">IF(ISERROR($V1651),"",OFFSET('Smelter Look-up'!$I$4,$V1651-4,0))</f>
        <v/>
      </c>
      <c r="K1651" s="267"/>
      <c r="L1651" s="267"/>
      <c r="M1651" s="267"/>
      <c r="N1651" s="267"/>
      <c r="O1651" s="267"/>
      <c r="P1651" s="219"/>
      <c r="Q1651" s="268"/>
      <c r="R1651" s="216" t="str">
        <f ca="1">IF(ISERROR($V1651),"",OFFSET('Smelter Look-up'!$C$4,$V1651-4,0)&amp;"")</f>
        <v/>
      </c>
      <c r="S1651" s="224" t="str">
        <f t="shared" ca="1" si="78"/>
        <v/>
      </c>
      <c r="T1651" s="224" t="str">
        <f ca="1">IF(B1651="","",IF(ISERROR(MATCH($J1651,SorP!$B$1:$B$6230,0)),"",INDIRECT("'SorP'!$A$"&amp;MATCH($J1651,SorP!$B$1:$B$6230,0))))</f>
        <v/>
      </c>
      <c r="U1651" s="239"/>
      <c r="V1651" s="269" t="e">
        <f>IF(C1651="",NA(),MATCH($B1651&amp;$C1651,'Smelter Look-up'!$J:$J,0))</f>
        <v>#N/A</v>
      </c>
      <c r="W1651" s="270"/>
      <c r="X1651" s="270">
        <f t="shared" ca="1" si="79"/>
        <v>0</v>
      </c>
      <c r="Y1651" s="270"/>
      <c r="Z1651" s="270"/>
      <c r="AB1651" s="272" t="str">
        <f t="shared" si="80"/>
        <v/>
      </c>
    </row>
    <row r="1652" spans="1:28" s="271" customFormat="1" ht="20.25">
      <c r="A1652" s="215"/>
      <c r="B1652" s="216" t="str">
        <f>IF(LEN(A1652)=0,"",INDEX('Smelter Look-up'!$A:$A,MATCH($A1652,'Smelter Look-up'!$E:$E,0)))</f>
        <v/>
      </c>
      <c r="C1652" s="220" t="str">
        <f>IF(LEN(A1652)=0,"",INDEX('Smelter Look-up'!$C:$C,MATCH($A1652,'Smelter Look-up'!$E:$E,0)))</f>
        <v/>
      </c>
      <c r="D1652" s="216"/>
      <c r="E1652" s="216" t="str">
        <f ca="1">IF(ISERROR($V1652),"",OFFSET('Smelter Look-up'!$D$4,$V1652-4,0)&amp;"")</f>
        <v/>
      </c>
      <c r="F1652" s="216" t="str">
        <f ca="1">IF(ISERROR($V1652),"",OFFSET('Smelter Look-up'!$E$4,$V1652-4,0))</f>
        <v/>
      </c>
      <c r="G1652" s="216" t="str">
        <f ca="1">IF(C1652=$X$4,"Enter smelter details", IF(ISERROR($V1652),"",OFFSET('Smelter Look-up'!$F$4,$V1652-4,0)))</f>
        <v/>
      </c>
      <c r="H1652" s="217" t="str">
        <f ca="1">IF(ISERROR($V1652),"",OFFSET('Smelter Look-up'!$G$4,$V1652-4,0))</f>
        <v/>
      </c>
      <c r="I1652" s="218" t="str">
        <f ca="1">IF(ISERROR($V1652),"",OFFSET('Smelter Look-up'!$H$4,$V1652-4,0))</f>
        <v/>
      </c>
      <c r="J1652" s="218" t="str">
        <f ca="1">IF(ISERROR($V1652),"",OFFSET('Smelter Look-up'!$I$4,$V1652-4,0))</f>
        <v/>
      </c>
      <c r="K1652" s="267"/>
      <c r="L1652" s="267"/>
      <c r="M1652" s="267"/>
      <c r="N1652" s="267"/>
      <c r="O1652" s="267"/>
      <c r="P1652" s="219"/>
      <c r="Q1652" s="268"/>
      <c r="R1652" s="216" t="str">
        <f ca="1">IF(ISERROR($V1652),"",OFFSET('Smelter Look-up'!$C$4,$V1652-4,0)&amp;"")</f>
        <v/>
      </c>
      <c r="S1652" s="224" t="str">
        <f t="shared" ca="1" si="78"/>
        <v/>
      </c>
      <c r="T1652" s="224" t="str">
        <f ca="1">IF(B1652="","",IF(ISERROR(MATCH($J1652,SorP!$B$1:$B$6230,0)),"",INDIRECT("'SorP'!$A$"&amp;MATCH($J1652,SorP!$B$1:$B$6230,0))))</f>
        <v/>
      </c>
      <c r="U1652" s="239"/>
      <c r="V1652" s="269" t="e">
        <f>IF(C1652="",NA(),MATCH($B1652&amp;$C1652,'Smelter Look-up'!$J:$J,0))</f>
        <v>#N/A</v>
      </c>
      <c r="W1652" s="270"/>
      <c r="X1652" s="270">
        <f t="shared" ca="1" si="79"/>
        <v>0</v>
      </c>
      <c r="Y1652" s="270"/>
      <c r="Z1652" s="270"/>
      <c r="AB1652" s="272" t="str">
        <f t="shared" si="80"/>
        <v/>
      </c>
    </row>
    <row r="1653" spans="1:28" s="271" customFormat="1" ht="20.25">
      <c r="A1653" s="215"/>
      <c r="B1653" s="216" t="str">
        <f>IF(LEN(A1653)=0,"",INDEX('Smelter Look-up'!$A:$A,MATCH($A1653,'Smelter Look-up'!$E:$E,0)))</f>
        <v/>
      </c>
      <c r="C1653" s="220" t="str">
        <f>IF(LEN(A1653)=0,"",INDEX('Smelter Look-up'!$C:$C,MATCH($A1653,'Smelter Look-up'!$E:$E,0)))</f>
        <v/>
      </c>
      <c r="D1653" s="216"/>
      <c r="E1653" s="216" t="str">
        <f ca="1">IF(ISERROR($V1653),"",OFFSET('Smelter Look-up'!$D$4,$V1653-4,0)&amp;"")</f>
        <v/>
      </c>
      <c r="F1653" s="216" t="str">
        <f ca="1">IF(ISERROR($V1653),"",OFFSET('Smelter Look-up'!$E$4,$V1653-4,0))</f>
        <v/>
      </c>
      <c r="G1653" s="216" t="str">
        <f ca="1">IF(C1653=$X$4,"Enter smelter details", IF(ISERROR($V1653),"",OFFSET('Smelter Look-up'!$F$4,$V1653-4,0)))</f>
        <v/>
      </c>
      <c r="H1653" s="217" t="str">
        <f ca="1">IF(ISERROR($V1653),"",OFFSET('Smelter Look-up'!$G$4,$V1653-4,0))</f>
        <v/>
      </c>
      <c r="I1653" s="218" t="str">
        <f ca="1">IF(ISERROR($V1653),"",OFFSET('Smelter Look-up'!$H$4,$V1653-4,0))</f>
        <v/>
      </c>
      <c r="J1653" s="218" t="str">
        <f ca="1">IF(ISERROR($V1653),"",OFFSET('Smelter Look-up'!$I$4,$V1653-4,0))</f>
        <v/>
      </c>
      <c r="K1653" s="267"/>
      <c r="L1653" s="267"/>
      <c r="M1653" s="267"/>
      <c r="N1653" s="267"/>
      <c r="O1653" s="267"/>
      <c r="P1653" s="219"/>
      <c r="Q1653" s="268"/>
      <c r="R1653" s="216" t="str">
        <f ca="1">IF(ISERROR($V1653),"",OFFSET('Smelter Look-up'!$C$4,$V1653-4,0)&amp;"")</f>
        <v/>
      </c>
      <c r="S1653" s="224" t="str">
        <f t="shared" ca="1" si="78"/>
        <v/>
      </c>
      <c r="T1653" s="224" t="str">
        <f ca="1">IF(B1653="","",IF(ISERROR(MATCH($J1653,SorP!$B$1:$B$6230,0)),"",INDIRECT("'SorP'!$A$"&amp;MATCH($J1653,SorP!$B$1:$B$6230,0))))</f>
        <v/>
      </c>
      <c r="U1653" s="239"/>
      <c r="V1653" s="269" t="e">
        <f>IF(C1653="",NA(),MATCH($B1653&amp;$C1653,'Smelter Look-up'!$J:$J,0))</f>
        <v>#N/A</v>
      </c>
      <c r="W1653" s="270"/>
      <c r="X1653" s="270">
        <f t="shared" ca="1" si="79"/>
        <v>0</v>
      </c>
      <c r="Y1653" s="270"/>
      <c r="Z1653" s="270"/>
      <c r="AB1653" s="272" t="str">
        <f t="shared" si="80"/>
        <v/>
      </c>
    </row>
    <row r="1654" spans="1:28" s="271" customFormat="1" ht="20.25">
      <c r="A1654" s="215"/>
      <c r="B1654" s="216" t="str">
        <f>IF(LEN(A1654)=0,"",INDEX('Smelter Look-up'!$A:$A,MATCH($A1654,'Smelter Look-up'!$E:$E,0)))</f>
        <v/>
      </c>
      <c r="C1654" s="220" t="str">
        <f>IF(LEN(A1654)=0,"",INDEX('Smelter Look-up'!$C:$C,MATCH($A1654,'Smelter Look-up'!$E:$E,0)))</f>
        <v/>
      </c>
      <c r="D1654" s="216"/>
      <c r="E1654" s="216" t="str">
        <f ca="1">IF(ISERROR($V1654),"",OFFSET('Smelter Look-up'!$D$4,$V1654-4,0)&amp;"")</f>
        <v/>
      </c>
      <c r="F1654" s="216" t="str">
        <f ca="1">IF(ISERROR($V1654),"",OFFSET('Smelter Look-up'!$E$4,$V1654-4,0))</f>
        <v/>
      </c>
      <c r="G1654" s="216" t="str">
        <f ca="1">IF(C1654=$X$4,"Enter smelter details", IF(ISERROR($V1654),"",OFFSET('Smelter Look-up'!$F$4,$V1654-4,0)))</f>
        <v/>
      </c>
      <c r="H1654" s="217" t="str">
        <f ca="1">IF(ISERROR($V1654),"",OFFSET('Smelter Look-up'!$G$4,$V1654-4,0))</f>
        <v/>
      </c>
      <c r="I1654" s="218" t="str">
        <f ca="1">IF(ISERROR($V1654),"",OFFSET('Smelter Look-up'!$H$4,$V1654-4,0))</f>
        <v/>
      </c>
      <c r="J1654" s="218" t="str">
        <f ca="1">IF(ISERROR($V1654),"",OFFSET('Smelter Look-up'!$I$4,$V1654-4,0))</f>
        <v/>
      </c>
      <c r="K1654" s="267"/>
      <c r="L1654" s="267"/>
      <c r="M1654" s="267"/>
      <c r="N1654" s="267"/>
      <c r="O1654" s="267"/>
      <c r="P1654" s="219"/>
      <c r="Q1654" s="268"/>
      <c r="R1654" s="216" t="str">
        <f ca="1">IF(ISERROR($V1654),"",OFFSET('Smelter Look-up'!$C$4,$V1654-4,0)&amp;"")</f>
        <v/>
      </c>
      <c r="S1654" s="224" t="str">
        <f t="shared" ca="1" si="78"/>
        <v/>
      </c>
      <c r="T1654" s="224" t="str">
        <f ca="1">IF(B1654="","",IF(ISERROR(MATCH($J1654,SorP!$B$1:$B$6230,0)),"",INDIRECT("'SorP'!$A$"&amp;MATCH($J1654,SorP!$B$1:$B$6230,0))))</f>
        <v/>
      </c>
      <c r="U1654" s="239"/>
      <c r="V1654" s="269" t="e">
        <f>IF(C1654="",NA(),MATCH($B1654&amp;$C1654,'Smelter Look-up'!$J:$J,0))</f>
        <v>#N/A</v>
      </c>
      <c r="W1654" s="270"/>
      <c r="X1654" s="270">
        <f t="shared" ca="1" si="79"/>
        <v>0</v>
      </c>
      <c r="Y1654" s="270"/>
      <c r="Z1654" s="270"/>
      <c r="AB1654" s="272" t="str">
        <f t="shared" si="80"/>
        <v/>
      </c>
    </row>
    <row r="1655" spans="1:28" s="271" customFormat="1" ht="20.25">
      <c r="A1655" s="215"/>
      <c r="B1655" s="216" t="str">
        <f>IF(LEN(A1655)=0,"",INDEX('Smelter Look-up'!$A:$A,MATCH($A1655,'Smelter Look-up'!$E:$E,0)))</f>
        <v/>
      </c>
      <c r="C1655" s="220" t="str">
        <f>IF(LEN(A1655)=0,"",INDEX('Smelter Look-up'!$C:$C,MATCH($A1655,'Smelter Look-up'!$E:$E,0)))</f>
        <v/>
      </c>
      <c r="D1655" s="216"/>
      <c r="E1655" s="216" t="str">
        <f ca="1">IF(ISERROR($V1655),"",OFFSET('Smelter Look-up'!$D$4,$V1655-4,0)&amp;"")</f>
        <v/>
      </c>
      <c r="F1655" s="216" t="str">
        <f ca="1">IF(ISERROR($V1655),"",OFFSET('Smelter Look-up'!$E$4,$V1655-4,0))</f>
        <v/>
      </c>
      <c r="G1655" s="216" t="str">
        <f ca="1">IF(C1655=$X$4,"Enter smelter details", IF(ISERROR($V1655),"",OFFSET('Smelter Look-up'!$F$4,$V1655-4,0)))</f>
        <v/>
      </c>
      <c r="H1655" s="217" t="str">
        <f ca="1">IF(ISERROR($V1655),"",OFFSET('Smelter Look-up'!$G$4,$V1655-4,0))</f>
        <v/>
      </c>
      <c r="I1655" s="218" t="str">
        <f ca="1">IF(ISERROR($V1655),"",OFFSET('Smelter Look-up'!$H$4,$V1655-4,0))</f>
        <v/>
      </c>
      <c r="J1655" s="218" t="str">
        <f ca="1">IF(ISERROR($V1655),"",OFFSET('Smelter Look-up'!$I$4,$V1655-4,0))</f>
        <v/>
      </c>
      <c r="K1655" s="267"/>
      <c r="L1655" s="267"/>
      <c r="M1655" s="267"/>
      <c r="N1655" s="267"/>
      <c r="O1655" s="267"/>
      <c r="P1655" s="219"/>
      <c r="Q1655" s="268"/>
      <c r="R1655" s="216" t="str">
        <f ca="1">IF(ISERROR($V1655),"",OFFSET('Smelter Look-up'!$C$4,$V1655-4,0)&amp;"")</f>
        <v/>
      </c>
      <c r="S1655" s="224" t="str">
        <f t="shared" ca="1" si="78"/>
        <v/>
      </c>
      <c r="T1655" s="224" t="str">
        <f ca="1">IF(B1655="","",IF(ISERROR(MATCH($J1655,SorP!$B$1:$B$6230,0)),"",INDIRECT("'SorP'!$A$"&amp;MATCH($J1655,SorP!$B$1:$B$6230,0))))</f>
        <v/>
      </c>
      <c r="U1655" s="239"/>
      <c r="V1655" s="269" t="e">
        <f>IF(C1655="",NA(),MATCH($B1655&amp;$C1655,'Smelter Look-up'!$J:$J,0))</f>
        <v>#N/A</v>
      </c>
      <c r="W1655" s="270"/>
      <c r="X1655" s="270">
        <f t="shared" ca="1" si="79"/>
        <v>0</v>
      </c>
      <c r="Y1655" s="270"/>
      <c r="Z1655" s="270"/>
      <c r="AB1655" s="272" t="str">
        <f t="shared" si="80"/>
        <v/>
      </c>
    </row>
    <row r="1656" spans="1:28" s="271" customFormat="1" ht="20.25">
      <c r="A1656" s="215"/>
      <c r="B1656" s="216" t="str">
        <f>IF(LEN(A1656)=0,"",INDEX('Smelter Look-up'!$A:$A,MATCH($A1656,'Smelter Look-up'!$E:$E,0)))</f>
        <v/>
      </c>
      <c r="C1656" s="220" t="str">
        <f>IF(LEN(A1656)=0,"",INDEX('Smelter Look-up'!$C:$C,MATCH($A1656,'Smelter Look-up'!$E:$E,0)))</f>
        <v/>
      </c>
      <c r="D1656" s="216"/>
      <c r="E1656" s="216" t="str">
        <f ca="1">IF(ISERROR($V1656),"",OFFSET('Smelter Look-up'!$D$4,$V1656-4,0)&amp;"")</f>
        <v/>
      </c>
      <c r="F1656" s="216" t="str">
        <f ca="1">IF(ISERROR($V1656),"",OFFSET('Smelter Look-up'!$E$4,$V1656-4,0))</f>
        <v/>
      </c>
      <c r="G1656" s="216" t="str">
        <f ca="1">IF(C1656=$X$4,"Enter smelter details", IF(ISERROR($V1656),"",OFFSET('Smelter Look-up'!$F$4,$V1656-4,0)))</f>
        <v/>
      </c>
      <c r="H1656" s="217" t="str">
        <f ca="1">IF(ISERROR($V1656),"",OFFSET('Smelter Look-up'!$G$4,$V1656-4,0))</f>
        <v/>
      </c>
      <c r="I1656" s="218" t="str">
        <f ca="1">IF(ISERROR($V1656),"",OFFSET('Smelter Look-up'!$H$4,$V1656-4,0))</f>
        <v/>
      </c>
      <c r="J1656" s="218" t="str">
        <f ca="1">IF(ISERROR($V1656),"",OFFSET('Smelter Look-up'!$I$4,$V1656-4,0))</f>
        <v/>
      </c>
      <c r="K1656" s="267"/>
      <c r="L1656" s="267"/>
      <c r="M1656" s="267"/>
      <c r="N1656" s="267"/>
      <c r="O1656" s="267"/>
      <c r="P1656" s="219"/>
      <c r="Q1656" s="268"/>
      <c r="R1656" s="216" t="str">
        <f ca="1">IF(ISERROR($V1656),"",OFFSET('Smelter Look-up'!$C$4,$V1656-4,0)&amp;"")</f>
        <v/>
      </c>
      <c r="S1656" s="224" t="str">
        <f t="shared" ca="1" si="78"/>
        <v/>
      </c>
      <c r="T1656" s="224" t="str">
        <f ca="1">IF(B1656="","",IF(ISERROR(MATCH($J1656,SorP!$B$1:$B$6230,0)),"",INDIRECT("'SorP'!$A$"&amp;MATCH($J1656,SorP!$B$1:$B$6230,0))))</f>
        <v/>
      </c>
      <c r="U1656" s="239"/>
      <c r="V1656" s="269" t="e">
        <f>IF(C1656="",NA(),MATCH($B1656&amp;$C1656,'Smelter Look-up'!$J:$J,0))</f>
        <v>#N/A</v>
      </c>
      <c r="W1656" s="270"/>
      <c r="X1656" s="270">
        <f t="shared" ca="1" si="79"/>
        <v>0</v>
      </c>
      <c r="Y1656" s="270"/>
      <c r="Z1656" s="270"/>
      <c r="AB1656" s="272" t="str">
        <f t="shared" si="80"/>
        <v/>
      </c>
    </row>
    <row r="1657" spans="1:28" s="271" customFormat="1" ht="20.25">
      <c r="A1657" s="215"/>
      <c r="B1657" s="216" t="str">
        <f>IF(LEN(A1657)=0,"",INDEX('Smelter Look-up'!$A:$A,MATCH($A1657,'Smelter Look-up'!$E:$E,0)))</f>
        <v/>
      </c>
      <c r="C1657" s="220" t="str">
        <f>IF(LEN(A1657)=0,"",INDEX('Smelter Look-up'!$C:$C,MATCH($A1657,'Smelter Look-up'!$E:$E,0)))</f>
        <v/>
      </c>
      <c r="D1657" s="216"/>
      <c r="E1657" s="216" t="str">
        <f ca="1">IF(ISERROR($V1657),"",OFFSET('Smelter Look-up'!$D$4,$V1657-4,0)&amp;"")</f>
        <v/>
      </c>
      <c r="F1657" s="216" t="str">
        <f ca="1">IF(ISERROR($V1657),"",OFFSET('Smelter Look-up'!$E$4,$V1657-4,0))</f>
        <v/>
      </c>
      <c r="G1657" s="216" t="str">
        <f ca="1">IF(C1657=$X$4,"Enter smelter details", IF(ISERROR($V1657),"",OFFSET('Smelter Look-up'!$F$4,$V1657-4,0)))</f>
        <v/>
      </c>
      <c r="H1657" s="217" t="str">
        <f ca="1">IF(ISERROR($V1657),"",OFFSET('Smelter Look-up'!$G$4,$V1657-4,0))</f>
        <v/>
      </c>
      <c r="I1657" s="218" t="str">
        <f ca="1">IF(ISERROR($V1657),"",OFFSET('Smelter Look-up'!$H$4,$V1657-4,0))</f>
        <v/>
      </c>
      <c r="J1657" s="218" t="str">
        <f ca="1">IF(ISERROR($V1657),"",OFFSET('Smelter Look-up'!$I$4,$V1657-4,0))</f>
        <v/>
      </c>
      <c r="K1657" s="267"/>
      <c r="L1657" s="267"/>
      <c r="M1657" s="267"/>
      <c r="N1657" s="267"/>
      <c r="O1657" s="267"/>
      <c r="P1657" s="219"/>
      <c r="Q1657" s="268"/>
      <c r="R1657" s="216" t="str">
        <f ca="1">IF(ISERROR($V1657),"",OFFSET('Smelter Look-up'!$C$4,$V1657-4,0)&amp;"")</f>
        <v/>
      </c>
      <c r="S1657" s="224" t="str">
        <f t="shared" ca="1" si="78"/>
        <v/>
      </c>
      <c r="T1657" s="224" t="str">
        <f ca="1">IF(B1657="","",IF(ISERROR(MATCH($J1657,SorP!$B$1:$B$6230,0)),"",INDIRECT("'SorP'!$A$"&amp;MATCH($J1657,SorP!$B$1:$B$6230,0))))</f>
        <v/>
      </c>
      <c r="U1657" s="239"/>
      <c r="V1657" s="269" t="e">
        <f>IF(C1657="",NA(),MATCH($B1657&amp;$C1657,'Smelter Look-up'!$J:$J,0))</f>
        <v>#N/A</v>
      </c>
      <c r="W1657" s="270"/>
      <c r="X1657" s="270">
        <f t="shared" ca="1" si="79"/>
        <v>0</v>
      </c>
      <c r="Y1657" s="270"/>
      <c r="Z1657" s="270"/>
      <c r="AB1657" s="272" t="str">
        <f t="shared" si="80"/>
        <v/>
      </c>
    </row>
    <row r="1658" spans="1:28" s="271" customFormat="1" ht="20.25">
      <c r="A1658" s="215"/>
      <c r="B1658" s="216" t="str">
        <f>IF(LEN(A1658)=0,"",INDEX('Smelter Look-up'!$A:$A,MATCH($A1658,'Smelter Look-up'!$E:$E,0)))</f>
        <v/>
      </c>
      <c r="C1658" s="220" t="str">
        <f>IF(LEN(A1658)=0,"",INDEX('Smelter Look-up'!$C:$C,MATCH($A1658,'Smelter Look-up'!$E:$E,0)))</f>
        <v/>
      </c>
      <c r="D1658" s="216"/>
      <c r="E1658" s="216" t="str">
        <f ca="1">IF(ISERROR($V1658),"",OFFSET('Smelter Look-up'!$D$4,$V1658-4,0)&amp;"")</f>
        <v/>
      </c>
      <c r="F1658" s="216" t="str">
        <f ca="1">IF(ISERROR($V1658),"",OFFSET('Smelter Look-up'!$E$4,$V1658-4,0))</f>
        <v/>
      </c>
      <c r="G1658" s="216" t="str">
        <f ca="1">IF(C1658=$X$4,"Enter smelter details", IF(ISERROR($V1658),"",OFFSET('Smelter Look-up'!$F$4,$V1658-4,0)))</f>
        <v/>
      </c>
      <c r="H1658" s="217" t="str">
        <f ca="1">IF(ISERROR($V1658),"",OFFSET('Smelter Look-up'!$G$4,$V1658-4,0))</f>
        <v/>
      </c>
      <c r="I1658" s="218" t="str">
        <f ca="1">IF(ISERROR($V1658),"",OFFSET('Smelter Look-up'!$H$4,$V1658-4,0))</f>
        <v/>
      </c>
      <c r="J1658" s="218" t="str">
        <f ca="1">IF(ISERROR($V1658),"",OFFSET('Smelter Look-up'!$I$4,$V1658-4,0))</f>
        <v/>
      </c>
      <c r="K1658" s="267"/>
      <c r="L1658" s="267"/>
      <c r="M1658" s="267"/>
      <c r="N1658" s="267"/>
      <c r="O1658" s="267"/>
      <c r="P1658" s="219"/>
      <c r="Q1658" s="268"/>
      <c r="R1658" s="216" t="str">
        <f ca="1">IF(ISERROR($V1658),"",OFFSET('Smelter Look-up'!$C$4,$V1658-4,0)&amp;"")</f>
        <v/>
      </c>
      <c r="S1658" s="224" t="str">
        <f t="shared" ca="1" si="78"/>
        <v/>
      </c>
      <c r="T1658" s="224" t="str">
        <f ca="1">IF(B1658="","",IF(ISERROR(MATCH($J1658,SorP!$B$1:$B$6230,0)),"",INDIRECT("'SorP'!$A$"&amp;MATCH($J1658,SorP!$B$1:$B$6230,0))))</f>
        <v/>
      </c>
      <c r="U1658" s="239"/>
      <c r="V1658" s="269" t="e">
        <f>IF(C1658="",NA(),MATCH($B1658&amp;$C1658,'Smelter Look-up'!$J:$J,0))</f>
        <v>#N/A</v>
      </c>
      <c r="W1658" s="270"/>
      <c r="X1658" s="270">
        <f t="shared" ca="1" si="79"/>
        <v>0</v>
      </c>
      <c r="Y1658" s="270"/>
      <c r="Z1658" s="270"/>
      <c r="AB1658" s="272" t="str">
        <f t="shared" si="80"/>
        <v/>
      </c>
    </row>
    <row r="1659" spans="1:28" s="271" customFormat="1" ht="20.25">
      <c r="A1659" s="215"/>
      <c r="B1659" s="216" t="str">
        <f>IF(LEN(A1659)=0,"",INDEX('Smelter Look-up'!$A:$A,MATCH($A1659,'Smelter Look-up'!$E:$E,0)))</f>
        <v/>
      </c>
      <c r="C1659" s="220" t="str">
        <f>IF(LEN(A1659)=0,"",INDEX('Smelter Look-up'!$C:$C,MATCH($A1659,'Smelter Look-up'!$E:$E,0)))</f>
        <v/>
      </c>
      <c r="D1659" s="216"/>
      <c r="E1659" s="216" t="str">
        <f ca="1">IF(ISERROR($V1659),"",OFFSET('Smelter Look-up'!$D$4,$V1659-4,0)&amp;"")</f>
        <v/>
      </c>
      <c r="F1659" s="216" t="str">
        <f ca="1">IF(ISERROR($V1659),"",OFFSET('Smelter Look-up'!$E$4,$V1659-4,0))</f>
        <v/>
      </c>
      <c r="G1659" s="216" t="str">
        <f ca="1">IF(C1659=$X$4,"Enter smelter details", IF(ISERROR($V1659),"",OFFSET('Smelter Look-up'!$F$4,$V1659-4,0)))</f>
        <v/>
      </c>
      <c r="H1659" s="217" t="str">
        <f ca="1">IF(ISERROR($V1659),"",OFFSET('Smelter Look-up'!$G$4,$V1659-4,0))</f>
        <v/>
      </c>
      <c r="I1659" s="218" t="str">
        <f ca="1">IF(ISERROR($V1659),"",OFFSET('Smelter Look-up'!$H$4,$V1659-4,0))</f>
        <v/>
      </c>
      <c r="J1659" s="218" t="str">
        <f ca="1">IF(ISERROR($V1659),"",OFFSET('Smelter Look-up'!$I$4,$V1659-4,0))</f>
        <v/>
      </c>
      <c r="K1659" s="267"/>
      <c r="L1659" s="267"/>
      <c r="M1659" s="267"/>
      <c r="N1659" s="267"/>
      <c r="O1659" s="267"/>
      <c r="P1659" s="219"/>
      <c r="Q1659" s="268"/>
      <c r="R1659" s="216" t="str">
        <f ca="1">IF(ISERROR($V1659),"",OFFSET('Smelter Look-up'!$C$4,$V1659-4,0)&amp;"")</f>
        <v/>
      </c>
      <c r="S1659" s="224" t="str">
        <f t="shared" ref="S1659:S1722" ca="1" si="81">IF(B1659="","",IF(ISERROR(MATCH($E1659,CL,0)),"Unknown",INDIRECT("'C'!$A$"&amp;MATCH($E1659,CL,0)+1)))</f>
        <v/>
      </c>
      <c r="T1659" s="224" t="str">
        <f ca="1">IF(B1659="","",IF(ISERROR(MATCH($J1659,SorP!$B$1:$B$6230,0)),"",INDIRECT("'SorP'!$A$"&amp;MATCH($J1659,SorP!$B$1:$B$6230,0))))</f>
        <v/>
      </c>
      <c r="U1659" s="239"/>
      <c r="V1659" s="269" t="e">
        <f>IF(C1659="",NA(),MATCH($B1659&amp;$C1659,'Smelter Look-up'!$J:$J,0))</f>
        <v>#N/A</v>
      </c>
      <c r="W1659" s="270"/>
      <c r="X1659" s="270">
        <f t="shared" ref="X1659:X1722" ca="1" si="82">IF(AND(C1659="Smelter not listed",OR(LEN(D1659)=0,LEN(E1659)=0)),1,0)</f>
        <v>0</v>
      </c>
      <c r="Y1659" s="270"/>
      <c r="Z1659" s="270"/>
      <c r="AB1659" s="272" t="str">
        <f t="shared" ref="AB1659:AB1722" si="83">B1659&amp;C1659</f>
        <v/>
      </c>
    </row>
    <row r="1660" spans="1:28" s="271" customFormat="1" ht="20.25">
      <c r="A1660" s="215"/>
      <c r="B1660" s="216" t="str">
        <f>IF(LEN(A1660)=0,"",INDEX('Smelter Look-up'!$A:$A,MATCH($A1660,'Smelter Look-up'!$E:$E,0)))</f>
        <v/>
      </c>
      <c r="C1660" s="220" t="str">
        <f>IF(LEN(A1660)=0,"",INDEX('Smelter Look-up'!$C:$C,MATCH($A1660,'Smelter Look-up'!$E:$E,0)))</f>
        <v/>
      </c>
      <c r="D1660" s="216"/>
      <c r="E1660" s="216" t="str">
        <f ca="1">IF(ISERROR($V1660),"",OFFSET('Smelter Look-up'!$D$4,$V1660-4,0)&amp;"")</f>
        <v/>
      </c>
      <c r="F1660" s="216" t="str">
        <f ca="1">IF(ISERROR($V1660),"",OFFSET('Smelter Look-up'!$E$4,$V1660-4,0))</f>
        <v/>
      </c>
      <c r="G1660" s="216" t="str">
        <f ca="1">IF(C1660=$X$4,"Enter smelter details", IF(ISERROR($V1660),"",OFFSET('Smelter Look-up'!$F$4,$V1660-4,0)))</f>
        <v/>
      </c>
      <c r="H1660" s="217" t="str">
        <f ca="1">IF(ISERROR($V1660),"",OFFSET('Smelter Look-up'!$G$4,$V1660-4,0))</f>
        <v/>
      </c>
      <c r="I1660" s="218" t="str">
        <f ca="1">IF(ISERROR($V1660),"",OFFSET('Smelter Look-up'!$H$4,$V1660-4,0))</f>
        <v/>
      </c>
      <c r="J1660" s="218" t="str">
        <f ca="1">IF(ISERROR($V1660),"",OFFSET('Smelter Look-up'!$I$4,$V1660-4,0))</f>
        <v/>
      </c>
      <c r="K1660" s="267"/>
      <c r="L1660" s="267"/>
      <c r="M1660" s="267"/>
      <c r="N1660" s="267"/>
      <c r="O1660" s="267"/>
      <c r="P1660" s="219"/>
      <c r="Q1660" s="268"/>
      <c r="R1660" s="216" t="str">
        <f ca="1">IF(ISERROR($V1660),"",OFFSET('Smelter Look-up'!$C$4,$V1660-4,0)&amp;"")</f>
        <v/>
      </c>
      <c r="S1660" s="224" t="str">
        <f t="shared" ca="1" si="81"/>
        <v/>
      </c>
      <c r="T1660" s="224" t="str">
        <f ca="1">IF(B1660="","",IF(ISERROR(MATCH($J1660,SorP!$B$1:$B$6230,0)),"",INDIRECT("'SorP'!$A$"&amp;MATCH($J1660,SorP!$B$1:$B$6230,0))))</f>
        <v/>
      </c>
      <c r="U1660" s="239"/>
      <c r="V1660" s="269" t="e">
        <f>IF(C1660="",NA(),MATCH($B1660&amp;$C1660,'Smelter Look-up'!$J:$J,0))</f>
        <v>#N/A</v>
      </c>
      <c r="W1660" s="270"/>
      <c r="X1660" s="270">
        <f t="shared" ca="1" si="82"/>
        <v>0</v>
      </c>
      <c r="Y1660" s="270"/>
      <c r="Z1660" s="270"/>
      <c r="AB1660" s="272" t="str">
        <f t="shared" si="83"/>
        <v/>
      </c>
    </row>
    <row r="1661" spans="1:28" s="271" customFormat="1" ht="20.25">
      <c r="A1661" s="215"/>
      <c r="B1661" s="216" t="str">
        <f>IF(LEN(A1661)=0,"",INDEX('Smelter Look-up'!$A:$A,MATCH($A1661,'Smelter Look-up'!$E:$E,0)))</f>
        <v/>
      </c>
      <c r="C1661" s="220" t="str">
        <f>IF(LEN(A1661)=0,"",INDEX('Smelter Look-up'!$C:$C,MATCH($A1661,'Smelter Look-up'!$E:$E,0)))</f>
        <v/>
      </c>
      <c r="D1661" s="216"/>
      <c r="E1661" s="216" t="str">
        <f ca="1">IF(ISERROR($V1661),"",OFFSET('Smelter Look-up'!$D$4,$V1661-4,0)&amp;"")</f>
        <v/>
      </c>
      <c r="F1661" s="216" t="str">
        <f ca="1">IF(ISERROR($V1661),"",OFFSET('Smelter Look-up'!$E$4,$V1661-4,0))</f>
        <v/>
      </c>
      <c r="G1661" s="216" t="str">
        <f ca="1">IF(C1661=$X$4,"Enter smelter details", IF(ISERROR($V1661),"",OFFSET('Smelter Look-up'!$F$4,$V1661-4,0)))</f>
        <v/>
      </c>
      <c r="H1661" s="217" t="str">
        <f ca="1">IF(ISERROR($V1661),"",OFFSET('Smelter Look-up'!$G$4,$V1661-4,0))</f>
        <v/>
      </c>
      <c r="I1661" s="218" t="str">
        <f ca="1">IF(ISERROR($V1661),"",OFFSET('Smelter Look-up'!$H$4,$V1661-4,0))</f>
        <v/>
      </c>
      <c r="J1661" s="218" t="str">
        <f ca="1">IF(ISERROR($V1661),"",OFFSET('Smelter Look-up'!$I$4,$V1661-4,0))</f>
        <v/>
      </c>
      <c r="K1661" s="267"/>
      <c r="L1661" s="267"/>
      <c r="M1661" s="267"/>
      <c r="N1661" s="267"/>
      <c r="O1661" s="267"/>
      <c r="P1661" s="219"/>
      <c r="Q1661" s="268"/>
      <c r="R1661" s="216" t="str">
        <f ca="1">IF(ISERROR($V1661),"",OFFSET('Smelter Look-up'!$C$4,$V1661-4,0)&amp;"")</f>
        <v/>
      </c>
      <c r="S1661" s="224" t="str">
        <f t="shared" ca="1" si="81"/>
        <v/>
      </c>
      <c r="T1661" s="224" t="str">
        <f ca="1">IF(B1661="","",IF(ISERROR(MATCH($J1661,SorP!$B$1:$B$6230,0)),"",INDIRECT("'SorP'!$A$"&amp;MATCH($J1661,SorP!$B$1:$B$6230,0))))</f>
        <v/>
      </c>
      <c r="U1661" s="239"/>
      <c r="V1661" s="269" t="e">
        <f>IF(C1661="",NA(),MATCH($B1661&amp;$C1661,'Smelter Look-up'!$J:$J,0))</f>
        <v>#N/A</v>
      </c>
      <c r="W1661" s="270"/>
      <c r="X1661" s="270">
        <f t="shared" ca="1" si="82"/>
        <v>0</v>
      </c>
      <c r="Y1661" s="270"/>
      <c r="Z1661" s="270"/>
      <c r="AB1661" s="272" t="str">
        <f t="shared" si="83"/>
        <v/>
      </c>
    </row>
    <row r="1662" spans="1:28" s="271" customFormat="1" ht="20.25">
      <c r="A1662" s="215"/>
      <c r="B1662" s="216" t="str">
        <f>IF(LEN(A1662)=0,"",INDEX('Smelter Look-up'!$A:$A,MATCH($A1662,'Smelter Look-up'!$E:$E,0)))</f>
        <v/>
      </c>
      <c r="C1662" s="220" t="str">
        <f>IF(LEN(A1662)=0,"",INDEX('Smelter Look-up'!$C:$C,MATCH($A1662,'Smelter Look-up'!$E:$E,0)))</f>
        <v/>
      </c>
      <c r="D1662" s="216"/>
      <c r="E1662" s="216" t="str">
        <f ca="1">IF(ISERROR($V1662),"",OFFSET('Smelter Look-up'!$D$4,$V1662-4,0)&amp;"")</f>
        <v/>
      </c>
      <c r="F1662" s="216" t="str">
        <f ca="1">IF(ISERROR($V1662),"",OFFSET('Smelter Look-up'!$E$4,$V1662-4,0))</f>
        <v/>
      </c>
      <c r="G1662" s="216" t="str">
        <f ca="1">IF(C1662=$X$4,"Enter smelter details", IF(ISERROR($V1662),"",OFFSET('Smelter Look-up'!$F$4,$V1662-4,0)))</f>
        <v/>
      </c>
      <c r="H1662" s="217" t="str">
        <f ca="1">IF(ISERROR($V1662),"",OFFSET('Smelter Look-up'!$G$4,$V1662-4,0))</f>
        <v/>
      </c>
      <c r="I1662" s="218" t="str">
        <f ca="1">IF(ISERROR($V1662),"",OFFSET('Smelter Look-up'!$H$4,$V1662-4,0))</f>
        <v/>
      </c>
      <c r="J1662" s="218" t="str">
        <f ca="1">IF(ISERROR($V1662),"",OFFSET('Smelter Look-up'!$I$4,$V1662-4,0))</f>
        <v/>
      </c>
      <c r="K1662" s="267"/>
      <c r="L1662" s="267"/>
      <c r="M1662" s="267"/>
      <c r="N1662" s="267"/>
      <c r="O1662" s="267"/>
      <c r="P1662" s="219"/>
      <c r="Q1662" s="268"/>
      <c r="R1662" s="216" t="str">
        <f ca="1">IF(ISERROR($V1662),"",OFFSET('Smelter Look-up'!$C$4,$V1662-4,0)&amp;"")</f>
        <v/>
      </c>
      <c r="S1662" s="224" t="str">
        <f t="shared" ca="1" si="81"/>
        <v/>
      </c>
      <c r="T1662" s="224" t="str">
        <f ca="1">IF(B1662="","",IF(ISERROR(MATCH($J1662,SorP!$B$1:$B$6230,0)),"",INDIRECT("'SorP'!$A$"&amp;MATCH($J1662,SorP!$B$1:$B$6230,0))))</f>
        <v/>
      </c>
      <c r="U1662" s="239"/>
      <c r="V1662" s="269" t="e">
        <f>IF(C1662="",NA(),MATCH($B1662&amp;$C1662,'Smelter Look-up'!$J:$J,0))</f>
        <v>#N/A</v>
      </c>
      <c r="W1662" s="270"/>
      <c r="X1662" s="270">
        <f t="shared" ca="1" si="82"/>
        <v>0</v>
      </c>
      <c r="Y1662" s="270"/>
      <c r="Z1662" s="270"/>
      <c r="AB1662" s="272" t="str">
        <f t="shared" si="83"/>
        <v/>
      </c>
    </row>
    <row r="1663" spans="1:28" s="271" customFormat="1" ht="20.25">
      <c r="A1663" s="215"/>
      <c r="B1663" s="216" t="str">
        <f>IF(LEN(A1663)=0,"",INDEX('Smelter Look-up'!$A:$A,MATCH($A1663,'Smelter Look-up'!$E:$E,0)))</f>
        <v/>
      </c>
      <c r="C1663" s="220" t="str">
        <f>IF(LEN(A1663)=0,"",INDEX('Smelter Look-up'!$C:$C,MATCH($A1663,'Smelter Look-up'!$E:$E,0)))</f>
        <v/>
      </c>
      <c r="D1663" s="216"/>
      <c r="E1663" s="216" t="str">
        <f ca="1">IF(ISERROR($V1663),"",OFFSET('Smelter Look-up'!$D$4,$V1663-4,0)&amp;"")</f>
        <v/>
      </c>
      <c r="F1663" s="216" t="str">
        <f ca="1">IF(ISERROR($V1663),"",OFFSET('Smelter Look-up'!$E$4,$V1663-4,0))</f>
        <v/>
      </c>
      <c r="G1663" s="216" t="str">
        <f ca="1">IF(C1663=$X$4,"Enter smelter details", IF(ISERROR($V1663),"",OFFSET('Smelter Look-up'!$F$4,$V1663-4,0)))</f>
        <v/>
      </c>
      <c r="H1663" s="217" t="str">
        <f ca="1">IF(ISERROR($V1663),"",OFFSET('Smelter Look-up'!$G$4,$V1663-4,0))</f>
        <v/>
      </c>
      <c r="I1663" s="218" t="str">
        <f ca="1">IF(ISERROR($V1663),"",OFFSET('Smelter Look-up'!$H$4,$V1663-4,0))</f>
        <v/>
      </c>
      <c r="J1663" s="218" t="str">
        <f ca="1">IF(ISERROR($V1663),"",OFFSET('Smelter Look-up'!$I$4,$V1663-4,0))</f>
        <v/>
      </c>
      <c r="K1663" s="267"/>
      <c r="L1663" s="267"/>
      <c r="M1663" s="267"/>
      <c r="N1663" s="267"/>
      <c r="O1663" s="267"/>
      <c r="P1663" s="219"/>
      <c r="Q1663" s="268"/>
      <c r="R1663" s="216" t="str">
        <f ca="1">IF(ISERROR($V1663),"",OFFSET('Smelter Look-up'!$C$4,$V1663-4,0)&amp;"")</f>
        <v/>
      </c>
      <c r="S1663" s="224" t="str">
        <f t="shared" ca="1" si="81"/>
        <v/>
      </c>
      <c r="T1663" s="224" t="str">
        <f ca="1">IF(B1663="","",IF(ISERROR(MATCH($J1663,SorP!$B$1:$B$6230,0)),"",INDIRECT("'SorP'!$A$"&amp;MATCH($J1663,SorP!$B$1:$B$6230,0))))</f>
        <v/>
      </c>
      <c r="U1663" s="239"/>
      <c r="V1663" s="269" t="e">
        <f>IF(C1663="",NA(),MATCH($B1663&amp;$C1663,'Smelter Look-up'!$J:$J,0))</f>
        <v>#N/A</v>
      </c>
      <c r="W1663" s="270"/>
      <c r="X1663" s="270">
        <f t="shared" ca="1" si="82"/>
        <v>0</v>
      </c>
      <c r="Y1663" s="270"/>
      <c r="Z1663" s="270"/>
      <c r="AB1663" s="272" t="str">
        <f t="shared" si="83"/>
        <v/>
      </c>
    </row>
    <row r="1664" spans="1:28" s="271" customFormat="1" ht="20.25">
      <c r="A1664" s="215"/>
      <c r="B1664" s="216" t="str">
        <f>IF(LEN(A1664)=0,"",INDEX('Smelter Look-up'!$A:$A,MATCH($A1664,'Smelter Look-up'!$E:$E,0)))</f>
        <v/>
      </c>
      <c r="C1664" s="220" t="str">
        <f>IF(LEN(A1664)=0,"",INDEX('Smelter Look-up'!$C:$C,MATCH($A1664,'Smelter Look-up'!$E:$E,0)))</f>
        <v/>
      </c>
      <c r="D1664" s="216"/>
      <c r="E1664" s="216" t="str">
        <f ca="1">IF(ISERROR($V1664),"",OFFSET('Smelter Look-up'!$D$4,$V1664-4,0)&amp;"")</f>
        <v/>
      </c>
      <c r="F1664" s="216" t="str">
        <f ca="1">IF(ISERROR($V1664),"",OFFSET('Smelter Look-up'!$E$4,$V1664-4,0))</f>
        <v/>
      </c>
      <c r="G1664" s="216" t="str">
        <f ca="1">IF(C1664=$X$4,"Enter smelter details", IF(ISERROR($V1664),"",OFFSET('Smelter Look-up'!$F$4,$V1664-4,0)))</f>
        <v/>
      </c>
      <c r="H1664" s="217" t="str">
        <f ca="1">IF(ISERROR($V1664),"",OFFSET('Smelter Look-up'!$G$4,$V1664-4,0))</f>
        <v/>
      </c>
      <c r="I1664" s="218" t="str">
        <f ca="1">IF(ISERROR($V1664),"",OFFSET('Smelter Look-up'!$H$4,$V1664-4,0))</f>
        <v/>
      </c>
      <c r="J1664" s="218" t="str">
        <f ca="1">IF(ISERROR($V1664),"",OFFSET('Smelter Look-up'!$I$4,$V1664-4,0))</f>
        <v/>
      </c>
      <c r="K1664" s="267"/>
      <c r="L1664" s="267"/>
      <c r="M1664" s="267"/>
      <c r="N1664" s="267"/>
      <c r="O1664" s="267"/>
      <c r="P1664" s="219"/>
      <c r="Q1664" s="268"/>
      <c r="R1664" s="216" t="str">
        <f ca="1">IF(ISERROR($V1664),"",OFFSET('Smelter Look-up'!$C$4,$V1664-4,0)&amp;"")</f>
        <v/>
      </c>
      <c r="S1664" s="224" t="str">
        <f t="shared" ca="1" si="81"/>
        <v/>
      </c>
      <c r="T1664" s="224" t="str">
        <f ca="1">IF(B1664="","",IF(ISERROR(MATCH($J1664,SorP!$B$1:$B$6230,0)),"",INDIRECT("'SorP'!$A$"&amp;MATCH($J1664,SorP!$B$1:$B$6230,0))))</f>
        <v/>
      </c>
      <c r="U1664" s="239"/>
      <c r="V1664" s="269" t="e">
        <f>IF(C1664="",NA(),MATCH($B1664&amp;$C1664,'Smelter Look-up'!$J:$J,0))</f>
        <v>#N/A</v>
      </c>
      <c r="W1664" s="270"/>
      <c r="X1664" s="270">
        <f t="shared" ca="1" si="82"/>
        <v>0</v>
      </c>
      <c r="Y1664" s="270"/>
      <c r="Z1664" s="270"/>
      <c r="AB1664" s="272" t="str">
        <f t="shared" si="83"/>
        <v/>
      </c>
    </row>
    <row r="1665" spans="1:28" s="271" customFormat="1" ht="20.25">
      <c r="A1665" s="215"/>
      <c r="B1665" s="216" t="str">
        <f>IF(LEN(A1665)=0,"",INDEX('Smelter Look-up'!$A:$A,MATCH($A1665,'Smelter Look-up'!$E:$E,0)))</f>
        <v/>
      </c>
      <c r="C1665" s="220" t="str">
        <f>IF(LEN(A1665)=0,"",INDEX('Smelter Look-up'!$C:$C,MATCH($A1665,'Smelter Look-up'!$E:$E,0)))</f>
        <v/>
      </c>
      <c r="D1665" s="216"/>
      <c r="E1665" s="216" t="str">
        <f ca="1">IF(ISERROR($V1665),"",OFFSET('Smelter Look-up'!$D$4,$V1665-4,0)&amp;"")</f>
        <v/>
      </c>
      <c r="F1665" s="216" t="str">
        <f ca="1">IF(ISERROR($V1665),"",OFFSET('Smelter Look-up'!$E$4,$V1665-4,0))</f>
        <v/>
      </c>
      <c r="G1665" s="216" t="str">
        <f ca="1">IF(C1665=$X$4,"Enter smelter details", IF(ISERROR($V1665),"",OFFSET('Smelter Look-up'!$F$4,$V1665-4,0)))</f>
        <v/>
      </c>
      <c r="H1665" s="217" t="str">
        <f ca="1">IF(ISERROR($V1665),"",OFFSET('Smelter Look-up'!$G$4,$V1665-4,0))</f>
        <v/>
      </c>
      <c r="I1665" s="218" t="str">
        <f ca="1">IF(ISERROR($V1665),"",OFFSET('Smelter Look-up'!$H$4,$V1665-4,0))</f>
        <v/>
      </c>
      <c r="J1665" s="218" t="str">
        <f ca="1">IF(ISERROR($V1665),"",OFFSET('Smelter Look-up'!$I$4,$V1665-4,0))</f>
        <v/>
      </c>
      <c r="K1665" s="267"/>
      <c r="L1665" s="267"/>
      <c r="M1665" s="267"/>
      <c r="N1665" s="267"/>
      <c r="O1665" s="267"/>
      <c r="P1665" s="219"/>
      <c r="Q1665" s="268"/>
      <c r="R1665" s="216" t="str">
        <f ca="1">IF(ISERROR($V1665),"",OFFSET('Smelter Look-up'!$C$4,$V1665-4,0)&amp;"")</f>
        <v/>
      </c>
      <c r="S1665" s="224" t="str">
        <f t="shared" ca="1" si="81"/>
        <v/>
      </c>
      <c r="T1665" s="224" t="str">
        <f ca="1">IF(B1665="","",IF(ISERROR(MATCH($J1665,SorP!$B$1:$B$6230,0)),"",INDIRECT("'SorP'!$A$"&amp;MATCH($J1665,SorP!$B$1:$B$6230,0))))</f>
        <v/>
      </c>
      <c r="U1665" s="239"/>
      <c r="V1665" s="269" t="e">
        <f>IF(C1665="",NA(),MATCH($B1665&amp;$C1665,'Smelter Look-up'!$J:$J,0))</f>
        <v>#N/A</v>
      </c>
      <c r="W1665" s="270"/>
      <c r="X1665" s="270">
        <f t="shared" ca="1" si="82"/>
        <v>0</v>
      </c>
      <c r="Y1665" s="270"/>
      <c r="Z1665" s="270"/>
      <c r="AB1665" s="272" t="str">
        <f t="shared" si="83"/>
        <v/>
      </c>
    </row>
    <row r="1666" spans="1:28" s="271" customFormat="1" ht="20.25">
      <c r="A1666" s="215"/>
      <c r="B1666" s="216" t="str">
        <f>IF(LEN(A1666)=0,"",INDEX('Smelter Look-up'!$A:$A,MATCH($A1666,'Smelter Look-up'!$E:$E,0)))</f>
        <v/>
      </c>
      <c r="C1666" s="220" t="str">
        <f>IF(LEN(A1666)=0,"",INDEX('Smelter Look-up'!$C:$C,MATCH($A1666,'Smelter Look-up'!$E:$E,0)))</f>
        <v/>
      </c>
      <c r="D1666" s="216"/>
      <c r="E1666" s="216" t="str">
        <f ca="1">IF(ISERROR($V1666),"",OFFSET('Smelter Look-up'!$D$4,$V1666-4,0)&amp;"")</f>
        <v/>
      </c>
      <c r="F1666" s="216" t="str">
        <f ca="1">IF(ISERROR($V1666),"",OFFSET('Smelter Look-up'!$E$4,$V1666-4,0))</f>
        <v/>
      </c>
      <c r="G1666" s="216" t="str">
        <f ca="1">IF(C1666=$X$4,"Enter smelter details", IF(ISERROR($V1666),"",OFFSET('Smelter Look-up'!$F$4,$V1666-4,0)))</f>
        <v/>
      </c>
      <c r="H1666" s="217" t="str">
        <f ca="1">IF(ISERROR($V1666),"",OFFSET('Smelter Look-up'!$G$4,$V1666-4,0))</f>
        <v/>
      </c>
      <c r="I1666" s="218" t="str">
        <f ca="1">IF(ISERROR($V1666),"",OFFSET('Smelter Look-up'!$H$4,$V1666-4,0))</f>
        <v/>
      </c>
      <c r="J1666" s="218" t="str">
        <f ca="1">IF(ISERROR($V1666),"",OFFSET('Smelter Look-up'!$I$4,$V1666-4,0))</f>
        <v/>
      </c>
      <c r="K1666" s="267"/>
      <c r="L1666" s="267"/>
      <c r="M1666" s="267"/>
      <c r="N1666" s="267"/>
      <c r="O1666" s="267"/>
      <c r="P1666" s="219"/>
      <c r="Q1666" s="268"/>
      <c r="R1666" s="216" t="str">
        <f ca="1">IF(ISERROR($V1666),"",OFFSET('Smelter Look-up'!$C$4,$V1666-4,0)&amp;"")</f>
        <v/>
      </c>
      <c r="S1666" s="224" t="str">
        <f t="shared" ca="1" si="81"/>
        <v/>
      </c>
      <c r="T1666" s="224" t="str">
        <f ca="1">IF(B1666="","",IF(ISERROR(MATCH($J1666,SorP!$B$1:$B$6230,0)),"",INDIRECT("'SorP'!$A$"&amp;MATCH($J1666,SorP!$B$1:$B$6230,0))))</f>
        <v/>
      </c>
      <c r="U1666" s="239"/>
      <c r="V1666" s="269" t="e">
        <f>IF(C1666="",NA(),MATCH($B1666&amp;$C1666,'Smelter Look-up'!$J:$J,0))</f>
        <v>#N/A</v>
      </c>
      <c r="W1666" s="270"/>
      <c r="X1666" s="270">
        <f t="shared" ca="1" si="82"/>
        <v>0</v>
      </c>
      <c r="Y1666" s="270"/>
      <c r="Z1666" s="270"/>
      <c r="AB1666" s="272" t="str">
        <f t="shared" si="83"/>
        <v/>
      </c>
    </row>
    <row r="1667" spans="1:28" s="271" customFormat="1" ht="20.25">
      <c r="A1667" s="215"/>
      <c r="B1667" s="216" t="str">
        <f>IF(LEN(A1667)=0,"",INDEX('Smelter Look-up'!$A:$A,MATCH($A1667,'Smelter Look-up'!$E:$E,0)))</f>
        <v/>
      </c>
      <c r="C1667" s="220" t="str">
        <f>IF(LEN(A1667)=0,"",INDEX('Smelter Look-up'!$C:$C,MATCH($A1667,'Smelter Look-up'!$E:$E,0)))</f>
        <v/>
      </c>
      <c r="D1667" s="216"/>
      <c r="E1667" s="216" t="str">
        <f ca="1">IF(ISERROR($V1667),"",OFFSET('Smelter Look-up'!$D$4,$V1667-4,0)&amp;"")</f>
        <v/>
      </c>
      <c r="F1667" s="216" t="str">
        <f ca="1">IF(ISERROR($V1667),"",OFFSET('Smelter Look-up'!$E$4,$V1667-4,0))</f>
        <v/>
      </c>
      <c r="G1667" s="216" t="str">
        <f ca="1">IF(C1667=$X$4,"Enter smelter details", IF(ISERROR($V1667),"",OFFSET('Smelter Look-up'!$F$4,$V1667-4,0)))</f>
        <v/>
      </c>
      <c r="H1667" s="217" t="str">
        <f ca="1">IF(ISERROR($V1667),"",OFFSET('Smelter Look-up'!$G$4,$V1667-4,0))</f>
        <v/>
      </c>
      <c r="I1667" s="218" t="str">
        <f ca="1">IF(ISERROR($V1667),"",OFFSET('Smelter Look-up'!$H$4,$V1667-4,0))</f>
        <v/>
      </c>
      <c r="J1667" s="218" t="str">
        <f ca="1">IF(ISERROR($V1667),"",OFFSET('Smelter Look-up'!$I$4,$V1667-4,0))</f>
        <v/>
      </c>
      <c r="K1667" s="267"/>
      <c r="L1667" s="267"/>
      <c r="M1667" s="267"/>
      <c r="N1667" s="267"/>
      <c r="O1667" s="267"/>
      <c r="P1667" s="219"/>
      <c r="Q1667" s="268"/>
      <c r="R1667" s="216" t="str">
        <f ca="1">IF(ISERROR($V1667),"",OFFSET('Smelter Look-up'!$C$4,$V1667-4,0)&amp;"")</f>
        <v/>
      </c>
      <c r="S1667" s="224" t="str">
        <f t="shared" ca="1" si="81"/>
        <v/>
      </c>
      <c r="T1667" s="224" t="str">
        <f ca="1">IF(B1667="","",IF(ISERROR(MATCH($J1667,SorP!$B$1:$B$6230,0)),"",INDIRECT("'SorP'!$A$"&amp;MATCH($J1667,SorP!$B$1:$B$6230,0))))</f>
        <v/>
      </c>
      <c r="U1667" s="239"/>
      <c r="V1667" s="269" t="e">
        <f>IF(C1667="",NA(),MATCH($B1667&amp;$C1667,'Smelter Look-up'!$J:$J,0))</f>
        <v>#N/A</v>
      </c>
      <c r="W1667" s="270"/>
      <c r="X1667" s="270">
        <f t="shared" ca="1" si="82"/>
        <v>0</v>
      </c>
      <c r="Y1667" s="270"/>
      <c r="Z1667" s="270"/>
      <c r="AB1667" s="272" t="str">
        <f t="shared" si="83"/>
        <v/>
      </c>
    </row>
    <row r="1668" spans="1:28" s="271" customFormat="1" ht="20.25">
      <c r="A1668" s="215"/>
      <c r="B1668" s="216" t="str">
        <f>IF(LEN(A1668)=0,"",INDEX('Smelter Look-up'!$A:$A,MATCH($A1668,'Smelter Look-up'!$E:$E,0)))</f>
        <v/>
      </c>
      <c r="C1668" s="220" t="str">
        <f>IF(LEN(A1668)=0,"",INDEX('Smelter Look-up'!$C:$C,MATCH($A1668,'Smelter Look-up'!$E:$E,0)))</f>
        <v/>
      </c>
      <c r="D1668" s="216"/>
      <c r="E1668" s="216" t="str">
        <f ca="1">IF(ISERROR($V1668),"",OFFSET('Smelter Look-up'!$D$4,$V1668-4,0)&amp;"")</f>
        <v/>
      </c>
      <c r="F1668" s="216" t="str">
        <f ca="1">IF(ISERROR($V1668),"",OFFSET('Smelter Look-up'!$E$4,$V1668-4,0))</f>
        <v/>
      </c>
      <c r="G1668" s="216" t="str">
        <f ca="1">IF(C1668=$X$4,"Enter smelter details", IF(ISERROR($V1668),"",OFFSET('Smelter Look-up'!$F$4,$V1668-4,0)))</f>
        <v/>
      </c>
      <c r="H1668" s="217" t="str">
        <f ca="1">IF(ISERROR($V1668),"",OFFSET('Smelter Look-up'!$G$4,$V1668-4,0))</f>
        <v/>
      </c>
      <c r="I1668" s="218" t="str">
        <f ca="1">IF(ISERROR($V1668),"",OFFSET('Smelter Look-up'!$H$4,$V1668-4,0))</f>
        <v/>
      </c>
      <c r="J1668" s="218" t="str">
        <f ca="1">IF(ISERROR($V1668),"",OFFSET('Smelter Look-up'!$I$4,$V1668-4,0))</f>
        <v/>
      </c>
      <c r="K1668" s="267"/>
      <c r="L1668" s="267"/>
      <c r="M1668" s="267"/>
      <c r="N1668" s="267"/>
      <c r="O1668" s="267"/>
      <c r="P1668" s="219"/>
      <c r="Q1668" s="268"/>
      <c r="R1668" s="216" t="str">
        <f ca="1">IF(ISERROR($V1668),"",OFFSET('Smelter Look-up'!$C$4,$V1668-4,0)&amp;"")</f>
        <v/>
      </c>
      <c r="S1668" s="224" t="str">
        <f t="shared" ca="1" si="81"/>
        <v/>
      </c>
      <c r="T1668" s="224" t="str">
        <f ca="1">IF(B1668="","",IF(ISERROR(MATCH($J1668,SorP!$B$1:$B$6230,0)),"",INDIRECT("'SorP'!$A$"&amp;MATCH($J1668,SorP!$B$1:$B$6230,0))))</f>
        <v/>
      </c>
      <c r="U1668" s="239"/>
      <c r="V1668" s="269" t="e">
        <f>IF(C1668="",NA(),MATCH($B1668&amp;$C1668,'Smelter Look-up'!$J:$J,0))</f>
        <v>#N/A</v>
      </c>
      <c r="W1668" s="270"/>
      <c r="X1668" s="270">
        <f t="shared" ca="1" si="82"/>
        <v>0</v>
      </c>
      <c r="Y1668" s="270"/>
      <c r="Z1668" s="270"/>
      <c r="AB1668" s="272" t="str">
        <f t="shared" si="83"/>
        <v/>
      </c>
    </row>
    <row r="1669" spans="1:28" s="271" customFormat="1" ht="20.25">
      <c r="A1669" s="215"/>
      <c r="B1669" s="216" t="str">
        <f>IF(LEN(A1669)=0,"",INDEX('Smelter Look-up'!$A:$A,MATCH($A1669,'Smelter Look-up'!$E:$E,0)))</f>
        <v/>
      </c>
      <c r="C1669" s="220" t="str">
        <f>IF(LEN(A1669)=0,"",INDEX('Smelter Look-up'!$C:$C,MATCH($A1669,'Smelter Look-up'!$E:$E,0)))</f>
        <v/>
      </c>
      <c r="D1669" s="216"/>
      <c r="E1669" s="216" t="str">
        <f ca="1">IF(ISERROR($V1669),"",OFFSET('Smelter Look-up'!$D$4,$V1669-4,0)&amp;"")</f>
        <v/>
      </c>
      <c r="F1669" s="216" t="str">
        <f ca="1">IF(ISERROR($V1669),"",OFFSET('Smelter Look-up'!$E$4,$V1669-4,0))</f>
        <v/>
      </c>
      <c r="G1669" s="216" t="str">
        <f ca="1">IF(C1669=$X$4,"Enter smelter details", IF(ISERROR($V1669),"",OFFSET('Smelter Look-up'!$F$4,$V1669-4,0)))</f>
        <v/>
      </c>
      <c r="H1669" s="217" t="str">
        <f ca="1">IF(ISERROR($V1669),"",OFFSET('Smelter Look-up'!$G$4,$V1669-4,0))</f>
        <v/>
      </c>
      <c r="I1669" s="218" t="str">
        <f ca="1">IF(ISERROR($V1669),"",OFFSET('Smelter Look-up'!$H$4,$V1669-4,0))</f>
        <v/>
      </c>
      <c r="J1669" s="218" t="str">
        <f ca="1">IF(ISERROR($V1669),"",OFFSET('Smelter Look-up'!$I$4,$V1669-4,0))</f>
        <v/>
      </c>
      <c r="K1669" s="267"/>
      <c r="L1669" s="267"/>
      <c r="M1669" s="267"/>
      <c r="N1669" s="267"/>
      <c r="O1669" s="267"/>
      <c r="P1669" s="219"/>
      <c r="Q1669" s="268"/>
      <c r="R1669" s="216" t="str">
        <f ca="1">IF(ISERROR($V1669),"",OFFSET('Smelter Look-up'!$C$4,$V1669-4,0)&amp;"")</f>
        <v/>
      </c>
      <c r="S1669" s="224" t="str">
        <f t="shared" ca="1" si="81"/>
        <v/>
      </c>
      <c r="T1669" s="224" t="str">
        <f ca="1">IF(B1669="","",IF(ISERROR(MATCH($J1669,SorP!$B$1:$B$6230,0)),"",INDIRECT("'SorP'!$A$"&amp;MATCH($J1669,SorP!$B$1:$B$6230,0))))</f>
        <v/>
      </c>
      <c r="U1669" s="239"/>
      <c r="V1669" s="269" t="e">
        <f>IF(C1669="",NA(),MATCH($B1669&amp;$C1669,'Smelter Look-up'!$J:$J,0))</f>
        <v>#N/A</v>
      </c>
      <c r="W1669" s="270"/>
      <c r="X1669" s="270">
        <f t="shared" ca="1" si="82"/>
        <v>0</v>
      </c>
      <c r="Y1669" s="270"/>
      <c r="Z1669" s="270"/>
      <c r="AB1669" s="272" t="str">
        <f t="shared" si="83"/>
        <v/>
      </c>
    </row>
    <row r="1670" spans="1:28" s="271" customFormat="1" ht="20.25">
      <c r="A1670" s="215"/>
      <c r="B1670" s="216" t="str">
        <f>IF(LEN(A1670)=0,"",INDEX('Smelter Look-up'!$A:$A,MATCH($A1670,'Smelter Look-up'!$E:$E,0)))</f>
        <v/>
      </c>
      <c r="C1670" s="220" t="str">
        <f>IF(LEN(A1670)=0,"",INDEX('Smelter Look-up'!$C:$C,MATCH($A1670,'Smelter Look-up'!$E:$E,0)))</f>
        <v/>
      </c>
      <c r="D1670" s="216"/>
      <c r="E1670" s="216" t="str">
        <f ca="1">IF(ISERROR($V1670),"",OFFSET('Smelter Look-up'!$D$4,$V1670-4,0)&amp;"")</f>
        <v/>
      </c>
      <c r="F1670" s="216" t="str">
        <f ca="1">IF(ISERROR($V1670),"",OFFSET('Smelter Look-up'!$E$4,$V1670-4,0))</f>
        <v/>
      </c>
      <c r="G1670" s="216" t="str">
        <f ca="1">IF(C1670=$X$4,"Enter smelter details", IF(ISERROR($V1670),"",OFFSET('Smelter Look-up'!$F$4,$V1670-4,0)))</f>
        <v/>
      </c>
      <c r="H1670" s="217" t="str">
        <f ca="1">IF(ISERROR($V1670),"",OFFSET('Smelter Look-up'!$G$4,$V1670-4,0))</f>
        <v/>
      </c>
      <c r="I1670" s="218" t="str">
        <f ca="1">IF(ISERROR($V1670),"",OFFSET('Smelter Look-up'!$H$4,$V1670-4,0))</f>
        <v/>
      </c>
      <c r="J1670" s="218" t="str">
        <f ca="1">IF(ISERROR($V1670),"",OFFSET('Smelter Look-up'!$I$4,$V1670-4,0))</f>
        <v/>
      </c>
      <c r="K1670" s="267"/>
      <c r="L1670" s="267"/>
      <c r="M1670" s="267"/>
      <c r="N1670" s="267"/>
      <c r="O1670" s="267"/>
      <c r="P1670" s="219"/>
      <c r="Q1670" s="268"/>
      <c r="R1670" s="216" t="str">
        <f ca="1">IF(ISERROR($V1670),"",OFFSET('Smelter Look-up'!$C$4,$V1670-4,0)&amp;"")</f>
        <v/>
      </c>
      <c r="S1670" s="224" t="str">
        <f t="shared" ca="1" si="81"/>
        <v/>
      </c>
      <c r="T1670" s="224" t="str">
        <f ca="1">IF(B1670="","",IF(ISERROR(MATCH($J1670,SorP!$B$1:$B$6230,0)),"",INDIRECT("'SorP'!$A$"&amp;MATCH($J1670,SorP!$B$1:$B$6230,0))))</f>
        <v/>
      </c>
      <c r="U1670" s="239"/>
      <c r="V1670" s="269" t="e">
        <f>IF(C1670="",NA(),MATCH($B1670&amp;$C1670,'Smelter Look-up'!$J:$J,0))</f>
        <v>#N/A</v>
      </c>
      <c r="W1670" s="270"/>
      <c r="X1670" s="270">
        <f t="shared" ca="1" si="82"/>
        <v>0</v>
      </c>
      <c r="Y1670" s="270"/>
      <c r="Z1670" s="270"/>
      <c r="AB1670" s="272" t="str">
        <f t="shared" si="83"/>
        <v/>
      </c>
    </row>
    <row r="1671" spans="1:28" s="271" customFormat="1" ht="20.25">
      <c r="A1671" s="215"/>
      <c r="B1671" s="216" t="str">
        <f>IF(LEN(A1671)=0,"",INDEX('Smelter Look-up'!$A:$A,MATCH($A1671,'Smelter Look-up'!$E:$E,0)))</f>
        <v/>
      </c>
      <c r="C1671" s="220" t="str">
        <f>IF(LEN(A1671)=0,"",INDEX('Smelter Look-up'!$C:$C,MATCH($A1671,'Smelter Look-up'!$E:$E,0)))</f>
        <v/>
      </c>
      <c r="D1671" s="216"/>
      <c r="E1671" s="216" t="str">
        <f ca="1">IF(ISERROR($V1671),"",OFFSET('Smelter Look-up'!$D$4,$V1671-4,0)&amp;"")</f>
        <v/>
      </c>
      <c r="F1671" s="216" t="str">
        <f ca="1">IF(ISERROR($V1671),"",OFFSET('Smelter Look-up'!$E$4,$V1671-4,0))</f>
        <v/>
      </c>
      <c r="G1671" s="216" t="str">
        <f ca="1">IF(C1671=$X$4,"Enter smelter details", IF(ISERROR($V1671),"",OFFSET('Smelter Look-up'!$F$4,$V1671-4,0)))</f>
        <v/>
      </c>
      <c r="H1671" s="217" t="str">
        <f ca="1">IF(ISERROR($V1671),"",OFFSET('Smelter Look-up'!$G$4,$V1671-4,0))</f>
        <v/>
      </c>
      <c r="I1671" s="218" t="str">
        <f ca="1">IF(ISERROR($V1671),"",OFFSET('Smelter Look-up'!$H$4,$V1671-4,0))</f>
        <v/>
      </c>
      <c r="J1671" s="218" t="str">
        <f ca="1">IF(ISERROR($V1671),"",OFFSET('Smelter Look-up'!$I$4,$V1671-4,0))</f>
        <v/>
      </c>
      <c r="K1671" s="267"/>
      <c r="L1671" s="267"/>
      <c r="M1671" s="267"/>
      <c r="N1671" s="267"/>
      <c r="O1671" s="267"/>
      <c r="P1671" s="219"/>
      <c r="Q1671" s="268"/>
      <c r="R1671" s="216" t="str">
        <f ca="1">IF(ISERROR($V1671),"",OFFSET('Smelter Look-up'!$C$4,$V1671-4,0)&amp;"")</f>
        <v/>
      </c>
      <c r="S1671" s="224" t="str">
        <f t="shared" ca="1" si="81"/>
        <v/>
      </c>
      <c r="T1671" s="224" t="str">
        <f ca="1">IF(B1671="","",IF(ISERROR(MATCH($J1671,SorP!$B$1:$B$6230,0)),"",INDIRECT("'SorP'!$A$"&amp;MATCH($J1671,SorP!$B$1:$B$6230,0))))</f>
        <v/>
      </c>
      <c r="U1671" s="239"/>
      <c r="V1671" s="269" t="e">
        <f>IF(C1671="",NA(),MATCH($B1671&amp;$C1671,'Smelter Look-up'!$J:$J,0))</f>
        <v>#N/A</v>
      </c>
      <c r="W1671" s="270"/>
      <c r="X1671" s="270">
        <f t="shared" ca="1" si="82"/>
        <v>0</v>
      </c>
      <c r="Y1671" s="270"/>
      <c r="Z1671" s="270"/>
      <c r="AB1671" s="272" t="str">
        <f t="shared" si="83"/>
        <v/>
      </c>
    </row>
    <row r="1672" spans="1:28" s="271" customFormat="1" ht="20.25">
      <c r="A1672" s="215"/>
      <c r="B1672" s="216" t="str">
        <f>IF(LEN(A1672)=0,"",INDEX('Smelter Look-up'!$A:$A,MATCH($A1672,'Smelter Look-up'!$E:$E,0)))</f>
        <v/>
      </c>
      <c r="C1672" s="220" t="str">
        <f>IF(LEN(A1672)=0,"",INDEX('Smelter Look-up'!$C:$C,MATCH($A1672,'Smelter Look-up'!$E:$E,0)))</f>
        <v/>
      </c>
      <c r="D1672" s="216"/>
      <c r="E1672" s="216" t="str">
        <f ca="1">IF(ISERROR($V1672),"",OFFSET('Smelter Look-up'!$D$4,$V1672-4,0)&amp;"")</f>
        <v/>
      </c>
      <c r="F1672" s="216" t="str">
        <f ca="1">IF(ISERROR($V1672),"",OFFSET('Smelter Look-up'!$E$4,$V1672-4,0))</f>
        <v/>
      </c>
      <c r="G1672" s="216" t="str">
        <f ca="1">IF(C1672=$X$4,"Enter smelter details", IF(ISERROR($V1672),"",OFFSET('Smelter Look-up'!$F$4,$V1672-4,0)))</f>
        <v/>
      </c>
      <c r="H1672" s="217" t="str">
        <f ca="1">IF(ISERROR($V1672),"",OFFSET('Smelter Look-up'!$G$4,$V1672-4,0))</f>
        <v/>
      </c>
      <c r="I1672" s="218" t="str">
        <f ca="1">IF(ISERROR($V1672),"",OFFSET('Smelter Look-up'!$H$4,$V1672-4,0))</f>
        <v/>
      </c>
      <c r="J1672" s="218" t="str">
        <f ca="1">IF(ISERROR($V1672),"",OFFSET('Smelter Look-up'!$I$4,$V1672-4,0))</f>
        <v/>
      </c>
      <c r="K1672" s="267"/>
      <c r="L1672" s="267"/>
      <c r="M1672" s="267"/>
      <c r="N1672" s="267"/>
      <c r="O1672" s="267"/>
      <c r="P1672" s="219"/>
      <c r="Q1672" s="268"/>
      <c r="R1672" s="216" t="str">
        <f ca="1">IF(ISERROR($V1672),"",OFFSET('Smelter Look-up'!$C$4,$V1672-4,0)&amp;"")</f>
        <v/>
      </c>
      <c r="S1672" s="224" t="str">
        <f t="shared" ca="1" si="81"/>
        <v/>
      </c>
      <c r="T1672" s="224" t="str">
        <f ca="1">IF(B1672="","",IF(ISERROR(MATCH($J1672,SorP!$B$1:$B$6230,0)),"",INDIRECT("'SorP'!$A$"&amp;MATCH($J1672,SorP!$B$1:$B$6230,0))))</f>
        <v/>
      </c>
      <c r="U1672" s="239"/>
      <c r="V1672" s="269" t="e">
        <f>IF(C1672="",NA(),MATCH($B1672&amp;$C1672,'Smelter Look-up'!$J:$J,0))</f>
        <v>#N/A</v>
      </c>
      <c r="W1672" s="270"/>
      <c r="X1672" s="270">
        <f t="shared" ca="1" si="82"/>
        <v>0</v>
      </c>
      <c r="Y1672" s="270"/>
      <c r="Z1672" s="270"/>
      <c r="AB1672" s="272" t="str">
        <f t="shared" si="83"/>
        <v/>
      </c>
    </row>
    <row r="1673" spans="1:28" s="271" customFormat="1" ht="20.25">
      <c r="A1673" s="215"/>
      <c r="B1673" s="216" t="str">
        <f>IF(LEN(A1673)=0,"",INDEX('Smelter Look-up'!$A:$A,MATCH($A1673,'Smelter Look-up'!$E:$E,0)))</f>
        <v/>
      </c>
      <c r="C1673" s="220" t="str">
        <f>IF(LEN(A1673)=0,"",INDEX('Smelter Look-up'!$C:$C,MATCH($A1673,'Smelter Look-up'!$E:$E,0)))</f>
        <v/>
      </c>
      <c r="D1673" s="216"/>
      <c r="E1673" s="216" t="str">
        <f ca="1">IF(ISERROR($V1673),"",OFFSET('Smelter Look-up'!$D$4,$V1673-4,0)&amp;"")</f>
        <v/>
      </c>
      <c r="F1673" s="216" t="str">
        <f ca="1">IF(ISERROR($V1673),"",OFFSET('Smelter Look-up'!$E$4,$V1673-4,0))</f>
        <v/>
      </c>
      <c r="G1673" s="216" t="str">
        <f ca="1">IF(C1673=$X$4,"Enter smelter details", IF(ISERROR($V1673),"",OFFSET('Smelter Look-up'!$F$4,$V1673-4,0)))</f>
        <v/>
      </c>
      <c r="H1673" s="217" t="str">
        <f ca="1">IF(ISERROR($V1673),"",OFFSET('Smelter Look-up'!$G$4,$V1673-4,0))</f>
        <v/>
      </c>
      <c r="I1673" s="218" t="str">
        <f ca="1">IF(ISERROR($V1673),"",OFFSET('Smelter Look-up'!$H$4,$V1673-4,0))</f>
        <v/>
      </c>
      <c r="J1673" s="218" t="str">
        <f ca="1">IF(ISERROR($V1673),"",OFFSET('Smelter Look-up'!$I$4,$V1673-4,0))</f>
        <v/>
      </c>
      <c r="K1673" s="267"/>
      <c r="L1673" s="267"/>
      <c r="M1673" s="267"/>
      <c r="N1673" s="267"/>
      <c r="O1673" s="267"/>
      <c r="P1673" s="219"/>
      <c r="Q1673" s="268"/>
      <c r="R1673" s="216" t="str">
        <f ca="1">IF(ISERROR($V1673),"",OFFSET('Smelter Look-up'!$C$4,$V1673-4,0)&amp;"")</f>
        <v/>
      </c>
      <c r="S1673" s="224" t="str">
        <f t="shared" ca="1" si="81"/>
        <v/>
      </c>
      <c r="T1673" s="224" t="str">
        <f ca="1">IF(B1673="","",IF(ISERROR(MATCH($J1673,SorP!$B$1:$B$6230,0)),"",INDIRECT("'SorP'!$A$"&amp;MATCH($J1673,SorP!$B$1:$B$6230,0))))</f>
        <v/>
      </c>
      <c r="U1673" s="239"/>
      <c r="V1673" s="269" t="e">
        <f>IF(C1673="",NA(),MATCH($B1673&amp;$C1673,'Smelter Look-up'!$J:$J,0))</f>
        <v>#N/A</v>
      </c>
      <c r="W1673" s="270"/>
      <c r="X1673" s="270">
        <f t="shared" ca="1" si="82"/>
        <v>0</v>
      </c>
      <c r="Y1673" s="270"/>
      <c r="Z1673" s="270"/>
      <c r="AB1673" s="272" t="str">
        <f t="shared" si="83"/>
        <v/>
      </c>
    </row>
    <row r="1674" spans="1:28" s="271" customFormat="1" ht="20.25">
      <c r="A1674" s="215"/>
      <c r="B1674" s="216" t="str">
        <f>IF(LEN(A1674)=0,"",INDEX('Smelter Look-up'!$A:$A,MATCH($A1674,'Smelter Look-up'!$E:$E,0)))</f>
        <v/>
      </c>
      <c r="C1674" s="220" t="str">
        <f>IF(LEN(A1674)=0,"",INDEX('Smelter Look-up'!$C:$C,MATCH($A1674,'Smelter Look-up'!$E:$E,0)))</f>
        <v/>
      </c>
      <c r="D1674" s="216"/>
      <c r="E1674" s="216" t="str">
        <f ca="1">IF(ISERROR($V1674),"",OFFSET('Smelter Look-up'!$D$4,$V1674-4,0)&amp;"")</f>
        <v/>
      </c>
      <c r="F1674" s="216" t="str">
        <f ca="1">IF(ISERROR($V1674),"",OFFSET('Smelter Look-up'!$E$4,$V1674-4,0))</f>
        <v/>
      </c>
      <c r="G1674" s="216" t="str">
        <f ca="1">IF(C1674=$X$4,"Enter smelter details", IF(ISERROR($V1674),"",OFFSET('Smelter Look-up'!$F$4,$V1674-4,0)))</f>
        <v/>
      </c>
      <c r="H1674" s="217" t="str">
        <f ca="1">IF(ISERROR($V1674),"",OFFSET('Smelter Look-up'!$G$4,$V1674-4,0))</f>
        <v/>
      </c>
      <c r="I1674" s="218" t="str">
        <f ca="1">IF(ISERROR($V1674),"",OFFSET('Smelter Look-up'!$H$4,$V1674-4,0))</f>
        <v/>
      </c>
      <c r="J1674" s="218" t="str">
        <f ca="1">IF(ISERROR($V1674),"",OFFSET('Smelter Look-up'!$I$4,$V1674-4,0))</f>
        <v/>
      </c>
      <c r="K1674" s="267"/>
      <c r="L1674" s="267"/>
      <c r="M1674" s="267"/>
      <c r="N1674" s="267"/>
      <c r="O1674" s="267"/>
      <c r="P1674" s="219"/>
      <c r="Q1674" s="268"/>
      <c r="R1674" s="216" t="str">
        <f ca="1">IF(ISERROR($V1674),"",OFFSET('Smelter Look-up'!$C$4,$V1674-4,0)&amp;"")</f>
        <v/>
      </c>
      <c r="S1674" s="224" t="str">
        <f t="shared" ca="1" si="81"/>
        <v/>
      </c>
      <c r="T1674" s="224" t="str">
        <f ca="1">IF(B1674="","",IF(ISERROR(MATCH($J1674,SorP!$B$1:$B$6230,0)),"",INDIRECT("'SorP'!$A$"&amp;MATCH($J1674,SorP!$B$1:$B$6230,0))))</f>
        <v/>
      </c>
      <c r="U1674" s="239"/>
      <c r="V1674" s="269" t="e">
        <f>IF(C1674="",NA(),MATCH($B1674&amp;$C1674,'Smelter Look-up'!$J:$J,0))</f>
        <v>#N/A</v>
      </c>
      <c r="W1674" s="270"/>
      <c r="X1674" s="270">
        <f t="shared" ca="1" si="82"/>
        <v>0</v>
      </c>
      <c r="Y1674" s="270"/>
      <c r="Z1674" s="270"/>
      <c r="AB1674" s="272" t="str">
        <f t="shared" si="83"/>
        <v/>
      </c>
    </row>
    <row r="1675" spans="1:28" s="271" customFormat="1" ht="20.25">
      <c r="A1675" s="215"/>
      <c r="B1675" s="216" t="str">
        <f>IF(LEN(A1675)=0,"",INDEX('Smelter Look-up'!$A:$A,MATCH($A1675,'Smelter Look-up'!$E:$E,0)))</f>
        <v/>
      </c>
      <c r="C1675" s="220" t="str">
        <f>IF(LEN(A1675)=0,"",INDEX('Smelter Look-up'!$C:$C,MATCH($A1675,'Smelter Look-up'!$E:$E,0)))</f>
        <v/>
      </c>
      <c r="D1675" s="216"/>
      <c r="E1675" s="216" t="str">
        <f ca="1">IF(ISERROR($V1675),"",OFFSET('Smelter Look-up'!$D$4,$V1675-4,0)&amp;"")</f>
        <v/>
      </c>
      <c r="F1675" s="216" t="str">
        <f ca="1">IF(ISERROR($V1675),"",OFFSET('Smelter Look-up'!$E$4,$V1675-4,0))</f>
        <v/>
      </c>
      <c r="G1675" s="216" t="str">
        <f ca="1">IF(C1675=$X$4,"Enter smelter details", IF(ISERROR($V1675),"",OFFSET('Smelter Look-up'!$F$4,$V1675-4,0)))</f>
        <v/>
      </c>
      <c r="H1675" s="217" t="str">
        <f ca="1">IF(ISERROR($V1675),"",OFFSET('Smelter Look-up'!$G$4,$V1675-4,0))</f>
        <v/>
      </c>
      <c r="I1675" s="218" t="str">
        <f ca="1">IF(ISERROR($V1675),"",OFFSET('Smelter Look-up'!$H$4,$V1675-4,0))</f>
        <v/>
      </c>
      <c r="J1675" s="218" t="str">
        <f ca="1">IF(ISERROR($V1675),"",OFFSET('Smelter Look-up'!$I$4,$V1675-4,0))</f>
        <v/>
      </c>
      <c r="K1675" s="267"/>
      <c r="L1675" s="267"/>
      <c r="M1675" s="267"/>
      <c r="N1675" s="267"/>
      <c r="O1675" s="267"/>
      <c r="P1675" s="219"/>
      <c r="Q1675" s="268"/>
      <c r="R1675" s="216" t="str">
        <f ca="1">IF(ISERROR($V1675),"",OFFSET('Smelter Look-up'!$C$4,$V1675-4,0)&amp;"")</f>
        <v/>
      </c>
      <c r="S1675" s="224" t="str">
        <f t="shared" ca="1" si="81"/>
        <v/>
      </c>
      <c r="T1675" s="224" t="str">
        <f ca="1">IF(B1675="","",IF(ISERROR(MATCH($J1675,SorP!$B$1:$B$6230,0)),"",INDIRECT("'SorP'!$A$"&amp;MATCH($J1675,SorP!$B$1:$B$6230,0))))</f>
        <v/>
      </c>
      <c r="U1675" s="239"/>
      <c r="V1675" s="269" t="e">
        <f>IF(C1675="",NA(),MATCH($B1675&amp;$C1675,'Smelter Look-up'!$J:$J,0))</f>
        <v>#N/A</v>
      </c>
      <c r="W1675" s="270"/>
      <c r="X1675" s="270">
        <f t="shared" ca="1" si="82"/>
        <v>0</v>
      </c>
      <c r="Y1675" s="270"/>
      <c r="Z1675" s="270"/>
      <c r="AB1675" s="272" t="str">
        <f t="shared" si="83"/>
        <v/>
      </c>
    </row>
    <row r="1676" spans="1:28" s="271" customFormat="1" ht="20.25">
      <c r="A1676" s="215"/>
      <c r="B1676" s="216" t="str">
        <f>IF(LEN(A1676)=0,"",INDEX('Smelter Look-up'!$A:$A,MATCH($A1676,'Smelter Look-up'!$E:$E,0)))</f>
        <v/>
      </c>
      <c r="C1676" s="220" t="str">
        <f>IF(LEN(A1676)=0,"",INDEX('Smelter Look-up'!$C:$C,MATCH($A1676,'Smelter Look-up'!$E:$E,0)))</f>
        <v/>
      </c>
      <c r="D1676" s="216"/>
      <c r="E1676" s="216" t="str">
        <f ca="1">IF(ISERROR($V1676),"",OFFSET('Smelter Look-up'!$D$4,$V1676-4,0)&amp;"")</f>
        <v/>
      </c>
      <c r="F1676" s="216" t="str">
        <f ca="1">IF(ISERROR($V1676),"",OFFSET('Smelter Look-up'!$E$4,$V1676-4,0))</f>
        <v/>
      </c>
      <c r="G1676" s="216" t="str">
        <f ca="1">IF(C1676=$X$4,"Enter smelter details", IF(ISERROR($V1676),"",OFFSET('Smelter Look-up'!$F$4,$V1676-4,0)))</f>
        <v/>
      </c>
      <c r="H1676" s="217" t="str">
        <f ca="1">IF(ISERROR($V1676),"",OFFSET('Smelter Look-up'!$G$4,$V1676-4,0))</f>
        <v/>
      </c>
      <c r="I1676" s="218" t="str">
        <f ca="1">IF(ISERROR($V1676),"",OFFSET('Smelter Look-up'!$H$4,$V1676-4,0))</f>
        <v/>
      </c>
      <c r="J1676" s="218" t="str">
        <f ca="1">IF(ISERROR($V1676),"",OFFSET('Smelter Look-up'!$I$4,$V1676-4,0))</f>
        <v/>
      </c>
      <c r="K1676" s="267"/>
      <c r="L1676" s="267"/>
      <c r="M1676" s="267"/>
      <c r="N1676" s="267"/>
      <c r="O1676" s="267"/>
      <c r="P1676" s="219"/>
      <c r="Q1676" s="268"/>
      <c r="R1676" s="216" t="str">
        <f ca="1">IF(ISERROR($V1676),"",OFFSET('Smelter Look-up'!$C$4,$V1676-4,0)&amp;"")</f>
        <v/>
      </c>
      <c r="S1676" s="224" t="str">
        <f t="shared" ca="1" si="81"/>
        <v/>
      </c>
      <c r="T1676" s="224" t="str">
        <f ca="1">IF(B1676="","",IF(ISERROR(MATCH($J1676,SorP!$B$1:$B$6230,0)),"",INDIRECT("'SorP'!$A$"&amp;MATCH($J1676,SorP!$B$1:$B$6230,0))))</f>
        <v/>
      </c>
      <c r="U1676" s="239"/>
      <c r="V1676" s="269" t="e">
        <f>IF(C1676="",NA(),MATCH($B1676&amp;$C1676,'Smelter Look-up'!$J:$J,0))</f>
        <v>#N/A</v>
      </c>
      <c r="W1676" s="270"/>
      <c r="X1676" s="270">
        <f t="shared" ca="1" si="82"/>
        <v>0</v>
      </c>
      <c r="Y1676" s="270"/>
      <c r="Z1676" s="270"/>
      <c r="AB1676" s="272" t="str">
        <f t="shared" si="83"/>
        <v/>
      </c>
    </row>
    <row r="1677" spans="1:28" s="271" customFormat="1" ht="20.25">
      <c r="A1677" s="215"/>
      <c r="B1677" s="216" t="str">
        <f>IF(LEN(A1677)=0,"",INDEX('Smelter Look-up'!$A:$A,MATCH($A1677,'Smelter Look-up'!$E:$E,0)))</f>
        <v/>
      </c>
      <c r="C1677" s="220" t="str">
        <f>IF(LEN(A1677)=0,"",INDEX('Smelter Look-up'!$C:$C,MATCH($A1677,'Smelter Look-up'!$E:$E,0)))</f>
        <v/>
      </c>
      <c r="D1677" s="216"/>
      <c r="E1677" s="216" t="str">
        <f ca="1">IF(ISERROR($V1677),"",OFFSET('Smelter Look-up'!$D$4,$V1677-4,0)&amp;"")</f>
        <v/>
      </c>
      <c r="F1677" s="216" t="str">
        <f ca="1">IF(ISERROR($V1677),"",OFFSET('Smelter Look-up'!$E$4,$V1677-4,0))</f>
        <v/>
      </c>
      <c r="G1677" s="216" t="str">
        <f ca="1">IF(C1677=$X$4,"Enter smelter details", IF(ISERROR($V1677),"",OFFSET('Smelter Look-up'!$F$4,$V1677-4,0)))</f>
        <v/>
      </c>
      <c r="H1677" s="217" t="str">
        <f ca="1">IF(ISERROR($V1677),"",OFFSET('Smelter Look-up'!$G$4,$V1677-4,0))</f>
        <v/>
      </c>
      <c r="I1677" s="218" t="str">
        <f ca="1">IF(ISERROR($V1677),"",OFFSET('Smelter Look-up'!$H$4,$V1677-4,0))</f>
        <v/>
      </c>
      <c r="J1677" s="218" t="str">
        <f ca="1">IF(ISERROR($V1677),"",OFFSET('Smelter Look-up'!$I$4,$V1677-4,0))</f>
        <v/>
      </c>
      <c r="K1677" s="267"/>
      <c r="L1677" s="267"/>
      <c r="M1677" s="267"/>
      <c r="N1677" s="267"/>
      <c r="O1677" s="267"/>
      <c r="P1677" s="219"/>
      <c r="Q1677" s="268"/>
      <c r="R1677" s="216" t="str">
        <f ca="1">IF(ISERROR($V1677),"",OFFSET('Smelter Look-up'!$C$4,$V1677-4,0)&amp;"")</f>
        <v/>
      </c>
      <c r="S1677" s="224" t="str">
        <f t="shared" ca="1" si="81"/>
        <v/>
      </c>
      <c r="T1677" s="224" t="str">
        <f ca="1">IF(B1677="","",IF(ISERROR(MATCH($J1677,SorP!$B$1:$B$6230,0)),"",INDIRECT("'SorP'!$A$"&amp;MATCH($J1677,SorP!$B$1:$B$6230,0))))</f>
        <v/>
      </c>
      <c r="U1677" s="239"/>
      <c r="V1677" s="269" t="e">
        <f>IF(C1677="",NA(),MATCH($B1677&amp;$C1677,'Smelter Look-up'!$J:$J,0))</f>
        <v>#N/A</v>
      </c>
      <c r="W1677" s="270"/>
      <c r="X1677" s="270">
        <f t="shared" ca="1" si="82"/>
        <v>0</v>
      </c>
      <c r="Y1677" s="270"/>
      <c r="Z1677" s="270"/>
      <c r="AB1677" s="272" t="str">
        <f t="shared" si="83"/>
        <v/>
      </c>
    </row>
    <row r="1678" spans="1:28" s="271" customFormat="1" ht="20.25">
      <c r="A1678" s="215"/>
      <c r="B1678" s="216" t="str">
        <f>IF(LEN(A1678)=0,"",INDEX('Smelter Look-up'!$A:$A,MATCH($A1678,'Smelter Look-up'!$E:$E,0)))</f>
        <v/>
      </c>
      <c r="C1678" s="220" t="str">
        <f>IF(LEN(A1678)=0,"",INDEX('Smelter Look-up'!$C:$C,MATCH($A1678,'Smelter Look-up'!$E:$E,0)))</f>
        <v/>
      </c>
      <c r="D1678" s="216"/>
      <c r="E1678" s="216" t="str">
        <f ca="1">IF(ISERROR($V1678),"",OFFSET('Smelter Look-up'!$D$4,$V1678-4,0)&amp;"")</f>
        <v/>
      </c>
      <c r="F1678" s="216" t="str">
        <f ca="1">IF(ISERROR($V1678),"",OFFSET('Smelter Look-up'!$E$4,$V1678-4,0))</f>
        <v/>
      </c>
      <c r="G1678" s="216" t="str">
        <f ca="1">IF(C1678=$X$4,"Enter smelter details", IF(ISERROR($V1678),"",OFFSET('Smelter Look-up'!$F$4,$V1678-4,0)))</f>
        <v/>
      </c>
      <c r="H1678" s="217" t="str">
        <f ca="1">IF(ISERROR($V1678),"",OFFSET('Smelter Look-up'!$G$4,$V1678-4,0))</f>
        <v/>
      </c>
      <c r="I1678" s="218" t="str">
        <f ca="1">IF(ISERROR($V1678),"",OFFSET('Smelter Look-up'!$H$4,$V1678-4,0))</f>
        <v/>
      </c>
      <c r="J1678" s="218" t="str">
        <f ca="1">IF(ISERROR($V1678),"",OFFSET('Smelter Look-up'!$I$4,$V1678-4,0))</f>
        <v/>
      </c>
      <c r="K1678" s="267"/>
      <c r="L1678" s="267"/>
      <c r="M1678" s="267"/>
      <c r="N1678" s="267"/>
      <c r="O1678" s="267"/>
      <c r="P1678" s="219"/>
      <c r="Q1678" s="268"/>
      <c r="R1678" s="216" t="str">
        <f ca="1">IF(ISERROR($V1678),"",OFFSET('Smelter Look-up'!$C$4,$V1678-4,0)&amp;"")</f>
        <v/>
      </c>
      <c r="S1678" s="224" t="str">
        <f t="shared" ca="1" si="81"/>
        <v/>
      </c>
      <c r="T1678" s="224" t="str">
        <f ca="1">IF(B1678="","",IF(ISERROR(MATCH($J1678,SorP!$B$1:$B$6230,0)),"",INDIRECT("'SorP'!$A$"&amp;MATCH($J1678,SorP!$B$1:$B$6230,0))))</f>
        <v/>
      </c>
      <c r="U1678" s="239"/>
      <c r="V1678" s="269" t="e">
        <f>IF(C1678="",NA(),MATCH($B1678&amp;$C1678,'Smelter Look-up'!$J:$J,0))</f>
        <v>#N/A</v>
      </c>
      <c r="W1678" s="270"/>
      <c r="X1678" s="270">
        <f t="shared" ca="1" si="82"/>
        <v>0</v>
      </c>
      <c r="Y1678" s="270"/>
      <c r="Z1678" s="270"/>
      <c r="AB1678" s="272" t="str">
        <f t="shared" si="83"/>
        <v/>
      </c>
    </row>
    <row r="1679" spans="1:28" s="271" customFormat="1" ht="20.25">
      <c r="A1679" s="215"/>
      <c r="B1679" s="216" t="str">
        <f>IF(LEN(A1679)=0,"",INDEX('Smelter Look-up'!$A:$A,MATCH($A1679,'Smelter Look-up'!$E:$E,0)))</f>
        <v/>
      </c>
      <c r="C1679" s="220" t="str">
        <f>IF(LEN(A1679)=0,"",INDEX('Smelter Look-up'!$C:$C,MATCH($A1679,'Smelter Look-up'!$E:$E,0)))</f>
        <v/>
      </c>
      <c r="D1679" s="216"/>
      <c r="E1679" s="216" t="str">
        <f ca="1">IF(ISERROR($V1679),"",OFFSET('Smelter Look-up'!$D$4,$V1679-4,0)&amp;"")</f>
        <v/>
      </c>
      <c r="F1679" s="216" t="str">
        <f ca="1">IF(ISERROR($V1679),"",OFFSET('Smelter Look-up'!$E$4,$V1679-4,0))</f>
        <v/>
      </c>
      <c r="G1679" s="216" t="str">
        <f ca="1">IF(C1679=$X$4,"Enter smelter details", IF(ISERROR($V1679),"",OFFSET('Smelter Look-up'!$F$4,$V1679-4,0)))</f>
        <v/>
      </c>
      <c r="H1679" s="217" t="str">
        <f ca="1">IF(ISERROR($V1679),"",OFFSET('Smelter Look-up'!$G$4,$V1679-4,0))</f>
        <v/>
      </c>
      <c r="I1679" s="218" t="str">
        <f ca="1">IF(ISERROR($V1679),"",OFFSET('Smelter Look-up'!$H$4,$V1679-4,0))</f>
        <v/>
      </c>
      <c r="J1679" s="218" t="str">
        <f ca="1">IF(ISERROR($V1679),"",OFFSET('Smelter Look-up'!$I$4,$V1679-4,0))</f>
        <v/>
      </c>
      <c r="K1679" s="267"/>
      <c r="L1679" s="267"/>
      <c r="M1679" s="267"/>
      <c r="N1679" s="267"/>
      <c r="O1679" s="267"/>
      <c r="P1679" s="219"/>
      <c r="Q1679" s="268"/>
      <c r="R1679" s="216" t="str">
        <f ca="1">IF(ISERROR($V1679),"",OFFSET('Smelter Look-up'!$C$4,$V1679-4,0)&amp;"")</f>
        <v/>
      </c>
      <c r="S1679" s="224" t="str">
        <f t="shared" ca="1" si="81"/>
        <v/>
      </c>
      <c r="T1679" s="224" t="str">
        <f ca="1">IF(B1679="","",IF(ISERROR(MATCH($J1679,SorP!$B$1:$B$6230,0)),"",INDIRECT("'SorP'!$A$"&amp;MATCH($J1679,SorP!$B$1:$B$6230,0))))</f>
        <v/>
      </c>
      <c r="U1679" s="239"/>
      <c r="V1679" s="269" t="e">
        <f>IF(C1679="",NA(),MATCH($B1679&amp;$C1679,'Smelter Look-up'!$J:$J,0))</f>
        <v>#N/A</v>
      </c>
      <c r="W1679" s="270"/>
      <c r="X1679" s="270">
        <f t="shared" ca="1" si="82"/>
        <v>0</v>
      </c>
      <c r="Y1679" s="270"/>
      <c r="Z1679" s="270"/>
      <c r="AB1679" s="272" t="str">
        <f t="shared" si="83"/>
        <v/>
      </c>
    </row>
    <row r="1680" spans="1:28" s="271" customFormat="1" ht="20.25">
      <c r="A1680" s="215"/>
      <c r="B1680" s="216" t="str">
        <f>IF(LEN(A1680)=0,"",INDEX('Smelter Look-up'!$A:$A,MATCH($A1680,'Smelter Look-up'!$E:$E,0)))</f>
        <v/>
      </c>
      <c r="C1680" s="220" t="str">
        <f>IF(LEN(A1680)=0,"",INDEX('Smelter Look-up'!$C:$C,MATCH($A1680,'Smelter Look-up'!$E:$E,0)))</f>
        <v/>
      </c>
      <c r="D1680" s="216"/>
      <c r="E1680" s="216" t="str">
        <f ca="1">IF(ISERROR($V1680),"",OFFSET('Smelter Look-up'!$D$4,$V1680-4,0)&amp;"")</f>
        <v/>
      </c>
      <c r="F1680" s="216" t="str">
        <f ca="1">IF(ISERROR($V1680),"",OFFSET('Smelter Look-up'!$E$4,$V1680-4,0))</f>
        <v/>
      </c>
      <c r="G1680" s="216" t="str">
        <f ca="1">IF(C1680=$X$4,"Enter smelter details", IF(ISERROR($V1680),"",OFFSET('Smelter Look-up'!$F$4,$V1680-4,0)))</f>
        <v/>
      </c>
      <c r="H1680" s="217" t="str">
        <f ca="1">IF(ISERROR($V1680),"",OFFSET('Smelter Look-up'!$G$4,$V1680-4,0))</f>
        <v/>
      </c>
      <c r="I1680" s="218" t="str">
        <f ca="1">IF(ISERROR($V1680),"",OFFSET('Smelter Look-up'!$H$4,$V1680-4,0))</f>
        <v/>
      </c>
      <c r="J1680" s="218" t="str">
        <f ca="1">IF(ISERROR($V1680),"",OFFSET('Smelter Look-up'!$I$4,$V1680-4,0))</f>
        <v/>
      </c>
      <c r="K1680" s="267"/>
      <c r="L1680" s="267"/>
      <c r="M1680" s="267"/>
      <c r="N1680" s="267"/>
      <c r="O1680" s="267"/>
      <c r="P1680" s="219"/>
      <c r="Q1680" s="268"/>
      <c r="R1680" s="216" t="str">
        <f ca="1">IF(ISERROR($V1680),"",OFFSET('Smelter Look-up'!$C$4,$V1680-4,0)&amp;"")</f>
        <v/>
      </c>
      <c r="S1680" s="224" t="str">
        <f t="shared" ca="1" si="81"/>
        <v/>
      </c>
      <c r="T1680" s="224" t="str">
        <f ca="1">IF(B1680="","",IF(ISERROR(MATCH($J1680,SorP!$B$1:$B$6230,0)),"",INDIRECT("'SorP'!$A$"&amp;MATCH($J1680,SorP!$B$1:$B$6230,0))))</f>
        <v/>
      </c>
      <c r="U1680" s="239"/>
      <c r="V1680" s="269" t="e">
        <f>IF(C1680="",NA(),MATCH($B1680&amp;$C1680,'Smelter Look-up'!$J:$J,0))</f>
        <v>#N/A</v>
      </c>
      <c r="W1680" s="270"/>
      <c r="X1680" s="270">
        <f t="shared" ca="1" si="82"/>
        <v>0</v>
      </c>
      <c r="Y1680" s="270"/>
      <c r="Z1680" s="270"/>
      <c r="AB1680" s="272" t="str">
        <f t="shared" si="83"/>
        <v/>
      </c>
    </row>
    <row r="1681" spans="1:28" s="271" customFormat="1" ht="20.25">
      <c r="A1681" s="215"/>
      <c r="B1681" s="216" t="str">
        <f>IF(LEN(A1681)=0,"",INDEX('Smelter Look-up'!$A:$A,MATCH($A1681,'Smelter Look-up'!$E:$E,0)))</f>
        <v/>
      </c>
      <c r="C1681" s="220" t="str">
        <f>IF(LEN(A1681)=0,"",INDEX('Smelter Look-up'!$C:$C,MATCH($A1681,'Smelter Look-up'!$E:$E,0)))</f>
        <v/>
      </c>
      <c r="D1681" s="216"/>
      <c r="E1681" s="216" t="str">
        <f ca="1">IF(ISERROR($V1681),"",OFFSET('Smelter Look-up'!$D$4,$V1681-4,0)&amp;"")</f>
        <v/>
      </c>
      <c r="F1681" s="216" t="str">
        <f ca="1">IF(ISERROR($V1681),"",OFFSET('Smelter Look-up'!$E$4,$V1681-4,0))</f>
        <v/>
      </c>
      <c r="G1681" s="216" t="str">
        <f ca="1">IF(C1681=$X$4,"Enter smelter details", IF(ISERROR($V1681),"",OFFSET('Smelter Look-up'!$F$4,$V1681-4,0)))</f>
        <v/>
      </c>
      <c r="H1681" s="217" t="str">
        <f ca="1">IF(ISERROR($V1681),"",OFFSET('Smelter Look-up'!$G$4,$V1681-4,0))</f>
        <v/>
      </c>
      <c r="I1681" s="218" t="str">
        <f ca="1">IF(ISERROR($V1681),"",OFFSET('Smelter Look-up'!$H$4,$V1681-4,0))</f>
        <v/>
      </c>
      <c r="J1681" s="218" t="str">
        <f ca="1">IF(ISERROR($V1681),"",OFFSET('Smelter Look-up'!$I$4,$V1681-4,0))</f>
        <v/>
      </c>
      <c r="K1681" s="267"/>
      <c r="L1681" s="267"/>
      <c r="M1681" s="267"/>
      <c r="N1681" s="267"/>
      <c r="O1681" s="267"/>
      <c r="P1681" s="219"/>
      <c r="Q1681" s="268"/>
      <c r="R1681" s="216" t="str">
        <f ca="1">IF(ISERROR($V1681),"",OFFSET('Smelter Look-up'!$C$4,$V1681-4,0)&amp;"")</f>
        <v/>
      </c>
      <c r="S1681" s="224" t="str">
        <f t="shared" ca="1" si="81"/>
        <v/>
      </c>
      <c r="T1681" s="224" t="str">
        <f ca="1">IF(B1681="","",IF(ISERROR(MATCH($J1681,SorP!$B$1:$B$6230,0)),"",INDIRECT("'SorP'!$A$"&amp;MATCH($J1681,SorP!$B$1:$B$6230,0))))</f>
        <v/>
      </c>
      <c r="U1681" s="239"/>
      <c r="V1681" s="269" t="e">
        <f>IF(C1681="",NA(),MATCH($B1681&amp;$C1681,'Smelter Look-up'!$J:$J,0))</f>
        <v>#N/A</v>
      </c>
      <c r="W1681" s="270"/>
      <c r="X1681" s="270">
        <f t="shared" ca="1" si="82"/>
        <v>0</v>
      </c>
      <c r="Y1681" s="270"/>
      <c r="Z1681" s="270"/>
      <c r="AB1681" s="272" t="str">
        <f t="shared" si="83"/>
        <v/>
      </c>
    </row>
    <row r="1682" spans="1:28" s="271" customFormat="1" ht="20.25">
      <c r="A1682" s="215"/>
      <c r="B1682" s="216" t="str">
        <f>IF(LEN(A1682)=0,"",INDEX('Smelter Look-up'!$A:$A,MATCH($A1682,'Smelter Look-up'!$E:$E,0)))</f>
        <v/>
      </c>
      <c r="C1682" s="220" t="str">
        <f>IF(LEN(A1682)=0,"",INDEX('Smelter Look-up'!$C:$C,MATCH($A1682,'Smelter Look-up'!$E:$E,0)))</f>
        <v/>
      </c>
      <c r="D1682" s="216"/>
      <c r="E1682" s="216" t="str">
        <f ca="1">IF(ISERROR($V1682),"",OFFSET('Smelter Look-up'!$D$4,$V1682-4,0)&amp;"")</f>
        <v/>
      </c>
      <c r="F1682" s="216" t="str">
        <f ca="1">IF(ISERROR($V1682),"",OFFSET('Smelter Look-up'!$E$4,$V1682-4,0))</f>
        <v/>
      </c>
      <c r="G1682" s="216" t="str">
        <f ca="1">IF(C1682=$X$4,"Enter smelter details", IF(ISERROR($V1682),"",OFFSET('Smelter Look-up'!$F$4,$V1682-4,0)))</f>
        <v/>
      </c>
      <c r="H1682" s="217" t="str">
        <f ca="1">IF(ISERROR($V1682),"",OFFSET('Smelter Look-up'!$G$4,$V1682-4,0))</f>
        <v/>
      </c>
      <c r="I1682" s="218" t="str">
        <f ca="1">IF(ISERROR($V1682),"",OFFSET('Smelter Look-up'!$H$4,$V1682-4,0))</f>
        <v/>
      </c>
      <c r="J1682" s="218" t="str">
        <f ca="1">IF(ISERROR($V1682),"",OFFSET('Smelter Look-up'!$I$4,$V1682-4,0))</f>
        <v/>
      </c>
      <c r="K1682" s="267"/>
      <c r="L1682" s="267"/>
      <c r="M1682" s="267"/>
      <c r="N1682" s="267"/>
      <c r="O1682" s="267"/>
      <c r="P1682" s="219"/>
      <c r="Q1682" s="268"/>
      <c r="R1682" s="216" t="str">
        <f ca="1">IF(ISERROR($V1682),"",OFFSET('Smelter Look-up'!$C$4,$V1682-4,0)&amp;"")</f>
        <v/>
      </c>
      <c r="S1682" s="224" t="str">
        <f t="shared" ca="1" si="81"/>
        <v/>
      </c>
      <c r="T1682" s="224" t="str">
        <f ca="1">IF(B1682="","",IF(ISERROR(MATCH($J1682,SorP!$B$1:$B$6230,0)),"",INDIRECT("'SorP'!$A$"&amp;MATCH($J1682,SorP!$B$1:$B$6230,0))))</f>
        <v/>
      </c>
      <c r="U1682" s="239"/>
      <c r="V1682" s="269" t="e">
        <f>IF(C1682="",NA(),MATCH($B1682&amp;$C1682,'Smelter Look-up'!$J:$J,0))</f>
        <v>#N/A</v>
      </c>
      <c r="W1682" s="270"/>
      <c r="X1682" s="270">
        <f t="shared" ca="1" si="82"/>
        <v>0</v>
      </c>
      <c r="Y1682" s="270"/>
      <c r="Z1682" s="270"/>
      <c r="AB1682" s="272" t="str">
        <f t="shared" si="83"/>
        <v/>
      </c>
    </row>
    <row r="1683" spans="1:28" s="271" customFormat="1" ht="20.25">
      <c r="A1683" s="215"/>
      <c r="B1683" s="216" t="str">
        <f>IF(LEN(A1683)=0,"",INDEX('Smelter Look-up'!$A:$A,MATCH($A1683,'Smelter Look-up'!$E:$E,0)))</f>
        <v/>
      </c>
      <c r="C1683" s="220" t="str">
        <f>IF(LEN(A1683)=0,"",INDEX('Smelter Look-up'!$C:$C,MATCH($A1683,'Smelter Look-up'!$E:$E,0)))</f>
        <v/>
      </c>
      <c r="D1683" s="216"/>
      <c r="E1683" s="216" t="str">
        <f ca="1">IF(ISERROR($V1683),"",OFFSET('Smelter Look-up'!$D$4,$V1683-4,0)&amp;"")</f>
        <v/>
      </c>
      <c r="F1683" s="216" t="str">
        <f ca="1">IF(ISERROR($V1683),"",OFFSET('Smelter Look-up'!$E$4,$V1683-4,0))</f>
        <v/>
      </c>
      <c r="G1683" s="216" t="str">
        <f ca="1">IF(C1683=$X$4,"Enter smelter details", IF(ISERROR($V1683),"",OFFSET('Smelter Look-up'!$F$4,$V1683-4,0)))</f>
        <v/>
      </c>
      <c r="H1683" s="217" t="str">
        <f ca="1">IF(ISERROR($V1683),"",OFFSET('Smelter Look-up'!$G$4,$V1683-4,0))</f>
        <v/>
      </c>
      <c r="I1683" s="218" t="str">
        <f ca="1">IF(ISERROR($V1683),"",OFFSET('Smelter Look-up'!$H$4,$V1683-4,0))</f>
        <v/>
      </c>
      <c r="J1683" s="218" t="str">
        <f ca="1">IF(ISERROR($V1683),"",OFFSET('Smelter Look-up'!$I$4,$V1683-4,0))</f>
        <v/>
      </c>
      <c r="K1683" s="267"/>
      <c r="L1683" s="267"/>
      <c r="M1683" s="267"/>
      <c r="N1683" s="267"/>
      <c r="O1683" s="267"/>
      <c r="P1683" s="219"/>
      <c r="Q1683" s="268"/>
      <c r="R1683" s="216" t="str">
        <f ca="1">IF(ISERROR($V1683),"",OFFSET('Smelter Look-up'!$C$4,$V1683-4,0)&amp;"")</f>
        <v/>
      </c>
      <c r="S1683" s="224" t="str">
        <f t="shared" ca="1" si="81"/>
        <v/>
      </c>
      <c r="T1683" s="224" t="str">
        <f ca="1">IF(B1683="","",IF(ISERROR(MATCH($J1683,SorP!$B$1:$B$6230,0)),"",INDIRECT("'SorP'!$A$"&amp;MATCH($J1683,SorP!$B$1:$B$6230,0))))</f>
        <v/>
      </c>
      <c r="U1683" s="239"/>
      <c r="V1683" s="269" t="e">
        <f>IF(C1683="",NA(),MATCH($B1683&amp;$C1683,'Smelter Look-up'!$J:$J,0))</f>
        <v>#N/A</v>
      </c>
      <c r="W1683" s="270"/>
      <c r="X1683" s="270">
        <f t="shared" ca="1" si="82"/>
        <v>0</v>
      </c>
      <c r="Y1683" s="270"/>
      <c r="Z1683" s="270"/>
      <c r="AB1683" s="272" t="str">
        <f t="shared" si="83"/>
        <v/>
      </c>
    </row>
    <row r="1684" spans="1:28" s="271" customFormat="1" ht="20.25">
      <c r="A1684" s="215"/>
      <c r="B1684" s="216" t="str">
        <f>IF(LEN(A1684)=0,"",INDEX('Smelter Look-up'!$A:$A,MATCH($A1684,'Smelter Look-up'!$E:$E,0)))</f>
        <v/>
      </c>
      <c r="C1684" s="220" t="str">
        <f>IF(LEN(A1684)=0,"",INDEX('Smelter Look-up'!$C:$C,MATCH($A1684,'Smelter Look-up'!$E:$E,0)))</f>
        <v/>
      </c>
      <c r="D1684" s="216"/>
      <c r="E1684" s="216" t="str">
        <f ca="1">IF(ISERROR($V1684),"",OFFSET('Smelter Look-up'!$D$4,$V1684-4,0)&amp;"")</f>
        <v/>
      </c>
      <c r="F1684" s="216" t="str">
        <f ca="1">IF(ISERROR($V1684),"",OFFSET('Smelter Look-up'!$E$4,$V1684-4,0))</f>
        <v/>
      </c>
      <c r="G1684" s="216" t="str">
        <f ca="1">IF(C1684=$X$4,"Enter smelter details", IF(ISERROR($V1684),"",OFFSET('Smelter Look-up'!$F$4,$V1684-4,0)))</f>
        <v/>
      </c>
      <c r="H1684" s="217" t="str">
        <f ca="1">IF(ISERROR($V1684),"",OFFSET('Smelter Look-up'!$G$4,$V1684-4,0))</f>
        <v/>
      </c>
      <c r="I1684" s="218" t="str">
        <f ca="1">IF(ISERROR($V1684),"",OFFSET('Smelter Look-up'!$H$4,$V1684-4,0))</f>
        <v/>
      </c>
      <c r="J1684" s="218" t="str">
        <f ca="1">IF(ISERROR($V1684),"",OFFSET('Smelter Look-up'!$I$4,$V1684-4,0))</f>
        <v/>
      </c>
      <c r="K1684" s="267"/>
      <c r="L1684" s="267"/>
      <c r="M1684" s="267"/>
      <c r="N1684" s="267"/>
      <c r="O1684" s="267"/>
      <c r="P1684" s="219"/>
      <c r="Q1684" s="268"/>
      <c r="R1684" s="216" t="str">
        <f ca="1">IF(ISERROR($V1684),"",OFFSET('Smelter Look-up'!$C$4,$V1684-4,0)&amp;"")</f>
        <v/>
      </c>
      <c r="S1684" s="224" t="str">
        <f t="shared" ca="1" si="81"/>
        <v/>
      </c>
      <c r="T1684" s="224" t="str">
        <f ca="1">IF(B1684="","",IF(ISERROR(MATCH($J1684,SorP!$B$1:$B$6230,0)),"",INDIRECT("'SorP'!$A$"&amp;MATCH($J1684,SorP!$B$1:$B$6230,0))))</f>
        <v/>
      </c>
      <c r="U1684" s="239"/>
      <c r="V1684" s="269" t="e">
        <f>IF(C1684="",NA(),MATCH($B1684&amp;$C1684,'Smelter Look-up'!$J:$J,0))</f>
        <v>#N/A</v>
      </c>
      <c r="W1684" s="270"/>
      <c r="X1684" s="270">
        <f t="shared" ca="1" si="82"/>
        <v>0</v>
      </c>
      <c r="Y1684" s="270"/>
      <c r="Z1684" s="270"/>
      <c r="AB1684" s="272" t="str">
        <f t="shared" si="83"/>
        <v/>
      </c>
    </row>
    <row r="1685" spans="1:28" s="271" customFormat="1" ht="20.25">
      <c r="A1685" s="215"/>
      <c r="B1685" s="216" t="str">
        <f>IF(LEN(A1685)=0,"",INDEX('Smelter Look-up'!$A:$A,MATCH($A1685,'Smelter Look-up'!$E:$E,0)))</f>
        <v/>
      </c>
      <c r="C1685" s="220" t="str">
        <f>IF(LEN(A1685)=0,"",INDEX('Smelter Look-up'!$C:$C,MATCH($A1685,'Smelter Look-up'!$E:$E,0)))</f>
        <v/>
      </c>
      <c r="D1685" s="216"/>
      <c r="E1685" s="216" t="str">
        <f ca="1">IF(ISERROR($V1685),"",OFFSET('Smelter Look-up'!$D$4,$V1685-4,0)&amp;"")</f>
        <v/>
      </c>
      <c r="F1685" s="216" t="str">
        <f ca="1">IF(ISERROR($V1685),"",OFFSET('Smelter Look-up'!$E$4,$V1685-4,0))</f>
        <v/>
      </c>
      <c r="G1685" s="216" t="str">
        <f ca="1">IF(C1685=$X$4,"Enter smelter details", IF(ISERROR($V1685),"",OFFSET('Smelter Look-up'!$F$4,$V1685-4,0)))</f>
        <v/>
      </c>
      <c r="H1685" s="217" t="str">
        <f ca="1">IF(ISERROR($V1685),"",OFFSET('Smelter Look-up'!$G$4,$V1685-4,0))</f>
        <v/>
      </c>
      <c r="I1685" s="218" t="str">
        <f ca="1">IF(ISERROR($V1685),"",OFFSET('Smelter Look-up'!$H$4,$V1685-4,0))</f>
        <v/>
      </c>
      <c r="J1685" s="218" t="str">
        <f ca="1">IF(ISERROR($V1685),"",OFFSET('Smelter Look-up'!$I$4,$V1685-4,0))</f>
        <v/>
      </c>
      <c r="K1685" s="267"/>
      <c r="L1685" s="267"/>
      <c r="M1685" s="267"/>
      <c r="N1685" s="267"/>
      <c r="O1685" s="267"/>
      <c r="P1685" s="219"/>
      <c r="Q1685" s="268"/>
      <c r="R1685" s="216" t="str">
        <f ca="1">IF(ISERROR($V1685),"",OFFSET('Smelter Look-up'!$C$4,$V1685-4,0)&amp;"")</f>
        <v/>
      </c>
      <c r="S1685" s="224" t="str">
        <f t="shared" ca="1" si="81"/>
        <v/>
      </c>
      <c r="T1685" s="224" t="str">
        <f ca="1">IF(B1685="","",IF(ISERROR(MATCH($J1685,SorP!$B$1:$B$6230,0)),"",INDIRECT("'SorP'!$A$"&amp;MATCH($J1685,SorP!$B$1:$B$6230,0))))</f>
        <v/>
      </c>
      <c r="U1685" s="239"/>
      <c r="V1685" s="269" t="e">
        <f>IF(C1685="",NA(),MATCH($B1685&amp;$C1685,'Smelter Look-up'!$J:$J,0))</f>
        <v>#N/A</v>
      </c>
      <c r="W1685" s="270"/>
      <c r="X1685" s="270">
        <f t="shared" ca="1" si="82"/>
        <v>0</v>
      </c>
      <c r="Y1685" s="270"/>
      <c r="Z1685" s="270"/>
      <c r="AB1685" s="272" t="str">
        <f t="shared" si="83"/>
        <v/>
      </c>
    </row>
    <row r="1686" spans="1:28" s="271" customFormat="1" ht="20.25">
      <c r="A1686" s="215"/>
      <c r="B1686" s="216" t="str">
        <f>IF(LEN(A1686)=0,"",INDEX('Smelter Look-up'!$A:$A,MATCH($A1686,'Smelter Look-up'!$E:$E,0)))</f>
        <v/>
      </c>
      <c r="C1686" s="220" t="str">
        <f>IF(LEN(A1686)=0,"",INDEX('Smelter Look-up'!$C:$C,MATCH($A1686,'Smelter Look-up'!$E:$E,0)))</f>
        <v/>
      </c>
      <c r="D1686" s="216"/>
      <c r="E1686" s="216" t="str">
        <f ca="1">IF(ISERROR($V1686),"",OFFSET('Smelter Look-up'!$D$4,$V1686-4,0)&amp;"")</f>
        <v/>
      </c>
      <c r="F1686" s="216" t="str">
        <f ca="1">IF(ISERROR($V1686),"",OFFSET('Smelter Look-up'!$E$4,$V1686-4,0))</f>
        <v/>
      </c>
      <c r="G1686" s="216" t="str">
        <f ca="1">IF(C1686=$X$4,"Enter smelter details", IF(ISERROR($V1686),"",OFFSET('Smelter Look-up'!$F$4,$V1686-4,0)))</f>
        <v/>
      </c>
      <c r="H1686" s="217" t="str">
        <f ca="1">IF(ISERROR($V1686),"",OFFSET('Smelter Look-up'!$G$4,$V1686-4,0))</f>
        <v/>
      </c>
      <c r="I1686" s="218" t="str">
        <f ca="1">IF(ISERROR($V1686),"",OFFSET('Smelter Look-up'!$H$4,$V1686-4,0))</f>
        <v/>
      </c>
      <c r="J1686" s="218" t="str">
        <f ca="1">IF(ISERROR($V1686),"",OFFSET('Smelter Look-up'!$I$4,$V1686-4,0))</f>
        <v/>
      </c>
      <c r="K1686" s="267"/>
      <c r="L1686" s="267"/>
      <c r="M1686" s="267"/>
      <c r="N1686" s="267"/>
      <c r="O1686" s="267"/>
      <c r="P1686" s="219"/>
      <c r="Q1686" s="268"/>
      <c r="R1686" s="216" t="str">
        <f ca="1">IF(ISERROR($V1686),"",OFFSET('Smelter Look-up'!$C$4,$V1686-4,0)&amp;"")</f>
        <v/>
      </c>
      <c r="S1686" s="224" t="str">
        <f t="shared" ca="1" si="81"/>
        <v/>
      </c>
      <c r="T1686" s="224" t="str">
        <f ca="1">IF(B1686="","",IF(ISERROR(MATCH($J1686,SorP!$B$1:$B$6230,0)),"",INDIRECT("'SorP'!$A$"&amp;MATCH($J1686,SorP!$B$1:$B$6230,0))))</f>
        <v/>
      </c>
      <c r="U1686" s="239"/>
      <c r="V1686" s="269" t="e">
        <f>IF(C1686="",NA(),MATCH($B1686&amp;$C1686,'Smelter Look-up'!$J:$J,0))</f>
        <v>#N/A</v>
      </c>
      <c r="W1686" s="270"/>
      <c r="X1686" s="270">
        <f t="shared" ca="1" si="82"/>
        <v>0</v>
      </c>
      <c r="Y1686" s="270"/>
      <c r="Z1686" s="270"/>
      <c r="AB1686" s="272" t="str">
        <f t="shared" si="83"/>
        <v/>
      </c>
    </row>
    <row r="1687" spans="1:28" s="271" customFormat="1" ht="20.25">
      <c r="A1687" s="215"/>
      <c r="B1687" s="216" t="str">
        <f>IF(LEN(A1687)=0,"",INDEX('Smelter Look-up'!$A:$A,MATCH($A1687,'Smelter Look-up'!$E:$E,0)))</f>
        <v/>
      </c>
      <c r="C1687" s="220" t="str">
        <f>IF(LEN(A1687)=0,"",INDEX('Smelter Look-up'!$C:$C,MATCH($A1687,'Smelter Look-up'!$E:$E,0)))</f>
        <v/>
      </c>
      <c r="D1687" s="216"/>
      <c r="E1687" s="216" t="str">
        <f ca="1">IF(ISERROR($V1687),"",OFFSET('Smelter Look-up'!$D$4,$V1687-4,0)&amp;"")</f>
        <v/>
      </c>
      <c r="F1687" s="216" t="str">
        <f ca="1">IF(ISERROR($V1687),"",OFFSET('Smelter Look-up'!$E$4,$V1687-4,0))</f>
        <v/>
      </c>
      <c r="G1687" s="216" t="str">
        <f ca="1">IF(C1687=$X$4,"Enter smelter details", IF(ISERROR($V1687),"",OFFSET('Smelter Look-up'!$F$4,$V1687-4,0)))</f>
        <v/>
      </c>
      <c r="H1687" s="217" t="str">
        <f ca="1">IF(ISERROR($V1687),"",OFFSET('Smelter Look-up'!$G$4,$V1687-4,0))</f>
        <v/>
      </c>
      <c r="I1687" s="218" t="str">
        <f ca="1">IF(ISERROR($V1687),"",OFFSET('Smelter Look-up'!$H$4,$V1687-4,0))</f>
        <v/>
      </c>
      <c r="J1687" s="218" t="str">
        <f ca="1">IF(ISERROR($V1687),"",OFFSET('Smelter Look-up'!$I$4,$V1687-4,0))</f>
        <v/>
      </c>
      <c r="K1687" s="267"/>
      <c r="L1687" s="267"/>
      <c r="M1687" s="267"/>
      <c r="N1687" s="267"/>
      <c r="O1687" s="267"/>
      <c r="P1687" s="219"/>
      <c r="Q1687" s="268"/>
      <c r="R1687" s="216" t="str">
        <f ca="1">IF(ISERROR($V1687),"",OFFSET('Smelter Look-up'!$C$4,$V1687-4,0)&amp;"")</f>
        <v/>
      </c>
      <c r="S1687" s="224" t="str">
        <f t="shared" ca="1" si="81"/>
        <v/>
      </c>
      <c r="T1687" s="224" t="str">
        <f ca="1">IF(B1687="","",IF(ISERROR(MATCH($J1687,SorP!$B$1:$B$6230,0)),"",INDIRECT("'SorP'!$A$"&amp;MATCH($J1687,SorP!$B$1:$B$6230,0))))</f>
        <v/>
      </c>
      <c r="U1687" s="239"/>
      <c r="V1687" s="269" t="e">
        <f>IF(C1687="",NA(),MATCH($B1687&amp;$C1687,'Smelter Look-up'!$J:$J,0))</f>
        <v>#N/A</v>
      </c>
      <c r="W1687" s="270"/>
      <c r="X1687" s="270">
        <f t="shared" ca="1" si="82"/>
        <v>0</v>
      </c>
      <c r="Y1687" s="270"/>
      <c r="Z1687" s="270"/>
      <c r="AB1687" s="272" t="str">
        <f t="shared" si="83"/>
        <v/>
      </c>
    </row>
    <row r="1688" spans="1:28" s="271" customFormat="1" ht="20.25">
      <c r="A1688" s="215"/>
      <c r="B1688" s="216" t="str">
        <f>IF(LEN(A1688)=0,"",INDEX('Smelter Look-up'!$A:$A,MATCH($A1688,'Smelter Look-up'!$E:$E,0)))</f>
        <v/>
      </c>
      <c r="C1688" s="220" t="str">
        <f>IF(LEN(A1688)=0,"",INDEX('Smelter Look-up'!$C:$C,MATCH($A1688,'Smelter Look-up'!$E:$E,0)))</f>
        <v/>
      </c>
      <c r="D1688" s="216"/>
      <c r="E1688" s="216" t="str">
        <f ca="1">IF(ISERROR($V1688),"",OFFSET('Smelter Look-up'!$D$4,$V1688-4,0)&amp;"")</f>
        <v/>
      </c>
      <c r="F1688" s="216" t="str">
        <f ca="1">IF(ISERROR($V1688),"",OFFSET('Smelter Look-up'!$E$4,$V1688-4,0))</f>
        <v/>
      </c>
      <c r="G1688" s="216" t="str">
        <f ca="1">IF(C1688=$X$4,"Enter smelter details", IF(ISERROR($V1688),"",OFFSET('Smelter Look-up'!$F$4,$V1688-4,0)))</f>
        <v/>
      </c>
      <c r="H1688" s="217" t="str">
        <f ca="1">IF(ISERROR($V1688),"",OFFSET('Smelter Look-up'!$G$4,$V1688-4,0))</f>
        <v/>
      </c>
      <c r="I1688" s="218" t="str">
        <f ca="1">IF(ISERROR($V1688),"",OFFSET('Smelter Look-up'!$H$4,$V1688-4,0))</f>
        <v/>
      </c>
      <c r="J1688" s="218" t="str">
        <f ca="1">IF(ISERROR($V1688),"",OFFSET('Smelter Look-up'!$I$4,$V1688-4,0))</f>
        <v/>
      </c>
      <c r="K1688" s="267"/>
      <c r="L1688" s="267"/>
      <c r="M1688" s="267"/>
      <c r="N1688" s="267"/>
      <c r="O1688" s="267"/>
      <c r="P1688" s="219"/>
      <c r="Q1688" s="268"/>
      <c r="R1688" s="216" t="str">
        <f ca="1">IF(ISERROR($V1688),"",OFFSET('Smelter Look-up'!$C$4,$V1688-4,0)&amp;"")</f>
        <v/>
      </c>
      <c r="S1688" s="224" t="str">
        <f t="shared" ca="1" si="81"/>
        <v/>
      </c>
      <c r="T1688" s="224" t="str">
        <f ca="1">IF(B1688="","",IF(ISERROR(MATCH($J1688,SorP!$B$1:$B$6230,0)),"",INDIRECT("'SorP'!$A$"&amp;MATCH($J1688,SorP!$B$1:$B$6230,0))))</f>
        <v/>
      </c>
      <c r="U1688" s="239"/>
      <c r="V1688" s="269" t="e">
        <f>IF(C1688="",NA(),MATCH($B1688&amp;$C1688,'Smelter Look-up'!$J:$J,0))</f>
        <v>#N/A</v>
      </c>
      <c r="W1688" s="270"/>
      <c r="X1688" s="270">
        <f t="shared" ca="1" si="82"/>
        <v>0</v>
      </c>
      <c r="Y1688" s="270"/>
      <c r="Z1688" s="270"/>
      <c r="AB1688" s="272" t="str">
        <f t="shared" si="83"/>
        <v/>
      </c>
    </row>
    <row r="1689" spans="1:28" s="271" customFormat="1" ht="20.25">
      <c r="A1689" s="215"/>
      <c r="B1689" s="216" t="str">
        <f>IF(LEN(A1689)=0,"",INDEX('Smelter Look-up'!$A:$A,MATCH($A1689,'Smelter Look-up'!$E:$E,0)))</f>
        <v/>
      </c>
      <c r="C1689" s="220" t="str">
        <f>IF(LEN(A1689)=0,"",INDEX('Smelter Look-up'!$C:$C,MATCH($A1689,'Smelter Look-up'!$E:$E,0)))</f>
        <v/>
      </c>
      <c r="D1689" s="216"/>
      <c r="E1689" s="216" t="str">
        <f ca="1">IF(ISERROR($V1689),"",OFFSET('Smelter Look-up'!$D$4,$V1689-4,0)&amp;"")</f>
        <v/>
      </c>
      <c r="F1689" s="216" t="str">
        <f ca="1">IF(ISERROR($V1689),"",OFFSET('Smelter Look-up'!$E$4,$V1689-4,0))</f>
        <v/>
      </c>
      <c r="G1689" s="216" t="str">
        <f ca="1">IF(C1689=$X$4,"Enter smelter details", IF(ISERROR($V1689),"",OFFSET('Smelter Look-up'!$F$4,$V1689-4,0)))</f>
        <v/>
      </c>
      <c r="H1689" s="217" t="str">
        <f ca="1">IF(ISERROR($V1689),"",OFFSET('Smelter Look-up'!$G$4,$V1689-4,0))</f>
        <v/>
      </c>
      <c r="I1689" s="218" t="str">
        <f ca="1">IF(ISERROR($V1689),"",OFFSET('Smelter Look-up'!$H$4,$V1689-4,0))</f>
        <v/>
      </c>
      <c r="J1689" s="218" t="str">
        <f ca="1">IF(ISERROR($V1689),"",OFFSET('Smelter Look-up'!$I$4,$V1689-4,0))</f>
        <v/>
      </c>
      <c r="K1689" s="267"/>
      <c r="L1689" s="267"/>
      <c r="M1689" s="267"/>
      <c r="N1689" s="267"/>
      <c r="O1689" s="267"/>
      <c r="P1689" s="219"/>
      <c r="Q1689" s="268"/>
      <c r="R1689" s="216" t="str">
        <f ca="1">IF(ISERROR($V1689),"",OFFSET('Smelter Look-up'!$C$4,$V1689-4,0)&amp;"")</f>
        <v/>
      </c>
      <c r="S1689" s="224" t="str">
        <f t="shared" ca="1" si="81"/>
        <v/>
      </c>
      <c r="T1689" s="224" t="str">
        <f ca="1">IF(B1689="","",IF(ISERROR(MATCH($J1689,SorP!$B$1:$B$6230,0)),"",INDIRECT("'SorP'!$A$"&amp;MATCH($J1689,SorP!$B$1:$B$6230,0))))</f>
        <v/>
      </c>
      <c r="U1689" s="239"/>
      <c r="V1689" s="269" t="e">
        <f>IF(C1689="",NA(),MATCH($B1689&amp;$C1689,'Smelter Look-up'!$J:$J,0))</f>
        <v>#N/A</v>
      </c>
      <c r="W1689" s="270"/>
      <c r="X1689" s="270">
        <f t="shared" ca="1" si="82"/>
        <v>0</v>
      </c>
      <c r="Y1689" s="270"/>
      <c r="Z1689" s="270"/>
      <c r="AB1689" s="272" t="str">
        <f t="shared" si="83"/>
        <v/>
      </c>
    </row>
    <row r="1690" spans="1:28" s="271" customFormat="1" ht="20.25">
      <c r="A1690" s="215"/>
      <c r="B1690" s="216" t="str">
        <f>IF(LEN(A1690)=0,"",INDEX('Smelter Look-up'!$A:$A,MATCH($A1690,'Smelter Look-up'!$E:$E,0)))</f>
        <v/>
      </c>
      <c r="C1690" s="220" t="str">
        <f>IF(LEN(A1690)=0,"",INDEX('Smelter Look-up'!$C:$C,MATCH($A1690,'Smelter Look-up'!$E:$E,0)))</f>
        <v/>
      </c>
      <c r="D1690" s="216"/>
      <c r="E1690" s="216" t="str">
        <f ca="1">IF(ISERROR($V1690),"",OFFSET('Smelter Look-up'!$D$4,$V1690-4,0)&amp;"")</f>
        <v/>
      </c>
      <c r="F1690" s="216" t="str">
        <f ca="1">IF(ISERROR($V1690),"",OFFSET('Smelter Look-up'!$E$4,$V1690-4,0))</f>
        <v/>
      </c>
      <c r="G1690" s="216" t="str">
        <f ca="1">IF(C1690=$X$4,"Enter smelter details", IF(ISERROR($V1690),"",OFFSET('Smelter Look-up'!$F$4,$V1690-4,0)))</f>
        <v/>
      </c>
      <c r="H1690" s="217" t="str">
        <f ca="1">IF(ISERROR($V1690),"",OFFSET('Smelter Look-up'!$G$4,$V1690-4,0))</f>
        <v/>
      </c>
      <c r="I1690" s="218" t="str">
        <f ca="1">IF(ISERROR($V1690),"",OFFSET('Smelter Look-up'!$H$4,$V1690-4,0))</f>
        <v/>
      </c>
      <c r="J1690" s="218" t="str">
        <f ca="1">IF(ISERROR($V1690),"",OFFSET('Smelter Look-up'!$I$4,$V1690-4,0))</f>
        <v/>
      </c>
      <c r="K1690" s="267"/>
      <c r="L1690" s="267"/>
      <c r="M1690" s="267"/>
      <c r="N1690" s="267"/>
      <c r="O1690" s="267"/>
      <c r="P1690" s="219"/>
      <c r="Q1690" s="268"/>
      <c r="R1690" s="216" t="str">
        <f ca="1">IF(ISERROR($V1690),"",OFFSET('Smelter Look-up'!$C$4,$V1690-4,0)&amp;"")</f>
        <v/>
      </c>
      <c r="S1690" s="224" t="str">
        <f t="shared" ca="1" si="81"/>
        <v/>
      </c>
      <c r="T1690" s="224" t="str">
        <f ca="1">IF(B1690="","",IF(ISERROR(MATCH($J1690,SorP!$B$1:$B$6230,0)),"",INDIRECT("'SorP'!$A$"&amp;MATCH($J1690,SorP!$B$1:$B$6230,0))))</f>
        <v/>
      </c>
      <c r="U1690" s="239"/>
      <c r="V1690" s="269" t="e">
        <f>IF(C1690="",NA(),MATCH($B1690&amp;$C1690,'Smelter Look-up'!$J:$J,0))</f>
        <v>#N/A</v>
      </c>
      <c r="W1690" s="270"/>
      <c r="X1690" s="270">
        <f t="shared" ca="1" si="82"/>
        <v>0</v>
      </c>
      <c r="Y1690" s="270"/>
      <c r="Z1690" s="270"/>
      <c r="AB1690" s="272" t="str">
        <f t="shared" si="83"/>
        <v/>
      </c>
    </row>
    <row r="1691" spans="1:28" s="271" customFormat="1" ht="20.25">
      <c r="A1691" s="215"/>
      <c r="B1691" s="216" t="str">
        <f>IF(LEN(A1691)=0,"",INDEX('Smelter Look-up'!$A:$A,MATCH($A1691,'Smelter Look-up'!$E:$E,0)))</f>
        <v/>
      </c>
      <c r="C1691" s="220" t="str">
        <f>IF(LEN(A1691)=0,"",INDEX('Smelter Look-up'!$C:$C,MATCH($A1691,'Smelter Look-up'!$E:$E,0)))</f>
        <v/>
      </c>
      <c r="D1691" s="216"/>
      <c r="E1691" s="216" t="str">
        <f ca="1">IF(ISERROR($V1691),"",OFFSET('Smelter Look-up'!$D$4,$V1691-4,0)&amp;"")</f>
        <v/>
      </c>
      <c r="F1691" s="216" t="str">
        <f ca="1">IF(ISERROR($V1691),"",OFFSET('Smelter Look-up'!$E$4,$V1691-4,0))</f>
        <v/>
      </c>
      <c r="G1691" s="216" t="str">
        <f ca="1">IF(C1691=$X$4,"Enter smelter details", IF(ISERROR($V1691),"",OFFSET('Smelter Look-up'!$F$4,$V1691-4,0)))</f>
        <v/>
      </c>
      <c r="H1691" s="217" t="str">
        <f ca="1">IF(ISERROR($V1691),"",OFFSET('Smelter Look-up'!$G$4,$V1691-4,0))</f>
        <v/>
      </c>
      <c r="I1691" s="218" t="str">
        <f ca="1">IF(ISERROR($V1691),"",OFFSET('Smelter Look-up'!$H$4,$V1691-4,0))</f>
        <v/>
      </c>
      <c r="J1691" s="218" t="str">
        <f ca="1">IF(ISERROR($V1691),"",OFFSET('Smelter Look-up'!$I$4,$V1691-4,0))</f>
        <v/>
      </c>
      <c r="K1691" s="267"/>
      <c r="L1691" s="267"/>
      <c r="M1691" s="267"/>
      <c r="N1691" s="267"/>
      <c r="O1691" s="267"/>
      <c r="P1691" s="219"/>
      <c r="Q1691" s="268"/>
      <c r="R1691" s="216" t="str">
        <f ca="1">IF(ISERROR($V1691),"",OFFSET('Smelter Look-up'!$C$4,$V1691-4,0)&amp;"")</f>
        <v/>
      </c>
      <c r="S1691" s="224" t="str">
        <f t="shared" ca="1" si="81"/>
        <v/>
      </c>
      <c r="T1691" s="224" t="str">
        <f ca="1">IF(B1691="","",IF(ISERROR(MATCH($J1691,SorP!$B$1:$B$6230,0)),"",INDIRECT("'SorP'!$A$"&amp;MATCH($J1691,SorP!$B$1:$B$6230,0))))</f>
        <v/>
      </c>
      <c r="U1691" s="239"/>
      <c r="V1691" s="269" t="e">
        <f>IF(C1691="",NA(),MATCH($B1691&amp;$C1691,'Smelter Look-up'!$J:$J,0))</f>
        <v>#N/A</v>
      </c>
      <c r="W1691" s="270"/>
      <c r="X1691" s="270">
        <f t="shared" ca="1" si="82"/>
        <v>0</v>
      </c>
      <c r="Y1691" s="270"/>
      <c r="Z1691" s="270"/>
      <c r="AB1691" s="272" t="str">
        <f t="shared" si="83"/>
        <v/>
      </c>
    </row>
    <row r="1692" spans="1:28" s="271" customFormat="1" ht="20.25">
      <c r="A1692" s="215"/>
      <c r="B1692" s="216" t="str">
        <f>IF(LEN(A1692)=0,"",INDEX('Smelter Look-up'!$A:$A,MATCH($A1692,'Smelter Look-up'!$E:$E,0)))</f>
        <v/>
      </c>
      <c r="C1692" s="220" t="str">
        <f>IF(LEN(A1692)=0,"",INDEX('Smelter Look-up'!$C:$C,MATCH($A1692,'Smelter Look-up'!$E:$E,0)))</f>
        <v/>
      </c>
      <c r="D1692" s="216"/>
      <c r="E1692" s="216" t="str">
        <f ca="1">IF(ISERROR($V1692),"",OFFSET('Smelter Look-up'!$D$4,$V1692-4,0)&amp;"")</f>
        <v/>
      </c>
      <c r="F1692" s="216" t="str">
        <f ca="1">IF(ISERROR($V1692),"",OFFSET('Smelter Look-up'!$E$4,$V1692-4,0))</f>
        <v/>
      </c>
      <c r="G1692" s="216" t="str">
        <f ca="1">IF(C1692=$X$4,"Enter smelter details", IF(ISERROR($V1692),"",OFFSET('Smelter Look-up'!$F$4,$V1692-4,0)))</f>
        <v/>
      </c>
      <c r="H1692" s="217" t="str">
        <f ca="1">IF(ISERROR($V1692),"",OFFSET('Smelter Look-up'!$G$4,$V1692-4,0))</f>
        <v/>
      </c>
      <c r="I1692" s="218" t="str">
        <f ca="1">IF(ISERROR($V1692),"",OFFSET('Smelter Look-up'!$H$4,$V1692-4,0))</f>
        <v/>
      </c>
      <c r="J1692" s="218" t="str">
        <f ca="1">IF(ISERROR($V1692),"",OFFSET('Smelter Look-up'!$I$4,$V1692-4,0))</f>
        <v/>
      </c>
      <c r="K1692" s="267"/>
      <c r="L1692" s="267"/>
      <c r="M1692" s="267"/>
      <c r="N1692" s="267"/>
      <c r="O1692" s="267"/>
      <c r="P1692" s="219"/>
      <c r="Q1692" s="268"/>
      <c r="R1692" s="216" t="str">
        <f ca="1">IF(ISERROR($V1692),"",OFFSET('Smelter Look-up'!$C$4,$V1692-4,0)&amp;"")</f>
        <v/>
      </c>
      <c r="S1692" s="224" t="str">
        <f t="shared" ca="1" si="81"/>
        <v/>
      </c>
      <c r="T1692" s="224" t="str">
        <f ca="1">IF(B1692="","",IF(ISERROR(MATCH($J1692,SorP!$B$1:$B$6230,0)),"",INDIRECT("'SorP'!$A$"&amp;MATCH($J1692,SorP!$B$1:$B$6230,0))))</f>
        <v/>
      </c>
      <c r="U1692" s="239"/>
      <c r="V1692" s="269" t="e">
        <f>IF(C1692="",NA(),MATCH($B1692&amp;$C1692,'Smelter Look-up'!$J:$J,0))</f>
        <v>#N/A</v>
      </c>
      <c r="W1692" s="270"/>
      <c r="X1692" s="270">
        <f t="shared" ca="1" si="82"/>
        <v>0</v>
      </c>
      <c r="Y1692" s="270"/>
      <c r="Z1692" s="270"/>
      <c r="AB1692" s="272" t="str">
        <f t="shared" si="83"/>
        <v/>
      </c>
    </row>
    <row r="1693" spans="1:28" s="271" customFormat="1" ht="20.25">
      <c r="A1693" s="215"/>
      <c r="B1693" s="216" t="str">
        <f>IF(LEN(A1693)=0,"",INDEX('Smelter Look-up'!$A:$A,MATCH($A1693,'Smelter Look-up'!$E:$E,0)))</f>
        <v/>
      </c>
      <c r="C1693" s="220" t="str">
        <f>IF(LEN(A1693)=0,"",INDEX('Smelter Look-up'!$C:$C,MATCH($A1693,'Smelter Look-up'!$E:$E,0)))</f>
        <v/>
      </c>
      <c r="D1693" s="216"/>
      <c r="E1693" s="216" t="str">
        <f ca="1">IF(ISERROR($V1693),"",OFFSET('Smelter Look-up'!$D$4,$V1693-4,0)&amp;"")</f>
        <v/>
      </c>
      <c r="F1693" s="216" t="str">
        <f ca="1">IF(ISERROR($V1693),"",OFFSET('Smelter Look-up'!$E$4,$V1693-4,0))</f>
        <v/>
      </c>
      <c r="G1693" s="216" t="str">
        <f ca="1">IF(C1693=$X$4,"Enter smelter details", IF(ISERROR($V1693),"",OFFSET('Smelter Look-up'!$F$4,$V1693-4,0)))</f>
        <v/>
      </c>
      <c r="H1693" s="217" t="str">
        <f ca="1">IF(ISERROR($V1693),"",OFFSET('Smelter Look-up'!$G$4,$V1693-4,0))</f>
        <v/>
      </c>
      <c r="I1693" s="218" t="str">
        <f ca="1">IF(ISERROR($V1693),"",OFFSET('Smelter Look-up'!$H$4,$V1693-4,0))</f>
        <v/>
      </c>
      <c r="J1693" s="218" t="str">
        <f ca="1">IF(ISERROR($V1693),"",OFFSET('Smelter Look-up'!$I$4,$V1693-4,0))</f>
        <v/>
      </c>
      <c r="K1693" s="267"/>
      <c r="L1693" s="267"/>
      <c r="M1693" s="267"/>
      <c r="N1693" s="267"/>
      <c r="O1693" s="267"/>
      <c r="P1693" s="219"/>
      <c r="Q1693" s="268"/>
      <c r="R1693" s="216" t="str">
        <f ca="1">IF(ISERROR($V1693),"",OFFSET('Smelter Look-up'!$C$4,$V1693-4,0)&amp;"")</f>
        <v/>
      </c>
      <c r="S1693" s="224" t="str">
        <f t="shared" ca="1" si="81"/>
        <v/>
      </c>
      <c r="T1693" s="224" t="str">
        <f ca="1">IF(B1693="","",IF(ISERROR(MATCH($J1693,SorP!$B$1:$B$6230,0)),"",INDIRECT("'SorP'!$A$"&amp;MATCH($J1693,SorP!$B$1:$B$6230,0))))</f>
        <v/>
      </c>
      <c r="U1693" s="239"/>
      <c r="V1693" s="269" t="e">
        <f>IF(C1693="",NA(),MATCH($B1693&amp;$C1693,'Smelter Look-up'!$J:$J,0))</f>
        <v>#N/A</v>
      </c>
      <c r="W1693" s="270"/>
      <c r="X1693" s="270">
        <f t="shared" ca="1" si="82"/>
        <v>0</v>
      </c>
      <c r="Y1693" s="270"/>
      <c r="Z1693" s="270"/>
      <c r="AB1693" s="272" t="str">
        <f t="shared" si="83"/>
        <v/>
      </c>
    </row>
    <row r="1694" spans="1:28" s="271" customFormat="1" ht="20.25">
      <c r="A1694" s="215"/>
      <c r="B1694" s="216" t="str">
        <f>IF(LEN(A1694)=0,"",INDEX('Smelter Look-up'!$A:$A,MATCH($A1694,'Smelter Look-up'!$E:$E,0)))</f>
        <v/>
      </c>
      <c r="C1694" s="220" t="str">
        <f>IF(LEN(A1694)=0,"",INDEX('Smelter Look-up'!$C:$C,MATCH($A1694,'Smelter Look-up'!$E:$E,0)))</f>
        <v/>
      </c>
      <c r="D1694" s="216"/>
      <c r="E1694" s="216" t="str">
        <f ca="1">IF(ISERROR($V1694),"",OFFSET('Smelter Look-up'!$D$4,$V1694-4,0)&amp;"")</f>
        <v/>
      </c>
      <c r="F1694" s="216" t="str">
        <f ca="1">IF(ISERROR($V1694),"",OFFSET('Smelter Look-up'!$E$4,$V1694-4,0))</f>
        <v/>
      </c>
      <c r="G1694" s="216" t="str">
        <f ca="1">IF(C1694=$X$4,"Enter smelter details", IF(ISERROR($V1694),"",OFFSET('Smelter Look-up'!$F$4,$V1694-4,0)))</f>
        <v/>
      </c>
      <c r="H1694" s="217" t="str">
        <f ca="1">IF(ISERROR($V1694),"",OFFSET('Smelter Look-up'!$G$4,$V1694-4,0))</f>
        <v/>
      </c>
      <c r="I1694" s="218" t="str">
        <f ca="1">IF(ISERROR($V1694),"",OFFSET('Smelter Look-up'!$H$4,$V1694-4,0))</f>
        <v/>
      </c>
      <c r="J1694" s="218" t="str">
        <f ca="1">IF(ISERROR($V1694),"",OFFSET('Smelter Look-up'!$I$4,$V1694-4,0))</f>
        <v/>
      </c>
      <c r="K1694" s="267"/>
      <c r="L1694" s="267"/>
      <c r="M1694" s="267"/>
      <c r="N1694" s="267"/>
      <c r="O1694" s="267"/>
      <c r="P1694" s="219"/>
      <c r="Q1694" s="268"/>
      <c r="R1694" s="216" t="str">
        <f ca="1">IF(ISERROR($V1694),"",OFFSET('Smelter Look-up'!$C$4,$V1694-4,0)&amp;"")</f>
        <v/>
      </c>
      <c r="S1694" s="224" t="str">
        <f t="shared" ca="1" si="81"/>
        <v/>
      </c>
      <c r="T1694" s="224" t="str">
        <f ca="1">IF(B1694="","",IF(ISERROR(MATCH($J1694,SorP!$B$1:$B$6230,0)),"",INDIRECT("'SorP'!$A$"&amp;MATCH($J1694,SorP!$B$1:$B$6230,0))))</f>
        <v/>
      </c>
      <c r="U1694" s="239"/>
      <c r="V1694" s="269" t="e">
        <f>IF(C1694="",NA(),MATCH($B1694&amp;$C1694,'Smelter Look-up'!$J:$J,0))</f>
        <v>#N/A</v>
      </c>
      <c r="W1694" s="270"/>
      <c r="X1694" s="270">
        <f t="shared" ca="1" si="82"/>
        <v>0</v>
      </c>
      <c r="Y1694" s="270"/>
      <c r="Z1694" s="270"/>
      <c r="AB1694" s="272" t="str">
        <f t="shared" si="83"/>
        <v/>
      </c>
    </row>
    <row r="1695" spans="1:28" s="271" customFormat="1" ht="20.25">
      <c r="A1695" s="215"/>
      <c r="B1695" s="216" t="str">
        <f>IF(LEN(A1695)=0,"",INDEX('Smelter Look-up'!$A:$A,MATCH($A1695,'Smelter Look-up'!$E:$E,0)))</f>
        <v/>
      </c>
      <c r="C1695" s="220" t="str">
        <f>IF(LEN(A1695)=0,"",INDEX('Smelter Look-up'!$C:$C,MATCH($A1695,'Smelter Look-up'!$E:$E,0)))</f>
        <v/>
      </c>
      <c r="D1695" s="216"/>
      <c r="E1695" s="216" t="str">
        <f ca="1">IF(ISERROR($V1695),"",OFFSET('Smelter Look-up'!$D$4,$V1695-4,0)&amp;"")</f>
        <v/>
      </c>
      <c r="F1695" s="216" t="str">
        <f ca="1">IF(ISERROR($V1695),"",OFFSET('Smelter Look-up'!$E$4,$V1695-4,0))</f>
        <v/>
      </c>
      <c r="G1695" s="216" t="str">
        <f ca="1">IF(C1695=$X$4,"Enter smelter details", IF(ISERROR($V1695),"",OFFSET('Smelter Look-up'!$F$4,$V1695-4,0)))</f>
        <v/>
      </c>
      <c r="H1695" s="217" t="str">
        <f ca="1">IF(ISERROR($V1695),"",OFFSET('Smelter Look-up'!$G$4,$V1695-4,0))</f>
        <v/>
      </c>
      <c r="I1695" s="218" t="str">
        <f ca="1">IF(ISERROR($V1695),"",OFFSET('Smelter Look-up'!$H$4,$V1695-4,0))</f>
        <v/>
      </c>
      <c r="J1695" s="218" t="str">
        <f ca="1">IF(ISERROR($V1695),"",OFFSET('Smelter Look-up'!$I$4,$V1695-4,0))</f>
        <v/>
      </c>
      <c r="K1695" s="267"/>
      <c r="L1695" s="267"/>
      <c r="M1695" s="267"/>
      <c r="N1695" s="267"/>
      <c r="O1695" s="267"/>
      <c r="P1695" s="219"/>
      <c r="Q1695" s="268"/>
      <c r="R1695" s="216" t="str">
        <f ca="1">IF(ISERROR($V1695),"",OFFSET('Smelter Look-up'!$C$4,$V1695-4,0)&amp;"")</f>
        <v/>
      </c>
      <c r="S1695" s="224" t="str">
        <f t="shared" ca="1" si="81"/>
        <v/>
      </c>
      <c r="T1695" s="224" t="str">
        <f ca="1">IF(B1695="","",IF(ISERROR(MATCH($J1695,SorP!$B$1:$B$6230,0)),"",INDIRECT("'SorP'!$A$"&amp;MATCH($J1695,SorP!$B$1:$B$6230,0))))</f>
        <v/>
      </c>
      <c r="U1695" s="239"/>
      <c r="V1695" s="269" t="e">
        <f>IF(C1695="",NA(),MATCH($B1695&amp;$C1695,'Smelter Look-up'!$J:$J,0))</f>
        <v>#N/A</v>
      </c>
      <c r="W1695" s="270"/>
      <c r="X1695" s="270">
        <f t="shared" ca="1" si="82"/>
        <v>0</v>
      </c>
      <c r="Y1695" s="270"/>
      <c r="Z1695" s="270"/>
      <c r="AB1695" s="272" t="str">
        <f t="shared" si="83"/>
        <v/>
      </c>
    </row>
    <row r="1696" spans="1:28" s="271" customFormat="1" ht="20.25">
      <c r="A1696" s="215"/>
      <c r="B1696" s="216" t="str">
        <f>IF(LEN(A1696)=0,"",INDEX('Smelter Look-up'!$A:$A,MATCH($A1696,'Smelter Look-up'!$E:$E,0)))</f>
        <v/>
      </c>
      <c r="C1696" s="220" t="str">
        <f>IF(LEN(A1696)=0,"",INDEX('Smelter Look-up'!$C:$C,MATCH($A1696,'Smelter Look-up'!$E:$E,0)))</f>
        <v/>
      </c>
      <c r="D1696" s="216"/>
      <c r="E1696" s="216" t="str">
        <f ca="1">IF(ISERROR($V1696),"",OFFSET('Smelter Look-up'!$D$4,$V1696-4,0)&amp;"")</f>
        <v/>
      </c>
      <c r="F1696" s="216" t="str">
        <f ca="1">IF(ISERROR($V1696),"",OFFSET('Smelter Look-up'!$E$4,$V1696-4,0))</f>
        <v/>
      </c>
      <c r="G1696" s="216" t="str">
        <f ca="1">IF(C1696=$X$4,"Enter smelter details", IF(ISERROR($V1696),"",OFFSET('Smelter Look-up'!$F$4,$V1696-4,0)))</f>
        <v/>
      </c>
      <c r="H1696" s="217" t="str">
        <f ca="1">IF(ISERROR($V1696),"",OFFSET('Smelter Look-up'!$G$4,$V1696-4,0))</f>
        <v/>
      </c>
      <c r="I1696" s="218" t="str">
        <f ca="1">IF(ISERROR($V1696),"",OFFSET('Smelter Look-up'!$H$4,$V1696-4,0))</f>
        <v/>
      </c>
      <c r="J1696" s="218" t="str">
        <f ca="1">IF(ISERROR($V1696),"",OFFSET('Smelter Look-up'!$I$4,$V1696-4,0))</f>
        <v/>
      </c>
      <c r="K1696" s="267"/>
      <c r="L1696" s="267"/>
      <c r="M1696" s="267"/>
      <c r="N1696" s="267"/>
      <c r="O1696" s="267"/>
      <c r="P1696" s="219"/>
      <c r="Q1696" s="268"/>
      <c r="R1696" s="216" t="str">
        <f ca="1">IF(ISERROR($V1696),"",OFFSET('Smelter Look-up'!$C$4,$V1696-4,0)&amp;"")</f>
        <v/>
      </c>
      <c r="S1696" s="224" t="str">
        <f t="shared" ca="1" si="81"/>
        <v/>
      </c>
      <c r="T1696" s="224" t="str">
        <f ca="1">IF(B1696="","",IF(ISERROR(MATCH($J1696,SorP!$B$1:$B$6230,0)),"",INDIRECT("'SorP'!$A$"&amp;MATCH($J1696,SorP!$B$1:$B$6230,0))))</f>
        <v/>
      </c>
      <c r="U1696" s="239"/>
      <c r="V1696" s="269" t="e">
        <f>IF(C1696="",NA(),MATCH($B1696&amp;$C1696,'Smelter Look-up'!$J:$J,0))</f>
        <v>#N/A</v>
      </c>
      <c r="W1696" s="270"/>
      <c r="X1696" s="270">
        <f t="shared" ca="1" si="82"/>
        <v>0</v>
      </c>
      <c r="Y1696" s="270"/>
      <c r="Z1696" s="270"/>
      <c r="AB1696" s="272" t="str">
        <f t="shared" si="83"/>
        <v/>
      </c>
    </row>
    <row r="1697" spans="1:28" s="271" customFormat="1" ht="20.25">
      <c r="A1697" s="215"/>
      <c r="B1697" s="216" t="str">
        <f>IF(LEN(A1697)=0,"",INDEX('Smelter Look-up'!$A:$A,MATCH($A1697,'Smelter Look-up'!$E:$E,0)))</f>
        <v/>
      </c>
      <c r="C1697" s="220" t="str">
        <f>IF(LEN(A1697)=0,"",INDEX('Smelter Look-up'!$C:$C,MATCH($A1697,'Smelter Look-up'!$E:$E,0)))</f>
        <v/>
      </c>
      <c r="D1697" s="216"/>
      <c r="E1697" s="216" t="str">
        <f ca="1">IF(ISERROR($V1697),"",OFFSET('Smelter Look-up'!$D$4,$V1697-4,0)&amp;"")</f>
        <v/>
      </c>
      <c r="F1697" s="216" t="str">
        <f ca="1">IF(ISERROR($V1697),"",OFFSET('Smelter Look-up'!$E$4,$V1697-4,0))</f>
        <v/>
      </c>
      <c r="G1697" s="216" t="str">
        <f ca="1">IF(C1697=$X$4,"Enter smelter details", IF(ISERROR($V1697),"",OFFSET('Smelter Look-up'!$F$4,$V1697-4,0)))</f>
        <v/>
      </c>
      <c r="H1697" s="217" t="str">
        <f ca="1">IF(ISERROR($V1697),"",OFFSET('Smelter Look-up'!$G$4,$V1697-4,0))</f>
        <v/>
      </c>
      <c r="I1697" s="218" t="str">
        <f ca="1">IF(ISERROR($V1697),"",OFFSET('Smelter Look-up'!$H$4,$V1697-4,0))</f>
        <v/>
      </c>
      <c r="J1697" s="218" t="str">
        <f ca="1">IF(ISERROR($V1697),"",OFFSET('Smelter Look-up'!$I$4,$V1697-4,0))</f>
        <v/>
      </c>
      <c r="K1697" s="267"/>
      <c r="L1697" s="267"/>
      <c r="M1697" s="267"/>
      <c r="N1697" s="267"/>
      <c r="O1697" s="267"/>
      <c r="P1697" s="219"/>
      <c r="Q1697" s="268"/>
      <c r="R1697" s="216" t="str">
        <f ca="1">IF(ISERROR($V1697),"",OFFSET('Smelter Look-up'!$C$4,$V1697-4,0)&amp;"")</f>
        <v/>
      </c>
      <c r="S1697" s="224" t="str">
        <f t="shared" ca="1" si="81"/>
        <v/>
      </c>
      <c r="T1697" s="224" t="str">
        <f ca="1">IF(B1697="","",IF(ISERROR(MATCH($J1697,SorP!$B$1:$B$6230,0)),"",INDIRECT("'SorP'!$A$"&amp;MATCH($J1697,SorP!$B$1:$B$6230,0))))</f>
        <v/>
      </c>
      <c r="U1697" s="239"/>
      <c r="V1697" s="269" t="e">
        <f>IF(C1697="",NA(),MATCH($B1697&amp;$C1697,'Smelter Look-up'!$J:$J,0))</f>
        <v>#N/A</v>
      </c>
      <c r="W1697" s="270"/>
      <c r="X1697" s="270">
        <f t="shared" ca="1" si="82"/>
        <v>0</v>
      </c>
      <c r="Y1697" s="270"/>
      <c r="Z1697" s="270"/>
      <c r="AB1697" s="272" t="str">
        <f t="shared" si="83"/>
        <v/>
      </c>
    </row>
    <row r="1698" spans="1:28" s="271" customFormat="1" ht="20.25">
      <c r="A1698" s="215"/>
      <c r="B1698" s="216" t="str">
        <f>IF(LEN(A1698)=0,"",INDEX('Smelter Look-up'!$A:$A,MATCH($A1698,'Smelter Look-up'!$E:$E,0)))</f>
        <v/>
      </c>
      <c r="C1698" s="220" t="str">
        <f>IF(LEN(A1698)=0,"",INDEX('Smelter Look-up'!$C:$C,MATCH($A1698,'Smelter Look-up'!$E:$E,0)))</f>
        <v/>
      </c>
      <c r="D1698" s="216"/>
      <c r="E1698" s="216" t="str">
        <f ca="1">IF(ISERROR($V1698),"",OFFSET('Smelter Look-up'!$D$4,$V1698-4,0)&amp;"")</f>
        <v/>
      </c>
      <c r="F1698" s="216" t="str">
        <f ca="1">IF(ISERROR($V1698),"",OFFSET('Smelter Look-up'!$E$4,$V1698-4,0))</f>
        <v/>
      </c>
      <c r="G1698" s="216" t="str">
        <f ca="1">IF(C1698=$X$4,"Enter smelter details", IF(ISERROR($V1698),"",OFFSET('Smelter Look-up'!$F$4,$V1698-4,0)))</f>
        <v/>
      </c>
      <c r="H1698" s="217" t="str">
        <f ca="1">IF(ISERROR($V1698),"",OFFSET('Smelter Look-up'!$G$4,$V1698-4,0))</f>
        <v/>
      </c>
      <c r="I1698" s="218" t="str">
        <f ca="1">IF(ISERROR($V1698),"",OFFSET('Smelter Look-up'!$H$4,$V1698-4,0))</f>
        <v/>
      </c>
      <c r="J1698" s="218" t="str">
        <f ca="1">IF(ISERROR($V1698),"",OFFSET('Smelter Look-up'!$I$4,$V1698-4,0))</f>
        <v/>
      </c>
      <c r="K1698" s="267"/>
      <c r="L1698" s="267"/>
      <c r="M1698" s="267"/>
      <c r="N1698" s="267"/>
      <c r="O1698" s="267"/>
      <c r="P1698" s="219"/>
      <c r="Q1698" s="268"/>
      <c r="R1698" s="216" t="str">
        <f ca="1">IF(ISERROR($V1698),"",OFFSET('Smelter Look-up'!$C$4,$V1698-4,0)&amp;"")</f>
        <v/>
      </c>
      <c r="S1698" s="224" t="str">
        <f t="shared" ca="1" si="81"/>
        <v/>
      </c>
      <c r="T1698" s="224" t="str">
        <f ca="1">IF(B1698="","",IF(ISERROR(MATCH($J1698,SorP!$B$1:$B$6230,0)),"",INDIRECT("'SorP'!$A$"&amp;MATCH($J1698,SorP!$B$1:$B$6230,0))))</f>
        <v/>
      </c>
      <c r="U1698" s="239"/>
      <c r="V1698" s="269" t="e">
        <f>IF(C1698="",NA(),MATCH($B1698&amp;$C1698,'Smelter Look-up'!$J:$J,0))</f>
        <v>#N/A</v>
      </c>
      <c r="W1698" s="270"/>
      <c r="X1698" s="270">
        <f t="shared" ca="1" si="82"/>
        <v>0</v>
      </c>
      <c r="Y1698" s="270"/>
      <c r="Z1698" s="270"/>
      <c r="AB1698" s="272" t="str">
        <f t="shared" si="83"/>
        <v/>
      </c>
    </row>
    <row r="1699" spans="1:28" s="271" customFormat="1" ht="20.25">
      <c r="A1699" s="215"/>
      <c r="B1699" s="216" t="str">
        <f>IF(LEN(A1699)=0,"",INDEX('Smelter Look-up'!$A:$A,MATCH($A1699,'Smelter Look-up'!$E:$E,0)))</f>
        <v/>
      </c>
      <c r="C1699" s="220" t="str">
        <f>IF(LEN(A1699)=0,"",INDEX('Smelter Look-up'!$C:$C,MATCH($A1699,'Smelter Look-up'!$E:$E,0)))</f>
        <v/>
      </c>
      <c r="D1699" s="216"/>
      <c r="E1699" s="216" t="str">
        <f ca="1">IF(ISERROR($V1699),"",OFFSET('Smelter Look-up'!$D$4,$V1699-4,0)&amp;"")</f>
        <v/>
      </c>
      <c r="F1699" s="216" t="str">
        <f ca="1">IF(ISERROR($V1699),"",OFFSET('Smelter Look-up'!$E$4,$V1699-4,0))</f>
        <v/>
      </c>
      <c r="G1699" s="216" t="str">
        <f ca="1">IF(C1699=$X$4,"Enter smelter details", IF(ISERROR($V1699),"",OFFSET('Smelter Look-up'!$F$4,$V1699-4,0)))</f>
        <v/>
      </c>
      <c r="H1699" s="217" t="str">
        <f ca="1">IF(ISERROR($V1699),"",OFFSET('Smelter Look-up'!$G$4,$V1699-4,0))</f>
        <v/>
      </c>
      <c r="I1699" s="218" t="str">
        <f ca="1">IF(ISERROR($V1699),"",OFFSET('Smelter Look-up'!$H$4,$V1699-4,0))</f>
        <v/>
      </c>
      <c r="J1699" s="218" t="str">
        <f ca="1">IF(ISERROR($V1699),"",OFFSET('Smelter Look-up'!$I$4,$V1699-4,0))</f>
        <v/>
      </c>
      <c r="K1699" s="267"/>
      <c r="L1699" s="267"/>
      <c r="M1699" s="267"/>
      <c r="N1699" s="267"/>
      <c r="O1699" s="267"/>
      <c r="P1699" s="219"/>
      <c r="Q1699" s="268"/>
      <c r="R1699" s="216" t="str">
        <f ca="1">IF(ISERROR($V1699),"",OFFSET('Smelter Look-up'!$C$4,$V1699-4,0)&amp;"")</f>
        <v/>
      </c>
      <c r="S1699" s="224" t="str">
        <f t="shared" ca="1" si="81"/>
        <v/>
      </c>
      <c r="T1699" s="224" t="str">
        <f ca="1">IF(B1699="","",IF(ISERROR(MATCH($J1699,SorP!$B$1:$B$6230,0)),"",INDIRECT("'SorP'!$A$"&amp;MATCH($J1699,SorP!$B$1:$B$6230,0))))</f>
        <v/>
      </c>
      <c r="U1699" s="239"/>
      <c r="V1699" s="269" t="e">
        <f>IF(C1699="",NA(),MATCH($B1699&amp;$C1699,'Smelter Look-up'!$J:$J,0))</f>
        <v>#N/A</v>
      </c>
      <c r="W1699" s="270"/>
      <c r="X1699" s="270">
        <f t="shared" ca="1" si="82"/>
        <v>0</v>
      </c>
      <c r="Y1699" s="270"/>
      <c r="Z1699" s="270"/>
      <c r="AB1699" s="272" t="str">
        <f t="shared" si="83"/>
        <v/>
      </c>
    </row>
    <row r="1700" spans="1:28" s="271" customFormat="1" ht="20.25">
      <c r="A1700" s="215"/>
      <c r="B1700" s="216" t="str">
        <f>IF(LEN(A1700)=0,"",INDEX('Smelter Look-up'!$A:$A,MATCH($A1700,'Smelter Look-up'!$E:$E,0)))</f>
        <v/>
      </c>
      <c r="C1700" s="220" t="str">
        <f>IF(LEN(A1700)=0,"",INDEX('Smelter Look-up'!$C:$C,MATCH($A1700,'Smelter Look-up'!$E:$E,0)))</f>
        <v/>
      </c>
      <c r="D1700" s="216"/>
      <c r="E1700" s="216" t="str">
        <f ca="1">IF(ISERROR($V1700),"",OFFSET('Smelter Look-up'!$D$4,$V1700-4,0)&amp;"")</f>
        <v/>
      </c>
      <c r="F1700" s="216" t="str">
        <f ca="1">IF(ISERROR($V1700),"",OFFSET('Smelter Look-up'!$E$4,$V1700-4,0))</f>
        <v/>
      </c>
      <c r="G1700" s="216" t="str">
        <f ca="1">IF(C1700=$X$4,"Enter smelter details", IF(ISERROR($V1700),"",OFFSET('Smelter Look-up'!$F$4,$V1700-4,0)))</f>
        <v/>
      </c>
      <c r="H1700" s="217" t="str">
        <f ca="1">IF(ISERROR($V1700),"",OFFSET('Smelter Look-up'!$G$4,$V1700-4,0))</f>
        <v/>
      </c>
      <c r="I1700" s="218" t="str">
        <f ca="1">IF(ISERROR($V1700),"",OFFSET('Smelter Look-up'!$H$4,$V1700-4,0))</f>
        <v/>
      </c>
      <c r="J1700" s="218" t="str">
        <f ca="1">IF(ISERROR($V1700),"",OFFSET('Smelter Look-up'!$I$4,$V1700-4,0))</f>
        <v/>
      </c>
      <c r="K1700" s="267"/>
      <c r="L1700" s="267"/>
      <c r="M1700" s="267"/>
      <c r="N1700" s="267"/>
      <c r="O1700" s="267"/>
      <c r="P1700" s="219"/>
      <c r="Q1700" s="268"/>
      <c r="R1700" s="216" t="str">
        <f ca="1">IF(ISERROR($V1700),"",OFFSET('Smelter Look-up'!$C$4,$V1700-4,0)&amp;"")</f>
        <v/>
      </c>
      <c r="S1700" s="224" t="str">
        <f t="shared" ca="1" si="81"/>
        <v/>
      </c>
      <c r="T1700" s="224" t="str">
        <f ca="1">IF(B1700="","",IF(ISERROR(MATCH($J1700,SorP!$B$1:$B$6230,0)),"",INDIRECT("'SorP'!$A$"&amp;MATCH($J1700,SorP!$B$1:$B$6230,0))))</f>
        <v/>
      </c>
      <c r="U1700" s="239"/>
      <c r="V1700" s="269" t="e">
        <f>IF(C1700="",NA(),MATCH($B1700&amp;$C1700,'Smelter Look-up'!$J:$J,0))</f>
        <v>#N/A</v>
      </c>
      <c r="W1700" s="270"/>
      <c r="X1700" s="270">
        <f t="shared" ca="1" si="82"/>
        <v>0</v>
      </c>
      <c r="Y1700" s="270"/>
      <c r="Z1700" s="270"/>
      <c r="AB1700" s="272" t="str">
        <f t="shared" si="83"/>
        <v/>
      </c>
    </row>
    <row r="1701" spans="1:28" s="271" customFormat="1" ht="20.25">
      <c r="A1701" s="215"/>
      <c r="B1701" s="216" t="str">
        <f>IF(LEN(A1701)=0,"",INDEX('Smelter Look-up'!$A:$A,MATCH($A1701,'Smelter Look-up'!$E:$E,0)))</f>
        <v/>
      </c>
      <c r="C1701" s="220" t="str">
        <f>IF(LEN(A1701)=0,"",INDEX('Smelter Look-up'!$C:$C,MATCH($A1701,'Smelter Look-up'!$E:$E,0)))</f>
        <v/>
      </c>
      <c r="D1701" s="216"/>
      <c r="E1701" s="216" t="str">
        <f ca="1">IF(ISERROR($V1701),"",OFFSET('Smelter Look-up'!$D$4,$V1701-4,0)&amp;"")</f>
        <v/>
      </c>
      <c r="F1701" s="216" t="str">
        <f ca="1">IF(ISERROR($V1701),"",OFFSET('Smelter Look-up'!$E$4,$V1701-4,0))</f>
        <v/>
      </c>
      <c r="G1701" s="216" t="str">
        <f ca="1">IF(C1701=$X$4,"Enter smelter details", IF(ISERROR($V1701),"",OFFSET('Smelter Look-up'!$F$4,$V1701-4,0)))</f>
        <v/>
      </c>
      <c r="H1701" s="217" t="str">
        <f ca="1">IF(ISERROR($V1701),"",OFFSET('Smelter Look-up'!$G$4,$V1701-4,0))</f>
        <v/>
      </c>
      <c r="I1701" s="218" t="str">
        <f ca="1">IF(ISERROR($V1701),"",OFFSET('Smelter Look-up'!$H$4,$V1701-4,0))</f>
        <v/>
      </c>
      <c r="J1701" s="218" t="str">
        <f ca="1">IF(ISERROR($V1701),"",OFFSET('Smelter Look-up'!$I$4,$V1701-4,0))</f>
        <v/>
      </c>
      <c r="K1701" s="267"/>
      <c r="L1701" s="267"/>
      <c r="M1701" s="267"/>
      <c r="N1701" s="267"/>
      <c r="O1701" s="267"/>
      <c r="P1701" s="219"/>
      <c r="Q1701" s="268"/>
      <c r="R1701" s="216" t="str">
        <f ca="1">IF(ISERROR($V1701),"",OFFSET('Smelter Look-up'!$C$4,$V1701-4,0)&amp;"")</f>
        <v/>
      </c>
      <c r="S1701" s="224" t="str">
        <f t="shared" ca="1" si="81"/>
        <v/>
      </c>
      <c r="T1701" s="224" t="str">
        <f ca="1">IF(B1701="","",IF(ISERROR(MATCH($J1701,SorP!$B$1:$B$6230,0)),"",INDIRECT("'SorP'!$A$"&amp;MATCH($J1701,SorP!$B$1:$B$6230,0))))</f>
        <v/>
      </c>
      <c r="U1701" s="239"/>
      <c r="V1701" s="269" t="e">
        <f>IF(C1701="",NA(),MATCH($B1701&amp;$C1701,'Smelter Look-up'!$J:$J,0))</f>
        <v>#N/A</v>
      </c>
      <c r="W1701" s="270"/>
      <c r="X1701" s="270">
        <f t="shared" ca="1" si="82"/>
        <v>0</v>
      </c>
      <c r="Y1701" s="270"/>
      <c r="Z1701" s="270"/>
      <c r="AB1701" s="272" t="str">
        <f t="shared" si="83"/>
        <v/>
      </c>
    </row>
    <row r="1702" spans="1:28" s="271" customFormat="1" ht="20.25">
      <c r="A1702" s="215"/>
      <c r="B1702" s="216" t="str">
        <f>IF(LEN(A1702)=0,"",INDEX('Smelter Look-up'!$A:$A,MATCH($A1702,'Smelter Look-up'!$E:$E,0)))</f>
        <v/>
      </c>
      <c r="C1702" s="220" t="str">
        <f>IF(LEN(A1702)=0,"",INDEX('Smelter Look-up'!$C:$C,MATCH($A1702,'Smelter Look-up'!$E:$E,0)))</f>
        <v/>
      </c>
      <c r="D1702" s="216"/>
      <c r="E1702" s="216" t="str">
        <f ca="1">IF(ISERROR($V1702),"",OFFSET('Smelter Look-up'!$D$4,$V1702-4,0)&amp;"")</f>
        <v/>
      </c>
      <c r="F1702" s="216" t="str">
        <f ca="1">IF(ISERROR($V1702),"",OFFSET('Smelter Look-up'!$E$4,$V1702-4,0))</f>
        <v/>
      </c>
      <c r="G1702" s="216" t="str">
        <f ca="1">IF(C1702=$X$4,"Enter smelter details", IF(ISERROR($V1702),"",OFFSET('Smelter Look-up'!$F$4,$V1702-4,0)))</f>
        <v/>
      </c>
      <c r="H1702" s="217" t="str">
        <f ca="1">IF(ISERROR($V1702),"",OFFSET('Smelter Look-up'!$G$4,$V1702-4,0))</f>
        <v/>
      </c>
      <c r="I1702" s="218" t="str">
        <f ca="1">IF(ISERROR($V1702),"",OFFSET('Smelter Look-up'!$H$4,$V1702-4,0))</f>
        <v/>
      </c>
      <c r="J1702" s="218" t="str">
        <f ca="1">IF(ISERROR($V1702),"",OFFSET('Smelter Look-up'!$I$4,$V1702-4,0))</f>
        <v/>
      </c>
      <c r="K1702" s="267"/>
      <c r="L1702" s="267"/>
      <c r="M1702" s="267"/>
      <c r="N1702" s="267"/>
      <c r="O1702" s="267"/>
      <c r="P1702" s="219"/>
      <c r="Q1702" s="268"/>
      <c r="R1702" s="216" t="str">
        <f ca="1">IF(ISERROR($V1702),"",OFFSET('Smelter Look-up'!$C$4,$V1702-4,0)&amp;"")</f>
        <v/>
      </c>
      <c r="S1702" s="224" t="str">
        <f t="shared" ca="1" si="81"/>
        <v/>
      </c>
      <c r="T1702" s="224" t="str">
        <f ca="1">IF(B1702="","",IF(ISERROR(MATCH($J1702,SorP!$B$1:$B$6230,0)),"",INDIRECT("'SorP'!$A$"&amp;MATCH($J1702,SorP!$B$1:$B$6230,0))))</f>
        <v/>
      </c>
      <c r="U1702" s="239"/>
      <c r="V1702" s="269" t="e">
        <f>IF(C1702="",NA(),MATCH($B1702&amp;$C1702,'Smelter Look-up'!$J:$J,0))</f>
        <v>#N/A</v>
      </c>
      <c r="W1702" s="270"/>
      <c r="X1702" s="270">
        <f t="shared" ca="1" si="82"/>
        <v>0</v>
      </c>
      <c r="Y1702" s="270"/>
      <c r="Z1702" s="270"/>
      <c r="AB1702" s="272" t="str">
        <f t="shared" si="83"/>
        <v/>
      </c>
    </row>
    <row r="1703" spans="1:28" s="271" customFormat="1" ht="20.25">
      <c r="A1703" s="215"/>
      <c r="B1703" s="216" t="str">
        <f>IF(LEN(A1703)=0,"",INDEX('Smelter Look-up'!$A:$A,MATCH($A1703,'Smelter Look-up'!$E:$E,0)))</f>
        <v/>
      </c>
      <c r="C1703" s="220" t="str">
        <f>IF(LEN(A1703)=0,"",INDEX('Smelter Look-up'!$C:$C,MATCH($A1703,'Smelter Look-up'!$E:$E,0)))</f>
        <v/>
      </c>
      <c r="D1703" s="216"/>
      <c r="E1703" s="216" t="str">
        <f ca="1">IF(ISERROR($V1703),"",OFFSET('Smelter Look-up'!$D$4,$V1703-4,0)&amp;"")</f>
        <v/>
      </c>
      <c r="F1703" s="216" t="str">
        <f ca="1">IF(ISERROR($V1703),"",OFFSET('Smelter Look-up'!$E$4,$V1703-4,0))</f>
        <v/>
      </c>
      <c r="G1703" s="216" t="str">
        <f ca="1">IF(C1703=$X$4,"Enter smelter details", IF(ISERROR($V1703),"",OFFSET('Smelter Look-up'!$F$4,$V1703-4,0)))</f>
        <v/>
      </c>
      <c r="H1703" s="217" t="str">
        <f ca="1">IF(ISERROR($V1703),"",OFFSET('Smelter Look-up'!$G$4,$V1703-4,0))</f>
        <v/>
      </c>
      <c r="I1703" s="218" t="str">
        <f ca="1">IF(ISERROR($V1703),"",OFFSET('Smelter Look-up'!$H$4,$V1703-4,0))</f>
        <v/>
      </c>
      <c r="J1703" s="218" t="str">
        <f ca="1">IF(ISERROR($V1703),"",OFFSET('Smelter Look-up'!$I$4,$V1703-4,0))</f>
        <v/>
      </c>
      <c r="K1703" s="267"/>
      <c r="L1703" s="267"/>
      <c r="M1703" s="267"/>
      <c r="N1703" s="267"/>
      <c r="O1703" s="267"/>
      <c r="P1703" s="219"/>
      <c r="Q1703" s="268"/>
      <c r="R1703" s="216" t="str">
        <f ca="1">IF(ISERROR($V1703),"",OFFSET('Smelter Look-up'!$C$4,$V1703-4,0)&amp;"")</f>
        <v/>
      </c>
      <c r="S1703" s="224" t="str">
        <f t="shared" ca="1" si="81"/>
        <v/>
      </c>
      <c r="T1703" s="224" t="str">
        <f ca="1">IF(B1703="","",IF(ISERROR(MATCH($J1703,SorP!$B$1:$B$6230,0)),"",INDIRECT("'SorP'!$A$"&amp;MATCH($J1703,SorP!$B$1:$B$6230,0))))</f>
        <v/>
      </c>
      <c r="U1703" s="239"/>
      <c r="V1703" s="269" t="e">
        <f>IF(C1703="",NA(),MATCH($B1703&amp;$C1703,'Smelter Look-up'!$J:$J,0))</f>
        <v>#N/A</v>
      </c>
      <c r="W1703" s="270"/>
      <c r="X1703" s="270">
        <f t="shared" ca="1" si="82"/>
        <v>0</v>
      </c>
      <c r="Y1703" s="270"/>
      <c r="Z1703" s="270"/>
      <c r="AB1703" s="272" t="str">
        <f t="shared" si="83"/>
        <v/>
      </c>
    </row>
    <row r="1704" spans="1:28" s="271" customFormat="1" ht="20.25">
      <c r="A1704" s="215"/>
      <c r="B1704" s="216" t="str">
        <f>IF(LEN(A1704)=0,"",INDEX('Smelter Look-up'!$A:$A,MATCH($A1704,'Smelter Look-up'!$E:$E,0)))</f>
        <v/>
      </c>
      <c r="C1704" s="220" t="str">
        <f>IF(LEN(A1704)=0,"",INDEX('Smelter Look-up'!$C:$C,MATCH($A1704,'Smelter Look-up'!$E:$E,0)))</f>
        <v/>
      </c>
      <c r="D1704" s="216"/>
      <c r="E1704" s="216" t="str">
        <f ca="1">IF(ISERROR($V1704),"",OFFSET('Smelter Look-up'!$D$4,$V1704-4,0)&amp;"")</f>
        <v/>
      </c>
      <c r="F1704" s="216" t="str">
        <f ca="1">IF(ISERROR($V1704),"",OFFSET('Smelter Look-up'!$E$4,$V1704-4,0))</f>
        <v/>
      </c>
      <c r="G1704" s="216" t="str">
        <f ca="1">IF(C1704=$X$4,"Enter smelter details", IF(ISERROR($V1704),"",OFFSET('Smelter Look-up'!$F$4,$V1704-4,0)))</f>
        <v/>
      </c>
      <c r="H1704" s="217" t="str">
        <f ca="1">IF(ISERROR($V1704),"",OFFSET('Smelter Look-up'!$G$4,$V1704-4,0))</f>
        <v/>
      </c>
      <c r="I1704" s="218" t="str">
        <f ca="1">IF(ISERROR($V1704),"",OFFSET('Smelter Look-up'!$H$4,$V1704-4,0))</f>
        <v/>
      </c>
      <c r="J1704" s="218" t="str">
        <f ca="1">IF(ISERROR($V1704),"",OFFSET('Smelter Look-up'!$I$4,$V1704-4,0))</f>
        <v/>
      </c>
      <c r="K1704" s="267"/>
      <c r="L1704" s="267"/>
      <c r="M1704" s="267"/>
      <c r="N1704" s="267"/>
      <c r="O1704" s="267"/>
      <c r="P1704" s="219"/>
      <c r="Q1704" s="268"/>
      <c r="R1704" s="216" t="str">
        <f ca="1">IF(ISERROR($V1704),"",OFFSET('Smelter Look-up'!$C$4,$V1704-4,0)&amp;"")</f>
        <v/>
      </c>
      <c r="S1704" s="224" t="str">
        <f t="shared" ca="1" si="81"/>
        <v/>
      </c>
      <c r="T1704" s="224" t="str">
        <f ca="1">IF(B1704="","",IF(ISERROR(MATCH($J1704,SorP!$B$1:$B$6230,0)),"",INDIRECT("'SorP'!$A$"&amp;MATCH($J1704,SorP!$B$1:$B$6230,0))))</f>
        <v/>
      </c>
      <c r="U1704" s="239"/>
      <c r="V1704" s="269" t="e">
        <f>IF(C1704="",NA(),MATCH($B1704&amp;$C1704,'Smelter Look-up'!$J:$J,0))</f>
        <v>#N/A</v>
      </c>
      <c r="W1704" s="270"/>
      <c r="X1704" s="270">
        <f t="shared" ca="1" si="82"/>
        <v>0</v>
      </c>
      <c r="Y1704" s="270"/>
      <c r="Z1704" s="270"/>
      <c r="AB1704" s="272" t="str">
        <f t="shared" si="83"/>
        <v/>
      </c>
    </row>
    <row r="1705" spans="1:28" s="271" customFormat="1" ht="20.25">
      <c r="A1705" s="215"/>
      <c r="B1705" s="216" t="str">
        <f>IF(LEN(A1705)=0,"",INDEX('Smelter Look-up'!$A:$A,MATCH($A1705,'Smelter Look-up'!$E:$E,0)))</f>
        <v/>
      </c>
      <c r="C1705" s="220" t="str">
        <f>IF(LEN(A1705)=0,"",INDEX('Smelter Look-up'!$C:$C,MATCH($A1705,'Smelter Look-up'!$E:$E,0)))</f>
        <v/>
      </c>
      <c r="D1705" s="216"/>
      <c r="E1705" s="216" t="str">
        <f ca="1">IF(ISERROR($V1705),"",OFFSET('Smelter Look-up'!$D$4,$V1705-4,0)&amp;"")</f>
        <v/>
      </c>
      <c r="F1705" s="216" t="str">
        <f ca="1">IF(ISERROR($V1705),"",OFFSET('Smelter Look-up'!$E$4,$V1705-4,0))</f>
        <v/>
      </c>
      <c r="G1705" s="216" t="str">
        <f ca="1">IF(C1705=$X$4,"Enter smelter details", IF(ISERROR($V1705),"",OFFSET('Smelter Look-up'!$F$4,$V1705-4,0)))</f>
        <v/>
      </c>
      <c r="H1705" s="217" t="str">
        <f ca="1">IF(ISERROR($V1705),"",OFFSET('Smelter Look-up'!$G$4,$V1705-4,0))</f>
        <v/>
      </c>
      <c r="I1705" s="218" t="str">
        <f ca="1">IF(ISERROR($V1705),"",OFFSET('Smelter Look-up'!$H$4,$V1705-4,0))</f>
        <v/>
      </c>
      <c r="J1705" s="218" t="str">
        <f ca="1">IF(ISERROR($V1705),"",OFFSET('Smelter Look-up'!$I$4,$V1705-4,0))</f>
        <v/>
      </c>
      <c r="K1705" s="267"/>
      <c r="L1705" s="267"/>
      <c r="M1705" s="267"/>
      <c r="N1705" s="267"/>
      <c r="O1705" s="267"/>
      <c r="P1705" s="219"/>
      <c r="Q1705" s="268"/>
      <c r="R1705" s="216" t="str">
        <f ca="1">IF(ISERROR($V1705),"",OFFSET('Smelter Look-up'!$C$4,$V1705-4,0)&amp;"")</f>
        <v/>
      </c>
      <c r="S1705" s="224" t="str">
        <f t="shared" ca="1" si="81"/>
        <v/>
      </c>
      <c r="T1705" s="224" t="str">
        <f ca="1">IF(B1705="","",IF(ISERROR(MATCH($J1705,SorP!$B$1:$B$6230,0)),"",INDIRECT("'SorP'!$A$"&amp;MATCH($J1705,SorP!$B$1:$B$6230,0))))</f>
        <v/>
      </c>
      <c r="U1705" s="239"/>
      <c r="V1705" s="269" t="e">
        <f>IF(C1705="",NA(),MATCH($B1705&amp;$C1705,'Smelter Look-up'!$J:$J,0))</f>
        <v>#N/A</v>
      </c>
      <c r="W1705" s="270"/>
      <c r="X1705" s="270">
        <f t="shared" ca="1" si="82"/>
        <v>0</v>
      </c>
      <c r="Y1705" s="270"/>
      <c r="Z1705" s="270"/>
      <c r="AB1705" s="272" t="str">
        <f t="shared" si="83"/>
        <v/>
      </c>
    </row>
    <row r="1706" spans="1:28" s="271" customFormat="1" ht="20.25">
      <c r="A1706" s="215"/>
      <c r="B1706" s="216" t="str">
        <f>IF(LEN(A1706)=0,"",INDEX('Smelter Look-up'!$A:$A,MATCH($A1706,'Smelter Look-up'!$E:$E,0)))</f>
        <v/>
      </c>
      <c r="C1706" s="220" t="str">
        <f>IF(LEN(A1706)=0,"",INDEX('Smelter Look-up'!$C:$C,MATCH($A1706,'Smelter Look-up'!$E:$E,0)))</f>
        <v/>
      </c>
      <c r="D1706" s="216"/>
      <c r="E1706" s="216" t="str">
        <f ca="1">IF(ISERROR($V1706),"",OFFSET('Smelter Look-up'!$D$4,$V1706-4,0)&amp;"")</f>
        <v/>
      </c>
      <c r="F1706" s="216" t="str">
        <f ca="1">IF(ISERROR($V1706),"",OFFSET('Smelter Look-up'!$E$4,$V1706-4,0))</f>
        <v/>
      </c>
      <c r="G1706" s="216" t="str">
        <f ca="1">IF(C1706=$X$4,"Enter smelter details", IF(ISERROR($V1706),"",OFFSET('Smelter Look-up'!$F$4,$V1706-4,0)))</f>
        <v/>
      </c>
      <c r="H1706" s="217" t="str">
        <f ca="1">IF(ISERROR($V1706),"",OFFSET('Smelter Look-up'!$G$4,$V1706-4,0))</f>
        <v/>
      </c>
      <c r="I1706" s="218" t="str">
        <f ca="1">IF(ISERROR($V1706),"",OFFSET('Smelter Look-up'!$H$4,$V1706-4,0))</f>
        <v/>
      </c>
      <c r="J1706" s="218" t="str">
        <f ca="1">IF(ISERROR($V1706),"",OFFSET('Smelter Look-up'!$I$4,$V1706-4,0))</f>
        <v/>
      </c>
      <c r="K1706" s="267"/>
      <c r="L1706" s="267"/>
      <c r="M1706" s="267"/>
      <c r="N1706" s="267"/>
      <c r="O1706" s="267"/>
      <c r="P1706" s="219"/>
      <c r="Q1706" s="268"/>
      <c r="R1706" s="216" t="str">
        <f ca="1">IF(ISERROR($V1706),"",OFFSET('Smelter Look-up'!$C$4,$V1706-4,0)&amp;"")</f>
        <v/>
      </c>
      <c r="S1706" s="224" t="str">
        <f t="shared" ca="1" si="81"/>
        <v/>
      </c>
      <c r="T1706" s="224" t="str">
        <f ca="1">IF(B1706="","",IF(ISERROR(MATCH($J1706,SorP!$B$1:$B$6230,0)),"",INDIRECT("'SorP'!$A$"&amp;MATCH($J1706,SorP!$B$1:$B$6230,0))))</f>
        <v/>
      </c>
      <c r="U1706" s="239"/>
      <c r="V1706" s="269" t="e">
        <f>IF(C1706="",NA(),MATCH($B1706&amp;$C1706,'Smelter Look-up'!$J:$J,0))</f>
        <v>#N/A</v>
      </c>
      <c r="W1706" s="270"/>
      <c r="X1706" s="270">
        <f t="shared" ca="1" si="82"/>
        <v>0</v>
      </c>
      <c r="Y1706" s="270"/>
      <c r="Z1706" s="270"/>
      <c r="AB1706" s="272" t="str">
        <f t="shared" si="83"/>
        <v/>
      </c>
    </row>
    <row r="1707" spans="1:28" s="271" customFormat="1" ht="20.25">
      <c r="A1707" s="215"/>
      <c r="B1707" s="216" t="str">
        <f>IF(LEN(A1707)=0,"",INDEX('Smelter Look-up'!$A:$A,MATCH($A1707,'Smelter Look-up'!$E:$E,0)))</f>
        <v/>
      </c>
      <c r="C1707" s="220" t="str">
        <f>IF(LEN(A1707)=0,"",INDEX('Smelter Look-up'!$C:$C,MATCH($A1707,'Smelter Look-up'!$E:$E,0)))</f>
        <v/>
      </c>
      <c r="D1707" s="216"/>
      <c r="E1707" s="216" t="str">
        <f ca="1">IF(ISERROR($V1707),"",OFFSET('Smelter Look-up'!$D$4,$V1707-4,0)&amp;"")</f>
        <v/>
      </c>
      <c r="F1707" s="216" t="str">
        <f ca="1">IF(ISERROR($V1707),"",OFFSET('Smelter Look-up'!$E$4,$V1707-4,0))</f>
        <v/>
      </c>
      <c r="G1707" s="216" t="str">
        <f ca="1">IF(C1707=$X$4,"Enter smelter details", IF(ISERROR($V1707),"",OFFSET('Smelter Look-up'!$F$4,$V1707-4,0)))</f>
        <v/>
      </c>
      <c r="H1707" s="217" t="str">
        <f ca="1">IF(ISERROR($V1707),"",OFFSET('Smelter Look-up'!$G$4,$V1707-4,0))</f>
        <v/>
      </c>
      <c r="I1707" s="218" t="str">
        <f ca="1">IF(ISERROR($V1707),"",OFFSET('Smelter Look-up'!$H$4,$V1707-4,0))</f>
        <v/>
      </c>
      <c r="J1707" s="218" t="str">
        <f ca="1">IF(ISERROR($V1707),"",OFFSET('Smelter Look-up'!$I$4,$V1707-4,0))</f>
        <v/>
      </c>
      <c r="K1707" s="267"/>
      <c r="L1707" s="267"/>
      <c r="M1707" s="267"/>
      <c r="N1707" s="267"/>
      <c r="O1707" s="267"/>
      <c r="P1707" s="219"/>
      <c r="Q1707" s="268"/>
      <c r="R1707" s="216" t="str">
        <f ca="1">IF(ISERROR($V1707),"",OFFSET('Smelter Look-up'!$C$4,$V1707-4,0)&amp;"")</f>
        <v/>
      </c>
      <c r="S1707" s="224" t="str">
        <f t="shared" ca="1" si="81"/>
        <v/>
      </c>
      <c r="T1707" s="224" t="str">
        <f ca="1">IF(B1707="","",IF(ISERROR(MATCH($J1707,SorP!$B$1:$B$6230,0)),"",INDIRECT("'SorP'!$A$"&amp;MATCH($J1707,SorP!$B$1:$B$6230,0))))</f>
        <v/>
      </c>
      <c r="U1707" s="239"/>
      <c r="V1707" s="269" t="e">
        <f>IF(C1707="",NA(),MATCH($B1707&amp;$C1707,'Smelter Look-up'!$J:$J,0))</f>
        <v>#N/A</v>
      </c>
      <c r="W1707" s="270"/>
      <c r="X1707" s="270">
        <f t="shared" ca="1" si="82"/>
        <v>0</v>
      </c>
      <c r="Y1707" s="270"/>
      <c r="Z1707" s="270"/>
      <c r="AB1707" s="272" t="str">
        <f t="shared" si="83"/>
        <v/>
      </c>
    </row>
    <row r="1708" spans="1:28" s="271" customFormat="1" ht="20.25">
      <c r="A1708" s="215"/>
      <c r="B1708" s="216" t="str">
        <f>IF(LEN(A1708)=0,"",INDEX('Smelter Look-up'!$A:$A,MATCH($A1708,'Smelter Look-up'!$E:$E,0)))</f>
        <v/>
      </c>
      <c r="C1708" s="220" t="str">
        <f>IF(LEN(A1708)=0,"",INDEX('Smelter Look-up'!$C:$C,MATCH($A1708,'Smelter Look-up'!$E:$E,0)))</f>
        <v/>
      </c>
      <c r="D1708" s="216"/>
      <c r="E1708" s="216" t="str">
        <f ca="1">IF(ISERROR($V1708),"",OFFSET('Smelter Look-up'!$D$4,$V1708-4,0)&amp;"")</f>
        <v/>
      </c>
      <c r="F1708" s="216" t="str">
        <f ca="1">IF(ISERROR($V1708),"",OFFSET('Smelter Look-up'!$E$4,$V1708-4,0))</f>
        <v/>
      </c>
      <c r="G1708" s="216" t="str">
        <f ca="1">IF(C1708=$X$4,"Enter smelter details", IF(ISERROR($V1708),"",OFFSET('Smelter Look-up'!$F$4,$V1708-4,0)))</f>
        <v/>
      </c>
      <c r="H1708" s="217" t="str">
        <f ca="1">IF(ISERROR($V1708),"",OFFSET('Smelter Look-up'!$G$4,$V1708-4,0))</f>
        <v/>
      </c>
      <c r="I1708" s="218" t="str">
        <f ca="1">IF(ISERROR($V1708),"",OFFSET('Smelter Look-up'!$H$4,$V1708-4,0))</f>
        <v/>
      </c>
      <c r="J1708" s="218" t="str">
        <f ca="1">IF(ISERROR($V1708),"",OFFSET('Smelter Look-up'!$I$4,$V1708-4,0))</f>
        <v/>
      </c>
      <c r="K1708" s="267"/>
      <c r="L1708" s="267"/>
      <c r="M1708" s="267"/>
      <c r="N1708" s="267"/>
      <c r="O1708" s="267"/>
      <c r="P1708" s="219"/>
      <c r="Q1708" s="268"/>
      <c r="R1708" s="216" t="str">
        <f ca="1">IF(ISERROR($V1708),"",OFFSET('Smelter Look-up'!$C$4,$V1708-4,0)&amp;"")</f>
        <v/>
      </c>
      <c r="S1708" s="224" t="str">
        <f t="shared" ca="1" si="81"/>
        <v/>
      </c>
      <c r="T1708" s="224" t="str">
        <f ca="1">IF(B1708="","",IF(ISERROR(MATCH($J1708,SorP!$B$1:$B$6230,0)),"",INDIRECT("'SorP'!$A$"&amp;MATCH($J1708,SorP!$B$1:$B$6230,0))))</f>
        <v/>
      </c>
      <c r="U1708" s="239"/>
      <c r="V1708" s="269" t="e">
        <f>IF(C1708="",NA(),MATCH($B1708&amp;$C1708,'Smelter Look-up'!$J:$J,0))</f>
        <v>#N/A</v>
      </c>
      <c r="W1708" s="270"/>
      <c r="X1708" s="270">
        <f t="shared" ca="1" si="82"/>
        <v>0</v>
      </c>
      <c r="Y1708" s="270"/>
      <c r="Z1708" s="270"/>
      <c r="AB1708" s="272" t="str">
        <f t="shared" si="83"/>
        <v/>
      </c>
    </row>
    <row r="1709" spans="1:28" s="271" customFormat="1" ht="20.25">
      <c r="A1709" s="215"/>
      <c r="B1709" s="216" t="str">
        <f>IF(LEN(A1709)=0,"",INDEX('Smelter Look-up'!$A:$A,MATCH($A1709,'Smelter Look-up'!$E:$E,0)))</f>
        <v/>
      </c>
      <c r="C1709" s="220" t="str">
        <f>IF(LEN(A1709)=0,"",INDEX('Smelter Look-up'!$C:$C,MATCH($A1709,'Smelter Look-up'!$E:$E,0)))</f>
        <v/>
      </c>
      <c r="D1709" s="216"/>
      <c r="E1709" s="216" t="str">
        <f ca="1">IF(ISERROR($V1709),"",OFFSET('Smelter Look-up'!$D$4,$V1709-4,0)&amp;"")</f>
        <v/>
      </c>
      <c r="F1709" s="216" t="str">
        <f ca="1">IF(ISERROR($V1709),"",OFFSET('Smelter Look-up'!$E$4,$V1709-4,0))</f>
        <v/>
      </c>
      <c r="G1709" s="216" t="str">
        <f ca="1">IF(C1709=$X$4,"Enter smelter details", IF(ISERROR($V1709),"",OFFSET('Smelter Look-up'!$F$4,$V1709-4,0)))</f>
        <v/>
      </c>
      <c r="H1709" s="217" t="str">
        <f ca="1">IF(ISERROR($V1709),"",OFFSET('Smelter Look-up'!$G$4,$V1709-4,0))</f>
        <v/>
      </c>
      <c r="I1709" s="218" t="str">
        <f ca="1">IF(ISERROR($V1709),"",OFFSET('Smelter Look-up'!$H$4,$V1709-4,0))</f>
        <v/>
      </c>
      <c r="J1709" s="218" t="str">
        <f ca="1">IF(ISERROR($V1709),"",OFFSET('Smelter Look-up'!$I$4,$V1709-4,0))</f>
        <v/>
      </c>
      <c r="K1709" s="267"/>
      <c r="L1709" s="267"/>
      <c r="M1709" s="267"/>
      <c r="N1709" s="267"/>
      <c r="O1709" s="267"/>
      <c r="P1709" s="219"/>
      <c r="Q1709" s="268"/>
      <c r="R1709" s="216" t="str">
        <f ca="1">IF(ISERROR($V1709),"",OFFSET('Smelter Look-up'!$C$4,$V1709-4,0)&amp;"")</f>
        <v/>
      </c>
      <c r="S1709" s="224" t="str">
        <f t="shared" ca="1" si="81"/>
        <v/>
      </c>
      <c r="T1709" s="224" t="str">
        <f ca="1">IF(B1709="","",IF(ISERROR(MATCH($J1709,SorP!$B$1:$B$6230,0)),"",INDIRECT("'SorP'!$A$"&amp;MATCH($J1709,SorP!$B$1:$B$6230,0))))</f>
        <v/>
      </c>
      <c r="U1709" s="239"/>
      <c r="V1709" s="269" t="e">
        <f>IF(C1709="",NA(),MATCH($B1709&amp;$C1709,'Smelter Look-up'!$J:$J,0))</f>
        <v>#N/A</v>
      </c>
      <c r="W1709" s="270"/>
      <c r="X1709" s="270">
        <f t="shared" ca="1" si="82"/>
        <v>0</v>
      </c>
      <c r="Y1709" s="270"/>
      <c r="Z1709" s="270"/>
      <c r="AB1709" s="272" t="str">
        <f t="shared" si="83"/>
        <v/>
      </c>
    </row>
    <row r="1710" spans="1:28" s="271" customFormat="1" ht="20.25">
      <c r="A1710" s="215"/>
      <c r="B1710" s="216" t="str">
        <f>IF(LEN(A1710)=0,"",INDEX('Smelter Look-up'!$A:$A,MATCH($A1710,'Smelter Look-up'!$E:$E,0)))</f>
        <v/>
      </c>
      <c r="C1710" s="220" t="str">
        <f>IF(LEN(A1710)=0,"",INDEX('Smelter Look-up'!$C:$C,MATCH($A1710,'Smelter Look-up'!$E:$E,0)))</f>
        <v/>
      </c>
      <c r="D1710" s="216"/>
      <c r="E1710" s="216" t="str">
        <f ca="1">IF(ISERROR($V1710),"",OFFSET('Smelter Look-up'!$D$4,$V1710-4,0)&amp;"")</f>
        <v/>
      </c>
      <c r="F1710" s="216" t="str">
        <f ca="1">IF(ISERROR($V1710),"",OFFSET('Smelter Look-up'!$E$4,$V1710-4,0))</f>
        <v/>
      </c>
      <c r="G1710" s="216" t="str">
        <f ca="1">IF(C1710=$X$4,"Enter smelter details", IF(ISERROR($V1710),"",OFFSET('Smelter Look-up'!$F$4,$V1710-4,0)))</f>
        <v/>
      </c>
      <c r="H1710" s="217" t="str">
        <f ca="1">IF(ISERROR($V1710),"",OFFSET('Smelter Look-up'!$G$4,$V1710-4,0))</f>
        <v/>
      </c>
      <c r="I1710" s="218" t="str">
        <f ca="1">IF(ISERROR($V1710),"",OFFSET('Smelter Look-up'!$H$4,$V1710-4,0))</f>
        <v/>
      </c>
      <c r="J1710" s="218" t="str">
        <f ca="1">IF(ISERROR($V1710),"",OFFSET('Smelter Look-up'!$I$4,$V1710-4,0))</f>
        <v/>
      </c>
      <c r="K1710" s="267"/>
      <c r="L1710" s="267"/>
      <c r="M1710" s="267"/>
      <c r="N1710" s="267"/>
      <c r="O1710" s="267"/>
      <c r="P1710" s="219"/>
      <c r="Q1710" s="268"/>
      <c r="R1710" s="216" t="str">
        <f ca="1">IF(ISERROR($V1710),"",OFFSET('Smelter Look-up'!$C$4,$V1710-4,0)&amp;"")</f>
        <v/>
      </c>
      <c r="S1710" s="224" t="str">
        <f t="shared" ca="1" si="81"/>
        <v/>
      </c>
      <c r="T1710" s="224" t="str">
        <f ca="1">IF(B1710="","",IF(ISERROR(MATCH($J1710,SorP!$B$1:$B$6230,0)),"",INDIRECT("'SorP'!$A$"&amp;MATCH($J1710,SorP!$B$1:$B$6230,0))))</f>
        <v/>
      </c>
      <c r="U1710" s="239"/>
      <c r="V1710" s="269" t="e">
        <f>IF(C1710="",NA(),MATCH($B1710&amp;$C1710,'Smelter Look-up'!$J:$J,0))</f>
        <v>#N/A</v>
      </c>
      <c r="W1710" s="270"/>
      <c r="X1710" s="270">
        <f t="shared" ca="1" si="82"/>
        <v>0</v>
      </c>
      <c r="Y1710" s="270"/>
      <c r="Z1710" s="270"/>
      <c r="AB1710" s="272" t="str">
        <f t="shared" si="83"/>
        <v/>
      </c>
    </row>
    <row r="1711" spans="1:28" s="271" customFormat="1" ht="20.25">
      <c r="A1711" s="215"/>
      <c r="B1711" s="216" t="str">
        <f>IF(LEN(A1711)=0,"",INDEX('Smelter Look-up'!$A:$A,MATCH($A1711,'Smelter Look-up'!$E:$E,0)))</f>
        <v/>
      </c>
      <c r="C1711" s="220" t="str">
        <f>IF(LEN(A1711)=0,"",INDEX('Smelter Look-up'!$C:$C,MATCH($A1711,'Smelter Look-up'!$E:$E,0)))</f>
        <v/>
      </c>
      <c r="D1711" s="216"/>
      <c r="E1711" s="216" t="str">
        <f ca="1">IF(ISERROR($V1711),"",OFFSET('Smelter Look-up'!$D$4,$V1711-4,0)&amp;"")</f>
        <v/>
      </c>
      <c r="F1711" s="216" t="str">
        <f ca="1">IF(ISERROR($V1711),"",OFFSET('Smelter Look-up'!$E$4,$V1711-4,0))</f>
        <v/>
      </c>
      <c r="G1711" s="216" t="str">
        <f ca="1">IF(C1711=$X$4,"Enter smelter details", IF(ISERROR($V1711),"",OFFSET('Smelter Look-up'!$F$4,$V1711-4,0)))</f>
        <v/>
      </c>
      <c r="H1711" s="217" t="str">
        <f ca="1">IF(ISERROR($V1711),"",OFFSET('Smelter Look-up'!$G$4,$V1711-4,0))</f>
        <v/>
      </c>
      <c r="I1711" s="218" t="str">
        <f ca="1">IF(ISERROR($V1711),"",OFFSET('Smelter Look-up'!$H$4,$V1711-4,0))</f>
        <v/>
      </c>
      <c r="J1711" s="218" t="str">
        <f ca="1">IF(ISERROR($V1711),"",OFFSET('Smelter Look-up'!$I$4,$V1711-4,0))</f>
        <v/>
      </c>
      <c r="K1711" s="267"/>
      <c r="L1711" s="267"/>
      <c r="M1711" s="267"/>
      <c r="N1711" s="267"/>
      <c r="O1711" s="267"/>
      <c r="P1711" s="219"/>
      <c r="Q1711" s="268"/>
      <c r="R1711" s="216" t="str">
        <f ca="1">IF(ISERROR($V1711),"",OFFSET('Smelter Look-up'!$C$4,$V1711-4,0)&amp;"")</f>
        <v/>
      </c>
      <c r="S1711" s="224" t="str">
        <f t="shared" ca="1" si="81"/>
        <v/>
      </c>
      <c r="T1711" s="224" t="str">
        <f ca="1">IF(B1711="","",IF(ISERROR(MATCH($J1711,SorP!$B$1:$B$6230,0)),"",INDIRECT("'SorP'!$A$"&amp;MATCH($J1711,SorP!$B$1:$B$6230,0))))</f>
        <v/>
      </c>
      <c r="U1711" s="239"/>
      <c r="V1711" s="269" t="e">
        <f>IF(C1711="",NA(),MATCH($B1711&amp;$C1711,'Smelter Look-up'!$J:$J,0))</f>
        <v>#N/A</v>
      </c>
      <c r="W1711" s="270"/>
      <c r="X1711" s="270">
        <f t="shared" ca="1" si="82"/>
        <v>0</v>
      </c>
      <c r="Y1711" s="270"/>
      <c r="Z1711" s="270"/>
      <c r="AB1711" s="272" t="str">
        <f t="shared" si="83"/>
        <v/>
      </c>
    </row>
    <row r="1712" spans="1:28" s="271" customFormat="1" ht="20.25">
      <c r="A1712" s="215"/>
      <c r="B1712" s="216" t="str">
        <f>IF(LEN(A1712)=0,"",INDEX('Smelter Look-up'!$A:$A,MATCH($A1712,'Smelter Look-up'!$E:$E,0)))</f>
        <v/>
      </c>
      <c r="C1712" s="220" t="str">
        <f>IF(LEN(A1712)=0,"",INDEX('Smelter Look-up'!$C:$C,MATCH($A1712,'Smelter Look-up'!$E:$E,0)))</f>
        <v/>
      </c>
      <c r="D1712" s="216"/>
      <c r="E1712" s="216" t="str">
        <f ca="1">IF(ISERROR($V1712),"",OFFSET('Smelter Look-up'!$D$4,$V1712-4,0)&amp;"")</f>
        <v/>
      </c>
      <c r="F1712" s="216" t="str">
        <f ca="1">IF(ISERROR($V1712),"",OFFSET('Smelter Look-up'!$E$4,$V1712-4,0))</f>
        <v/>
      </c>
      <c r="G1712" s="216" t="str">
        <f ca="1">IF(C1712=$X$4,"Enter smelter details", IF(ISERROR($V1712),"",OFFSET('Smelter Look-up'!$F$4,$V1712-4,0)))</f>
        <v/>
      </c>
      <c r="H1712" s="217" t="str">
        <f ca="1">IF(ISERROR($V1712),"",OFFSET('Smelter Look-up'!$G$4,$V1712-4,0))</f>
        <v/>
      </c>
      <c r="I1712" s="218" t="str">
        <f ca="1">IF(ISERROR($V1712),"",OFFSET('Smelter Look-up'!$H$4,$V1712-4,0))</f>
        <v/>
      </c>
      <c r="J1712" s="218" t="str">
        <f ca="1">IF(ISERROR($V1712),"",OFFSET('Smelter Look-up'!$I$4,$V1712-4,0))</f>
        <v/>
      </c>
      <c r="K1712" s="267"/>
      <c r="L1712" s="267"/>
      <c r="M1712" s="267"/>
      <c r="N1712" s="267"/>
      <c r="O1712" s="267"/>
      <c r="P1712" s="219"/>
      <c r="Q1712" s="268"/>
      <c r="R1712" s="216" t="str">
        <f ca="1">IF(ISERROR($V1712),"",OFFSET('Smelter Look-up'!$C$4,$V1712-4,0)&amp;"")</f>
        <v/>
      </c>
      <c r="S1712" s="224" t="str">
        <f t="shared" ca="1" si="81"/>
        <v/>
      </c>
      <c r="T1712" s="224" t="str">
        <f ca="1">IF(B1712="","",IF(ISERROR(MATCH($J1712,SorP!$B$1:$B$6230,0)),"",INDIRECT("'SorP'!$A$"&amp;MATCH($J1712,SorP!$B$1:$B$6230,0))))</f>
        <v/>
      </c>
      <c r="U1712" s="239"/>
      <c r="V1712" s="269" t="e">
        <f>IF(C1712="",NA(),MATCH($B1712&amp;$C1712,'Smelter Look-up'!$J:$J,0))</f>
        <v>#N/A</v>
      </c>
      <c r="W1712" s="270"/>
      <c r="X1712" s="270">
        <f t="shared" ca="1" si="82"/>
        <v>0</v>
      </c>
      <c r="Y1712" s="270"/>
      <c r="Z1712" s="270"/>
      <c r="AB1712" s="272" t="str">
        <f t="shared" si="83"/>
        <v/>
      </c>
    </row>
    <row r="1713" spans="1:28" s="271" customFormat="1" ht="20.25">
      <c r="A1713" s="215"/>
      <c r="B1713" s="216" t="str">
        <f>IF(LEN(A1713)=0,"",INDEX('Smelter Look-up'!$A:$A,MATCH($A1713,'Smelter Look-up'!$E:$E,0)))</f>
        <v/>
      </c>
      <c r="C1713" s="220" t="str">
        <f>IF(LEN(A1713)=0,"",INDEX('Smelter Look-up'!$C:$C,MATCH($A1713,'Smelter Look-up'!$E:$E,0)))</f>
        <v/>
      </c>
      <c r="D1713" s="216"/>
      <c r="E1713" s="216" t="str">
        <f ca="1">IF(ISERROR($V1713),"",OFFSET('Smelter Look-up'!$D$4,$V1713-4,0)&amp;"")</f>
        <v/>
      </c>
      <c r="F1713" s="216" t="str">
        <f ca="1">IF(ISERROR($V1713),"",OFFSET('Smelter Look-up'!$E$4,$V1713-4,0))</f>
        <v/>
      </c>
      <c r="G1713" s="216" t="str">
        <f ca="1">IF(C1713=$X$4,"Enter smelter details", IF(ISERROR($V1713),"",OFFSET('Smelter Look-up'!$F$4,$V1713-4,0)))</f>
        <v/>
      </c>
      <c r="H1713" s="217" t="str">
        <f ca="1">IF(ISERROR($V1713),"",OFFSET('Smelter Look-up'!$G$4,$V1713-4,0))</f>
        <v/>
      </c>
      <c r="I1713" s="218" t="str">
        <f ca="1">IF(ISERROR($V1713),"",OFFSET('Smelter Look-up'!$H$4,$V1713-4,0))</f>
        <v/>
      </c>
      <c r="J1713" s="218" t="str">
        <f ca="1">IF(ISERROR($V1713),"",OFFSET('Smelter Look-up'!$I$4,$V1713-4,0))</f>
        <v/>
      </c>
      <c r="K1713" s="267"/>
      <c r="L1713" s="267"/>
      <c r="M1713" s="267"/>
      <c r="N1713" s="267"/>
      <c r="O1713" s="267"/>
      <c r="P1713" s="219"/>
      <c r="Q1713" s="268"/>
      <c r="R1713" s="216" t="str">
        <f ca="1">IF(ISERROR($V1713),"",OFFSET('Smelter Look-up'!$C$4,$V1713-4,0)&amp;"")</f>
        <v/>
      </c>
      <c r="S1713" s="224" t="str">
        <f t="shared" ca="1" si="81"/>
        <v/>
      </c>
      <c r="T1713" s="224" t="str">
        <f ca="1">IF(B1713="","",IF(ISERROR(MATCH($J1713,SorP!$B$1:$B$6230,0)),"",INDIRECT("'SorP'!$A$"&amp;MATCH($J1713,SorP!$B$1:$B$6230,0))))</f>
        <v/>
      </c>
      <c r="U1713" s="239"/>
      <c r="V1713" s="269" t="e">
        <f>IF(C1713="",NA(),MATCH($B1713&amp;$C1713,'Smelter Look-up'!$J:$J,0))</f>
        <v>#N/A</v>
      </c>
      <c r="W1713" s="270"/>
      <c r="X1713" s="270">
        <f t="shared" ca="1" si="82"/>
        <v>0</v>
      </c>
      <c r="Y1713" s="270"/>
      <c r="Z1713" s="270"/>
      <c r="AB1713" s="272" t="str">
        <f t="shared" si="83"/>
        <v/>
      </c>
    </row>
    <row r="1714" spans="1:28" s="271" customFormat="1" ht="20.25">
      <c r="A1714" s="215"/>
      <c r="B1714" s="216" t="str">
        <f>IF(LEN(A1714)=0,"",INDEX('Smelter Look-up'!$A:$A,MATCH($A1714,'Smelter Look-up'!$E:$E,0)))</f>
        <v/>
      </c>
      <c r="C1714" s="220" t="str">
        <f>IF(LEN(A1714)=0,"",INDEX('Smelter Look-up'!$C:$C,MATCH($A1714,'Smelter Look-up'!$E:$E,0)))</f>
        <v/>
      </c>
      <c r="D1714" s="216"/>
      <c r="E1714" s="216" t="str">
        <f ca="1">IF(ISERROR($V1714),"",OFFSET('Smelter Look-up'!$D$4,$V1714-4,0)&amp;"")</f>
        <v/>
      </c>
      <c r="F1714" s="216" t="str">
        <f ca="1">IF(ISERROR($V1714),"",OFFSET('Smelter Look-up'!$E$4,$V1714-4,0))</f>
        <v/>
      </c>
      <c r="G1714" s="216" t="str">
        <f ca="1">IF(C1714=$X$4,"Enter smelter details", IF(ISERROR($V1714),"",OFFSET('Smelter Look-up'!$F$4,$V1714-4,0)))</f>
        <v/>
      </c>
      <c r="H1714" s="217" t="str">
        <f ca="1">IF(ISERROR($V1714),"",OFFSET('Smelter Look-up'!$G$4,$V1714-4,0))</f>
        <v/>
      </c>
      <c r="I1714" s="218" t="str">
        <f ca="1">IF(ISERROR($V1714),"",OFFSET('Smelter Look-up'!$H$4,$V1714-4,0))</f>
        <v/>
      </c>
      <c r="J1714" s="218" t="str">
        <f ca="1">IF(ISERROR($V1714),"",OFFSET('Smelter Look-up'!$I$4,$V1714-4,0))</f>
        <v/>
      </c>
      <c r="K1714" s="267"/>
      <c r="L1714" s="267"/>
      <c r="M1714" s="267"/>
      <c r="N1714" s="267"/>
      <c r="O1714" s="267"/>
      <c r="P1714" s="219"/>
      <c r="Q1714" s="268"/>
      <c r="R1714" s="216" t="str">
        <f ca="1">IF(ISERROR($V1714),"",OFFSET('Smelter Look-up'!$C$4,$V1714-4,0)&amp;"")</f>
        <v/>
      </c>
      <c r="S1714" s="224" t="str">
        <f t="shared" ca="1" si="81"/>
        <v/>
      </c>
      <c r="T1714" s="224" t="str">
        <f ca="1">IF(B1714="","",IF(ISERROR(MATCH($J1714,SorP!$B$1:$B$6230,0)),"",INDIRECT("'SorP'!$A$"&amp;MATCH($J1714,SorP!$B$1:$B$6230,0))))</f>
        <v/>
      </c>
      <c r="U1714" s="239"/>
      <c r="V1714" s="269" t="e">
        <f>IF(C1714="",NA(),MATCH($B1714&amp;$C1714,'Smelter Look-up'!$J:$J,0))</f>
        <v>#N/A</v>
      </c>
      <c r="W1714" s="270"/>
      <c r="X1714" s="270">
        <f t="shared" ca="1" si="82"/>
        <v>0</v>
      </c>
      <c r="Y1714" s="270"/>
      <c r="Z1714" s="270"/>
      <c r="AB1714" s="272" t="str">
        <f t="shared" si="83"/>
        <v/>
      </c>
    </row>
    <row r="1715" spans="1:28" s="271" customFormat="1" ht="20.25">
      <c r="A1715" s="215"/>
      <c r="B1715" s="216" t="str">
        <f>IF(LEN(A1715)=0,"",INDEX('Smelter Look-up'!$A:$A,MATCH($A1715,'Smelter Look-up'!$E:$E,0)))</f>
        <v/>
      </c>
      <c r="C1715" s="220" t="str">
        <f>IF(LEN(A1715)=0,"",INDEX('Smelter Look-up'!$C:$C,MATCH($A1715,'Smelter Look-up'!$E:$E,0)))</f>
        <v/>
      </c>
      <c r="D1715" s="216"/>
      <c r="E1715" s="216" t="str">
        <f ca="1">IF(ISERROR($V1715),"",OFFSET('Smelter Look-up'!$D$4,$V1715-4,0)&amp;"")</f>
        <v/>
      </c>
      <c r="F1715" s="216" t="str">
        <f ca="1">IF(ISERROR($V1715),"",OFFSET('Smelter Look-up'!$E$4,$V1715-4,0))</f>
        <v/>
      </c>
      <c r="G1715" s="216" t="str">
        <f ca="1">IF(C1715=$X$4,"Enter smelter details", IF(ISERROR($V1715),"",OFFSET('Smelter Look-up'!$F$4,$V1715-4,0)))</f>
        <v/>
      </c>
      <c r="H1715" s="217" t="str">
        <f ca="1">IF(ISERROR($V1715),"",OFFSET('Smelter Look-up'!$G$4,$V1715-4,0))</f>
        <v/>
      </c>
      <c r="I1715" s="218" t="str">
        <f ca="1">IF(ISERROR($V1715),"",OFFSET('Smelter Look-up'!$H$4,$V1715-4,0))</f>
        <v/>
      </c>
      <c r="J1715" s="218" t="str">
        <f ca="1">IF(ISERROR($V1715),"",OFFSET('Smelter Look-up'!$I$4,$V1715-4,0))</f>
        <v/>
      </c>
      <c r="K1715" s="267"/>
      <c r="L1715" s="267"/>
      <c r="M1715" s="267"/>
      <c r="N1715" s="267"/>
      <c r="O1715" s="267"/>
      <c r="P1715" s="219"/>
      <c r="Q1715" s="268"/>
      <c r="R1715" s="216" t="str">
        <f ca="1">IF(ISERROR($V1715),"",OFFSET('Smelter Look-up'!$C$4,$V1715-4,0)&amp;"")</f>
        <v/>
      </c>
      <c r="S1715" s="224" t="str">
        <f t="shared" ca="1" si="81"/>
        <v/>
      </c>
      <c r="T1715" s="224" t="str">
        <f ca="1">IF(B1715="","",IF(ISERROR(MATCH($J1715,SorP!$B$1:$B$6230,0)),"",INDIRECT("'SorP'!$A$"&amp;MATCH($J1715,SorP!$B$1:$B$6230,0))))</f>
        <v/>
      </c>
      <c r="U1715" s="239"/>
      <c r="V1715" s="269" t="e">
        <f>IF(C1715="",NA(),MATCH($B1715&amp;$C1715,'Smelter Look-up'!$J:$J,0))</f>
        <v>#N/A</v>
      </c>
      <c r="W1715" s="270"/>
      <c r="X1715" s="270">
        <f t="shared" ca="1" si="82"/>
        <v>0</v>
      </c>
      <c r="Y1715" s="270"/>
      <c r="Z1715" s="270"/>
      <c r="AB1715" s="272" t="str">
        <f t="shared" si="83"/>
        <v/>
      </c>
    </row>
    <row r="1716" spans="1:28" s="271" customFormat="1" ht="20.25">
      <c r="A1716" s="215"/>
      <c r="B1716" s="216" t="str">
        <f>IF(LEN(A1716)=0,"",INDEX('Smelter Look-up'!$A:$A,MATCH($A1716,'Smelter Look-up'!$E:$E,0)))</f>
        <v/>
      </c>
      <c r="C1716" s="220" t="str">
        <f>IF(LEN(A1716)=0,"",INDEX('Smelter Look-up'!$C:$C,MATCH($A1716,'Smelter Look-up'!$E:$E,0)))</f>
        <v/>
      </c>
      <c r="D1716" s="216"/>
      <c r="E1716" s="216" t="str">
        <f ca="1">IF(ISERROR($V1716),"",OFFSET('Smelter Look-up'!$D$4,$V1716-4,0)&amp;"")</f>
        <v/>
      </c>
      <c r="F1716" s="216" t="str">
        <f ca="1">IF(ISERROR($V1716),"",OFFSET('Smelter Look-up'!$E$4,$V1716-4,0))</f>
        <v/>
      </c>
      <c r="G1716" s="216" t="str">
        <f ca="1">IF(C1716=$X$4,"Enter smelter details", IF(ISERROR($V1716),"",OFFSET('Smelter Look-up'!$F$4,$V1716-4,0)))</f>
        <v/>
      </c>
      <c r="H1716" s="217" t="str">
        <f ca="1">IF(ISERROR($V1716),"",OFFSET('Smelter Look-up'!$G$4,$V1716-4,0))</f>
        <v/>
      </c>
      <c r="I1716" s="218" t="str">
        <f ca="1">IF(ISERROR($V1716),"",OFFSET('Smelter Look-up'!$H$4,$V1716-4,0))</f>
        <v/>
      </c>
      <c r="J1716" s="218" t="str">
        <f ca="1">IF(ISERROR($V1716),"",OFFSET('Smelter Look-up'!$I$4,$V1716-4,0))</f>
        <v/>
      </c>
      <c r="K1716" s="267"/>
      <c r="L1716" s="267"/>
      <c r="M1716" s="267"/>
      <c r="N1716" s="267"/>
      <c r="O1716" s="267"/>
      <c r="P1716" s="219"/>
      <c r="Q1716" s="268"/>
      <c r="R1716" s="216" t="str">
        <f ca="1">IF(ISERROR($V1716),"",OFFSET('Smelter Look-up'!$C$4,$V1716-4,0)&amp;"")</f>
        <v/>
      </c>
      <c r="S1716" s="224" t="str">
        <f t="shared" ca="1" si="81"/>
        <v/>
      </c>
      <c r="T1716" s="224" t="str">
        <f ca="1">IF(B1716="","",IF(ISERROR(MATCH($J1716,SorP!$B$1:$B$6230,0)),"",INDIRECT("'SorP'!$A$"&amp;MATCH($J1716,SorP!$B$1:$B$6230,0))))</f>
        <v/>
      </c>
      <c r="U1716" s="239"/>
      <c r="V1716" s="269" t="e">
        <f>IF(C1716="",NA(),MATCH($B1716&amp;$C1716,'Smelter Look-up'!$J:$J,0))</f>
        <v>#N/A</v>
      </c>
      <c r="W1716" s="270"/>
      <c r="X1716" s="270">
        <f t="shared" ca="1" si="82"/>
        <v>0</v>
      </c>
      <c r="Y1716" s="270"/>
      <c r="Z1716" s="270"/>
      <c r="AB1716" s="272" t="str">
        <f t="shared" si="83"/>
        <v/>
      </c>
    </row>
    <row r="1717" spans="1:28" s="271" customFormat="1" ht="20.25">
      <c r="A1717" s="215"/>
      <c r="B1717" s="216" t="str">
        <f>IF(LEN(A1717)=0,"",INDEX('Smelter Look-up'!$A:$A,MATCH($A1717,'Smelter Look-up'!$E:$E,0)))</f>
        <v/>
      </c>
      <c r="C1717" s="220" t="str">
        <f>IF(LEN(A1717)=0,"",INDEX('Smelter Look-up'!$C:$C,MATCH($A1717,'Smelter Look-up'!$E:$E,0)))</f>
        <v/>
      </c>
      <c r="D1717" s="216"/>
      <c r="E1717" s="216" t="str">
        <f ca="1">IF(ISERROR($V1717),"",OFFSET('Smelter Look-up'!$D$4,$V1717-4,0)&amp;"")</f>
        <v/>
      </c>
      <c r="F1717" s="216" t="str">
        <f ca="1">IF(ISERROR($V1717),"",OFFSET('Smelter Look-up'!$E$4,$V1717-4,0))</f>
        <v/>
      </c>
      <c r="G1717" s="216" t="str">
        <f ca="1">IF(C1717=$X$4,"Enter smelter details", IF(ISERROR($V1717),"",OFFSET('Smelter Look-up'!$F$4,$V1717-4,0)))</f>
        <v/>
      </c>
      <c r="H1717" s="217" t="str">
        <f ca="1">IF(ISERROR($V1717),"",OFFSET('Smelter Look-up'!$G$4,$V1717-4,0))</f>
        <v/>
      </c>
      <c r="I1717" s="218" t="str">
        <f ca="1">IF(ISERROR($V1717),"",OFFSET('Smelter Look-up'!$H$4,$V1717-4,0))</f>
        <v/>
      </c>
      <c r="J1717" s="218" t="str">
        <f ca="1">IF(ISERROR($V1717),"",OFFSET('Smelter Look-up'!$I$4,$V1717-4,0))</f>
        <v/>
      </c>
      <c r="K1717" s="267"/>
      <c r="L1717" s="267"/>
      <c r="M1717" s="267"/>
      <c r="N1717" s="267"/>
      <c r="O1717" s="267"/>
      <c r="P1717" s="219"/>
      <c r="Q1717" s="268"/>
      <c r="R1717" s="216" t="str">
        <f ca="1">IF(ISERROR($V1717),"",OFFSET('Smelter Look-up'!$C$4,$V1717-4,0)&amp;"")</f>
        <v/>
      </c>
      <c r="S1717" s="224" t="str">
        <f t="shared" ca="1" si="81"/>
        <v/>
      </c>
      <c r="T1717" s="224" t="str">
        <f ca="1">IF(B1717="","",IF(ISERROR(MATCH($J1717,SorP!$B$1:$B$6230,0)),"",INDIRECT("'SorP'!$A$"&amp;MATCH($J1717,SorP!$B$1:$B$6230,0))))</f>
        <v/>
      </c>
      <c r="U1717" s="239"/>
      <c r="V1717" s="269" t="e">
        <f>IF(C1717="",NA(),MATCH($B1717&amp;$C1717,'Smelter Look-up'!$J:$J,0))</f>
        <v>#N/A</v>
      </c>
      <c r="W1717" s="270"/>
      <c r="X1717" s="270">
        <f t="shared" ca="1" si="82"/>
        <v>0</v>
      </c>
      <c r="Y1717" s="270"/>
      <c r="Z1717" s="270"/>
      <c r="AB1717" s="272" t="str">
        <f t="shared" si="83"/>
        <v/>
      </c>
    </row>
    <row r="1718" spans="1:28" s="271" customFormat="1" ht="20.25">
      <c r="A1718" s="215"/>
      <c r="B1718" s="216" t="str">
        <f>IF(LEN(A1718)=0,"",INDEX('Smelter Look-up'!$A:$A,MATCH($A1718,'Smelter Look-up'!$E:$E,0)))</f>
        <v/>
      </c>
      <c r="C1718" s="220" t="str">
        <f>IF(LEN(A1718)=0,"",INDEX('Smelter Look-up'!$C:$C,MATCH($A1718,'Smelter Look-up'!$E:$E,0)))</f>
        <v/>
      </c>
      <c r="D1718" s="216"/>
      <c r="E1718" s="216" t="str">
        <f ca="1">IF(ISERROR($V1718),"",OFFSET('Smelter Look-up'!$D$4,$V1718-4,0)&amp;"")</f>
        <v/>
      </c>
      <c r="F1718" s="216" t="str">
        <f ca="1">IF(ISERROR($V1718),"",OFFSET('Smelter Look-up'!$E$4,$V1718-4,0))</f>
        <v/>
      </c>
      <c r="G1718" s="216" t="str">
        <f ca="1">IF(C1718=$X$4,"Enter smelter details", IF(ISERROR($V1718),"",OFFSET('Smelter Look-up'!$F$4,$V1718-4,0)))</f>
        <v/>
      </c>
      <c r="H1718" s="217" t="str">
        <f ca="1">IF(ISERROR($V1718),"",OFFSET('Smelter Look-up'!$G$4,$V1718-4,0))</f>
        <v/>
      </c>
      <c r="I1718" s="218" t="str">
        <f ca="1">IF(ISERROR($V1718),"",OFFSET('Smelter Look-up'!$H$4,$V1718-4,0))</f>
        <v/>
      </c>
      <c r="J1718" s="218" t="str">
        <f ca="1">IF(ISERROR($V1718),"",OFFSET('Smelter Look-up'!$I$4,$V1718-4,0))</f>
        <v/>
      </c>
      <c r="K1718" s="267"/>
      <c r="L1718" s="267"/>
      <c r="M1718" s="267"/>
      <c r="N1718" s="267"/>
      <c r="O1718" s="267"/>
      <c r="P1718" s="219"/>
      <c r="Q1718" s="268"/>
      <c r="R1718" s="216" t="str">
        <f ca="1">IF(ISERROR($V1718),"",OFFSET('Smelter Look-up'!$C$4,$V1718-4,0)&amp;"")</f>
        <v/>
      </c>
      <c r="S1718" s="224" t="str">
        <f t="shared" ca="1" si="81"/>
        <v/>
      </c>
      <c r="T1718" s="224" t="str">
        <f ca="1">IF(B1718="","",IF(ISERROR(MATCH($J1718,SorP!$B$1:$B$6230,0)),"",INDIRECT("'SorP'!$A$"&amp;MATCH($J1718,SorP!$B$1:$B$6230,0))))</f>
        <v/>
      </c>
      <c r="U1718" s="239"/>
      <c r="V1718" s="269" t="e">
        <f>IF(C1718="",NA(),MATCH($B1718&amp;$C1718,'Smelter Look-up'!$J:$J,0))</f>
        <v>#N/A</v>
      </c>
      <c r="W1718" s="270"/>
      <c r="X1718" s="270">
        <f t="shared" ca="1" si="82"/>
        <v>0</v>
      </c>
      <c r="Y1718" s="270"/>
      <c r="Z1718" s="270"/>
      <c r="AB1718" s="272" t="str">
        <f t="shared" si="83"/>
        <v/>
      </c>
    </row>
    <row r="1719" spans="1:28" s="271" customFormat="1" ht="20.25">
      <c r="A1719" s="215"/>
      <c r="B1719" s="216" t="str">
        <f>IF(LEN(A1719)=0,"",INDEX('Smelter Look-up'!$A:$A,MATCH($A1719,'Smelter Look-up'!$E:$E,0)))</f>
        <v/>
      </c>
      <c r="C1719" s="220" t="str">
        <f>IF(LEN(A1719)=0,"",INDEX('Smelter Look-up'!$C:$C,MATCH($A1719,'Smelter Look-up'!$E:$E,0)))</f>
        <v/>
      </c>
      <c r="D1719" s="216"/>
      <c r="E1719" s="216" t="str">
        <f ca="1">IF(ISERROR($V1719),"",OFFSET('Smelter Look-up'!$D$4,$V1719-4,0)&amp;"")</f>
        <v/>
      </c>
      <c r="F1719" s="216" t="str">
        <f ca="1">IF(ISERROR($V1719),"",OFFSET('Smelter Look-up'!$E$4,$V1719-4,0))</f>
        <v/>
      </c>
      <c r="G1719" s="216" t="str">
        <f ca="1">IF(C1719=$X$4,"Enter smelter details", IF(ISERROR($V1719),"",OFFSET('Smelter Look-up'!$F$4,$V1719-4,0)))</f>
        <v/>
      </c>
      <c r="H1719" s="217" t="str">
        <f ca="1">IF(ISERROR($V1719),"",OFFSET('Smelter Look-up'!$G$4,$V1719-4,0))</f>
        <v/>
      </c>
      <c r="I1719" s="218" t="str">
        <f ca="1">IF(ISERROR($V1719),"",OFFSET('Smelter Look-up'!$H$4,$V1719-4,0))</f>
        <v/>
      </c>
      <c r="J1719" s="218" t="str">
        <f ca="1">IF(ISERROR($V1719),"",OFFSET('Smelter Look-up'!$I$4,$V1719-4,0))</f>
        <v/>
      </c>
      <c r="K1719" s="267"/>
      <c r="L1719" s="267"/>
      <c r="M1719" s="267"/>
      <c r="N1719" s="267"/>
      <c r="O1719" s="267"/>
      <c r="P1719" s="219"/>
      <c r="Q1719" s="268"/>
      <c r="R1719" s="216" t="str">
        <f ca="1">IF(ISERROR($V1719),"",OFFSET('Smelter Look-up'!$C$4,$V1719-4,0)&amp;"")</f>
        <v/>
      </c>
      <c r="S1719" s="224" t="str">
        <f t="shared" ca="1" si="81"/>
        <v/>
      </c>
      <c r="T1719" s="224" t="str">
        <f ca="1">IF(B1719="","",IF(ISERROR(MATCH($J1719,SorP!$B$1:$B$6230,0)),"",INDIRECT("'SorP'!$A$"&amp;MATCH($J1719,SorP!$B$1:$B$6230,0))))</f>
        <v/>
      </c>
      <c r="U1719" s="239"/>
      <c r="V1719" s="269" t="e">
        <f>IF(C1719="",NA(),MATCH($B1719&amp;$C1719,'Smelter Look-up'!$J:$J,0))</f>
        <v>#N/A</v>
      </c>
      <c r="W1719" s="270"/>
      <c r="X1719" s="270">
        <f t="shared" ca="1" si="82"/>
        <v>0</v>
      </c>
      <c r="Y1719" s="270"/>
      <c r="Z1719" s="270"/>
      <c r="AB1719" s="272" t="str">
        <f t="shared" si="83"/>
        <v/>
      </c>
    </row>
    <row r="1720" spans="1:28" s="271" customFormat="1" ht="20.25">
      <c r="A1720" s="215"/>
      <c r="B1720" s="216" t="str">
        <f>IF(LEN(A1720)=0,"",INDEX('Smelter Look-up'!$A:$A,MATCH($A1720,'Smelter Look-up'!$E:$E,0)))</f>
        <v/>
      </c>
      <c r="C1720" s="220" t="str">
        <f>IF(LEN(A1720)=0,"",INDEX('Smelter Look-up'!$C:$C,MATCH($A1720,'Smelter Look-up'!$E:$E,0)))</f>
        <v/>
      </c>
      <c r="D1720" s="216"/>
      <c r="E1720" s="216" t="str">
        <f ca="1">IF(ISERROR($V1720),"",OFFSET('Smelter Look-up'!$D$4,$V1720-4,0)&amp;"")</f>
        <v/>
      </c>
      <c r="F1720" s="216" t="str">
        <f ca="1">IF(ISERROR($V1720),"",OFFSET('Smelter Look-up'!$E$4,$V1720-4,0))</f>
        <v/>
      </c>
      <c r="G1720" s="216" t="str">
        <f ca="1">IF(C1720=$X$4,"Enter smelter details", IF(ISERROR($V1720),"",OFFSET('Smelter Look-up'!$F$4,$V1720-4,0)))</f>
        <v/>
      </c>
      <c r="H1720" s="217" t="str">
        <f ca="1">IF(ISERROR($V1720),"",OFFSET('Smelter Look-up'!$G$4,$V1720-4,0))</f>
        <v/>
      </c>
      <c r="I1720" s="218" t="str">
        <f ca="1">IF(ISERROR($V1720),"",OFFSET('Smelter Look-up'!$H$4,$V1720-4,0))</f>
        <v/>
      </c>
      <c r="J1720" s="218" t="str">
        <f ca="1">IF(ISERROR($V1720),"",OFFSET('Smelter Look-up'!$I$4,$V1720-4,0))</f>
        <v/>
      </c>
      <c r="K1720" s="267"/>
      <c r="L1720" s="267"/>
      <c r="M1720" s="267"/>
      <c r="N1720" s="267"/>
      <c r="O1720" s="267"/>
      <c r="P1720" s="219"/>
      <c r="Q1720" s="268"/>
      <c r="R1720" s="216" t="str">
        <f ca="1">IF(ISERROR($V1720),"",OFFSET('Smelter Look-up'!$C$4,$V1720-4,0)&amp;"")</f>
        <v/>
      </c>
      <c r="S1720" s="224" t="str">
        <f t="shared" ca="1" si="81"/>
        <v/>
      </c>
      <c r="T1720" s="224" t="str">
        <f ca="1">IF(B1720="","",IF(ISERROR(MATCH($J1720,SorP!$B$1:$B$6230,0)),"",INDIRECT("'SorP'!$A$"&amp;MATCH($J1720,SorP!$B$1:$B$6230,0))))</f>
        <v/>
      </c>
      <c r="U1720" s="239"/>
      <c r="V1720" s="269" t="e">
        <f>IF(C1720="",NA(),MATCH($B1720&amp;$C1720,'Smelter Look-up'!$J:$J,0))</f>
        <v>#N/A</v>
      </c>
      <c r="W1720" s="270"/>
      <c r="X1720" s="270">
        <f t="shared" ca="1" si="82"/>
        <v>0</v>
      </c>
      <c r="Y1720" s="270"/>
      <c r="Z1720" s="270"/>
      <c r="AB1720" s="272" t="str">
        <f t="shared" si="83"/>
        <v/>
      </c>
    </row>
    <row r="1721" spans="1:28" s="271" customFormat="1" ht="20.25">
      <c r="A1721" s="215"/>
      <c r="B1721" s="216" t="str">
        <f>IF(LEN(A1721)=0,"",INDEX('Smelter Look-up'!$A:$A,MATCH($A1721,'Smelter Look-up'!$E:$E,0)))</f>
        <v/>
      </c>
      <c r="C1721" s="220" t="str">
        <f>IF(LEN(A1721)=0,"",INDEX('Smelter Look-up'!$C:$C,MATCH($A1721,'Smelter Look-up'!$E:$E,0)))</f>
        <v/>
      </c>
      <c r="D1721" s="216"/>
      <c r="E1721" s="216" t="str">
        <f ca="1">IF(ISERROR($V1721),"",OFFSET('Smelter Look-up'!$D$4,$V1721-4,0)&amp;"")</f>
        <v/>
      </c>
      <c r="F1721" s="216" t="str">
        <f ca="1">IF(ISERROR($V1721),"",OFFSET('Smelter Look-up'!$E$4,$V1721-4,0))</f>
        <v/>
      </c>
      <c r="G1721" s="216" t="str">
        <f ca="1">IF(C1721=$X$4,"Enter smelter details", IF(ISERROR($V1721),"",OFFSET('Smelter Look-up'!$F$4,$V1721-4,0)))</f>
        <v/>
      </c>
      <c r="H1721" s="217" t="str">
        <f ca="1">IF(ISERROR($V1721),"",OFFSET('Smelter Look-up'!$G$4,$V1721-4,0))</f>
        <v/>
      </c>
      <c r="I1721" s="218" t="str">
        <f ca="1">IF(ISERROR($V1721),"",OFFSET('Smelter Look-up'!$H$4,$V1721-4,0))</f>
        <v/>
      </c>
      <c r="J1721" s="218" t="str">
        <f ca="1">IF(ISERROR($V1721),"",OFFSET('Smelter Look-up'!$I$4,$V1721-4,0))</f>
        <v/>
      </c>
      <c r="K1721" s="267"/>
      <c r="L1721" s="267"/>
      <c r="M1721" s="267"/>
      <c r="N1721" s="267"/>
      <c r="O1721" s="267"/>
      <c r="P1721" s="219"/>
      <c r="Q1721" s="268"/>
      <c r="R1721" s="216" t="str">
        <f ca="1">IF(ISERROR($V1721),"",OFFSET('Smelter Look-up'!$C$4,$V1721-4,0)&amp;"")</f>
        <v/>
      </c>
      <c r="S1721" s="224" t="str">
        <f t="shared" ca="1" si="81"/>
        <v/>
      </c>
      <c r="T1721" s="224" t="str">
        <f ca="1">IF(B1721="","",IF(ISERROR(MATCH($J1721,SorP!$B$1:$B$6230,0)),"",INDIRECT("'SorP'!$A$"&amp;MATCH($J1721,SorP!$B$1:$B$6230,0))))</f>
        <v/>
      </c>
      <c r="U1721" s="239"/>
      <c r="V1721" s="269" t="e">
        <f>IF(C1721="",NA(),MATCH($B1721&amp;$C1721,'Smelter Look-up'!$J:$J,0))</f>
        <v>#N/A</v>
      </c>
      <c r="W1721" s="270"/>
      <c r="X1721" s="270">
        <f t="shared" ca="1" si="82"/>
        <v>0</v>
      </c>
      <c r="Y1721" s="270"/>
      <c r="Z1721" s="270"/>
      <c r="AB1721" s="272" t="str">
        <f t="shared" si="83"/>
        <v/>
      </c>
    </row>
    <row r="1722" spans="1:28" s="271" customFormat="1" ht="20.25">
      <c r="A1722" s="215"/>
      <c r="B1722" s="216" t="str">
        <f>IF(LEN(A1722)=0,"",INDEX('Smelter Look-up'!$A:$A,MATCH($A1722,'Smelter Look-up'!$E:$E,0)))</f>
        <v/>
      </c>
      <c r="C1722" s="220" t="str">
        <f>IF(LEN(A1722)=0,"",INDEX('Smelter Look-up'!$C:$C,MATCH($A1722,'Smelter Look-up'!$E:$E,0)))</f>
        <v/>
      </c>
      <c r="D1722" s="216"/>
      <c r="E1722" s="216" t="str">
        <f ca="1">IF(ISERROR($V1722),"",OFFSET('Smelter Look-up'!$D$4,$V1722-4,0)&amp;"")</f>
        <v/>
      </c>
      <c r="F1722" s="216" t="str">
        <f ca="1">IF(ISERROR($V1722),"",OFFSET('Smelter Look-up'!$E$4,$V1722-4,0))</f>
        <v/>
      </c>
      <c r="G1722" s="216" t="str">
        <f ca="1">IF(C1722=$X$4,"Enter smelter details", IF(ISERROR($V1722),"",OFFSET('Smelter Look-up'!$F$4,$V1722-4,0)))</f>
        <v/>
      </c>
      <c r="H1722" s="217" t="str">
        <f ca="1">IF(ISERROR($V1722),"",OFFSET('Smelter Look-up'!$G$4,$V1722-4,0))</f>
        <v/>
      </c>
      <c r="I1722" s="218" t="str">
        <f ca="1">IF(ISERROR($V1722),"",OFFSET('Smelter Look-up'!$H$4,$V1722-4,0))</f>
        <v/>
      </c>
      <c r="J1722" s="218" t="str">
        <f ca="1">IF(ISERROR($V1722),"",OFFSET('Smelter Look-up'!$I$4,$V1722-4,0))</f>
        <v/>
      </c>
      <c r="K1722" s="267"/>
      <c r="L1722" s="267"/>
      <c r="M1722" s="267"/>
      <c r="N1722" s="267"/>
      <c r="O1722" s="267"/>
      <c r="P1722" s="219"/>
      <c r="Q1722" s="268"/>
      <c r="R1722" s="216" t="str">
        <f ca="1">IF(ISERROR($V1722),"",OFFSET('Smelter Look-up'!$C$4,$V1722-4,0)&amp;"")</f>
        <v/>
      </c>
      <c r="S1722" s="224" t="str">
        <f t="shared" ca="1" si="81"/>
        <v/>
      </c>
      <c r="T1722" s="224" t="str">
        <f ca="1">IF(B1722="","",IF(ISERROR(MATCH($J1722,SorP!$B$1:$B$6230,0)),"",INDIRECT("'SorP'!$A$"&amp;MATCH($J1722,SorP!$B$1:$B$6230,0))))</f>
        <v/>
      </c>
      <c r="U1722" s="239"/>
      <c r="V1722" s="269" t="e">
        <f>IF(C1722="",NA(),MATCH($B1722&amp;$C1722,'Smelter Look-up'!$J:$J,0))</f>
        <v>#N/A</v>
      </c>
      <c r="W1722" s="270"/>
      <c r="X1722" s="270">
        <f t="shared" ca="1" si="82"/>
        <v>0</v>
      </c>
      <c r="Y1722" s="270"/>
      <c r="Z1722" s="270"/>
      <c r="AB1722" s="272" t="str">
        <f t="shared" si="83"/>
        <v/>
      </c>
    </row>
    <row r="1723" spans="1:28" s="271" customFormat="1" ht="20.25">
      <c r="A1723" s="215"/>
      <c r="B1723" s="216" t="str">
        <f>IF(LEN(A1723)=0,"",INDEX('Smelter Look-up'!$A:$A,MATCH($A1723,'Smelter Look-up'!$E:$E,0)))</f>
        <v/>
      </c>
      <c r="C1723" s="220" t="str">
        <f>IF(LEN(A1723)=0,"",INDEX('Smelter Look-up'!$C:$C,MATCH($A1723,'Smelter Look-up'!$E:$E,0)))</f>
        <v/>
      </c>
      <c r="D1723" s="216"/>
      <c r="E1723" s="216" t="str">
        <f ca="1">IF(ISERROR($V1723),"",OFFSET('Smelter Look-up'!$D$4,$V1723-4,0)&amp;"")</f>
        <v/>
      </c>
      <c r="F1723" s="216" t="str">
        <f ca="1">IF(ISERROR($V1723),"",OFFSET('Smelter Look-up'!$E$4,$V1723-4,0))</f>
        <v/>
      </c>
      <c r="G1723" s="216" t="str">
        <f ca="1">IF(C1723=$X$4,"Enter smelter details", IF(ISERROR($V1723),"",OFFSET('Smelter Look-up'!$F$4,$V1723-4,0)))</f>
        <v/>
      </c>
      <c r="H1723" s="217" t="str">
        <f ca="1">IF(ISERROR($V1723),"",OFFSET('Smelter Look-up'!$G$4,$V1723-4,0))</f>
        <v/>
      </c>
      <c r="I1723" s="218" t="str">
        <f ca="1">IF(ISERROR($V1723),"",OFFSET('Smelter Look-up'!$H$4,$V1723-4,0))</f>
        <v/>
      </c>
      <c r="J1723" s="218" t="str">
        <f ca="1">IF(ISERROR($V1723),"",OFFSET('Smelter Look-up'!$I$4,$V1723-4,0))</f>
        <v/>
      </c>
      <c r="K1723" s="267"/>
      <c r="L1723" s="267"/>
      <c r="M1723" s="267"/>
      <c r="N1723" s="267"/>
      <c r="O1723" s="267"/>
      <c r="P1723" s="219"/>
      <c r="Q1723" s="268"/>
      <c r="R1723" s="216" t="str">
        <f ca="1">IF(ISERROR($V1723),"",OFFSET('Smelter Look-up'!$C$4,$V1723-4,0)&amp;"")</f>
        <v/>
      </c>
      <c r="S1723" s="224" t="str">
        <f t="shared" ref="S1723:S1786" ca="1" si="84">IF(B1723="","",IF(ISERROR(MATCH($E1723,CL,0)),"Unknown",INDIRECT("'C'!$A$"&amp;MATCH($E1723,CL,0)+1)))</f>
        <v/>
      </c>
      <c r="T1723" s="224" t="str">
        <f ca="1">IF(B1723="","",IF(ISERROR(MATCH($J1723,SorP!$B$1:$B$6230,0)),"",INDIRECT("'SorP'!$A$"&amp;MATCH($J1723,SorP!$B$1:$B$6230,0))))</f>
        <v/>
      </c>
      <c r="U1723" s="239"/>
      <c r="V1723" s="269" t="e">
        <f>IF(C1723="",NA(),MATCH($B1723&amp;$C1723,'Smelter Look-up'!$J:$J,0))</f>
        <v>#N/A</v>
      </c>
      <c r="W1723" s="270"/>
      <c r="X1723" s="270">
        <f t="shared" ref="X1723:X1786" ca="1" si="85">IF(AND(C1723="Smelter not listed",OR(LEN(D1723)=0,LEN(E1723)=0)),1,0)</f>
        <v>0</v>
      </c>
      <c r="Y1723" s="270"/>
      <c r="Z1723" s="270"/>
      <c r="AB1723" s="272" t="str">
        <f t="shared" ref="AB1723:AB1786" si="86">B1723&amp;C1723</f>
        <v/>
      </c>
    </row>
    <row r="1724" spans="1:28" s="271" customFormat="1" ht="20.25">
      <c r="A1724" s="215"/>
      <c r="B1724" s="216" t="str">
        <f>IF(LEN(A1724)=0,"",INDEX('Smelter Look-up'!$A:$A,MATCH($A1724,'Smelter Look-up'!$E:$E,0)))</f>
        <v/>
      </c>
      <c r="C1724" s="220" t="str">
        <f>IF(LEN(A1724)=0,"",INDEX('Smelter Look-up'!$C:$C,MATCH($A1724,'Smelter Look-up'!$E:$E,0)))</f>
        <v/>
      </c>
      <c r="D1724" s="216"/>
      <c r="E1724" s="216" t="str">
        <f ca="1">IF(ISERROR($V1724),"",OFFSET('Smelter Look-up'!$D$4,$V1724-4,0)&amp;"")</f>
        <v/>
      </c>
      <c r="F1724" s="216" t="str">
        <f ca="1">IF(ISERROR($V1724),"",OFFSET('Smelter Look-up'!$E$4,$V1724-4,0))</f>
        <v/>
      </c>
      <c r="G1724" s="216" t="str">
        <f ca="1">IF(C1724=$X$4,"Enter smelter details", IF(ISERROR($V1724),"",OFFSET('Smelter Look-up'!$F$4,$V1724-4,0)))</f>
        <v/>
      </c>
      <c r="H1724" s="217" t="str">
        <f ca="1">IF(ISERROR($V1724),"",OFFSET('Smelter Look-up'!$G$4,$V1724-4,0))</f>
        <v/>
      </c>
      <c r="I1724" s="218" t="str">
        <f ca="1">IF(ISERROR($V1724),"",OFFSET('Smelter Look-up'!$H$4,$V1724-4,0))</f>
        <v/>
      </c>
      <c r="J1724" s="218" t="str">
        <f ca="1">IF(ISERROR($V1724),"",OFFSET('Smelter Look-up'!$I$4,$V1724-4,0))</f>
        <v/>
      </c>
      <c r="K1724" s="267"/>
      <c r="L1724" s="267"/>
      <c r="M1724" s="267"/>
      <c r="N1724" s="267"/>
      <c r="O1724" s="267"/>
      <c r="P1724" s="219"/>
      <c r="Q1724" s="268"/>
      <c r="R1724" s="216" t="str">
        <f ca="1">IF(ISERROR($V1724),"",OFFSET('Smelter Look-up'!$C$4,$V1724-4,0)&amp;"")</f>
        <v/>
      </c>
      <c r="S1724" s="224" t="str">
        <f t="shared" ca="1" si="84"/>
        <v/>
      </c>
      <c r="T1724" s="224" t="str">
        <f ca="1">IF(B1724="","",IF(ISERROR(MATCH($J1724,SorP!$B$1:$B$6230,0)),"",INDIRECT("'SorP'!$A$"&amp;MATCH($J1724,SorP!$B$1:$B$6230,0))))</f>
        <v/>
      </c>
      <c r="U1724" s="239"/>
      <c r="V1724" s="269" t="e">
        <f>IF(C1724="",NA(),MATCH($B1724&amp;$C1724,'Smelter Look-up'!$J:$J,0))</f>
        <v>#N/A</v>
      </c>
      <c r="W1724" s="270"/>
      <c r="X1724" s="270">
        <f t="shared" ca="1" si="85"/>
        <v>0</v>
      </c>
      <c r="Y1724" s="270"/>
      <c r="Z1724" s="270"/>
      <c r="AB1724" s="272" t="str">
        <f t="shared" si="86"/>
        <v/>
      </c>
    </row>
    <row r="1725" spans="1:28" s="271" customFormat="1" ht="20.25">
      <c r="A1725" s="215"/>
      <c r="B1725" s="216" t="str">
        <f>IF(LEN(A1725)=0,"",INDEX('Smelter Look-up'!$A:$A,MATCH($A1725,'Smelter Look-up'!$E:$E,0)))</f>
        <v/>
      </c>
      <c r="C1725" s="220" t="str">
        <f>IF(LEN(A1725)=0,"",INDEX('Smelter Look-up'!$C:$C,MATCH($A1725,'Smelter Look-up'!$E:$E,0)))</f>
        <v/>
      </c>
      <c r="D1725" s="216"/>
      <c r="E1725" s="216" t="str">
        <f ca="1">IF(ISERROR($V1725),"",OFFSET('Smelter Look-up'!$D$4,$V1725-4,0)&amp;"")</f>
        <v/>
      </c>
      <c r="F1725" s="216" t="str">
        <f ca="1">IF(ISERROR($V1725),"",OFFSET('Smelter Look-up'!$E$4,$V1725-4,0))</f>
        <v/>
      </c>
      <c r="G1725" s="216" t="str">
        <f ca="1">IF(C1725=$X$4,"Enter smelter details", IF(ISERROR($V1725),"",OFFSET('Smelter Look-up'!$F$4,$V1725-4,0)))</f>
        <v/>
      </c>
      <c r="H1725" s="217" t="str">
        <f ca="1">IF(ISERROR($V1725),"",OFFSET('Smelter Look-up'!$G$4,$V1725-4,0))</f>
        <v/>
      </c>
      <c r="I1725" s="218" t="str">
        <f ca="1">IF(ISERROR($V1725),"",OFFSET('Smelter Look-up'!$H$4,$V1725-4,0))</f>
        <v/>
      </c>
      <c r="J1725" s="218" t="str">
        <f ca="1">IF(ISERROR($V1725),"",OFFSET('Smelter Look-up'!$I$4,$V1725-4,0))</f>
        <v/>
      </c>
      <c r="K1725" s="267"/>
      <c r="L1725" s="267"/>
      <c r="M1725" s="267"/>
      <c r="N1725" s="267"/>
      <c r="O1725" s="267"/>
      <c r="P1725" s="219"/>
      <c r="Q1725" s="268"/>
      <c r="R1725" s="216" t="str">
        <f ca="1">IF(ISERROR($V1725),"",OFFSET('Smelter Look-up'!$C$4,$V1725-4,0)&amp;"")</f>
        <v/>
      </c>
      <c r="S1725" s="224" t="str">
        <f t="shared" ca="1" si="84"/>
        <v/>
      </c>
      <c r="T1725" s="224" t="str">
        <f ca="1">IF(B1725="","",IF(ISERROR(MATCH($J1725,SorP!$B$1:$B$6230,0)),"",INDIRECT("'SorP'!$A$"&amp;MATCH($J1725,SorP!$B$1:$B$6230,0))))</f>
        <v/>
      </c>
      <c r="U1725" s="239"/>
      <c r="V1725" s="269" t="e">
        <f>IF(C1725="",NA(),MATCH($B1725&amp;$C1725,'Smelter Look-up'!$J:$J,0))</f>
        <v>#N/A</v>
      </c>
      <c r="W1725" s="270"/>
      <c r="X1725" s="270">
        <f t="shared" ca="1" si="85"/>
        <v>0</v>
      </c>
      <c r="Y1725" s="270"/>
      <c r="Z1725" s="270"/>
      <c r="AB1725" s="272" t="str">
        <f t="shared" si="86"/>
        <v/>
      </c>
    </row>
    <row r="1726" spans="1:28" s="271" customFormat="1" ht="20.25">
      <c r="A1726" s="215"/>
      <c r="B1726" s="216" t="str">
        <f>IF(LEN(A1726)=0,"",INDEX('Smelter Look-up'!$A:$A,MATCH($A1726,'Smelter Look-up'!$E:$E,0)))</f>
        <v/>
      </c>
      <c r="C1726" s="220" t="str">
        <f>IF(LEN(A1726)=0,"",INDEX('Smelter Look-up'!$C:$C,MATCH($A1726,'Smelter Look-up'!$E:$E,0)))</f>
        <v/>
      </c>
      <c r="D1726" s="216"/>
      <c r="E1726" s="216" t="str">
        <f ca="1">IF(ISERROR($V1726),"",OFFSET('Smelter Look-up'!$D$4,$V1726-4,0)&amp;"")</f>
        <v/>
      </c>
      <c r="F1726" s="216" t="str">
        <f ca="1">IF(ISERROR($V1726),"",OFFSET('Smelter Look-up'!$E$4,$V1726-4,0))</f>
        <v/>
      </c>
      <c r="G1726" s="216" t="str">
        <f ca="1">IF(C1726=$X$4,"Enter smelter details", IF(ISERROR($V1726),"",OFFSET('Smelter Look-up'!$F$4,$V1726-4,0)))</f>
        <v/>
      </c>
      <c r="H1726" s="217" t="str">
        <f ca="1">IF(ISERROR($V1726),"",OFFSET('Smelter Look-up'!$G$4,$V1726-4,0))</f>
        <v/>
      </c>
      <c r="I1726" s="218" t="str">
        <f ca="1">IF(ISERROR($V1726),"",OFFSET('Smelter Look-up'!$H$4,$V1726-4,0))</f>
        <v/>
      </c>
      <c r="J1726" s="218" t="str">
        <f ca="1">IF(ISERROR($V1726),"",OFFSET('Smelter Look-up'!$I$4,$V1726-4,0))</f>
        <v/>
      </c>
      <c r="K1726" s="267"/>
      <c r="L1726" s="267"/>
      <c r="M1726" s="267"/>
      <c r="N1726" s="267"/>
      <c r="O1726" s="267"/>
      <c r="P1726" s="219"/>
      <c r="Q1726" s="268"/>
      <c r="R1726" s="216" t="str">
        <f ca="1">IF(ISERROR($V1726),"",OFFSET('Smelter Look-up'!$C$4,$V1726-4,0)&amp;"")</f>
        <v/>
      </c>
      <c r="S1726" s="224" t="str">
        <f t="shared" ca="1" si="84"/>
        <v/>
      </c>
      <c r="T1726" s="224" t="str">
        <f ca="1">IF(B1726="","",IF(ISERROR(MATCH($J1726,SorP!$B$1:$B$6230,0)),"",INDIRECT("'SorP'!$A$"&amp;MATCH($J1726,SorP!$B$1:$B$6230,0))))</f>
        <v/>
      </c>
      <c r="U1726" s="239"/>
      <c r="V1726" s="269" t="e">
        <f>IF(C1726="",NA(),MATCH($B1726&amp;$C1726,'Smelter Look-up'!$J:$J,0))</f>
        <v>#N/A</v>
      </c>
      <c r="W1726" s="270"/>
      <c r="X1726" s="270">
        <f t="shared" ca="1" si="85"/>
        <v>0</v>
      </c>
      <c r="Y1726" s="270"/>
      <c r="Z1726" s="270"/>
      <c r="AB1726" s="272" t="str">
        <f t="shared" si="86"/>
        <v/>
      </c>
    </row>
    <row r="1727" spans="1:28" s="271" customFormat="1" ht="20.25">
      <c r="A1727" s="215"/>
      <c r="B1727" s="216" t="str">
        <f>IF(LEN(A1727)=0,"",INDEX('Smelter Look-up'!$A:$A,MATCH($A1727,'Smelter Look-up'!$E:$E,0)))</f>
        <v/>
      </c>
      <c r="C1727" s="220" t="str">
        <f>IF(LEN(A1727)=0,"",INDEX('Smelter Look-up'!$C:$C,MATCH($A1727,'Smelter Look-up'!$E:$E,0)))</f>
        <v/>
      </c>
      <c r="D1727" s="216"/>
      <c r="E1727" s="216" t="str">
        <f ca="1">IF(ISERROR($V1727),"",OFFSET('Smelter Look-up'!$D$4,$V1727-4,0)&amp;"")</f>
        <v/>
      </c>
      <c r="F1727" s="216" t="str">
        <f ca="1">IF(ISERROR($V1727),"",OFFSET('Smelter Look-up'!$E$4,$V1727-4,0))</f>
        <v/>
      </c>
      <c r="G1727" s="216" t="str">
        <f ca="1">IF(C1727=$X$4,"Enter smelter details", IF(ISERROR($V1727),"",OFFSET('Smelter Look-up'!$F$4,$V1727-4,0)))</f>
        <v/>
      </c>
      <c r="H1727" s="217" t="str">
        <f ca="1">IF(ISERROR($V1727),"",OFFSET('Smelter Look-up'!$G$4,$V1727-4,0))</f>
        <v/>
      </c>
      <c r="I1727" s="218" t="str">
        <f ca="1">IF(ISERROR($V1727),"",OFFSET('Smelter Look-up'!$H$4,$V1727-4,0))</f>
        <v/>
      </c>
      <c r="J1727" s="218" t="str">
        <f ca="1">IF(ISERROR($V1727),"",OFFSET('Smelter Look-up'!$I$4,$V1727-4,0))</f>
        <v/>
      </c>
      <c r="K1727" s="267"/>
      <c r="L1727" s="267"/>
      <c r="M1727" s="267"/>
      <c r="N1727" s="267"/>
      <c r="O1727" s="267"/>
      <c r="P1727" s="219"/>
      <c r="Q1727" s="268"/>
      <c r="R1727" s="216" t="str">
        <f ca="1">IF(ISERROR($V1727),"",OFFSET('Smelter Look-up'!$C$4,$V1727-4,0)&amp;"")</f>
        <v/>
      </c>
      <c r="S1727" s="224" t="str">
        <f t="shared" ca="1" si="84"/>
        <v/>
      </c>
      <c r="T1727" s="224" t="str">
        <f ca="1">IF(B1727="","",IF(ISERROR(MATCH($J1727,SorP!$B$1:$B$6230,0)),"",INDIRECT("'SorP'!$A$"&amp;MATCH($J1727,SorP!$B$1:$B$6230,0))))</f>
        <v/>
      </c>
      <c r="U1727" s="239"/>
      <c r="V1727" s="269" t="e">
        <f>IF(C1727="",NA(),MATCH($B1727&amp;$C1727,'Smelter Look-up'!$J:$J,0))</f>
        <v>#N/A</v>
      </c>
      <c r="W1727" s="270"/>
      <c r="X1727" s="270">
        <f t="shared" ca="1" si="85"/>
        <v>0</v>
      </c>
      <c r="Y1727" s="270"/>
      <c r="Z1727" s="270"/>
      <c r="AB1727" s="272" t="str">
        <f t="shared" si="86"/>
        <v/>
      </c>
    </row>
    <row r="1728" spans="1:28" s="271" customFormat="1" ht="20.25">
      <c r="A1728" s="215"/>
      <c r="B1728" s="216" t="str">
        <f>IF(LEN(A1728)=0,"",INDEX('Smelter Look-up'!$A:$A,MATCH($A1728,'Smelter Look-up'!$E:$E,0)))</f>
        <v/>
      </c>
      <c r="C1728" s="220" t="str">
        <f>IF(LEN(A1728)=0,"",INDEX('Smelter Look-up'!$C:$C,MATCH($A1728,'Smelter Look-up'!$E:$E,0)))</f>
        <v/>
      </c>
      <c r="D1728" s="216"/>
      <c r="E1728" s="216" t="str">
        <f ca="1">IF(ISERROR($V1728),"",OFFSET('Smelter Look-up'!$D$4,$V1728-4,0)&amp;"")</f>
        <v/>
      </c>
      <c r="F1728" s="216" t="str">
        <f ca="1">IF(ISERROR($V1728),"",OFFSET('Smelter Look-up'!$E$4,$V1728-4,0))</f>
        <v/>
      </c>
      <c r="G1728" s="216" t="str">
        <f ca="1">IF(C1728=$X$4,"Enter smelter details", IF(ISERROR($V1728),"",OFFSET('Smelter Look-up'!$F$4,$V1728-4,0)))</f>
        <v/>
      </c>
      <c r="H1728" s="217" t="str">
        <f ca="1">IF(ISERROR($V1728),"",OFFSET('Smelter Look-up'!$G$4,$V1728-4,0))</f>
        <v/>
      </c>
      <c r="I1728" s="218" t="str">
        <f ca="1">IF(ISERROR($V1728),"",OFFSET('Smelter Look-up'!$H$4,$V1728-4,0))</f>
        <v/>
      </c>
      <c r="J1728" s="218" t="str">
        <f ca="1">IF(ISERROR($V1728),"",OFFSET('Smelter Look-up'!$I$4,$V1728-4,0))</f>
        <v/>
      </c>
      <c r="K1728" s="267"/>
      <c r="L1728" s="267"/>
      <c r="M1728" s="267"/>
      <c r="N1728" s="267"/>
      <c r="O1728" s="267"/>
      <c r="P1728" s="219"/>
      <c r="Q1728" s="268"/>
      <c r="R1728" s="216" t="str">
        <f ca="1">IF(ISERROR($V1728),"",OFFSET('Smelter Look-up'!$C$4,$V1728-4,0)&amp;"")</f>
        <v/>
      </c>
      <c r="S1728" s="224" t="str">
        <f t="shared" ca="1" si="84"/>
        <v/>
      </c>
      <c r="T1728" s="224" t="str">
        <f ca="1">IF(B1728="","",IF(ISERROR(MATCH($J1728,SorP!$B$1:$B$6230,0)),"",INDIRECT("'SorP'!$A$"&amp;MATCH($J1728,SorP!$B$1:$B$6230,0))))</f>
        <v/>
      </c>
      <c r="U1728" s="239"/>
      <c r="V1728" s="269" t="e">
        <f>IF(C1728="",NA(),MATCH($B1728&amp;$C1728,'Smelter Look-up'!$J:$J,0))</f>
        <v>#N/A</v>
      </c>
      <c r="W1728" s="270"/>
      <c r="X1728" s="270">
        <f t="shared" ca="1" si="85"/>
        <v>0</v>
      </c>
      <c r="Y1728" s="270"/>
      <c r="Z1728" s="270"/>
      <c r="AB1728" s="272" t="str">
        <f t="shared" si="86"/>
        <v/>
      </c>
    </row>
    <row r="1729" spans="1:28" s="271" customFormat="1" ht="20.25">
      <c r="A1729" s="215"/>
      <c r="B1729" s="216" t="str">
        <f>IF(LEN(A1729)=0,"",INDEX('Smelter Look-up'!$A:$A,MATCH($A1729,'Smelter Look-up'!$E:$E,0)))</f>
        <v/>
      </c>
      <c r="C1729" s="220" t="str">
        <f>IF(LEN(A1729)=0,"",INDEX('Smelter Look-up'!$C:$C,MATCH($A1729,'Smelter Look-up'!$E:$E,0)))</f>
        <v/>
      </c>
      <c r="D1729" s="216"/>
      <c r="E1729" s="216" t="str">
        <f ca="1">IF(ISERROR($V1729),"",OFFSET('Smelter Look-up'!$D$4,$V1729-4,0)&amp;"")</f>
        <v/>
      </c>
      <c r="F1729" s="216" t="str">
        <f ca="1">IF(ISERROR($V1729),"",OFFSET('Smelter Look-up'!$E$4,$V1729-4,0))</f>
        <v/>
      </c>
      <c r="G1729" s="216" t="str">
        <f ca="1">IF(C1729=$X$4,"Enter smelter details", IF(ISERROR($V1729),"",OFFSET('Smelter Look-up'!$F$4,$V1729-4,0)))</f>
        <v/>
      </c>
      <c r="H1729" s="217" t="str">
        <f ca="1">IF(ISERROR($V1729),"",OFFSET('Smelter Look-up'!$G$4,$V1729-4,0))</f>
        <v/>
      </c>
      <c r="I1729" s="218" t="str">
        <f ca="1">IF(ISERROR($V1729),"",OFFSET('Smelter Look-up'!$H$4,$V1729-4,0))</f>
        <v/>
      </c>
      <c r="J1729" s="218" t="str">
        <f ca="1">IF(ISERROR($V1729),"",OFFSET('Smelter Look-up'!$I$4,$V1729-4,0))</f>
        <v/>
      </c>
      <c r="K1729" s="267"/>
      <c r="L1729" s="267"/>
      <c r="M1729" s="267"/>
      <c r="N1729" s="267"/>
      <c r="O1729" s="267"/>
      <c r="P1729" s="219"/>
      <c r="Q1729" s="268"/>
      <c r="R1729" s="216" t="str">
        <f ca="1">IF(ISERROR($V1729),"",OFFSET('Smelter Look-up'!$C$4,$V1729-4,0)&amp;"")</f>
        <v/>
      </c>
      <c r="S1729" s="224" t="str">
        <f t="shared" ca="1" si="84"/>
        <v/>
      </c>
      <c r="T1729" s="224" t="str">
        <f ca="1">IF(B1729="","",IF(ISERROR(MATCH($J1729,SorP!$B$1:$B$6230,0)),"",INDIRECT("'SorP'!$A$"&amp;MATCH($J1729,SorP!$B$1:$B$6230,0))))</f>
        <v/>
      </c>
      <c r="U1729" s="239"/>
      <c r="V1729" s="269" t="e">
        <f>IF(C1729="",NA(),MATCH($B1729&amp;$C1729,'Smelter Look-up'!$J:$J,0))</f>
        <v>#N/A</v>
      </c>
      <c r="W1729" s="270"/>
      <c r="X1729" s="270">
        <f t="shared" ca="1" si="85"/>
        <v>0</v>
      </c>
      <c r="Y1729" s="270"/>
      <c r="Z1729" s="270"/>
      <c r="AB1729" s="272" t="str">
        <f t="shared" si="86"/>
        <v/>
      </c>
    </row>
    <row r="1730" spans="1:28" s="271" customFormat="1" ht="20.25">
      <c r="A1730" s="215"/>
      <c r="B1730" s="216" t="str">
        <f>IF(LEN(A1730)=0,"",INDEX('Smelter Look-up'!$A:$A,MATCH($A1730,'Smelter Look-up'!$E:$E,0)))</f>
        <v/>
      </c>
      <c r="C1730" s="220" t="str">
        <f>IF(LEN(A1730)=0,"",INDEX('Smelter Look-up'!$C:$C,MATCH($A1730,'Smelter Look-up'!$E:$E,0)))</f>
        <v/>
      </c>
      <c r="D1730" s="216"/>
      <c r="E1730" s="216" t="str">
        <f ca="1">IF(ISERROR($V1730),"",OFFSET('Smelter Look-up'!$D$4,$V1730-4,0)&amp;"")</f>
        <v/>
      </c>
      <c r="F1730" s="216" t="str">
        <f ca="1">IF(ISERROR($V1730),"",OFFSET('Smelter Look-up'!$E$4,$V1730-4,0))</f>
        <v/>
      </c>
      <c r="G1730" s="216" t="str">
        <f ca="1">IF(C1730=$X$4,"Enter smelter details", IF(ISERROR($V1730),"",OFFSET('Smelter Look-up'!$F$4,$V1730-4,0)))</f>
        <v/>
      </c>
      <c r="H1730" s="217" t="str">
        <f ca="1">IF(ISERROR($V1730),"",OFFSET('Smelter Look-up'!$G$4,$V1730-4,0))</f>
        <v/>
      </c>
      <c r="I1730" s="218" t="str">
        <f ca="1">IF(ISERROR($V1730),"",OFFSET('Smelter Look-up'!$H$4,$V1730-4,0))</f>
        <v/>
      </c>
      <c r="J1730" s="218" t="str">
        <f ca="1">IF(ISERROR($V1730),"",OFFSET('Smelter Look-up'!$I$4,$V1730-4,0))</f>
        <v/>
      </c>
      <c r="K1730" s="267"/>
      <c r="L1730" s="267"/>
      <c r="M1730" s="267"/>
      <c r="N1730" s="267"/>
      <c r="O1730" s="267"/>
      <c r="P1730" s="219"/>
      <c r="Q1730" s="268"/>
      <c r="R1730" s="216" t="str">
        <f ca="1">IF(ISERROR($V1730),"",OFFSET('Smelter Look-up'!$C$4,$V1730-4,0)&amp;"")</f>
        <v/>
      </c>
      <c r="S1730" s="224" t="str">
        <f t="shared" ca="1" si="84"/>
        <v/>
      </c>
      <c r="T1730" s="224" t="str">
        <f ca="1">IF(B1730="","",IF(ISERROR(MATCH($J1730,SorP!$B$1:$B$6230,0)),"",INDIRECT("'SorP'!$A$"&amp;MATCH($J1730,SorP!$B$1:$B$6230,0))))</f>
        <v/>
      </c>
      <c r="U1730" s="239"/>
      <c r="V1730" s="269" t="e">
        <f>IF(C1730="",NA(),MATCH($B1730&amp;$C1730,'Smelter Look-up'!$J:$J,0))</f>
        <v>#N/A</v>
      </c>
      <c r="W1730" s="270"/>
      <c r="X1730" s="270">
        <f t="shared" ca="1" si="85"/>
        <v>0</v>
      </c>
      <c r="Y1730" s="270"/>
      <c r="Z1730" s="270"/>
      <c r="AB1730" s="272" t="str">
        <f t="shared" si="86"/>
        <v/>
      </c>
    </row>
    <row r="1731" spans="1:28" s="271" customFormat="1" ht="20.25">
      <c r="A1731" s="215"/>
      <c r="B1731" s="216" t="str">
        <f>IF(LEN(A1731)=0,"",INDEX('Smelter Look-up'!$A:$A,MATCH($A1731,'Smelter Look-up'!$E:$E,0)))</f>
        <v/>
      </c>
      <c r="C1731" s="220" t="str">
        <f>IF(LEN(A1731)=0,"",INDEX('Smelter Look-up'!$C:$C,MATCH($A1731,'Smelter Look-up'!$E:$E,0)))</f>
        <v/>
      </c>
      <c r="D1731" s="216"/>
      <c r="E1731" s="216" t="str">
        <f ca="1">IF(ISERROR($V1731),"",OFFSET('Smelter Look-up'!$D$4,$V1731-4,0)&amp;"")</f>
        <v/>
      </c>
      <c r="F1731" s="216" t="str">
        <f ca="1">IF(ISERROR($V1731),"",OFFSET('Smelter Look-up'!$E$4,$V1731-4,0))</f>
        <v/>
      </c>
      <c r="G1731" s="216" t="str">
        <f ca="1">IF(C1731=$X$4,"Enter smelter details", IF(ISERROR($V1731),"",OFFSET('Smelter Look-up'!$F$4,$V1731-4,0)))</f>
        <v/>
      </c>
      <c r="H1731" s="217" t="str">
        <f ca="1">IF(ISERROR($V1731),"",OFFSET('Smelter Look-up'!$G$4,$V1731-4,0))</f>
        <v/>
      </c>
      <c r="I1731" s="218" t="str">
        <f ca="1">IF(ISERROR($V1731),"",OFFSET('Smelter Look-up'!$H$4,$V1731-4,0))</f>
        <v/>
      </c>
      <c r="J1731" s="218" t="str">
        <f ca="1">IF(ISERROR($V1731),"",OFFSET('Smelter Look-up'!$I$4,$V1731-4,0))</f>
        <v/>
      </c>
      <c r="K1731" s="267"/>
      <c r="L1731" s="267"/>
      <c r="M1731" s="267"/>
      <c r="N1731" s="267"/>
      <c r="O1731" s="267"/>
      <c r="P1731" s="219"/>
      <c r="Q1731" s="268"/>
      <c r="R1731" s="216" t="str">
        <f ca="1">IF(ISERROR($V1731),"",OFFSET('Smelter Look-up'!$C$4,$V1731-4,0)&amp;"")</f>
        <v/>
      </c>
      <c r="S1731" s="224" t="str">
        <f t="shared" ca="1" si="84"/>
        <v/>
      </c>
      <c r="T1731" s="224" t="str">
        <f ca="1">IF(B1731="","",IF(ISERROR(MATCH($J1731,SorP!$B$1:$B$6230,0)),"",INDIRECT("'SorP'!$A$"&amp;MATCH($J1731,SorP!$B$1:$B$6230,0))))</f>
        <v/>
      </c>
      <c r="U1731" s="239"/>
      <c r="V1731" s="269" t="e">
        <f>IF(C1731="",NA(),MATCH($B1731&amp;$C1731,'Smelter Look-up'!$J:$J,0))</f>
        <v>#N/A</v>
      </c>
      <c r="W1731" s="270"/>
      <c r="X1731" s="270">
        <f t="shared" ca="1" si="85"/>
        <v>0</v>
      </c>
      <c r="Y1731" s="270"/>
      <c r="Z1731" s="270"/>
      <c r="AB1731" s="272" t="str">
        <f t="shared" si="86"/>
        <v/>
      </c>
    </row>
    <row r="1732" spans="1:28" s="271" customFormat="1" ht="20.25">
      <c r="A1732" s="215"/>
      <c r="B1732" s="216" t="str">
        <f>IF(LEN(A1732)=0,"",INDEX('Smelter Look-up'!$A:$A,MATCH($A1732,'Smelter Look-up'!$E:$E,0)))</f>
        <v/>
      </c>
      <c r="C1732" s="220" t="str">
        <f>IF(LEN(A1732)=0,"",INDEX('Smelter Look-up'!$C:$C,MATCH($A1732,'Smelter Look-up'!$E:$E,0)))</f>
        <v/>
      </c>
      <c r="D1732" s="216"/>
      <c r="E1732" s="216" t="str">
        <f ca="1">IF(ISERROR($V1732),"",OFFSET('Smelter Look-up'!$D$4,$V1732-4,0)&amp;"")</f>
        <v/>
      </c>
      <c r="F1732" s="216" t="str">
        <f ca="1">IF(ISERROR($V1732),"",OFFSET('Smelter Look-up'!$E$4,$V1732-4,0))</f>
        <v/>
      </c>
      <c r="G1732" s="216" t="str">
        <f ca="1">IF(C1732=$X$4,"Enter smelter details", IF(ISERROR($V1732),"",OFFSET('Smelter Look-up'!$F$4,$V1732-4,0)))</f>
        <v/>
      </c>
      <c r="H1732" s="217" t="str">
        <f ca="1">IF(ISERROR($V1732),"",OFFSET('Smelter Look-up'!$G$4,$V1732-4,0))</f>
        <v/>
      </c>
      <c r="I1732" s="218" t="str">
        <f ca="1">IF(ISERROR($V1732),"",OFFSET('Smelter Look-up'!$H$4,$V1732-4,0))</f>
        <v/>
      </c>
      <c r="J1732" s="218" t="str">
        <f ca="1">IF(ISERROR($V1732),"",OFFSET('Smelter Look-up'!$I$4,$V1732-4,0))</f>
        <v/>
      </c>
      <c r="K1732" s="267"/>
      <c r="L1732" s="267"/>
      <c r="M1732" s="267"/>
      <c r="N1732" s="267"/>
      <c r="O1732" s="267"/>
      <c r="P1732" s="219"/>
      <c r="Q1732" s="268"/>
      <c r="R1732" s="216" t="str">
        <f ca="1">IF(ISERROR($V1732),"",OFFSET('Smelter Look-up'!$C$4,$V1732-4,0)&amp;"")</f>
        <v/>
      </c>
      <c r="S1732" s="224" t="str">
        <f t="shared" ca="1" si="84"/>
        <v/>
      </c>
      <c r="T1732" s="224" t="str">
        <f ca="1">IF(B1732="","",IF(ISERROR(MATCH($J1732,SorP!$B$1:$B$6230,0)),"",INDIRECT("'SorP'!$A$"&amp;MATCH($J1732,SorP!$B$1:$B$6230,0))))</f>
        <v/>
      </c>
      <c r="U1732" s="239"/>
      <c r="V1732" s="269" t="e">
        <f>IF(C1732="",NA(),MATCH($B1732&amp;$C1732,'Smelter Look-up'!$J:$J,0))</f>
        <v>#N/A</v>
      </c>
      <c r="W1732" s="270"/>
      <c r="X1732" s="270">
        <f t="shared" ca="1" si="85"/>
        <v>0</v>
      </c>
      <c r="Y1732" s="270"/>
      <c r="Z1732" s="270"/>
      <c r="AB1732" s="272" t="str">
        <f t="shared" si="86"/>
        <v/>
      </c>
    </row>
    <row r="1733" spans="1:28" s="271" customFormat="1" ht="20.25">
      <c r="A1733" s="215"/>
      <c r="B1733" s="216" t="str">
        <f>IF(LEN(A1733)=0,"",INDEX('Smelter Look-up'!$A:$A,MATCH($A1733,'Smelter Look-up'!$E:$E,0)))</f>
        <v/>
      </c>
      <c r="C1733" s="220" t="str">
        <f>IF(LEN(A1733)=0,"",INDEX('Smelter Look-up'!$C:$C,MATCH($A1733,'Smelter Look-up'!$E:$E,0)))</f>
        <v/>
      </c>
      <c r="D1733" s="216"/>
      <c r="E1733" s="216" t="str">
        <f ca="1">IF(ISERROR($V1733),"",OFFSET('Smelter Look-up'!$D$4,$V1733-4,0)&amp;"")</f>
        <v/>
      </c>
      <c r="F1733" s="216" t="str">
        <f ca="1">IF(ISERROR($V1733),"",OFFSET('Smelter Look-up'!$E$4,$V1733-4,0))</f>
        <v/>
      </c>
      <c r="G1733" s="216" t="str">
        <f ca="1">IF(C1733=$X$4,"Enter smelter details", IF(ISERROR($V1733),"",OFFSET('Smelter Look-up'!$F$4,$V1733-4,0)))</f>
        <v/>
      </c>
      <c r="H1733" s="217" t="str">
        <f ca="1">IF(ISERROR($V1733),"",OFFSET('Smelter Look-up'!$G$4,$V1733-4,0))</f>
        <v/>
      </c>
      <c r="I1733" s="218" t="str">
        <f ca="1">IF(ISERROR($V1733),"",OFFSET('Smelter Look-up'!$H$4,$V1733-4,0))</f>
        <v/>
      </c>
      <c r="J1733" s="218" t="str">
        <f ca="1">IF(ISERROR($V1733),"",OFFSET('Smelter Look-up'!$I$4,$V1733-4,0))</f>
        <v/>
      </c>
      <c r="K1733" s="267"/>
      <c r="L1733" s="267"/>
      <c r="M1733" s="267"/>
      <c r="N1733" s="267"/>
      <c r="O1733" s="267"/>
      <c r="P1733" s="219"/>
      <c r="Q1733" s="268"/>
      <c r="R1733" s="216" t="str">
        <f ca="1">IF(ISERROR($V1733),"",OFFSET('Smelter Look-up'!$C$4,$V1733-4,0)&amp;"")</f>
        <v/>
      </c>
      <c r="S1733" s="224" t="str">
        <f t="shared" ca="1" si="84"/>
        <v/>
      </c>
      <c r="T1733" s="224" t="str">
        <f ca="1">IF(B1733="","",IF(ISERROR(MATCH($J1733,SorP!$B$1:$B$6230,0)),"",INDIRECT("'SorP'!$A$"&amp;MATCH($J1733,SorP!$B$1:$B$6230,0))))</f>
        <v/>
      </c>
      <c r="U1733" s="239"/>
      <c r="V1733" s="269" t="e">
        <f>IF(C1733="",NA(),MATCH($B1733&amp;$C1733,'Smelter Look-up'!$J:$J,0))</f>
        <v>#N/A</v>
      </c>
      <c r="W1733" s="270"/>
      <c r="X1733" s="270">
        <f t="shared" ca="1" si="85"/>
        <v>0</v>
      </c>
      <c r="Y1733" s="270"/>
      <c r="Z1733" s="270"/>
      <c r="AB1733" s="272" t="str">
        <f t="shared" si="86"/>
        <v/>
      </c>
    </row>
    <row r="1734" spans="1:28" s="271" customFormat="1" ht="20.25">
      <c r="A1734" s="215"/>
      <c r="B1734" s="216" t="str">
        <f>IF(LEN(A1734)=0,"",INDEX('Smelter Look-up'!$A:$A,MATCH($A1734,'Smelter Look-up'!$E:$E,0)))</f>
        <v/>
      </c>
      <c r="C1734" s="220" t="str">
        <f>IF(LEN(A1734)=0,"",INDEX('Smelter Look-up'!$C:$C,MATCH($A1734,'Smelter Look-up'!$E:$E,0)))</f>
        <v/>
      </c>
      <c r="D1734" s="216"/>
      <c r="E1734" s="216" t="str">
        <f ca="1">IF(ISERROR($V1734),"",OFFSET('Smelter Look-up'!$D$4,$V1734-4,0)&amp;"")</f>
        <v/>
      </c>
      <c r="F1734" s="216" t="str">
        <f ca="1">IF(ISERROR($V1734),"",OFFSET('Smelter Look-up'!$E$4,$V1734-4,0))</f>
        <v/>
      </c>
      <c r="G1734" s="216" t="str">
        <f ca="1">IF(C1734=$X$4,"Enter smelter details", IF(ISERROR($V1734),"",OFFSET('Smelter Look-up'!$F$4,$V1734-4,0)))</f>
        <v/>
      </c>
      <c r="H1734" s="217" t="str">
        <f ca="1">IF(ISERROR($V1734),"",OFFSET('Smelter Look-up'!$G$4,$V1734-4,0))</f>
        <v/>
      </c>
      <c r="I1734" s="218" t="str">
        <f ca="1">IF(ISERROR($V1734),"",OFFSET('Smelter Look-up'!$H$4,$V1734-4,0))</f>
        <v/>
      </c>
      <c r="J1734" s="218" t="str">
        <f ca="1">IF(ISERROR($V1734),"",OFFSET('Smelter Look-up'!$I$4,$V1734-4,0))</f>
        <v/>
      </c>
      <c r="K1734" s="267"/>
      <c r="L1734" s="267"/>
      <c r="M1734" s="267"/>
      <c r="N1734" s="267"/>
      <c r="O1734" s="267"/>
      <c r="P1734" s="219"/>
      <c r="Q1734" s="268"/>
      <c r="R1734" s="216" t="str">
        <f ca="1">IF(ISERROR($V1734),"",OFFSET('Smelter Look-up'!$C$4,$V1734-4,0)&amp;"")</f>
        <v/>
      </c>
      <c r="S1734" s="224" t="str">
        <f t="shared" ca="1" si="84"/>
        <v/>
      </c>
      <c r="T1734" s="224" t="str">
        <f ca="1">IF(B1734="","",IF(ISERROR(MATCH($J1734,SorP!$B$1:$B$6230,0)),"",INDIRECT("'SorP'!$A$"&amp;MATCH($J1734,SorP!$B$1:$B$6230,0))))</f>
        <v/>
      </c>
      <c r="U1734" s="239"/>
      <c r="V1734" s="269" t="e">
        <f>IF(C1734="",NA(),MATCH($B1734&amp;$C1734,'Smelter Look-up'!$J:$J,0))</f>
        <v>#N/A</v>
      </c>
      <c r="W1734" s="270"/>
      <c r="X1734" s="270">
        <f t="shared" ca="1" si="85"/>
        <v>0</v>
      </c>
      <c r="Y1734" s="270"/>
      <c r="Z1734" s="270"/>
      <c r="AB1734" s="272" t="str">
        <f t="shared" si="86"/>
        <v/>
      </c>
    </row>
    <row r="1735" spans="1:28" s="271" customFormat="1" ht="20.25">
      <c r="A1735" s="215"/>
      <c r="B1735" s="216" t="str">
        <f>IF(LEN(A1735)=0,"",INDEX('Smelter Look-up'!$A:$A,MATCH($A1735,'Smelter Look-up'!$E:$E,0)))</f>
        <v/>
      </c>
      <c r="C1735" s="220" t="str">
        <f>IF(LEN(A1735)=0,"",INDEX('Smelter Look-up'!$C:$C,MATCH($A1735,'Smelter Look-up'!$E:$E,0)))</f>
        <v/>
      </c>
      <c r="D1735" s="216"/>
      <c r="E1735" s="216" t="str">
        <f ca="1">IF(ISERROR($V1735),"",OFFSET('Smelter Look-up'!$D$4,$V1735-4,0)&amp;"")</f>
        <v/>
      </c>
      <c r="F1735" s="216" t="str">
        <f ca="1">IF(ISERROR($V1735),"",OFFSET('Smelter Look-up'!$E$4,$V1735-4,0))</f>
        <v/>
      </c>
      <c r="G1735" s="216" t="str">
        <f ca="1">IF(C1735=$X$4,"Enter smelter details", IF(ISERROR($V1735),"",OFFSET('Smelter Look-up'!$F$4,$V1735-4,0)))</f>
        <v/>
      </c>
      <c r="H1735" s="217" t="str">
        <f ca="1">IF(ISERROR($V1735),"",OFFSET('Smelter Look-up'!$G$4,$V1735-4,0))</f>
        <v/>
      </c>
      <c r="I1735" s="218" t="str">
        <f ca="1">IF(ISERROR($V1735),"",OFFSET('Smelter Look-up'!$H$4,$V1735-4,0))</f>
        <v/>
      </c>
      <c r="J1735" s="218" t="str">
        <f ca="1">IF(ISERROR($V1735),"",OFFSET('Smelter Look-up'!$I$4,$V1735-4,0))</f>
        <v/>
      </c>
      <c r="K1735" s="267"/>
      <c r="L1735" s="267"/>
      <c r="M1735" s="267"/>
      <c r="N1735" s="267"/>
      <c r="O1735" s="267"/>
      <c r="P1735" s="219"/>
      <c r="Q1735" s="268"/>
      <c r="R1735" s="216" t="str">
        <f ca="1">IF(ISERROR($V1735),"",OFFSET('Smelter Look-up'!$C$4,$V1735-4,0)&amp;"")</f>
        <v/>
      </c>
      <c r="S1735" s="224" t="str">
        <f t="shared" ca="1" si="84"/>
        <v/>
      </c>
      <c r="T1735" s="224" t="str">
        <f ca="1">IF(B1735="","",IF(ISERROR(MATCH($J1735,SorP!$B$1:$B$6230,0)),"",INDIRECT("'SorP'!$A$"&amp;MATCH($J1735,SorP!$B$1:$B$6230,0))))</f>
        <v/>
      </c>
      <c r="U1735" s="239"/>
      <c r="V1735" s="269" t="e">
        <f>IF(C1735="",NA(),MATCH($B1735&amp;$C1735,'Smelter Look-up'!$J:$J,0))</f>
        <v>#N/A</v>
      </c>
      <c r="W1735" s="270"/>
      <c r="X1735" s="270">
        <f t="shared" ca="1" si="85"/>
        <v>0</v>
      </c>
      <c r="Y1735" s="270"/>
      <c r="Z1735" s="270"/>
      <c r="AB1735" s="272" t="str">
        <f t="shared" si="86"/>
        <v/>
      </c>
    </row>
    <row r="1736" spans="1:28" s="271" customFormat="1" ht="20.25">
      <c r="A1736" s="215"/>
      <c r="B1736" s="216" t="str">
        <f>IF(LEN(A1736)=0,"",INDEX('Smelter Look-up'!$A:$A,MATCH($A1736,'Smelter Look-up'!$E:$E,0)))</f>
        <v/>
      </c>
      <c r="C1736" s="220" t="str">
        <f>IF(LEN(A1736)=0,"",INDEX('Smelter Look-up'!$C:$C,MATCH($A1736,'Smelter Look-up'!$E:$E,0)))</f>
        <v/>
      </c>
      <c r="D1736" s="216"/>
      <c r="E1736" s="216" t="str">
        <f ca="1">IF(ISERROR($V1736),"",OFFSET('Smelter Look-up'!$D$4,$V1736-4,0)&amp;"")</f>
        <v/>
      </c>
      <c r="F1736" s="216" t="str">
        <f ca="1">IF(ISERROR($V1736),"",OFFSET('Smelter Look-up'!$E$4,$V1736-4,0))</f>
        <v/>
      </c>
      <c r="G1736" s="216" t="str">
        <f ca="1">IF(C1736=$X$4,"Enter smelter details", IF(ISERROR($V1736),"",OFFSET('Smelter Look-up'!$F$4,$V1736-4,0)))</f>
        <v/>
      </c>
      <c r="H1736" s="217" t="str">
        <f ca="1">IF(ISERROR($V1736),"",OFFSET('Smelter Look-up'!$G$4,$V1736-4,0))</f>
        <v/>
      </c>
      <c r="I1736" s="218" t="str">
        <f ca="1">IF(ISERROR($V1736),"",OFFSET('Smelter Look-up'!$H$4,$V1736-4,0))</f>
        <v/>
      </c>
      <c r="J1736" s="218" t="str">
        <f ca="1">IF(ISERROR($V1736),"",OFFSET('Smelter Look-up'!$I$4,$V1736-4,0))</f>
        <v/>
      </c>
      <c r="K1736" s="267"/>
      <c r="L1736" s="267"/>
      <c r="M1736" s="267"/>
      <c r="N1736" s="267"/>
      <c r="O1736" s="267"/>
      <c r="P1736" s="219"/>
      <c r="Q1736" s="268"/>
      <c r="R1736" s="216" t="str">
        <f ca="1">IF(ISERROR($V1736),"",OFFSET('Smelter Look-up'!$C$4,$V1736-4,0)&amp;"")</f>
        <v/>
      </c>
      <c r="S1736" s="224" t="str">
        <f t="shared" ca="1" si="84"/>
        <v/>
      </c>
      <c r="T1736" s="224" t="str">
        <f ca="1">IF(B1736="","",IF(ISERROR(MATCH($J1736,SorP!$B$1:$B$6230,0)),"",INDIRECT("'SorP'!$A$"&amp;MATCH($J1736,SorP!$B$1:$B$6230,0))))</f>
        <v/>
      </c>
      <c r="U1736" s="239"/>
      <c r="V1736" s="269" t="e">
        <f>IF(C1736="",NA(),MATCH($B1736&amp;$C1736,'Smelter Look-up'!$J:$J,0))</f>
        <v>#N/A</v>
      </c>
      <c r="W1736" s="270"/>
      <c r="X1736" s="270">
        <f t="shared" ca="1" si="85"/>
        <v>0</v>
      </c>
      <c r="Y1736" s="270"/>
      <c r="Z1736" s="270"/>
      <c r="AB1736" s="272" t="str">
        <f t="shared" si="86"/>
        <v/>
      </c>
    </row>
    <row r="1737" spans="1:28" s="271" customFormat="1" ht="20.25">
      <c r="A1737" s="215"/>
      <c r="B1737" s="216" t="str">
        <f>IF(LEN(A1737)=0,"",INDEX('Smelter Look-up'!$A:$A,MATCH($A1737,'Smelter Look-up'!$E:$E,0)))</f>
        <v/>
      </c>
      <c r="C1737" s="220" t="str">
        <f>IF(LEN(A1737)=0,"",INDEX('Smelter Look-up'!$C:$C,MATCH($A1737,'Smelter Look-up'!$E:$E,0)))</f>
        <v/>
      </c>
      <c r="D1737" s="216"/>
      <c r="E1737" s="216" t="str">
        <f ca="1">IF(ISERROR($V1737),"",OFFSET('Smelter Look-up'!$D$4,$V1737-4,0)&amp;"")</f>
        <v/>
      </c>
      <c r="F1737" s="216" t="str">
        <f ca="1">IF(ISERROR($V1737),"",OFFSET('Smelter Look-up'!$E$4,$V1737-4,0))</f>
        <v/>
      </c>
      <c r="G1737" s="216" t="str">
        <f ca="1">IF(C1737=$X$4,"Enter smelter details", IF(ISERROR($V1737),"",OFFSET('Smelter Look-up'!$F$4,$V1737-4,0)))</f>
        <v/>
      </c>
      <c r="H1737" s="217" t="str">
        <f ca="1">IF(ISERROR($V1737),"",OFFSET('Smelter Look-up'!$G$4,$V1737-4,0))</f>
        <v/>
      </c>
      <c r="I1737" s="218" t="str">
        <f ca="1">IF(ISERROR($V1737),"",OFFSET('Smelter Look-up'!$H$4,$V1737-4,0))</f>
        <v/>
      </c>
      <c r="J1737" s="218" t="str">
        <f ca="1">IF(ISERROR($V1737),"",OFFSET('Smelter Look-up'!$I$4,$V1737-4,0))</f>
        <v/>
      </c>
      <c r="K1737" s="267"/>
      <c r="L1737" s="267"/>
      <c r="M1737" s="267"/>
      <c r="N1737" s="267"/>
      <c r="O1737" s="267"/>
      <c r="P1737" s="219"/>
      <c r="Q1737" s="268"/>
      <c r="R1737" s="216" t="str">
        <f ca="1">IF(ISERROR($V1737),"",OFFSET('Smelter Look-up'!$C$4,$V1737-4,0)&amp;"")</f>
        <v/>
      </c>
      <c r="S1737" s="224" t="str">
        <f t="shared" ca="1" si="84"/>
        <v/>
      </c>
      <c r="T1737" s="224" t="str">
        <f ca="1">IF(B1737="","",IF(ISERROR(MATCH($J1737,SorP!$B$1:$B$6230,0)),"",INDIRECT("'SorP'!$A$"&amp;MATCH($J1737,SorP!$B$1:$B$6230,0))))</f>
        <v/>
      </c>
      <c r="U1737" s="239"/>
      <c r="V1737" s="269" t="e">
        <f>IF(C1737="",NA(),MATCH($B1737&amp;$C1737,'Smelter Look-up'!$J:$J,0))</f>
        <v>#N/A</v>
      </c>
      <c r="W1737" s="270"/>
      <c r="X1737" s="270">
        <f t="shared" ca="1" si="85"/>
        <v>0</v>
      </c>
      <c r="Y1737" s="270"/>
      <c r="Z1737" s="270"/>
      <c r="AB1737" s="272" t="str">
        <f t="shared" si="86"/>
        <v/>
      </c>
    </row>
    <row r="1738" spans="1:28" s="271" customFormat="1" ht="20.25">
      <c r="A1738" s="215"/>
      <c r="B1738" s="216" t="str">
        <f>IF(LEN(A1738)=0,"",INDEX('Smelter Look-up'!$A:$A,MATCH($A1738,'Smelter Look-up'!$E:$E,0)))</f>
        <v/>
      </c>
      <c r="C1738" s="220" t="str">
        <f>IF(LEN(A1738)=0,"",INDEX('Smelter Look-up'!$C:$C,MATCH($A1738,'Smelter Look-up'!$E:$E,0)))</f>
        <v/>
      </c>
      <c r="D1738" s="216"/>
      <c r="E1738" s="216" t="str">
        <f ca="1">IF(ISERROR($V1738),"",OFFSET('Smelter Look-up'!$D$4,$V1738-4,0)&amp;"")</f>
        <v/>
      </c>
      <c r="F1738" s="216" t="str">
        <f ca="1">IF(ISERROR($V1738),"",OFFSET('Smelter Look-up'!$E$4,$V1738-4,0))</f>
        <v/>
      </c>
      <c r="G1738" s="216" t="str">
        <f ca="1">IF(C1738=$X$4,"Enter smelter details", IF(ISERROR($V1738),"",OFFSET('Smelter Look-up'!$F$4,$V1738-4,0)))</f>
        <v/>
      </c>
      <c r="H1738" s="217" t="str">
        <f ca="1">IF(ISERROR($V1738),"",OFFSET('Smelter Look-up'!$G$4,$V1738-4,0))</f>
        <v/>
      </c>
      <c r="I1738" s="218" t="str">
        <f ca="1">IF(ISERROR($V1738),"",OFFSET('Smelter Look-up'!$H$4,$V1738-4,0))</f>
        <v/>
      </c>
      <c r="J1738" s="218" t="str">
        <f ca="1">IF(ISERROR($V1738),"",OFFSET('Smelter Look-up'!$I$4,$V1738-4,0))</f>
        <v/>
      </c>
      <c r="K1738" s="267"/>
      <c r="L1738" s="267"/>
      <c r="M1738" s="267"/>
      <c r="N1738" s="267"/>
      <c r="O1738" s="267"/>
      <c r="P1738" s="219"/>
      <c r="Q1738" s="268"/>
      <c r="R1738" s="216" t="str">
        <f ca="1">IF(ISERROR($V1738),"",OFFSET('Smelter Look-up'!$C$4,$V1738-4,0)&amp;"")</f>
        <v/>
      </c>
      <c r="S1738" s="224" t="str">
        <f t="shared" ca="1" si="84"/>
        <v/>
      </c>
      <c r="T1738" s="224" t="str">
        <f ca="1">IF(B1738="","",IF(ISERROR(MATCH($J1738,SorP!$B$1:$B$6230,0)),"",INDIRECT("'SorP'!$A$"&amp;MATCH($J1738,SorP!$B$1:$B$6230,0))))</f>
        <v/>
      </c>
      <c r="U1738" s="239"/>
      <c r="V1738" s="269" t="e">
        <f>IF(C1738="",NA(),MATCH($B1738&amp;$C1738,'Smelter Look-up'!$J:$J,0))</f>
        <v>#N/A</v>
      </c>
      <c r="W1738" s="270"/>
      <c r="X1738" s="270">
        <f t="shared" ca="1" si="85"/>
        <v>0</v>
      </c>
      <c r="Y1738" s="270"/>
      <c r="Z1738" s="270"/>
      <c r="AB1738" s="272" t="str">
        <f t="shared" si="86"/>
        <v/>
      </c>
    </row>
    <row r="1739" spans="1:28" s="271" customFormat="1" ht="20.25">
      <c r="A1739" s="215"/>
      <c r="B1739" s="216" t="str">
        <f>IF(LEN(A1739)=0,"",INDEX('Smelter Look-up'!$A:$A,MATCH($A1739,'Smelter Look-up'!$E:$E,0)))</f>
        <v/>
      </c>
      <c r="C1739" s="220" t="str">
        <f>IF(LEN(A1739)=0,"",INDEX('Smelter Look-up'!$C:$C,MATCH($A1739,'Smelter Look-up'!$E:$E,0)))</f>
        <v/>
      </c>
      <c r="D1739" s="216"/>
      <c r="E1739" s="216" t="str">
        <f ca="1">IF(ISERROR($V1739),"",OFFSET('Smelter Look-up'!$D$4,$V1739-4,0)&amp;"")</f>
        <v/>
      </c>
      <c r="F1739" s="216" t="str">
        <f ca="1">IF(ISERROR($V1739),"",OFFSET('Smelter Look-up'!$E$4,$V1739-4,0))</f>
        <v/>
      </c>
      <c r="G1739" s="216" t="str">
        <f ca="1">IF(C1739=$X$4,"Enter smelter details", IF(ISERROR($V1739),"",OFFSET('Smelter Look-up'!$F$4,$V1739-4,0)))</f>
        <v/>
      </c>
      <c r="H1739" s="217" t="str">
        <f ca="1">IF(ISERROR($V1739),"",OFFSET('Smelter Look-up'!$G$4,$V1739-4,0))</f>
        <v/>
      </c>
      <c r="I1739" s="218" t="str">
        <f ca="1">IF(ISERROR($V1739),"",OFFSET('Smelter Look-up'!$H$4,$V1739-4,0))</f>
        <v/>
      </c>
      <c r="J1739" s="218" t="str">
        <f ca="1">IF(ISERROR($V1739),"",OFFSET('Smelter Look-up'!$I$4,$V1739-4,0))</f>
        <v/>
      </c>
      <c r="K1739" s="267"/>
      <c r="L1739" s="267"/>
      <c r="M1739" s="267"/>
      <c r="N1739" s="267"/>
      <c r="O1739" s="267"/>
      <c r="P1739" s="219"/>
      <c r="Q1739" s="268"/>
      <c r="R1739" s="216" t="str">
        <f ca="1">IF(ISERROR($V1739),"",OFFSET('Smelter Look-up'!$C$4,$V1739-4,0)&amp;"")</f>
        <v/>
      </c>
      <c r="S1739" s="224" t="str">
        <f t="shared" ca="1" si="84"/>
        <v/>
      </c>
      <c r="T1739" s="224" t="str">
        <f ca="1">IF(B1739="","",IF(ISERROR(MATCH($J1739,SorP!$B$1:$B$6230,0)),"",INDIRECT("'SorP'!$A$"&amp;MATCH($J1739,SorP!$B$1:$B$6230,0))))</f>
        <v/>
      </c>
      <c r="U1739" s="239"/>
      <c r="V1739" s="269" t="e">
        <f>IF(C1739="",NA(),MATCH($B1739&amp;$C1739,'Smelter Look-up'!$J:$J,0))</f>
        <v>#N/A</v>
      </c>
      <c r="W1739" s="270"/>
      <c r="X1739" s="270">
        <f t="shared" ca="1" si="85"/>
        <v>0</v>
      </c>
      <c r="Y1739" s="270"/>
      <c r="Z1739" s="270"/>
      <c r="AB1739" s="272" t="str">
        <f t="shared" si="86"/>
        <v/>
      </c>
    </row>
    <row r="1740" spans="1:28" s="271" customFormat="1" ht="20.25">
      <c r="A1740" s="215"/>
      <c r="B1740" s="216" t="str">
        <f>IF(LEN(A1740)=0,"",INDEX('Smelter Look-up'!$A:$A,MATCH($A1740,'Smelter Look-up'!$E:$E,0)))</f>
        <v/>
      </c>
      <c r="C1740" s="220" t="str">
        <f>IF(LEN(A1740)=0,"",INDEX('Smelter Look-up'!$C:$C,MATCH($A1740,'Smelter Look-up'!$E:$E,0)))</f>
        <v/>
      </c>
      <c r="D1740" s="216"/>
      <c r="E1740" s="216" t="str">
        <f ca="1">IF(ISERROR($V1740),"",OFFSET('Smelter Look-up'!$D$4,$V1740-4,0)&amp;"")</f>
        <v/>
      </c>
      <c r="F1740" s="216" t="str">
        <f ca="1">IF(ISERROR($V1740),"",OFFSET('Smelter Look-up'!$E$4,$V1740-4,0))</f>
        <v/>
      </c>
      <c r="G1740" s="216" t="str">
        <f ca="1">IF(C1740=$X$4,"Enter smelter details", IF(ISERROR($V1740),"",OFFSET('Smelter Look-up'!$F$4,$V1740-4,0)))</f>
        <v/>
      </c>
      <c r="H1740" s="217" t="str">
        <f ca="1">IF(ISERROR($V1740),"",OFFSET('Smelter Look-up'!$G$4,$V1740-4,0))</f>
        <v/>
      </c>
      <c r="I1740" s="218" t="str">
        <f ca="1">IF(ISERROR($V1740),"",OFFSET('Smelter Look-up'!$H$4,$V1740-4,0))</f>
        <v/>
      </c>
      <c r="J1740" s="218" t="str">
        <f ca="1">IF(ISERROR($V1740),"",OFFSET('Smelter Look-up'!$I$4,$V1740-4,0))</f>
        <v/>
      </c>
      <c r="K1740" s="267"/>
      <c r="L1740" s="267"/>
      <c r="M1740" s="267"/>
      <c r="N1740" s="267"/>
      <c r="O1740" s="267"/>
      <c r="P1740" s="219"/>
      <c r="Q1740" s="268"/>
      <c r="R1740" s="216" t="str">
        <f ca="1">IF(ISERROR($V1740),"",OFFSET('Smelter Look-up'!$C$4,$V1740-4,0)&amp;"")</f>
        <v/>
      </c>
      <c r="S1740" s="224" t="str">
        <f t="shared" ca="1" si="84"/>
        <v/>
      </c>
      <c r="T1740" s="224" t="str">
        <f ca="1">IF(B1740="","",IF(ISERROR(MATCH($J1740,SorP!$B$1:$B$6230,0)),"",INDIRECT("'SorP'!$A$"&amp;MATCH($J1740,SorP!$B$1:$B$6230,0))))</f>
        <v/>
      </c>
      <c r="U1740" s="239"/>
      <c r="V1740" s="269" t="e">
        <f>IF(C1740="",NA(),MATCH($B1740&amp;$C1740,'Smelter Look-up'!$J:$J,0))</f>
        <v>#N/A</v>
      </c>
      <c r="W1740" s="270"/>
      <c r="X1740" s="270">
        <f t="shared" ca="1" si="85"/>
        <v>0</v>
      </c>
      <c r="Y1740" s="270"/>
      <c r="Z1740" s="270"/>
      <c r="AB1740" s="272" t="str">
        <f t="shared" si="86"/>
        <v/>
      </c>
    </row>
    <row r="1741" spans="1:28" s="271" customFormat="1" ht="20.25">
      <c r="A1741" s="215"/>
      <c r="B1741" s="216" t="str">
        <f>IF(LEN(A1741)=0,"",INDEX('Smelter Look-up'!$A:$A,MATCH($A1741,'Smelter Look-up'!$E:$E,0)))</f>
        <v/>
      </c>
      <c r="C1741" s="220" t="str">
        <f>IF(LEN(A1741)=0,"",INDEX('Smelter Look-up'!$C:$C,MATCH($A1741,'Smelter Look-up'!$E:$E,0)))</f>
        <v/>
      </c>
      <c r="D1741" s="216"/>
      <c r="E1741" s="216" t="str">
        <f ca="1">IF(ISERROR($V1741),"",OFFSET('Smelter Look-up'!$D$4,$V1741-4,0)&amp;"")</f>
        <v/>
      </c>
      <c r="F1741" s="216" t="str">
        <f ca="1">IF(ISERROR($V1741),"",OFFSET('Smelter Look-up'!$E$4,$V1741-4,0))</f>
        <v/>
      </c>
      <c r="G1741" s="216" t="str">
        <f ca="1">IF(C1741=$X$4,"Enter smelter details", IF(ISERROR($V1741),"",OFFSET('Smelter Look-up'!$F$4,$V1741-4,0)))</f>
        <v/>
      </c>
      <c r="H1741" s="217" t="str">
        <f ca="1">IF(ISERROR($V1741),"",OFFSET('Smelter Look-up'!$G$4,$V1741-4,0))</f>
        <v/>
      </c>
      <c r="I1741" s="218" t="str">
        <f ca="1">IF(ISERROR($V1741),"",OFFSET('Smelter Look-up'!$H$4,$V1741-4,0))</f>
        <v/>
      </c>
      <c r="J1741" s="218" t="str">
        <f ca="1">IF(ISERROR($V1741),"",OFFSET('Smelter Look-up'!$I$4,$V1741-4,0))</f>
        <v/>
      </c>
      <c r="K1741" s="267"/>
      <c r="L1741" s="267"/>
      <c r="M1741" s="267"/>
      <c r="N1741" s="267"/>
      <c r="O1741" s="267"/>
      <c r="P1741" s="219"/>
      <c r="Q1741" s="268"/>
      <c r="R1741" s="216" t="str">
        <f ca="1">IF(ISERROR($V1741),"",OFFSET('Smelter Look-up'!$C$4,$V1741-4,0)&amp;"")</f>
        <v/>
      </c>
      <c r="S1741" s="224" t="str">
        <f t="shared" ca="1" si="84"/>
        <v/>
      </c>
      <c r="T1741" s="224" t="str">
        <f ca="1">IF(B1741="","",IF(ISERROR(MATCH($J1741,SorP!$B$1:$B$6230,0)),"",INDIRECT("'SorP'!$A$"&amp;MATCH($J1741,SorP!$B$1:$B$6230,0))))</f>
        <v/>
      </c>
      <c r="U1741" s="239"/>
      <c r="V1741" s="269" t="e">
        <f>IF(C1741="",NA(),MATCH($B1741&amp;$C1741,'Smelter Look-up'!$J:$J,0))</f>
        <v>#N/A</v>
      </c>
      <c r="W1741" s="270"/>
      <c r="X1741" s="270">
        <f t="shared" ca="1" si="85"/>
        <v>0</v>
      </c>
      <c r="Y1741" s="270"/>
      <c r="Z1741" s="270"/>
      <c r="AB1741" s="272" t="str">
        <f t="shared" si="86"/>
        <v/>
      </c>
    </row>
    <row r="1742" spans="1:28" s="271" customFormat="1" ht="20.25">
      <c r="A1742" s="215"/>
      <c r="B1742" s="216" t="str">
        <f>IF(LEN(A1742)=0,"",INDEX('Smelter Look-up'!$A:$A,MATCH($A1742,'Smelter Look-up'!$E:$E,0)))</f>
        <v/>
      </c>
      <c r="C1742" s="220" t="str">
        <f>IF(LEN(A1742)=0,"",INDEX('Smelter Look-up'!$C:$C,MATCH($A1742,'Smelter Look-up'!$E:$E,0)))</f>
        <v/>
      </c>
      <c r="D1742" s="216"/>
      <c r="E1742" s="216" t="str">
        <f ca="1">IF(ISERROR($V1742),"",OFFSET('Smelter Look-up'!$D$4,$V1742-4,0)&amp;"")</f>
        <v/>
      </c>
      <c r="F1742" s="216" t="str">
        <f ca="1">IF(ISERROR($V1742),"",OFFSET('Smelter Look-up'!$E$4,$V1742-4,0))</f>
        <v/>
      </c>
      <c r="G1742" s="216" t="str">
        <f ca="1">IF(C1742=$X$4,"Enter smelter details", IF(ISERROR($V1742),"",OFFSET('Smelter Look-up'!$F$4,$V1742-4,0)))</f>
        <v/>
      </c>
      <c r="H1742" s="217" t="str">
        <f ca="1">IF(ISERROR($V1742),"",OFFSET('Smelter Look-up'!$G$4,$V1742-4,0))</f>
        <v/>
      </c>
      <c r="I1742" s="218" t="str">
        <f ca="1">IF(ISERROR($V1742),"",OFFSET('Smelter Look-up'!$H$4,$V1742-4,0))</f>
        <v/>
      </c>
      <c r="J1742" s="218" t="str">
        <f ca="1">IF(ISERROR($V1742),"",OFFSET('Smelter Look-up'!$I$4,$V1742-4,0))</f>
        <v/>
      </c>
      <c r="K1742" s="267"/>
      <c r="L1742" s="267"/>
      <c r="M1742" s="267"/>
      <c r="N1742" s="267"/>
      <c r="O1742" s="267"/>
      <c r="P1742" s="219"/>
      <c r="Q1742" s="268"/>
      <c r="R1742" s="216" t="str">
        <f ca="1">IF(ISERROR($V1742),"",OFFSET('Smelter Look-up'!$C$4,$V1742-4,0)&amp;"")</f>
        <v/>
      </c>
      <c r="S1742" s="224" t="str">
        <f t="shared" ca="1" si="84"/>
        <v/>
      </c>
      <c r="T1742" s="224" t="str">
        <f ca="1">IF(B1742="","",IF(ISERROR(MATCH($J1742,SorP!$B$1:$B$6230,0)),"",INDIRECT("'SorP'!$A$"&amp;MATCH($J1742,SorP!$B$1:$B$6230,0))))</f>
        <v/>
      </c>
      <c r="U1742" s="239"/>
      <c r="V1742" s="269" t="e">
        <f>IF(C1742="",NA(),MATCH($B1742&amp;$C1742,'Smelter Look-up'!$J:$J,0))</f>
        <v>#N/A</v>
      </c>
      <c r="W1742" s="270"/>
      <c r="X1742" s="270">
        <f t="shared" ca="1" si="85"/>
        <v>0</v>
      </c>
      <c r="Y1742" s="270"/>
      <c r="Z1742" s="270"/>
      <c r="AB1742" s="272" t="str">
        <f t="shared" si="86"/>
        <v/>
      </c>
    </row>
    <row r="1743" spans="1:28" s="271" customFormat="1" ht="20.25">
      <c r="A1743" s="215"/>
      <c r="B1743" s="216" t="str">
        <f>IF(LEN(A1743)=0,"",INDEX('Smelter Look-up'!$A:$A,MATCH($A1743,'Smelter Look-up'!$E:$E,0)))</f>
        <v/>
      </c>
      <c r="C1743" s="220" t="str">
        <f>IF(LEN(A1743)=0,"",INDEX('Smelter Look-up'!$C:$C,MATCH($A1743,'Smelter Look-up'!$E:$E,0)))</f>
        <v/>
      </c>
      <c r="D1743" s="216"/>
      <c r="E1743" s="216" t="str">
        <f ca="1">IF(ISERROR($V1743),"",OFFSET('Smelter Look-up'!$D$4,$V1743-4,0)&amp;"")</f>
        <v/>
      </c>
      <c r="F1743" s="216" t="str">
        <f ca="1">IF(ISERROR($V1743),"",OFFSET('Smelter Look-up'!$E$4,$V1743-4,0))</f>
        <v/>
      </c>
      <c r="G1743" s="216" t="str">
        <f ca="1">IF(C1743=$X$4,"Enter smelter details", IF(ISERROR($V1743),"",OFFSET('Smelter Look-up'!$F$4,$V1743-4,0)))</f>
        <v/>
      </c>
      <c r="H1743" s="217" t="str">
        <f ca="1">IF(ISERROR($V1743),"",OFFSET('Smelter Look-up'!$G$4,$V1743-4,0))</f>
        <v/>
      </c>
      <c r="I1743" s="218" t="str">
        <f ca="1">IF(ISERROR($V1743),"",OFFSET('Smelter Look-up'!$H$4,$V1743-4,0))</f>
        <v/>
      </c>
      <c r="J1743" s="218" t="str">
        <f ca="1">IF(ISERROR($V1743),"",OFFSET('Smelter Look-up'!$I$4,$V1743-4,0))</f>
        <v/>
      </c>
      <c r="K1743" s="267"/>
      <c r="L1743" s="267"/>
      <c r="M1743" s="267"/>
      <c r="N1743" s="267"/>
      <c r="O1743" s="267"/>
      <c r="P1743" s="219"/>
      <c r="Q1743" s="268"/>
      <c r="R1743" s="216" t="str">
        <f ca="1">IF(ISERROR($V1743),"",OFFSET('Smelter Look-up'!$C$4,$V1743-4,0)&amp;"")</f>
        <v/>
      </c>
      <c r="S1743" s="224" t="str">
        <f t="shared" ca="1" si="84"/>
        <v/>
      </c>
      <c r="T1743" s="224" t="str">
        <f ca="1">IF(B1743="","",IF(ISERROR(MATCH($J1743,SorP!$B$1:$B$6230,0)),"",INDIRECT("'SorP'!$A$"&amp;MATCH($J1743,SorP!$B$1:$B$6230,0))))</f>
        <v/>
      </c>
      <c r="U1743" s="239"/>
      <c r="V1743" s="269" t="e">
        <f>IF(C1743="",NA(),MATCH($B1743&amp;$C1743,'Smelter Look-up'!$J:$J,0))</f>
        <v>#N/A</v>
      </c>
      <c r="W1743" s="270"/>
      <c r="X1743" s="270">
        <f t="shared" ca="1" si="85"/>
        <v>0</v>
      </c>
      <c r="Y1743" s="270"/>
      <c r="Z1743" s="270"/>
      <c r="AB1743" s="272" t="str">
        <f t="shared" si="86"/>
        <v/>
      </c>
    </row>
    <row r="1744" spans="1:28" s="271" customFormat="1" ht="20.25">
      <c r="A1744" s="215"/>
      <c r="B1744" s="216" t="str">
        <f>IF(LEN(A1744)=0,"",INDEX('Smelter Look-up'!$A:$A,MATCH($A1744,'Smelter Look-up'!$E:$E,0)))</f>
        <v/>
      </c>
      <c r="C1744" s="220" t="str">
        <f>IF(LEN(A1744)=0,"",INDEX('Smelter Look-up'!$C:$C,MATCH($A1744,'Smelter Look-up'!$E:$E,0)))</f>
        <v/>
      </c>
      <c r="D1744" s="216"/>
      <c r="E1744" s="216" t="str">
        <f ca="1">IF(ISERROR($V1744),"",OFFSET('Smelter Look-up'!$D$4,$V1744-4,0)&amp;"")</f>
        <v/>
      </c>
      <c r="F1744" s="216" t="str">
        <f ca="1">IF(ISERROR($V1744),"",OFFSET('Smelter Look-up'!$E$4,$V1744-4,0))</f>
        <v/>
      </c>
      <c r="G1744" s="216" t="str">
        <f ca="1">IF(C1744=$X$4,"Enter smelter details", IF(ISERROR($V1744),"",OFFSET('Smelter Look-up'!$F$4,$V1744-4,0)))</f>
        <v/>
      </c>
      <c r="H1744" s="217" t="str">
        <f ca="1">IF(ISERROR($V1744),"",OFFSET('Smelter Look-up'!$G$4,$V1744-4,0))</f>
        <v/>
      </c>
      <c r="I1744" s="218" t="str">
        <f ca="1">IF(ISERROR($V1744),"",OFFSET('Smelter Look-up'!$H$4,$V1744-4,0))</f>
        <v/>
      </c>
      <c r="J1744" s="218" t="str">
        <f ca="1">IF(ISERROR($V1744),"",OFFSET('Smelter Look-up'!$I$4,$V1744-4,0))</f>
        <v/>
      </c>
      <c r="K1744" s="267"/>
      <c r="L1744" s="267"/>
      <c r="M1744" s="267"/>
      <c r="N1744" s="267"/>
      <c r="O1744" s="267"/>
      <c r="P1744" s="219"/>
      <c r="Q1744" s="268"/>
      <c r="R1744" s="216" t="str">
        <f ca="1">IF(ISERROR($V1744),"",OFFSET('Smelter Look-up'!$C$4,$V1744-4,0)&amp;"")</f>
        <v/>
      </c>
      <c r="S1744" s="224" t="str">
        <f t="shared" ca="1" si="84"/>
        <v/>
      </c>
      <c r="T1744" s="224" t="str">
        <f ca="1">IF(B1744="","",IF(ISERROR(MATCH($J1744,SorP!$B$1:$B$6230,0)),"",INDIRECT("'SorP'!$A$"&amp;MATCH($J1744,SorP!$B$1:$B$6230,0))))</f>
        <v/>
      </c>
      <c r="U1744" s="239"/>
      <c r="V1744" s="269" t="e">
        <f>IF(C1744="",NA(),MATCH($B1744&amp;$C1744,'Smelter Look-up'!$J:$J,0))</f>
        <v>#N/A</v>
      </c>
      <c r="W1744" s="270"/>
      <c r="X1744" s="270">
        <f t="shared" ca="1" si="85"/>
        <v>0</v>
      </c>
      <c r="Y1744" s="270"/>
      <c r="Z1744" s="270"/>
      <c r="AB1744" s="272" t="str">
        <f t="shared" si="86"/>
        <v/>
      </c>
    </row>
    <row r="1745" spans="1:28" s="271" customFormat="1" ht="20.25">
      <c r="A1745" s="215"/>
      <c r="B1745" s="216" t="str">
        <f>IF(LEN(A1745)=0,"",INDEX('Smelter Look-up'!$A:$A,MATCH($A1745,'Smelter Look-up'!$E:$E,0)))</f>
        <v/>
      </c>
      <c r="C1745" s="220" t="str">
        <f>IF(LEN(A1745)=0,"",INDEX('Smelter Look-up'!$C:$C,MATCH($A1745,'Smelter Look-up'!$E:$E,0)))</f>
        <v/>
      </c>
      <c r="D1745" s="216"/>
      <c r="E1745" s="216" t="str">
        <f ca="1">IF(ISERROR($V1745),"",OFFSET('Smelter Look-up'!$D$4,$V1745-4,0)&amp;"")</f>
        <v/>
      </c>
      <c r="F1745" s="216" t="str">
        <f ca="1">IF(ISERROR($V1745),"",OFFSET('Smelter Look-up'!$E$4,$V1745-4,0))</f>
        <v/>
      </c>
      <c r="G1745" s="216" t="str">
        <f ca="1">IF(C1745=$X$4,"Enter smelter details", IF(ISERROR($V1745),"",OFFSET('Smelter Look-up'!$F$4,$V1745-4,0)))</f>
        <v/>
      </c>
      <c r="H1745" s="217" t="str">
        <f ca="1">IF(ISERROR($V1745),"",OFFSET('Smelter Look-up'!$G$4,$V1745-4,0))</f>
        <v/>
      </c>
      <c r="I1745" s="218" t="str">
        <f ca="1">IF(ISERROR($V1745),"",OFFSET('Smelter Look-up'!$H$4,$V1745-4,0))</f>
        <v/>
      </c>
      <c r="J1745" s="218" t="str">
        <f ca="1">IF(ISERROR($V1745),"",OFFSET('Smelter Look-up'!$I$4,$V1745-4,0))</f>
        <v/>
      </c>
      <c r="K1745" s="267"/>
      <c r="L1745" s="267"/>
      <c r="M1745" s="267"/>
      <c r="N1745" s="267"/>
      <c r="O1745" s="267"/>
      <c r="P1745" s="219"/>
      <c r="Q1745" s="268"/>
      <c r="R1745" s="216" t="str">
        <f ca="1">IF(ISERROR($V1745),"",OFFSET('Smelter Look-up'!$C$4,$V1745-4,0)&amp;"")</f>
        <v/>
      </c>
      <c r="S1745" s="224" t="str">
        <f t="shared" ca="1" si="84"/>
        <v/>
      </c>
      <c r="T1745" s="224" t="str">
        <f ca="1">IF(B1745="","",IF(ISERROR(MATCH($J1745,SorP!$B$1:$B$6230,0)),"",INDIRECT("'SorP'!$A$"&amp;MATCH($J1745,SorP!$B$1:$B$6230,0))))</f>
        <v/>
      </c>
      <c r="U1745" s="239"/>
      <c r="V1745" s="269" t="e">
        <f>IF(C1745="",NA(),MATCH($B1745&amp;$C1745,'Smelter Look-up'!$J:$J,0))</f>
        <v>#N/A</v>
      </c>
      <c r="W1745" s="270"/>
      <c r="X1745" s="270">
        <f t="shared" ca="1" si="85"/>
        <v>0</v>
      </c>
      <c r="Y1745" s="270"/>
      <c r="Z1745" s="270"/>
      <c r="AB1745" s="272" t="str">
        <f t="shared" si="86"/>
        <v/>
      </c>
    </row>
    <row r="1746" spans="1:28" s="271" customFormat="1" ht="20.25">
      <c r="A1746" s="215"/>
      <c r="B1746" s="216" t="str">
        <f>IF(LEN(A1746)=0,"",INDEX('Smelter Look-up'!$A:$A,MATCH($A1746,'Smelter Look-up'!$E:$E,0)))</f>
        <v/>
      </c>
      <c r="C1746" s="220" t="str">
        <f>IF(LEN(A1746)=0,"",INDEX('Smelter Look-up'!$C:$C,MATCH($A1746,'Smelter Look-up'!$E:$E,0)))</f>
        <v/>
      </c>
      <c r="D1746" s="216"/>
      <c r="E1746" s="216" t="str">
        <f ca="1">IF(ISERROR($V1746),"",OFFSET('Smelter Look-up'!$D$4,$V1746-4,0)&amp;"")</f>
        <v/>
      </c>
      <c r="F1746" s="216" t="str">
        <f ca="1">IF(ISERROR($V1746),"",OFFSET('Smelter Look-up'!$E$4,$V1746-4,0))</f>
        <v/>
      </c>
      <c r="G1746" s="216" t="str">
        <f ca="1">IF(C1746=$X$4,"Enter smelter details", IF(ISERROR($V1746),"",OFFSET('Smelter Look-up'!$F$4,$V1746-4,0)))</f>
        <v/>
      </c>
      <c r="H1746" s="217" t="str">
        <f ca="1">IF(ISERROR($V1746),"",OFFSET('Smelter Look-up'!$G$4,$V1746-4,0))</f>
        <v/>
      </c>
      <c r="I1746" s="218" t="str">
        <f ca="1">IF(ISERROR($V1746),"",OFFSET('Smelter Look-up'!$H$4,$V1746-4,0))</f>
        <v/>
      </c>
      <c r="J1746" s="218" t="str">
        <f ca="1">IF(ISERROR($V1746),"",OFFSET('Smelter Look-up'!$I$4,$V1746-4,0))</f>
        <v/>
      </c>
      <c r="K1746" s="267"/>
      <c r="L1746" s="267"/>
      <c r="M1746" s="267"/>
      <c r="N1746" s="267"/>
      <c r="O1746" s="267"/>
      <c r="P1746" s="219"/>
      <c r="Q1746" s="268"/>
      <c r="R1746" s="216" t="str">
        <f ca="1">IF(ISERROR($V1746),"",OFFSET('Smelter Look-up'!$C$4,$V1746-4,0)&amp;"")</f>
        <v/>
      </c>
      <c r="S1746" s="224" t="str">
        <f t="shared" ca="1" si="84"/>
        <v/>
      </c>
      <c r="T1746" s="224" t="str">
        <f ca="1">IF(B1746="","",IF(ISERROR(MATCH($J1746,SorP!$B$1:$B$6230,0)),"",INDIRECT("'SorP'!$A$"&amp;MATCH($J1746,SorP!$B$1:$B$6230,0))))</f>
        <v/>
      </c>
      <c r="U1746" s="239"/>
      <c r="V1746" s="269" t="e">
        <f>IF(C1746="",NA(),MATCH($B1746&amp;$C1746,'Smelter Look-up'!$J:$J,0))</f>
        <v>#N/A</v>
      </c>
      <c r="W1746" s="270"/>
      <c r="X1746" s="270">
        <f t="shared" ca="1" si="85"/>
        <v>0</v>
      </c>
      <c r="Y1746" s="270"/>
      <c r="Z1746" s="270"/>
      <c r="AB1746" s="272" t="str">
        <f t="shared" si="86"/>
        <v/>
      </c>
    </row>
    <row r="1747" spans="1:28" s="271" customFormat="1" ht="20.25">
      <c r="A1747" s="215"/>
      <c r="B1747" s="216" t="str">
        <f>IF(LEN(A1747)=0,"",INDEX('Smelter Look-up'!$A:$A,MATCH($A1747,'Smelter Look-up'!$E:$E,0)))</f>
        <v/>
      </c>
      <c r="C1747" s="220" t="str">
        <f>IF(LEN(A1747)=0,"",INDEX('Smelter Look-up'!$C:$C,MATCH($A1747,'Smelter Look-up'!$E:$E,0)))</f>
        <v/>
      </c>
      <c r="D1747" s="216"/>
      <c r="E1747" s="216" t="str">
        <f ca="1">IF(ISERROR($V1747),"",OFFSET('Smelter Look-up'!$D$4,$V1747-4,0)&amp;"")</f>
        <v/>
      </c>
      <c r="F1747" s="216" t="str">
        <f ca="1">IF(ISERROR($V1747),"",OFFSET('Smelter Look-up'!$E$4,$V1747-4,0))</f>
        <v/>
      </c>
      <c r="G1747" s="216" t="str">
        <f ca="1">IF(C1747=$X$4,"Enter smelter details", IF(ISERROR($V1747),"",OFFSET('Smelter Look-up'!$F$4,$V1747-4,0)))</f>
        <v/>
      </c>
      <c r="H1747" s="217" t="str">
        <f ca="1">IF(ISERROR($V1747),"",OFFSET('Smelter Look-up'!$G$4,$V1747-4,0))</f>
        <v/>
      </c>
      <c r="I1747" s="218" t="str">
        <f ca="1">IF(ISERROR($V1747),"",OFFSET('Smelter Look-up'!$H$4,$V1747-4,0))</f>
        <v/>
      </c>
      <c r="J1747" s="218" t="str">
        <f ca="1">IF(ISERROR($V1747),"",OFFSET('Smelter Look-up'!$I$4,$V1747-4,0))</f>
        <v/>
      </c>
      <c r="K1747" s="267"/>
      <c r="L1747" s="267"/>
      <c r="M1747" s="267"/>
      <c r="N1747" s="267"/>
      <c r="O1747" s="267"/>
      <c r="P1747" s="219"/>
      <c r="Q1747" s="268"/>
      <c r="R1747" s="216" t="str">
        <f ca="1">IF(ISERROR($V1747),"",OFFSET('Smelter Look-up'!$C$4,$V1747-4,0)&amp;"")</f>
        <v/>
      </c>
      <c r="S1747" s="224" t="str">
        <f t="shared" ca="1" si="84"/>
        <v/>
      </c>
      <c r="T1747" s="224" t="str">
        <f ca="1">IF(B1747="","",IF(ISERROR(MATCH($J1747,SorP!$B$1:$B$6230,0)),"",INDIRECT("'SorP'!$A$"&amp;MATCH($J1747,SorP!$B$1:$B$6230,0))))</f>
        <v/>
      </c>
      <c r="U1747" s="239"/>
      <c r="V1747" s="269" t="e">
        <f>IF(C1747="",NA(),MATCH($B1747&amp;$C1747,'Smelter Look-up'!$J:$J,0))</f>
        <v>#N/A</v>
      </c>
      <c r="W1747" s="270"/>
      <c r="X1747" s="270">
        <f t="shared" ca="1" si="85"/>
        <v>0</v>
      </c>
      <c r="Y1747" s="270"/>
      <c r="Z1747" s="270"/>
      <c r="AB1747" s="272" t="str">
        <f t="shared" si="86"/>
        <v/>
      </c>
    </row>
    <row r="1748" spans="1:28" s="271" customFormat="1" ht="20.25">
      <c r="A1748" s="215"/>
      <c r="B1748" s="216" t="str">
        <f>IF(LEN(A1748)=0,"",INDEX('Smelter Look-up'!$A:$A,MATCH($A1748,'Smelter Look-up'!$E:$E,0)))</f>
        <v/>
      </c>
      <c r="C1748" s="220" t="str">
        <f>IF(LEN(A1748)=0,"",INDEX('Smelter Look-up'!$C:$C,MATCH($A1748,'Smelter Look-up'!$E:$E,0)))</f>
        <v/>
      </c>
      <c r="D1748" s="216"/>
      <c r="E1748" s="216" t="str">
        <f ca="1">IF(ISERROR($V1748),"",OFFSET('Smelter Look-up'!$D$4,$V1748-4,0)&amp;"")</f>
        <v/>
      </c>
      <c r="F1748" s="216" t="str">
        <f ca="1">IF(ISERROR($V1748),"",OFFSET('Smelter Look-up'!$E$4,$V1748-4,0))</f>
        <v/>
      </c>
      <c r="G1748" s="216" t="str">
        <f ca="1">IF(C1748=$X$4,"Enter smelter details", IF(ISERROR($V1748),"",OFFSET('Smelter Look-up'!$F$4,$V1748-4,0)))</f>
        <v/>
      </c>
      <c r="H1748" s="217" t="str">
        <f ca="1">IF(ISERROR($V1748),"",OFFSET('Smelter Look-up'!$G$4,$V1748-4,0))</f>
        <v/>
      </c>
      <c r="I1748" s="218" t="str">
        <f ca="1">IF(ISERROR($V1748),"",OFFSET('Smelter Look-up'!$H$4,$V1748-4,0))</f>
        <v/>
      </c>
      <c r="J1748" s="218" t="str">
        <f ca="1">IF(ISERROR($V1748),"",OFFSET('Smelter Look-up'!$I$4,$V1748-4,0))</f>
        <v/>
      </c>
      <c r="K1748" s="267"/>
      <c r="L1748" s="267"/>
      <c r="M1748" s="267"/>
      <c r="N1748" s="267"/>
      <c r="O1748" s="267"/>
      <c r="P1748" s="219"/>
      <c r="Q1748" s="268"/>
      <c r="R1748" s="216" t="str">
        <f ca="1">IF(ISERROR($V1748),"",OFFSET('Smelter Look-up'!$C$4,$V1748-4,0)&amp;"")</f>
        <v/>
      </c>
      <c r="S1748" s="224" t="str">
        <f t="shared" ca="1" si="84"/>
        <v/>
      </c>
      <c r="T1748" s="224" t="str">
        <f ca="1">IF(B1748="","",IF(ISERROR(MATCH($J1748,SorP!$B$1:$B$6230,0)),"",INDIRECT("'SorP'!$A$"&amp;MATCH($J1748,SorP!$B$1:$B$6230,0))))</f>
        <v/>
      </c>
      <c r="U1748" s="239"/>
      <c r="V1748" s="269" t="e">
        <f>IF(C1748="",NA(),MATCH($B1748&amp;$C1748,'Smelter Look-up'!$J:$J,0))</f>
        <v>#N/A</v>
      </c>
      <c r="W1748" s="270"/>
      <c r="X1748" s="270">
        <f t="shared" ca="1" si="85"/>
        <v>0</v>
      </c>
      <c r="Y1748" s="270"/>
      <c r="Z1748" s="270"/>
      <c r="AB1748" s="272" t="str">
        <f t="shared" si="86"/>
        <v/>
      </c>
    </row>
    <row r="1749" spans="1:28" s="271" customFormat="1" ht="20.25">
      <c r="A1749" s="215"/>
      <c r="B1749" s="216" t="str">
        <f>IF(LEN(A1749)=0,"",INDEX('Smelter Look-up'!$A:$A,MATCH($A1749,'Smelter Look-up'!$E:$E,0)))</f>
        <v/>
      </c>
      <c r="C1749" s="220" t="str">
        <f>IF(LEN(A1749)=0,"",INDEX('Smelter Look-up'!$C:$C,MATCH($A1749,'Smelter Look-up'!$E:$E,0)))</f>
        <v/>
      </c>
      <c r="D1749" s="216"/>
      <c r="E1749" s="216" t="str">
        <f ca="1">IF(ISERROR($V1749),"",OFFSET('Smelter Look-up'!$D$4,$V1749-4,0)&amp;"")</f>
        <v/>
      </c>
      <c r="F1749" s="216" t="str">
        <f ca="1">IF(ISERROR($V1749),"",OFFSET('Smelter Look-up'!$E$4,$V1749-4,0))</f>
        <v/>
      </c>
      <c r="G1749" s="216" t="str">
        <f ca="1">IF(C1749=$X$4,"Enter smelter details", IF(ISERROR($V1749),"",OFFSET('Smelter Look-up'!$F$4,$V1749-4,0)))</f>
        <v/>
      </c>
      <c r="H1749" s="217" t="str">
        <f ca="1">IF(ISERROR($V1749),"",OFFSET('Smelter Look-up'!$G$4,$V1749-4,0))</f>
        <v/>
      </c>
      <c r="I1749" s="218" t="str">
        <f ca="1">IF(ISERROR($V1749),"",OFFSET('Smelter Look-up'!$H$4,$V1749-4,0))</f>
        <v/>
      </c>
      <c r="J1749" s="218" t="str">
        <f ca="1">IF(ISERROR($V1749),"",OFFSET('Smelter Look-up'!$I$4,$V1749-4,0))</f>
        <v/>
      </c>
      <c r="K1749" s="267"/>
      <c r="L1749" s="267"/>
      <c r="M1749" s="267"/>
      <c r="N1749" s="267"/>
      <c r="O1749" s="267"/>
      <c r="P1749" s="219"/>
      <c r="Q1749" s="268"/>
      <c r="R1749" s="216" t="str">
        <f ca="1">IF(ISERROR($V1749),"",OFFSET('Smelter Look-up'!$C$4,$V1749-4,0)&amp;"")</f>
        <v/>
      </c>
      <c r="S1749" s="224" t="str">
        <f t="shared" ca="1" si="84"/>
        <v/>
      </c>
      <c r="T1749" s="224" t="str">
        <f ca="1">IF(B1749="","",IF(ISERROR(MATCH($J1749,SorP!$B$1:$B$6230,0)),"",INDIRECT("'SorP'!$A$"&amp;MATCH($J1749,SorP!$B$1:$B$6230,0))))</f>
        <v/>
      </c>
      <c r="U1749" s="239"/>
      <c r="V1749" s="269" t="e">
        <f>IF(C1749="",NA(),MATCH($B1749&amp;$C1749,'Smelter Look-up'!$J:$J,0))</f>
        <v>#N/A</v>
      </c>
      <c r="W1749" s="270"/>
      <c r="X1749" s="270">
        <f t="shared" ca="1" si="85"/>
        <v>0</v>
      </c>
      <c r="Y1749" s="270"/>
      <c r="Z1749" s="270"/>
      <c r="AB1749" s="272" t="str">
        <f t="shared" si="86"/>
        <v/>
      </c>
    </row>
    <row r="1750" spans="1:28" s="271" customFormat="1" ht="20.25">
      <c r="A1750" s="215"/>
      <c r="B1750" s="216" t="str">
        <f>IF(LEN(A1750)=0,"",INDEX('Smelter Look-up'!$A:$A,MATCH($A1750,'Smelter Look-up'!$E:$E,0)))</f>
        <v/>
      </c>
      <c r="C1750" s="220" t="str">
        <f>IF(LEN(A1750)=0,"",INDEX('Smelter Look-up'!$C:$C,MATCH($A1750,'Smelter Look-up'!$E:$E,0)))</f>
        <v/>
      </c>
      <c r="D1750" s="216"/>
      <c r="E1750" s="216" t="str">
        <f ca="1">IF(ISERROR($V1750),"",OFFSET('Smelter Look-up'!$D$4,$V1750-4,0)&amp;"")</f>
        <v/>
      </c>
      <c r="F1750" s="216" t="str">
        <f ca="1">IF(ISERROR($V1750),"",OFFSET('Smelter Look-up'!$E$4,$V1750-4,0))</f>
        <v/>
      </c>
      <c r="G1750" s="216" t="str">
        <f ca="1">IF(C1750=$X$4,"Enter smelter details", IF(ISERROR($V1750),"",OFFSET('Smelter Look-up'!$F$4,$V1750-4,0)))</f>
        <v/>
      </c>
      <c r="H1750" s="217" t="str">
        <f ca="1">IF(ISERROR($V1750),"",OFFSET('Smelter Look-up'!$G$4,$V1750-4,0))</f>
        <v/>
      </c>
      <c r="I1750" s="218" t="str">
        <f ca="1">IF(ISERROR($V1750),"",OFFSET('Smelter Look-up'!$H$4,$V1750-4,0))</f>
        <v/>
      </c>
      <c r="J1750" s="218" t="str">
        <f ca="1">IF(ISERROR($V1750),"",OFFSET('Smelter Look-up'!$I$4,$V1750-4,0))</f>
        <v/>
      </c>
      <c r="K1750" s="267"/>
      <c r="L1750" s="267"/>
      <c r="M1750" s="267"/>
      <c r="N1750" s="267"/>
      <c r="O1750" s="267"/>
      <c r="P1750" s="219"/>
      <c r="Q1750" s="268"/>
      <c r="R1750" s="216" t="str">
        <f ca="1">IF(ISERROR($V1750),"",OFFSET('Smelter Look-up'!$C$4,$V1750-4,0)&amp;"")</f>
        <v/>
      </c>
      <c r="S1750" s="224" t="str">
        <f t="shared" ca="1" si="84"/>
        <v/>
      </c>
      <c r="T1750" s="224" t="str">
        <f ca="1">IF(B1750="","",IF(ISERROR(MATCH($J1750,SorP!$B$1:$B$6230,0)),"",INDIRECT("'SorP'!$A$"&amp;MATCH($J1750,SorP!$B$1:$B$6230,0))))</f>
        <v/>
      </c>
      <c r="U1750" s="239"/>
      <c r="V1750" s="269" t="e">
        <f>IF(C1750="",NA(),MATCH($B1750&amp;$C1750,'Smelter Look-up'!$J:$J,0))</f>
        <v>#N/A</v>
      </c>
      <c r="W1750" s="270"/>
      <c r="X1750" s="270">
        <f t="shared" ca="1" si="85"/>
        <v>0</v>
      </c>
      <c r="Y1750" s="270"/>
      <c r="Z1750" s="270"/>
      <c r="AB1750" s="272" t="str">
        <f t="shared" si="86"/>
        <v/>
      </c>
    </row>
    <row r="1751" spans="1:28" s="271" customFormat="1" ht="20.25">
      <c r="A1751" s="215"/>
      <c r="B1751" s="216" t="str">
        <f>IF(LEN(A1751)=0,"",INDEX('Smelter Look-up'!$A:$A,MATCH($A1751,'Smelter Look-up'!$E:$E,0)))</f>
        <v/>
      </c>
      <c r="C1751" s="220" t="str">
        <f>IF(LEN(A1751)=0,"",INDEX('Smelter Look-up'!$C:$C,MATCH($A1751,'Smelter Look-up'!$E:$E,0)))</f>
        <v/>
      </c>
      <c r="D1751" s="216"/>
      <c r="E1751" s="216" t="str">
        <f ca="1">IF(ISERROR($V1751),"",OFFSET('Smelter Look-up'!$D$4,$V1751-4,0)&amp;"")</f>
        <v/>
      </c>
      <c r="F1751" s="216" t="str">
        <f ca="1">IF(ISERROR($V1751),"",OFFSET('Smelter Look-up'!$E$4,$V1751-4,0))</f>
        <v/>
      </c>
      <c r="G1751" s="216" t="str">
        <f ca="1">IF(C1751=$X$4,"Enter smelter details", IF(ISERROR($V1751),"",OFFSET('Smelter Look-up'!$F$4,$V1751-4,0)))</f>
        <v/>
      </c>
      <c r="H1751" s="217" t="str">
        <f ca="1">IF(ISERROR($V1751),"",OFFSET('Smelter Look-up'!$G$4,$V1751-4,0))</f>
        <v/>
      </c>
      <c r="I1751" s="218" t="str">
        <f ca="1">IF(ISERROR($V1751),"",OFFSET('Smelter Look-up'!$H$4,$V1751-4,0))</f>
        <v/>
      </c>
      <c r="J1751" s="218" t="str">
        <f ca="1">IF(ISERROR($V1751),"",OFFSET('Smelter Look-up'!$I$4,$V1751-4,0))</f>
        <v/>
      </c>
      <c r="K1751" s="267"/>
      <c r="L1751" s="267"/>
      <c r="M1751" s="267"/>
      <c r="N1751" s="267"/>
      <c r="O1751" s="267"/>
      <c r="P1751" s="219"/>
      <c r="Q1751" s="268"/>
      <c r="R1751" s="216" t="str">
        <f ca="1">IF(ISERROR($V1751),"",OFFSET('Smelter Look-up'!$C$4,$V1751-4,0)&amp;"")</f>
        <v/>
      </c>
      <c r="S1751" s="224" t="str">
        <f t="shared" ca="1" si="84"/>
        <v/>
      </c>
      <c r="T1751" s="224" t="str">
        <f ca="1">IF(B1751="","",IF(ISERROR(MATCH($J1751,SorP!$B$1:$B$6230,0)),"",INDIRECT("'SorP'!$A$"&amp;MATCH($J1751,SorP!$B$1:$B$6230,0))))</f>
        <v/>
      </c>
      <c r="U1751" s="239"/>
      <c r="V1751" s="269" t="e">
        <f>IF(C1751="",NA(),MATCH($B1751&amp;$C1751,'Smelter Look-up'!$J:$J,0))</f>
        <v>#N/A</v>
      </c>
      <c r="W1751" s="270"/>
      <c r="X1751" s="270">
        <f t="shared" ca="1" si="85"/>
        <v>0</v>
      </c>
      <c r="Y1751" s="270"/>
      <c r="Z1751" s="270"/>
      <c r="AB1751" s="272" t="str">
        <f t="shared" si="86"/>
        <v/>
      </c>
    </row>
    <row r="1752" spans="1:28" s="271" customFormat="1" ht="20.25">
      <c r="A1752" s="215"/>
      <c r="B1752" s="216" t="str">
        <f>IF(LEN(A1752)=0,"",INDEX('Smelter Look-up'!$A:$A,MATCH($A1752,'Smelter Look-up'!$E:$E,0)))</f>
        <v/>
      </c>
      <c r="C1752" s="220" t="str">
        <f>IF(LEN(A1752)=0,"",INDEX('Smelter Look-up'!$C:$C,MATCH($A1752,'Smelter Look-up'!$E:$E,0)))</f>
        <v/>
      </c>
      <c r="D1752" s="216"/>
      <c r="E1752" s="216" t="str">
        <f ca="1">IF(ISERROR($V1752),"",OFFSET('Smelter Look-up'!$D$4,$V1752-4,0)&amp;"")</f>
        <v/>
      </c>
      <c r="F1752" s="216" t="str">
        <f ca="1">IF(ISERROR($V1752),"",OFFSET('Smelter Look-up'!$E$4,$V1752-4,0))</f>
        <v/>
      </c>
      <c r="G1752" s="216" t="str">
        <f ca="1">IF(C1752=$X$4,"Enter smelter details", IF(ISERROR($V1752),"",OFFSET('Smelter Look-up'!$F$4,$V1752-4,0)))</f>
        <v/>
      </c>
      <c r="H1752" s="217" t="str">
        <f ca="1">IF(ISERROR($V1752),"",OFFSET('Smelter Look-up'!$G$4,$V1752-4,0))</f>
        <v/>
      </c>
      <c r="I1752" s="218" t="str">
        <f ca="1">IF(ISERROR($V1752),"",OFFSET('Smelter Look-up'!$H$4,$V1752-4,0))</f>
        <v/>
      </c>
      <c r="J1752" s="218" t="str">
        <f ca="1">IF(ISERROR($V1752),"",OFFSET('Smelter Look-up'!$I$4,$V1752-4,0))</f>
        <v/>
      </c>
      <c r="K1752" s="267"/>
      <c r="L1752" s="267"/>
      <c r="M1752" s="267"/>
      <c r="N1752" s="267"/>
      <c r="O1752" s="267"/>
      <c r="P1752" s="219"/>
      <c r="Q1752" s="268"/>
      <c r="R1752" s="216" t="str">
        <f ca="1">IF(ISERROR($V1752),"",OFFSET('Smelter Look-up'!$C$4,$V1752-4,0)&amp;"")</f>
        <v/>
      </c>
      <c r="S1752" s="224" t="str">
        <f t="shared" ca="1" si="84"/>
        <v/>
      </c>
      <c r="T1752" s="224" t="str">
        <f ca="1">IF(B1752="","",IF(ISERROR(MATCH($J1752,SorP!$B$1:$B$6230,0)),"",INDIRECT("'SorP'!$A$"&amp;MATCH($J1752,SorP!$B$1:$B$6230,0))))</f>
        <v/>
      </c>
      <c r="U1752" s="239"/>
      <c r="V1752" s="269" t="e">
        <f>IF(C1752="",NA(),MATCH($B1752&amp;$C1752,'Smelter Look-up'!$J:$J,0))</f>
        <v>#N/A</v>
      </c>
      <c r="W1752" s="270"/>
      <c r="X1752" s="270">
        <f t="shared" ca="1" si="85"/>
        <v>0</v>
      </c>
      <c r="Y1752" s="270"/>
      <c r="Z1752" s="270"/>
      <c r="AB1752" s="272" t="str">
        <f t="shared" si="86"/>
        <v/>
      </c>
    </row>
    <row r="1753" spans="1:28" s="271" customFormat="1" ht="20.25">
      <c r="A1753" s="215"/>
      <c r="B1753" s="216" t="str">
        <f>IF(LEN(A1753)=0,"",INDEX('Smelter Look-up'!$A:$A,MATCH($A1753,'Smelter Look-up'!$E:$E,0)))</f>
        <v/>
      </c>
      <c r="C1753" s="220" t="str">
        <f>IF(LEN(A1753)=0,"",INDEX('Smelter Look-up'!$C:$C,MATCH($A1753,'Smelter Look-up'!$E:$E,0)))</f>
        <v/>
      </c>
      <c r="D1753" s="216"/>
      <c r="E1753" s="216" t="str">
        <f ca="1">IF(ISERROR($V1753),"",OFFSET('Smelter Look-up'!$D$4,$V1753-4,0)&amp;"")</f>
        <v/>
      </c>
      <c r="F1753" s="216" t="str">
        <f ca="1">IF(ISERROR($V1753),"",OFFSET('Smelter Look-up'!$E$4,$V1753-4,0))</f>
        <v/>
      </c>
      <c r="G1753" s="216" t="str">
        <f ca="1">IF(C1753=$X$4,"Enter smelter details", IF(ISERROR($V1753),"",OFFSET('Smelter Look-up'!$F$4,$V1753-4,0)))</f>
        <v/>
      </c>
      <c r="H1753" s="217" t="str">
        <f ca="1">IF(ISERROR($V1753),"",OFFSET('Smelter Look-up'!$G$4,$V1753-4,0))</f>
        <v/>
      </c>
      <c r="I1753" s="218" t="str">
        <f ca="1">IF(ISERROR($V1753),"",OFFSET('Smelter Look-up'!$H$4,$V1753-4,0))</f>
        <v/>
      </c>
      <c r="J1753" s="218" t="str">
        <f ca="1">IF(ISERROR($V1753),"",OFFSET('Smelter Look-up'!$I$4,$V1753-4,0))</f>
        <v/>
      </c>
      <c r="K1753" s="267"/>
      <c r="L1753" s="267"/>
      <c r="M1753" s="267"/>
      <c r="N1753" s="267"/>
      <c r="O1753" s="267"/>
      <c r="P1753" s="219"/>
      <c r="Q1753" s="268"/>
      <c r="R1753" s="216" t="str">
        <f ca="1">IF(ISERROR($V1753),"",OFFSET('Smelter Look-up'!$C$4,$V1753-4,0)&amp;"")</f>
        <v/>
      </c>
      <c r="S1753" s="224" t="str">
        <f t="shared" ca="1" si="84"/>
        <v/>
      </c>
      <c r="T1753" s="224" t="str">
        <f ca="1">IF(B1753="","",IF(ISERROR(MATCH($J1753,SorP!$B$1:$B$6230,0)),"",INDIRECT("'SorP'!$A$"&amp;MATCH($J1753,SorP!$B$1:$B$6230,0))))</f>
        <v/>
      </c>
      <c r="U1753" s="239"/>
      <c r="V1753" s="269" t="e">
        <f>IF(C1753="",NA(),MATCH($B1753&amp;$C1753,'Smelter Look-up'!$J:$J,0))</f>
        <v>#N/A</v>
      </c>
      <c r="W1753" s="270"/>
      <c r="X1753" s="270">
        <f t="shared" ca="1" si="85"/>
        <v>0</v>
      </c>
      <c r="Y1753" s="270"/>
      <c r="Z1753" s="270"/>
      <c r="AB1753" s="272" t="str">
        <f t="shared" si="86"/>
        <v/>
      </c>
    </row>
    <row r="1754" spans="1:28" s="271" customFormat="1" ht="20.25">
      <c r="A1754" s="215"/>
      <c r="B1754" s="216" t="str">
        <f>IF(LEN(A1754)=0,"",INDEX('Smelter Look-up'!$A:$A,MATCH($A1754,'Smelter Look-up'!$E:$E,0)))</f>
        <v/>
      </c>
      <c r="C1754" s="220" t="str">
        <f>IF(LEN(A1754)=0,"",INDEX('Smelter Look-up'!$C:$C,MATCH($A1754,'Smelter Look-up'!$E:$E,0)))</f>
        <v/>
      </c>
      <c r="D1754" s="216"/>
      <c r="E1754" s="216" t="str">
        <f ca="1">IF(ISERROR($V1754),"",OFFSET('Smelter Look-up'!$D$4,$V1754-4,0)&amp;"")</f>
        <v/>
      </c>
      <c r="F1754" s="216" t="str">
        <f ca="1">IF(ISERROR($V1754),"",OFFSET('Smelter Look-up'!$E$4,$V1754-4,0))</f>
        <v/>
      </c>
      <c r="G1754" s="216" t="str">
        <f ca="1">IF(C1754=$X$4,"Enter smelter details", IF(ISERROR($V1754),"",OFFSET('Smelter Look-up'!$F$4,$V1754-4,0)))</f>
        <v/>
      </c>
      <c r="H1754" s="217" t="str">
        <f ca="1">IF(ISERROR($V1754),"",OFFSET('Smelter Look-up'!$G$4,$V1754-4,0))</f>
        <v/>
      </c>
      <c r="I1754" s="218" t="str">
        <f ca="1">IF(ISERROR($V1754),"",OFFSET('Smelter Look-up'!$H$4,$V1754-4,0))</f>
        <v/>
      </c>
      <c r="J1754" s="218" t="str">
        <f ca="1">IF(ISERROR($V1754),"",OFFSET('Smelter Look-up'!$I$4,$V1754-4,0))</f>
        <v/>
      </c>
      <c r="K1754" s="267"/>
      <c r="L1754" s="267"/>
      <c r="M1754" s="267"/>
      <c r="N1754" s="267"/>
      <c r="O1754" s="267"/>
      <c r="P1754" s="219"/>
      <c r="Q1754" s="268"/>
      <c r="R1754" s="216" t="str">
        <f ca="1">IF(ISERROR($V1754),"",OFFSET('Smelter Look-up'!$C$4,$V1754-4,0)&amp;"")</f>
        <v/>
      </c>
      <c r="S1754" s="224" t="str">
        <f t="shared" ca="1" si="84"/>
        <v/>
      </c>
      <c r="T1754" s="224" t="str">
        <f ca="1">IF(B1754="","",IF(ISERROR(MATCH($J1754,SorP!$B$1:$B$6230,0)),"",INDIRECT("'SorP'!$A$"&amp;MATCH($J1754,SorP!$B$1:$B$6230,0))))</f>
        <v/>
      </c>
      <c r="U1754" s="239"/>
      <c r="V1754" s="269" t="e">
        <f>IF(C1754="",NA(),MATCH($B1754&amp;$C1754,'Smelter Look-up'!$J:$J,0))</f>
        <v>#N/A</v>
      </c>
      <c r="W1754" s="270"/>
      <c r="X1754" s="270">
        <f t="shared" ca="1" si="85"/>
        <v>0</v>
      </c>
      <c r="Y1754" s="270"/>
      <c r="Z1754" s="270"/>
      <c r="AB1754" s="272" t="str">
        <f t="shared" si="86"/>
        <v/>
      </c>
    </row>
    <row r="1755" spans="1:28" s="271" customFormat="1" ht="20.25">
      <c r="A1755" s="215"/>
      <c r="B1755" s="216" t="str">
        <f>IF(LEN(A1755)=0,"",INDEX('Smelter Look-up'!$A:$A,MATCH($A1755,'Smelter Look-up'!$E:$E,0)))</f>
        <v/>
      </c>
      <c r="C1755" s="220" t="str">
        <f>IF(LEN(A1755)=0,"",INDEX('Smelter Look-up'!$C:$C,MATCH($A1755,'Smelter Look-up'!$E:$E,0)))</f>
        <v/>
      </c>
      <c r="D1755" s="216"/>
      <c r="E1755" s="216" t="str">
        <f ca="1">IF(ISERROR($V1755),"",OFFSET('Smelter Look-up'!$D$4,$V1755-4,0)&amp;"")</f>
        <v/>
      </c>
      <c r="F1755" s="216" t="str">
        <f ca="1">IF(ISERROR($V1755),"",OFFSET('Smelter Look-up'!$E$4,$V1755-4,0))</f>
        <v/>
      </c>
      <c r="G1755" s="216" t="str">
        <f ca="1">IF(C1755=$X$4,"Enter smelter details", IF(ISERROR($V1755),"",OFFSET('Smelter Look-up'!$F$4,$V1755-4,0)))</f>
        <v/>
      </c>
      <c r="H1755" s="217" t="str">
        <f ca="1">IF(ISERROR($V1755),"",OFFSET('Smelter Look-up'!$G$4,$V1755-4,0))</f>
        <v/>
      </c>
      <c r="I1755" s="218" t="str">
        <f ca="1">IF(ISERROR($V1755),"",OFFSET('Smelter Look-up'!$H$4,$V1755-4,0))</f>
        <v/>
      </c>
      <c r="J1755" s="218" t="str">
        <f ca="1">IF(ISERROR($V1755),"",OFFSET('Smelter Look-up'!$I$4,$V1755-4,0))</f>
        <v/>
      </c>
      <c r="K1755" s="267"/>
      <c r="L1755" s="267"/>
      <c r="M1755" s="267"/>
      <c r="N1755" s="267"/>
      <c r="O1755" s="267"/>
      <c r="P1755" s="219"/>
      <c r="Q1755" s="268"/>
      <c r="R1755" s="216" t="str">
        <f ca="1">IF(ISERROR($V1755),"",OFFSET('Smelter Look-up'!$C$4,$V1755-4,0)&amp;"")</f>
        <v/>
      </c>
      <c r="S1755" s="224" t="str">
        <f t="shared" ca="1" si="84"/>
        <v/>
      </c>
      <c r="T1755" s="224" t="str">
        <f ca="1">IF(B1755="","",IF(ISERROR(MATCH($J1755,SorP!$B$1:$B$6230,0)),"",INDIRECT("'SorP'!$A$"&amp;MATCH($J1755,SorP!$B$1:$B$6230,0))))</f>
        <v/>
      </c>
      <c r="U1755" s="239"/>
      <c r="V1755" s="269" t="e">
        <f>IF(C1755="",NA(),MATCH($B1755&amp;$C1755,'Smelter Look-up'!$J:$J,0))</f>
        <v>#N/A</v>
      </c>
      <c r="W1755" s="270"/>
      <c r="X1755" s="270">
        <f t="shared" ca="1" si="85"/>
        <v>0</v>
      </c>
      <c r="Y1755" s="270"/>
      <c r="Z1755" s="270"/>
      <c r="AB1755" s="272" t="str">
        <f t="shared" si="86"/>
        <v/>
      </c>
    </row>
    <row r="1756" spans="1:28" s="271" customFormat="1" ht="20.25">
      <c r="A1756" s="215"/>
      <c r="B1756" s="216" t="str">
        <f>IF(LEN(A1756)=0,"",INDEX('Smelter Look-up'!$A:$A,MATCH($A1756,'Smelter Look-up'!$E:$E,0)))</f>
        <v/>
      </c>
      <c r="C1756" s="220" t="str">
        <f>IF(LEN(A1756)=0,"",INDEX('Smelter Look-up'!$C:$C,MATCH($A1756,'Smelter Look-up'!$E:$E,0)))</f>
        <v/>
      </c>
      <c r="D1756" s="216"/>
      <c r="E1756" s="216" t="str">
        <f ca="1">IF(ISERROR($V1756),"",OFFSET('Smelter Look-up'!$D$4,$V1756-4,0)&amp;"")</f>
        <v/>
      </c>
      <c r="F1756" s="216" t="str">
        <f ca="1">IF(ISERROR($V1756),"",OFFSET('Smelter Look-up'!$E$4,$V1756-4,0))</f>
        <v/>
      </c>
      <c r="G1756" s="216" t="str">
        <f ca="1">IF(C1756=$X$4,"Enter smelter details", IF(ISERROR($V1756),"",OFFSET('Smelter Look-up'!$F$4,$V1756-4,0)))</f>
        <v/>
      </c>
      <c r="H1756" s="217" t="str">
        <f ca="1">IF(ISERROR($V1756),"",OFFSET('Smelter Look-up'!$G$4,$V1756-4,0))</f>
        <v/>
      </c>
      <c r="I1756" s="218" t="str">
        <f ca="1">IF(ISERROR($V1756),"",OFFSET('Smelter Look-up'!$H$4,$V1756-4,0))</f>
        <v/>
      </c>
      <c r="J1756" s="218" t="str">
        <f ca="1">IF(ISERROR($V1756),"",OFFSET('Smelter Look-up'!$I$4,$V1756-4,0))</f>
        <v/>
      </c>
      <c r="K1756" s="267"/>
      <c r="L1756" s="267"/>
      <c r="M1756" s="267"/>
      <c r="N1756" s="267"/>
      <c r="O1756" s="267"/>
      <c r="P1756" s="219"/>
      <c r="Q1756" s="268"/>
      <c r="R1756" s="216" t="str">
        <f ca="1">IF(ISERROR($V1756),"",OFFSET('Smelter Look-up'!$C$4,$V1756-4,0)&amp;"")</f>
        <v/>
      </c>
      <c r="S1756" s="224" t="str">
        <f t="shared" ca="1" si="84"/>
        <v/>
      </c>
      <c r="T1756" s="224" t="str">
        <f ca="1">IF(B1756="","",IF(ISERROR(MATCH($J1756,SorP!$B$1:$B$6230,0)),"",INDIRECT("'SorP'!$A$"&amp;MATCH($J1756,SorP!$B$1:$B$6230,0))))</f>
        <v/>
      </c>
      <c r="U1756" s="239"/>
      <c r="V1756" s="269" t="e">
        <f>IF(C1756="",NA(),MATCH($B1756&amp;$C1756,'Smelter Look-up'!$J:$J,0))</f>
        <v>#N/A</v>
      </c>
      <c r="W1756" s="270"/>
      <c r="X1756" s="270">
        <f t="shared" ca="1" si="85"/>
        <v>0</v>
      </c>
      <c r="Y1756" s="270"/>
      <c r="Z1756" s="270"/>
      <c r="AB1756" s="272" t="str">
        <f t="shared" si="86"/>
        <v/>
      </c>
    </row>
    <row r="1757" spans="1:28" s="271" customFormat="1" ht="20.25">
      <c r="A1757" s="215"/>
      <c r="B1757" s="216" t="str">
        <f>IF(LEN(A1757)=0,"",INDEX('Smelter Look-up'!$A:$A,MATCH($A1757,'Smelter Look-up'!$E:$E,0)))</f>
        <v/>
      </c>
      <c r="C1757" s="220" t="str">
        <f>IF(LEN(A1757)=0,"",INDEX('Smelter Look-up'!$C:$C,MATCH($A1757,'Smelter Look-up'!$E:$E,0)))</f>
        <v/>
      </c>
      <c r="D1757" s="216"/>
      <c r="E1757" s="216" t="str">
        <f ca="1">IF(ISERROR($V1757),"",OFFSET('Smelter Look-up'!$D$4,$V1757-4,0)&amp;"")</f>
        <v/>
      </c>
      <c r="F1757" s="216" t="str">
        <f ca="1">IF(ISERROR($V1757),"",OFFSET('Smelter Look-up'!$E$4,$V1757-4,0))</f>
        <v/>
      </c>
      <c r="G1757" s="216" t="str">
        <f ca="1">IF(C1757=$X$4,"Enter smelter details", IF(ISERROR($V1757),"",OFFSET('Smelter Look-up'!$F$4,$V1757-4,0)))</f>
        <v/>
      </c>
      <c r="H1757" s="217" t="str">
        <f ca="1">IF(ISERROR($V1757),"",OFFSET('Smelter Look-up'!$G$4,$V1757-4,0))</f>
        <v/>
      </c>
      <c r="I1757" s="218" t="str">
        <f ca="1">IF(ISERROR($V1757),"",OFFSET('Smelter Look-up'!$H$4,$V1757-4,0))</f>
        <v/>
      </c>
      <c r="J1757" s="218" t="str">
        <f ca="1">IF(ISERROR($V1757),"",OFFSET('Smelter Look-up'!$I$4,$V1757-4,0))</f>
        <v/>
      </c>
      <c r="K1757" s="267"/>
      <c r="L1757" s="267"/>
      <c r="M1757" s="267"/>
      <c r="N1757" s="267"/>
      <c r="O1757" s="267"/>
      <c r="P1757" s="219"/>
      <c r="Q1757" s="268"/>
      <c r="R1757" s="216" t="str">
        <f ca="1">IF(ISERROR($V1757),"",OFFSET('Smelter Look-up'!$C$4,$V1757-4,0)&amp;"")</f>
        <v/>
      </c>
      <c r="S1757" s="224" t="str">
        <f t="shared" ca="1" si="84"/>
        <v/>
      </c>
      <c r="T1757" s="224" t="str">
        <f ca="1">IF(B1757="","",IF(ISERROR(MATCH($J1757,SorP!$B$1:$B$6230,0)),"",INDIRECT("'SorP'!$A$"&amp;MATCH($J1757,SorP!$B$1:$B$6230,0))))</f>
        <v/>
      </c>
      <c r="U1757" s="239"/>
      <c r="V1757" s="269" t="e">
        <f>IF(C1757="",NA(),MATCH($B1757&amp;$C1757,'Smelter Look-up'!$J:$J,0))</f>
        <v>#N/A</v>
      </c>
      <c r="W1757" s="270"/>
      <c r="X1757" s="270">
        <f t="shared" ca="1" si="85"/>
        <v>0</v>
      </c>
      <c r="Y1757" s="270"/>
      <c r="Z1757" s="270"/>
      <c r="AB1757" s="272" t="str">
        <f t="shared" si="86"/>
        <v/>
      </c>
    </row>
    <row r="1758" spans="1:28" s="271" customFormat="1" ht="20.25">
      <c r="A1758" s="215"/>
      <c r="B1758" s="216" t="str">
        <f>IF(LEN(A1758)=0,"",INDEX('Smelter Look-up'!$A:$A,MATCH($A1758,'Smelter Look-up'!$E:$E,0)))</f>
        <v/>
      </c>
      <c r="C1758" s="220" t="str">
        <f>IF(LEN(A1758)=0,"",INDEX('Smelter Look-up'!$C:$C,MATCH($A1758,'Smelter Look-up'!$E:$E,0)))</f>
        <v/>
      </c>
      <c r="D1758" s="216"/>
      <c r="E1758" s="216" t="str">
        <f ca="1">IF(ISERROR($V1758),"",OFFSET('Smelter Look-up'!$D$4,$V1758-4,0)&amp;"")</f>
        <v/>
      </c>
      <c r="F1758" s="216" t="str">
        <f ca="1">IF(ISERROR($V1758),"",OFFSET('Smelter Look-up'!$E$4,$V1758-4,0))</f>
        <v/>
      </c>
      <c r="G1758" s="216" t="str">
        <f ca="1">IF(C1758=$X$4,"Enter smelter details", IF(ISERROR($V1758),"",OFFSET('Smelter Look-up'!$F$4,$V1758-4,0)))</f>
        <v/>
      </c>
      <c r="H1758" s="217" t="str">
        <f ca="1">IF(ISERROR($V1758),"",OFFSET('Smelter Look-up'!$G$4,$V1758-4,0))</f>
        <v/>
      </c>
      <c r="I1758" s="218" t="str">
        <f ca="1">IF(ISERROR($V1758),"",OFFSET('Smelter Look-up'!$H$4,$V1758-4,0))</f>
        <v/>
      </c>
      <c r="J1758" s="218" t="str">
        <f ca="1">IF(ISERROR($V1758),"",OFFSET('Smelter Look-up'!$I$4,$V1758-4,0))</f>
        <v/>
      </c>
      <c r="K1758" s="267"/>
      <c r="L1758" s="267"/>
      <c r="M1758" s="267"/>
      <c r="N1758" s="267"/>
      <c r="O1758" s="267"/>
      <c r="P1758" s="219"/>
      <c r="Q1758" s="268"/>
      <c r="R1758" s="216" t="str">
        <f ca="1">IF(ISERROR($V1758),"",OFFSET('Smelter Look-up'!$C$4,$V1758-4,0)&amp;"")</f>
        <v/>
      </c>
      <c r="S1758" s="224" t="str">
        <f t="shared" ca="1" si="84"/>
        <v/>
      </c>
      <c r="T1758" s="224" t="str">
        <f ca="1">IF(B1758="","",IF(ISERROR(MATCH($J1758,SorP!$B$1:$B$6230,0)),"",INDIRECT("'SorP'!$A$"&amp;MATCH($J1758,SorP!$B$1:$B$6230,0))))</f>
        <v/>
      </c>
      <c r="U1758" s="239"/>
      <c r="V1758" s="269" t="e">
        <f>IF(C1758="",NA(),MATCH($B1758&amp;$C1758,'Smelter Look-up'!$J:$J,0))</f>
        <v>#N/A</v>
      </c>
      <c r="W1758" s="270"/>
      <c r="X1758" s="270">
        <f t="shared" ca="1" si="85"/>
        <v>0</v>
      </c>
      <c r="Y1758" s="270"/>
      <c r="Z1758" s="270"/>
      <c r="AB1758" s="272" t="str">
        <f t="shared" si="86"/>
        <v/>
      </c>
    </row>
    <row r="1759" spans="1:28" s="271" customFormat="1" ht="20.25">
      <c r="A1759" s="215"/>
      <c r="B1759" s="216" t="str">
        <f>IF(LEN(A1759)=0,"",INDEX('Smelter Look-up'!$A:$A,MATCH($A1759,'Smelter Look-up'!$E:$E,0)))</f>
        <v/>
      </c>
      <c r="C1759" s="220" t="str">
        <f>IF(LEN(A1759)=0,"",INDEX('Smelter Look-up'!$C:$C,MATCH($A1759,'Smelter Look-up'!$E:$E,0)))</f>
        <v/>
      </c>
      <c r="D1759" s="216"/>
      <c r="E1759" s="216" t="str">
        <f ca="1">IF(ISERROR($V1759),"",OFFSET('Smelter Look-up'!$D$4,$V1759-4,0)&amp;"")</f>
        <v/>
      </c>
      <c r="F1759" s="216" t="str">
        <f ca="1">IF(ISERROR($V1759),"",OFFSET('Smelter Look-up'!$E$4,$V1759-4,0))</f>
        <v/>
      </c>
      <c r="G1759" s="216" t="str">
        <f ca="1">IF(C1759=$X$4,"Enter smelter details", IF(ISERROR($V1759),"",OFFSET('Smelter Look-up'!$F$4,$V1759-4,0)))</f>
        <v/>
      </c>
      <c r="H1759" s="217" t="str">
        <f ca="1">IF(ISERROR($V1759),"",OFFSET('Smelter Look-up'!$G$4,$V1759-4,0))</f>
        <v/>
      </c>
      <c r="I1759" s="218" t="str">
        <f ca="1">IF(ISERROR($V1759),"",OFFSET('Smelter Look-up'!$H$4,$V1759-4,0))</f>
        <v/>
      </c>
      <c r="J1759" s="218" t="str">
        <f ca="1">IF(ISERROR($V1759),"",OFFSET('Smelter Look-up'!$I$4,$V1759-4,0))</f>
        <v/>
      </c>
      <c r="K1759" s="267"/>
      <c r="L1759" s="267"/>
      <c r="M1759" s="267"/>
      <c r="N1759" s="267"/>
      <c r="O1759" s="267"/>
      <c r="P1759" s="219"/>
      <c r="Q1759" s="268"/>
      <c r="R1759" s="216" t="str">
        <f ca="1">IF(ISERROR($V1759),"",OFFSET('Smelter Look-up'!$C$4,$V1759-4,0)&amp;"")</f>
        <v/>
      </c>
      <c r="S1759" s="224" t="str">
        <f t="shared" ca="1" si="84"/>
        <v/>
      </c>
      <c r="T1759" s="224" t="str">
        <f ca="1">IF(B1759="","",IF(ISERROR(MATCH($J1759,SorP!$B$1:$B$6230,0)),"",INDIRECT("'SorP'!$A$"&amp;MATCH($J1759,SorP!$B$1:$B$6230,0))))</f>
        <v/>
      </c>
      <c r="U1759" s="239"/>
      <c r="V1759" s="269" t="e">
        <f>IF(C1759="",NA(),MATCH($B1759&amp;$C1759,'Smelter Look-up'!$J:$J,0))</f>
        <v>#N/A</v>
      </c>
      <c r="W1759" s="270"/>
      <c r="X1759" s="270">
        <f t="shared" ca="1" si="85"/>
        <v>0</v>
      </c>
      <c r="Y1759" s="270"/>
      <c r="Z1759" s="270"/>
      <c r="AB1759" s="272" t="str">
        <f t="shared" si="86"/>
        <v/>
      </c>
    </row>
    <row r="1760" spans="1:28" s="271" customFormat="1" ht="20.25">
      <c r="A1760" s="215"/>
      <c r="B1760" s="216" t="str">
        <f>IF(LEN(A1760)=0,"",INDEX('Smelter Look-up'!$A:$A,MATCH($A1760,'Smelter Look-up'!$E:$E,0)))</f>
        <v/>
      </c>
      <c r="C1760" s="220" t="str">
        <f>IF(LEN(A1760)=0,"",INDEX('Smelter Look-up'!$C:$C,MATCH($A1760,'Smelter Look-up'!$E:$E,0)))</f>
        <v/>
      </c>
      <c r="D1760" s="216"/>
      <c r="E1760" s="216" t="str">
        <f ca="1">IF(ISERROR($V1760),"",OFFSET('Smelter Look-up'!$D$4,$V1760-4,0)&amp;"")</f>
        <v/>
      </c>
      <c r="F1760" s="216" t="str">
        <f ca="1">IF(ISERROR($V1760),"",OFFSET('Smelter Look-up'!$E$4,$V1760-4,0))</f>
        <v/>
      </c>
      <c r="G1760" s="216" t="str">
        <f ca="1">IF(C1760=$X$4,"Enter smelter details", IF(ISERROR($V1760),"",OFFSET('Smelter Look-up'!$F$4,$V1760-4,0)))</f>
        <v/>
      </c>
      <c r="H1760" s="217" t="str">
        <f ca="1">IF(ISERROR($V1760),"",OFFSET('Smelter Look-up'!$G$4,$V1760-4,0))</f>
        <v/>
      </c>
      <c r="I1760" s="218" t="str">
        <f ca="1">IF(ISERROR($V1760),"",OFFSET('Smelter Look-up'!$H$4,$V1760-4,0))</f>
        <v/>
      </c>
      <c r="J1760" s="218" t="str">
        <f ca="1">IF(ISERROR($V1760),"",OFFSET('Smelter Look-up'!$I$4,$V1760-4,0))</f>
        <v/>
      </c>
      <c r="K1760" s="267"/>
      <c r="L1760" s="267"/>
      <c r="M1760" s="267"/>
      <c r="N1760" s="267"/>
      <c r="O1760" s="267"/>
      <c r="P1760" s="219"/>
      <c r="Q1760" s="268"/>
      <c r="R1760" s="216" t="str">
        <f ca="1">IF(ISERROR($V1760),"",OFFSET('Smelter Look-up'!$C$4,$V1760-4,0)&amp;"")</f>
        <v/>
      </c>
      <c r="S1760" s="224" t="str">
        <f t="shared" ca="1" si="84"/>
        <v/>
      </c>
      <c r="T1760" s="224" t="str">
        <f ca="1">IF(B1760="","",IF(ISERROR(MATCH($J1760,SorP!$B$1:$B$6230,0)),"",INDIRECT("'SorP'!$A$"&amp;MATCH($J1760,SorP!$B$1:$B$6230,0))))</f>
        <v/>
      </c>
      <c r="U1760" s="239"/>
      <c r="V1760" s="269" t="e">
        <f>IF(C1760="",NA(),MATCH($B1760&amp;$C1760,'Smelter Look-up'!$J:$J,0))</f>
        <v>#N/A</v>
      </c>
      <c r="W1760" s="270"/>
      <c r="X1760" s="270">
        <f t="shared" ca="1" si="85"/>
        <v>0</v>
      </c>
      <c r="Y1760" s="270"/>
      <c r="Z1760" s="270"/>
      <c r="AB1760" s="272" t="str">
        <f t="shared" si="86"/>
        <v/>
      </c>
    </row>
    <row r="1761" spans="1:28" s="271" customFormat="1" ht="20.25">
      <c r="A1761" s="215"/>
      <c r="B1761" s="216" t="str">
        <f>IF(LEN(A1761)=0,"",INDEX('Smelter Look-up'!$A:$A,MATCH($A1761,'Smelter Look-up'!$E:$E,0)))</f>
        <v/>
      </c>
      <c r="C1761" s="220" t="str">
        <f>IF(LEN(A1761)=0,"",INDEX('Smelter Look-up'!$C:$C,MATCH($A1761,'Smelter Look-up'!$E:$E,0)))</f>
        <v/>
      </c>
      <c r="D1761" s="216"/>
      <c r="E1761" s="216" t="str">
        <f ca="1">IF(ISERROR($V1761),"",OFFSET('Smelter Look-up'!$D$4,$V1761-4,0)&amp;"")</f>
        <v/>
      </c>
      <c r="F1761" s="216" t="str">
        <f ca="1">IF(ISERROR($V1761),"",OFFSET('Smelter Look-up'!$E$4,$V1761-4,0))</f>
        <v/>
      </c>
      <c r="G1761" s="216" t="str">
        <f ca="1">IF(C1761=$X$4,"Enter smelter details", IF(ISERROR($V1761),"",OFFSET('Smelter Look-up'!$F$4,$V1761-4,0)))</f>
        <v/>
      </c>
      <c r="H1761" s="217" t="str">
        <f ca="1">IF(ISERROR($V1761),"",OFFSET('Smelter Look-up'!$G$4,$V1761-4,0))</f>
        <v/>
      </c>
      <c r="I1761" s="218" t="str">
        <f ca="1">IF(ISERROR($V1761),"",OFFSET('Smelter Look-up'!$H$4,$V1761-4,0))</f>
        <v/>
      </c>
      <c r="J1761" s="218" t="str">
        <f ca="1">IF(ISERROR($V1761),"",OFFSET('Smelter Look-up'!$I$4,$V1761-4,0))</f>
        <v/>
      </c>
      <c r="K1761" s="267"/>
      <c r="L1761" s="267"/>
      <c r="M1761" s="267"/>
      <c r="N1761" s="267"/>
      <c r="O1761" s="267"/>
      <c r="P1761" s="219"/>
      <c r="Q1761" s="268"/>
      <c r="R1761" s="216" t="str">
        <f ca="1">IF(ISERROR($V1761),"",OFFSET('Smelter Look-up'!$C$4,$V1761-4,0)&amp;"")</f>
        <v/>
      </c>
      <c r="S1761" s="224" t="str">
        <f t="shared" ca="1" si="84"/>
        <v/>
      </c>
      <c r="T1761" s="224" t="str">
        <f ca="1">IF(B1761="","",IF(ISERROR(MATCH($J1761,SorP!$B$1:$B$6230,0)),"",INDIRECT("'SorP'!$A$"&amp;MATCH($J1761,SorP!$B$1:$B$6230,0))))</f>
        <v/>
      </c>
      <c r="U1761" s="239"/>
      <c r="V1761" s="269" t="e">
        <f>IF(C1761="",NA(),MATCH($B1761&amp;$C1761,'Smelter Look-up'!$J:$J,0))</f>
        <v>#N/A</v>
      </c>
      <c r="W1761" s="270"/>
      <c r="X1761" s="270">
        <f t="shared" ca="1" si="85"/>
        <v>0</v>
      </c>
      <c r="Y1761" s="270"/>
      <c r="Z1761" s="270"/>
      <c r="AB1761" s="272" t="str">
        <f t="shared" si="86"/>
        <v/>
      </c>
    </row>
    <row r="1762" spans="1:28" s="271" customFormat="1" ht="20.25">
      <c r="A1762" s="215"/>
      <c r="B1762" s="216" t="str">
        <f>IF(LEN(A1762)=0,"",INDEX('Smelter Look-up'!$A:$A,MATCH($A1762,'Smelter Look-up'!$E:$E,0)))</f>
        <v/>
      </c>
      <c r="C1762" s="220" t="str">
        <f>IF(LEN(A1762)=0,"",INDEX('Smelter Look-up'!$C:$C,MATCH($A1762,'Smelter Look-up'!$E:$E,0)))</f>
        <v/>
      </c>
      <c r="D1762" s="216"/>
      <c r="E1762" s="216" t="str">
        <f ca="1">IF(ISERROR($V1762),"",OFFSET('Smelter Look-up'!$D$4,$V1762-4,0)&amp;"")</f>
        <v/>
      </c>
      <c r="F1762" s="216" t="str">
        <f ca="1">IF(ISERROR($V1762),"",OFFSET('Smelter Look-up'!$E$4,$V1762-4,0))</f>
        <v/>
      </c>
      <c r="G1762" s="216" t="str">
        <f ca="1">IF(C1762=$X$4,"Enter smelter details", IF(ISERROR($V1762),"",OFFSET('Smelter Look-up'!$F$4,$V1762-4,0)))</f>
        <v/>
      </c>
      <c r="H1762" s="217" t="str">
        <f ca="1">IF(ISERROR($V1762),"",OFFSET('Smelter Look-up'!$G$4,$V1762-4,0))</f>
        <v/>
      </c>
      <c r="I1762" s="218" t="str">
        <f ca="1">IF(ISERROR($V1762),"",OFFSET('Smelter Look-up'!$H$4,$V1762-4,0))</f>
        <v/>
      </c>
      <c r="J1762" s="218" t="str">
        <f ca="1">IF(ISERROR($V1762),"",OFFSET('Smelter Look-up'!$I$4,$V1762-4,0))</f>
        <v/>
      </c>
      <c r="K1762" s="267"/>
      <c r="L1762" s="267"/>
      <c r="M1762" s="267"/>
      <c r="N1762" s="267"/>
      <c r="O1762" s="267"/>
      <c r="P1762" s="219"/>
      <c r="Q1762" s="268"/>
      <c r="R1762" s="216" t="str">
        <f ca="1">IF(ISERROR($V1762),"",OFFSET('Smelter Look-up'!$C$4,$V1762-4,0)&amp;"")</f>
        <v/>
      </c>
      <c r="S1762" s="224" t="str">
        <f t="shared" ca="1" si="84"/>
        <v/>
      </c>
      <c r="T1762" s="224" t="str">
        <f ca="1">IF(B1762="","",IF(ISERROR(MATCH($J1762,SorP!$B$1:$B$6230,0)),"",INDIRECT("'SorP'!$A$"&amp;MATCH($J1762,SorP!$B$1:$B$6230,0))))</f>
        <v/>
      </c>
      <c r="U1762" s="239"/>
      <c r="V1762" s="269" t="e">
        <f>IF(C1762="",NA(),MATCH($B1762&amp;$C1762,'Smelter Look-up'!$J:$J,0))</f>
        <v>#N/A</v>
      </c>
      <c r="W1762" s="270"/>
      <c r="X1762" s="270">
        <f t="shared" ca="1" si="85"/>
        <v>0</v>
      </c>
      <c r="Y1762" s="270"/>
      <c r="Z1762" s="270"/>
      <c r="AB1762" s="272" t="str">
        <f t="shared" si="86"/>
        <v/>
      </c>
    </row>
    <row r="1763" spans="1:28" s="271" customFormat="1" ht="20.25">
      <c r="A1763" s="215"/>
      <c r="B1763" s="216" t="str">
        <f>IF(LEN(A1763)=0,"",INDEX('Smelter Look-up'!$A:$A,MATCH($A1763,'Smelter Look-up'!$E:$E,0)))</f>
        <v/>
      </c>
      <c r="C1763" s="220" t="str">
        <f>IF(LEN(A1763)=0,"",INDEX('Smelter Look-up'!$C:$C,MATCH($A1763,'Smelter Look-up'!$E:$E,0)))</f>
        <v/>
      </c>
      <c r="D1763" s="216"/>
      <c r="E1763" s="216" t="str">
        <f ca="1">IF(ISERROR($V1763),"",OFFSET('Smelter Look-up'!$D$4,$V1763-4,0)&amp;"")</f>
        <v/>
      </c>
      <c r="F1763" s="216" t="str">
        <f ca="1">IF(ISERROR($V1763),"",OFFSET('Smelter Look-up'!$E$4,$V1763-4,0))</f>
        <v/>
      </c>
      <c r="G1763" s="216" t="str">
        <f ca="1">IF(C1763=$X$4,"Enter smelter details", IF(ISERROR($V1763),"",OFFSET('Smelter Look-up'!$F$4,$V1763-4,0)))</f>
        <v/>
      </c>
      <c r="H1763" s="217" t="str">
        <f ca="1">IF(ISERROR($V1763),"",OFFSET('Smelter Look-up'!$G$4,$V1763-4,0))</f>
        <v/>
      </c>
      <c r="I1763" s="218" t="str">
        <f ca="1">IF(ISERROR($V1763),"",OFFSET('Smelter Look-up'!$H$4,$V1763-4,0))</f>
        <v/>
      </c>
      <c r="J1763" s="218" t="str">
        <f ca="1">IF(ISERROR($V1763),"",OFFSET('Smelter Look-up'!$I$4,$V1763-4,0))</f>
        <v/>
      </c>
      <c r="K1763" s="267"/>
      <c r="L1763" s="267"/>
      <c r="M1763" s="267"/>
      <c r="N1763" s="267"/>
      <c r="O1763" s="267"/>
      <c r="P1763" s="219"/>
      <c r="Q1763" s="268"/>
      <c r="R1763" s="216" t="str">
        <f ca="1">IF(ISERROR($V1763),"",OFFSET('Smelter Look-up'!$C$4,$V1763-4,0)&amp;"")</f>
        <v/>
      </c>
      <c r="S1763" s="224" t="str">
        <f t="shared" ca="1" si="84"/>
        <v/>
      </c>
      <c r="T1763" s="224" t="str">
        <f ca="1">IF(B1763="","",IF(ISERROR(MATCH($J1763,SorP!$B$1:$B$6230,0)),"",INDIRECT("'SorP'!$A$"&amp;MATCH($J1763,SorP!$B$1:$B$6230,0))))</f>
        <v/>
      </c>
      <c r="U1763" s="239"/>
      <c r="V1763" s="269" t="e">
        <f>IF(C1763="",NA(),MATCH($B1763&amp;$C1763,'Smelter Look-up'!$J:$J,0))</f>
        <v>#N/A</v>
      </c>
      <c r="W1763" s="270"/>
      <c r="X1763" s="270">
        <f t="shared" ca="1" si="85"/>
        <v>0</v>
      </c>
      <c r="Y1763" s="270"/>
      <c r="Z1763" s="270"/>
      <c r="AB1763" s="272" t="str">
        <f t="shared" si="86"/>
        <v/>
      </c>
    </row>
    <row r="1764" spans="1:28" s="271" customFormat="1" ht="20.25">
      <c r="A1764" s="215"/>
      <c r="B1764" s="216" t="str">
        <f>IF(LEN(A1764)=0,"",INDEX('Smelter Look-up'!$A:$A,MATCH($A1764,'Smelter Look-up'!$E:$E,0)))</f>
        <v/>
      </c>
      <c r="C1764" s="220" t="str">
        <f>IF(LEN(A1764)=0,"",INDEX('Smelter Look-up'!$C:$C,MATCH($A1764,'Smelter Look-up'!$E:$E,0)))</f>
        <v/>
      </c>
      <c r="D1764" s="216"/>
      <c r="E1764" s="216" t="str">
        <f ca="1">IF(ISERROR($V1764),"",OFFSET('Smelter Look-up'!$D$4,$V1764-4,0)&amp;"")</f>
        <v/>
      </c>
      <c r="F1764" s="216" t="str">
        <f ca="1">IF(ISERROR($V1764),"",OFFSET('Smelter Look-up'!$E$4,$V1764-4,0))</f>
        <v/>
      </c>
      <c r="G1764" s="216" t="str">
        <f ca="1">IF(C1764=$X$4,"Enter smelter details", IF(ISERROR($V1764),"",OFFSET('Smelter Look-up'!$F$4,$V1764-4,0)))</f>
        <v/>
      </c>
      <c r="H1764" s="217" t="str">
        <f ca="1">IF(ISERROR($V1764),"",OFFSET('Smelter Look-up'!$G$4,$V1764-4,0))</f>
        <v/>
      </c>
      <c r="I1764" s="218" t="str">
        <f ca="1">IF(ISERROR($V1764),"",OFFSET('Smelter Look-up'!$H$4,$V1764-4,0))</f>
        <v/>
      </c>
      <c r="J1764" s="218" t="str">
        <f ca="1">IF(ISERROR($V1764),"",OFFSET('Smelter Look-up'!$I$4,$V1764-4,0))</f>
        <v/>
      </c>
      <c r="K1764" s="267"/>
      <c r="L1764" s="267"/>
      <c r="M1764" s="267"/>
      <c r="N1764" s="267"/>
      <c r="O1764" s="267"/>
      <c r="P1764" s="219"/>
      <c r="Q1764" s="268"/>
      <c r="R1764" s="216" t="str">
        <f ca="1">IF(ISERROR($V1764),"",OFFSET('Smelter Look-up'!$C$4,$V1764-4,0)&amp;"")</f>
        <v/>
      </c>
      <c r="S1764" s="224" t="str">
        <f t="shared" ca="1" si="84"/>
        <v/>
      </c>
      <c r="T1764" s="224" t="str">
        <f ca="1">IF(B1764="","",IF(ISERROR(MATCH($J1764,SorP!$B$1:$B$6230,0)),"",INDIRECT("'SorP'!$A$"&amp;MATCH($J1764,SorP!$B$1:$B$6230,0))))</f>
        <v/>
      </c>
      <c r="U1764" s="239"/>
      <c r="V1764" s="269" t="e">
        <f>IF(C1764="",NA(),MATCH($B1764&amp;$C1764,'Smelter Look-up'!$J:$J,0))</f>
        <v>#N/A</v>
      </c>
      <c r="W1764" s="270"/>
      <c r="X1764" s="270">
        <f t="shared" ca="1" si="85"/>
        <v>0</v>
      </c>
      <c r="Y1764" s="270"/>
      <c r="Z1764" s="270"/>
      <c r="AB1764" s="272" t="str">
        <f t="shared" si="86"/>
        <v/>
      </c>
    </row>
    <row r="1765" spans="1:28" s="271" customFormat="1" ht="20.25">
      <c r="A1765" s="215"/>
      <c r="B1765" s="216" t="str">
        <f>IF(LEN(A1765)=0,"",INDEX('Smelter Look-up'!$A:$A,MATCH($A1765,'Smelter Look-up'!$E:$E,0)))</f>
        <v/>
      </c>
      <c r="C1765" s="220" t="str">
        <f>IF(LEN(A1765)=0,"",INDEX('Smelter Look-up'!$C:$C,MATCH($A1765,'Smelter Look-up'!$E:$E,0)))</f>
        <v/>
      </c>
      <c r="D1765" s="216"/>
      <c r="E1765" s="216" t="str">
        <f ca="1">IF(ISERROR($V1765),"",OFFSET('Smelter Look-up'!$D$4,$V1765-4,0)&amp;"")</f>
        <v/>
      </c>
      <c r="F1765" s="216" t="str">
        <f ca="1">IF(ISERROR($V1765),"",OFFSET('Smelter Look-up'!$E$4,$V1765-4,0))</f>
        <v/>
      </c>
      <c r="G1765" s="216" t="str">
        <f ca="1">IF(C1765=$X$4,"Enter smelter details", IF(ISERROR($V1765),"",OFFSET('Smelter Look-up'!$F$4,$V1765-4,0)))</f>
        <v/>
      </c>
      <c r="H1765" s="217" t="str">
        <f ca="1">IF(ISERROR($V1765),"",OFFSET('Smelter Look-up'!$G$4,$V1765-4,0))</f>
        <v/>
      </c>
      <c r="I1765" s="218" t="str">
        <f ca="1">IF(ISERROR($V1765),"",OFFSET('Smelter Look-up'!$H$4,$V1765-4,0))</f>
        <v/>
      </c>
      <c r="J1765" s="218" t="str">
        <f ca="1">IF(ISERROR($V1765),"",OFFSET('Smelter Look-up'!$I$4,$V1765-4,0))</f>
        <v/>
      </c>
      <c r="K1765" s="267"/>
      <c r="L1765" s="267"/>
      <c r="M1765" s="267"/>
      <c r="N1765" s="267"/>
      <c r="O1765" s="267"/>
      <c r="P1765" s="219"/>
      <c r="Q1765" s="268"/>
      <c r="R1765" s="216" t="str">
        <f ca="1">IF(ISERROR($V1765),"",OFFSET('Smelter Look-up'!$C$4,$V1765-4,0)&amp;"")</f>
        <v/>
      </c>
      <c r="S1765" s="224" t="str">
        <f t="shared" ca="1" si="84"/>
        <v/>
      </c>
      <c r="T1765" s="224" t="str">
        <f ca="1">IF(B1765="","",IF(ISERROR(MATCH($J1765,SorP!$B$1:$B$6230,0)),"",INDIRECT("'SorP'!$A$"&amp;MATCH($J1765,SorP!$B$1:$B$6230,0))))</f>
        <v/>
      </c>
      <c r="U1765" s="239"/>
      <c r="V1765" s="269" t="e">
        <f>IF(C1765="",NA(),MATCH($B1765&amp;$C1765,'Smelter Look-up'!$J:$J,0))</f>
        <v>#N/A</v>
      </c>
      <c r="W1765" s="270"/>
      <c r="X1765" s="270">
        <f t="shared" ca="1" si="85"/>
        <v>0</v>
      </c>
      <c r="Y1765" s="270"/>
      <c r="Z1765" s="270"/>
      <c r="AB1765" s="272" t="str">
        <f t="shared" si="86"/>
        <v/>
      </c>
    </row>
    <row r="1766" spans="1:28" s="271" customFormat="1" ht="20.25">
      <c r="A1766" s="215"/>
      <c r="B1766" s="216" t="str">
        <f>IF(LEN(A1766)=0,"",INDEX('Smelter Look-up'!$A:$A,MATCH($A1766,'Smelter Look-up'!$E:$E,0)))</f>
        <v/>
      </c>
      <c r="C1766" s="220" t="str">
        <f>IF(LEN(A1766)=0,"",INDEX('Smelter Look-up'!$C:$C,MATCH($A1766,'Smelter Look-up'!$E:$E,0)))</f>
        <v/>
      </c>
      <c r="D1766" s="216"/>
      <c r="E1766" s="216" t="str">
        <f ca="1">IF(ISERROR($V1766),"",OFFSET('Smelter Look-up'!$D$4,$V1766-4,0)&amp;"")</f>
        <v/>
      </c>
      <c r="F1766" s="216" t="str">
        <f ca="1">IF(ISERROR($V1766),"",OFFSET('Smelter Look-up'!$E$4,$V1766-4,0))</f>
        <v/>
      </c>
      <c r="G1766" s="216" t="str">
        <f ca="1">IF(C1766=$X$4,"Enter smelter details", IF(ISERROR($V1766),"",OFFSET('Smelter Look-up'!$F$4,$V1766-4,0)))</f>
        <v/>
      </c>
      <c r="H1766" s="217" t="str">
        <f ca="1">IF(ISERROR($V1766),"",OFFSET('Smelter Look-up'!$G$4,$V1766-4,0))</f>
        <v/>
      </c>
      <c r="I1766" s="218" t="str">
        <f ca="1">IF(ISERROR($V1766),"",OFFSET('Smelter Look-up'!$H$4,$V1766-4,0))</f>
        <v/>
      </c>
      <c r="J1766" s="218" t="str">
        <f ca="1">IF(ISERROR($V1766),"",OFFSET('Smelter Look-up'!$I$4,$V1766-4,0))</f>
        <v/>
      </c>
      <c r="K1766" s="267"/>
      <c r="L1766" s="267"/>
      <c r="M1766" s="267"/>
      <c r="N1766" s="267"/>
      <c r="O1766" s="267"/>
      <c r="P1766" s="219"/>
      <c r="Q1766" s="268"/>
      <c r="R1766" s="216" t="str">
        <f ca="1">IF(ISERROR($V1766),"",OFFSET('Smelter Look-up'!$C$4,$V1766-4,0)&amp;"")</f>
        <v/>
      </c>
      <c r="S1766" s="224" t="str">
        <f t="shared" ca="1" si="84"/>
        <v/>
      </c>
      <c r="T1766" s="224" t="str">
        <f ca="1">IF(B1766="","",IF(ISERROR(MATCH($J1766,SorP!$B$1:$B$6230,0)),"",INDIRECT("'SorP'!$A$"&amp;MATCH($J1766,SorP!$B$1:$B$6230,0))))</f>
        <v/>
      </c>
      <c r="U1766" s="239"/>
      <c r="V1766" s="269" t="e">
        <f>IF(C1766="",NA(),MATCH($B1766&amp;$C1766,'Smelter Look-up'!$J:$J,0))</f>
        <v>#N/A</v>
      </c>
      <c r="W1766" s="270"/>
      <c r="X1766" s="270">
        <f t="shared" ca="1" si="85"/>
        <v>0</v>
      </c>
      <c r="Y1766" s="270"/>
      <c r="Z1766" s="270"/>
      <c r="AB1766" s="272" t="str">
        <f t="shared" si="86"/>
        <v/>
      </c>
    </row>
    <row r="1767" spans="1:28" s="271" customFormat="1" ht="20.25">
      <c r="A1767" s="215"/>
      <c r="B1767" s="216" t="str">
        <f>IF(LEN(A1767)=0,"",INDEX('Smelter Look-up'!$A:$A,MATCH($A1767,'Smelter Look-up'!$E:$E,0)))</f>
        <v/>
      </c>
      <c r="C1767" s="220" t="str">
        <f>IF(LEN(A1767)=0,"",INDEX('Smelter Look-up'!$C:$C,MATCH($A1767,'Smelter Look-up'!$E:$E,0)))</f>
        <v/>
      </c>
      <c r="D1767" s="216"/>
      <c r="E1767" s="216" t="str">
        <f ca="1">IF(ISERROR($V1767),"",OFFSET('Smelter Look-up'!$D$4,$V1767-4,0)&amp;"")</f>
        <v/>
      </c>
      <c r="F1767" s="216" t="str">
        <f ca="1">IF(ISERROR($V1767),"",OFFSET('Smelter Look-up'!$E$4,$V1767-4,0))</f>
        <v/>
      </c>
      <c r="G1767" s="216" t="str">
        <f ca="1">IF(C1767=$X$4,"Enter smelter details", IF(ISERROR($V1767),"",OFFSET('Smelter Look-up'!$F$4,$V1767-4,0)))</f>
        <v/>
      </c>
      <c r="H1767" s="217" t="str">
        <f ca="1">IF(ISERROR($V1767),"",OFFSET('Smelter Look-up'!$G$4,$V1767-4,0))</f>
        <v/>
      </c>
      <c r="I1767" s="218" t="str">
        <f ca="1">IF(ISERROR($V1767),"",OFFSET('Smelter Look-up'!$H$4,$V1767-4,0))</f>
        <v/>
      </c>
      <c r="J1767" s="218" t="str">
        <f ca="1">IF(ISERROR($V1767),"",OFFSET('Smelter Look-up'!$I$4,$V1767-4,0))</f>
        <v/>
      </c>
      <c r="K1767" s="267"/>
      <c r="L1767" s="267"/>
      <c r="M1767" s="267"/>
      <c r="N1767" s="267"/>
      <c r="O1767" s="267"/>
      <c r="P1767" s="219"/>
      <c r="Q1767" s="268"/>
      <c r="R1767" s="216" t="str">
        <f ca="1">IF(ISERROR($V1767),"",OFFSET('Smelter Look-up'!$C$4,$V1767-4,0)&amp;"")</f>
        <v/>
      </c>
      <c r="S1767" s="224" t="str">
        <f t="shared" ca="1" si="84"/>
        <v/>
      </c>
      <c r="T1767" s="224" t="str">
        <f ca="1">IF(B1767="","",IF(ISERROR(MATCH($J1767,SorP!$B$1:$B$6230,0)),"",INDIRECT("'SorP'!$A$"&amp;MATCH($J1767,SorP!$B$1:$B$6230,0))))</f>
        <v/>
      </c>
      <c r="U1767" s="239"/>
      <c r="V1767" s="269" t="e">
        <f>IF(C1767="",NA(),MATCH($B1767&amp;$C1767,'Smelter Look-up'!$J:$J,0))</f>
        <v>#N/A</v>
      </c>
      <c r="W1767" s="270"/>
      <c r="X1767" s="270">
        <f t="shared" ca="1" si="85"/>
        <v>0</v>
      </c>
      <c r="Y1767" s="270"/>
      <c r="Z1767" s="270"/>
      <c r="AB1767" s="272" t="str">
        <f t="shared" si="86"/>
        <v/>
      </c>
    </row>
    <row r="1768" spans="1:28" s="271" customFormat="1" ht="20.25">
      <c r="A1768" s="215"/>
      <c r="B1768" s="216" t="str">
        <f>IF(LEN(A1768)=0,"",INDEX('Smelter Look-up'!$A:$A,MATCH($A1768,'Smelter Look-up'!$E:$E,0)))</f>
        <v/>
      </c>
      <c r="C1768" s="220" t="str">
        <f>IF(LEN(A1768)=0,"",INDEX('Smelter Look-up'!$C:$C,MATCH($A1768,'Smelter Look-up'!$E:$E,0)))</f>
        <v/>
      </c>
      <c r="D1768" s="216"/>
      <c r="E1768" s="216" t="str">
        <f ca="1">IF(ISERROR($V1768),"",OFFSET('Smelter Look-up'!$D$4,$V1768-4,0)&amp;"")</f>
        <v/>
      </c>
      <c r="F1768" s="216" t="str">
        <f ca="1">IF(ISERROR($V1768),"",OFFSET('Smelter Look-up'!$E$4,$V1768-4,0))</f>
        <v/>
      </c>
      <c r="G1768" s="216" t="str">
        <f ca="1">IF(C1768=$X$4,"Enter smelter details", IF(ISERROR($V1768),"",OFFSET('Smelter Look-up'!$F$4,$V1768-4,0)))</f>
        <v/>
      </c>
      <c r="H1768" s="217" t="str">
        <f ca="1">IF(ISERROR($V1768),"",OFFSET('Smelter Look-up'!$G$4,$V1768-4,0))</f>
        <v/>
      </c>
      <c r="I1768" s="218" t="str">
        <f ca="1">IF(ISERROR($V1768),"",OFFSET('Smelter Look-up'!$H$4,$V1768-4,0))</f>
        <v/>
      </c>
      <c r="J1768" s="218" t="str">
        <f ca="1">IF(ISERROR($V1768),"",OFFSET('Smelter Look-up'!$I$4,$V1768-4,0))</f>
        <v/>
      </c>
      <c r="K1768" s="267"/>
      <c r="L1768" s="267"/>
      <c r="M1768" s="267"/>
      <c r="N1768" s="267"/>
      <c r="O1768" s="267"/>
      <c r="P1768" s="219"/>
      <c r="Q1768" s="268"/>
      <c r="R1768" s="216" t="str">
        <f ca="1">IF(ISERROR($V1768),"",OFFSET('Smelter Look-up'!$C$4,$V1768-4,0)&amp;"")</f>
        <v/>
      </c>
      <c r="S1768" s="224" t="str">
        <f t="shared" ca="1" si="84"/>
        <v/>
      </c>
      <c r="T1768" s="224" t="str">
        <f ca="1">IF(B1768="","",IF(ISERROR(MATCH($J1768,SorP!$B$1:$B$6230,0)),"",INDIRECT("'SorP'!$A$"&amp;MATCH($J1768,SorP!$B$1:$B$6230,0))))</f>
        <v/>
      </c>
      <c r="U1768" s="239"/>
      <c r="V1768" s="269" t="e">
        <f>IF(C1768="",NA(),MATCH($B1768&amp;$C1768,'Smelter Look-up'!$J:$J,0))</f>
        <v>#N/A</v>
      </c>
      <c r="W1768" s="270"/>
      <c r="X1768" s="270">
        <f t="shared" ca="1" si="85"/>
        <v>0</v>
      </c>
      <c r="Y1768" s="270"/>
      <c r="Z1768" s="270"/>
      <c r="AB1768" s="272" t="str">
        <f t="shared" si="86"/>
        <v/>
      </c>
    </row>
    <row r="1769" spans="1:28" s="271" customFormat="1" ht="20.25">
      <c r="A1769" s="215"/>
      <c r="B1769" s="216" t="str">
        <f>IF(LEN(A1769)=0,"",INDEX('Smelter Look-up'!$A:$A,MATCH($A1769,'Smelter Look-up'!$E:$E,0)))</f>
        <v/>
      </c>
      <c r="C1769" s="220" t="str">
        <f>IF(LEN(A1769)=0,"",INDEX('Smelter Look-up'!$C:$C,MATCH($A1769,'Smelter Look-up'!$E:$E,0)))</f>
        <v/>
      </c>
      <c r="D1769" s="216"/>
      <c r="E1769" s="216" t="str">
        <f ca="1">IF(ISERROR($V1769),"",OFFSET('Smelter Look-up'!$D$4,$V1769-4,0)&amp;"")</f>
        <v/>
      </c>
      <c r="F1769" s="216" t="str">
        <f ca="1">IF(ISERROR($V1769),"",OFFSET('Smelter Look-up'!$E$4,$V1769-4,0))</f>
        <v/>
      </c>
      <c r="G1769" s="216" t="str">
        <f ca="1">IF(C1769=$X$4,"Enter smelter details", IF(ISERROR($V1769),"",OFFSET('Smelter Look-up'!$F$4,$V1769-4,0)))</f>
        <v/>
      </c>
      <c r="H1769" s="217" t="str">
        <f ca="1">IF(ISERROR($V1769),"",OFFSET('Smelter Look-up'!$G$4,$V1769-4,0))</f>
        <v/>
      </c>
      <c r="I1769" s="218" t="str">
        <f ca="1">IF(ISERROR($V1769),"",OFFSET('Smelter Look-up'!$H$4,$V1769-4,0))</f>
        <v/>
      </c>
      <c r="J1769" s="218" t="str">
        <f ca="1">IF(ISERROR($V1769),"",OFFSET('Smelter Look-up'!$I$4,$V1769-4,0))</f>
        <v/>
      </c>
      <c r="K1769" s="267"/>
      <c r="L1769" s="267"/>
      <c r="M1769" s="267"/>
      <c r="N1769" s="267"/>
      <c r="O1769" s="267"/>
      <c r="P1769" s="219"/>
      <c r="Q1769" s="268"/>
      <c r="R1769" s="216" t="str">
        <f ca="1">IF(ISERROR($V1769),"",OFFSET('Smelter Look-up'!$C$4,$V1769-4,0)&amp;"")</f>
        <v/>
      </c>
      <c r="S1769" s="224" t="str">
        <f t="shared" ca="1" si="84"/>
        <v/>
      </c>
      <c r="T1769" s="224" t="str">
        <f ca="1">IF(B1769="","",IF(ISERROR(MATCH($J1769,SorP!$B$1:$B$6230,0)),"",INDIRECT("'SorP'!$A$"&amp;MATCH($J1769,SorP!$B$1:$B$6230,0))))</f>
        <v/>
      </c>
      <c r="U1769" s="239"/>
      <c r="V1769" s="269" t="e">
        <f>IF(C1769="",NA(),MATCH($B1769&amp;$C1769,'Smelter Look-up'!$J:$J,0))</f>
        <v>#N/A</v>
      </c>
      <c r="W1769" s="270"/>
      <c r="X1769" s="270">
        <f t="shared" ca="1" si="85"/>
        <v>0</v>
      </c>
      <c r="Y1769" s="270"/>
      <c r="Z1769" s="270"/>
      <c r="AB1769" s="272" t="str">
        <f t="shared" si="86"/>
        <v/>
      </c>
    </row>
    <row r="1770" spans="1:28" s="271" customFormat="1" ht="20.25">
      <c r="A1770" s="215"/>
      <c r="B1770" s="216" t="str">
        <f>IF(LEN(A1770)=0,"",INDEX('Smelter Look-up'!$A:$A,MATCH($A1770,'Smelter Look-up'!$E:$E,0)))</f>
        <v/>
      </c>
      <c r="C1770" s="220" t="str">
        <f>IF(LEN(A1770)=0,"",INDEX('Smelter Look-up'!$C:$C,MATCH($A1770,'Smelter Look-up'!$E:$E,0)))</f>
        <v/>
      </c>
      <c r="D1770" s="216"/>
      <c r="E1770" s="216" t="str">
        <f ca="1">IF(ISERROR($V1770),"",OFFSET('Smelter Look-up'!$D$4,$V1770-4,0)&amp;"")</f>
        <v/>
      </c>
      <c r="F1770" s="216" t="str">
        <f ca="1">IF(ISERROR($V1770),"",OFFSET('Smelter Look-up'!$E$4,$V1770-4,0))</f>
        <v/>
      </c>
      <c r="G1770" s="216" t="str">
        <f ca="1">IF(C1770=$X$4,"Enter smelter details", IF(ISERROR($V1770),"",OFFSET('Smelter Look-up'!$F$4,$V1770-4,0)))</f>
        <v/>
      </c>
      <c r="H1770" s="217" t="str">
        <f ca="1">IF(ISERROR($V1770),"",OFFSET('Smelter Look-up'!$G$4,$V1770-4,0))</f>
        <v/>
      </c>
      <c r="I1770" s="218" t="str">
        <f ca="1">IF(ISERROR($V1770),"",OFFSET('Smelter Look-up'!$H$4,$V1770-4,0))</f>
        <v/>
      </c>
      <c r="J1770" s="218" t="str">
        <f ca="1">IF(ISERROR($V1770),"",OFFSET('Smelter Look-up'!$I$4,$V1770-4,0))</f>
        <v/>
      </c>
      <c r="K1770" s="267"/>
      <c r="L1770" s="267"/>
      <c r="M1770" s="267"/>
      <c r="N1770" s="267"/>
      <c r="O1770" s="267"/>
      <c r="P1770" s="219"/>
      <c r="Q1770" s="268"/>
      <c r="R1770" s="216" t="str">
        <f ca="1">IF(ISERROR($V1770),"",OFFSET('Smelter Look-up'!$C$4,$V1770-4,0)&amp;"")</f>
        <v/>
      </c>
      <c r="S1770" s="224" t="str">
        <f t="shared" ca="1" si="84"/>
        <v/>
      </c>
      <c r="T1770" s="224" t="str">
        <f ca="1">IF(B1770="","",IF(ISERROR(MATCH($J1770,SorP!$B$1:$B$6230,0)),"",INDIRECT("'SorP'!$A$"&amp;MATCH($J1770,SorP!$B$1:$B$6230,0))))</f>
        <v/>
      </c>
      <c r="U1770" s="239"/>
      <c r="V1770" s="269" t="e">
        <f>IF(C1770="",NA(),MATCH($B1770&amp;$C1770,'Smelter Look-up'!$J:$J,0))</f>
        <v>#N/A</v>
      </c>
      <c r="W1770" s="270"/>
      <c r="X1770" s="270">
        <f t="shared" ca="1" si="85"/>
        <v>0</v>
      </c>
      <c r="Y1770" s="270"/>
      <c r="Z1770" s="270"/>
      <c r="AB1770" s="272" t="str">
        <f t="shared" si="86"/>
        <v/>
      </c>
    </row>
    <row r="1771" spans="1:28" s="271" customFormat="1" ht="20.25">
      <c r="A1771" s="215"/>
      <c r="B1771" s="216" t="str">
        <f>IF(LEN(A1771)=0,"",INDEX('Smelter Look-up'!$A:$A,MATCH($A1771,'Smelter Look-up'!$E:$E,0)))</f>
        <v/>
      </c>
      <c r="C1771" s="220" t="str">
        <f>IF(LEN(A1771)=0,"",INDEX('Smelter Look-up'!$C:$C,MATCH($A1771,'Smelter Look-up'!$E:$E,0)))</f>
        <v/>
      </c>
      <c r="D1771" s="216"/>
      <c r="E1771" s="216" t="str">
        <f ca="1">IF(ISERROR($V1771),"",OFFSET('Smelter Look-up'!$D$4,$V1771-4,0)&amp;"")</f>
        <v/>
      </c>
      <c r="F1771" s="216" t="str">
        <f ca="1">IF(ISERROR($V1771),"",OFFSET('Smelter Look-up'!$E$4,$V1771-4,0))</f>
        <v/>
      </c>
      <c r="G1771" s="216" t="str">
        <f ca="1">IF(C1771=$X$4,"Enter smelter details", IF(ISERROR($V1771),"",OFFSET('Smelter Look-up'!$F$4,$V1771-4,0)))</f>
        <v/>
      </c>
      <c r="H1771" s="217" t="str">
        <f ca="1">IF(ISERROR($V1771),"",OFFSET('Smelter Look-up'!$G$4,$V1771-4,0))</f>
        <v/>
      </c>
      <c r="I1771" s="218" t="str">
        <f ca="1">IF(ISERROR($V1771),"",OFFSET('Smelter Look-up'!$H$4,$V1771-4,0))</f>
        <v/>
      </c>
      <c r="J1771" s="218" t="str">
        <f ca="1">IF(ISERROR($V1771),"",OFFSET('Smelter Look-up'!$I$4,$V1771-4,0))</f>
        <v/>
      </c>
      <c r="K1771" s="267"/>
      <c r="L1771" s="267"/>
      <c r="M1771" s="267"/>
      <c r="N1771" s="267"/>
      <c r="O1771" s="267"/>
      <c r="P1771" s="219"/>
      <c r="Q1771" s="268"/>
      <c r="R1771" s="216" t="str">
        <f ca="1">IF(ISERROR($V1771),"",OFFSET('Smelter Look-up'!$C$4,$V1771-4,0)&amp;"")</f>
        <v/>
      </c>
      <c r="S1771" s="224" t="str">
        <f t="shared" ca="1" si="84"/>
        <v/>
      </c>
      <c r="T1771" s="224" t="str">
        <f ca="1">IF(B1771="","",IF(ISERROR(MATCH($J1771,SorP!$B$1:$B$6230,0)),"",INDIRECT("'SorP'!$A$"&amp;MATCH($J1771,SorP!$B$1:$B$6230,0))))</f>
        <v/>
      </c>
      <c r="U1771" s="239"/>
      <c r="V1771" s="269" t="e">
        <f>IF(C1771="",NA(),MATCH($B1771&amp;$C1771,'Smelter Look-up'!$J:$J,0))</f>
        <v>#N/A</v>
      </c>
      <c r="W1771" s="270"/>
      <c r="X1771" s="270">
        <f t="shared" ca="1" si="85"/>
        <v>0</v>
      </c>
      <c r="Y1771" s="270"/>
      <c r="Z1771" s="270"/>
      <c r="AB1771" s="272" t="str">
        <f t="shared" si="86"/>
        <v/>
      </c>
    </row>
    <row r="1772" spans="1:28" s="271" customFormat="1" ht="20.25">
      <c r="A1772" s="215"/>
      <c r="B1772" s="216" t="str">
        <f>IF(LEN(A1772)=0,"",INDEX('Smelter Look-up'!$A:$A,MATCH($A1772,'Smelter Look-up'!$E:$E,0)))</f>
        <v/>
      </c>
      <c r="C1772" s="220" t="str">
        <f>IF(LEN(A1772)=0,"",INDEX('Smelter Look-up'!$C:$C,MATCH($A1772,'Smelter Look-up'!$E:$E,0)))</f>
        <v/>
      </c>
      <c r="D1772" s="216"/>
      <c r="E1772" s="216" t="str">
        <f ca="1">IF(ISERROR($V1772),"",OFFSET('Smelter Look-up'!$D$4,$V1772-4,0)&amp;"")</f>
        <v/>
      </c>
      <c r="F1772" s="216" t="str">
        <f ca="1">IF(ISERROR($V1772),"",OFFSET('Smelter Look-up'!$E$4,$V1772-4,0))</f>
        <v/>
      </c>
      <c r="G1772" s="216" t="str">
        <f ca="1">IF(C1772=$X$4,"Enter smelter details", IF(ISERROR($V1772),"",OFFSET('Smelter Look-up'!$F$4,$V1772-4,0)))</f>
        <v/>
      </c>
      <c r="H1772" s="217" t="str">
        <f ca="1">IF(ISERROR($V1772),"",OFFSET('Smelter Look-up'!$G$4,$V1772-4,0))</f>
        <v/>
      </c>
      <c r="I1772" s="218" t="str">
        <f ca="1">IF(ISERROR($V1772),"",OFFSET('Smelter Look-up'!$H$4,$V1772-4,0))</f>
        <v/>
      </c>
      <c r="J1772" s="218" t="str">
        <f ca="1">IF(ISERROR($V1772),"",OFFSET('Smelter Look-up'!$I$4,$V1772-4,0))</f>
        <v/>
      </c>
      <c r="K1772" s="267"/>
      <c r="L1772" s="267"/>
      <c r="M1772" s="267"/>
      <c r="N1772" s="267"/>
      <c r="O1772" s="267"/>
      <c r="P1772" s="219"/>
      <c r="Q1772" s="268"/>
      <c r="R1772" s="216" t="str">
        <f ca="1">IF(ISERROR($V1772),"",OFFSET('Smelter Look-up'!$C$4,$V1772-4,0)&amp;"")</f>
        <v/>
      </c>
      <c r="S1772" s="224" t="str">
        <f t="shared" ca="1" si="84"/>
        <v/>
      </c>
      <c r="T1772" s="224" t="str">
        <f ca="1">IF(B1772="","",IF(ISERROR(MATCH($J1772,SorP!$B$1:$B$6230,0)),"",INDIRECT("'SorP'!$A$"&amp;MATCH($J1772,SorP!$B$1:$B$6230,0))))</f>
        <v/>
      </c>
      <c r="U1772" s="239"/>
      <c r="V1772" s="269" t="e">
        <f>IF(C1772="",NA(),MATCH($B1772&amp;$C1772,'Smelter Look-up'!$J:$J,0))</f>
        <v>#N/A</v>
      </c>
      <c r="W1772" s="270"/>
      <c r="X1772" s="270">
        <f t="shared" ca="1" si="85"/>
        <v>0</v>
      </c>
      <c r="Y1772" s="270"/>
      <c r="Z1772" s="270"/>
      <c r="AB1772" s="272" t="str">
        <f t="shared" si="86"/>
        <v/>
      </c>
    </row>
    <row r="1773" spans="1:28" s="271" customFormat="1" ht="20.25">
      <c r="A1773" s="215"/>
      <c r="B1773" s="216" t="str">
        <f>IF(LEN(A1773)=0,"",INDEX('Smelter Look-up'!$A:$A,MATCH($A1773,'Smelter Look-up'!$E:$E,0)))</f>
        <v/>
      </c>
      <c r="C1773" s="220" t="str">
        <f>IF(LEN(A1773)=0,"",INDEX('Smelter Look-up'!$C:$C,MATCH($A1773,'Smelter Look-up'!$E:$E,0)))</f>
        <v/>
      </c>
      <c r="D1773" s="216"/>
      <c r="E1773" s="216" t="str">
        <f ca="1">IF(ISERROR($V1773),"",OFFSET('Smelter Look-up'!$D$4,$V1773-4,0)&amp;"")</f>
        <v/>
      </c>
      <c r="F1773" s="216" t="str">
        <f ca="1">IF(ISERROR($V1773),"",OFFSET('Smelter Look-up'!$E$4,$V1773-4,0))</f>
        <v/>
      </c>
      <c r="G1773" s="216" t="str">
        <f ca="1">IF(C1773=$X$4,"Enter smelter details", IF(ISERROR($V1773),"",OFFSET('Smelter Look-up'!$F$4,$V1773-4,0)))</f>
        <v/>
      </c>
      <c r="H1773" s="217" t="str">
        <f ca="1">IF(ISERROR($V1773),"",OFFSET('Smelter Look-up'!$G$4,$V1773-4,0))</f>
        <v/>
      </c>
      <c r="I1773" s="218" t="str">
        <f ca="1">IF(ISERROR($V1773),"",OFFSET('Smelter Look-up'!$H$4,$V1773-4,0))</f>
        <v/>
      </c>
      <c r="J1773" s="218" t="str">
        <f ca="1">IF(ISERROR($V1773),"",OFFSET('Smelter Look-up'!$I$4,$V1773-4,0))</f>
        <v/>
      </c>
      <c r="K1773" s="267"/>
      <c r="L1773" s="267"/>
      <c r="M1773" s="267"/>
      <c r="N1773" s="267"/>
      <c r="O1773" s="267"/>
      <c r="P1773" s="219"/>
      <c r="Q1773" s="268"/>
      <c r="R1773" s="216" t="str">
        <f ca="1">IF(ISERROR($V1773),"",OFFSET('Smelter Look-up'!$C$4,$V1773-4,0)&amp;"")</f>
        <v/>
      </c>
      <c r="S1773" s="224" t="str">
        <f t="shared" ca="1" si="84"/>
        <v/>
      </c>
      <c r="T1773" s="224" t="str">
        <f ca="1">IF(B1773="","",IF(ISERROR(MATCH($J1773,SorP!$B$1:$B$6230,0)),"",INDIRECT("'SorP'!$A$"&amp;MATCH($J1773,SorP!$B$1:$B$6230,0))))</f>
        <v/>
      </c>
      <c r="U1773" s="239"/>
      <c r="V1773" s="269" t="e">
        <f>IF(C1773="",NA(),MATCH($B1773&amp;$C1773,'Smelter Look-up'!$J:$J,0))</f>
        <v>#N/A</v>
      </c>
      <c r="W1773" s="270"/>
      <c r="X1773" s="270">
        <f t="shared" ca="1" si="85"/>
        <v>0</v>
      </c>
      <c r="Y1773" s="270"/>
      <c r="Z1773" s="270"/>
      <c r="AB1773" s="272" t="str">
        <f t="shared" si="86"/>
        <v/>
      </c>
    </row>
    <row r="1774" spans="1:28" s="271" customFormat="1" ht="20.25">
      <c r="A1774" s="215"/>
      <c r="B1774" s="216" t="str">
        <f>IF(LEN(A1774)=0,"",INDEX('Smelter Look-up'!$A:$A,MATCH($A1774,'Smelter Look-up'!$E:$E,0)))</f>
        <v/>
      </c>
      <c r="C1774" s="220" t="str">
        <f>IF(LEN(A1774)=0,"",INDEX('Smelter Look-up'!$C:$C,MATCH($A1774,'Smelter Look-up'!$E:$E,0)))</f>
        <v/>
      </c>
      <c r="D1774" s="216"/>
      <c r="E1774" s="216" t="str">
        <f ca="1">IF(ISERROR($V1774),"",OFFSET('Smelter Look-up'!$D$4,$V1774-4,0)&amp;"")</f>
        <v/>
      </c>
      <c r="F1774" s="216" t="str">
        <f ca="1">IF(ISERROR($V1774),"",OFFSET('Smelter Look-up'!$E$4,$V1774-4,0))</f>
        <v/>
      </c>
      <c r="G1774" s="216" t="str">
        <f ca="1">IF(C1774=$X$4,"Enter smelter details", IF(ISERROR($V1774),"",OFFSET('Smelter Look-up'!$F$4,$V1774-4,0)))</f>
        <v/>
      </c>
      <c r="H1774" s="217" t="str">
        <f ca="1">IF(ISERROR($V1774),"",OFFSET('Smelter Look-up'!$G$4,$V1774-4,0))</f>
        <v/>
      </c>
      <c r="I1774" s="218" t="str">
        <f ca="1">IF(ISERROR($V1774),"",OFFSET('Smelter Look-up'!$H$4,$V1774-4,0))</f>
        <v/>
      </c>
      <c r="J1774" s="218" t="str">
        <f ca="1">IF(ISERROR($V1774),"",OFFSET('Smelter Look-up'!$I$4,$V1774-4,0))</f>
        <v/>
      </c>
      <c r="K1774" s="267"/>
      <c r="L1774" s="267"/>
      <c r="M1774" s="267"/>
      <c r="N1774" s="267"/>
      <c r="O1774" s="267"/>
      <c r="P1774" s="219"/>
      <c r="Q1774" s="268"/>
      <c r="R1774" s="216" t="str">
        <f ca="1">IF(ISERROR($V1774),"",OFFSET('Smelter Look-up'!$C$4,$V1774-4,0)&amp;"")</f>
        <v/>
      </c>
      <c r="S1774" s="224" t="str">
        <f t="shared" ca="1" si="84"/>
        <v/>
      </c>
      <c r="T1774" s="224" t="str">
        <f ca="1">IF(B1774="","",IF(ISERROR(MATCH($J1774,SorP!$B$1:$B$6230,0)),"",INDIRECT("'SorP'!$A$"&amp;MATCH($J1774,SorP!$B$1:$B$6230,0))))</f>
        <v/>
      </c>
      <c r="U1774" s="239"/>
      <c r="V1774" s="269" t="e">
        <f>IF(C1774="",NA(),MATCH($B1774&amp;$C1774,'Smelter Look-up'!$J:$J,0))</f>
        <v>#N/A</v>
      </c>
      <c r="W1774" s="270"/>
      <c r="X1774" s="270">
        <f t="shared" ca="1" si="85"/>
        <v>0</v>
      </c>
      <c r="Y1774" s="270"/>
      <c r="Z1774" s="270"/>
      <c r="AB1774" s="272" t="str">
        <f t="shared" si="86"/>
        <v/>
      </c>
    </row>
    <row r="1775" spans="1:28" s="271" customFormat="1" ht="20.25">
      <c r="A1775" s="215"/>
      <c r="B1775" s="216" t="str">
        <f>IF(LEN(A1775)=0,"",INDEX('Smelter Look-up'!$A:$A,MATCH($A1775,'Smelter Look-up'!$E:$E,0)))</f>
        <v/>
      </c>
      <c r="C1775" s="220" t="str">
        <f>IF(LEN(A1775)=0,"",INDEX('Smelter Look-up'!$C:$C,MATCH($A1775,'Smelter Look-up'!$E:$E,0)))</f>
        <v/>
      </c>
      <c r="D1775" s="216"/>
      <c r="E1775" s="216" t="str">
        <f ca="1">IF(ISERROR($V1775),"",OFFSET('Smelter Look-up'!$D$4,$V1775-4,0)&amp;"")</f>
        <v/>
      </c>
      <c r="F1775" s="216" t="str">
        <f ca="1">IF(ISERROR($V1775),"",OFFSET('Smelter Look-up'!$E$4,$V1775-4,0))</f>
        <v/>
      </c>
      <c r="G1775" s="216" t="str">
        <f ca="1">IF(C1775=$X$4,"Enter smelter details", IF(ISERROR($V1775),"",OFFSET('Smelter Look-up'!$F$4,$V1775-4,0)))</f>
        <v/>
      </c>
      <c r="H1775" s="217" t="str">
        <f ca="1">IF(ISERROR($V1775),"",OFFSET('Smelter Look-up'!$G$4,$V1775-4,0))</f>
        <v/>
      </c>
      <c r="I1775" s="218" t="str">
        <f ca="1">IF(ISERROR($V1775),"",OFFSET('Smelter Look-up'!$H$4,$V1775-4,0))</f>
        <v/>
      </c>
      <c r="J1775" s="218" t="str">
        <f ca="1">IF(ISERROR($V1775),"",OFFSET('Smelter Look-up'!$I$4,$V1775-4,0))</f>
        <v/>
      </c>
      <c r="K1775" s="267"/>
      <c r="L1775" s="267"/>
      <c r="M1775" s="267"/>
      <c r="N1775" s="267"/>
      <c r="O1775" s="267"/>
      <c r="P1775" s="219"/>
      <c r="Q1775" s="268"/>
      <c r="R1775" s="216" t="str">
        <f ca="1">IF(ISERROR($V1775),"",OFFSET('Smelter Look-up'!$C$4,$V1775-4,0)&amp;"")</f>
        <v/>
      </c>
      <c r="S1775" s="224" t="str">
        <f t="shared" ca="1" si="84"/>
        <v/>
      </c>
      <c r="T1775" s="224" t="str">
        <f ca="1">IF(B1775="","",IF(ISERROR(MATCH($J1775,SorP!$B$1:$B$6230,0)),"",INDIRECT("'SorP'!$A$"&amp;MATCH($J1775,SorP!$B$1:$B$6230,0))))</f>
        <v/>
      </c>
      <c r="U1775" s="239"/>
      <c r="V1775" s="269" t="e">
        <f>IF(C1775="",NA(),MATCH($B1775&amp;$C1775,'Smelter Look-up'!$J:$J,0))</f>
        <v>#N/A</v>
      </c>
      <c r="W1775" s="270"/>
      <c r="X1775" s="270">
        <f t="shared" ca="1" si="85"/>
        <v>0</v>
      </c>
      <c r="Y1775" s="270"/>
      <c r="Z1775" s="270"/>
      <c r="AB1775" s="272" t="str">
        <f t="shared" si="86"/>
        <v/>
      </c>
    </row>
    <row r="1776" spans="1:28" s="271" customFormat="1" ht="20.25">
      <c r="A1776" s="215"/>
      <c r="B1776" s="216" t="str">
        <f>IF(LEN(A1776)=0,"",INDEX('Smelter Look-up'!$A:$A,MATCH($A1776,'Smelter Look-up'!$E:$E,0)))</f>
        <v/>
      </c>
      <c r="C1776" s="220" t="str">
        <f>IF(LEN(A1776)=0,"",INDEX('Smelter Look-up'!$C:$C,MATCH($A1776,'Smelter Look-up'!$E:$E,0)))</f>
        <v/>
      </c>
      <c r="D1776" s="216"/>
      <c r="E1776" s="216" t="str">
        <f ca="1">IF(ISERROR($V1776),"",OFFSET('Smelter Look-up'!$D$4,$V1776-4,0)&amp;"")</f>
        <v/>
      </c>
      <c r="F1776" s="216" t="str">
        <f ca="1">IF(ISERROR($V1776),"",OFFSET('Smelter Look-up'!$E$4,$V1776-4,0))</f>
        <v/>
      </c>
      <c r="G1776" s="216" t="str">
        <f ca="1">IF(C1776=$X$4,"Enter smelter details", IF(ISERROR($V1776),"",OFFSET('Smelter Look-up'!$F$4,$V1776-4,0)))</f>
        <v/>
      </c>
      <c r="H1776" s="217" t="str">
        <f ca="1">IF(ISERROR($V1776),"",OFFSET('Smelter Look-up'!$G$4,$V1776-4,0))</f>
        <v/>
      </c>
      <c r="I1776" s="218" t="str">
        <f ca="1">IF(ISERROR($V1776),"",OFFSET('Smelter Look-up'!$H$4,$V1776-4,0))</f>
        <v/>
      </c>
      <c r="J1776" s="218" t="str">
        <f ca="1">IF(ISERROR($V1776),"",OFFSET('Smelter Look-up'!$I$4,$V1776-4,0))</f>
        <v/>
      </c>
      <c r="K1776" s="267"/>
      <c r="L1776" s="267"/>
      <c r="M1776" s="267"/>
      <c r="N1776" s="267"/>
      <c r="O1776" s="267"/>
      <c r="P1776" s="219"/>
      <c r="Q1776" s="268"/>
      <c r="R1776" s="216" t="str">
        <f ca="1">IF(ISERROR($V1776),"",OFFSET('Smelter Look-up'!$C$4,$V1776-4,0)&amp;"")</f>
        <v/>
      </c>
      <c r="S1776" s="224" t="str">
        <f t="shared" ca="1" si="84"/>
        <v/>
      </c>
      <c r="T1776" s="224" t="str">
        <f ca="1">IF(B1776="","",IF(ISERROR(MATCH($J1776,SorP!$B$1:$B$6230,0)),"",INDIRECT("'SorP'!$A$"&amp;MATCH($J1776,SorP!$B$1:$B$6230,0))))</f>
        <v/>
      </c>
      <c r="U1776" s="239"/>
      <c r="V1776" s="269" t="e">
        <f>IF(C1776="",NA(),MATCH($B1776&amp;$C1776,'Smelter Look-up'!$J:$J,0))</f>
        <v>#N/A</v>
      </c>
      <c r="W1776" s="270"/>
      <c r="X1776" s="270">
        <f t="shared" ca="1" si="85"/>
        <v>0</v>
      </c>
      <c r="Y1776" s="270"/>
      <c r="Z1776" s="270"/>
      <c r="AB1776" s="272" t="str">
        <f t="shared" si="86"/>
        <v/>
      </c>
    </row>
    <row r="1777" spans="1:28" s="271" customFormat="1" ht="20.25">
      <c r="A1777" s="215"/>
      <c r="B1777" s="216" t="str">
        <f>IF(LEN(A1777)=0,"",INDEX('Smelter Look-up'!$A:$A,MATCH($A1777,'Smelter Look-up'!$E:$E,0)))</f>
        <v/>
      </c>
      <c r="C1777" s="220" t="str">
        <f>IF(LEN(A1777)=0,"",INDEX('Smelter Look-up'!$C:$C,MATCH($A1777,'Smelter Look-up'!$E:$E,0)))</f>
        <v/>
      </c>
      <c r="D1777" s="216"/>
      <c r="E1777" s="216" t="str">
        <f ca="1">IF(ISERROR($V1777),"",OFFSET('Smelter Look-up'!$D$4,$V1777-4,0)&amp;"")</f>
        <v/>
      </c>
      <c r="F1777" s="216" t="str">
        <f ca="1">IF(ISERROR($V1777),"",OFFSET('Smelter Look-up'!$E$4,$V1777-4,0))</f>
        <v/>
      </c>
      <c r="G1777" s="216" t="str">
        <f ca="1">IF(C1777=$X$4,"Enter smelter details", IF(ISERROR($V1777),"",OFFSET('Smelter Look-up'!$F$4,$V1777-4,0)))</f>
        <v/>
      </c>
      <c r="H1777" s="217" t="str">
        <f ca="1">IF(ISERROR($V1777),"",OFFSET('Smelter Look-up'!$G$4,$V1777-4,0))</f>
        <v/>
      </c>
      <c r="I1777" s="218" t="str">
        <f ca="1">IF(ISERROR($V1777),"",OFFSET('Smelter Look-up'!$H$4,$V1777-4,0))</f>
        <v/>
      </c>
      <c r="J1777" s="218" t="str">
        <f ca="1">IF(ISERROR($V1777),"",OFFSET('Smelter Look-up'!$I$4,$V1777-4,0))</f>
        <v/>
      </c>
      <c r="K1777" s="267"/>
      <c r="L1777" s="267"/>
      <c r="M1777" s="267"/>
      <c r="N1777" s="267"/>
      <c r="O1777" s="267"/>
      <c r="P1777" s="219"/>
      <c r="Q1777" s="268"/>
      <c r="R1777" s="216" t="str">
        <f ca="1">IF(ISERROR($V1777),"",OFFSET('Smelter Look-up'!$C$4,$V1777-4,0)&amp;"")</f>
        <v/>
      </c>
      <c r="S1777" s="224" t="str">
        <f t="shared" ca="1" si="84"/>
        <v/>
      </c>
      <c r="T1777" s="224" t="str">
        <f ca="1">IF(B1777="","",IF(ISERROR(MATCH($J1777,SorP!$B$1:$B$6230,0)),"",INDIRECT("'SorP'!$A$"&amp;MATCH($J1777,SorP!$B$1:$B$6230,0))))</f>
        <v/>
      </c>
      <c r="U1777" s="239"/>
      <c r="V1777" s="269" t="e">
        <f>IF(C1777="",NA(),MATCH($B1777&amp;$C1777,'Smelter Look-up'!$J:$J,0))</f>
        <v>#N/A</v>
      </c>
      <c r="W1777" s="270"/>
      <c r="X1777" s="270">
        <f t="shared" ca="1" si="85"/>
        <v>0</v>
      </c>
      <c r="Y1777" s="270"/>
      <c r="Z1777" s="270"/>
      <c r="AB1777" s="272" t="str">
        <f t="shared" si="86"/>
        <v/>
      </c>
    </row>
    <row r="1778" spans="1:28" s="271" customFormat="1" ht="20.25">
      <c r="A1778" s="215"/>
      <c r="B1778" s="216" t="str">
        <f>IF(LEN(A1778)=0,"",INDEX('Smelter Look-up'!$A:$A,MATCH($A1778,'Smelter Look-up'!$E:$E,0)))</f>
        <v/>
      </c>
      <c r="C1778" s="220" t="str">
        <f>IF(LEN(A1778)=0,"",INDEX('Smelter Look-up'!$C:$C,MATCH($A1778,'Smelter Look-up'!$E:$E,0)))</f>
        <v/>
      </c>
      <c r="D1778" s="216"/>
      <c r="E1778" s="216" t="str">
        <f ca="1">IF(ISERROR($V1778),"",OFFSET('Smelter Look-up'!$D$4,$V1778-4,0)&amp;"")</f>
        <v/>
      </c>
      <c r="F1778" s="216" t="str">
        <f ca="1">IF(ISERROR($V1778),"",OFFSET('Smelter Look-up'!$E$4,$V1778-4,0))</f>
        <v/>
      </c>
      <c r="G1778" s="216" t="str">
        <f ca="1">IF(C1778=$X$4,"Enter smelter details", IF(ISERROR($V1778),"",OFFSET('Smelter Look-up'!$F$4,$V1778-4,0)))</f>
        <v/>
      </c>
      <c r="H1778" s="217" t="str">
        <f ca="1">IF(ISERROR($V1778),"",OFFSET('Smelter Look-up'!$G$4,$V1778-4,0))</f>
        <v/>
      </c>
      <c r="I1778" s="218" t="str">
        <f ca="1">IF(ISERROR($V1778),"",OFFSET('Smelter Look-up'!$H$4,$V1778-4,0))</f>
        <v/>
      </c>
      <c r="J1778" s="218" t="str">
        <f ca="1">IF(ISERROR($V1778),"",OFFSET('Smelter Look-up'!$I$4,$V1778-4,0))</f>
        <v/>
      </c>
      <c r="K1778" s="267"/>
      <c r="L1778" s="267"/>
      <c r="M1778" s="267"/>
      <c r="N1778" s="267"/>
      <c r="O1778" s="267"/>
      <c r="P1778" s="219"/>
      <c r="Q1778" s="268"/>
      <c r="R1778" s="216" t="str">
        <f ca="1">IF(ISERROR($V1778),"",OFFSET('Smelter Look-up'!$C$4,$V1778-4,0)&amp;"")</f>
        <v/>
      </c>
      <c r="S1778" s="224" t="str">
        <f t="shared" ca="1" si="84"/>
        <v/>
      </c>
      <c r="T1778" s="224" t="str">
        <f ca="1">IF(B1778="","",IF(ISERROR(MATCH($J1778,SorP!$B$1:$B$6230,0)),"",INDIRECT("'SorP'!$A$"&amp;MATCH($J1778,SorP!$B$1:$B$6230,0))))</f>
        <v/>
      </c>
      <c r="U1778" s="239"/>
      <c r="V1778" s="269" t="e">
        <f>IF(C1778="",NA(),MATCH($B1778&amp;$C1778,'Smelter Look-up'!$J:$J,0))</f>
        <v>#N/A</v>
      </c>
      <c r="W1778" s="270"/>
      <c r="X1778" s="270">
        <f t="shared" ca="1" si="85"/>
        <v>0</v>
      </c>
      <c r="Y1778" s="270"/>
      <c r="Z1778" s="270"/>
      <c r="AB1778" s="272" t="str">
        <f t="shared" si="86"/>
        <v/>
      </c>
    </row>
    <row r="1779" spans="1:28" s="271" customFormat="1" ht="20.25">
      <c r="A1779" s="215"/>
      <c r="B1779" s="216" t="str">
        <f>IF(LEN(A1779)=0,"",INDEX('Smelter Look-up'!$A:$A,MATCH($A1779,'Smelter Look-up'!$E:$E,0)))</f>
        <v/>
      </c>
      <c r="C1779" s="220" t="str">
        <f>IF(LEN(A1779)=0,"",INDEX('Smelter Look-up'!$C:$C,MATCH($A1779,'Smelter Look-up'!$E:$E,0)))</f>
        <v/>
      </c>
      <c r="D1779" s="216"/>
      <c r="E1779" s="216" t="str">
        <f ca="1">IF(ISERROR($V1779),"",OFFSET('Smelter Look-up'!$D$4,$V1779-4,0)&amp;"")</f>
        <v/>
      </c>
      <c r="F1779" s="216" t="str">
        <f ca="1">IF(ISERROR($V1779),"",OFFSET('Smelter Look-up'!$E$4,$V1779-4,0))</f>
        <v/>
      </c>
      <c r="G1779" s="216" t="str">
        <f ca="1">IF(C1779=$X$4,"Enter smelter details", IF(ISERROR($V1779),"",OFFSET('Smelter Look-up'!$F$4,$V1779-4,0)))</f>
        <v/>
      </c>
      <c r="H1779" s="217" t="str">
        <f ca="1">IF(ISERROR($V1779),"",OFFSET('Smelter Look-up'!$G$4,$V1779-4,0))</f>
        <v/>
      </c>
      <c r="I1779" s="218" t="str">
        <f ca="1">IF(ISERROR($V1779),"",OFFSET('Smelter Look-up'!$H$4,$V1779-4,0))</f>
        <v/>
      </c>
      <c r="J1779" s="218" t="str">
        <f ca="1">IF(ISERROR($V1779),"",OFFSET('Smelter Look-up'!$I$4,$V1779-4,0))</f>
        <v/>
      </c>
      <c r="K1779" s="267"/>
      <c r="L1779" s="267"/>
      <c r="M1779" s="267"/>
      <c r="N1779" s="267"/>
      <c r="O1779" s="267"/>
      <c r="P1779" s="219"/>
      <c r="Q1779" s="268"/>
      <c r="R1779" s="216" t="str">
        <f ca="1">IF(ISERROR($V1779),"",OFFSET('Smelter Look-up'!$C$4,$V1779-4,0)&amp;"")</f>
        <v/>
      </c>
      <c r="S1779" s="224" t="str">
        <f t="shared" ca="1" si="84"/>
        <v/>
      </c>
      <c r="T1779" s="224" t="str">
        <f ca="1">IF(B1779="","",IF(ISERROR(MATCH($J1779,SorP!$B$1:$B$6230,0)),"",INDIRECT("'SorP'!$A$"&amp;MATCH($J1779,SorP!$B$1:$B$6230,0))))</f>
        <v/>
      </c>
      <c r="U1779" s="239"/>
      <c r="V1779" s="269" t="e">
        <f>IF(C1779="",NA(),MATCH($B1779&amp;$C1779,'Smelter Look-up'!$J:$J,0))</f>
        <v>#N/A</v>
      </c>
      <c r="W1779" s="270"/>
      <c r="X1779" s="270">
        <f t="shared" ca="1" si="85"/>
        <v>0</v>
      </c>
      <c r="Y1779" s="270"/>
      <c r="Z1779" s="270"/>
      <c r="AB1779" s="272" t="str">
        <f t="shared" si="86"/>
        <v/>
      </c>
    </row>
    <row r="1780" spans="1:28" s="271" customFormat="1" ht="20.25">
      <c r="A1780" s="215"/>
      <c r="B1780" s="216" t="str">
        <f>IF(LEN(A1780)=0,"",INDEX('Smelter Look-up'!$A:$A,MATCH($A1780,'Smelter Look-up'!$E:$E,0)))</f>
        <v/>
      </c>
      <c r="C1780" s="220" t="str">
        <f>IF(LEN(A1780)=0,"",INDEX('Smelter Look-up'!$C:$C,MATCH($A1780,'Smelter Look-up'!$E:$E,0)))</f>
        <v/>
      </c>
      <c r="D1780" s="216"/>
      <c r="E1780" s="216" t="str">
        <f ca="1">IF(ISERROR($V1780),"",OFFSET('Smelter Look-up'!$D$4,$V1780-4,0)&amp;"")</f>
        <v/>
      </c>
      <c r="F1780" s="216" t="str">
        <f ca="1">IF(ISERROR($V1780),"",OFFSET('Smelter Look-up'!$E$4,$V1780-4,0))</f>
        <v/>
      </c>
      <c r="G1780" s="216" t="str">
        <f ca="1">IF(C1780=$X$4,"Enter smelter details", IF(ISERROR($V1780),"",OFFSET('Smelter Look-up'!$F$4,$V1780-4,0)))</f>
        <v/>
      </c>
      <c r="H1780" s="217" t="str">
        <f ca="1">IF(ISERROR($V1780),"",OFFSET('Smelter Look-up'!$G$4,$V1780-4,0))</f>
        <v/>
      </c>
      <c r="I1780" s="218" t="str">
        <f ca="1">IF(ISERROR($V1780),"",OFFSET('Smelter Look-up'!$H$4,$V1780-4,0))</f>
        <v/>
      </c>
      <c r="J1780" s="218" t="str">
        <f ca="1">IF(ISERROR($V1780),"",OFFSET('Smelter Look-up'!$I$4,$V1780-4,0))</f>
        <v/>
      </c>
      <c r="K1780" s="267"/>
      <c r="L1780" s="267"/>
      <c r="M1780" s="267"/>
      <c r="N1780" s="267"/>
      <c r="O1780" s="267"/>
      <c r="P1780" s="219"/>
      <c r="Q1780" s="268"/>
      <c r="R1780" s="216" t="str">
        <f ca="1">IF(ISERROR($V1780),"",OFFSET('Smelter Look-up'!$C$4,$V1780-4,0)&amp;"")</f>
        <v/>
      </c>
      <c r="S1780" s="224" t="str">
        <f t="shared" ca="1" si="84"/>
        <v/>
      </c>
      <c r="T1780" s="224" t="str">
        <f ca="1">IF(B1780="","",IF(ISERROR(MATCH($J1780,SorP!$B$1:$B$6230,0)),"",INDIRECT("'SorP'!$A$"&amp;MATCH($J1780,SorP!$B$1:$B$6230,0))))</f>
        <v/>
      </c>
      <c r="U1780" s="239"/>
      <c r="V1780" s="269" t="e">
        <f>IF(C1780="",NA(),MATCH($B1780&amp;$C1780,'Smelter Look-up'!$J:$J,0))</f>
        <v>#N/A</v>
      </c>
      <c r="W1780" s="270"/>
      <c r="X1780" s="270">
        <f t="shared" ca="1" si="85"/>
        <v>0</v>
      </c>
      <c r="Y1780" s="270"/>
      <c r="Z1780" s="270"/>
      <c r="AB1780" s="272" t="str">
        <f t="shared" si="86"/>
        <v/>
      </c>
    </row>
    <row r="1781" spans="1:28" s="271" customFormat="1" ht="20.25">
      <c r="A1781" s="215"/>
      <c r="B1781" s="216" t="str">
        <f>IF(LEN(A1781)=0,"",INDEX('Smelter Look-up'!$A:$A,MATCH($A1781,'Smelter Look-up'!$E:$E,0)))</f>
        <v/>
      </c>
      <c r="C1781" s="220" t="str">
        <f>IF(LEN(A1781)=0,"",INDEX('Smelter Look-up'!$C:$C,MATCH($A1781,'Smelter Look-up'!$E:$E,0)))</f>
        <v/>
      </c>
      <c r="D1781" s="216"/>
      <c r="E1781" s="216" t="str">
        <f ca="1">IF(ISERROR($V1781),"",OFFSET('Smelter Look-up'!$D$4,$V1781-4,0)&amp;"")</f>
        <v/>
      </c>
      <c r="F1781" s="216" t="str">
        <f ca="1">IF(ISERROR($V1781),"",OFFSET('Smelter Look-up'!$E$4,$V1781-4,0))</f>
        <v/>
      </c>
      <c r="G1781" s="216" t="str">
        <f ca="1">IF(C1781=$X$4,"Enter smelter details", IF(ISERROR($V1781),"",OFFSET('Smelter Look-up'!$F$4,$V1781-4,0)))</f>
        <v/>
      </c>
      <c r="H1781" s="217" t="str">
        <f ca="1">IF(ISERROR($V1781),"",OFFSET('Smelter Look-up'!$G$4,$V1781-4,0))</f>
        <v/>
      </c>
      <c r="I1781" s="218" t="str">
        <f ca="1">IF(ISERROR($V1781),"",OFFSET('Smelter Look-up'!$H$4,$V1781-4,0))</f>
        <v/>
      </c>
      <c r="J1781" s="218" t="str">
        <f ca="1">IF(ISERROR($V1781),"",OFFSET('Smelter Look-up'!$I$4,$V1781-4,0))</f>
        <v/>
      </c>
      <c r="K1781" s="267"/>
      <c r="L1781" s="267"/>
      <c r="M1781" s="267"/>
      <c r="N1781" s="267"/>
      <c r="O1781" s="267"/>
      <c r="P1781" s="219"/>
      <c r="Q1781" s="268"/>
      <c r="R1781" s="216" t="str">
        <f ca="1">IF(ISERROR($V1781),"",OFFSET('Smelter Look-up'!$C$4,$V1781-4,0)&amp;"")</f>
        <v/>
      </c>
      <c r="S1781" s="224" t="str">
        <f t="shared" ca="1" si="84"/>
        <v/>
      </c>
      <c r="T1781" s="224" t="str">
        <f ca="1">IF(B1781="","",IF(ISERROR(MATCH($J1781,SorP!$B$1:$B$6230,0)),"",INDIRECT("'SorP'!$A$"&amp;MATCH($J1781,SorP!$B$1:$B$6230,0))))</f>
        <v/>
      </c>
      <c r="U1781" s="239"/>
      <c r="V1781" s="269" t="e">
        <f>IF(C1781="",NA(),MATCH($B1781&amp;$C1781,'Smelter Look-up'!$J:$J,0))</f>
        <v>#N/A</v>
      </c>
      <c r="W1781" s="270"/>
      <c r="X1781" s="270">
        <f t="shared" ca="1" si="85"/>
        <v>0</v>
      </c>
      <c r="Y1781" s="270"/>
      <c r="Z1781" s="270"/>
      <c r="AB1781" s="272" t="str">
        <f t="shared" si="86"/>
        <v/>
      </c>
    </row>
    <row r="1782" spans="1:28" s="271" customFormat="1" ht="20.25">
      <c r="A1782" s="215"/>
      <c r="B1782" s="216" t="str">
        <f>IF(LEN(A1782)=0,"",INDEX('Smelter Look-up'!$A:$A,MATCH($A1782,'Smelter Look-up'!$E:$E,0)))</f>
        <v/>
      </c>
      <c r="C1782" s="220" t="str">
        <f>IF(LEN(A1782)=0,"",INDEX('Smelter Look-up'!$C:$C,MATCH($A1782,'Smelter Look-up'!$E:$E,0)))</f>
        <v/>
      </c>
      <c r="D1782" s="216"/>
      <c r="E1782" s="216" t="str">
        <f ca="1">IF(ISERROR($V1782),"",OFFSET('Smelter Look-up'!$D$4,$V1782-4,0)&amp;"")</f>
        <v/>
      </c>
      <c r="F1782" s="216" t="str">
        <f ca="1">IF(ISERROR($V1782),"",OFFSET('Smelter Look-up'!$E$4,$V1782-4,0))</f>
        <v/>
      </c>
      <c r="G1782" s="216" t="str">
        <f ca="1">IF(C1782=$X$4,"Enter smelter details", IF(ISERROR($V1782),"",OFFSET('Smelter Look-up'!$F$4,$V1782-4,0)))</f>
        <v/>
      </c>
      <c r="H1782" s="217" t="str">
        <f ca="1">IF(ISERROR($V1782),"",OFFSET('Smelter Look-up'!$G$4,$V1782-4,0))</f>
        <v/>
      </c>
      <c r="I1782" s="218" t="str">
        <f ca="1">IF(ISERROR($V1782),"",OFFSET('Smelter Look-up'!$H$4,$V1782-4,0))</f>
        <v/>
      </c>
      <c r="J1782" s="218" t="str">
        <f ca="1">IF(ISERROR($V1782),"",OFFSET('Smelter Look-up'!$I$4,$V1782-4,0))</f>
        <v/>
      </c>
      <c r="K1782" s="267"/>
      <c r="L1782" s="267"/>
      <c r="M1782" s="267"/>
      <c r="N1782" s="267"/>
      <c r="O1782" s="267"/>
      <c r="P1782" s="219"/>
      <c r="Q1782" s="268"/>
      <c r="R1782" s="216" t="str">
        <f ca="1">IF(ISERROR($V1782),"",OFFSET('Smelter Look-up'!$C$4,$V1782-4,0)&amp;"")</f>
        <v/>
      </c>
      <c r="S1782" s="224" t="str">
        <f t="shared" ca="1" si="84"/>
        <v/>
      </c>
      <c r="T1782" s="224" t="str">
        <f ca="1">IF(B1782="","",IF(ISERROR(MATCH($J1782,SorP!$B$1:$B$6230,0)),"",INDIRECT("'SorP'!$A$"&amp;MATCH($J1782,SorP!$B$1:$B$6230,0))))</f>
        <v/>
      </c>
      <c r="U1782" s="239"/>
      <c r="V1782" s="269" t="e">
        <f>IF(C1782="",NA(),MATCH($B1782&amp;$C1782,'Smelter Look-up'!$J:$J,0))</f>
        <v>#N/A</v>
      </c>
      <c r="W1782" s="270"/>
      <c r="X1782" s="270">
        <f t="shared" ca="1" si="85"/>
        <v>0</v>
      </c>
      <c r="Y1782" s="270"/>
      <c r="Z1782" s="270"/>
      <c r="AB1782" s="272" t="str">
        <f t="shared" si="86"/>
        <v/>
      </c>
    </row>
    <row r="1783" spans="1:28" s="271" customFormat="1" ht="20.25">
      <c r="A1783" s="215"/>
      <c r="B1783" s="216" t="str">
        <f>IF(LEN(A1783)=0,"",INDEX('Smelter Look-up'!$A:$A,MATCH($A1783,'Smelter Look-up'!$E:$E,0)))</f>
        <v/>
      </c>
      <c r="C1783" s="220" t="str">
        <f>IF(LEN(A1783)=0,"",INDEX('Smelter Look-up'!$C:$C,MATCH($A1783,'Smelter Look-up'!$E:$E,0)))</f>
        <v/>
      </c>
      <c r="D1783" s="216"/>
      <c r="E1783" s="216" t="str">
        <f ca="1">IF(ISERROR($V1783),"",OFFSET('Smelter Look-up'!$D$4,$V1783-4,0)&amp;"")</f>
        <v/>
      </c>
      <c r="F1783" s="216" t="str">
        <f ca="1">IF(ISERROR($V1783),"",OFFSET('Smelter Look-up'!$E$4,$V1783-4,0))</f>
        <v/>
      </c>
      <c r="G1783" s="216" t="str">
        <f ca="1">IF(C1783=$X$4,"Enter smelter details", IF(ISERROR($V1783),"",OFFSET('Smelter Look-up'!$F$4,$V1783-4,0)))</f>
        <v/>
      </c>
      <c r="H1783" s="217" t="str">
        <f ca="1">IF(ISERROR($V1783),"",OFFSET('Smelter Look-up'!$G$4,$V1783-4,0))</f>
        <v/>
      </c>
      <c r="I1783" s="218" t="str">
        <f ca="1">IF(ISERROR($V1783),"",OFFSET('Smelter Look-up'!$H$4,$V1783-4,0))</f>
        <v/>
      </c>
      <c r="J1783" s="218" t="str">
        <f ca="1">IF(ISERROR($V1783),"",OFFSET('Smelter Look-up'!$I$4,$V1783-4,0))</f>
        <v/>
      </c>
      <c r="K1783" s="267"/>
      <c r="L1783" s="267"/>
      <c r="M1783" s="267"/>
      <c r="N1783" s="267"/>
      <c r="O1783" s="267"/>
      <c r="P1783" s="219"/>
      <c r="Q1783" s="268"/>
      <c r="R1783" s="216" t="str">
        <f ca="1">IF(ISERROR($V1783),"",OFFSET('Smelter Look-up'!$C$4,$V1783-4,0)&amp;"")</f>
        <v/>
      </c>
      <c r="S1783" s="224" t="str">
        <f t="shared" ca="1" si="84"/>
        <v/>
      </c>
      <c r="T1783" s="224" t="str">
        <f ca="1">IF(B1783="","",IF(ISERROR(MATCH($J1783,SorP!$B$1:$B$6230,0)),"",INDIRECT("'SorP'!$A$"&amp;MATCH($J1783,SorP!$B$1:$B$6230,0))))</f>
        <v/>
      </c>
      <c r="U1783" s="239"/>
      <c r="V1783" s="269" t="e">
        <f>IF(C1783="",NA(),MATCH($B1783&amp;$C1783,'Smelter Look-up'!$J:$J,0))</f>
        <v>#N/A</v>
      </c>
      <c r="W1783" s="270"/>
      <c r="X1783" s="270">
        <f t="shared" ca="1" si="85"/>
        <v>0</v>
      </c>
      <c r="Y1783" s="270"/>
      <c r="Z1783" s="270"/>
      <c r="AB1783" s="272" t="str">
        <f t="shared" si="86"/>
        <v/>
      </c>
    </row>
    <row r="1784" spans="1:28" s="271" customFormat="1" ht="20.25">
      <c r="A1784" s="215"/>
      <c r="B1784" s="216" t="str">
        <f>IF(LEN(A1784)=0,"",INDEX('Smelter Look-up'!$A:$A,MATCH($A1784,'Smelter Look-up'!$E:$E,0)))</f>
        <v/>
      </c>
      <c r="C1784" s="220" t="str">
        <f>IF(LEN(A1784)=0,"",INDEX('Smelter Look-up'!$C:$C,MATCH($A1784,'Smelter Look-up'!$E:$E,0)))</f>
        <v/>
      </c>
      <c r="D1784" s="216"/>
      <c r="E1784" s="216" t="str">
        <f ca="1">IF(ISERROR($V1784),"",OFFSET('Smelter Look-up'!$D$4,$V1784-4,0)&amp;"")</f>
        <v/>
      </c>
      <c r="F1784" s="216" t="str">
        <f ca="1">IF(ISERROR($V1784),"",OFFSET('Smelter Look-up'!$E$4,$V1784-4,0))</f>
        <v/>
      </c>
      <c r="G1784" s="216" t="str">
        <f ca="1">IF(C1784=$X$4,"Enter smelter details", IF(ISERROR($V1784),"",OFFSET('Smelter Look-up'!$F$4,$V1784-4,0)))</f>
        <v/>
      </c>
      <c r="H1784" s="217" t="str">
        <f ca="1">IF(ISERROR($V1784),"",OFFSET('Smelter Look-up'!$G$4,$V1784-4,0))</f>
        <v/>
      </c>
      <c r="I1784" s="218" t="str">
        <f ca="1">IF(ISERROR($V1784),"",OFFSET('Smelter Look-up'!$H$4,$V1784-4,0))</f>
        <v/>
      </c>
      <c r="J1784" s="218" t="str">
        <f ca="1">IF(ISERROR($V1784),"",OFFSET('Smelter Look-up'!$I$4,$V1784-4,0))</f>
        <v/>
      </c>
      <c r="K1784" s="267"/>
      <c r="L1784" s="267"/>
      <c r="M1784" s="267"/>
      <c r="N1784" s="267"/>
      <c r="O1784" s="267"/>
      <c r="P1784" s="219"/>
      <c r="Q1784" s="268"/>
      <c r="R1784" s="216" t="str">
        <f ca="1">IF(ISERROR($V1784),"",OFFSET('Smelter Look-up'!$C$4,$V1784-4,0)&amp;"")</f>
        <v/>
      </c>
      <c r="S1784" s="224" t="str">
        <f t="shared" ca="1" si="84"/>
        <v/>
      </c>
      <c r="T1784" s="224" t="str">
        <f ca="1">IF(B1784="","",IF(ISERROR(MATCH($J1784,SorP!$B$1:$B$6230,0)),"",INDIRECT("'SorP'!$A$"&amp;MATCH($J1784,SorP!$B$1:$B$6230,0))))</f>
        <v/>
      </c>
      <c r="U1784" s="239"/>
      <c r="V1784" s="269" t="e">
        <f>IF(C1784="",NA(),MATCH($B1784&amp;$C1784,'Smelter Look-up'!$J:$J,0))</f>
        <v>#N/A</v>
      </c>
      <c r="W1784" s="270"/>
      <c r="X1784" s="270">
        <f t="shared" ca="1" si="85"/>
        <v>0</v>
      </c>
      <c r="Y1784" s="270"/>
      <c r="Z1784" s="270"/>
      <c r="AB1784" s="272" t="str">
        <f t="shared" si="86"/>
        <v/>
      </c>
    </row>
    <row r="1785" spans="1:28" s="271" customFormat="1" ht="20.25">
      <c r="A1785" s="215"/>
      <c r="B1785" s="216" t="str">
        <f>IF(LEN(A1785)=0,"",INDEX('Smelter Look-up'!$A:$A,MATCH($A1785,'Smelter Look-up'!$E:$E,0)))</f>
        <v/>
      </c>
      <c r="C1785" s="220" t="str">
        <f>IF(LEN(A1785)=0,"",INDEX('Smelter Look-up'!$C:$C,MATCH($A1785,'Smelter Look-up'!$E:$E,0)))</f>
        <v/>
      </c>
      <c r="D1785" s="216"/>
      <c r="E1785" s="216" t="str">
        <f ca="1">IF(ISERROR($V1785),"",OFFSET('Smelter Look-up'!$D$4,$V1785-4,0)&amp;"")</f>
        <v/>
      </c>
      <c r="F1785" s="216" t="str">
        <f ca="1">IF(ISERROR($V1785),"",OFFSET('Smelter Look-up'!$E$4,$V1785-4,0))</f>
        <v/>
      </c>
      <c r="G1785" s="216" t="str">
        <f ca="1">IF(C1785=$X$4,"Enter smelter details", IF(ISERROR($V1785),"",OFFSET('Smelter Look-up'!$F$4,$V1785-4,0)))</f>
        <v/>
      </c>
      <c r="H1785" s="217" t="str">
        <f ca="1">IF(ISERROR($V1785),"",OFFSET('Smelter Look-up'!$G$4,$V1785-4,0))</f>
        <v/>
      </c>
      <c r="I1785" s="218" t="str">
        <f ca="1">IF(ISERROR($V1785),"",OFFSET('Smelter Look-up'!$H$4,$V1785-4,0))</f>
        <v/>
      </c>
      <c r="J1785" s="218" t="str">
        <f ca="1">IF(ISERROR($V1785),"",OFFSET('Smelter Look-up'!$I$4,$V1785-4,0))</f>
        <v/>
      </c>
      <c r="K1785" s="267"/>
      <c r="L1785" s="267"/>
      <c r="M1785" s="267"/>
      <c r="N1785" s="267"/>
      <c r="O1785" s="267"/>
      <c r="P1785" s="219"/>
      <c r="Q1785" s="268"/>
      <c r="R1785" s="216" t="str">
        <f ca="1">IF(ISERROR($V1785),"",OFFSET('Smelter Look-up'!$C$4,$V1785-4,0)&amp;"")</f>
        <v/>
      </c>
      <c r="S1785" s="224" t="str">
        <f t="shared" ca="1" si="84"/>
        <v/>
      </c>
      <c r="T1785" s="224" t="str">
        <f ca="1">IF(B1785="","",IF(ISERROR(MATCH($J1785,SorP!$B$1:$B$6230,0)),"",INDIRECT("'SorP'!$A$"&amp;MATCH($J1785,SorP!$B$1:$B$6230,0))))</f>
        <v/>
      </c>
      <c r="U1785" s="239"/>
      <c r="V1785" s="269" t="e">
        <f>IF(C1785="",NA(),MATCH($B1785&amp;$C1785,'Smelter Look-up'!$J:$J,0))</f>
        <v>#N/A</v>
      </c>
      <c r="W1785" s="270"/>
      <c r="X1785" s="270">
        <f t="shared" ca="1" si="85"/>
        <v>0</v>
      </c>
      <c r="Y1785" s="270"/>
      <c r="Z1785" s="270"/>
      <c r="AB1785" s="272" t="str">
        <f t="shared" si="86"/>
        <v/>
      </c>
    </row>
    <row r="1786" spans="1:28" s="271" customFormat="1" ht="20.25">
      <c r="A1786" s="215"/>
      <c r="B1786" s="216" t="str">
        <f>IF(LEN(A1786)=0,"",INDEX('Smelter Look-up'!$A:$A,MATCH($A1786,'Smelter Look-up'!$E:$E,0)))</f>
        <v/>
      </c>
      <c r="C1786" s="220" t="str">
        <f>IF(LEN(A1786)=0,"",INDEX('Smelter Look-up'!$C:$C,MATCH($A1786,'Smelter Look-up'!$E:$E,0)))</f>
        <v/>
      </c>
      <c r="D1786" s="216"/>
      <c r="E1786" s="216" t="str">
        <f ca="1">IF(ISERROR($V1786),"",OFFSET('Smelter Look-up'!$D$4,$V1786-4,0)&amp;"")</f>
        <v/>
      </c>
      <c r="F1786" s="216" t="str">
        <f ca="1">IF(ISERROR($V1786),"",OFFSET('Smelter Look-up'!$E$4,$V1786-4,0))</f>
        <v/>
      </c>
      <c r="G1786" s="216" t="str">
        <f ca="1">IF(C1786=$X$4,"Enter smelter details", IF(ISERROR($V1786),"",OFFSET('Smelter Look-up'!$F$4,$V1786-4,0)))</f>
        <v/>
      </c>
      <c r="H1786" s="217" t="str">
        <f ca="1">IF(ISERROR($V1786),"",OFFSET('Smelter Look-up'!$G$4,$V1786-4,0))</f>
        <v/>
      </c>
      <c r="I1786" s="218" t="str">
        <f ca="1">IF(ISERROR($V1786),"",OFFSET('Smelter Look-up'!$H$4,$V1786-4,0))</f>
        <v/>
      </c>
      <c r="J1786" s="218" t="str">
        <f ca="1">IF(ISERROR($V1786),"",OFFSET('Smelter Look-up'!$I$4,$V1786-4,0))</f>
        <v/>
      </c>
      <c r="K1786" s="267"/>
      <c r="L1786" s="267"/>
      <c r="M1786" s="267"/>
      <c r="N1786" s="267"/>
      <c r="O1786" s="267"/>
      <c r="P1786" s="219"/>
      <c r="Q1786" s="268"/>
      <c r="R1786" s="216" t="str">
        <f ca="1">IF(ISERROR($V1786),"",OFFSET('Smelter Look-up'!$C$4,$V1786-4,0)&amp;"")</f>
        <v/>
      </c>
      <c r="S1786" s="224" t="str">
        <f t="shared" ca="1" si="84"/>
        <v/>
      </c>
      <c r="T1786" s="224" t="str">
        <f ca="1">IF(B1786="","",IF(ISERROR(MATCH($J1786,SorP!$B$1:$B$6230,0)),"",INDIRECT("'SorP'!$A$"&amp;MATCH($J1786,SorP!$B$1:$B$6230,0))))</f>
        <v/>
      </c>
      <c r="U1786" s="239"/>
      <c r="V1786" s="269" t="e">
        <f>IF(C1786="",NA(),MATCH($B1786&amp;$C1786,'Smelter Look-up'!$J:$J,0))</f>
        <v>#N/A</v>
      </c>
      <c r="W1786" s="270"/>
      <c r="X1786" s="270">
        <f t="shared" ca="1" si="85"/>
        <v>0</v>
      </c>
      <c r="Y1786" s="270"/>
      <c r="Z1786" s="270"/>
      <c r="AB1786" s="272" t="str">
        <f t="shared" si="86"/>
        <v/>
      </c>
    </row>
    <row r="1787" spans="1:28" s="271" customFormat="1" ht="20.25">
      <c r="A1787" s="215"/>
      <c r="B1787" s="216" t="str">
        <f>IF(LEN(A1787)=0,"",INDEX('Smelter Look-up'!$A:$A,MATCH($A1787,'Smelter Look-up'!$E:$E,0)))</f>
        <v/>
      </c>
      <c r="C1787" s="220" t="str">
        <f>IF(LEN(A1787)=0,"",INDEX('Smelter Look-up'!$C:$C,MATCH($A1787,'Smelter Look-up'!$E:$E,0)))</f>
        <v/>
      </c>
      <c r="D1787" s="216"/>
      <c r="E1787" s="216" t="str">
        <f ca="1">IF(ISERROR($V1787),"",OFFSET('Smelter Look-up'!$D$4,$V1787-4,0)&amp;"")</f>
        <v/>
      </c>
      <c r="F1787" s="216" t="str">
        <f ca="1">IF(ISERROR($V1787),"",OFFSET('Smelter Look-up'!$E$4,$V1787-4,0))</f>
        <v/>
      </c>
      <c r="G1787" s="216" t="str">
        <f ca="1">IF(C1787=$X$4,"Enter smelter details", IF(ISERROR($V1787),"",OFFSET('Smelter Look-up'!$F$4,$V1787-4,0)))</f>
        <v/>
      </c>
      <c r="H1787" s="217" t="str">
        <f ca="1">IF(ISERROR($V1787),"",OFFSET('Smelter Look-up'!$G$4,$V1787-4,0))</f>
        <v/>
      </c>
      <c r="I1787" s="218" t="str">
        <f ca="1">IF(ISERROR($V1787),"",OFFSET('Smelter Look-up'!$H$4,$V1787-4,0))</f>
        <v/>
      </c>
      <c r="J1787" s="218" t="str">
        <f ca="1">IF(ISERROR($V1787),"",OFFSET('Smelter Look-up'!$I$4,$V1787-4,0))</f>
        <v/>
      </c>
      <c r="K1787" s="267"/>
      <c r="L1787" s="267"/>
      <c r="M1787" s="267"/>
      <c r="N1787" s="267"/>
      <c r="O1787" s="267"/>
      <c r="P1787" s="219"/>
      <c r="Q1787" s="268"/>
      <c r="R1787" s="216" t="str">
        <f ca="1">IF(ISERROR($V1787),"",OFFSET('Smelter Look-up'!$C$4,$V1787-4,0)&amp;"")</f>
        <v/>
      </c>
      <c r="S1787" s="224" t="str">
        <f t="shared" ref="S1787:S1850" ca="1" si="87">IF(B1787="","",IF(ISERROR(MATCH($E1787,CL,0)),"Unknown",INDIRECT("'C'!$A$"&amp;MATCH($E1787,CL,0)+1)))</f>
        <v/>
      </c>
      <c r="T1787" s="224" t="str">
        <f ca="1">IF(B1787="","",IF(ISERROR(MATCH($J1787,SorP!$B$1:$B$6230,0)),"",INDIRECT("'SorP'!$A$"&amp;MATCH($J1787,SorP!$B$1:$B$6230,0))))</f>
        <v/>
      </c>
      <c r="U1787" s="239"/>
      <c r="V1787" s="269" t="e">
        <f>IF(C1787="",NA(),MATCH($B1787&amp;$C1787,'Smelter Look-up'!$J:$J,0))</f>
        <v>#N/A</v>
      </c>
      <c r="W1787" s="270"/>
      <c r="X1787" s="270">
        <f t="shared" ref="X1787:X1850" ca="1" si="88">IF(AND(C1787="Smelter not listed",OR(LEN(D1787)=0,LEN(E1787)=0)),1,0)</f>
        <v>0</v>
      </c>
      <c r="Y1787" s="270"/>
      <c r="Z1787" s="270"/>
      <c r="AB1787" s="272" t="str">
        <f t="shared" ref="AB1787:AB1850" si="89">B1787&amp;C1787</f>
        <v/>
      </c>
    </row>
    <row r="1788" spans="1:28" s="271" customFormat="1" ht="20.25">
      <c r="A1788" s="215"/>
      <c r="B1788" s="216" t="str">
        <f>IF(LEN(A1788)=0,"",INDEX('Smelter Look-up'!$A:$A,MATCH($A1788,'Smelter Look-up'!$E:$E,0)))</f>
        <v/>
      </c>
      <c r="C1788" s="220" t="str">
        <f>IF(LEN(A1788)=0,"",INDEX('Smelter Look-up'!$C:$C,MATCH($A1788,'Smelter Look-up'!$E:$E,0)))</f>
        <v/>
      </c>
      <c r="D1788" s="216"/>
      <c r="E1788" s="216" t="str">
        <f ca="1">IF(ISERROR($V1788),"",OFFSET('Smelter Look-up'!$D$4,$V1788-4,0)&amp;"")</f>
        <v/>
      </c>
      <c r="F1788" s="216" t="str">
        <f ca="1">IF(ISERROR($V1788),"",OFFSET('Smelter Look-up'!$E$4,$V1788-4,0))</f>
        <v/>
      </c>
      <c r="G1788" s="216" t="str">
        <f ca="1">IF(C1788=$X$4,"Enter smelter details", IF(ISERROR($V1788),"",OFFSET('Smelter Look-up'!$F$4,$V1788-4,0)))</f>
        <v/>
      </c>
      <c r="H1788" s="217" t="str">
        <f ca="1">IF(ISERROR($V1788),"",OFFSET('Smelter Look-up'!$G$4,$V1788-4,0))</f>
        <v/>
      </c>
      <c r="I1788" s="218" t="str">
        <f ca="1">IF(ISERROR($V1788),"",OFFSET('Smelter Look-up'!$H$4,$V1788-4,0))</f>
        <v/>
      </c>
      <c r="J1788" s="218" t="str">
        <f ca="1">IF(ISERROR($V1788),"",OFFSET('Smelter Look-up'!$I$4,$V1788-4,0))</f>
        <v/>
      </c>
      <c r="K1788" s="267"/>
      <c r="L1788" s="267"/>
      <c r="M1788" s="267"/>
      <c r="N1788" s="267"/>
      <c r="O1788" s="267"/>
      <c r="P1788" s="219"/>
      <c r="Q1788" s="268"/>
      <c r="R1788" s="216" t="str">
        <f ca="1">IF(ISERROR($V1788),"",OFFSET('Smelter Look-up'!$C$4,$V1788-4,0)&amp;"")</f>
        <v/>
      </c>
      <c r="S1788" s="224" t="str">
        <f t="shared" ca="1" si="87"/>
        <v/>
      </c>
      <c r="T1788" s="224" t="str">
        <f ca="1">IF(B1788="","",IF(ISERROR(MATCH($J1788,SorP!$B$1:$B$6230,0)),"",INDIRECT("'SorP'!$A$"&amp;MATCH($J1788,SorP!$B$1:$B$6230,0))))</f>
        <v/>
      </c>
      <c r="U1788" s="239"/>
      <c r="V1788" s="269" t="e">
        <f>IF(C1788="",NA(),MATCH($B1788&amp;$C1788,'Smelter Look-up'!$J:$J,0))</f>
        <v>#N/A</v>
      </c>
      <c r="W1788" s="270"/>
      <c r="X1788" s="270">
        <f t="shared" ca="1" si="88"/>
        <v>0</v>
      </c>
      <c r="Y1788" s="270"/>
      <c r="Z1788" s="270"/>
      <c r="AB1788" s="272" t="str">
        <f t="shared" si="89"/>
        <v/>
      </c>
    </row>
    <row r="1789" spans="1:28" s="271" customFormat="1" ht="20.25">
      <c r="A1789" s="215"/>
      <c r="B1789" s="216" t="str">
        <f>IF(LEN(A1789)=0,"",INDEX('Smelter Look-up'!$A:$A,MATCH($A1789,'Smelter Look-up'!$E:$E,0)))</f>
        <v/>
      </c>
      <c r="C1789" s="220" t="str">
        <f>IF(LEN(A1789)=0,"",INDEX('Smelter Look-up'!$C:$C,MATCH($A1789,'Smelter Look-up'!$E:$E,0)))</f>
        <v/>
      </c>
      <c r="D1789" s="216"/>
      <c r="E1789" s="216" t="str">
        <f ca="1">IF(ISERROR($V1789),"",OFFSET('Smelter Look-up'!$D$4,$V1789-4,0)&amp;"")</f>
        <v/>
      </c>
      <c r="F1789" s="216" t="str">
        <f ca="1">IF(ISERROR($V1789),"",OFFSET('Smelter Look-up'!$E$4,$V1789-4,0))</f>
        <v/>
      </c>
      <c r="G1789" s="216" t="str">
        <f ca="1">IF(C1789=$X$4,"Enter smelter details", IF(ISERROR($V1789),"",OFFSET('Smelter Look-up'!$F$4,$V1789-4,0)))</f>
        <v/>
      </c>
      <c r="H1789" s="217" t="str">
        <f ca="1">IF(ISERROR($V1789),"",OFFSET('Smelter Look-up'!$G$4,$V1789-4,0))</f>
        <v/>
      </c>
      <c r="I1789" s="218" t="str">
        <f ca="1">IF(ISERROR($V1789),"",OFFSET('Smelter Look-up'!$H$4,$V1789-4,0))</f>
        <v/>
      </c>
      <c r="J1789" s="218" t="str">
        <f ca="1">IF(ISERROR($V1789),"",OFFSET('Smelter Look-up'!$I$4,$V1789-4,0))</f>
        <v/>
      </c>
      <c r="K1789" s="267"/>
      <c r="L1789" s="267"/>
      <c r="M1789" s="267"/>
      <c r="N1789" s="267"/>
      <c r="O1789" s="267"/>
      <c r="P1789" s="219"/>
      <c r="Q1789" s="268"/>
      <c r="R1789" s="216" t="str">
        <f ca="1">IF(ISERROR($V1789),"",OFFSET('Smelter Look-up'!$C$4,$V1789-4,0)&amp;"")</f>
        <v/>
      </c>
      <c r="S1789" s="224" t="str">
        <f t="shared" ca="1" si="87"/>
        <v/>
      </c>
      <c r="T1789" s="224" t="str">
        <f ca="1">IF(B1789="","",IF(ISERROR(MATCH($J1789,SorP!$B$1:$B$6230,0)),"",INDIRECT("'SorP'!$A$"&amp;MATCH($J1789,SorP!$B$1:$B$6230,0))))</f>
        <v/>
      </c>
      <c r="U1789" s="239"/>
      <c r="V1789" s="269" t="e">
        <f>IF(C1789="",NA(),MATCH($B1789&amp;$C1789,'Smelter Look-up'!$J:$J,0))</f>
        <v>#N/A</v>
      </c>
      <c r="W1789" s="270"/>
      <c r="X1789" s="270">
        <f t="shared" ca="1" si="88"/>
        <v>0</v>
      </c>
      <c r="Y1789" s="270"/>
      <c r="Z1789" s="270"/>
      <c r="AB1789" s="272" t="str">
        <f t="shared" si="89"/>
        <v/>
      </c>
    </row>
    <row r="1790" spans="1:28" s="271" customFormat="1" ht="20.25">
      <c r="A1790" s="215"/>
      <c r="B1790" s="216" t="str">
        <f>IF(LEN(A1790)=0,"",INDEX('Smelter Look-up'!$A:$A,MATCH($A1790,'Smelter Look-up'!$E:$E,0)))</f>
        <v/>
      </c>
      <c r="C1790" s="220" t="str">
        <f>IF(LEN(A1790)=0,"",INDEX('Smelter Look-up'!$C:$C,MATCH($A1790,'Smelter Look-up'!$E:$E,0)))</f>
        <v/>
      </c>
      <c r="D1790" s="216"/>
      <c r="E1790" s="216" t="str">
        <f ca="1">IF(ISERROR($V1790),"",OFFSET('Smelter Look-up'!$D$4,$V1790-4,0)&amp;"")</f>
        <v/>
      </c>
      <c r="F1790" s="216" t="str">
        <f ca="1">IF(ISERROR($V1790),"",OFFSET('Smelter Look-up'!$E$4,$V1790-4,0))</f>
        <v/>
      </c>
      <c r="G1790" s="216" t="str">
        <f ca="1">IF(C1790=$X$4,"Enter smelter details", IF(ISERROR($V1790),"",OFFSET('Smelter Look-up'!$F$4,$V1790-4,0)))</f>
        <v/>
      </c>
      <c r="H1790" s="217" t="str">
        <f ca="1">IF(ISERROR($V1790),"",OFFSET('Smelter Look-up'!$G$4,$V1790-4,0))</f>
        <v/>
      </c>
      <c r="I1790" s="218" t="str">
        <f ca="1">IF(ISERROR($V1790),"",OFFSET('Smelter Look-up'!$H$4,$V1790-4,0))</f>
        <v/>
      </c>
      <c r="J1790" s="218" t="str">
        <f ca="1">IF(ISERROR($V1790),"",OFFSET('Smelter Look-up'!$I$4,$V1790-4,0))</f>
        <v/>
      </c>
      <c r="K1790" s="267"/>
      <c r="L1790" s="267"/>
      <c r="M1790" s="267"/>
      <c r="N1790" s="267"/>
      <c r="O1790" s="267"/>
      <c r="P1790" s="219"/>
      <c r="Q1790" s="268"/>
      <c r="R1790" s="216" t="str">
        <f ca="1">IF(ISERROR($V1790),"",OFFSET('Smelter Look-up'!$C$4,$V1790-4,0)&amp;"")</f>
        <v/>
      </c>
      <c r="S1790" s="224" t="str">
        <f t="shared" ca="1" si="87"/>
        <v/>
      </c>
      <c r="T1790" s="224" t="str">
        <f ca="1">IF(B1790="","",IF(ISERROR(MATCH($J1790,SorP!$B$1:$B$6230,0)),"",INDIRECT("'SorP'!$A$"&amp;MATCH($J1790,SorP!$B$1:$B$6230,0))))</f>
        <v/>
      </c>
      <c r="U1790" s="239"/>
      <c r="V1790" s="269" t="e">
        <f>IF(C1790="",NA(),MATCH($B1790&amp;$C1790,'Smelter Look-up'!$J:$J,0))</f>
        <v>#N/A</v>
      </c>
      <c r="W1790" s="270"/>
      <c r="X1790" s="270">
        <f t="shared" ca="1" si="88"/>
        <v>0</v>
      </c>
      <c r="Y1790" s="270"/>
      <c r="Z1790" s="270"/>
      <c r="AB1790" s="272" t="str">
        <f t="shared" si="89"/>
        <v/>
      </c>
    </row>
    <row r="1791" spans="1:28" s="271" customFormat="1" ht="20.25">
      <c r="A1791" s="215"/>
      <c r="B1791" s="216" t="str">
        <f>IF(LEN(A1791)=0,"",INDEX('Smelter Look-up'!$A:$A,MATCH($A1791,'Smelter Look-up'!$E:$E,0)))</f>
        <v/>
      </c>
      <c r="C1791" s="220" t="str">
        <f>IF(LEN(A1791)=0,"",INDEX('Smelter Look-up'!$C:$C,MATCH($A1791,'Smelter Look-up'!$E:$E,0)))</f>
        <v/>
      </c>
      <c r="D1791" s="216"/>
      <c r="E1791" s="216" t="str">
        <f ca="1">IF(ISERROR($V1791),"",OFFSET('Smelter Look-up'!$D$4,$V1791-4,0)&amp;"")</f>
        <v/>
      </c>
      <c r="F1791" s="216" t="str">
        <f ca="1">IF(ISERROR($V1791),"",OFFSET('Smelter Look-up'!$E$4,$V1791-4,0))</f>
        <v/>
      </c>
      <c r="G1791" s="216" t="str">
        <f ca="1">IF(C1791=$X$4,"Enter smelter details", IF(ISERROR($V1791),"",OFFSET('Smelter Look-up'!$F$4,$V1791-4,0)))</f>
        <v/>
      </c>
      <c r="H1791" s="217" t="str">
        <f ca="1">IF(ISERROR($V1791),"",OFFSET('Smelter Look-up'!$G$4,$V1791-4,0))</f>
        <v/>
      </c>
      <c r="I1791" s="218" t="str">
        <f ca="1">IF(ISERROR($V1791),"",OFFSET('Smelter Look-up'!$H$4,$V1791-4,0))</f>
        <v/>
      </c>
      <c r="J1791" s="218" t="str">
        <f ca="1">IF(ISERROR($V1791),"",OFFSET('Smelter Look-up'!$I$4,$V1791-4,0))</f>
        <v/>
      </c>
      <c r="K1791" s="267"/>
      <c r="L1791" s="267"/>
      <c r="M1791" s="267"/>
      <c r="N1791" s="267"/>
      <c r="O1791" s="267"/>
      <c r="P1791" s="219"/>
      <c r="Q1791" s="268"/>
      <c r="R1791" s="216" t="str">
        <f ca="1">IF(ISERROR($V1791),"",OFFSET('Smelter Look-up'!$C$4,$V1791-4,0)&amp;"")</f>
        <v/>
      </c>
      <c r="S1791" s="224" t="str">
        <f t="shared" ca="1" si="87"/>
        <v/>
      </c>
      <c r="T1791" s="224" t="str">
        <f ca="1">IF(B1791="","",IF(ISERROR(MATCH($J1791,SorP!$B$1:$B$6230,0)),"",INDIRECT("'SorP'!$A$"&amp;MATCH($J1791,SorP!$B$1:$B$6230,0))))</f>
        <v/>
      </c>
      <c r="U1791" s="239"/>
      <c r="V1791" s="269" t="e">
        <f>IF(C1791="",NA(),MATCH($B1791&amp;$C1791,'Smelter Look-up'!$J:$J,0))</f>
        <v>#N/A</v>
      </c>
      <c r="W1791" s="270"/>
      <c r="X1791" s="270">
        <f t="shared" ca="1" si="88"/>
        <v>0</v>
      </c>
      <c r="Y1791" s="270"/>
      <c r="Z1791" s="270"/>
      <c r="AB1791" s="272" t="str">
        <f t="shared" si="89"/>
        <v/>
      </c>
    </row>
    <row r="1792" spans="1:28" s="271" customFormat="1" ht="20.25">
      <c r="A1792" s="215"/>
      <c r="B1792" s="216" t="str">
        <f>IF(LEN(A1792)=0,"",INDEX('Smelter Look-up'!$A:$A,MATCH($A1792,'Smelter Look-up'!$E:$E,0)))</f>
        <v/>
      </c>
      <c r="C1792" s="220" t="str">
        <f>IF(LEN(A1792)=0,"",INDEX('Smelter Look-up'!$C:$C,MATCH($A1792,'Smelter Look-up'!$E:$E,0)))</f>
        <v/>
      </c>
      <c r="D1792" s="216"/>
      <c r="E1792" s="216" t="str">
        <f ca="1">IF(ISERROR($V1792),"",OFFSET('Smelter Look-up'!$D$4,$V1792-4,0)&amp;"")</f>
        <v/>
      </c>
      <c r="F1792" s="216" t="str">
        <f ca="1">IF(ISERROR($V1792),"",OFFSET('Smelter Look-up'!$E$4,$V1792-4,0))</f>
        <v/>
      </c>
      <c r="G1792" s="216" t="str">
        <f ca="1">IF(C1792=$X$4,"Enter smelter details", IF(ISERROR($V1792),"",OFFSET('Smelter Look-up'!$F$4,$V1792-4,0)))</f>
        <v/>
      </c>
      <c r="H1792" s="217" t="str">
        <f ca="1">IF(ISERROR($V1792),"",OFFSET('Smelter Look-up'!$G$4,$V1792-4,0))</f>
        <v/>
      </c>
      <c r="I1792" s="218" t="str">
        <f ca="1">IF(ISERROR($V1792),"",OFFSET('Smelter Look-up'!$H$4,$V1792-4,0))</f>
        <v/>
      </c>
      <c r="J1792" s="218" t="str">
        <f ca="1">IF(ISERROR($V1792),"",OFFSET('Smelter Look-up'!$I$4,$V1792-4,0))</f>
        <v/>
      </c>
      <c r="K1792" s="267"/>
      <c r="L1792" s="267"/>
      <c r="M1792" s="267"/>
      <c r="N1792" s="267"/>
      <c r="O1792" s="267"/>
      <c r="P1792" s="219"/>
      <c r="Q1792" s="268"/>
      <c r="R1792" s="216" t="str">
        <f ca="1">IF(ISERROR($V1792),"",OFFSET('Smelter Look-up'!$C$4,$V1792-4,0)&amp;"")</f>
        <v/>
      </c>
      <c r="S1792" s="224" t="str">
        <f t="shared" ca="1" si="87"/>
        <v/>
      </c>
      <c r="T1792" s="224" t="str">
        <f ca="1">IF(B1792="","",IF(ISERROR(MATCH($J1792,SorP!$B$1:$B$6230,0)),"",INDIRECT("'SorP'!$A$"&amp;MATCH($J1792,SorP!$B$1:$B$6230,0))))</f>
        <v/>
      </c>
      <c r="U1792" s="239"/>
      <c r="V1792" s="269" t="e">
        <f>IF(C1792="",NA(),MATCH($B1792&amp;$C1792,'Smelter Look-up'!$J:$J,0))</f>
        <v>#N/A</v>
      </c>
      <c r="W1792" s="270"/>
      <c r="X1792" s="270">
        <f t="shared" ca="1" si="88"/>
        <v>0</v>
      </c>
      <c r="Y1792" s="270"/>
      <c r="Z1792" s="270"/>
      <c r="AB1792" s="272" t="str">
        <f t="shared" si="89"/>
        <v/>
      </c>
    </row>
    <row r="1793" spans="1:28" s="271" customFormat="1" ht="20.25">
      <c r="A1793" s="215"/>
      <c r="B1793" s="216" t="str">
        <f>IF(LEN(A1793)=0,"",INDEX('Smelter Look-up'!$A:$A,MATCH($A1793,'Smelter Look-up'!$E:$E,0)))</f>
        <v/>
      </c>
      <c r="C1793" s="220" t="str">
        <f>IF(LEN(A1793)=0,"",INDEX('Smelter Look-up'!$C:$C,MATCH($A1793,'Smelter Look-up'!$E:$E,0)))</f>
        <v/>
      </c>
      <c r="D1793" s="216"/>
      <c r="E1793" s="216" t="str">
        <f ca="1">IF(ISERROR($V1793),"",OFFSET('Smelter Look-up'!$D$4,$V1793-4,0)&amp;"")</f>
        <v/>
      </c>
      <c r="F1793" s="216" t="str">
        <f ca="1">IF(ISERROR($V1793),"",OFFSET('Smelter Look-up'!$E$4,$V1793-4,0))</f>
        <v/>
      </c>
      <c r="G1793" s="216" t="str">
        <f ca="1">IF(C1793=$X$4,"Enter smelter details", IF(ISERROR($V1793),"",OFFSET('Smelter Look-up'!$F$4,$V1793-4,0)))</f>
        <v/>
      </c>
      <c r="H1793" s="217" t="str">
        <f ca="1">IF(ISERROR($V1793),"",OFFSET('Smelter Look-up'!$G$4,$V1793-4,0))</f>
        <v/>
      </c>
      <c r="I1793" s="218" t="str">
        <f ca="1">IF(ISERROR($V1793),"",OFFSET('Smelter Look-up'!$H$4,$V1793-4,0))</f>
        <v/>
      </c>
      <c r="J1793" s="218" t="str">
        <f ca="1">IF(ISERROR($V1793),"",OFFSET('Smelter Look-up'!$I$4,$V1793-4,0))</f>
        <v/>
      </c>
      <c r="K1793" s="267"/>
      <c r="L1793" s="267"/>
      <c r="M1793" s="267"/>
      <c r="N1793" s="267"/>
      <c r="O1793" s="267"/>
      <c r="P1793" s="219"/>
      <c r="Q1793" s="268"/>
      <c r="R1793" s="216" t="str">
        <f ca="1">IF(ISERROR($V1793),"",OFFSET('Smelter Look-up'!$C$4,$V1793-4,0)&amp;"")</f>
        <v/>
      </c>
      <c r="S1793" s="224" t="str">
        <f t="shared" ca="1" si="87"/>
        <v/>
      </c>
      <c r="T1793" s="224" t="str">
        <f ca="1">IF(B1793="","",IF(ISERROR(MATCH($J1793,SorP!$B$1:$B$6230,0)),"",INDIRECT("'SorP'!$A$"&amp;MATCH($J1793,SorP!$B$1:$B$6230,0))))</f>
        <v/>
      </c>
      <c r="U1793" s="239"/>
      <c r="V1793" s="269" t="e">
        <f>IF(C1793="",NA(),MATCH($B1793&amp;$C1793,'Smelter Look-up'!$J:$J,0))</f>
        <v>#N/A</v>
      </c>
      <c r="W1793" s="270"/>
      <c r="X1793" s="270">
        <f t="shared" ca="1" si="88"/>
        <v>0</v>
      </c>
      <c r="Y1793" s="270"/>
      <c r="Z1793" s="270"/>
      <c r="AB1793" s="272" t="str">
        <f t="shared" si="89"/>
        <v/>
      </c>
    </row>
    <row r="1794" spans="1:28" s="271" customFormat="1" ht="20.25">
      <c r="A1794" s="215"/>
      <c r="B1794" s="216" t="str">
        <f>IF(LEN(A1794)=0,"",INDEX('Smelter Look-up'!$A:$A,MATCH($A1794,'Smelter Look-up'!$E:$E,0)))</f>
        <v/>
      </c>
      <c r="C1794" s="220" t="str">
        <f>IF(LEN(A1794)=0,"",INDEX('Smelter Look-up'!$C:$C,MATCH($A1794,'Smelter Look-up'!$E:$E,0)))</f>
        <v/>
      </c>
      <c r="D1794" s="216"/>
      <c r="E1794" s="216" t="str">
        <f ca="1">IF(ISERROR($V1794),"",OFFSET('Smelter Look-up'!$D$4,$V1794-4,0)&amp;"")</f>
        <v/>
      </c>
      <c r="F1794" s="216" t="str">
        <f ca="1">IF(ISERROR($V1794),"",OFFSET('Smelter Look-up'!$E$4,$V1794-4,0))</f>
        <v/>
      </c>
      <c r="G1794" s="216" t="str">
        <f ca="1">IF(C1794=$X$4,"Enter smelter details", IF(ISERROR($V1794),"",OFFSET('Smelter Look-up'!$F$4,$V1794-4,0)))</f>
        <v/>
      </c>
      <c r="H1794" s="217" t="str">
        <f ca="1">IF(ISERROR($V1794),"",OFFSET('Smelter Look-up'!$G$4,$V1794-4,0))</f>
        <v/>
      </c>
      <c r="I1794" s="218" t="str">
        <f ca="1">IF(ISERROR($V1794),"",OFFSET('Smelter Look-up'!$H$4,$V1794-4,0))</f>
        <v/>
      </c>
      <c r="J1794" s="218" t="str">
        <f ca="1">IF(ISERROR($V1794),"",OFFSET('Smelter Look-up'!$I$4,$V1794-4,0))</f>
        <v/>
      </c>
      <c r="K1794" s="267"/>
      <c r="L1794" s="267"/>
      <c r="M1794" s="267"/>
      <c r="N1794" s="267"/>
      <c r="O1794" s="267"/>
      <c r="P1794" s="219"/>
      <c r="Q1794" s="268"/>
      <c r="R1794" s="216" t="str">
        <f ca="1">IF(ISERROR($V1794),"",OFFSET('Smelter Look-up'!$C$4,$V1794-4,0)&amp;"")</f>
        <v/>
      </c>
      <c r="S1794" s="224" t="str">
        <f t="shared" ca="1" si="87"/>
        <v/>
      </c>
      <c r="T1794" s="224" t="str">
        <f ca="1">IF(B1794="","",IF(ISERROR(MATCH($J1794,SorP!$B$1:$B$6230,0)),"",INDIRECT("'SorP'!$A$"&amp;MATCH($J1794,SorP!$B$1:$B$6230,0))))</f>
        <v/>
      </c>
      <c r="U1794" s="239"/>
      <c r="V1794" s="269" t="e">
        <f>IF(C1794="",NA(),MATCH($B1794&amp;$C1794,'Smelter Look-up'!$J:$J,0))</f>
        <v>#N/A</v>
      </c>
      <c r="W1794" s="270"/>
      <c r="X1794" s="270">
        <f t="shared" ca="1" si="88"/>
        <v>0</v>
      </c>
      <c r="Y1794" s="270"/>
      <c r="Z1794" s="270"/>
      <c r="AB1794" s="272" t="str">
        <f t="shared" si="89"/>
        <v/>
      </c>
    </row>
    <row r="1795" spans="1:28" s="271" customFormat="1" ht="20.25">
      <c r="A1795" s="215"/>
      <c r="B1795" s="216" t="str">
        <f>IF(LEN(A1795)=0,"",INDEX('Smelter Look-up'!$A:$A,MATCH($A1795,'Smelter Look-up'!$E:$E,0)))</f>
        <v/>
      </c>
      <c r="C1795" s="220" t="str">
        <f>IF(LEN(A1795)=0,"",INDEX('Smelter Look-up'!$C:$C,MATCH($A1795,'Smelter Look-up'!$E:$E,0)))</f>
        <v/>
      </c>
      <c r="D1795" s="216"/>
      <c r="E1795" s="216" t="str">
        <f ca="1">IF(ISERROR($V1795),"",OFFSET('Smelter Look-up'!$D$4,$V1795-4,0)&amp;"")</f>
        <v/>
      </c>
      <c r="F1795" s="216" t="str">
        <f ca="1">IF(ISERROR($V1795),"",OFFSET('Smelter Look-up'!$E$4,$V1795-4,0))</f>
        <v/>
      </c>
      <c r="G1795" s="216" t="str">
        <f ca="1">IF(C1795=$X$4,"Enter smelter details", IF(ISERROR($V1795),"",OFFSET('Smelter Look-up'!$F$4,$V1795-4,0)))</f>
        <v/>
      </c>
      <c r="H1795" s="217" t="str">
        <f ca="1">IF(ISERROR($V1795),"",OFFSET('Smelter Look-up'!$G$4,$V1795-4,0))</f>
        <v/>
      </c>
      <c r="I1795" s="218" t="str">
        <f ca="1">IF(ISERROR($V1795),"",OFFSET('Smelter Look-up'!$H$4,$V1795-4,0))</f>
        <v/>
      </c>
      <c r="J1795" s="218" t="str">
        <f ca="1">IF(ISERROR($V1795),"",OFFSET('Smelter Look-up'!$I$4,$V1795-4,0))</f>
        <v/>
      </c>
      <c r="K1795" s="267"/>
      <c r="L1795" s="267"/>
      <c r="M1795" s="267"/>
      <c r="N1795" s="267"/>
      <c r="O1795" s="267"/>
      <c r="P1795" s="219"/>
      <c r="Q1795" s="268"/>
      <c r="R1795" s="216" t="str">
        <f ca="1">IF(ISERROR($V1795),"",OFFSET('Smelter Look-up'!$C$4,$V1795-4,0)&amp;"")</f>
        <v/>
      </c>
      <c r="S1795" s="224" t="str">
        <f t="shared" ca="1" si="87"/>
        <v/>
      </c>
      <c r="T1795" s="224" t="str">
        <f ca="1">IF(B1795="","",IF(ISERROR(MATCH($J1795,SorP!$B$1:$B$6230,0)),"",INDIRECT("'SorP'!$A$"&amp;MATCH($J1795,SorP!$B$1:$B$6230,0))))</f>
        <v/>
      </c>
      <c r="U1795" s="239"/>
      <c r="V1795" s="269" t="e">
        <f>IF(C1795="",NA(),MATCH($B1795&amp;$C1795,'Smelter Look-up'!$J:$J,0))</f>
        <v>#N/A</v>
      </c>
      <c r="W1795" s="270"/>
      <c r="X1795" s="270">
        <f t="shared" ca="1" si="88"/>
        <v>0</v>
      </c>
      <c r="Y1795" s="270"/>
      <c r="Z1795" s="270"/>
      <c r="AB1795" s="272" t="str">
        <f t="shared" si="89"/>
        <v/>
      </c>
    </row>
    <row r="1796" spans="1:28" s="271" customFormat="1" ht="20.25">
      <c r="A1796" s="215"/>
      <c r="B1796" s="216" t="str">
        <f>IF(LEN(A1796)=0,"",INDEX('Smelter Look-up'!$A:$A,MATCH($A1796,'Smelter Look-up'!$E:$E,0)))</f>
        <v/>
      </c>
      <c r="C1796" s="220" t="str">
        <f>IF(LEN(A1796)=0,"",INDEX('Smelter Look-up'!$C:$C,MATCH($A1796,'Smelter Look-up'!$E:$E,0)))</f>
        <v/>
      </c>
      <c r="D1796" s="216"/>
      <c r="E1796" s="216" t="str">
        <f ca="1">IF(ISERROR($V1796),"",OFFSET('Smelter Look-up'!$D$4,$V1796-4,0)&amp;"")</f>
        <v/>
      </c>
      <c r="F1796" s="216" t="str">
        <f ca="1">IF(ISERROR($V1796),"",OFFSET('Smelter Look-up'!$E$4,$V1796-4,0))</f>
        <v/>
      </c>
      <c r="G1796" s="216" t="str">
        <f ca="1">IF(C1796=$X$4,"Enter smelter details", IF(ISERROR($V1796),"",OFFSET('Smelter Look-up'!$F$4,$V1796-4,0)))</f>
        <v/>
      </c>
      <c r="H1796" s="217" t="str">
        <f ca="1">IF(ISERROR($V1796),"",OFFSET('Smelter Look-up'!$G$4,$V1796-4,0))</f>
        <v/>
      </c>
      <c r="I1796" s="218" t="str">
        <f ca="1">IF(ISERROR($V1796),"",OFFSET('Smelter Look-up'!$H$4,$V1796-4,0))</f>
        <v/>
      </c>
      <c r="J1796" s="218" t="str">
        <f ca="1">IF(ISERROR($V1796),"",OFFSET('Smelter Look-up'!$I$4,$V1796-4,0))</f>
        <v/>
      </c>
      <c r="K1796" s="267"/>
      <c r="L1796" s="267"/>
      <c r="M1796" s="267"/>
      <c r="N1796" s="267"/>
      <c r="O1796" s="267"/>
      <c r="P1796" s="219"/>
      <c r="Q1796" s="268"/>
      <c r="R1796" s="216" t="str">
        <f ca="1">IF(ISERROR($V1796),"",OFFSET('Smelter Look-up'!$C$4,$V1796-4,0)&amp;"")</f>
        <v/>
      </c>
      <c r="S1796" s="224" t="str">
        <f t="shared" ca="1" si="87"/>
        <v/>
      </c>
      <c r="T1796" s="224" t="str">
        <f ca="1">IF(B1796="","",IF(ISERROR(MATCH($J1796,SorP!$B$1:$B$6230,0)),"",INDIRECT("'SorP'!$A$"&amp;MATCH($J1796,SorP!$B$1:$B$6230,0))))</f>
        <v/>
      </c>
      <c r="U1796" s="239"/>
      <c r="V1796" s="269" t="e">
        <f>IF(C1796="",NA(),MATCH($B1796&amp;$C1796,'Smelter Look-up'!$J:$J,0))</f>
        <v>#N/A</v>
      </c>
      <c r="W1796" s="270"/>
      <c r="X1796" s="270">
        <f t="shared" ca="1" si="88"/>
        <v>0</v>
      </c>
      <c r="Y1796" s="270"/>
      <c r="Z1796" s="270"/>
      <c r="AB1796" s="272" t="str">
        <f t="shared" si="89"/>
        <v/>
      </c>
    </row>
    <row r="1797" spans="1:28" s="271" customFormat="1" ht="20.25">
      <c r="A1797" s="215"/>
      <c r="B1797" s="216" t="str">
        <f>IF(LEN(A1797)=0,"",INDEX('Smelter Look-up'!$A:$A,MATCH($A1797,'Smelter Look-up'!$E:$E,0)))</f>
        <v/>
      </c>
      <c r="C1797" s="220" t="str">
        <f>IF(LEN(A1797)=0,"",INDEX('Smelter Look-up'!$C:$C,MATCH($A1797,'Smelter Look-up'!$E:$E,0)))</f>
        <v/>
      </c>
      <c r="D1797" s="216"/>
      <c r="E1797" s="216" t="str">
        <f ca="1">IF(ISERROR($V1797),"",OFFSET('Smelter Look-up'!$D$4,$V1797-4,0)&amp;"")</f>
        <v/>
      </c>
      <c r="F1797" s="216" t="str">
        <f ca="1">IF(ISERROR($V1797),"",OFFSET('Smelter Look-up'!$E$4,$V1797-4,0))</f>
        <v/>
      </c>
      <c r="G1797" s="216" t="str">
        <f ca="1">IF(C1797=$X$4,"Enter smelter details", IF(ISERROR($V1797),"",OFFSET('Smelter Look-up'!$F$4,$V1797-4,0)))</f>
        <v/>
      </c>
      <c r="H1797" s="217" t="str">
        <f ca="1">IF(ISERROR($V1797),"",OFFSET('Smelter Look-up'!$G$4,$V1797-4,0))</f>
        <v/>
      </c>
      <c r="I1797" s="218" t="str">
        <f ca="1">IF(ISERROR($V1797),"",OFFSET('Smelter Look-up'!$H$4,$V1797-4,0))</f>
        <v/>
      </c>
      <c r="J1797" s="218" t="str">
        <f ca="1">IF(ISERROR($V1797),"",OFFSET('Smelter Look-up'!$I$4,$V1797-4,0))</f>
        <v/>
      </c>
      <c r="K1797" s="267"/>
      <c r="L1797" s="267"/>
      <c r="M1797" s="267"/>
      <c r="N1797" s="267"/>
      <c r="O1797" s="267"/>
      <c r="P1797" s="219"/>
      <c r="Q1797" s="268"/>
      <c r="R1797" s="216" t="str">
        <f ca="1">IF(ISERROR($V1797),"",OFFSET('Smelter Look-up'!$C$4,$V1797-4,0)&amp;"")</f>
        <v/>
      </c>
      <c r="S1797" s="224" t="str">
        <f t="shared" ca="1" si="87"/>
        <v/>
      </c>
      <c r="T1797" s="224" t="str">
        <f ca="1">IF(B1797="","",IF(ISERROR(MATCH($J1797,SorP!$B$1:$B$6230,0)),"",INDIRECT("'SorP'!$A$"&amp;MATCH($J1797,SorP!$B$1:$B$6230,0))))</f>
        <v/>
      </c>
      <c r="U1797" s="239"/>
      <c r="V1797" s="269" t="e">
        <f>IF(C1797="",NA(),MATCH($B1797&amp;$C1797,'Smelter Look-up'!$J:$J,0))</f>
        <v>#N/A</v>
      </c>
      <c r="W1797" s="270"/>
      <c r="X1797" s="270">
        <f t="shared" ca="1" si="88"/>
        <v>0</v>
      </c>
      <c r="Y1797" s="270"/>
      <c r="Z1797" s="270"/>
      <c r="AB1797" s="272" t="str">
        <f t="shared" si="89"/>
        <v/>
      </c>
    </row>
    <row r="1798" spans="1:28" s="271" customFormat="1" ht="20.25">
      <c r="A1798" s="215"/>
      <c r="B1798" s="216" t="str">
        <f>IF(LEN(A1798)=0,"",INDEX('Smelter Look-up'!$A:$A,MATCH($A1798,'Smelter Look-up'!$E:$E,0)))</f>
        <v/>
      </c>
      <c r="C1798" s="220" t="str">
        <f>IF(LEN(A1798)=0,"",INDEX('Smelter Look-up'!$C:$C,MATCH($A1798,'Smelter Look-up'!$E:$E,0)))</f>
        <v/>
      </c>
      <c r="D1798" s="216"/>
      <c r="E1798" s="216" t="str">
        <f ca="1">IF(ISERROR($V1798),"",OFFSET('Smelter Look-up'!$D$4,$V1798-4,0)&amp;"")</f>
        <v/>
      </c>
      <c r="F1798" s="216" t="str">
        <f ca="1">IF(ISERROR($V1798),"",OFFSET('Smelter Look-up'!$E$4,$V1798-4,0))</f>
        <v/>
      </c>
      <c r="G1798" s="216" t="str">
        <f ca="1">IF(C1798=$X$4,"Enter smelter details", IF(ISERROR($V1798),"",OFFSET('Smelter Look-up'!$F$4,$V1798-4,0)))</f>
        <v/>
      </c>
      <c r="H1798" s="217" t="str">
        <f ca="1">IF(ISERROR($V1798),"",OFFSET('Smelter Look-up'!$G$4,$V1798-4,0))</f>
        <v/>
      </c>
      <c r="I1798" s="218" t="str">
        <f ca="1">IF(ISERROR($V1798),"",OFFSET('Smelter Look-up'!$H$4,$V1798-4,0))</f>
        <v/>
      </c>
      <c r="J1798" s="218" t="str">
        <f ca="1">IF(ISERROR($V1798),"",OFFSET('Smelter Look-up'!$I$4,$V1798-4,0))</f>
        <v/>
      </c>
      <c r="K1798" s="267"/>
      <c r="L1798" s="267"/>
      <c r="M1798" s="267"/>
      <c r="N1798" s="267"/>
      <c r="O1798" s="267"/>
      <c r="P1798" s="219"/>
      <c r="Q1798" s="268"/>
      <c r="R1798" s="216" t="str">
        <f ca="1">IF(ISERROR($V1798),"",OFFSET('Smelter Look-up'!$C$4,$V1798-4,0)&amp;"")</f>
        <v/>
      </c>
      <c r="S1798" s="224" t="str">
        <f t="shared" ca="1" si="87"/>
        <v/>
      </c>
      <c r="T1798" s="224" t="str">
        <f ca="1">IF(B1798="","",IF(ISERROR(MATCH($J1798,SorP!$B$1:$B$6230,0)),"",INDIRECT("'SorP'!$A$"&amp;MATCH($J1798,SorP!$B$1:$B$6230,0))))</f>
        <v/>
      </c>
      <c r="U1798" s="239"/>
      <c r="V1798" s="269" t="e">
        <f>IF(C1798="",NA(),MATCH($B1798&amp;$C1798,'Smelter Look-up'!$J:$J,0))</f>
        <v>#N/A</v>
      </c>
      <c r="W1798" s="270"/>
      <c r="X1798" s="270">
        <f t="shared" ca="1" si="88"/>
        <v>0</v>
      </c>
      <c r="Y1798" s="270"/>
      <c r="Z1798" s="270"/>
      <c r="AB1798" s="272" t="str">
        <f t="shared" si="89"/>
        <v/>
      </c>
    </row>
    <row r="1799" spans="1:28" s="271" customFormat="1" ht="20.25">
      <c r="A1799" s="215"/>
      <c r="B1799" s="216" t="str">
        <f>IF(LEN(A1799)=0,"",INDEX('Smelter Look-up'!$A:$A,MATCH($A1799,'Smelter Look-up'!$E:$E,0)))</f>
        <v/>
      </c>
      <c r="C1799" s="220" t="str">
        <f>IF(LEN(A1799)=0,"",INDEX('Smelter Look-up'!$C:$C,MATCH($A1799,'Smelter Look-up'!$E:$E,0)))</f>
        <v/>
      </c>
      <c r="D1799" s="216"/>
      <c r="E1799" s="216" t="str">
        <f ca="1">IF(ISERROR($V1799),"",OFFSET('Smelter Look-up'!$D$4,$V1799-4,0)&amp;"")</f>
        <v/>
      </c>
      <c r="F1799" s="216" t="str">
        <f ca="1">IF(ISERROR($V1799),"",OFFSET('Smelter Look-up'!$E$4,$V1799-4,0))</f>
        <v/>
      </c>
      <c r="G1799" s="216" t="str">
        <f ca="1">IF(C1799=$X$4,"Enter smelter details", IF(ISERROR($V1799),"",OFFSET('Smelter Look-up'!$F$4,$V1799-4,0)))</f>
        <v/>
      </c>
      <c r="H1799" s="217" t="str">
        <f ca="1">IF(ISERROR($V1799),"",OFFSET('Smelter Look-up'!$G$4,$V1799-4,0))</f>
        <v/>
      </c>
      <c r="I1799" s="218" t="str">
        <f ca="1">IF(ISERROR($V1799),"",OFFSET('Smelter Look-up'!$H$4,$V1799-4,0))</f>
        <v/>
      </c>
      <c r="J1799" s="218" t="str">
        <f ca="1">IF(ISERROR($V1799),"",OFFSET('Smelter Look-up'!$I$4,$V1799-4,0))</f>
        <v/>
      </c>
      <c r="K1799" s="267"/>
      <c r="L1799" s="267"/>
      <c r="M1799" s="267"/>
      <c r="N1799" s="267"/>
      <c r="O1799" s="267"/>
      <c r="P1799" s="219"/>
      <c r="Q1799" s="268"/>
      <c r="R1799" s="216" t="str">
        <f ca="1">IF(ISERROR($V1799),"",OFFSET('Smelter Look-up'!$C$4,$V1799-4,0)&amp;"")</f>
        <v/>
      </c>
      <c r="S1799" s="224" t="str">
        <f t="shared" ca="1" si="87"/>
        <v/>
      </c>
      <c r="T1799" s="224" t="str">
        <f ca="1">IF(B1799="","",IF(ISERROR(MATCH($J1799,SorP!$B$1:$B$6230,0)),"",INDIRECT("'SorP'!$A$"&amp;MATCH($J1799,SorP!$B$1:$B$6230,0))))</f>
        <v/>
      </c>
      <c r="U1799" s="239"/>
      <c r="V1799" s="269" t="e">
        <f>IF(C1799="",NA(),MATCH($B1799&amp;$C1799,'Smelter Look-up'!$J:$J,0))</f>
        <v>#N/A</v>
      </c>
      <c r="W1799" s="270"/>
      <c r="X1799" s="270">
        <f t="shared" ca="1" si="88"/>
        <v>0</v>
      </c>
      <c r="Y1799" s="270"/>
      <c r="Z1799" s="270"/>
      <c r="AB1799" s="272" t="str">
        <f t="shared" si="89"/>
        <v/>
      </c>
    </row>
    <row r="1800" spans="1:28" s="271" customFormat="1" ht="20.25">
      <c r="A1800" s="215"/>
      <c r="B1800" s="216" t="str">
        <f>IF(LEN(A1800)=0,"",INDEX('Smelter Look-up'!$A:$A,MATCH($A1800,'Smelter Look-up'!$E:$E,0)))</f>
        <v/>
      </c>
      <c r="C1800" s="220" t="str">
        <f>IF(LEN(A1800)=0,"",INDEX('Smelter Look-up'!$C:$C,MATCH($A1800,'Smelter Look-up'!$E:$E,0)))</f>
        <v/>
      </c>
      <c r="D1800" s="216"/>
      <c r="E1800" s="216" t="str">
        <f ca="1">IF(ISERROR($V1800),"",OFFSET('Smelter Look-up'!$D$4,$V1800-4,0)&amp;"")</f>
        <v/>
      </c>
      <c r="F1800" s="216" t="str">
        <f ca="1">IF(ISERROR($V1800),"",OFFSET('Smelter Look-up'!$E$4,$V1800-4,0))</f>
        <v/>
      </c>
      <c r="G1800" s="216" t="str">
        <f ca="1">IF(C1800=$X$4,"Enter smelter details", IF(ISERROR($V1800),"",OFFSET('Smelter Look-up'!$F$4,$V1800-4,0)))</f>
        <v/>
      </c>
      <c r="H1800" s="217" t="str">
        <f ca="1">IF(ISERROR($V1800),"",OFFSET('Smelter Look-up'!$G$4,$V1800-4,0))</f>
        <v/>
      </c>
      <c r="I1800" s="218" t="str">
        <f ca="1">IF(ISERROR($V1800),"",OFFSET('Smelter Look-up'!$H$4,$V1800-4,0))</f>
        <v/>
      </c>
      <c r="J1800" s="218" t="str">
        <f ca="1">IF(ISERROR($V1800),"",OFFSET('Smelter Look-up'!$I$4,$V1800-4,0))</f>
        <v/>
      </c>
      <c r="K1800" s="267"/>
      <c r="L1800" s="267"/>
      <c r="M1800" s="267"/>
      <c r="N1800" s="267"/>
      <c r="O1800" s="267"/>
      <c r="P1800" s="219"/>
      <c r="Q1800" s="268"/>
      <c r="R1800" s="216" t="str">
        <f ca="1">IF(ISERROR($V1800),"",OFFSET('Smelter Look-up'!$C$4,$V1800-4,0)&amp;"")</f>
        <v/>
      </c>
      <c r="S1800" s="224" t="str">
        <f t="shared" ca="1" si="87"/>
        <v/>
      </c>
      <c r="T1800" s="224" t="str">
        <f ca="1">IF(B1800="","",IF(ISERROR(MATCH($J1800,SorP!$B$1:$B$6230,0)),"",INDIRECT("'SorP'!$A$"&amp;MATCH($J1800,SorP!$B$1:$B$6230,0))))</f>
        <v/>
      </c>
      <c r="U1800" s="239"/>
      <c r="V1800" s="269" t="e">
        <f>IF(C1800="",NA(),MATCH($B1800&amp;$C1800,'Smelter Look-up'!$J:$J,0))</f>
        <v>#N/A</v>
      </c>
      <c r="W1800" s="270"/>
      <c r="X1800" s="270">
        <f t="shared" ca="1" si="88"/>
        <v>0</v>
      </c>
      <c r="Y1800" s="270"/>
      <c r="Z1800" s="270"/>
      <c r="AB1800" s="272" t="str">
        <f t="shared" si="89"/>
        <v/>
      </c>
    </row>
    <row r="1801" spans="1:28" s="271" customFormat="1" ht="20.25">
      <c r="A1801" s="215"/>
      <c r="B1801" s="216" t="str">
        <f>IF(LEN(A1801)=0,"",INDEX('Smelter Look-up'!$A:$A,MATCH($A1801,'Smelter Look-up'!$E:$E,0)))</f>
        <v/>
      </c>
      <c r="C1801" s="220" t="str">
        <f>IF(LEN(A1801)=0,"",INDEX('Smelter Look-up'!$C:$C,MATCH($A1801,'Smelter Look-up'!$E:$E,0)))</f>
        <v/>
      </c>
      <c r="D1801" s="216"/>
      <c r="E1801" s="216" t="str">
        <f ca="1">IF(ISERROR($V1801),"",OFFSET('Smelter Look-up'!$D$4,$V1801-4,0)&amp;"")</f>
        <v/>
      </c>
      <c r="F1801" s="216" t="str">
        <f ca="1">IF(ISERROR($V1801),"",OFFSET('Smelter Look-up'!$E$4,$V1801-4,0))</f>
        <v/>
      </c>
      <c r="G1801" s="216" t="str">
        <f ca="1">IF(C1801=$X$4,"Enter smelter details", IF(ISERROR($V1801),"",OFFSET('Smelter Look-up'!$F$4,$V1801-4,0)))</f>
        <v/>
      </c>
      <c r="H1801" s="217" t="str">
        <f ca="1">IF(ISERROR($V1801),"",OFFSET('Smelter Look-up'!$G$4,$V1801-4,0))</f>
        <v/>
      </c>
      <c r="I1801" s="218" t="str">
        <f ca="1">IF(ISERROR($V1801),"",OFFSET('Smelter Look-up'!$H$4,$V1801-4,0))</f>
        <v/>
      </c>
      <c r="J1801" s="218" t="str">
        <f ca="1">IF(ISERROR($V1801),"",OFFSET('Smelter Look-up'!$I$4,$V1801-4,0))</f>
        <v/>
      </c>
      <c r="K1801" s="267"/>
      <c r="L1801" s="267"/>
      <c r="M1801" s="267"/>
      <c r="N1801" s="267"/>
      <c r="O1801" s="267"/>
      <c r="P1801" s="219"/>
      <c r="Q1801" s="268"/>
      <c r="R1801" s="216" t="str">
        <f ca="1">IF(ISERROR($V1801),"",OFFSET('Smelter Look-up'!$C$4,$V1801-4,0)&amp;"")</f>
        <v/>
      </c>
      <c r="S1801" s="224" t="str">
        <f t="shared" ca="1" si="87"/>
        <v/>
      </c>
      <c r="T1801" s="224" t="str">
        <f ca="1">IF(B1801="","",IF(ISERROR(MATCH($J1801,SorP!$B$1:$B$6230,0)),"",INDIRECT("'SorP'!$A$"&amp;MATCH($J1801,SorP!$B$1:$B$6230,0))))</f>
        <v/>
      </c>
      <c r="U1801" s="239"/>
      <c r="V1801" s="269" t="e">
        <f>IF(C1801="",NA(),MATCH($B1801&amp;$C1801,'Smelter Look-up'!$J:$J,0))</f>
        <v>#N/A</v>
      </c>
      <c r="W1801" s="270"/>
      <c r="X1801" s="270">
        <f t="shared" ca="1" si="88"/>
        <v>0</v>
      </c>
      <c r="Y1801" s="270"/>
      <c r="Z1801" s="270"/>
      <c r="AB1801" s="272" t="str">
        <f t="shared" si="89"/>
        <v/>
      </c>
    </row>
    <row r="1802" spans="1:28" s="271" customFormat="1" ht="20.25">
      <c r="A1802" s="215"/>
      <c r="B1802" s="216" t="str">
        <f>IF(LEN(A1802)=0,"",INDEX('Smelter Look-up'!$A:$A,MATCH($A1802,'Smelter Look-up'!$E:$E,0)))</f>
        <v/>
      </c>
      <c r="C1802" s="220" t="str">
        <f>IF(LEN(A1802)=0,"",INDEX('Smelter Look-up'!$C:$C,MATCH($A1802,'Smelter Look-up'!$E:$E,0)))</f>
        <v/>
      </c>
      <c r="D1802" s="216"/>
      <c r="E1802" s="216" t="str">
        <f ca="1">IF(ISERROR($V1802),"",OFFSET('Smelter Look-up'!$D$4,$V1802-4,0)&amp;"")</f>
        <v/>
      </c>
      <c r="F1802" s="216" t="str">
        <f ca="1">IF(ISERROR($V1802),"",OFFSET('Smelter Look-up'!$E$4,$V1802-4,0))</f>
        <v/>
      </c>
      <c r="G1802" s="216" t="str">
        <f ca="1">IF(C1802=$X$4,"Enter smelter details", IF(ISERROR($V1802),"",OFFSET('Smelter Look-up'!$F$4,$V1802-4,0)))</f>
        <v/>
      </c>
      <c r="H1802" s="217" t="str">
        <f ca="1">IF(ISERROR($V1802),"",OFFSET('Smelter Look-up'!$G$4,$V1802-4,0))</f>
        <v/>
      </c>
      <c r="I1802" s="218" t="str">
        <f ca="1">IF(ISERROR($V1802),"",OFFSET('Smelter Look-up'!$H$4,$V1802-4,0))</f>
        <v/>
      </c>
      <c r="J1802" s="218" t="str">
        <f ca="1">IF(ISERROR($V1802),"",OFFSET('Smelter Look-up'!$I$4,$V1802-4,0))</f>
        <v/>
      </c>
      <c r="K1802" s="267"/>
      <c r="L1802" s="267"/>
      <c r="M1802" s="267"/>
      <c r="N1802" s="267"/>
      <c r="O1802" s="267"/>
      <c r="P1802" s="219"/>
      <c r="Q1802" s="268"/>
      <c r="R1802" s="216" t="str">
        <f ca="1">IF(ISERROR($V1802),"",OFFSET('Smelter Look-up'!$C$4,$V1802-4,0)&amp;"")</f>
        <v/>
      </c>
      <c r="S1802" s="224" t="str">
        <f t="shared" ca="1" si="87"/>
        <v/>
      </c>
      <c r="T1802" s="224" t="str">
        <f ca="1">IF(B1802="","",IF(ISERROR(MATCH($J1802,SorP!$B$1:$B$6230,0)),"",INDIRECT("'SorP'!$A$"&amp;MATCH($J1802,SorP!$B$1:$B$6230,0))))</f>
        <v/>
      </c>
      <c r="U1802" s="239"/>
      <c r="V1802" s="269" t="e">
        <f>IF(C1802="",NA(),MATCH($B1802&amp;$C1802,'Smelter Look-up'!$J:$J,0))</f>
        <v>#N/A</v>
      </c>
      <c r="W1802" s="270"/>
      <c r="X1802" s="270">
        <f t="shared" ca="1" si="88"/>
        <v>0</v>
      </c>
      <c r="Y1802" s="270"/>
      <c r="Z1802" s="270"/>
      <c r="AB1802" s="272" t="str">
        <f t="shared" si="89"/>
        <v/>
      </c>
    </row>
    <row r="1803" spans="1:28" s="271" customFormat="1" ht="20.25">
      <c r="A1803" s="215"/>
      <c r="B1803" s="216" t="str">
        <f>IF(LEN(A1803)=0,"",INDEX('Smelter Look-up'!$A:$A,MATCH($A1803,'Smelter Look-up'!$E:$E,0)))</f>
        <v/>
      </c>
      <c r="C1803" s="220" t="str">
        <f>IF(LEN(A1803)=0,"",INDEX('Smelter Look-up'!$C:$C,MATCH($A1803,'Smelter Look-up'!$E:$E,0)))</f>
        <v/>
      </c>
      <c r="D1803" s="216"/>
      <c r="E1803" s="216" t="str">
        <f ca="1">IF(ISERROR($V1803),"",OFFSET('Smelter Look-up'!$D$4,$V1803-4,0)&amp;"")</f>
        <v/>
      </c>
      <c r="F1803" s="216" t="str">
        <f ca="1">IF(ISERROR($V1803),"",OFFSET('Smelter Look-up'!$E$4,$V1803-4,0))</f>
        <v/>
      </c>
      <c r="G1803" s="216" t="str">
        <f ca="1">IF(C1803=$X$4,"Enter smelter details", IF(ISERROR($V1803),"",OFFSET('Smelter Look-up'!$F$4,$V1803-4,0)))</f>
        <v/>
      </c>
      <c r="H1803" s="217" t="str">
        <f ca="1">IF(ISERROR($V1803),"",OFFSET('Smelter Look-up'!$G$4,$V1803-4,0))</f>
        <v/>
      </c>
      <c r="I1803" s="218" t="str">
        <f ca="1">IF(ISERROR($V1803),"",OFFSET('Smelter Look-up'!$H$4,$V1803-4,0))</f>
        <v/>
      </c>
      <c r="J1803" s="218" t="str">
        <f ca="1">IF(ISERROR($V1803),"",OFFSET('Smelter Look-up'!$I$4,$V1803-4,0))</f>
        <v/>
      </c>
      <c r="K1803" s="267"/>
      <c r="L1803" s="267"/>
      <c r="M1803" s="267"/>
      <c r="N1803" s="267"/>
      <c r="O1803" s="267"/>
      <c r="P1803" s="219"/>
      <c r="Q1803" s="268"/>
      <c r="R1803" s="216" t="str">
        <f ca="1">IF(ISERROR($V1803),"",OFFSET('Smelter Look-up'!$C$4,$V1803-4,0)&amp;"")</f>
        <v/>
      </c>
      <c r="S1803" s="224" t="str">
        <f t="shared" ca="1" si="87"/>
        <v/>
      </c>
      <c r="T1803" s="224" t="str">
        <f ca="1">IF(B1803="","",IF(ISERROR(MATCH($J1803,SorP!$B$1:$B$6230,0)),"",INDIRECT("'SorP'!$A$"&amp;MATCH($J1803,SorP!$B$1:$B$6230,0))))</f>
        <v/>
      </c>
      <c r="U1803" s="239"/>
      <c r="V1803" s="269" t="e">
        <f>IF(C1803="",NA(),MATCH($B1803&amp;$C1803,'Smelter Look-up'!$J:$J,0))</f>
        <v>#N/A</v>
      </c>
      <c r="W1803" s="270"/>
      <c r="X1803" s="270">
        <f t="shared" ca="1" si="88"/>
        <v>0</v>
      </c>
      <c r="Y1803" s="270"/>
      <c r="Z1803" s="270"/>
      <c r="AB1803" s="272" t="str">
        <f t="shared" si="89"/>
        <v/>
      </c>
    </row>
    <row r="1804" spans="1:28" s="271" customFormat="1" ht="20.25">
      <c r="A1804" s="215"/>
      <c r="B1804" s="216" t="str">
        <f>IF(LEN(A1804)=0,"",INDEX('Smelter Look-up'!$A:$A,MATCH($A1804,'Smelter Look-up'!$E:$E,0)))</f>
        <v/>
      </c>
      <c r="C1804" s="220" t="str">
        <f>IF(LEN(A1804)=0,"",INDEX('Smelter Look-up'!$C:$C,MATCH($A1804,'Smelter Look-up'!$E:$E,0)))</f>
        <v/>
      </c>
      <c r="D1804" s="216"/>
      <c r="E1804" s="216" t="str">
        <f ca="1">IF(ISERROR($V1804),"",OFFSET('Smelter Look-up'!$D$4,$V1804-4,0)&amp;"")</f>
        <v/>
      </c>
      <c r="F1804" s="216" t="str">
        <f ca="1">IF(ISERROR($V1804),"",OFFSET('Smelter Look-up'!$E$4,$V1804-4,0))</f>
        <v/>
      </c>
      <c r="G1804" s="216" t="str">
        <f ca="1">IF(C1804=$X$4,"Enter smelter details", IF(ISERROR($V1804),"",OFFSET('Smelter Look-up'!$F$4,$V1804-4,0)))</f>
        <v/>
      </c>
      <c r="H1804" s="217" t="str">
        <f ca="1">IF(ISERROR($V1804),"",OFFSET('Smelter Look-up'!$G$4,$V1804-4,0))</f>
        <v/>
      </c>
      <c r="I1804" s="218" t="str">
        <f ca="1">IF(ISERROR($V1804),"",OFFSET('Smelter Look-up'!$H$4,$V1804-4,0))</f>
        <v/>
      </c>
      <c r="J1804" s="218" t="str">
        <f ca="1">IF(ISERROR($V1804),"",OFFSET('Smelter Look-up'!$I$4,$V1804-4,0))</f>
        <v/>
      </c>
      <c r="K1804" s="267"/>
      <c r="L1804" s="267"/>
      <c r="M1804" s="267"/>
      <c r="N1804" s="267"/>
      <c r="O1804" s="267"/>
      <c r="P1804" s="219"/>
      <c r="Q1804" s="268"/>
      <c r="R1804" s="216" t="str">
        <f ca="1">IF(ISERROR($V1804),"",OFFSET('Smelter Look-up'!$C$4,$V1804-4,0)&amp;"")</f>
        <v/>
      </c>
      <c r="S1804" s="224" t="str">
        <f t="shared" ca="1" si="87"/>
        <v/>
      </c>
      <c r="T1804" s="224" t="str">
        <f ca="1">IF(B1804="","",IF(ISERROR(MATCH($J1804,SorP!$B$1:$B$6230,0)),"",INDIRECT("'SorP'!$A$"&amp;MATCH($J1804,SorP!$B$1:$B$6230,0))))</f>
        <v/>
      </c>
      <c r="U1804" s="239"/>
      <c r="V1804" s="269" t="e">
        <f>IF(C1804="",NA(),MATCH($B1804&amp;$C1804,'Smelter Look-up'!$J:$J,0))</f>
        <v>#N/A</v>
      </c>
      <c r="W1804" s="270"/>
      <c r="X1804" s="270">
        <f t="shared" ca="1" si="88"/>
        <v>0</v>
      </c>
      <c r="Y1804" s="270"/>
      <c r="Z1804" s="270"/>
      <c r="AB1804" s="272" t="str">
        <f t="shared" si="89"/>
        <v/>
      </c>
    </row>
    <row r="1805" spans="1:28" s="271" customFormat="1" ht="20.25">
      <c r="A1805" s="215"/>
      <c r="B1805" s="216" t="str">
        <f>IF(LEN(A1805)=0,"",INDEX('Smelter Look-up'!$A:$A,MATCH($A1805,'Smelter Look-up'!$E:$E,0)))</f>
        <v/>
      </c>
      <c r="C1805" s="220" t="str">
        <f>IF(LEN(A1805)=0,"",INDEX('Smelter Look-up'!$C:$C,MATCH($A1805,'Smelter Look-up'!$E:$E,0)))</f>
        <v/>
      </c>
      <c r="D1805" s="216"/>
      <c r="E1805" s="216" t="str">
        <f ca="1">IF(ISERROR($V1805),"",OFFSET('Smelter Look-up'!$D$4,$V1805-4,0)&amp;"")</f>
        <v/>
      </c>
      <c r="F1805" s="216" t="str">
        <f ca="1">IF(ISERROR($V1805),"",OFFSET('Smelter Look-up'!$E$4,$V1805-4,0))</f>
        <v/>
      </c>
      <c r="G1805" s="216" t="str">
        <f ca="1">IF(C1805=$X$4,"Enter smelter details", IF(ISERROR($V1805),"",OFFSET('Smelter Look-up'!$F$4,$V1805-4,0)))</f>
        <v/>
      </c>
      <c r="H1805" s="217" t="str">
        <f ca="1">IF(ISERROR($V1805),"",OFFSET('Smelter Look-up'!$G$4,$V1805-4,0))</f>
        <v/>
      </c>
      <c r="I1805" s="218" t="str">
        <f ca="1">IF(ISERROR($V1805),"",OFFSET('Smelter Look-up'!$H$4,$V1805-4,0))</f>
        <v/>
      </c>
      <c r="J1805" s="218" t="str">
        <f ca="1">IF(ISERROR($V1805),"",OFFSET('Smelter Look-up'!$I$4,$V1805-4,0))</f>
        <v/>
      </c>
      <c r="K1805" s="267"/>
      <c r="L1805" s="267"/>
      <c r="M1805" s="267"/>
      <c r="N1805" s="267"/>
      <c r="O1805" s="267"/>
      <c r="P1805" s="219"/>
      <c r="Q1805" s="268"/>
      <c r="R1805" s="216" t="str">
        <f ca="1">IF(ISERROR($V1805),"",OFFSET('Smelter Look-up'!$C$4,$V1805-4,0)&amp;"")</f>
        <v/>
      </c>
      <c r="S1805" s="224" t="str">
        <f t="shared" ca="1" si="87"/>
        <v/>
      </c>
      <c r="T1805" s="224" t="str">
        <f ca="1">IF(B1805="","",IF(ISERROR(MATCH($J1805,SorP!$B$1:$B$6230,0)),"",INDIRECT("'SorP'!$A$"&amp;MATCH($J1805,SorP!$B$1:$B$6230,0))))</f>
        <v/>
      </c>
      <c r="U1805" s="239"/>
      <c r="V1805" s="269" t="e">
        <f>IF(C1805="",NA(),MATCH($B1805&amp;$C1805,'Smelter Look-up'!$J:$J,0))</f>
        <v>#N/A</v>
      </c>
      <c r="W1805" s="270"/>
      <c r="X1805" s="270">
        <f t="shared" ca="1" si="88"/>
        <v>0</v>
      </c>
      <c r="Y1805" s="270"/>
      <c r="Z1805" s="270"/>
      <c r="AB1805" s="272" t="str">
        <f t="shared" si="89"/>
        <v/>
      </c>
    </row>
    <row r="1806" spans="1:28" s="271" customFormat="1" ht="20.25">
      <c r="A1806" s="215"/>
      <c r="B1806" s="216" t="str">
        <f>IF(LEN(A1806)=0,"",INDEX('Smelter Look-up'!$A:$A,MATCH($A1806,'Smelter Look-up'!$E:$E,0)))</f>
        <v/>
      </c>
      <c r="C1806" s="220" t="str">
        <f>IF(LEN(A1806)=0,"",INDEX('Smelter Look-up'!$C:$C,MATCH($A1806,'Smelter Look-up'!$E:$E,0)))</f>
        <v/>
      </c>
      <c r="D1806" s="216"/>
      <c r="E1806" s="216" t="str">
        <f ca="1">IF(ISERROR($V1806),"",OFFSET('Smelter Look-up'!$D$4,$V1806-4,0)&amp;"")</f>
        <v/>
      </c>
      <c r="F1806" s="216" t="str">
        <f ca="1">IF(ISERROR($V1806),"",OFFSET('Smelter Look-up'!$E$4,$V1806-4,0))</f>
        <v/>
      </c>
      <c r="G1806" s="216" t="str">
        <f ca="1">IF(C1806=$X$4,"Enter smelter details", IF(ISERROR($V1806),"",OFFSET('Smelter Look-up'!$F$4,$V1806-4,0)))</f>
        <v/>
      </c>
      <c r="H1806" s="217" t="str">
        <f ca="1">IF(ISERROR($V1806),"",OFFSET('Smelter Look-up'!$G$4,$V1806-4,0))</f>
        <v/>
      </c>
      <c r="I1806" s="218" t="str">
        <f ca="1">IF(ISERROR($V1806),"",OFFSET('Smelter Look-up'!$H$4,$V1806-4,0))</f>
        <v/>
      </c>
      <c r="J1806" s="218" t="str">
        <f ca="1">IF(ISERROR($V1806),"",OFFSET('Smelter Look-up'!$I$4,$V1806-4,0))</f>
        <v/>
      </c>
      <c r="K1806" s="267"/>
      <c r="L1806" s="267"/>
      <c r="M1806" s="267"/>
      <c r="N1806" s="267"/>
      <c r="O1806" s="267"/>
      <c r="P1806" s="219"/>
      <c r="Q1806" s="268"/>
      <c r="R1806" s="216" t="str">
        <f ca="1">IF(ISERROR($V1806),"",OFFSET('Smelter Look-up'!$C$4,$V1806-4,0)&amp;"")</f>
        <v/>
      </c>
      <c r="S1806" s="224" t="str">
        <f t="shared" ca="1" si="87"/>
        <v/>
      </c>
      <c r="T1806" s="224" t="str">
        <f ca="1">IF(B1806="","",IF(ISERROR(MATCH($J1806,SorP!$B$1:$B$6230,0)),"",INDIRECT("'SorP'!$A$"&amp;MATCH($J1806,SorP!$B$1:$B$6230,0))))</f>
        <v/>
      </c>
      <c r="U1806" s="239"/>
      <c r="V1806" s="269" t="e">
        <f>IF(C1806="",NA(),MATCH($B1806&amp;$C1806,'Smelter Look-up'!$J:$J,0))</f>
        <v>#N/A</v>
      </c>
      <c r="W1806" s="270"/>
      <c r="X1806" s="270">
        <f t="shared" ca="1" si="88"/>
        <v>0</v>
      </c>
      <c r="Y1806" s="270"/>
      <c r="Z1806" s="270"/>
      <c r="AB1806" s="272" t="str">
        <f t="shared" si="89"/>
        <v/>
      </c>
    </row>
    <row r="1807" spans="1:28" s="271" customFormat="1" ht="20.25">
      <c r="A1807" s="215"/>
      <c r="B1807" s="216" t="str">
        <f>IF(LEN(A1807)=0,"",INDEX('Smelter Look-up'!$A:$A,MATCH($A1807,'Smelter Look-up'!$E:$E,0)))</f>
        <v/>
      </c>
      <c r="C1807" s="220" t="str">
        <f>IF(LEN(A1807)=0,"",INDEX('Smelter Look-up'!$C:$C,MATCH($A1807,'Smelter Look-up'!$E:$E,0)))</f>
        <v/>
      </c>
      <c r="D1807" s="216"/>
      <c r="E1807" s="216" t="str">
        <f ca="1">IF(ISERROR($V1807),"",OFFSET('Smelter Look-up'!$D$4,$V1807-4,0)&amp;"")</f>
        <v/>
      </c>
      <c r="F1807" s="216" t="str">
        <f ca="1">IF(ISERROR($V1807),"",OFFSET('Smelter Look-up'!$E$4,$V1807-4,0))</f>
        <v/>
      </c>
      <c r="G1807" s="216" t="str">
        <f ca="1">IF(C1807=$X$4,"Enter smelter details", IF(ISERROR($V1807),"",OFFSET('Smelter Look-up'!$F$4,$V1807-4,0)))</f>
        <v/>
      </c>
      <c r="H1807" s="217" t="str">
        <f ca="1">IF(ISERROR($V1807),"",OFFSET('Smelter Look-up'!$G$4,$V1807-4,0))</f>
        <v/>
      </c>
      <c r="I1807" s="218" t="str">
        <f ca="1">IF(ISERROR($V1807),"",OFFSET('Smelter Look-up'!$H$4,$V1807-4,0))</f>
        <v/>
      </c>
      <c r="J1807" s="218" t="str">
        <f ca="1">IF(ISERROR($V1807),"",OFFSET('Smelter Look-up'!$I$4,$V1807-4,0))</f>
        <v/>
      </c>
      <c r="K1807" s="267"/>
      <c r="L1807" s="267"/>
      <c r="M1807" s="267"/>
      <c r="N1807" s="267"/>
      <c r="O1807" s="267"/>
      <c r="P1807" s="219"/>
      <c r="Q1807" s="268"/>
      <c r="R1807" s="216" t="str">
        <f ca="1">IF(ISERROR($V1807),"",OFFSET('Smelter Look-up'!$C$4,$V1807-4,0)&amp;"")</f>
        <v/>
      </c>
      <c r="S1807" s="224" t="str">
        <f t="shared" ca="1" si="87"/>
        <v/>
      </c>
      <c r="T1807" s="224" t="str">
        <f ca="1">IF(B1807="","",IF(ISERROR(MATCH($J1807,SorP!$B$1:$B$6230,0)),"",INDIRECT("'SorP'!$A$"&amp;MATCH($J1807,SorP!$B$1:$B$6230,0))))</f>
        <v/>
      </c>
      <c r="U1807" s="239"/>
      <c r="V1807" s="269" t="e">
        <f>IF(C1807="",NA(),MATCH($B1807&amp;$C1807,'Smelter Look-up'!$J:$J,0))</f>
        <v>#N/A</v>
      </c>
      <c r="W1807" s="270"/>
      <c r="X1807" s="270">
        <f t="shared" ca="1" si="88"/>
        <v>0</v>
      </c>
      <c r="Y1807" s="270"/>
      <c r="Z1807" s="270"/>
      <c r="AB1807" s="272" t="str">
        <f t="shared" si="89"/>
        <v/>
      </c>
    </row>
    <row r="1808" spans="1:28" s="271" customFormat="1" ht="20.25">
      <c r="A1808" s="215"/>
      <c r="B1808" s="216" t="str">
        <f>IF(LEN(A1808)=0,"",INDEX('Smelter Look-up'!$A:$A,MATCH($A1808,'Smelter Look-up'!$E:$E,0)))</f>
        <v/>
      </c>
      <c r="C1808" s="220" t="str">
        <f>IF(LEN(A1808)=0,"",INDEX('Smelter Look-up'!$C:$C,MATCH($A1808,'Smelter Look-up'!$E:$E,0)))</f>
        <v/>
      </c>
      <c r="D1808" s="216"/>
      <c r="E1808" s="216" t="str">
        <f ca="1">IF(ISERROR($V1808),"",OFFSET('Smelter Look-up'!$D$4,$V1808-4,0)&amp;"")</f>
        <v/>
      </c>
      <c r="F1808" s="216" t="str">
        <f ca="1">IF(ISERROR($V1808),"",OFFSET('Smelter Look-up'!$E$4,$V1808-4,0))</f>
        <v/>
      </c>
      <c r="G1808" s="216" t="str">
        <f ca="1">IF(C1808=$X$4,"Enter smelter details", IF(ISERROR($V1808),"",OFFSET('Smelter Look-up'!$F$4,$V1808-4,0)))</f>
        <v/>
      </c>
      <c r="H1808" s="217" t="str">
        <f ca="1">IF(ISERROR($V1808),"",OFFSET('Smelter Look-up'!$G$4,$V1808-4,0))</f>
        <v/>
      </c>
      <c r="I1808" s="218" t="str">
        <f ca="1">IF(ISERROR($V1808),"",OFFSET('Smelter Look-up'!$H$4,$V1808-4,0))</f>
        <v/>
      </c>
      <c r="J1808" s="218" t="str">
        <f ca="1">IF(ISERROR($V1808),"",OFFSET('Smelter Look-up'!$I$4,$V1808-4,0))</f>
        <v/>
      </c>
      <c r="K1808" s="267"/>
      <c r="L1808" s="267"/>
      <c r="M1808" s="267"/>
      <c r="N1808" s="267"/>
      <c r="O1808" s="267"/>
      <c r="P1808" s="219"/>
      <c r="Q1808" s="268"/>
      <c r="R1808" s="216" t="str">
        <f ca="1">IF(ISERROR($V1808),"",OFFSET('Smelter Look-up'!$C$4,$V1808-4,0)&amp;"")</f>
        <v/>
      </c>
      <c r="S1808" s="224" t="str">
        <f t="shared" ca="1" si="87"/>
        <v/>
      </c>
      <c r="T1808" s="224" t="str">
        <f ca="1">IF(B1808="","",IF(ISERROR(MATCH($J1808,SorP!$B$1:$B$6230,0)),"",INDIRECT("'SorP'!$A$"&amp;MATCH($J1808,SorP!$B$1:$B$6230,0))))</f>
        <v/>
      </c>
      <c r="U1808" s="239"/>
      <c r="V1808" s="269" t="e">
        <f>IF(C1808="",NA(),MATCH($B1808&amp;$C1808,'Smelter Look-up'!$J:$J,0))</f>
        <v>#N/A</v>
      </c>
      <c r="W1808" s="270"/>
      <c r="X1808" s="270">
        <f t="shared" ca="1" si="88"/>
        <v>0</v>
      </c>
      <c r="Y1808" s="270"/>
      <c r="Z1808" s="270"/>
      <c r="AB1808" s="272" t="str">
        <f t="shared" si="89"/>
        <v/>
      </c>
    </row>
    <row r="1809" spans="1:28" s="271" customFormat="1" ht="20.25">
      <c r="A1809" s="215"/>
      <c r="B1809" s="216" t="str">
        <f>IF(LEN(A1809)=0,"",INDEX('Smelter Look-up'!$A:$A,MATCH($A1809,'Smelter Look-up'!$E:$E,0)))</f>
        <v/>
      </c>
      <c r="C1809" s="220" t="str">
        <f>IF(LEN(A1809)=0,"",INDEX('Smelter Look-up'!$C:$C,MATCH($A1809,'Smelter Look-up'!$E:$E,0)))</f>
        <v/>
      </c>
      <c r="D1809" s="216"/>
      <c r="E1809" s="216" t="str">
        <f ca="1">IF(ISERROR($V1809),"",OFFSET('Smelter Look-up'!$D$4,$V1809-4,0)&amp;"")</f>
        <v/>
      </c>
      <c r="F1809" s="216" t="str">
        <f ca="1">IF(ISERROR($V1809),"",OFFSET('Smelter Look-up'!$E$4,$V1809-4,0))</f>
        <v/>
      </c>
      <c r="G1809" s="216" t="str">
        <f ca="1">IF(C1809=$X$4,"Enter smelter details", IF(ISERROR($V1809),"",OFFSET('Smelter Look-up'!$F$4,$V1809-4,0)))</f>
        <v/>
      </c>
      <c r="H1809" s="217" t="str">
        <f ca="1">IF(ISERROR($V1809),"",OFFSET('Smelter Look-up'!$G$4,$V1809-4,0))</f>
        <v/>
      </c>
      <c r="I1809" s="218" t="str">
        <f ca="1">IF(ISERROR($V1809),"",OFFSET('Smelter Look-up'!$H$4,$V1809-4,0))</f>
        <v/>
      </c>
      <c r="J1809" s="218" t="str">
        <f ca="1">IF(ISERROR($V1809),"",OFFSET('Smelter Look-up'!$I$4,$V1809-4,0))</f>
        <v/>
      </c>
      <c r="K1809" s="267"/>
      <c r="L1809" s="267"/>
      <c r="M1809" s="267"/>
      <c r="N1809" s="267"/>
      <c r="O1809" s="267"/>
      <c r="P1809" s="219"/>
      <c r="Q1809" s="268"/>
      <c r="R1809" s="216" t="str">
        <f ca="1">IF(ISERROR($V1809),"",OFFSET('Smelter Look-up'!$C$4,$V1809-4,0)&amp;"")</f>
        <v/>
      </c>
      <c r="S1809" s="224" t="str">
        <f t="shared" ca="1" si="87"/>
        <v/>
      </c>
      <c r="T1809" s="224" t="str">
        <f ca="1">IF(B1809="","",IF(ISERROR(MATCH($J1809,SorP!$B$1:$B$6230,0)),"",INDIRECT("'SorP'!$A$"&amp;MATCH($J1809,SorP!$B$1:$B$6230,0))))</f>
        <v/>
      </c>
      <c r="U1809" s="239"/>
      <c r="V1809" s="269" t="e">
        <f>IF(C1809="",NA(),MATCH($B1809&amp;$C1809,'Smelter Look-up'!$J:$J,0))</f>
        <v>#N/A</v>
      </c>
      <c r="W1809" s="270"/>
      <c r="X1809" s="270">
        <f t="shared" ca="1" si="88"/>
        <v>0</v>
      </c>
      <c r="Y1809" s="270"/>
      <c r="Z1809" s="270"/>
      <c r="AB1809" s="272" t="str">
        <f t="shared" si="89"/>
        <v/>
      </c>
    </row>
    <row r="1810" spans="1:28" s="271" customFormat="1" ht="20.25">
      <c r="A1810" s="215"/>
      <c r="B1810" s="216" t="str">
        <f>IF(LEN(A1810)=0,"",INDEX('Smelter Look-up'!$A:$A,MATCH($A1810,'Smelter Look-up'!$E:$E,0)))</f>
        <v/>
      </c>
      <c r="C1810" s="220" t="str">
        <f>IF(LEN(A1810)=0,"",INDEX('Smelter Look-up'!$C:$C,MATCH($A1810,'Smelter Look-up'!$E:$E,0)))</f>
        <v/>
      </c>
      <c r="D1810" s="216"/>
      <c r="E1810" s="216" t="str">
        <f ca="1">IF(ISERROR($V1810),"",OFFSET('Smelter Look-up'!$D$4,$V1810-4,0)&amp;"")</f>
        <v/>
      </c>
      <c r="F1810" s="216" t="str">
        <f ca="1">IF(ISERROR($V1810),"",OFFSET('Smelter Look-up'!$E$4,$V1810-4,0))</f>
        <v/>
      </c>
      <c r="G1810" s="216" t="str">
        <f ca="1">IF(C1810=$X$4,"Enter smelter details", IF(ISERROR($V1810),"",OFFSET('Smelter Look-up'!$F$4,$V1810-4,0)))</f>
        <v/>
      </c>
      <c r="H1810" s="217" t="str">
        <f ca="1">IF(ISERROR($V1810),"",OFFSET('Smelter Look-up'!$G$4,$V1810-4,0))</f>
        <v/>
      </c>
      <c r="I1810" s="218" t="str">
        <f ca="1">IF(ISERROR($V1810),"",OFFSET('Smelter Look-up'!$H$4,$V1810-4,0))</f>
        <v/>
      </c>
      <c r="J1810" s="218" t="str">
        <f ca="1">IF(ISERROR($V1810),"",OFFSET('Smelter Look-up'!$I$4,$V1810-4,0))</f>
        <v/>
      </c>
      <c r="K1810" s="267"/>
      <c r="L1810" s="267"/>
      <c r="M1810" s="267"/>
      <c r="N1810" s="267"/>
      <c r="O1810" s="267"/>
      <c r="P1810" s="219"/>
      <c r="Q1810" s="268"/>
      <c r="R1810" s="216" t="str">
        <f ca="1">IF(ISERROR($V1810),"",OFFSET('Smelter Look-up'!$C$4,$V1810-4,0)&amp;"")</f>
        <v/>
      </c>
      <c r="S1810" s="224" t="str">
        <f t="shared" ca="1" si="87"/>
        <v/>
      </c>
      <c r="T1810" s="224" t="str">
        <f ca="1">IF(B1810="","",IF(ISERROR(MATCH($J1810,SorP!$B$1:$B$6230,0)),"",INDIRECT("'SorP'!$A$"&amp;MATCH($J1810,SorP!$B$1:$B$6230,0))))</f>
        <v/>
      </c>
      <c r="U1810" s="239"/>
      <c r="V1810" s="269" t="e">
        <f>IF(C1810="",NA(),MATCH($B1810&amp;$C1810,'Smelter Look-up'!$J:$J,0))</f>
        <v>#N/A</v>
      </c>
      <c r="W1810" s="270"/>
      <c r="X1810" s="270">
        <f t="shared" ca="1" si="88"/>
        <v>0</v>
      </c>
      <c r="Y1810" s="270"/>
      <c r="Z1810" s="270"/>
      <c r="AB1810" s="272" t="str">
        <f t="shared" si="89"/>
        <v/>
      </c>
    </row>
    <row r="1811" spans="1:28" s="271" customFormat="1" ht="20.25">
      <c r="A1811" s="215"/>
      <c r="B1811" s="216" t="str">
        <f>IF(LEN(A1811)=0,"",INDEX('Smelter Look-up'!$A:$A,MATCH($A1811,'Smelter Look-up'!$E:$E,0)))</f>
        <v/>
      </c>
      <c r="C1811" s="220" t="str">
        <f>IF(LEN(A1811)=0,"",INDEX('Smelter Look-up'!$C:$C,MATCH($A1811,'Smelter Look-up'!$E:$E,0)))</f>
        <v/>
      </c>
      <c r="D1811" s="216"/>
      <c r="E1811" s="216" t="str">
        <f ca="1">IF(ISERROR($V1811),"",OFFSET('Smelter Look-up'!$D$4,$V1811-4,0)&amp;"")</f>
        <v/>
      </c>
      <c r="F1811" s="216" t="str">
        <f ca="1">IF(ISERROR($V1811),"",OFFSET('Smelter Look-up'!$E$4,$V1811-4,0))</f>
        <v/>
      </c>
      <c r="G1811" s="216" t="str">
        <f ca="1">IF(C1811=$X$4,"Enter smelter details", IF(ISERROR($V1811),"",OFFSET('Smelter Look-up'!$F$4,$V1811-4,0)))</f>
        <v/>
      </c>
      <c r="H1811" s="217" t="str">
        <f ca="1">IF(ISERROR($V1811),"",OFFSET('Smelter Look-up'!$G$4,$V1811-4,0))</f>
        <v/>
      </c>
      <c r="I1811" s="218" t="str">
        <f ca="1">IF(ISERROR($V1811),"",OFFSET('Smelter Look-up'!$H$4,$V1811-4,0))</f>
        <v/>
      </c>
      <c r="J1811" s="218" t="str">
        <f ca="1">IF(ISERROR($V1811),"",OFFSET('Smelter Look-up'!$I$4,$V1811-4,0))</f>
        <v/>
      </c>
      <c r="K1811" s="267"/>
      <c r="L1811" s="267"/>
      <c r="M1811" s="267"/>
      <c r="N1811" s="267"/>
      <c r="O1811" s="267"/>
      <c r="P1811" s="219"/>
      <c r="Q1811" s="268"/>
      <c r="R1811" s="216" t="str">
        <f ca="1">IF(ISERROR($V1811),"",OFFSET('Smelter Look-up'!$C$4,$V1811-4,0)&amp;"")</f>
        <v/>
      </c>
      <c r="S1811" s="224" t="str">
        <f t="shared" ca="1" si="87"/>
        <v/>
      </c>
      <c r="T1811" s="224" t="str">
        <f ca="1">IF(B1811="","",IF(ISERROR(MATCH($J1811,SorP!$B$1:$B$6230,0)),"",INDIRECT("'SorP'!$A$"&amp;MATCH($J1811,SorP!$B$1:$B$6230,0))))</f>
        <v/>
      </c>
      <c r="U1811" s="239"/>
      <c r="V1811" s="269" t="e">
        <f>IF(C1811="",NA(),MATCH($B1811&amp;$C1811,'Smelter Look-up'!$J:$J,0))</f>
        <v>#N/A</v>
      </c>
      <c r="W1811" s="270"/>
      <c r="X1811" s="270">
        <f t="shared" ca="1" si="88"/>
        <v>0</v>
      </c>
      <c r="Y1811" s="270"/>
      <c r="Z1811" s="270"/>
      <c r="AB1811" s="272" t="str">
        <f t="shared" si="89"/>
        <v/>
      </c>
    </row>
    <row r="1812" spans="1:28" s="271" customFormat="1" ht="20.25">
      <c r="A1812" s="215"/>
      <c r="B1812" s="216" t="str">
        <f>IF(LEN(A1812)=0,"",INDEX('Smelter Look-up'!$A:$A,MATCH($A1812,'Smelter Look-up'!$E:$E,0)))</f>
        <v/>
      </c>
      <c r="C1812" s="220" t="str">
        <f>IF(LEN(A1812)=0,"",INDEX('Smelter Look-up'!$C:$C,MATCH($A1812,'Smelter Look-up'!$E:$E,0)))</f>
        <v/>
      </c>
      <c r="D1812" s="216"/>
      <c r="E1812" s="216" t="str">
        <f ca="1">IF(ISERROR($V1812),"",OFFSET('Smelter Look-up'!$D$4,$V1812-4,0)&amp;"")</f>
        <v/>
      </c>
      <c r="F1812" s="216" t="str">
        <f ca="1">IF(ISERROR($V1812),"",OFFSET('Smelter Look-up'!$E$4,$V1812-4,0))</f>
        <v/>
      </c>
      <c r="G1812" s="216" t="str">
        <f ca="1">IF(C1812=$X$4,"Enter smelter details", IF(ISERROR($V1812),"",OFFSET('Smelter Look-up'!$F$4,$V1812-4,0)))</f>
        <v/>
      </c>
      <c r="H1812" s="217" t="str">
        <f ca="1">IF(ISERROR($V1812),"",OFFSET('Smelter Look-up'!$G$4,$V1812-4,0))</f>
        <v/>
      </c>
      <c r="I1812" s="218" t="str">
        <f ca="1">IF(ISERROR($V1812),"",OFFSET('Smelter Look-up'!$H$4,$V1812-4,0))</f>
        <v/>
      </c>
      <c r="J1812" s="218" t="str">
        <f ca="1">IF(ISERROR($V1812),"",OFFSET('Smelter Look-up'!$I$4,$V1812-4,0))</f>
        <v/>
      </c>
      <c r="K1812" s="267"/>
      <c r="L1812" s="267"/>
      <c r="M1812" s="267"/>
      <c r="N1812" s="267"/>
      <c r="O1812" s="267"/>
      <c r="P1812" s="219"/>
      <c r="Q1812" s="268"/>
      <c r="R1812" s="216" t="str">
        <f ca="1">IF(ISERROR($V1812),"",OFFSET('Smelter Look-up'!$C$4,$V1812-4,0)&amp;"")</f>
        <v/>
      </c>
      <c r="S1812" s="224" t="str">
        <f t="shared" ca="1" si="87"/>
        <v/>
      </c>
      <c r="T1812" s="224" t="str">
        <f ca="1">IF(B1812="","",IF(ISERROR(MATCH($J1812,SorP!$B$1:$B$6230,0)),"",INDIRECT("'SorP'!$A$"&amp;MATCH($J1812,SorP!$B$1:$B$6230,0))))</f>
        <v/>
      </c>
      <c r="U1812" s="239"/>
      <c r="V1812" s="269" t="e">
        <f>IF(C1812="",NA(),MATCH($B1812&amp;$C1812,'Smelter Look-up'!$J:$J,0))</f>
        <v>#N/A</v>
      </c>
      <c r="W1812" s="270"/>
      <c r="X1812" s="270">
        <f t="shared" ca="1" si="88"/>
        <v>0</v>
      </c>
      <c r="Y1812" s="270"/>
      <c r="Z1812" s="270"/>
      <c r="AB1812" s="272" t="str">
        <f t="shared" si="89"/>
        <v/>
      </c>
    </row>
    <row r="1813" spans="1:28" s="271" customFormat="1" ht="20.25">
      <c r="A1813" s="215"/>
      <c r="B1813" s="216" t="str">
        <f>IF(LEN(A1813)=0,"",INDEX('Smelter Look-up'!$A:$A,MATCH($A1813,'Smelter Look-up'!$E:$E,0)))</f>
        <v/>
      </c>
      <c r="C1813" s="220" t="str">
        <f>IF(LEN(A1813)=0,"",INDEX('Smelter Look-up'!$C:$C,MATCH($A1813,'Smelter Look-up'!$E:$E,0)))</f>
        <v/>
      </c>
      <c r="D1813" s="216"/>
      <c r="E1813" s="216" t="str">
        <f ca="1">IF(ISERROR($V1813),"",OFFSET('Smelter Look-up'!$D$4,$V1813-4,0)&amp;"")</f>
        <v/>
      </c>
      <c r="F1813" s="216" t="str">
        <f ca="1">IF(ISERROR($V1813),"",OFFSET('Smelter Look-up'!$E$4,$V1813-4,0))</f>
        <v/>
      </c>
      <c r="G1813" s="216" t="str">
        <f ca="1">IF(C1813=$X$4,"Enter smelter details", IF(ISERROR($V1813),"",OFFSET('Smelter Look-up'!$F$4,$V1813-4,0)))</f>
        <v/>
      </c>
      <c r="H1813" s="217" t="str">
        <f ca="1">IF(ISERROR($V1813),"",OFFSET('Smelter Look-up'!$G$4,$V1813-4,0))</f>
        <v/>
      </c>
      <c r="I1813" s="218" t="str">
        <f ca="1">IF(ISERROR($V1813),"",OFFSET('Smelter Look-up'!$H$4,$V1813-4,0))</f>
        <v/>
      </c>
      <c r="J1813" s="218" t="str">
        <f ca="1">IF(ISERROR($V1813),"",OFFSET('Smelter Look-up'!$I$4,$V1813-4,0))</f>
        <v/>
      </c>
      <c r="K1813" s="267"/>
      <c r="L1813" s="267"/>
      <c r="M1813" s="267"/>
      <c r="N1813" s="267"/>
      <c r="O1813" s="267"/>
      <c r="P1813" s="219"/>
      <c r="Q1813" s="268"/>
      <c r="R1813" s="216" t="str">
        <f ca="1">IF(ISERROR($V1813),"",OFFSET('Smelter Look-up'!$C$4,$V1813-4,0)&amp;"")</f>
        <v/>
      </c>
      <c r="S1813" s="224" t="str">
        <f t="shared" ca="1" si="87"/>
        <v/>
      </c>
      <c r="T1813" s="224" t="str">
        <f ca="1">IF(B1813="","",IF(ISERROR(MATCH($J1813,SorP!$B$1:$B$6230,0)),"",INDIRECT("'SorP'!$A$"&amp;MATCH($J1813,SorP!$B$1:$B$6230,0))))</f>
        <v/>
      </c>
      <c r="U1813" s="239"/>
      <c r="V1813" s="269" t="e">
        <f>IF(C1813="",NA(),MATCH($B1813&amp;$C1813,'Smelter Look-up'!$J:$J,0))</f>
        <v>#N/A</v>
      </c>
      <c r="W1813" s="270"/>
      <c r="X1813" s="270">
        <f t="shared" ca="1" si="88"/>
        <v>0</v>
      </c>
      <c r="Y1813" s="270"/>
      <c r="Z1813" s="270"/>
      <c r="AB1813" s="272" t="str">
        <f t="shared" si="89"/>
        <v/>
      </c>
    </row>
    <row r="1814" spans="1:28" s="271" customFormat="1" ht="20.25">
      <c r="A1814" s="215"/>
      <c r="B1814" s="216" t="str">
        <f>IF(LEN(A1814)=0,"",INDEX('Smelter Look-up'!$A:$A,MATCH($A1814,'Smelter Look-up'!$E:$E,0)))</f>
        <v/>
      </c>
      <c r="C1814" s="220" t="str">
        <f>IF(LEN(A1814)=0,"",INDEX('Smelter Look-up'!$C:$C,MATCH($A1814,'Smelter Look-up'!$E:$E,0)))</f>
        <v/>
      </c>
      <c r="D1814" s="216"/>
      <c r="E1814" s="216" t="str">
        <f ca="1">IF(ISERROR($V1814),"",OFFSET('Smelter Look-up'!$D$4,$V1814-4,0)&amp;"")</f>
        <v/>
      </c>
      <c r="F1814" s="216" t="str">
        <f ca="1">IF(ISERROR($V1814),"",OFFSET('Smelter Look-up'!$E$4,$V1814-4,0))</f>
        <v/>
      </c>
      <c r="G1814" s="216" t="str">
        <f ca="1">IF(C1814=$X$4,"Enter smelter details", IF(ISERROR($V1814),"",OFFSET('Smelter Look-up'!$F$4,$V1814-4,0)))</f>
        <v/>
      </c>
      <c r="H1814" s="217" t="str">
        <f ca="1">IF(ISERROR($V1814),"",OFFSET('Smelter Look-up'!$G$4,$V1814-4,0))</f>
        <v/>
      </c>
      <c r="I1814" s="218" t="str">
        <f ca="1">IF(ISERROR($V1814),"",OFFSET('Smelter Look-up'!$H$4,$V1814-4,0))</f>
        <v/>
      </c>
      <c r="J1814" s="218" t="str">
        <f ca="1">IF(ISERROR($V1814),"",OFFSET('Smelter Look-up'!$I$4,$V1814-4,0))</f>
        <v/>
      </c>
      <c r="K1814" s="267"/>
      <c r="L1814" s="267"/>
      <c r="M1814" s="267"/>
      <c r="N1814" s="267"/>
      <c r="O1814" s="267"/>
      <c r="P1814" s="219"/>
      <c r="Q1814" s="268"/>
      <c r="R1814" s="216" t="str">
        <f ca="1">IF(ISERROR($V1814),"",OFFSET('Smelter Look-up'!$C$4,$V1814-4,0)&amp;"")</f>
        <v/>
      </c>
      <c r="S1814" s="224" t="str">
        <f t="shared" ca="1" si="87"/>
        <v/>
      </c>
      <c r="T1814" s="224" t="str">
        <f ca="1">IF(B1814="","",IF(ISERROR(MATCH($J1814,SorP!$B$1:$B$6230,0)),"",INDIRECT("'SorP'!$A$"&amp;MATCH($J1814,SorP!$B$1:$B$6230,0))))</f>
        <v/>
      </c>
      <c r="U1814" s="239"/>
      <c r="V1814" s="269" t="e">
        <f>IF(C1814="",NA(),MATCH($B1814&amp;$C1814,'Smelter Look-up'!$J:$J,0))</f>
        <v>#N/A</v>
      </c>
      <c r="W1814" s="270"/>
      <c r="X1814" s="270">
        <f t="shared" ca="1" si="88"/>
        <v>0</v>
      </c>
      <c r="Y1814" s="270"/>
      <c r="Z1814" s="270"/>
      <c r="AB1814" s="272" t="str">
        <f t="shared" si="89"/>
        <v/>
      </c>
    </row>
    <row r="1815" spans="1:28" s="271" customFormat="1" ht="20.25">
      <c r="A1815" s="215"/>
      <c r="B1815" s="216" t="str">
        <f>IF(LEN(A1815)=0,"",INDEX('Smelter Look-up'!$A:$A,MATCH($A1815,'Smelter Look-up'!$E:$E,0)))</f>
        <v/>
      </c>
      <c r="C1815" s="220" t="str">
        <f>IF(LEN(A1815)=0,"",INDEX('Smelter Look-up'!$C:$C,MATCH($A1815,'Smelter Look-up'!$E:$E,0)))</f>
        <v/>
      </c>
      <c r="D1815" s="216"/>
      <c r="E1815" s="216" t="str">
        <f ca="1">IF(ISERROR($V1815),"",OFFSET('Smelter Look-up'!$D$4,$V1815-4,0)&amp;"")</f>
        <v/>
      </c>
      <c r="F1815" s="216" t="str">
        <f ca="1">IF(ISERROR($V1815),"",OFFSET('Smelter Look-up'!$E$4,$V1815-4,0))</f>
        <v/>
      </c>
      <c r="G1815" s="216" t="str">
        <f ca="1">IF(C1815=$X$4,"Enter smelter details", IF(ISERROR($V1815),"",OFFSET('Smelter Look-up'!$F$4,$V1815-4,0)))</f>
        <v/>
      </c>
      <c r="H1815" s="217" t="str">
        <f ca="1">IF(ISERROR($V1815),"",OFFSET('Smelter Look-up'!$G$4,$V1815-4,0))</f>
        <v/>
      </c>
      <c r="I1815" s="218" t="str">
        <f ca="1">IF(ISERROR($V1815),"",OFFSET('Smelter Look-up'!$H$4,$V1815-4,0))</f>
        <v/>
      </c>
      <c r="J1815" s="218" t="str">
        <f ca="1">IF(ISERROR($V1815),"",OFFSET('Smelter Look-up'!$I$4,$V1815-4,0))</f>
        <v/>
      </c>
      <c r="K1815" s="267"/>
      <c r="L1815" s="267"/>
      <c r="M1815" s="267"/>
      <c r="N1815" s="267"/>
      <c r="O1815" s="267"/>
      <c r="P1815" s="219"/>
      <c r="Q1815" s="268"/>
      <c r="R1815" s="216" t="str">
        <f ca="1">IF(ISERROR($V1815),"",OFFSET('Smelter Look-up'!$C$4,$V1815-4,0)&amp;"")</f>
        <v/>
      </c>
      <c r="S1815" s="224" t="str">
        <f t="shared" ca="1" si="87"/>
        <v/>
      </c>
      <c r="T1815" s="224" t="str">
        <f ca="1">IF(B1815="","",IF(ISERROR(MATCH($J1815,SorP!$B$1:$B$6230,0)),"",INDIRECT("'SorP'!$A$"&amp;MATCH($J1815,SorP!$B$1:$B$6230,0))))</f>
        <v/>
      </c>
      <c r="U1815" s="239"/>
      <c r="V1815" s="269" t="e">
        <f>IF(C1815="",NA(),MATCH($B1815&amp;$C1815,'Smelter Look-up'!$J:$J,0))</f>
        <v>#N/A</v>
      </c>
      <c r="W1815" s="270"/>
      <c r="X1815" s="270">
        <f t="shared" ca="1" si="88"/>
        <v>0</v>
      </c>
      <c r="Y1815" s="270"/>
      <c r="Z1815" s="270"/>
      <c r="AB1815" s="272" t="str">
        <f t="shared" si="89"/>
        <v/>
      </c>
    </row>
    <row r="1816" spans="1:28" s="271" customFormat="1" ht="20.25">
      <c r="A1816" s="215"/>
      <c r="B1816" s="216" t="str">
        <f>IF(LEN(A1816)=0,"",INDEX('Smelter Look-up'!$A:$A,MATCH($A1816,'Smelter Look-up'!$E:$E,0)))</f>
        <v/>
      </c>
      <c r="C1816" s="220" t="str">
        <f>IF(LEN(A1816)=0,"",INDEX('Smelter Look-up'!$C:$C,MATCH($A1816,'Smelter Look-up'!$E:$E,0)))</f>
        <v/>
      </c>
      <c r="D1816" s="216"/>
      <c r="E1816" s="216" t="str">
        <f ca="1">IF(ISERROR($V1816),"",OFFSET('Smelter Look-up'!$D$4,$V1816-4,0)&amp;"")</f>
        <v/>
      </c>
      <c r="F1816" s="216" t="str">
        <f ca="1">IF(ISERROR($V1816),"",OFFSET('Smelter Look-up'!$E$4,$V1816-4,0))</f>
        <v/>
      </c>
      <c r="G1816" s="216" t="str">
        <f ca="1">IF(C1816=$X$4,"Enter smelter details", IF(ISERROR($V1816),"",OFFSET('Smelter Look-up'!$F$4,$V1816-4,0)))</f>
        <v/>
      </c>
      <c r="H1816" s="217" t="str">
        <f ca="1">IF(ISERROR($V1816),"",OFFSET('Smelter Look-up'!$G$4,$V1816-4,0))</f>
        <v/>
      </c>
      <c r="I1816" s="218" t="str">
        <f ca="1">IF(ISERROR($V1816),"",OFFSET('Smelter Look-up'!$H$4,$V1816-4,0))</f>
        <v/>
      </c>
      <c r="J1816" s="218" t="str">
        <f ca="1">IF(ISERROR($V1816),"",OFFSET('Smelter Look-up'!$I$4,$V1816-4,0))</f>
        <v/>
      </c>
      <c r="K1816" s="267"/>
      <c r="L1816" s="267"/>
      <c r="M1816" s="267"/>
      <c r="N1816" s="267"/>
      <c r="O1816" s="267"/>
      <c r="P1816" s="219"/>
      <c r="Q1816" s="268"/>
      <c r="R1816" s="216" t="str">
        <f ca="1">IF(ISERROR($V1816),"",OFFSET('Smelter Look-up'!$C$4,$V1816-4,0)&amp;"")</f>
        <v/>
      </c>
      <c r="S1816" s="224" t="str">
        <f t="shared" ca="1" si="87"/>
        <v/>
      </c>
      <c r="T1816" s="224" t="str">
        <f ca="1">IF(B1816="","",IF(ISERROR(MATCH($J1816,SorP!$B$1:$B$6230,0)),"",INDIRECT("'SorP'!$A$"&amp;MATCH($J1816,SorP!$B$1:$B$6230,0))))</f>
        <v/>
      </c>
      <c r="U1816" s="239"/>
      <c r="V1816" s="269" t="e">
        <f>IF(C1816="",NA(),MATCH($B1816&amp;$C1816,'Smelter Look-up'!$J:$J,0))</f>
        <v>#N/A</v>
      </c>
      <c r="W1816" s="270"/>
      <c r="X1816" s="270">
        <f t="shared" ca="1" si="88"/>
        <v>0</v>
      </c>
      <c r="Y1816" s="270"/>
      <c r="Z1816" s="270"/>
      <c r="AB1816" s="272" t="str">
        <f t="shared" si="89"/>
        <v/>
      </c>
    </row>
    <row r="1817" spans="1:28" s="271" customFormat="1" ht="20.25">
      <c r="A1817" s="215"/>
      <c r="B1817" s="216" t="str">
        <f>IF(LEN(A1817)=0,"",INDEX('Smelter Look-up'!$A:$A,MATCH($A1817,'Smelter Look-up'!$E:$E,0)))</f>
        <v/>
      </c>
      <c r="C1817" s="220" t="str">
        <f>IF(LEN(A1817)=0,"",INDEX('Smelter Look-up'!$C:$C,MATCH($A1817,'Smelter Look-up'!$E:$E,0)))</f>
        <v/>
      </c>
      <c r="D1817" s="216"/>
      <c r="E1817" s="216" t="str">
        <f ca="1">IF(ISERROR($V1817),"",OFFSET('Smelter Look-up'!$D$4,$V1817-4,0)&amp;"")</f>
        <v/>
      </c>
      <c r="F1817" s="216" t="str">
        <f ca="1">IF(ISERROR($V1817),"",OFFSET('Smelter Look-up'!$E$4,$V1817-4,0))</f>
        <v/>
      </c>
      <c r="G1817" s="216" t="str">
        <f ca="1">IF(C1817=$X$4,"Enter smelter details", IF(ISERROR($V1817),"",OFFSET('Smelter Look-up'!$F$4,$V1817-4,0)))</f>
        <v/>
      </c>
      <c r="H1817" s="217" t="str">
        <f ca="1">IF(ISERROR($V1817),"",OFFSET('Smelter Look-up'!$G$4,$V1817-4,0))</f>
        <v/>
      </c>
      <c r="I1817" s="218" t="str">
        <f ca="1">IF(ISERROR($V1817),"",OFFSET('Smelter Look-up'!$H$4,$V1817-4,0))</f>
        <v/>
      </c>
      <c r="J1817" s="218" t="str">
        <f ca="1">IF(ISERROR($V1817),"",OFFSET('Smelter Look-up'!$I$4,$V1817-4,0))</f>
        <v/>
      </c>
      <c r="K1817" s="267"/>
      <c r="L1817" s="267"/>
      <c r="M1817" s="267"/>
      <c r="N1817" s="267"/>
      <c r="O1817" s="267"/>
      <c r="P1817" s="219"/>
      <c r="Q1817" s="268"/>
      <c r="R1817" s="216" t="str">
        <f ca="1">IF(ISERROR($V1817),"",OFFSET('Smelter Look-up'!$C$4,$V1817-4,0)&amp;"")</f>
        <v/>
      </c>
      <c r="S1817" s="224" t="str">
        <f t="shared" ca="1" si="87"/>
        <v/>
      </c>
      <c r="T1817" s="224" t="str">
        <f ca="1">IF(B1817="","",IF(ISERROR(MATCH($J1817,SorP!$B$1:$B$6230,0)),"",INDIRECT("'SorP'!$A$"&amp;MATCH($J1817,SorP!$B$1:$B$6230,0))))</f>
        <v/>
      </c>
      <c r="U1817" s="239"/>
      <c r="V1817" s="269" t="e">
        <f>IF(C1817="",NA(),MATCH($B1817&amp;$C1817,'Smelter Look-up'!$J:$J,0))</f>
        <v>#N/A</v>
      </c>
      <c r="W1817" s="270"/>
      <c r="X1817" s="270">
        <f t="shared" ca="1" si="88"/>
        <v>0</v>
      </c>
      <c r="Y1817" s="270"/>
      <c r="Z1817" s="270"/>
      <c r="AB1817" s="272" t="str">
        <f t="shared" si="89"/>
        <v/>
      </c>
    </row>
    <row r="1818" spans="1:28" s="271" customFormat="1" ht="20.25">
      <c r="A1818" s="215"/>
      <c r="B1818" s="216" t="str">
        <f>IF(LEN(A1818)=0,"",INDEX('Smelter Look-up'!$A:$A,MATCH($A1818,'Smelter Look-up'!$E:$E,0)))</f>
        <v/>
      </c>
      <c r="C1818" s="220" t="str">
        <f>IF(LEN(A1818)=0,"",INDEX('Smelter Look-up'!$C:$C,MATCH($A1818,'Smelter Look-up'!$E:$E,0)))</f>
        <v/>
      </c>
      <c r="D1818" s="216"/>
      <c r="E1818" s="216" t="str">
        <f ca="1">IF(ISERROR($V1818),"",OFFSET('Smelter Look-up'!$D$4,$V1818-4,0)&amp;"")</f>
        <v/>
      </c>
      <c r="F1818" s="216" t="str">
        <f ca="1">IF(ISERROR($V1818),"",OFFSET('Smelter Look-up'!$E$4,$V1818-4,0))</f>
        <v/>
      </c>
      <c r="G1818" s="216" t="str">
        <f ca="1">IF(C1818=$X$4,"Enter smelter details", IF(ISERROR($V1818),"",OFFSET('Smelter Look-up'!$F$4,$V1818-4,0)))</f>
        <v/>
      </c>
      <c r="H1818" s="217" t="str">
        <f ca="1">IF(ISERROR($V1818),"",OFFSET('Smelter Look-up'!$G$4,$V1818-4,0))</f>
        <v/>
      </c>
      <c r="I1818" s="218" t="str">
        <f ca="1">IF(ISERROR($V1818),"",OFFSET('Smelter Look-up'!$H$4,$V1818-4,0))</f>
        <v/>
      </c>
      <c r="J1818" s="218" t="str">
        <f ca="1">IF(ISERROR($V1818),"",OFFSET('Smelter Look-up'!$I$4,$V1818-4,0))</f>
        <v/>
      </c>
      <c r="K1818" s="267"/>
      <c r="L1818" s="267"/>
      <c r="M1818" s="267"/>
      <c r="N1818" s="267"/>
      <c r="O1818" s="267"/>
      <c r="P1818" s="219"/>
      <c r="Q1818" s="268"/>
      <c r="R1818" s="216" t="str">
        <f ca="1">IF(ISERROR($V1818),"",OFFSET('Smelter Look-up'!$C$4,$V1818-4,0)&amp;"")</f>
        <v/>
      </c>
      <c r="S1818" s="224" t="str">
        <f t="shared" ca="1" si="87"/>
        <v/>
      </c>
      <c r="T1818" s="224" t="str">
        <f ca="1">IF(B1818="","",IF(ISERROR(MATCH($J1818,SorP!$B$1:$B$6230,0)),"",INDIRECT("'SorP'!$A$"&amp;MATCH($J1818,SorP!$B$1:$B$6230,0))))</f>
        <v/>
      </c>
      <c r="U1818" s="239"/>
      <c r="V1818" s="269" t="e">
        <f>IF(C1818="",NA(),MATCH($B1818&amp;$C1818,'Smelter Look-up'!$J:$J,0))</f>
        <v>#N/A</v>
      </c>
      <c r="W1818" s="270"/>
      <c r="X1818" s="270">
        <f t="shared" ca="1" si="88"/>
        <v>0</v>
      </c>
      <c r="Y1818" s="270"/>
      <c r="Z1818" s="270"/>
      <c r="AB1818" s="272" t="str">
        <f t="shared" si="89"/>
        <v/>
      </c>
    </row>
    <row r="1819" spans="1:28" s="271" customFormat="1" ht="20.25">
      <c r="A1819" s="215"/>
      <c r="B1819" s="216" t="str">
        <f>IF(LEN(A1819)=0,"",INDEX('Smelter Look-up'!$A:$A,MATCH($A1819,'Smelter Look-up'!$E:$E,0)))</f>
        <v/>
      </c>
      <c r="C1819" s="220" t="str">
        <f>IF(LEN(A1819)=0,"",INDEX('Smelter Look-up'!$C:$C,MATCH($A1819,'Smelter Look-up'!$E:$E,0)))</f>
        <v/>
      </c>
      <c r="D1819" s="216"/>
      <c r="E1819" s="216" t="str">
        <f ca="1">IF(ISERROR($V1819),"",OFFSET('Smelter Look-up'!$D$4,$V1819-4,0)&amp;"")</f>
        <v/>
      </c>
      <c r="F1819" s="216" t="str">
        <f ca="1">IF(ISERROR($V1819),"",OFFSET('Smelter Look-up'!$E$4,$V1819-4,0))</f>
        <v/>
      </c>
      <c r="G1819" s="216" t="str">
        <f ca="1">IF(C1819=$X$4,"Enter smelter details", IF(ISERROR($V1819),"",OFFSET('Smelter Look-up'!$F$4,$V1819-4,0)))</f>
        <v/>
      </c>
      <c r="H1819" s="217" t="str">
        <f ca="1">IF(ISERROR($V1819),"",OFFSET('Smelter Look-up'!$G$4,$V1819-4,0))</f>
        <v/>
      </c>
      <c r="I1819" s="218" t="str">
        <f ca="1">IF(ISERROR($V1819),"",OFFSET('Smelter Look-up'!$H$4,$V1819-4,0))</f>
        <v/>
      </c>
      <c r="J1819" s="218" t="str">
        <f ca="1">IF(ISERROR($V1819),"",OFFSET('Smelter Look-up'!$I$4,$V1819-4,0))</f>
        <v/>
      </c>
      <c r="K1819" s="267"/>
      <c r="L1819" s="267"/>
      <c r="M1819" s="267"/>
      <c r="N1819" s="267"/>
      <c r="O1819" s="267"/>
      <c r="P1819" s="219"/>
      <c r="Q1819" s="268"/>
      <c r="R1819" s="216" t="str">
        <f ca="1">IF(ISERROR($V1819),"",OFFSET('Smelter Look-up'!$C$4,$V1819-4,0)&amp;"")</f>
        <v/>
      </c>
      <c r="S1819" s="224" t="str">
        <f t="shared" ca="1" si="87"/>
        <v/>
      </c>
      <c r="T1819" s="224" t="str">
        <f ca="1">IF(B1819="","",IF(ISERROR(MATCH($J1819,SorP!$B$1:$B$6230,0)),"",INDIRECT("'SorP'!$A$"&amp;MATCH($J1819,SorP!$B$1:$B$6230,0))))</f>
        <v/>
      </c>
      <c r="U1819" s="239"/>
      <c r="V1819" s="269" t="e">
        <f>IF(C1819="",NA(),MATCH($B1819&amp;$C1819,'Smelter Look-up'!$J:$J,0))</f>
        <v>#N/A</v>
      </c>
      <c r="W1819" s="270"/>
      <c r="X1819" s="270">
        <f t="shared" ca="1" si="88"/>
        <v>0</v>
      </c>
      <c r="Y1819" s="270"/>
      <c r="Z1819" s="270"/>
      <c r="AB1819" s="272" t="str">
        <f t="shared" si="89"/>
        <v/>
      </c>
    </row>
    <row r="1820" spans="1:28" s="271" customFormat="1" ht="20.25">
      <c r="A1820" s="215"/>
      <c r="B1820" s="216" t="str">
        <f>IF(LEN(A1820)=0,"",INDEX('Smelter Look-up'!$A:$A,MATCH($A1820,'Smelter Look-up'!$E:$E,0)))</f>
        <v/>
      </c>
      <c r="C1820" s="220" t="str">
        <f>IF(LEN(A1820)=0,"",INDEX('Smelter Look-up'!$C:$C,MATCH($A1820,'Smelter Look-up'!$E:$E,0)))</f>
        <v/>
      </c>
      <c r="D1820" s="216"/>
      <c r="E1820" s="216" t="str">
        <f ca="1">IF(ISERROR($V1820),"",OFFSET('Smelter Look-up'!$D$4,$V1820-4,0)&amp;"")</f>
        <v/>
      </c>
      <c r="F1820" s="216" t="str">
        <f ca="1">IF(ISERROR($V1820),"",OFFSET('Smelter Look-up'!$E$4,$V1820-4,0))</f>
        <v/>
      </c>
      <c r="G1820" s="216" t="str">
        <f ca="1">IF(C1820=$X$4,"Enter smelter details", IF(ISERROR($V1820),"",OFFSET('Smelter Look-up'!$F$4,$V1820-4,0)))</f>
        <v/>
      </c>
      <c r="H1820" s="217" t="str">
        <f ca="1">IF(ISERROR($V1820),"",OFFSET('Smelter Look-up'!$G$4,$V1820-4,0))</f>
        <v/>
      </c>
      <c r="I1820" s="218" t="str">
        <f ca="1">IF(ISERROR($V1820),"",OFFSET('Smelter Look-up'!$H$4,$V1820-4,0))</f>
        <v/>
      </c>
      <c r="J1820" s="218" t="str">
        <f ca="1">IF(ISERROR($V1820),"",OFFSET('Smelter Look-up'!$I$4,$V1820-4,0))</f>
        <v/>
      </c>
      <c r="K1820" s="267"/>
      <c r="L1820" s="267"/>
      <c r="M1820" s="267"/>
      <c r="N1820" s="267"/>
      <c r="O1820" s="267"/>
      <c r="P1820" s="219"/>
      <c r="Q1820" s="268"/>
      <c r="R1820" s="216" t="str">
        <f ca="1">IF(ISERROR($V1820),"",OFFSET('Smelter Look-up'!$C$4,$V1820-4,0)&amp;"")</f>
        <v/>
      </c>
      <c r="S1820" s="224" t="str">
        <f t="shared" ca="1" si="87"/>
        <v/>
      </c>
      <c r="T1820" s="224" t="str">
        <f ca="1">IF(B1820="","",IF(ISERROR(MATCH($J1820,SorP!$B$1:$B$6230,0)),"",INDIRECT("'SorP'!$A$"&amp;MATCH($J1820,SorP!$B$1:$B$6230,0))))</f>
        <v/>
      </c>
      <c r="U1820" s="239"/>
      <c r="V1820" s="269" t="e">
        <f>IF(C1820="",NA(),MATCH($B1820&amp;$C1820,'Smelter Look-up'!$J:$J,0))</f>
        <v>#N/A</v>
      </c>
      <c r="W1820" s="270"/>
      <c r="X1820" s="270">
        <f t="shared" ca="1" si="88"/>
        <v>0</v>
      </c>
      <c r="Y1820" s="270"/>
      <c r="Z1820" s="270"/>
      <c r="AB1820" s="272" t="str">
        <f t="shared" si="89"/>
        <v/>
      </c>
    </row>
    <row r="1821" spans="1:28" s="271" customFormat="1" ht="20.25">
      <c r="A1821" s="215"/>
      <c r="B1821" s="216" t="str">
        <f>IF(LEN(A1821)=0,"",INDEX('Smelter Look-up'!$A:$A,MATCH($A1821,'Smelter Look-up'!$E:$E,0)))</f>
        <v/>
      </c>
      <c r="C1821" s="220" t="str">
        <f>IF(LEN(A1821)=0,"",INDEX('Smelter Look-up'!$C:$C,MATCH($A1821,'Smelter Look-up'!$E:$E,0)))</f>
        <v/>
      </c>
      <c r="D1821" s="216"/>
      <c r="E1821" s="216" t="str">
        <f ca="1">IF(ISERROR($V1821),"",OFFSET('Smelter Look-up'!$D$4,$V1821-4,0)&amp;"")</f>
        <v/>
      </c>
      <c r="F1821" s="216" t="str">
        <f ca="1">IF(ISERROR($V1821),"",OFFSET('Smelter Look-up'!$E$4,$V1821-4,0))</f>
        <v/>
      </c>
      <c r="G1821" s="216" t="str">
        <f ca="1">IF(C1821=$X$4,"Enter smelter details", IF(ISERROR($V1821),"",OFFSET('Smelter Look-up'!$F$4,$V1821-4,0)))</f>
        <v/>
      </c>
      <c r="H1821" s="217" t="str">
        <f ca="1">IF(ISERROR($V1821),"",OFFSET('Smelter Look-up'!$G$4,$V1821-4,0))</f>
        <v/>
      </c>
      <c r="I1821" s="218" t="str">
        <f ca="1">IF(ISERROR($V1821),"",OFFSET('Smelter Look-up'!$H$4,$V1821-4,0))</f>
        <v/>
      </c>
      <c r="J1821" s="218" t="str">
        <f ca="1">IF(ISERROR($V1821),"",OFFSET('Smelter Look-up'!$I$4,$V1821-4,0))</f>
        <v/>
      </c>
      <c r="K1821" s="267"/>
      <c r="L1821" s="267"/>
      <c r="M1821" s="267"/>
      <c r="N1821" s="267"/>
      <c r="O1821" s="267"/>
      <c r="P1821" s="219"/>
      <c r="Q1821" s="268"/>
      <c r="R1821" s="216" t="str">
        <f ca="1">IF(ISERROR($V1821),"",OFFSET('Smelter Look-up'!$C$4,$V1821-4,0)&amp;"")</f>
        <v/>
      </c>
      <c r="S1821" s="224" t="str">
        <f t="shared" ca="1" si="87"/>
        <v/>
      </c>
      <c r="T1821" s="224" t="str">
        <f ca="1">IF(B1821="","",IF(ISERROR(MATCH($J1821,SorP!$B$1:$B$6230,0)),"",INDIRECT("'SorP'!$A$"&amp;MATCH($J1821,SorP!$B$1:$B$6230,0))))</f>
        <v/>
      </c>
      <c r="U1821" s="239"/>
      <c r="V1821" s="269" t="e">
        <f>IF(C1821="",NA(),MATCH($B1821&amp;$C1821,'Smelter Look-up'!$J:$J,0))</f>
        <v>#N/A</v>
      </c>
      <c r="W1821" s="270"/>
      <c r="X1821" s="270">
        <f t="shared" ca="1" si="88"/>
        <v>0</v>
      </c>
      <c r="Y1821" s="270"/>
      <c r="Z1821" s="270"/>
      <c r="AB1821" s="272" t="str">
        <f t="shared" si="89"/>
        <v/>
      </c>
    </row>
    <row r="1822" spans="1:28" s="271" customFormat="1" ht="20.25">
      <c r="A1822" s="215"/>
      <c r="B1822" s="216" t="str">
        <f>IF(LEN(A1822)=0,"",INDEX('Smelter Look-up'!$A:$A,MATCH($A1822,'Smelter Look-up'!$E:$E,0)))</f>
        <v/>
      </c>
      <c r="C1822" s="220" t="str">
        <f>IF(LEN(A1822)=0,"",INDEX('Smelter Look-up'!$C:$C,MATCH($A1822,'Smelter Look-up'!$E:$E,0)))</f>
        <v/>
      </c>
      <c r="D1822" s="216"/>
      <c r="E1822" s="216" t="str">
        <f ca="1">IF(ISERROR($V1822),"",OFFSET('Smelter Look-up'!$D$4,$V1822-4,0)&amp;"")</f>
        <v/>
      </c>
      <c r="F1822" s="216" t="str">
        <f ca="1">IF(ISERROR($V1822),"",OFFSET('Smelter Look-up'!$E$4,$V1822-4,0))</f>
        <v/>
      </c>
      <c r="G1822" s="216" t="str">
        <f ca="1">IF(C1822=$X$4,"Enter smelter details", IF(ISERROR($V1822),"",OFFSET('Smelter Look-up'!$F$4,$V1822-4,0)))</f>
        <v/>
      </c>
      <c r="H1822" s="217" t="str">
        <f ca="1">IF(ISERROR($V1822),"",OFFSET('Smelter Look-up'!$G$4,$V1822-4,0))</f>
        <v/>
      </c>
      <c r="I1822" s="218" t="str">
        <f ca="1">IF(ISERROR($V1822),"",OFFSET('Smelter Look-up'!$H$4,$V1822-4,0))</f>
        <v/>
      </c>
      <c r="J1822" s="218" t="str">
        <f ca="1">IF(ISERROR($V1822),"",OFFSET('Smelter Look-up'!$I$4,$V1822-4,0))</f>
        <v/>
      </c>
      <c r="K1822" s="267"/>
      <c r="L1822" s="267"/>
      <c r="M1822" s="267"/>
      <c r="N1822" s="267"/>
      <c r="O1822" s="267"/>
      <c r="P1822" s="219"/>
      <c r="Q1822" s="268"/>
      <c r="R1822" s="216" t="str">
        <f ca="1">IF(ISERROR($V1822),"",OFFSET('Smelter Look-up'!$C$4,$V1822-4,0)&amp;"")</f>
        <v/>
      </c>
      <c r="S1822" s="224" t="str">
        <f t="shared" ca="1" si="87"/>
        <v/>
      </c>
      <c r="T1822" s="224" t="str">
        <f ca="1">IF(B1822="","",IF(ISERROR(MATCH($J1822,SorP!$B$1:$B$6230,0)),"",INDIRECT("'SorP'!$A$"&amp;MATCH($J1822,SorP!$B$1:$B$6230,0))))</f>
        <v/>
      </c>
      <c r="U1822" s="239"/>
      <c r="V1822" s="269" t="e">
        <f>IF(C1822="",NA(),MATCH($B1822&amp;$C1822,'Smelter Look-up'!$J:$J,0))</f>
        <v>#N/A</v>
      </c>
      <c r="W1822" s="270"/>
      <c r="X1822" s="270">
        <f t="shared" ca="1" si="88"/>
        <v>0</v>
      </c>
      <c r="Y1822" s="270"/>
      <c r="Z1822" s="270"/>
      <c r="AB1822" s="272" t="str">
        <f t="shared" si="89"/>
        <v/>
      </c>
    </row>
    <row r="1823" spans="1:28" s="271" customFormat="1" ht="20.25">
      <c r="A1823" s="215"/>
      <c r="B1823" s="216" t="str">
        <f>IF(LEN(A1823)=0,"",INDEX('Smelter Look-up'!$A:$A,MATCH($A1823,'Smelter Look-up'!$E:$E,0)))</f>
        <v/>
      </c>
      <c r="C1823" s="220" t="str">
        <f>IF(LEN(A1823)=0,"",INDEX('Smelter Look-up'!$C:$C,MATCH($A1823,'Smelter Look-up'!$E:$E,0)))</f>
        <v/>
      </c>
      <c r="D1823" s="216"/>
      <c r="E1823" s="216" t="str">
        <f ca="1">IF(ISERROR($V1823),"",OFFSET('Smelter Look-up'!$D$4,$V1823-4,0)&amp;"")</f>
        <v/>
      </c>
      <c r="F1823" s="216" t="str">
        <f ca="1">IF(ISERROR($V1823),"",OFFSET('Smelter Look-up'!$E$4,$V1823-4,0))</f>
        <v/>
      </c>
      <c r="G1823" s="216" t="str">
        <f ca="1">IF(C1823=$X$4,"Enter smelter details", IF(ISERROR($V1823),"",OFFSET('Smelter Look-up'!$F$4,$V1823-4,0)))</f>
        <v/>
      </c>
      <c r="H1823" s="217" t="str">
        <f ca="1">IF(ISERROR($V1823),"",OFFSET('Smelter Look-up'!$G$4,$V1823-4,0))</f>
        <v/>
      </c>
      <c r="I1823" s="218" t="str">
        <f ca="1">IF(ISERROR($V1823),"",OFFSET('Smelter Look-up'!$H$4,$V1823-4,0))</f>
        <v/>
      </c>
      <c r="J1823" s="218" t="str">
        <f ca="1">IF(ISERROR($V1823),"",OFFSET('Smelter Look-up'!$I$4,$V1823-4,0))</f>
        <v/>
      </c>
      <c r="K1823" s="267"/>
      <c r="L1823" s="267"/>
      <c r="M1823" s="267"/>
      <c r="N1823" s="267"/>
      <c r="O1823" s="267"/>
      <c r="P1823" s="219"/>
      <c r="Q1823" s="268"/>
      <c r="R1823" s="216" t="str">
        <f ca="1">IF(ISERROR($V1823),"",OFFSET('Smelter Look-up'!$C$4,$V1823-4,0)&amp;"")</f>
        <v/>
      </c>
      <c r="S1823" s="224" t="str">
        <f t="shared" ca="1" si="87"/>
        <v/>
      </c>
      <c r="T1823" s="224" t="str">
        <f ca="1">IF(B1823="","",IF(ISERROR(MATCH($J1823,SorP!$B$1:$B$6230,0)),"",INDIRECT("'SorP'!$A$"&amp;MATCH($J1823,SorP!$B$1:$B$6230,0))))</f>
        <v/>
      </c>
      <c r="U1823" s="239"/>
      <c r="V1823" s="269" t="e">
        <f>IF(C1823="",NA(),MATCH($B1823&amp;$C1823,'Smelter Look-up'!$J:$J,0))</f>
        <v>#N/A</v>
      </c>
      <c r="W1823" s="270"/>
      <c r="X1823" s="270">
        <f t="shared" ca="1" si="88"/>
        <v>0</v>
      </c>
      <c r="Y1823" s="270"/>
      <c r="Z1823" s="270"/>
      <c r="AB1823" s="272" t="str">
        <f t="shared" si="89"/>
        <v/>
      </c>
    </row>
    <row r="1824" spans="1:28" s="271" customFormat="1" ht="20.25">
      <c r="A1824" s="215"/>
      <c r="B1824" s="216" t="str">
        <f>IF(LEN(A1824)=0,"",INDEX('Smelter Look-up'!$A:$A,MATCH($A1824,'Smelter Look-up'!$E:$E,0)))</f>
        <v/>
      </c>
      <c r="C1824" s="220" t="str">
        <f>IF(LEN(A1824)=0,"",INDEX('Smelter Look-up'!$C:$C,MATCH($A1824,'Smelter Look-up'!$E:$E,0)))</f>
        <v/>
      </c>
      <c r="D1824" s="216"/>
      <c r="E1824" s="216" t="str">
        <f ca="1">IF(ISERROR($V1824),"",OFFSET('Smelter Look-up'!$D$4,$V1824-4,0)&amp;"")</f>
        <v/>
      </c>
      <c r="F1824" s="216" t="str">
        <f ca="1">IF(ISERROR($V1824),"",OFFSET('Smelter Look-up'!$E$4,$V1824-4,0))</f>
        <v/>
      </c>
      <c r="G1824" s="216" t="str">
        <f ca="1">IF(C1824=$X$4,"Enter smelter details", IF(ISERROR($V1824),"",OFFSET('Smelter Look-up'!$F$4,$V1824-4,0)))</f>
        <v/>
      </c>
      <c r="H1824" s="217" t="str">
        <f ca="1">IF(ISERROR($V1824),"",OFFSET('Smelter Look-up'!$G$4,$V1824-4,0))</f>
        <v/>
      </c>
      <c r="I1824" s="218" t="str">
        <f ca="1">IF(ISERROR($V1824),"",OFFSET('Smelter Look-up'!$H$4,$V1824-4,0))</f>
        <v/>
      </c>
      <c r="J1824" s="218" t="str">
        <f ca="1">IF(ISERROR($V1824),"",OFFSET('Smelter Look-up'!$I$4,$V1824-4,0))</f>
        <v/>
      </c>
      <c r="K1824" s="267"/>
      <c r="L1824" s="267"/>
      <c r="M1824" s="267"/>
      <c r="N1824" s="267"/>
      <c r="O1824" s="267"/>
      <c r="P1824" s="219"/>
      <c r="Q1824" s="268"/>
      <c r="R1824" s="216" t="str">
        <f ca="1">IF(ISERROR($V1824),"",OFFSET('Smelter Look-up'!$C$4,$V1824-4,0)&amp;"")</f>
        <v/>
      </c>
      <c r="S1824" s="224" t="str">
        <f t="shared" ca="1" si="87"/>
        <v/>
      </c>
      <c r="T1824" s="224" t="str">
        <f ca="1">IF(B1824="","",IF(ISERROR(MATCH($J1824,SorP!$B$1:$B$6230,0)),"",INDIRECT("'SorP'!$A$"&amp;MATCH($J1824,SorP!$B$1:$B$6230,0))))</f>
        <v/>
      </c>
      <c r="U1824" s="239"/>
      <c r="V1824" s="269" t="e">
        <f>IF(C1824="",NA(),MATCH($B1824&amp;$C1824,'Smelter Look-up'!$J:$J,0))</f>
        <v>#N/A</v>
      </c>
      <c r="W1824" s="270"/>
      <c r="X1824" s="270">
        <f t="shared" ca="1" si="88"/>
        <v>0</v>
      </c>
      <c r="Y1824" s="270"/>
      <c r="Z1824" s="270"/>
      <c r="AB1824" s="272" t="str">
        <f t="shared" si="89"/>
        <v/>
      </c>
    </row>
    <row r="1825" spans="1:28" s="271" customFormat="1" ht="20.25">
      <c r="A1825" s="215"/>
      <c r="B1825" s="216" t="str">
        <f>IF(LEN(A1825)=0,"",INDEX('Smelter Look-up'!$A:$A,MATCH($A1825,'Smelter Look-up'!$E:$E,0)))</f>
        <v/>
      </c>
      <c r="C1825" s="220" t="str">
        <f>IF(LEN(A1825)=0,"",INDEX('Smelter Look-up'!$C:$C,MATCH($A1825,'Smelter Look-up'!$E:$E,0)))</f>
        <v/>
      </c>
      <c r="D1825" s="216"/>
      <c r="E1825" s="216" t="str">
        <f ca="1">IF(ISERROR($V1825),"",OFFSET('Smelter Look-up'!$D$4,$V1825-4,0)&amp;"")</f>
        <v/>
      </c>
      <c r="F1825" s="216" t="str">
        <f ca="1">IF(ISERROR($V1825),"",OFFSET('Smelter Look-up'!$E$4,$V1825-4,0))</f>
        <v/>
      </c>
      <c r="G1825" s="216" t="str">
        <f ca="1">IF(C1825=$X$4,"Enter smelter details", IF(ISERROR($V1825),"",OFFSET('Smelter Look-up'!$F$4,$V1825-4,0)))</f>
        <v/>
      </c>
      <c r="H1825" s="217" t="str">
        <f ca="1">IF(ISERROR($V1825),"",OFFSET('Smelter Look-up'!$G$4,$V1825-4,0))</f>
        <v/>
      </c>
      <c r="I1825" s="218" t="str">
        <f ca="1">IF(ISERROR($V1825),"",OFFSET('Smelter Look-up'!$H$4,$V1825-4,0))</f>
        <v/>
      </c>
      <c r="J1825" s="218" t="str">
        <f ca="1">IF(ISERROR($V1825),"",OFFSET('Smelter Look-up'!$I$4,$V1825-4,0))</f>
        <v/>
      </c>
      <c r="K1825" s="267"/>
      <c r="L1825" s="267"/>
      <c r="M1825" s="267"/>
      <c r="N1825" s="267"/>
      <c r="O1825" s="267"/>
      <c r="P1825" s="219"/>
      <c r="Q1825" s="268"/>
      <c r="R1825" s="216" t="str">
        <f ca="1">IF(ISERROR($V1825),"",OFFSET('Smelter Look-up'!$C$4,$V1825-4,0)&amp;"")</f>
        <v/>
      </c>
      <c r="S1825" s="224" t="str">
        <f t="shared" ca="1" si="87"/>
        <v/>
      </c>
      <c r="T1825" s="224" t="str">
        <f ca="1">IF(B1825="","",IF(ISERROR(MATCH($J1825,SorP!$B$1:$B$6230,0)),"",INDIRECT("'SorP'!$A$"&amp;MATCH($J1825,SorP!$B$1:$B$6230,0))))</f>
        <v/>
      </c>
      <c r="U1825" s="239"/>
      <c r="V1825" s="269" t="e">
        <f>IF(C1825="",NA(),MATCH($B1825&amp;$C1825,'Smelter Look-up'!$J:$J,0))</f>
        <v>#N/A</v>
      </c>
      <c r="W1825" s="270"/>
      <c r="X1825" s="270">
        <f t="shared" ca="1" si="88"/>
        <v>0</v>
      </c>
      <c r="Y1825" s="270"/>
      <c r="Z1825" s="270"/>
      <c r="AB1825" s="272" t="str">
        <f t="shared" si="89"/>
        <v/>
      </c>
    </row>
    <row r="1826" spans="1:28" s="271" customFormat="1" ht="20.25">
      <c r="A1826" s="215"/>
      <c r="B1826" s="216" t="str">
        <f>IF(LEN(A1826)=0,"",INDEX('Smelter Look-up'!$A:$A,MATCH($A1826,'Smelter Look-up'!$E:$E,0)))</f>
        <v/>
      </c>
      <c r="C1826" s="220" t="str">
        <f>IF(LEN(A1826)=0,"",INDEX('Smelter Look-up'!$C:$C,MATCH($A1826,'Smelter Look-up'!$E:$E,0)))</f>
        <v/>
      </c>
      <c r="D1826" s="216"/>
      <c r="E1826" s="216" t="str">
        <f ca="1">IF(ISERROR($V1826),"",OFFSET('Smelter Look-up'!$D$4,$V1826-4,0)&amp;"")</f>
        <v/>
      </c>
      <c r="F1826" s="216" t="str">
        <f ca="1">IF(ISERROR($V1826),"",OFFSET('Smelter Look-up'!$E$4,$V1826-4,0))</f>
        <v/>
      </c>
      <c r="G1826" s="216" t="str">
        <f ca="1">IF(C1826=$X$4,"Enter smelter details", IF(ISERROR($V1826),"",OFFSET('Smelter Look-up'!$F$4,$V1826-4,0)))</f>
        <v/>
      </c>
      <c r="H1826" s="217" t="str">
        <f ca="1">IF(ISERROR($V1826),"",OFFSET('Smelter Look-up'!$G$4,$V1826-4,0))</f>
        <v/>
      </c>
      <c r="I1826" s="218" t="str">
        <f ca="1">IF(ISERROR($V1826),"",OFFSET('Smelter Look-up'!$H$4,$V1826-4,0))</f>
        <v/>
      </c>
      <c r="J1826" s="218" t="str">
        <f ca="1">IF(ISERROR($V1826),"",OFFSET('Smelter Look-up'!$I$4,$V1826-4,0))</f>
        <v/>
      </c>
      <c r="K1826" s="267"/>
      <c r="L1826" s="267"/>
      <c r="M1826" s="267"/>
      <c r="N1826" s="267"/>
      <c r="O1826" s="267"/>
      <c r="P1826" s="219"/>
      <c r="Q1826" s="268"/>
      <c r="R1826" s="216" t="str">
        <f ca="1">IF(ISERROR($V1826),"",OFFSET('Smelter Look-up'!$C$4,$V1826-4,0)&amp;"")</f>
        <v/>
      </c>
      <c r="S1826" s="224" t="str">
        <f t="shared" ca="1" si="87"/>
        <v/>
      </c>
      <c r="T1826" s="224" t="str">
        <f ca="1">IF(B1826="","",IF(ISERROR(MATCH($J1826,SorP!$B$1:$B$6230,0)),"",INDIRECT("'SorP'!$A$"&amp;MATCH($J1826,SorP!$B$1:$B$6230,0))))</f>
        <v/>
      </c>
      <c r="U1826" s="239"/>
      <c r="V1826" s="269" t="e">
        <f>IF(C1826="",NA(),MATCH($B1826&amp;$C1826,'Smelter Look-up'!$J:$J,0))</f>
        <v>#N/A</v>
      </c>
      <c r="W1826" s="270"/>
      <c r="X1826" s="270">
        <f t="shared" ca="1" si="88"/>
        <v>0</v>
      </c>
      <c r="Y1826" s="270"/>
      <c r="Z1826" s="270"/>
      <c r="AB1826" s="272" t="str">
        <f t="shared" si="89"/>
        <v/>
      </c>
    </row>
    <row r="1827" spans="1:28" s="271" customFormat="1" ht="20.25">
      <c r="A1827" s="215"/>
      <c r="B1827" s="216" t="str">
        <f>IF(LEN(A1827)=0,"",INDEX('Smelter Look-up'!$A:$A,MATCH($A1827,'Smelter Look-up'!$E:$E,0)))</f>
        <v/>
      </c>
      <c r="C1827" s="220" t="str">
        <f>IF(LEN(A1827)=0,"",INDEX('Smelter Look-up'!$C:$C,MATCH($A1827,'Smelter Look-up'!$E:$E,0)))</f>
        <v/>
      </c>
      <c r="D1827" s="216"/>
      <c r="E1827" s="216" t="str">
        <f ca="1">IF(ISERROR($V1827),"",OFFSET('Smelter Look-up'!$D$4,$V1827-4,0)&amp;"")</f>
        <v/>
      </c>
      <c r="F1827" s="216" t="str">
        <f ca="1">IF(ISERROR($V1827),"",OFFSET('Smelter Look-up'!$E$4,$V1827-4,0))</f>
        <v/>
      </c>
      <c r="G1827" s="216" t="str">
        <f ca="1">IF(C1827=$X$4,"Enter smelter details", IF(ISERROR($V1827),"",OFFSET('Smelter Look-up'!$F$4,$V1827-4,0)))</f>
        <v/>
      </c>
      <c r="H1827" s="217" t="str">
        <f ca="1">IF(ISERROR($V1827),"",OFFSET('Smelter Look-up'!$G$4,$V1827-4,0))</f>
        <v/>
      </c>
      <c r="I1827" s="218" t="str">
        <f ca="1">IF(ISERROR($V1827),"",OFFSET('Smelter Look-up'!$H$4,$V1827-4,0))</f>
        <v/>
      </c>
      <c r="J1827" s="218" t="str">
        <f ca="1">IF(ISERROR($V1827),"",OFFSET('Smelter Look-up'!$I$4,$V1827-4,0))</f>
        <v/>
      </c>
      <c r="K1827" s="267"/>
      <c r="L1827" s="267"/>
      <c r="M1827" s="267"/>
      <c r="N1827" s="267"/>
      <c r="O1827" s="267"/>
      <c r="P1827" s="219"/>
      <c r="Q1827" s="268"/>
      <c r="R1827" s="216" t="str">
        <f ca="1">IF(ISERROR($V1827),"",OFFSET('Smelter Look-up'!$C$4,$V1827-4,0)&amp;"")</f>
        <v/>
      </c>
      <c r="S1827" s="224" t="str">
        <f t="shared" ca="1" si="87"/>
        <v/>
      </c>
      <c r="T1827" s="224" t="str">
        <f ca="1">IF(B1827="","",IF(ISERROR(MATCH($J1827,SorP!$B$1:$B$6230,0)),"",INDIRECT("'SorP'!$A$"&amp;MATCH($J1827,SorP!$B$1:$B$6230,0))))</f>
        <v/>
      </c>
      <c r="U1827" s="239"/>
      <c r="V1827" s="269" t="e">
        <f>IF(C1827="",NA(),MATCH($B1827&amp;$C1827,'Smelter Look-up'!$J:$J,0))</f>
        <v>#N/A</v>
      </c>
      <c r="W1827" s="270"/>
      <c r="X1827" s="270">
        <f t="shared" ca="1" si="88"/>
        <v>0</v>
      </c>
      <c r="Y1827" s="270"/>
      <c r="Z1827" s="270"/>
      <c r="AB1827" s="272" t="str">
        <f t="shared" si="89"/>
        <v/>
      </c>
    </row>
    <row r="1828" spans="1:28" s="271" customFormat="1" ht="20.25">
      <c r="A1828" s="215"/>
      <c r="B1828" s="216" t="str">
        <f>IF(LEN(A1828)=0,"",INDEX('Smelter Look-up'!$A:$A,MATCH($A1828,'Smelter Look-up'!$E:$E,0)))</f>
        <v/>
      </c>
      <c r="C1828" s="220" t="str">
        <f>IF(LEN(A1828)=0,"",INDEX('Smelter Look-up'!$C:$C,MATCH($A1828,'Smelter Look-up'!$E:$E,0)))</f>
        <v/>
      </c>
      <c r="D1828" s="216"/>
      <c r="E1828" s="216" t="str">
        <f ca="1">IF(ISERROR($V1828),"",OFFSET('Smelter Look-up'!$D$4,$V1828-4,0)&amp;"")</f>
        <v/>
      </c>
      <c r="F1828" s="216" t="str">
        <f ca="1">IF(ISERROR($V1828),"",OFFSET('Smelter Look-up'!$E$4,$V1828-4,0))</f>
        <v/>
      </c>
      <c r="G1828" s="216" t="str">
        <f ca="1">IF(C1828=$X$4,"Enter smelter details", IF(ISERROR($V1828),"",OFFSET('Smelter Look-up'!$F$4,$V1828-4,0)))</f>
        <v/>
      </c>
      <c r="H1828" s="217" t="str">
        <f ca="1">IF(ISERROR($V1828),"",OFFSET('Smelter Look-up'!$G$4,$V1828-4,0))</f>
        <v/>
      </c>
      <c r="I1828" s="218" t="str">
        <f ca="1">IF(ISERROR($V1828),"",OFFSET('Smelter Look-up'!$H$4,$V1828-4,0))</f>
        <v/>
      </c>
      <c r="J1828" s="218" t="str">
        <f ca="1">IF(ISERROR($V1828),"",OFFSET('Smelter Look-up'!$I$4,$V1828-4,0))</f>
        <v/>
      </c>
      <c r="K1828" s="267"/>
      <c r="L1828" s="267"/>
      <c r="M1828" s="267"/>
      <c r="N1828" s="267"/>
      <c r="O1828" s="267"/>
      <c r="P1828" s="219"/>
      <c r="Q1828" s="268"/>
      <c r="R1828" s="216" t="str">
        <f ca="1">IF(ISERROR($V1828),"",OFFSET('Smelter Look-up'!$C$4,$V1828-4,0)&amp;"")</f>
        <v/>
      </c>
      <c r="S1828" s="224" t="str">
        <f t="shared" ca="1" si="87"/>
        <v/>
      </c>
      <c r="T1828" s="224" t="str">
        <f ca="1">IF(B1828="","",IF(ISERROR(MATCH($J1828,SorP!$B$1:$B$6230,0)),"",INDIRECT("'SorP'!$A$"&amp;MATCH($J1828,SorP!$B$1:$B$6230,0))))</f>
        <v/>
      </c>
      <c r="U1828" s="239"/>
      <c r="V1828" s="269" t="e">
        <f>IF(C1828="",NA(),MATCH($B1828&amp;$C1828,'Smelter Look-up'!$J:$J,0))</f>
        <v>#N/A</v>
      </c>
      <c r="W1828" s="270"/>
      <c r="X1828" s="270">
        <f t="shared" ca="1" si="88"/>
        <v>0</v>
      </c>
      <c r="Y1828" s="270"/>
      <c r="Z1828" s="270"/>
      <c r="AB1828" s="272" t="str">
        <f t="shared" si="89"/>
        <v/>
      </c>
    </row>
    <row r="1829" spans="1:28" s="271" customFormat="1" ht="20.25">
      <c r="A1829" s="215"/>
      <c r="B1829" s="216" t="str">
        <f>IF(LEN(A1829)=0,"",INDEX('Smelter Look-up'!$A:$A,MATCH($A1829,'Smelter Look-up'!$E:$E,0)))</f>
        <v/>
      </c>
      <c r="C1829" s="220" t="str">
        <f>IF(LEN(A1829)=0,"",INDEX('Smelter Look-up'!$C:$C,MATCH($A1829,'Smelter Look-up'!$E:$E,0)))</f>
        <v/>
      </c>
      <c r="D1829" s="216"/>
      <c r="E1829" s="216" t="str">
        <f ca="1">IF(ISERROR($V1829),"",OFFSET('Smelter Look-up'!$D$4,$V1829-4,0)&amp;"")</f>
        <v/>
      </c>
      <c r="F1829" s="216" t="str">
        <f ca="1">IF(ISERROR($V1829),"",OFFSET('Smelter Look-up'!$E$4,$V1829-4,0))</f>
        <v/>
      </c>
      <c r="G1829" s="216" t="str">
        <f ca="1">IF(C1829=$X$4,"Enter smelter details", IF(ISERROR($V1829),"",OFFSET('Smelter Look-up'!$F$4,$V1829-4,0)))</f>
        <v/>
      </c>
      <c r="H1829" s="217" t="str">
        <f ca="1">IF(ISERROR($V1829),"",OFFSET('Smelter Look-up'!$G$4,$V1829-4,0))</f>
        <v/>
      </c>
      <c r="I1829" s="218" t="str">
        <f ca="1">IF(ISERROR($V1829),"",OFFSET('Smelter Look-up'!$H$4,$V1829-4,0))</f>
        <v/>
      </c>
      <c r="J1829" s="218" t="str">
        <f ca="1">IF(ISERROR($V1829),"",OFFSET('Smelter Look-up'!$I$4,$V1829-4,0))</f>
        <v/>
      </c>
      <c r="K1829" s="267"/>
      <c r="L1829" s="267"/>
      <c r="M1829" s="267"/>
      <c r="N1829" s="267"/>
      <c r="O1829" s="267"/>
      <c r="P1829" s="219"/>
      <c r="Q1829" s="268"/>
      <c r="R1829" s="216" t="str">
        <f ca="1">IF(ISERROR($V1829),"",OFFSET('Smelter Look-up'!$C$4,$V1829-4,0)&amp;"")</f>
        <v/>
      </c>
      <c r="S1829" s="224" t="str">
        <f t="shared" ca="1" si="87"/>
        <v/>
      </c>
      <c r="T1829" s="224" t="str">
        <f ca="1">IF(B1829="","",IF(ISERROR(MATCH($J1829,SorP!$B$1:$B$6230,0)),"",INDIRECT("'SorP'!$A$"&amp;MATCH($J1829,SorP!$B$1:$B$6230,0))))</f>
        <v/>
      </c>
      <c r="U1829" s="239"/>
      <c r="V1829" s="269" t="e">
        <f>IF(C1829="",NA(),MATCH($B1829&amp;$C1829,'Smelter Look-up'!$J:$J,0))</f>
        <v>#N/A</v>
      </c>
      <c r="W1829" s="270"/>
      <c r="X1829" s="270">
        <f t="shared" ca="1" si="88"/>
        <v>0</v>
      </c>
      <c r="Y1829" s="270"/>
      <c r="Z1829" s="270"/>
      <c r="AB1829" s="272" t="str">
        <f t="shared" si="89"/>
        <v/>
      </c>
    </row>
    <row r="1830" spans="1:28" s="271" customFormat="1" ht="20.25">
      <c r="A1830" s="215"/>
      <c r="B1830" s="216" t="str">
        <f>IF(LEN(A1830)=0,"",INDEX('Smelter Look-up'!$A:$A,MATCH($A1830,'Smelter Look-up'!$E:$E,0)))</f>
        <v/>
      </c>
      <c r="C1830" s="220" t="str">
        <f>IF(LEN(A1830)=0,"",INDEX('Smelter Look-up'!$C:$C,MATCH($A1830,'Smelter Look-up'!$E:$E,0)))</f>
        <v/>
      </c>
      <c r="D1830" s="216"/>
      <c r="E1830" s="216" t="str">
        <f ca="1">IF(ISERROR($V1830),"",OFFSET('Smelter Look-up'!$D$4,$V1830-4,0)&amp;"")</f>
        <v/>
      </c>
      <c r="F1830" s="216" t="str">
        <f ca="1">IF(ISERROR($V1830),"",OFFSET('Smelter Look-up'!$E$4,$V1830-4,0))</f>
        <v/>
      </c>
      <c r="G1830" s="216" t="str">
        <f ca="1">IF(C1830=$X$4,"Enter smelter details", IF(ISERROR($V1830),"",OFFSET('Smelter Look-up'!$F$4,$V1830-4,0)))</f>
        <v/>
      </c>
      <c r="H1830" s="217" t="str">
        <f ca="1">IF(ISERROR($V1830),"",OFFSET('Smelter Look-up'!$G$4,$V1830-4,0))</f>
        <v/>
      </c>
      <c r="I1830" s="218" t="str">
        <f ca="1">IF(ISERROR($V1830),"",OFFSET('Smelter Look-up'!$H$4,$V1830-4,0))</f>
        <v/>
      </c>
      <c r="J1830" s="218" t="str">
        <f ca="1">IF(ISERROR($V1830),"",OFFSET('Smelter Look-up'!$I$4,$V1830-4,0))</f>
        <v/>
      </c>
      <c r="K1830" s="267"/>
      <c r="L1830" s="267"/>
      <c r="M1830" s="267"/>
      <c r="N1830" s="267"/>
      <c r="O1830" s="267"/>
      <c r="P1830" s="219"/>
      <c r="Q1830" s="268"/>
      <c r="R1830" s="216" t="str">
        <f ca="1">IF(ISERROR($V1830),"",OFFSET('Smelter Look-up'!$C$4,$V1830-4,0)&amp;"")</f>
        <v/>
      </c>
      <c r="S1830" s="224" t="str">
        <f t="shared" ca="1" si="87"/>
        <v/>
      </c>
      <c r="T1830" s="224" t="str">
        <f ca="1">IF(B1830="","",IF(ISERROR(MATCH($J1830,SorP!$B$1:$B$6230,0)),"",INDIRECT("'SorP'!$A$"&amp;MATCH($J1830,SorP!$B$1:$B$6230,0))))</f>
        <v/>
      </c>
      <c r="U1830" s="239"/>
      <c r="V1830" s="269" t="e">
        <f>IF(C1830="",NA(),MATCH($B1830&amp;$C1830,'Smelter Look-up'!$J:$J,0))</f>
        <v>#N/A</v>
      </c>
      <c r="W1830" s="270"/>
      <c r="X1830" s="270">
        <f t="shared" ca="1" si="88"/>
        <v>0</v>
      </c>
      <c r="Y1830" s="270"/>
      <c r="Z1830" s="270"/>
      <c r="AB1830" s="272" t="str">
        <f t="shared" si="89"/>
        <v/>
      </c>
    </row>
    <row r="1831" spans="1:28" s="271" customFormat="1" ht="20.25">
      <c r="A1831" s="215"/>
      <c r="B1831" s="216" t="str">
        <f>IF(LEN(A1831)=0,"",INDEX('Smelter Look-up'!$A:$A,MATCH($A1831,'Smelter Look-up'!$E:$E,0)))</f>
        <v/>
      </c>
      <c r="C1831" s="220" t="str">
        <f>IF(LEN(A1831)=0,"",INDEX('Smelter Look-up'!$C:$C,MATCH($A1831,'Smelter Look-up'!$E:$E,0)))</f>
        <v/>
      </c>
      <c r="D1831" s="216"/>
      <c r="E1831" s="216" t="str">
        <f ca="1">IF(ISERROR($V1831),"",OFFSET('Smelter Look-up'!$D$4,$V1831-4,0)&amp;"")</f>
        <v/>
      </c>
      <c r="F1831" s="216" t="str">
        <f ca="1">IF(ISERROR($V1831),"",OFFSET('Smelter Look-up'!$E$4,$V1831-4,0))</f>
        <v/>
      </c>
      <c r="G1831" s="216" t="str">
        <f ca="1">IF(C1831=$X$4,"Enter smelter details", IF(ISERROR($V1831),"",OFFSET('Smelter Look-up'!$F$4,$V1831-4,0)))</f>
        <v/>
      </c>
      <c r="H1831" s="217" t="str">
        <f ca="1">IF(ISERROR($V1831),"",OFFSET('Smelter Look-up'!$G$4,$V1831-4,0))</f>
        <v/>
      </c>
      <c r="I1831" s="218" t="str">
        <f ca="1">IF(ISERROR($V1831),"",OFFSET('Smelter Look-up'!$H$4,$V1831-4,0))</f>
        <v/>
      </c>
      <c r="J1831" s="218" t="str">
        <f ca="1">IF(ISERROR($V1831),"",OFFSET('Smelter Look-up'!$I$4,$V1831-4,0))</f>
        <v/>
      </c>
      <c r="K1831" s="267"/>
      <c r="L1831" s="267"/>
      <c r="M1831" s="267"/>
      <c r="N1831" s="267"/>
      <c r="O1831" s="267"/>
      <c r="P1831" s="219"/>
      <c r="Q1831" s="268"/>
      <c r="R1831" s="216" t="str">
        <f ca="1">IF(ISERROR($V1831),"",OFFSET('Smelter Look-up'!$C$4,$V1831-4,0)&amp;"")</f>
        <v/>
      </c>
      <c r="S1831" s="224" t="str">
        <f t="shared" ca="1" si="87"/>
        <v/>
      </c>
      <c r="T1831" s="224" t="str">
        <f ca="1">IF(B1831="","",IF(ISERROR(MATCH($J1831,SorP!$B$1:$B$6230,0)),"",INDIRECT("'SorP'!$A$"&amp;MATCH($J1831,SorP!$B$1:$B$6230,0))))</f>
        <v/>
      </c>
      <c r="U1831" s="239"/>
      <c r="V1831" s="269" t="e">
        <f>IF(C1831="",NA(),MATCH($B1831&amp;$C1831,'Smelter Look-up'!$J:$J,0))</f>
        <v>#N/A</v>
      </c>
      <c r="W1831" s="270"/>
      <c r="X1831" s="270">
        <f t="shared" ca="1" si="88"/>
        <v>0</v>
      </c>
      <c r="Y1831" s="270"/>
      <c r="Z1831" s="270"/>
      <c r="AB1831" s="272" t="str">
        <f t="shared" si="89"/>
        <v/>
      </c>
    </row>
    <row r="1832" spans="1:28" s="271" customFormat="1" ht="20.25">
      <c r="A1832" s="215"/>
      <c r="B1832" s="216" t="str">
        <f>IF(LEN(A1832)=0,"",INDEX('Smelter Look-up'!$A:$A,MATCH($A1832,'Smelter Look-up'!$E:$E,0)))</f>
        <v/>
      </c>
      <c r="C1832" s="220" t="str">
        <f>IF(LEN(A1832)=0,"",INDEX('Smelter Look-up'!$C:$C,MATCH($A1832,'Smelter Look-up'!$E:$E,0)))</f>
        <v/>
      </c>
      <c r="D1832" s="216"/>
      <c r="E1832" s="216" t="str">
        <f ca="1">IF(ISERROR($V1832),"",OFFSET('Smelter Look-up'!$D$4,$V1832-4,0)&amp;"")</f>
        <v/>
      </c>
      <c r="F1832" s="216" t="str">
        <f ca="1">IF(ISERROR($V1832),"",OFFSET('Smelter Look-up'!$E$4,$V1832-4,0))</f>
        <v/>
      </c>
      <c r="G1832" s="216" t="str">
        <f ca="1">IF(C1832=$X$4,"Enter smelter details", IF(ISERROR($V1832),"",OFFSET('Smelter Look-up'!$F$4,$V1832-4,0)))</f>
        <v/>
      </c>
      <c r="H1832" s="217" t="str">
        <f ca="1">IF(ISERROR($V1832),"",OFFSET('Smelter Look-up'!$G$4,$V1832-4,0))</f>
        <v/>
      </c>
      <c r="I1832" s="218" t="str">
        <f ca="1">IF(ISERROR($V1832),"",OFFSET('Smelter Look-up'!$H$4,$V1832-4,0))</f>
        <v/>
      </c>
      <c r="J1832" s="218" t="str">
        <f ca="1">IF(ISERROR($V1832),"",OFFSET('Smelter Look-up'!$I$4,$V1832-4,0))</f>
        <v/>
      </c>
      <c r="K1832" s="267"/>
      <c r="L1832" s="267"/>
      <c r="M1832" s="267"/>
      <c r="N1832" s="267"/>
      <c r="O1832" s="267"/>
      <c r="P1832" s="219"/>
      <c r="Q1832" s="268"/>
      <c r="R1832" s="216" t="str">
        <f ca="1">IF(ISERROR($V1832),"",OFFSET('Smelter Look-up'!$C$4,$V1832-4,0)&amp;"")</f>
        <v/>
      </c>
      <c r="S1832" s="224" t="str">
        <f t="shared" ca="1" si="87"/>
        <v/>
      </c>
      <c r="T1832" s="224" t="str">
        <f ca="1">IF(B1832="","",IF(ISERROR(MATCH($J1832,SorP!$B$1:$B$6230,0)),"",INDIRECT("'SorP'!$A$"&amp;MATCH($J1832,SorP!$B$1:$B$6230,0))))</f>
        <v/>
      </c>
      <c r="U1832" s="239"/>
      <c r="V1832" s="269" t="e">
        <f>IF(C1832="",NA(),MATCH($B1832&amp;$C1832,'Smelter Look-up'!$J:$J,0))</f>
        <v>#N/A</v>
      </c>
      <c r="W1832" s="270"/>
      <c r="X1832" s="270">
        <f t="shared" ca="1" si="88"/>
        <v>0</v>
      </c>
      <c r="Y1832" s="270"/>
      <c r="Z1832" s="270"/>
      <c r="AB1832" s="272" t="str">
        <f t="shared" si="89"/>
        <v/>
      </c>
    </row>
    <row r="1833" spans="1:28" s="271" customFormat="1" ht="20.25">
      <c r="A1833" s="215"/>
      <c r="B1833" s="216" t="str">
        <f>IF(LEN(A1833)=0,"",INDEX('Smelter Look-up'!$A:$A,MATCH($A1833,'Smelter Look-up'!$E:$E,0)))</f>
        <v/>
      </c>
      <c r="C1833" s="220" t="str">
        <f>IF(LEN(A1833)=0,"",INDEX('Smelter Look-up'!$C:$C,MATCH($A1833,'Smelter Look-up'!$E:$E,0)))</f>
        <v/>
      </c>
      <c r="D1833" s="216"/>
      <c r="E1833" s="216" t="str">
        <f ca="1">IF(ISERROR($V1833),"",OFFSET('Smelter Look-up'!$D$4,$V1833-4,0)&amp;"")</f>
        <v/>
      </c>
      <c r="F1833" s="216" t="str">
        <f ca="1">IF(ISERROR($V1833),"",OFFSET('Smelter Look-up'!$E$4,$V1833-4,0))</f>
        <v/>
      </c>
      <c r="G1833" s="216" t="str">
        <f ca="1">IF(C1833=$X$4,"Enter smelter details", IF(ISERROR($V1833),"",OFFSET('Smelter Look-up'!$F$4,$V1833-4,0)))</f>
        <v/>
      </c>
      <c r="H1833" s="217" t="str">
        <f ca="1">IF(ISERROR($V1833),"",OFFSET('Smelter Look-up'!$G$4,$V1833-4,0))</f>
        <v/>
      </c>
      <c r="I1833" s="218" t="str">
        <f ca="1">IF(ISERROR($V1833),"",OFFSET('Smelter Look-up'!$H$4,$V1833-4,0))</f>
        <v/>
      </c>
      <c r="J1833" s="218" t="str">
        <f ca="1">IF(ISERROR($V1833),"",OFFSET('Smelter Look-up'!$I$4,$V1833-4,0))</f>
        <v/>
      </c>
      <c r="K1833" s="267"/>
      <c r="L1833" s="267"/>
      <c r="M1833" s="267"/>
      <c r="N1833" s="267"/>
      <c r="O1833" s="267"/>
      <c r="P1833" s="219"/>
      <c r="Q1833" s="268"/>
      <c r="R1833" s="216" t="str">
        <f ca="1">IF(ISERROR($V1833),"",OFFSET('Smelter Look-up'!$C$4,$V1833-4,0)&amp;"")</f>
        <v/>
      </c>
      <c r="S1833" s="224" t="str">
        <f t="shared" ca="1" si="87"/>
        <v/>
      </c>
      <c r="T1833" s="224" t="str">
        <f ca="1">IF(B1833="","",IF(ISERROR(MATCH($J1833,SorP!$B$1:$B$6230,0)),"",INDIRECT("'SorP'!$A$"&amp;MATCH($J1833,SorP!$B$1:$B$6230,0))))</f>
        <v/>
      </c>
      <c r="U1833" s="239"/>
      <c r="V1833" s="269" t="e">
        <f>IF(C1833="",NA(),MATCH($B1833&amp;$C1833,'Smelter Look-up'!$J:$J,0))</f>
        <v>#N/A</v>
      </c>
      <c r="W1833" s="270"/>
      <c r="X1833" s="270">
        <f t="shared" ca="1" si="88"/>
        <v>0</v>
      </c>
      <c r="Y1833" s="270"/>
      <c r="Z1833" s="270"/>
      <c r="AB1833" s="272" t="str">
        <f t="shared" si="89"/>
        <v/>
      </c>
    </row>
    <row r="1834" spans="1:28" s="271" customFormat="1" ht="20.25">
      <c r="A1834" s="215"/>
      <c r="B1834" s="216" t="str">
        <f>IF(LEN(A1834)=0,"",INDEX('Smelter Look-up'!$A:$A,MATCH($A1834,'Smelter Look-up'!$E:$E,0)))</f>
        <v/>
      </c>
      <c r="C1834" s="220" t="str">
        <f>IF(LEN(A1834)=0,"",INDEX('Smelter Look-up'!$C:$C,MATCH($A1834,'Smelter Look-up'!$E:$E,0)))</f>
        <v/>
      </c>
      <c r="D1834" s="216"/>
      <c r="E1834" s="216" t="str">
        <f ca="1">IF(ISERROR($V1834),"",OFFSET('Smelter Look-up'!$D$4,$V1834-4,0)&amp;"")</f>
        <v/>
      </c>
      <c r="F1834" s="216" t="str">
        <f ca="1">IF(ISERROR($V1834),"",OFFSET('Smelter Look-up'!$E$4,$V1834-4,0))</f>
        <v/>
      </c>
      <c r="G1834" s="216" t="str">
        <f ca="1">IF(C1834=$X$4,"Enter smelter details", IF(ISERROR($V1834),"",OFFSET('Smelter Look-up'!$F$4,$V1834-4,0)))</f>
        <v/>
      </c>
      <c r="H1834" s="217" t="str">
        <f ca="1">IF(ISERROR($V1834),"",OFFSET('Smelter Look-up'!$G$4,$V1834-4,0))</f>
        <v/>
      </c>
      <c r="I1834" s="218" t="str">
        <f ca="1">IF(ISERROR($V1834),"",OFFSET('Smelter Look-up'!$H$4,$V1834-4,0))</f>
        <v/>
      </c>
      <c r="J1834" s="218" t="str">
        <f ca="1">IF(ISERROR($V1834),"",OFFSET('Smelter Look-up'!$I$4,$V1834-4,0))</f>
        <v/>
      </c>
      <c r="K1834" s="267"/>
      <c r="L1834" s="267"/>
      <c r="M1834" s="267"/>
      <c r="N1834" s="267"/>
      <c r="O1834" s="267"/>
      <c r="P1834" s="219"/>
      <c r="Q1834" s="268"/>
      <c r="R1834" s="216" t="str">
        <f ca="1">IF(ISERROR($V1834),"",OFFSET('Smelter Look-up'!$C$4,$V1834-4,0)&amp;"")</f>
        <v/>
      </c>
      <c r="S1834" s="224" t="str">
        <f t="shared" ca="1" si="87"/>
        <v/>
      </c>
      <c r="T1834" s="224" t="str">
        <f ca="1">IF(B1834="","",IF(ISERROR(MATCH($J1834,SorP!$B$1:$B$6230,0)),"",INDIRECT("'SorP'!$A$"&amp;MATCH($J1834,SorP!$B$1:$B$6230,0))))</f>
        <v/>
      </c>
      <c r="U1834" s="239"/>
      <c r="V1834" s="269" t="e">
        <f>IF(C1834="",NA(),MATCH($B1834&amp;$C1834,'Smelter Look-up'!$J:$J,0))</f>
        <v>#N/A</v>
      </c>
      <c r="W1834" s="270"/>
      <c r="X1834" s="270">
        <f t="shared" ca="1" si="88"/>
        <v>0</v>
      </c>
      <c r="Y1834" s="270"/>
      <c r="Z1834" s="270"/>
      <c r="AB1834" s="272" t="str">
        <f t="shared" si="89"/>
        <v/>
      </c>
    </row>
    <row r="1835" spans="1:28" s="271" customFormat="1" ht="20.25">
      <c r="A1835" s="215"/>
      <c r="B1835" s="216" t="str">
        <f>IF(LEN(A1835)=0,"",INDEX('Smelter Look-up'!$A:$A,MATCH($A1835,'Smelter Look-up'!$E:$E,0)))</f>
        <v/>
      </c>
      <c r="C1835" s="220" t="str">
        <f>IF(LEN(A1835)=0,"",INDEX('Smelter Look-up'!$C:$C,MATCH($A1835,'Smelter Look-up'!$E:$E,0)))</f>
        <v/>
      </c>
      <c r="D1835" s="216"/>
      <c r="E1835" s="216" t="str">
        <f ca="1">IF(ISERROR($V1835),"",OFFSET('Smelter Look-up'!$D$4,$V1835-4,0)&amp;"")</f>
        <v/>
      </c>
      <c r="F1835" s="216" t="str">
        <f ca="1">IF(ISERROR($V1835),"",OFFSET('Smelter Look-up'!$E$4,$V1835-4,0))</f>
        <v/>
      </c>
      <c r="G1835" s="216" t="str">
        <f ca="1">IF(C1835=$X$4,"Enter smelter details", IF(ISERROR($V1835),"",OFFSET('Smelter Look-up'!$F$4,$V1835-4,0)))</f>
        <v/>
      </c>
      <c r="H1835" s="217" t="str">
        <f ca="1">IF(ISERROR($V1835),"",OFFSET('Smelter Look-up'!$G$4,$V1835-4,0))</f>
        <v/>
      </c>
      <c r="I1835" s="218" t="str">
        <f ca="1">IF(ISERROR($V1835),"",OFFSET('Smelter Look-up'!$H$4,$V1835-4,0))</f>
        <v/>
      </c>
      <c r="J1835" s="218" t="str">
        <f ca="1">IF(ISERROR($V1835),"",OFFSET('Smelter Look-up'!$I$4,$V1835-4,0))</f>
        <v/>
      </c>
      <c r="K1835" s="267"/>
      <c r="L1835" s="267"/>
      <c r="M1835" s="267"/>
      <c r="N1835" s="267"/>
      <c r="O1835" s="267"/>
      <c r="P1835" s="219"/>
      <c r="Q1835" s="268"/>
      <c r="R1835" s="216" t="str">
        <f ca="1">IF(ISERROR($V1835),"",OFFSET('Smelter Look-up'!$C$4,$V1835-4,0)&amp;"")</f>
        <v/>
      </c>
      <c r="S1835" s="224" t="str">
        <f t="shared" ca="1" si="87"/>
        <v/>
      </c>
      <c r="T1835" s="224" t="str">
        <f ca="1">IF(B1835="","",IF(ISERROR(MATCH($J1835,SorP!$B$1:$B$6230,0)),"",INDIRECT("'SorP'!$A$"&amp;MATCH($J1835,SorP!$B$1:$B$6230,0))))</f>
        <v/>
      </c>
      <c r="U1835" s="239"/>
      <c r="V1835" s="269" t="e">
        <f>IF(C1835="",NA(),MATCH($B1835&amp;$C1835,'Smelter Look-up'!$J:$J,0))</f>
        <v>#N/A</v>
      </c>
      <c r="W1835" s="270"/>
      <c r="X1835" s="270">
        <f t="shared" ca="1" si="88"/>
        <v>0</v>
      </c>
      <c r="Y1835" s="270"/>
      <c r="Z1835" s="270"/>
      <c r="AB1835" s="272" t="str">
        <f t="shared" si="89"/>
        <v/>
      </c>
    </row>
    <row r="1836" spans="1:28" s="271" customFormat="1" ht="20.25">
      <c r="A1836" s="215"/>
      <c r="B1836" s="216" t="str">
        <f>IF(LEN(A1836)=0,"",INDEX('Smelter Look-up'!$A:$A,MATCH($A1836,'Smelter Look-up'!$E:$E,0)))</f>
        <v/>
      </c>
      <c r="C1836" s="220" t="str">
        <f>IF(LEN(A1836)=0,"",INDEX('Smelter Look-up'!$C:$C,MATCH($A1836,'Smelter Look-up'!$E:$E,0)))</f>
        <v/>
      </c>
      <c r="D1836" s="216"/>
      <c r="E1836" s="216" t="str">
        <f ca="1">IF(ISERROR($V1836),"",OFFSET('Smelter Look-up'!$D$4,$V1836-4,0)&amp;"")</f>
        <v/>
      </c>
      <c r="F1836" s="216" t="str">
        <f ca="1">IF(ISERROR($V1836),"",OFFSET('Smelter Look-up'!$E$4,$V1836-4,0))</f>
        <v/>
      </c>
      <c r="G1836" s="216" t="str">
        <f ca="1">IF(C1836=$X$4,"Enter smelter details", IF(ISERROR($V1836),"",OFFSET('Smelter Look-up'!$F$4,$V1836-4,0)))</f>
        <v/>
      </c>
      <c r="H1836" s="217" t="str">
        <f ca="1">IF(ISERROR($V1836),"",OFFSET('Smelter Look-up'!$G$4,$V1836-4,0))</f>
        <v/>
      </c>
      <c r="I1836" s="218" t="str">
        <f ca="1">IF(ISERROR($V1836),"",OFFSET('Smelter Look-up'!$H$4,$V1836-4,0))</f>
        <v/>
      </c>
      <c r="J1836" s="218" t="str">
        <f ca="1">IF(ISERROR($V1836),"",OFFSET('Smelter Look-up'!$I$4,$V1836-4,0))</f>
        <v/>
      </c>
      <c r="K1836" s="267"/>
      <c r="L1836" s="267"/>
      <c r="M1836" s="267"/>
      <c r="N1836" s="267"/>
      <c r="O1836" s="267"/>
      <c r="P1836" s="219"/>
      <c r="Q1836" s="268"/>
      <c r="R1836" s="216" t="str">
        <f ca="1">IF(ISERROR($V1836),"",OFFSET('Smelter Look-up'!$C$4,$V1836-4,0)&amp;"")</f>
        <v/>
      </c>
      <c r="S1836" s="224" t="str">
        <f t="shared" ca="1" si="87"/>
        <v/>
      </c>
      <c r="T1836" s="224" t="str">
        <f ca="1">IF(B1836="","",IF(ISERROR(MATCH($J1836,SorP!$B$1:$B$6230,0)),"",INDIRECT("'SorP'!$A$"&amp;MATCH($J1836,SorP!$B$1:$B$6230,0))))</f>
        <v/>
      </c>
      <c r="U1836" s="239"/>
      <c r="V1836" s="269" t="e">
        <f>IF(C1836="",NA(),MATCH($B1836&amp;$C1836,'Smelter Look-up'!$J:$J,0))</f>
        <v>#N/A</v>
      </c>
      <c r="W1836" s="270"/>
      <c r="X1836" s="270">
        <f t="shared" ca="1" si="88"/>
        <v>0</v>
      </c>
      <c r="Y1836" s="270"/>
      <c r="Z1836" s="270"/>
      <c r="AB1836" s="272" t="str">
        <f t="shared" si="89"/>
        <v/>
      </c>
    </row>
    <row r="1837" spans="1:28" s="271" customFormat="1" ht="20.25">
      <c r="A1837" s="215"/>
      <c r="B1837" s="216" t="str">
        <f>IF(LEN(A1837)=0,"",INDEX('Smelter Look-up'!$A:$A,MATCH($A1837,'Smelter Look-up'!$E:$E,0)))</f>
        <v/>
      </c>
      <c r="C1837" s="220" t="str">
        <f>IF(LEN(A1837)=0,"",INDEX('Smelter Look-up'!$C:$C,MATCH($A1837,'Smelter Look-up'!$E:$E,0)))</f>
        <v/>
      </c>
      <c r="D1837" s="216"/>
      <c r="E1837" s="216" t="str">
        <f ca="1">IF(ISERROR($V1837),"",OFFSET('Smelter Look-up'!$D$4,$V1837-4,0)&amp;"")</f>
        <v/>
      </c>
      <c r="F1837" s="216" t="str">
        <f ca="1">IF(ISERROR($V1837),"",OFFSET('Smelter Look-up'!$E$4,$V1837-4,0))</f>
        <v/>
      </c>
      <c r="G1837" s="216" t="str">
        <f ca="1">IF(C1837=$X$4,"Enter smelter details", IF(ISERROR($V1837),"",OFFSET('Smelter Look-up'!$F$4,$V1837-4,0)))</f>
        <v/>
      </c>
      <c r="H1837" s="217" t="str">
        <f ca="1">IF(ISERROR($V1837),"",OFFSET('Smelter Look-up'!$G$4,$V1837-4,0))</f>
        <v/>
      </c>
      <c r="I1837" s="218" t="str">
        <f ca="1">IF(ISERROR($V1837),"",OFFSET('Smelter Look-up'!$H$4,$V1837-4,0))</f>
        <v/>
      </c>
      <c r="J1837" s="218" t="str">
        <f ca="1">IF(ISERROR($V1837),"",OFFSET('Smelter Look-up'!$I$4,$V1837-4,0))</f>
        <v/>
      </c>
      <c r="K1837" s="267"/>
      <c r="L1837" s="267"/>
      <c r="M1837" s="267"/>
      <c r="N1837" s="267"/>
      <c r="O1837" s="267"/>
      <c r="P1837" s="219"/>
      <c r="Q1837" s="268"/>
      <c r="R1837" s="216" t="str">
        <f ca="1">IF(ISERROR($V1837),"",OFFSET('Smelter Look-up'!$C$4,$V1837-4,0)&amp;"")</f>
        <v/>
      </c>
      <c r="S1837" s="224" t="str">
        <f t="shared" ca="1" si="87"/>
        <v/>
      </c>
      <c r="T1837" s="224" t="str">
        <f ca="1">IF(B1837="","",IF(ISERROR(MATCH($J1837,SorP!$B$1:$B$6230,0)),"",INDIRECT("'SorP'!$A$"&amp;MATCH($J1837,SorP!$B$1:$B$6230,0))))</f>
        <v/>
      </c>
      <c r="U1837" s="239"/>
      <c r="V1837" s="269" t="e">
        <f>IF(C1837="",NA(),MATCH($B1837&amp;$C1837,'Smelter Look-up'!$J:$J,0))</f>
        <v>#N/A</v>
      </c>
      <c r="W1837" s="270"/>
      <c r="X1837" s="270">
        <f t="shared" ca="1" si="88"/>
        <v>0</v>
      </c>
      <c r="Y1837" s="270"/>
      <c r="Z1837" s="270"/>
      <c r="AB1837" s="272" t="str">
        <f t="shared" si="89"/>
        <v/>
      </c>
    </row>
    <row r="1838" spans="1:28" s="271" customFormat="1" ht="20.25">
      <c r="A1838" s="215"/>
      <c r="B1838" s="216" t="str">
        <f>IF(LEN(A1838)=0,"",INDEX('Smelter Look-up'!$A:$A,MATCH($A1838,'Smelter Look-up'!$E:$E,0)))</f>
        <v/>
      </c>
      <c r="C1838" s="220" t="str">
        <f>IF(LEN(A1838)=0,"",INDEX('Smelter Look-up'!$C:$C,MATCH($A1838,'Smelter Look-up'!$E:$E,0)))</f>
        <v/>
      </c>
      <c r="D1838" s="216"/>
      <c r="E1838" s="216" t="str">
        <f ca="1">IF(ISERROR($V1838),"",OFFSET('Smelter Look-up'!$D$4,$V1838-4,0)&amp;"")</f>
        <v/>
      </c>
      <c r="F1838" s="216" t="str">
        <f ca="1">IF(ISERROR($V1838),"",OFFSET('Smelter Look-up'!$E$4,$V1838-4,0))</f>
        <v/>
      </c>
      <c r="G1838" s="216" t="str">
        <f ca="1">IF(C1838=$X$4,"Enter smelter details", IF(ISERROR($V1838),"",OFFSET('Smelter Look-up'!$F$4,$V1838-4,0)))</f>
        <v/>
      </c>
      <c r="H1838" s="217" t="str">
        <f ca="1">IF(ISERROR($V1838),"",OFFSET('Smelter Look-up'!$G$4,$V1838-4,0))</f>
        <v/>
      </c>
      <c r="I1838" s="218" t="str">
        <f ca="1">IF(ISERROR($V1838),"",OFFSET('Smelter Look-up'!$H$4,$V1838-4,0))</f>
        <v/>
      </c>
      <c r="J1838" s="218" t="str">
        <f ca="1">IF(ISERROR($V1838),"",OFFSET('Smelter Look-up'!$I$4,$V1838-4,0))</f>
        <v/>
      </c>
      <c r="K1838" s="267"/>
      <c r="L1838" s="267"/>
      <c r="M1838" s="267"/>
      <c r="N1838" s="267"/>
      <c r="O1838" s="267"/>
      <c r="P1838" s="219"/>
      <c r="Q1838" s="268"/>
      <c r="R1838" s="216" t="str">
        <f ca="1">IF(ISERROR($V1838),"",OFFSET('Smelter Look-up'!$C$4,$V1838-4,0)&amp;"")</f>
        <v/>
      </c>
      <c r="S1838" s="224" t="str">
        <f t="shared" ca="1" si="87"/>
        <v/>
      </c>
      <c r="T1838" s="224" t="str">
        <f ca="1">IF(B1838="","",IF(ISERROR(MATCH($J1838,SorP!$B$1:$B$6230,0)),"",INDIRECT("'SorP'!$A$"&amp;MATCH($J1838,SorP!$B$1:$B$6230,0))))</f>
        <v/>
      </c>
      <c r="U1838" s="239"/>
      <c r="V1838" s="269" t="e">
        <f>IF(C1838="",NA(),MATCH($B1838&amp;$C1838,'Smelter Look-up'!$J:$J,0))</f>
        <v>#N/A</v>
      </c>
      <c r="W1838" s="270"/>
      <c r="X1838" s="270">
        <f t="shared" ca="1" si="88"/>
        <v>0</v>
      </c>
      <c r="Y1838" s="270"/>
      <c r="Z1838" s="270"/>
      <c r="AB1838" s="272" t="str">
        <f t="shared" si="89"/>
        <v/>
      </c>
    </row>
    <row r="1839" spans="1:28" s="271" customFormat="1" ht="20.25">
      <c r="A1839" s="215"/>
      <c r="B1839" s="216" t="str">
        <f>IF(LEN(A1839)=0,"",INDEX('Smelter Look-up'!$A:$A,MATCH($A1839,'Smelter Look-up'!$E:$E,0)))</f>
        <v/>
      </c>
      <c r="C1839" s="220" t="str">
        <f>IF(LEN(A1839)=0,"",INDEX('Smelter Look-up'!$C:$C,MATCH($A1839,'Smelter Look-up'!$E:$E,0)))</f>
        <v/>
      </c>
      <c r="D1839" s="216"/>
      <c r="E1839" s="216" t="str">
        <f ca="1">IF(ISERROR($V1839),"",OFFSET('Smelter Look-up'!$D$4,$V1839-4,0)&amp;"")</f>
        <v/>
      </c>
      <c r="F1839" s="216" t="str">
        <f ca="1">IF(ISERROR($V1839),"",OFFSET('Smelter Look-up'!$E$4,$V1839-4,0))</f>
        <v/>
      </c>
      <c r="G1839" s="216" t="str">
        <f ca="1">IF(C1839=$X$4,"Enter smelter details", IF(ISERROR($V1839),"",OFFSET('Smelter Look-up'!$F$4,$V1839-4,0)))</f>
        <v/>
      </c>
      <c r="H1839" s="217" t="str">
        <f ca="1">IF(ISERROR($V1839),"",OFFSET('Smelter Look-up'!$G$4,$V1839-4,0))</f>
        <v/>
      </c>
      <c r="I1839" s="218" t="str">
        <f ca="1">IF(ISERROR($V1839),"",OFFSET('Smelter Look-up'!$H$4,$V1839-4,0))</f>
        <v/>
      </c>
      <c r="J1839" s="218" t="str">
        <f ca="1">IF(ISERROR($V1839),"",OFFSET('Smelter Look-up'!$I$4,$V1839-4,0))</f>
        <v/>
      </c>
      <c r="K1839" s="267"/>
      <c r="L1839" s="267"/>
      <c r="M1839" s="267"/>
      <c r="N1839" s="267"/>
      <c r="O1839" s="267"/>
      <c r="P1839" s="219"/>
      <c r="Q1839" s="268"/>
      <c r="R1839" s="216" t="str">
        <f ca="1">IF(ISERROR($V1839),"",OFFSET('Smelter Look-up'!$C$4,$V1839-4,0)&amp;"")</f>
        <v/>
      </c>
      <c r="S1839" s="224" t="str">
        <f t="shared" ca="1" si="87"/>
        <v/>
      </c>
      <c r="T1839" s="224" t="str">
        <f ca="1">IF(B1839="","",IF(ISERROR(MATCH($J1839,SorP!$B$1:$B$6230,0)),"",INDIRECT("'SorP'!$A$"&amp;MATCH($J1839,SorP!$B$1:$B$6230,0))))</f>
        <v/>
      </c>
      <c r="U1839" s="239"/>
      <c r="V1839" s="269" t="e">
        <f>IF(C1839="",NA(),MATCH($B1839&amp;$C1839,'Smelter Look-up'!$J:$J,0))</f>
        <v>#N/A</v>
      </c>
      <c r="W1839" s="270"/>
      <c r="X1839" s="270">
        <f t="shared" ca="1" si="88"/>
        <v>0</v>
      </c>
      <c r="Y1839" s="270"/>
      <c r="Z1839" s="270"/>
      <c r="AB1839" s="272" t="str">
        <f t="shared" si="89"/>
        <v/>
      </c>
    </row>
    <row r="1840" spans="1:28" s="271" customFormat="1" ht="20.25">
      <c r="A1840" s="215"/>
      <c r="B1840" s="216" t="str">
        <f>IF(LEN(A1840)=0,"",INDEX('Smelter Look-up'!$A:$A,MATCH($A1840,'Smelter Look-up'!$E:$E,0)))</f>
        <v/>
      </c>
      <c r="C1840" s="220" t="str">
        <f>IF(LEN(A1840)=0,"",INDEX('Smelter Look-up'!$C:$C,MATCH($A1840,'Smelter Look-up'!$E:$E,0)))</f>
        <v/>
      </c>
      <c r="D1840" s="216"/>
      <c r="E1840" s="216" t="str">
        <f ca="1">IF(ISERROR($V1840),"",OFFSET('Smelter Look-up'!$D$4,$V1840-4,0)&amp;"")</f>
        <v/>
      </c>
      <c r="F1840" s="216" t="str">
        <f ca="1">IF(ISERROR($V1840),"",OFFSET('Smelter Look-up'!$E$4,$V1840-4,0))</f>
        <v/>
      </c>
      <c r="G1840" s="216" t="str">
        <f ca="1">IF(C1840=$X$4,"Enter smelter details", IF(ISERROR($V1840),"",OFFSET('Smelter Look-up'!$F$4,$V1840-4,0)))</f>
        <v/>
      </c>
      <c r="H1840" s="217" t="str">
        <f ca="1">IF(ISERROR($V1840),"",OFFSET('Smelter Look-up'!$G$4,$V1840-4,0))</f>
        <v/>
      </c>
      <c r="I1840" s="218" t="str">
        <f ca="1">IF(ISERROR($V1840),"",OFFSET('Smelter Look-up'!$H$4,$V1840-4,0))</f>
        <v/>
      </c>
      <c r="J1840" s="218" t="str">
        <f ca="1">IF(ISERROR($V1840),"",OFFSET('Smelter Look-up'!$I$4,$V1840-4,0))</f>
        <v/>
      </c>
      <c r="K1840" s="267"/>
      <c r="L1840" s="267"/>
      <c r="M1840" s="267"/>
      <c r="N1840" s="267"/>
      <c r="O1840" s="267"/>
      <c r="P1840" s="219"/>
      <c r="Q1840" s="268"/>
      <c r="R1840" s="216" t="str">
        <f ca="1">IF(ISERROR($V1840),"",OFFSET('Smelter Look-up'!$C$4,$V1840-4,0)&amp;"")</f>
        <v/>
      </c>
      <c r="S1840" s="224" t="str">
        <f t="shared" ca="1" si="87"/>
        <v/>
      </c>
      <c r="T1840" s="224" t="str">
        <f ca="1">IF(B1840="","",IF(ISERROR(MATCH($J1840,SorP!$B$1:$B$6230,0)),"",INDIRECT("'SorP'!$A$"&amp;MATCH($J1840,SorP!$B$1:$B$6230,0))))</f>
        <v/>
      </c>
      <c r="U1840" s="239"/>
      <c r="V1840" s="269" t="e">
        <f>IF(C1840="",NA(),MATCH($B1840&amp;$C1840,'Smelter Look-up'!$J:$J,0))</f>
        <v>#N/A</v>
      </c>
      <c r="W1840" s="270"/>
      <c r="X1840" s="270">
        <f t="shared" ca="1" si="88"/>
        <v>0</v>
      </c>
      <c r="Y1840" s="270"/>
      <c r="Z1840" s="270"/>
      <c r="AB1840" s="272" t="str">
        <f t="shared" si="89"/>
        <v/>
      </c>
    </row>
    <row r="1841" spans="1:28" s="271" customFormat="1" ht="20.25">
      <c r="A1841" s="215"/>
      <c r="B1841" s="216" t="str">
        <f>IF(LEN(A1841)=0,"",INDEX('Smelter Look-up'!$A:$A,MATCH($A1841,'Smelter Look-up'!$E:$E,0)))</f>
        <v/>
      </c>
      <c r="C1841" s="220" t="str">
        <f>IF(LEN(A1841)=0,"",INDEX('Smelter Look-up'!$C:$C,MATCH($A1841,'Smelter Look-up'!$E:$E,0)))</f>
        <v/>
      </c>
      <c r="D1841" s="216"/>
      <c r="E1841" s="216" t="str">
        <f ca="1">IF(ISERROR($V1841),"",OFFSET('Smelter Look-up'!$D$4,$V1841-4,0)&amp;"")</f>
        <v/>
      </c>
      <c r="F1841" s="216" t="str">
        <f ca="1">IF(ISERROR($V1841),"",OFFSET('Smelter Look-up'!$E$4,$V1841-4,0))</f>
        <v/>
      </c>
      <c r="G1841" s="216" t="str">
        <f ca="1">IF(C1841=$X$4,"Enter smelter details", IF(ISERROR($V1841),"",OFFSET('Smelter Look-up'!$F$4,$V1841-4,0)))</f>
        <v/>
      </c>
      <c r="H1841" s="217" t="str">
        <f ca="1">IF(ISERROR($V1841),"",OFFSET('Smelter Look-up'!$G$4,$V1841-4,0))</f>
        <v/>
      </c>
      <c r="I1841" s="218" t="str">
        <f ca="1">IF(ISERROR($V1841),"",OFFSET('Smelter Look-up'!$H$4,$V1841-4,0))</f>
        <v/>
      </c>
      <c r="J1841" s="218" t="str">
        <f ca="1">IF(ISERROR($V1841),"",OFFSET('Smelter Look-up'!$I$4,$V1841-4,0))</f>
        <v/>
      </c>
      <c r="K1841" s="267"/>
      <c r="L1841" s="267"/>
      <c r="M1841" s="267"/>
      <c r="N1841" s="267"/>
      <c r="O1841" s="267"/>
      <c r="P1841" s="219"/>
      <c r="Q1841" s="268"/>
      <c r="R1841" s="216" t="str">
        <f ca="1">IF(ISERROR($V1841),"",OFFSET('Smelter Look-up'!$C$4,$V1841-4,0)&amp;"")</f>
        <v/>
      </c>
      <c r="S1841" s="224" t="str">
        <f t="shared" ca="1" si="87"/>
        <v/>
      </c>
      <c r="T1841" s="224" t="str">
        <f ca="1">IF(B1841="","",IF(ISERROR(MATCH($J1841,SorP!$B$1:$B$6230,0)),"",INDIRECT("'SorP'!$A$"&amp;MATCH($J1841,SorP!$B$1:$B$6230,0))))</f>
        <v/>
      </c>
      <c r="U1841" s="239"/>
      <c r="V1841" s="269" t="e">
        <f>IF(C1841="",NA(),MATCH($B1841&amp;$C1841,'Smelter Look-up'!$J:$J,0))</f>
        <v>#N/A</v>
      </c>
      <c r="W1841" s="270"/>
      <c r="X1841" s="270">
        <f t="shared" ca="1" si="88"/>
        <v>0</v>
      </c>
      <c r="Y1841" s="270"/>
      <c r="Z1841" s="270"/>
      <c r="AB1841" s="272" t="str">
        <f t="shared" si="89"/>
        <v/>
      </c>
    </row>
    <row r="1842" spans="1:28" s="271" customFormat="1" ht="20.25">
      <c r="A1842" s="215"/>
      <c r="B1842" s="216" t="str">
        <f>IF(LEN(A1842)=0,"",INDEX('Smelter Look-up'!$A:$A,MATCH($A1842,'Smelter Look-up'!$E:$E,0)))</f>
        <v/>
      </c>
      <c r="C1842" s="220" t="str">
        <f>IF(LEN(A1842)=0,"",INDEX('Smelter Look-up'!$C:$C,MATCH($A1842,'Smelter Look-up'!$E:$E,0)))</f>
        <v/>
      </c>
      <c r="D1842" s="216"/>
      <c r="E1842" s="216" t="str">
        <f ca="1">IF(ISERROR($V1842),"",OFFSET('Smelter Look-up'!$D$4,$V1842-4,0)&amp;"")</f>
        <v/>
      </c>
      <c r="F1842" s="216" t="str">
        <f ca="1">IF(ISERROR($V1842),"",OFFSET('Smelter Look-up'!$E$4,$V1842-4,0))</f>
        <v/>
      </c>
      <c r="G1842" s="216" t="str">
        <f ca="1">IF(C1842=$X$4,"Enter smelter details", IF(ISERROR($V1842),"",OFFSET('Smelter Look-up'!$F$4,$V1842-4,0)))</f>
        <v/>
      </c>
      <c r="H1842" s="217" t="str">
        <f ca="1">IF(ISERROR($V1842),"",OFFSET('Smelter Look-up'!$G$4,$V1842-4,0))</f>
        <v/>
      </c>
      <c r="I1842" s="218" t="str">
        <f ca="1">IF(ISERROR($V1842),"",OFFSET('Smelter Look-up'!$H$4,$V1842-4,0))</f>
        <v/>
      </c>
      <c r="J1842" s="218" t="str">
        <f ca="1">IF(ISERROR($V1842),"",OFFSET('Smelter Look-up'!$I$4,$V1842-4,0))</f>
        <v/>
      </c>
      <c r="K1842" s="267"/>
      <c r="L1842" s="267"/>
      <c r="M1842" s="267"/>
      <c r="N1842" s="267"/>
      <c r="O1842" s="267"/>
      <c r="P1842" s="219"/>
      <c r="Q1842" s="268"/>
      <c r="R1842" s="216" t="str">
        <f ca="1">IF(ISERROR($V1842),"",OFFSET('Smelter Look-up'!$C$4,$V1842-4,0)&amp;"")</f>
        <v/>
      </c>
      <c r="S1842" s="224" t="str">
        <f t="shared" ca="1" si="87"/>
        <v/>
      </c>
      <c r="T1842" s="224" t="str">
        <f ca="1">IF(B1842="","",IF(ISERROR(MATCH($J1842,SorP!$B$1:$B$6230,0)),"",INDIRECT("'SorP'!$A$"&amp;MATCH($J1842,SorP!$B$1:$B$6230,0))))</f>
        <v/>
      </c>
      <c r="U1842" s="239"/>
      <c r="V1842" s="269" t="e">
        <f>IF(C1842="",NA(),MATCH($B1842&amp;$C1842,'Smelter Look-up'!$J:$J,0))</f>
        <v>#N/A</v>
      </c>
      <c r="W1842" s="270"/>
      <c r="X1842" s="270">
        <f t="shared" ca="1" si="88"/>
        <v>0</v>
      </c>
      <c r="Y1842" s="270"/>
      <c r="Z1842" s="270"/>
      <c r="AB1842" s="272" t="str">
        <f t="shared" si="89"/>
        <v/>
      </c>
    </row>
    <row r="1843" spans="1:28" s="271" customFormat="1" ht="20.25">
      <c r="A1843" s="215"/>
      <c r="B1843" s="216" t="str">
        <f>IF(LEN(A1843)=0,"",INDEX('Smelter Look-up'!$A:$A,MATCH($A1843,'Smelter Look-up'!$E:$E,0)))</f>
        <v/>
      </c>
      <c r="C1843" s="220" t="str">
        <f>IF(LEN(A1843)=0,"",INDEX('Smelter Look-up'!$C:$C,MATCH($A1843,'Smelter Look-up'!$E:$E,0)))</f>
        <v/>
      </c>
      <c r="D1843" s="216"/>
      <c r="E1843" s="216" t="str">
        <f ca="1">IF(ISERROR($V1843),"",OFFSET('Smelter Look-up'!$D$4,$V1843-4,0)&amp;"")</f>
        <v/>
      </c>
      <c r="F1843" s="216" t="str">
        <f ca="1">IF(ISERROR($V1843),"",OFFSET('Smelter Look-up'!$E$4,$V1843-4,0))</f>
        <v/>
      </c>
      <c r="G1843" s="216" t="str">
        <f ca="1">IF(C1843=$X$4,"Enter smelter details", IF(ISERROR($V1843),"",OFFSET('Smelter Look-up'!$F$4,$V1843-4,0)))</f>
        <v/>
      </c>
      <c r="H1843" s="217" t="str">
        <f ca="1">IF(ISERROR($V1843),"",OFFSET('Smelter Look-up'!$G$4,$V1843-4,0))</f>
        <v/>
      </c>
      <c r="I1843" s="218" t="str">
        <f ca="1">IF(ISERROR($V1843),"",OFFSET('Smelter Look-up'!$H$4,$V1843-4,0))</f>
        <v/>
      </c>
      <c r="J1843" s="218" t="str">
        <f ca="1">IF(ISERROR($V1843),"",OFFSET('Smelter Look-up'!$I$4,$V1843-4,0))</f>
        <v/>
      </c>
      <c r="K1843" s="267"/>
      <c r="L1843" s="267"/>
      <c r="M1843" s="267"/>
      <c r="N1843" s="267"/>
      <c r="O1843" s="267"/>
      <c r="P1843" s="219"/>
      <c r="Q1843" s="268"/>
      <c r="R1843" s="216" t="str">
        <f ca="1">IF(ISERROR($V1843),"",OFFSET('Smelter Look-up'!$C$4,$V1843-4,0)&amp;"")</f>
        <v/>
      </c>
      <c r="S1843" s="224" t="str">
        <f t="shared" ca="1" si="87"/>
        <v/>
      </c>
      <c r="T1843" s="224" t="str">
        <f ca="1">IF(B1843="","",IF(ISERROR(MATCH($J1843,SorP!$B$1:$B$6230,0)),"",INDIRECT("'SorP'!$A$"&amp;MATCH($J1843,SorP!$B$1:$B$6230,0))))</f>
        <v/>
      </c>
      <c r="U1843" s="239"/>
      <c r="V1843" s="269" t="e">
        <f>IF(C1843="",NA(),MATCH($B1843&amp;$C1843,'Smelter Look-up'!$J:$J,0))</f>
        <v>#N/A</v>
      </c>
      <c r="W1843" s="270"/>
      <c r="X1843" s="270">
        <f t="shared" ca="1" si="88"/>
        <v>0</v>
      </c>
      <c r="Y1843" s="270"/>
      <c r="Z1843" s="270"/>
      <c r="AB1843" s="272" t="str">
        <f t="shared" si="89"/>
        <v/>
      </c>
    </row>
    <row r="1844" spans="1:28" s="271" customFormat="1" ht="20.25">
      <c r="A1844" s="215"/>
      <c r="B1844" s="216" t="str">
        <f>IF(LEN(A1844)=0,"",INDEX('Smelter Look-up'!$A:$A,MATCH($A1844,'Smelter Look-up'!$E:$E,0)))</f>
        <v/>
      </c>
      <c r="C1844" s="220" t="str">
        <f>IF(LEN(A1844)=0,"",INDEX('Smelter Look-up'!$C:$C,MATCH($A1844,'Smelter Look-up'!$E:$E,0)))</f>
        <v/>
      </c>
      <c r="D1844" s="216"/>
      <c r="E1844" s="216" t="str">
        <f ca="1">IF(ISERROR($V1844),"",OFFSET('Smelter Look-up'!$D$4,$V1844-4,0)&amp;"")</f>
        <v/>
      </c>
      <c r="F1844" s="216" t="str">
        <f ca="1">IF(ISERROR($V1844),"",OFFSET('Smelter Look-up'!$E$4,$V1844-4,0))</f>
        <v/>
      </c>
      <c r="G1844" s="216" t="str">
        <f ca="1">IF(C1844=$X$4,"Enter smelter details", IF(ISERROR($V1844),"",OFFSET('Smelter Look-up'!$F$4,$V1844-4,0)))</f>
        <v/>
      </c>
      <c r="H1844" s="217" t="str">
        <f ca="1">IF(ISERROR($V1844),"",OFFSET('Smelter Look-up'!$G$4,$V1844-4,0))</f>
        <v/>
      </c>
      <c r="I1844" s="218" t="str">
        <f ca="1">IF(ISERROR($V1844),"",OFFSET('Smelter Look-up'!$H$4,$V1844-4,0))</f>
        <v/>
      </c>
      <c r="J1844" s="218" t="str">
        <f ca="1">IF(ISERROR($V1844),"",OFFSET('Smelter Look-up'!$I$4,$V1844-4,0))</f>
        <v/>
      </c>
      <c r="K1844" s="267"/>
      <c r="L1844" s="267"/>
      <c r="M1844" s="267"/>
      <c r="N1844" s="267"/>
      <c r="O1844" s="267"/>
      <c r="P1844" s="219"/>
      <c r="Q1844" s="268"/>
      <c r="R1844" s="216" t="str">
        <f ca="1">IF(ISERROR($V1844),"",OFFSET('Smelter Look-up'!$C$4,$V1844-4,0)&amp;"")</f>
        <v/>
      </c>
      <c r="S1844" s="224" t="str">
        <f t="shared" ca="1" si="87"/>
        <v/>
      </c>
      <c r="T1844" s="224" t="str">
        <f ca="1">IF(B1844="","",IF(ISERROR(MATCH($J1844,SorP!$B$1:$B$6230,0)),"",INDIRECT("'SorP'!$A$"&amp;MATCH($J1844,SorP!$B$1:$B$6230,0))))</f>
        <v/>
      </c>
      <c r="U1844" s="239"/>
      <c r="V1844" s="269" t="e">
        <f>IF(C1844="",NA(),MATCH($B1844&amp;$C1844,'Smelter Look-up'!$J:$J,0))</f>
        <v>#N/A</v>
      </c>
      <c r="W1844" s="270"/>
      <c r="X1844" s="270">
        <f t="shared" ca="1" si="88"/>
        <v>0</v>
      </c>
      <c r="Y1844" s="270"/>
      <c r="Z1844" s="270"/>
      <c r="AB1844" s="272" t="str">
        <f t="shared" si="89"/>
        <v/>
      </c>
    </row>
    <row r="1845" spans="1:28" s="271" customFormat="1" ht="20.25">
      <c r="A1845" s="215"/>
      <c r="B1845" s="216" t="str">
        <f>IF(LEN(A1845)=0,"",INDEX('Smelter Look-up'!$A:$A,MATCH($A1845,'Smelter Look-up'!$E:$E,0)))</f>
        <v/>
      </c>
      <c r="C1845" s="220" t="str">
        <f>IF(LEN(A1845)=0,"",INDEX('Smelter Look-up'!$C:$C,MATCH($A1845,'Smelter Look-up'!$E:$E,0)))</f>
        <v/>
      </c>
      <c r="D1845" s="216"/>
      <c r="E1845" s="216" t="str">
        <f ca="1">IF(ISERROR($V1845),"",OFFSET('Smelter Look-up'!$D$4,$V1845-4,0)&amp;"")</f>
        <v/>
      </c>
      <c r="F1845" s="216" t="str">
        <f ca="1">IF(ISERROR($V1845),"",OFFSET('Smelter Look-up'!$E$4,$V1845-4,0))</f>
        <v/>
      </c>
      <c r="G1845" s="216" t="str">
        <f ca="1">IF(C1845=$X$4,"Enter smelter details", IF(ISERROR($V1845),"",OFFSET('Smelter Look-up'!$F$4,$V1845-4,0)))</f>
        <v/>
      </c>
      <c r="H1845" s="217" t="str">
        <f ca="1">IF(ISERROR($V1845),"",OFFSET('Smelter Look-up'!$G$4,$V1845-4,0))</f>
        <v/>
      </c>
      <c r="I1845" s="218" t="str">
        <f ca="1">IF(ISERROR($V1845),"",OFFSET('Smelter Look-up'!$H$4,$V1845-4,0))</f>
        <v/>
      </c>
      <c r="J1845" s="218" t="str">
        <f ca="1">IF(ISERROR($V1845),"",OFFSET('Smelter Look-up'!$I$4,$V1845-4,0))</f>
        <v/>
      </c>
      <c r="K1845" s="267"/>
      <c r="L1845" s="267"/>
      <c r="M1845" s="267"/>
      <c r="N1845" s="267"/>
      <c r="O1845" s="267"/>
      <c r="P1845" s="219"/>
      <c r="Q1845" s="268"/>
      <c r="R1845" s="216" t="str">
        <f ca="1">IF(ISERROR($V1845),"",OFFSET('Smelter Look-up'!$C$4,$V1845-4,0)&amp;"")</f>
        <v/>
      </c>
      <c r="S1845" s="224" t="str">
        <f t="shared" ca="1" si="87"/>
        <v/>
      </c>
      <c r="T1845" s="224" t="str">
        <f ca="1">IF(B1845="","",IF(ISERROR(MATCH($J1845,SorP!$B$1:$B$6230,0)),"",INDIRECT("'SorP'!$A$"&amp;MATCH($J1845,SorP!$B$1:$B$6230,0))))</f>
        <v/>
      </c>
      <c r="U1845" s="239"/>
      <c r="V1845" s="269" t="e">
        <f>IF(C1845="",NA(),MATCH($B1845&amp;$C1845,'Smelter Look-up'!$J:$J,0))</f>
        <v>#N/A</v>
      </c>
      <c r="W1845" s="270"/>
      <c r="X1845" s="270">
        <f t="shared" ca="1" si="88"/>
        <v>0</v>
      </c>
      <c r="Y1845" s="270"/>
      <c r="Z1845" s="270"/>
      <c r="AB1845" s="272" t="str">
        <f t="shared" si="89"/>
        <v/>
      </c>
    </row>
    <row r="1846" spans="1:28" s="271" customFormat="1" ht="20.25">
      <c r="A1846" s="215"/>
      <c r="B1846" s="216" t="str">
        <f>IF(LEN(A1846)=0,"",INDEX('Smelter Look-up'!$A:$A,MATCH($A1846,'Smelter Look-up'!$E:$E,0)))</f>
        <v/>
      </c>
      <c r="C1846" s="220" t="str">
        <f>IF(LEN(A1846)=0,"",INDEX('Smelter Look-up'!$C:$C,MATCH($A1846,'Smelter Look-up'!$E:$E,0)))</f>
        <v/>
      </c>
      <c r="D1846" s="216"/>
      <c r="E1846" s="216" t="str">
        <f ca="1">IF(ISERROR($V1846),"",OFFSET('Smelter Look-up'!$D$4,$V1846-4,0)&amp;"")</f>
        <v/>
      </c>
      <c r="F1846" s="216" t="str">
        <f ca="1">IF(ISERROR($V1846),"",OFFSET('Smelter Look-up'!$E$4,$V1846-4,0))</f>
        <v/>
      </c>
      <c r="G1846" s="216" t="str">
        <f ca="1">IF(C1846=$X$4,"Enter smelter details", IF(ISERROR($V1846),"",OFFSET('Smelter Look-up'!$F$4,$V1846-4,0)))</f>
        <v/>
      </c>
      <c r="H1846" s="217" t="str">
        <f ca="1">IF(ISERROR($V1846),"",OFFSET('Smelter Look-up'!$G$4,$V1846-4,0))</f>
        <v/>
      </c>
      <c r="I1846" s="218" t="str">
        <f ca="1">IF(ISERROR($V1846),"",OFFSET('Smelter Look-up'!$H$4,$V1846-4,0))</f>
        <v/>
      </c>
      <c r="J1846" s="218" t="str">
        <f ca="1">IF(ISERROR($V1846),"",OFFSET('Smelter Look-up'!$I$4,$V1846-4,0))</f>
        <v/>
      </c>
      <c r="K1846" s="267"/>
      <c r="L1846" s="267"/>
      <c r="M1846" s="267"/>
      <c r="N1846" s="267"/>
      <c r="O1846" s="267"/>
      <c r="P1846" s="219"/>
      <c r="Q1846" s="268"/>
      <c r="R1846" s="216" t="str">
        <f ca="1">IF(ISERROR($V1846),"",OFFSET('Smelter Look-up'!$C$4,$V1846-4,0)&amp;"")</f>
        <v/>
      </c>
      <c r="S1846" s="224" t="str">
        <f t="shared" ca="1" si="87"/>
        <v/>
      </c>
      <c r="T1846" s="224" t="str">
        <f ca="1">IF(B1846="","",IF(ISERROR(MATCH($J1846,SorP!$B$1:$B$6230,0)),"",INDIRECT("'SorP'!$A$"&amp;MATCH($J1846,SorP!$B$1:$B$6230,0))))</f>
        <v/>
      </c>
      <c r="U1846" s="239"/>
      <c r="V1846" s="269" t="e">
        <f>IF(C1846="",NA(),MATCH($B1846&amp;$C1846,'Smelter Look-up'!$J:$J,0))</f>
        <v>#N/A</v>
      </c>
      <c r="W1846" s="270"/>
      <c r="X1846" s="270">
        <f t="shared" ca="1" si="88"/>
        <v>0</v>
      </c>
      <c r="Y1846" s="270"/>
      <c r="Z1846" s="270"/>
      <c r="AB1846" s="272" t="str">
        <f t="shared" si="89"/>
        <v/>
      </c>
    </row>
    <row r="1847" spans="1:28" s="271" customFormat="1" ht="20.25">
      <c r="A1847" s="215"/>
      <c r="B1847" s="216" t="str">
        <f>IF(LEN(A1847)=0,"",INDEX('Smelter Look-up'!$A:$A,MATCH($A1847,'Smelter Look-up'!$E:$E,0)))</f>
        <v/>
      </c>
      <c r="C1847" s="220" t="str">
        <f>IF(LEN(A1847)=0,"",INDEX('Smelter Look-up'!$C:$C,MATCH($A1847,'Smelter Look-up'!$E:$E,0)))</f>
        <v/>
      </c>
      <c r="D1847" s="216"/>
      <c r="E1847" s="216" t="str">
        <f ca="1">IF(ISERROR($V1847),"",OFFSET('Smelter Look-up'!$D$4,$V1847-4,0)&amp;"")</f>
        <v/>
      </c>
      <c r="F1847" s="216" t="str">
        <f ca="1">IF(ISERROR($V1847),"",OFFSET('Smelter Look-up'!$E$4,$V1847-4,0))</f>
        <v/>
      </c>
      <c r="G1847" s="216" t="str">
        <f ca="1">IF(C1847=$X$4,"Enter smelter details", IF(ISERROR($V1847),"",OFFSET('Smelter Look-up'!$F$4,$V1847-4,0)))</f>
        <v/>
      </c>
      <c r="H1847" s="217" t="str">
        <f ca="1">IF(ISERROR($V1847),"",OFFSET('Smelter Look-up'!$G$4,$V1847-4,0))</f>
        <v/>
      </c>
      <c r="I1847" s="218" t="str">
        <f ca="1">IF(ISERROR($V1847),"",OFFSET('Smelter Look-up'!$H$4,$V1847-4,0))</f>
        <v/>
      </c>
      <c r="J1847" s="218" t="str">
        <f ca="1">IF(ISERROR($V1847),"",OFFSET('Smelter Look-up'!$I$4,$V1847-4,0))</f>
        <v/>
      </c>
      <c r="K1847" s="267"/>
      <c r="L1847" s="267"/>
      <c r="M1847" s="267"/>
      <c r="N1847" s="267"/>
      <c r="O1847" s="267"/>
      <c r="P1847" s="219"/>
      <c r="Q1847" s="268"/>
      <c r="R1847" s="216" t="str">
        <f ca="1">IF(ISERROR($V1847),"",OFFSET('Smelter Look-up'!$C$4,$V1847-4,0)&amp;"")</f>
        <v/>
      </c>
      <c r="S1847" s="224" t="str">
        <f t="shared" ca="1" si="87"/>
        <v/>
      </c>
      <c r="T1847" s="224" t="str">
        <f ca="1">IF(B1847="","",IF(ISERROR(MATCH($J1847,SorP!$B$1:$B$6230,0)),"",INDIRECT("'SorP'!$A$"&amp;MATCH($J1847,SorP!$B$1:$B$6230,0))))</f>
        <v/>
      </c>
      <c r="U1847" s="239"/>
      <c r="V1847" s="269" t="e">
        <f>IF(C1847="",NA(),MATCH($B1847&amp;$C1847,'Smelter Look-up'!$J:$J,0))</f>
        <v>#N/A</v>
      </c>
      <c r="W1847" s="270"/>
      <c r="X1847" s="270">
        <f t="shared" ca="1" si="88"/>
        <v>0</v>
      </c>
      <c r="Y1847" s="270"/>
      <c r="Z1847" s="270"/>
      <c r="AB1847" s="272" t="str">
        <f t="shared" si="89"/>
        <v/>
      </c>
    </row>
    <row r="1848" spans="1:28" s="271" customFormat="1" ht="20.25">
      <c r="A1848" s="215"/>
      <c r="B1848" s="216" t="str">
        <f>IF(LEN(A1848)=0,"",INDEX('Smelter Look-up'!$A:$A,MATCH($A1848,'Smelter Look-up'!$E:$E,0)))</f>
        <v/>
      </c>
      <c r="C1848" s="220" t="str">
        <f>IF(LEN(A1848)=0,"",INDEX('Smelter Look-up'!$C:$C,MATCH($A1848,'Smelter Look-up'!$E:$E,0)))</f>
        <v/>
      </c>
      <c r="D1848" s="216"/>
      <c r="E1848" s="216" t="str">
        <f ca="1">IF(ISERROR($V1848),"",OFFSET('Smelter Look-up'!$D$4,$V1848-4,0)&amp;"")</f>
        <v/>
      </c>
      <c r="F1848" s="216" t="str">
        <f ca="1">IF(ISERROR($V1848),"",OFFSET('Smelter Look-up'!$E$4,$V1848-4,0))</f>
        <v/>
      </c>
      <c r="G1848" s="216" t="str">
        <f ca="1">IF(C1848=$X$4,"Enter smelter details", IF(ISERROR($V1848),"",OFFSET('Smelter Look-up'!$F$4,$V1848-4,0)))</f>
        <v/>
      </c>
      <c r="H1848" s="217" t="str">
        <f ca="1">IF(ISERROR($V1848),"",OFFSET('Smelter Look-up'!$G$4,$V1848-4,0))</f>
        <v/>
      </c>
      <c r="I1848" s="218" t="str">
        <f ca="1">IF(ISERROR($V1848),"",OFFSET('Smelter Look-up'!$H$4,$V1848-4,0))</f>
        <v/>
      </c>
      <c r="J1848" s="218" t="str">
        <f ca="1">IF(ISERROR($V1848),"",OFFSET('Smelter Look-up'!$I$4,$V1848-4,0))</f>
        <v/>
      </c>
      <c r="K1848" s="267"/>
      <c r="L1848" s="267"/>
      <c r="M1848" s="267"/>
      <c r="N1848" s="267"/>
      <c r="O1848" s="267"/>
      <c r="P1848" s="219"/>
      <c r="Q1848" s="268"/>
      <c r="R1848" s="216" t="str">
        <f ca="1">IF(ISERROR($V1848),"",OFFSET('Smelter Look-up'!$C$4,$V1848-4,0)&amp;"")</f>
        <v/>
      </c>
      <c r="S1848" s="224" t="str">
        <f t="shared" ca="1" si="87"/>
        <v/>
      </c>
      <c r="T1848" s="224" t="str">
        <f ca="1">IF(B1848="","",IF(ISERROR(MATCH($J1848,SorP!$B$1:$B$6230,0)),"",INDIRECT("'SorP'!$A$"&amp;MATCH($J1848,SorP!$B$1:$B$6230,0))))</f>
        <v/>
      </c>
      <c r="U1848" s="239"/>
      <c r="V1848" s="269" t="e">
        <f>IF(C1848="",NA(),MATCH($B1848&amp;$C1848,'Smelter Look-up'!$J:$J,0))</f>
        <v>#N/A</v>
      </c>
      <c r="W1848" s="270"/>
      <c r="X1848" s="270">
        <f t="shared" ca="1" si="88"/>
        <v>0</v>
      </c>
      <c r="Y1848" s="270"/>
      <c r="Z1848" s="270"/>
      <c r="AB1848" s="272" t="str">
        <f t="shared" si="89"/>
        <v/>
      </c>
    </row>
    <row r="1849" spans="1:28" s="271" customFormat="1" ht="20.25">
      <c r="A1849" s="215"/>
      <c r="B1849" s="216" t="str">
        <f>IF(LEN(A1849)=0,"",INDEX('Smelter Look-up'!$A:$A,MATCH($A1849,'Smelter Look-up'!$E:$E,0)))</f>
        <v/>
      </c>
      <c r="C1849" s="220" t="str">
        <f>IF(LEN(A1849)=0,"",INDEX('Smelter Look-up'!$C:$C,MATCH($A1849,'Smelter Look-up'!$E:$E,0)))</f>
        <v/>
      </c>
      <c r="D1849" s="216"/>
      <c r="E1849" s="216" t="str">
        <f ca="1">IF(ISERROR($V1849),"",OFFSET('Smelter Look-up'!$D$4,$V1849-4,0)&amp;"")</f>
        <v/>
      </c>
      <c r="F1849" s="216" t="str">
        <f ca="1">IF(ISERROR($V1849),"",OFFSET('Smelter Look-up'!$E$4,$V1849-4,0))</f>
        <v/>
      </c>
      <c r="G1849" s="216" t="str">
        <f ca="1">IF(C1849=$X$4,"Enter smelter details", IF(ISERROR($V1849),"",OFFSET('Smelter Look-up'!$F$4,$V1849-4,0)))</f>
        <v/>
      </c>
      <c r="H1849" s="217" t="str">
        <f ca="1">IF(ISERROR($V1849),"",OFFSET('Smelter Look-up'!$G$4,$V1849-4,0))</f>
        <v/>
      </c>
      <c r="I1849" s="218" t="str">
        <f ca="1">IF(ISERROR($V1849),"",OFFSET('Smelter Look-up'!$H$4,$V1849-4,0))</f>
        <v/>
      </c>
      <c r="J1849" s="218" t="str">
        <f ca="1">IF(ISERROR($V1849),"",OFFSET('Smelter Look-up'!$I$4,$V1849-4,0))</f>
        <v/>
      </c>
      <c r="K1849" s="267"/>
      <c r="L1849" s="267"/>
      <c r="M1849" s="267"/>
      <c r="N1849" s="267"/>
      <c r="O1849" s="267"/>
      <c r="P1849" s="219"/>
      <c r="Q1849" s="268"/>
      <c r="R1849" s="216" t="str">
        <f ca="1">IF(ISERROR($V1849),"",OFFSET('Smelter Look-up'!$C$4,$V1849-4,0)&amp;"")</f>
        <v/>
      </c>
      <c r="S1849" s="224" t="str">
        <f t="shared" ca="1" si="87"/>
        <v/>
      </c>
      <c r="T1849" s="224" t="str">
        <f ca="1">IF(B1849="","",IF(ISERROR(MATCH($J1849,SorP!$B$1:$B$6230,0)),"",INDIRECT("'SorP'!$A$"&amp;MATCH($J1849,SorP!$B$1:$B$6230,0))))</f>
        <v/>
      </c>
      <c r="U1849" s="239"/>
      <c r="V1849" s="269" t="e">
        <f>IF(C1849="",NA(),MATCH($B1849&amp;$C1849,'Smelter Look-up'!$J:$J,0))</f>
        <v>#N/A</v>
      </c>
      <c r="W1849" s="270"/>
      <c r="X1849" s="270">
        <f t="shared" ca="1" si="88"/>
        <v>0</v>
      </c>
      <c r="Y1849" s="270"/>
      <c r="Z1849" s="270"/>
      <c r="AB1849" s="272" t="str">
        <f t="shared" si="89"/>
        <v/>
      </c>
    </row>
    <row r="1850" spans="1:28" s="271" customFormat="1" ht="20.25">
      <c r="A1850" s="215"/>
      <c r="B1850" s="216" t="str">
        <f>IF(LEN(A1850)=0,"",INDEX('Smelter Look-up'!$A:$A,MATCH($A1850,'Smelter Look-up'!$E:$E,0)))</f>
        <v/>
      </c>
      <c r="C1850" s="220" t="str">
        <f>IF(LEN(A1850)=0,"",INDEX('Smelter Look-up'!$C:$C,MATCH($A1850,'Smelter Look-up'!$E:$E,0)))</f>
        <v/>
      </c>
      <c r="D1850" s="216"/>
      <c r="E1850" s="216" t="str">
        <f ca="1">IF(ISERROR($V1850),"",OFFSET('Smelter Look-up'!$D$4,$V1850-4,0)&amp;"")</f>
        <v/>
      </c>
      <c r="F1850" s="216" t="str">
        <f ca="1">IF(ISERROR($V1850),"",OFFSET('Smelter Look-up'!$E$4,$V1850-4,0))</f>
        <v/>
      </c>
      <c r="G1850" s="216" t="str">
        <f ca="1">IF(C1850=$X$4,"Enter smelter details", IF(ISERROR($V1850),"",OFFSET('Smelter Look-up'!$F$4,$V1850-4,0)))</f>
        <v/>
      </c>
      <c r="H1850" s="217" t="str">
        <f ca="1">IF(ISERROR($V1850),"",OFFSET('Smelter Look-up'!$G$4,$V1850-4,0))</f>
        <v/>
      </c>
      <c r="I1850" s="218" t="str">
        <f ca="1">IF(ISERROR($V1850),"",OFFSET('Smelter Look-up'!$H$4,$V1850-4,0))</f>
        <v/>
      </c>
      <c r="J1850" s="218" t="str">
        <f ca="1">IF(ISERROR($V1850),"",OFFSET('Smelter Look-up'!$I$4,$V1850-4,0))</f>
        <v/>
      </c>
      <c r="K1850" s="267"/>
      <c r="L1850" s="267"/>
      <c r="M1850" s="267"/>
      <c r="N1850" s="267"/>
      <c r="O1850" s="267"/>
      <c r="P1850" s="219"/>
      <c r="Q1850" s="268"/>
      <c r="R1850" s="216" t="str">
        <f ca="1">IF(ISERROR($V1850),"",OFFSET('Smelter Look-up'!$C$4,$V1850-4,0)&amp;"")</f>
        <v/>
      </c>
      <c r="S1850" s="224" t="str">
        <f t="shared" ca="1" si="87"/>
        <v/>
      </c>
      <c r="T1850" s="224" t="str">
        <f ca="1">IF(B1850="","",IF(ISERROR(MATCH($J1850,SorP!$B$1:$B$6230,0)),"",INDIRECT("'SorP'!$A$"&amp;MATCH($J1850,SorP!$B$1:$B$6230,0))))</f>
        <v/>
      </c>
      <c r="U1850" s="239"/>
      <c r="V1850" s="269" t="e">
        <f>IF(C1850="",NA(),MATCH($B1850&amp;$C1850,'Smelter Look-up'!$J:$J,0))</f>
        <v>#N/A</v>
      </c>
      <c r="W1850" s="270"/>
      <c r="X1850" s="270">
        <f t="shared" ca="1" si="88"/>
        <v>0</v>
      </c>
      <c r="Y1850" s="270"/>
      <c r="Z1850" s="270"/>
      <c r="AB1850" s="272" t="str">
        <f t="shared" si="89"/>
        <v/>
      </c>
    </row>
    <row r="1851" spans="1:28" s="271" customFormat="1" ht="20.25">
      <c r="A1851" s="215"/>
      <c r="B1851" s="216" t="str">
        <f>IF(LEN(A1851)=0,"",INDEX('Smelter Look-up'!$A:$A,MATCH($A1851,'Smelter Look-up'!$E:$E,0)))</f>
        <v/>
      </c>
      <c r="C1851" s="220" t="str">
        <f>IF(LEN(A1851)=0,"",INDEX('Smelter Look-up'!$C:$C,MATCH($A1851,'Smelter Look-up'!$E:$E,0)))</f>
        <v/>
      </c>
      <c r="D1851" s="216"/>
      <c r="E1851" s="216" t="str">
        <f ca="1">IF(ISERROR($V1851),"",OFFSET('Smelter Look-up'!$D$4,$V1851-4,0)&amp;"")</f>
        <v/>
      </c>
      <c r="F1851" s="216" t="str">
        <f ca="1">IF(ISERROR($V1851),"",OFFSET('Smelter Look-up'!$E$4,$V1851-4,0))</f>
        <v/>
      </c>
      <c r="G1851" s="216" t="str">
        <f ca="1">IF(C1851=$X$4,"Enter smelter details", IF(ISERROR($V1851),"",OFFSET('Smelter Look-up'!$F$4,$V1851-4,0)))</f>
        <v/>
      </c>
      <c r="H1851" s="217" t="str">
        <f ca="1">IF(ISERROR($V1851),"",OFFSET('Smelter Look-up'!$G$4,$V1851-4,0))</f>
        <v/>
      </c>
      <c r="I1851" s="218" t="str">
        <f ca="1">IF(ISERROR($V1851),"",OFFSET('Smelter Look-up'!$H$4,$V1851-4,0))</f>
        <v/>
      </c>
      <c r="J1851" s="218" t="str">
        <f ca="1">IF(ISERROR($V1851),"",OFFSET('Smelter Look-up'!$I$4,$V1851-4,0))</f>
        <v/>
      </c>
      <c r="K1851" s="267"/>
      <c r="L1851" s="267"/>
      <c r="M1851" s="267"/>
      <c r="N1851" s="267"/>
      <c r="O1851" s="267"/>
      <c r="P1851" s="219"/>
      <c r="Q1851" s="268"/>
      <c r="R1851" s="216" t="str">
        <f ca="1">IF(ISERROR($V1851),"",OFFSET('Smelter Look-up'!$C$4,$V1851-4,0)&amp;"")</f>
        <v/>
      </c>
      <c r="S1851" s="224" t="str">
        <f t="shared" ref="S1851:S1914" ca="1" si="90">IF(B1851="","",IF(ISERROR(MATCH($E1851,CL,0)),"Unknown",INDIRECT("'C'!$A$"&amp;MATCH($E1851,CL,0)+1)))</f>
        <v/>
      </c>
      <c r="T1851" s="224" t="str">
        <f ca="1">IF(B1851="","",IF(ISERROR(MATCH($J1851,SorP!$B$1:$B$6230,0)),"",INDIRECT("'SorP'!$A$"&amp;MATCH($J1851,SorP!$B$1:$B$6230,0))))</f>
        <v/>
      </c>
      <c r="U1851" s="239"/>
      <c r="V1851" s="269" t="e">
        <f>IF(C1851="",NA(),MATCH($B1851&amp;$C1851,'Smelter Look-up'!$J:$J,0))</f>
        <v>#N/A</v>
      </c>
      <c r="W1851" s="270"/>
      <c r="X1851" s="270">
        <f t="shared" ref="X1851:X1914" ca="1" si="91">IF(AND(C1851="Smelter not listed",OR(LEN(D1851)=0,LEN(E1851)=0)),1,0)</f>
        <v>0</v>
      </c>
      <c r="Y1851" s="270"/>
      <c r="Z1851" s="270"/>
      <c r="AB1851" s="272" t="str">
        <f t="shared" ref="AB1851:AB1914" si="92">B1851&amp;C1851</f>
        <v/>
      </c>
    </row>
    <row r="1852" spans="1:28" s="271" customFormat="1" ht="20.25">
      <c r="A1852" s="215"/>
      <c r="B1852" s="216" t="str">
        <f>IF(LEN(A1852)=0,"",INDEX('Smelter Look-up'!$A:$A,MATCH($A1852,'Smelter Look-up'!$E:$E,0)))</f>
        <v/>
      </c>
      <c r="C1852" s="220" t="str">
        <f>IF(LEN(A1852)=0,"",INDEX('Smelter Look-up'!$C:$C,MATCH($A1852,'Smelter Look-up'!$E:$E,0)))</f>
        <v/>
      </c>
      <c r="D1852" s="216"/>
      <c r="E1852" s="216" t="str">
        <f ca="1">IF(ISERROR($V1852),"",OFFSET('Smelter Look-up'!$D$4,$V1852-4,0)&amp;"")</f>
        <v/>
      </c>
      <c r="F1852" s="216" t="str">
        <f ca="1">IF(ISERROR($V1852),"",OFFSET('Smelter Look-up'!$E$4,$V1852-4,0))</f>
        <v/>
      </c>
      <c r="G1852" s="216" t="str">
        <f ca="1">IF(C1852=$X$4,"Enter smelter details", IF(ISERROR($V1852),"",OFFSET('Smelter Look-up'!$F$4,$V1852-4,0)))</f>
        <v/>
      </c>
      <c r="H1852" s="217" t="str">
        <f ca="1">IF(ISERROR($V1852),"",OFFSET('Smelter Look-up'!$G$4,$V1852-4,0))</f>
        <v/>
      </c>
      <c r="I1852" s="218" t="str">
        <f ca="1">IF(ISERROR($V1852),"",OFFSET('Smelter Look-up'!$H$4,$V1852-4,0))</f>
        <v/>
      </c>
      <c r="J1852" s="218" t="str">
        <f ca="1">IF(ISERROR($V1852),"",OFFSET('Smelter Look-up'!$I$4,$V1852-4,0))</f>
        <v/>
      </c>
      <c r="K1852" s="267"/>
      <c r="L1852" s="267"/>
      <c r="M1852" s="267"/>
      <c r="N1852" s="267"/>
      <c r="O1852" s="267"/>
      <c r="P1852" s="219"/>
      <c r="Q1852" s="268"/>
      <c r="R1852" s="216" t="str">
        <f ca="1">IF(ISERROR($V1852),"",OFFSET('Smelter Look-up'!$C$4,$V1852-4,0)&amp;"")</f>
        <v/>
      </c>
      <c r="S1852" s="224" t="str">
        <f t="shared" ca="1" si="90"/>
        <v/>
      </c>
      <c r="T1852" s="224" t="str">
        <f ca="1">IF(B1852="","",IF(ISERROR(MATCH($J1852,SorP!$B$1:$B$6230,0)),"",INDIRECT("'SorP'!$A$"&amp;MATCH($J1852,SorP!$B$1:$B$6230,0))))</f>
        <v/>
      </c>
      <c r="U1852" s="239"/>
      <c r="V1852" s="269" t="e">
        <f>IF(C1852="",NA(),MATCH($B1852&amp;$C1852,'Smelter Look-up'!$J:$J,0))</f>
        <v>#N/A</v>
      </c>
      <c r="W1852" s="270"/>
      <c r="X1852" s="270">
        <f t="shared" ca="1" si="91"/>
        <v>0</v>
      </c>
      <c r="Y1852" s="270"/>
      <c r="Z1852" s="270"/>
      <c r="AB1852" s="272" t="str">
        <f t="shared" si="92"/>
        <v/>
      </c>
    </row>
    <row r="1853" spans="1:28" s="271" customFormat="1" ht="20.25">
      <c r="A1853" s="215"/>
      <c r="B1853" s="216" t="str">
        <f>IF(LEN(A1853)=0,"",INDEX('Smelter Look-up'!$A:$A,MATCH($A1853,'Smelter Look-up'!$E:$E,0)))</f>
        <v/>
      </c>
      <c r="C1853" s="220" t="str">
        <f>IF(LEN(A1853)=0,"",INDEX('Smelter Look-up'!$C:$C,MATCH($A1853,'Smelter Look-up'!$E:$E,0)))</f>
        <v/>
      </c>
      <c r="D1853" s="216"/>
      <c r="E1853" s="216" t="str">
        <f ca="1">IF(ISERROR($V1853),"",OFFSET('Smelter Look-up'!$D$4,$V1853-4,0)&amp;"")</f>
        <v/>
      </c>
      <c r="F1853" s="216" t="str">
        <f ca="1">IF(ISERROR($V1853),"",OFFSET('Smelter Look-up'!$E$4,$V1853-4,0))</f>
        <v/>
      </c>
      <c r="G1853" s="216" t="str">
        <f ca="1">IF(C1853=$X$4,"Enter smelter details", IF(ISERROR($V1853),"",OFFSET('Smelter Look-up'!$F$4,$V1853-4,0)))</f>
        <v/>
      </c>
      <c r="H1853" s="217" t="str">
        <f ca="1">IF(ISERROR($V1853),"",OFFSET('Smelter Look-up'!$G$4,$V1853-4,0))</f>
        <v/>
      </c>
      <c r="I1853" s="218" t="str">
        <f ca="1">IF(ISERROR($V1853),"",OFFSET('Smelter Look-up'!$H$4,$V1853-4,0))</f>
        <v/>
      </c>
      <c r="J1853" s="218" t="str">
        <f ca="1">IF(ISERROR($V1853),"",OFFSET('Smelter Look-up'!$I$4,$V1853-4,0))</f>
        <v/>
      </c>
      <c r="K1853" s="267"/>
      <c r="L1853" s="267"/>
      <c r="M1853" s="267"/>
      <c r="N1853" s="267"/>
      <c r="O1853" s="267"/>
      <c r="P1853" s="219"/>
      <c r="Q1853" s="268"/>
      <c r="R1853" s="216" t="str">
        <f ca="1">IF(ISERROR($V1853),"",OFFSET('Smelter Look-up'!$C$4,$V1853-4,0)&amp;"")</f>
        <v/>
      </c>
      <c r="S1853" s="224" t="str">
        <f t="shared" ca="1" si="90"/>
        <v/>
      </c>
      <c r="T1853" s="224" t="str">
        <f ca="1">IF(B1853="","",IF(ISERROR(MATCH($J1853,SorP!$B$1:$B$6230,0)),"",INDIRECT("'SorP'!$A$"&amp;MATCH($J1853,SorP!$B$1:$B$6230,0))))</f>
        <v/>
      </c>
      <c r="U1853" s="239"/>
      <c r="V1853" s="269" t="e">
        <f>IF(C1853="",NA(),MATCH($B1853&amp;$C1853,'Smelter Look-up'!$J:$J,0))</f>
        <v>#N/A</v>
      </c>
      <c r="W1853" s="270"/>
      <c r="X1853" s="270">
        <f t="shared" ca="1" si="91"/>
        <v>0</v>
      </c>
      <c r="Y1853" s="270"/>
      <c r="Z1853" s="270"/>
      <c r="AB1853" s="272" t="str">
        <f t="shared" si="92"/>
        <v/>
      </c>
    </row>
    <row r="1854" spans="1:28" s="271" customFormat="1" ht="20.25">
      <c r="A1854" s="215"/>
      <c r="B1854" s="216" t="str">
        <f>IF(LEN(A1854)=0,"",INDEX('Smelter Look-up'!$A:$A,MATCH($A1854,'Smelter Look-up'!$E:$E,0)))</f>
        <v/>
      </c>
      <c r="C1854" s="220" t="str">
        <f>IF(LEN(A1854)=0,"",INDEX('Smelter Look-up'!$C:$C,MATCH($A1854,'Smelter Look-up'!$E:$E,0)))</f>
        <v/>
      </c>
      <c r="D1854" s="216"/>
      <c r="E1854" s="216" t="str">
        <f ca="1">IF(ISERROR($V1854),"",OFFSET('Smelter Look-up'!$D$4,$V1854-4,0)&amp;"")</f>
        <v/>
      </c>
      <c r="F1854" s="216" t="str">
        <f ca="1">IF(ISERROR($V1854),"",OFFSET('Smelter Look-up'!$E$4,$V1854-4,0))</f>
        <v/>
      </c>
      <c r="G1854" s="216" t="str">
        <f ca="1">IF(C1854=$X$4,"Enter smelter details", IF(ISERROR($V1854),"",OFFSET('Smelter Look-up'!$F$4,$V1854-4,0)))</f>
        <v/>
      </c>
      <c r="H1854" s="217" t="str">
        <f ca="1">IF(ISERROR($V1854),"",OFFSET('Smelter Look-up'!$G$4,$V1854-4,0))</f>
        <v/>
      </c>
      <c r="I1854" s="218" t="str">
        <f ca="1">IF(ISERROR($V1854),"",OFFSET('Smelter Look-up'!$H$4,$V1854-4,0))</f>
        <v/>
      </c>
      <c r="J1854" s="218" t="str">
        <f ca="1">IF(ISERROR($V1854),"",OFFSET('Smelter Look-up'!$I$4,$V1854-4,0))</f>
        <v/>
      </c>
      <c r="K1854" s="267"/>
      <c r="L1854" s="267"/>
      <c r="M1854" s="267"/>
      <c r="N1854" s="267"/>
      <c r="O1854" s="267"/>
      <c r="P1854" s="219"/>
      <c r="Q1854" s="268"/>
      <c r="R1854" s="216" t="str">
        <f ca="1">IF(ISERROR($V1854),"",OFFSET('Smelter Look-up'!$C$4,$V1854-4,0)&amp;"")</f>
        <v/>
      </c>
      <c r="S1854" s="224" t="str">
        <f t="shared" ca="1" si="90"/>
        <v/>
      </c>
      <c r="T1854" s="224" t="str">
        <f ca="1">IF(B1854="","",IF(ISERROR(MATCH($J1854,SorP!$B$1:$B$6230,0)),"",INDIRECT("'SorP'!$A$"&amp;MATCH($J1854,SorP!$B$1:$B$6230,0))))</f>
        <v/>
      </c>
      <c r="U1854" s="239"/>
      <c r="V1854" s="269" t="e">
        <f>IF(C1854="",NA(),MATCH($B1854&amp;$C1854,'Smelter Look-up'!$J:$J,0))</f>
        <v>#N/A</v>
      </c>
      <c r="W1854" s="270"/>
      <c r="X1854" s="270">
        <f t="shared" ca="1" si="91"/>
        <v>0</v>
      </c>
      <c r="Y1854" s="270"/>
      <c r="Z1854" s="270"/>
      <c r="AB1854" s="272" t="str">
        <f t="shared" si="92"/>
        <v/>
      </c>
    </row>
    <row r="1855" spans="1:28" s="271" customFormat="1" ht="20.25">
      <c r="A1855" s="215"/>
      <c r="B1855" s="216" t="str">
        <f>IF(LEN(A1855)=0,"",INDEX('Smelter Look-up'!$A:$A,MATCH($A1855,'Smelter Look-up'!$E:$E,0)))</f>
        <v/>
      </c>
      <c r="C1855" s="220" t="str">
        <f>IF(LEN(A1855)=0,"",INDEX('Smelter Look-up'!$C:$C,MATCH($A1855,'Smelter Look-up'!$E:$E,0)))</f>
        <v/>
      </c>
      <c r="D1855" s="216"/>
      <c r="E1855" s="216" t="str">
        <f ca="1">IF(ISERROR($V1855),"",OFFSET('Smelter Look-up'!$D$4,$V1855-4,0)&amp;"")</f>
        <v/>
      </c>
      <c r="F1855" s="216" t="str">
        <f ca="1">IF(ISERROR($V1855),"",OFFSET('Smelter Look-up'!$E$4,$V1855-4,0))</f>
        <v/>
      </c>
      <c r="G1855" s="216" t="str">
        <f ca="1">IF(C1855=$X$4,"Enter smelter details", IF(ISERROR($V1855),"",OFFSET('Smelter Look-up'!$F$4,$V1855-4,0)))</f>
        <v/>
      </c>
      <c r="H1855" s="217" t="str">
        <f ca="1">IF(ISERROR($V1855),"",OFFSET('Smelter Look-up'!$G$4,$V1855-4,0))</f>
        <v/>
      </c>
      <c r="I1855" s="218" t="str">
        <f ca="1">IF(ISERROR($V1855),"",OFFSET('Smelter Look-up'!$H$4,$V1855-4,0))</f>
        <v/>
      </c>
      <c r="J1855" s="218" t="str">
        <f ca="1">IF(ISERROR($V1855),"",OFFSET('Smelter Look-up'!$I$4,$V1855-4,0))</f>
        <v/>
      </c>
      <c r="K1855" s="267"/>
      <c r="L1855" s="267"/>
      <c r="M1855" s="267"/>
      <c r="N1855" s="267"/>
      <c r="O1855" s="267"/>
      <c r="P1855" s="219"/>
      <c r="Q1855" s="268"/>
      <c r="R1855" s="216" t="str">
        <f ca="1">IF(ISERROR($V1855),"",OFFSET('Smelter Look-up'!$C$4,$V1855-4,0)&amp;"")</f>
        <v/>
      </c>
      <c r="S1855" s="224" t="str">
        <f t="shared" ca="1" si="90"/>
        <v/>
      </c>
      <c r="T1855" s="224" t="str">
        <f ca="1">IF(B1855="","",IF(ISERROR(MATCH($J1855,SorP!$B$1:$B$6230,0)),"",INDIRECT("'SorP'!$A$"&amp;MATCH($J1855,SorP!$B$1:$B$6230,0))))</f>
        <v/>
      </c>
      <c r="U1855" s="239"/>
      <c r="V1855" s="269" t="e">
        <f>IF(C1855="",NA(),MATCH($B1855&amp;$C1855,'Smelter Look-up'!$J:$J,0))</f>
        <v>#N/A</v>
      </c>
      <c r="W1855" s="270"/>
      <c r="X1855" s="270">
        <f t="shared" ca="1" si="91"/>
        <v>0</v>
      </c>
      <c r="Y1855" s="270"/>
      <c r="Z1855" s="270"/>
      <c r="AB1855" s="272" t="str">
        <f t="shared" si="92"/>
        <v/>
      </c>
    </row>
    <row r="1856" spans="1:28" s="271" customFormat="1" ht="20.25">
      <c r="A1856" s="215"/>
      <c r="B1856" s="216" t="str">
        <f>IF(LEN(A1856)=0,"",INDEX('Smelter Look-up'!$A:$A,MATCH($A1856,'Smelter Look-up'!$E:$E,0)))</f>
        <v/>
      </c>
      <c r="C1856" s="220" t="str">
        <f>IF(LEN(A1856)=0,"",INDEX('Smelter Look-up'!$C:$C,MATCH($A1856,'Smelter Look-up'!$E:$E,0)))</f>
        <v/>
      </c>
      <c r="D1856" s="216"/>
      <c r="E1856" s="216" t="str">
        <f ca="1">IF(ISERROR($V1856),"",OFFSET('Smelter Look-up'!$D$4,$V1856-4,0)&amp;"")</f>
        <v/>
      </c>
      <c r="F1856" s="216" t="str">
        <f ca="1">IF(ISERROR($V1856),"",OFFSET('Smelter Look-up'!$E$4,$V1856-4,0))</f>
        <v/>
      </c>
      <c r="G1856" s="216" t="str">
        <f ca="1">IF(C1856=$X$4,"Enter smelter details", IF(ISERROR($V1856),"",OFFSET('Smelter Look-up'!$F$4,$V1856-4,0)))</f>
        <v/>
      </c>
      <c r="H1856" s="217" t="str">
        <f ca="1">IF(ISERROR($V1856),"",OFFSET('Smelter Look-up'!$G$4,$V1856-4,0))</f>
        <v/>
      </c>
      <c r="I1856" s="218" t="str">
        <f ca="1">IF(ISERROR($V1856),"",OFFSET('Smelter Look-up'!$H$4,$V1856-4,0))</f>
        <v/>
      </c>
      <c r="J1856" s="218" t="str">
        <f ca="1">IF(ISERROR($V1856),"",OFFSET('Smelter Look-up'!$I$4,$V1856-4,0))</f>
        <v/>
      </c>
      <c r="K1856" s="267"/>
      <c r="L1856" s="267"/>
      <c r="M1856" s="267"/>
      <c r="N1856" s="267"/>
      <c r="O1856" s="267"/>
      <c r="P1856" s="219"/>
      <c r="Q1856" s="268"/>
      <c r="R1856" s="216" t="str">
        <f ca="1">IF(ISERROR($V1856),"",OFFSET('Smelter Look-up'!$C$4,$V1856-4,0)&amp;"")</f>
        <v/>
      </c>
      <c r="S1856" s="224" t="str">
        <f t="shared" ca="1" si="90"/>
        <v/>
      </c>
      <c r="T1856" s="224" t="str">
        <f ca="1">IF(B1856="","",IF(ISERROR(MATCH($J1856,SorP!$B$1:$B$6230,0)),"",INDIRECT("'SorP'!$A$"&amp;MATCH($J1856,SorP!$B$1:$B$6230,0))))</f>
        <v/>
      </c>
      <c r="U1856" s="239"/>
      <c r="V1856" s="269" t="e">
        <f>IF(C1856="",NA(),MATCH($B1856&amp;$C1856,'Smelter Look-up'!$J:$J,0))</f>
        <v>#N/A</v>
      </c>
      <c r="W1856" s="270"/>
      <c r="X1856" s="270">
        <f t="shared" ca="1" si="91"/>
        <v>0</v>
      </c>
      <c r="Y1856" s="270"/>
      <c r="Z1856" s="270"/>
      <c r="AB1856" s="272" t="str">
        <f t="shared" si="92"/>
        <v/>
      </c>
    </row>
    <row r="1857" spans="1:28" s="271" customFormat="1" ht="20.25">
      <c r="A1857" s="215"/>
      <c r="B1857" s="216" t="str">
        <f>IF(LEN(A1857)=0,"",INDEX('Smelter Look-up'!$A:$A,MATCH($A1857,'Smelter Look-up'!$E:$E,0)))</f>
        <v/>
      </c>
      <c r="C1857" s="220" t="str">
        <f>IF(LEN(A1857)=0,"",INDEX('Smelter Look-up'!$C:$C,MATCH($A1857,'Smelter Look-up'!$E:$E,0)))</f>
        <v/>
      </c>
      <c r="D1857" s="216"/>
      <c r="E1857" s="216" t="str">
        <f ca="1">IF(ISERROR($V1857),"",OFFSET('Smelter Look-up'!$D$4,$V1857-4,0)&amp;"")</f>
        <v/>
      </c>
      <c r="F1857" s="216" t="str">
        <f ca="1">IF(ISERROR($V1857),"",OFFSET('Smelter Look-up'!$E$4,$V1857-4,0))</f>
        <v/>
      </c>
      <c r="G1857" s="216" t="str">
        <f ca="1">IF(C1857=$X$4,"Enter smelter details", IF(ISERROR($V1857),"",OFFSET('Smelter Look-up'!$F$4,$V1857-4,0)))</f>
        <v/>
      </c>
      <c r="H1857" s="217" t="str">
        <f ca="1">IF(ISERROR($V1857),"",OFFSET('Smelter Look-up'!$G$4,$V1857-4,0))</f>
        <v/>
      </c>
      <c r="I1857" s="218" t="str">
        <f ca="1">IF(ISERROR($V1857),"",OFFSET('Smelter Look-up'!$H$4,$V1857-4,0))</f>
        <v/>
      </c>
      <c r="J1857" s="218" t="str">
        <f ca="1">IF(ISERROR($V1857),"",OFFSET('Smelter Look-up'!$I$4,$V1857-4,0))</f>
        <v/>
      </c>
      <c r="K1857" s="267"/>
      <c r="L1857" s="267"/>
      <c r="M1857" s="267"/>
      <c r="N1857" s="267"/>
      <c r="O1857" s="267"/>
      <c r="P1857" s="219"/>
      <c r="Q1857" s="268"/>
      <c r="R1857" s="216" t="str">
        <f ca="1">IF(ISERROR($V1857),"",OFFSET('Smelter Look-up'!$C$4,$V1857-4,0)&amp;"")</f>
        <v/>
      </c>
      <c r="S1857" s="224" t="str">
        <f t="shared" ca="1" si="90"/>
        <v/>
      </c>
      <c r="T1857" s="224" t="str">
        <f ca="1">IF(B1857="","",IF(ISERROR(MATCH($J1857,SorP!$B$1:$B$6230,0)),"",INDIRECT("'SorP'!$A$"&amp;MATCH($J1857,SorP!$B$1:$B$6230,0))))</f>
        <v/>
      </c>
      <c r="U1857" s="239"/>
      <c r="V1857" s="269" t="e">
        <f>IF(C1857="",NA(),MATCH($B1857&amp;$C1857,'Smelter Look-up'!$J:$J,0))</f>
        <v>#N/A</v>
      </c>
      <c r="W1857" s="270"/>
      <c r="X1857" s="270">
        <f t="shared" ca="1" si="91"/>
        <v>0</v>
      </c>
      <c r="Y1857" s="270"/>
      <c r="Z1857" s="270"/>
      <c r="AB1857" s="272" t="str">
        <f t="shared" si="92"/>
        <v/>
      </c>
    </row>
    <row r="1858" spans="1:28" s="271" customFormat="1" ht="20.25">
      <c r="A1858" s="215"/>
      <c r="B1858" s="216" t="str">
        <f>IF(LEN(A1858)=0,"",INDEX('Smelter Look-up'!$A:$A,MATCH($A1858,'Smelter Look-up'!$E:$E,0)))</f>
        <v/>
      </c>
      <c r="C1858" s="220" t="str">
        <f>IF(LEN(A1858)=0,"",INDEX('Smelter Look-up'!$C:$C,MATCH($A1858,'Smelter Look-up'!$E:$E,0)))</f>
        <v/>
      </c>
      <c r="D1858" s="216"/>
      <c r="E1858" s="216" t="str">
        <f ca="1">IF(ISERROR($V1858),"",OFFSET('Smelter Look-up'!$D$4,$V1858-4,0)&amp;"")</f>
        <v/>
      </c>
      <c r="F1858" s="216" t="str">
        <f ca="1">IF(ISERROR($V1858),"",OFFSET('Smelter Look-up'!$E$4,$V1858-4,0))</f>
        <v/>
      </c>
      <c r="G1858" s="216" t="str">
        <f ca="1">IF(C1858=$X$4,"Enter smelter details", IF(ISERROR($V1858),"",OFFSET('Smelter Look-up'!$F$4,$V1858-4,0)))</f>
        <v/>
      </c>
      <c r="H1858" s="217" t="str">
        <f ca="1">IF(ISERROR($V1858),"",OFFSET('Smelter Look-up'!$G$4,$V1858-4,0))</f>
        <v/>
      </c>
      <c r="I1858" s="218" t="str">
        <f ca="1">IF(ISERROR($V1858),"",OFFSET('Smelter Look-up'!$H$4,$V1858-4,0))</f>
        <v/>
      </c>
      <c r="J1858" s="218" t="str">
        <f ca="1">IF(ISERROR($V1858),"",OFFSET('Smelter Look-up'!$I$4,$V1858-4,0))</f>
        <v/>
      </c>
      <c r="K1858" s="267"/>
      <c r="L1858" s="267"/>
      <c r="M1858" s="267"/>
      <c r="N1858" s="267"/>
      <c r="O1858" s="267"/>
      <c r="P1858" s="219"/>
      <c r="Q1858" s="268"/>
      <c r="R1858" s="216" t="str">
        <f ca="1">IF(ISERROR($V1858),"",OFFSET('Smelter Look-up'!$C$4,$V1858-4,0)&amp;"")</f>
        <v/>
      </c>
      <c r="S1858" s="224" t="str">
        <f t="shared" ca="1" si="90"/>
        <v/>
      </c>
      <c r="T1858" s="224" t="str">
        <f ca="1">IF(B1858="","",IF(ISERROR(MATCH($J1858,SorP!$B$1:$B$6230,0)),"",INDIRECT("'SorP'!$A$"&amp;MATCH($J1858,SorP!$B$1:$B$6230,0))))</f>
        <v/>
      </c>
      <c r="U1858" s="239"/>
      <c r="V1858" s="269" t="e">
        <f>IF(C1858="",NA(),MATCH($B1858&amp;$C1858,'Smelter Look-up'!$J:$J,0))</f>
        <v>#N/A</v>
      </c>
      <c r="W1858" s="270"/>
      <c r="X1858" s="270">
        <f t="shared" ca="1" si="91"/>
        <v>0</v>
      </c>
      <c r="Y1858" s="270"/>
      <c r="Z1858" s="270"/>
      <c r="AB1858" s="272" t="str">
        <f t="shared" si="92"/>
        <v/>
      </c>
    </row>
    <row r="1859" spans="1:28" s="271" customFormat="1" ht="20.25">
      <c r="A1859" s="215"/>
      <c r="B1859" s="216" t="str">
        <f>IF(LEN(A1859)=0,"",INDEX('Smelter Look-up'!$A:$A,MATCH($A1859,'Smelter Look-up'!$E:$E,0)))</f>
        <v/>
      </c>
      <c r="C1859" s="220" t="str">
        <f>IF(LEN(A1859)=0,"",INDEX('Smelter Look-up'!$C:$C,MATCH($A1859,'Smelter Look-up'!$E:$E,0)))</f>
        <v/>
      </c>
      <c r="D1859" s="216"/>
      <c r="E1859" s="216" t="str">
        <f ca="1">IF(ISERROR($V1859),"",OFFSET('Smelter Look-up'!$D$4,$V1859-4,0)&amp;"")</f>
        <v/>
      </c>
      <c r="F1859" s="216" t="str">
        <f ca="1">IF(ISERROR($V1859),"",OFFSET('Smelter Look-up'!$E$4,$V1859-4,0))</f>
        <v/>
      </c>
      <c r="G1859" s="216" t="str">
        <f ca="1">IF(C1859=$X$4,"Enter smelter details", IF(ISERROR($V1859),"",OFFSET('Smelter Look-up'!$F$4,$V1859-4,0)))</f>
        <v/>
      </c>
      <c r="H1859" s="217" t="str">
        <f ca="1">IF(ISERROR($V1859),"",OFFSET('Smelter Look-up'!$G$4,$V1859-4,0))</f>
        <v/>
      </c>
      <c r="I1859" s="218" t="str">
        <f ca="1">IF(ISERROR($V1859),"",OFFSET('Smelter Look-up'!$H$4,$V1859-4,0))</f>
        <v/>
      </c>
      <c r="J1859" s="218" t="str">
        <f ca="1">IF(ISERROR($V1859),"",OFFSET('Smelter Look-up'!$I$4,$V1859-4,0))</f>
        <v/>
      </c>
      <c r="K1859" s="267"/>
      <c r="L1859" s="267"/>
      <c r="M1859" s="267"/>
      <c r="N1859" s="267"/>
      <c r="O1859" s="267"/>
      <c r="P1859" s="219"/>
      <c r="Q1859" s="268"/>
      <c r="R1859" s="216" t="str">
        <f ca="1">IF(ISERROR($V1859),"",OFFSET('Smelter Look-up'!$C$4,$V1859-4,0)&amp;"")</f>
        <v/>
      </c>
      <c r="S1859" s="224" t="str">
        <f t="shared" ca="1" si="90"/>
        <v/>
      </c>
      <c r="T1859" s="224" t="str">
        <f ca="1">IF(B1859="","",IF(ISERROR(MATCH($J1859,SorP!$B$1:$B$6230,0)),"",INDIRECT("'SorP'!$A$"&amp;MATCH($J1859,SorP!$B$1:$B$6230,0))))</f>
        <v/>
      </c>
      <c r="U1859" s="239"/>
      <c r="V1859" s="269" t="e">
        <f>IF(C1859="",NA(),MATCH($B1859&amp;$C1859,'Smelter Look-up'!$J:$J,0))</f>
        <v>#N/A</v>
      </c>
      <c r="W1859" s="270"/>
      <c r="X1859" s="270">
        <f t="shared" ca="1" si="91"/>
        <v>0</v>
      </c>
      <c r="Y1859" s="270"/>
      <c r="Z1859" s="270"/>
      <c r="AB1859" s="272" t="str">
        <f t="shared" si="92"/>
        <v/>
      </c>
    </row>
    <row r="1860" spans="1:28" s="271" customFormat="1" ht="20.25">
      <c r="A1860" s="215"/>
      <c r="B1860" s="216" t="str">
        <f>IF(LEN(A1860)=0,"",INDEX('Smelter Look-up'!$A:$A,MATCH($A1860,'Smelter Look-up'!$E:$E,0)))</f>
        <v/>
      </c>
      <c r="C1860" s="220" t="str">
        <f>IF(LEN(A1860)=0,"",INDEX('Smelter Look-up'!$C:$C,MATCH($A1860,'Smelter Look-up'!$E:$E,0)))</f>
        <v/>
      </c>
      <c r="D1860" s="216"/>
      <c r="E1860" s="216" t="str">
        <f ca="1">IF(ISERROR($V1860),"",OFFSET('Smelter Look-up'!$D$4,$V1860-4,0)&amp;"")</f>
        <v/>
      </c>
      <c r="F1860" s="216" t="str">
        <f ca="1">IF(ISERROR($V1860),"",OFFSET('Smelter Look-up'!$E$4,$V1860-4,0))</f>
        <v/>
      </c>
      <c r="G1860" s="216" t="str">
        <f ca="1">IF(C1860=$X$4,"Enter smelter details", IF(ISERROR($V1860),"",OFFSET('Smelter Look-up'!$F$4,$V1860-4,0)))</f>
        <v/>
      </c>
      <c r="H1860" s="217" t="str">
        <f ca="1">IF(ISERROR($V1860),"",OFFSET('Smelter Look-up'!$G$4,$V1860-4,0))</f>
        <v/>
      </c>
      <c r="I1860" s="218" t="str">
        <f ca="1">IF(ISERROR($V1860),"",OFFSET('Smelter Look-up'!$H$4,$V1860-4,0))</f>
        <v/>
      </c>
      <c r="J1860" s="218" t="str">
        <f ca="1">IF(ISERROR($V1860),"",OFFSET('Smelter Look-up'!$I$4,$V1860-4,0))</f>
        <v/>
      </c>
      <c r="K1860" s="267"/>
      <c r="L1860" s="267"/>
      <c r="M1860" s="267"/>
      <c r="N1860" s="267"/>
      <c r="O1860" s="267"/>
      <c r="P1860" s="219"/>
      <c r="Q1860" s="268"/>
      <c r="R1860" s="216" t="str">
        <f ca="1">IF(ISERROR($V1860),"",OFFSET('Smelter Look-up'!$C$4,$V1860-4,0)&amp;"")</f>
        <v/>
      </c>
      <c r="S1860" s="224" t="str">
        <f t="shared" ca="1" si="90"/>
        <v/>
      </c>
      <c r="T1860" s="224" t="str">
        <f ca="1">IF(B1860="","",IF(ISERROR(MATCH($J1860,SorP!$B$1:$B$6230,0)),"",INDIRECT("'SorP'!$A$"&amp;MATCH($J1860,SorP!$B$1:$B$6230,0))))</f>
        <v/>
      </c>
      <c r="U1860" s="239"/>
      <c r="V1860" s="269" t="e">
        <f>IF(C1860="",NA(),MATCH($B1860&amp;$C1860,'Smelter Look-up'!$J:$J,0))</f>
        <v>#N/A</v>
      </c>
      <c r="W1860" s="270"/>
      <c r="X1860" s="270">
        <f t="shared" ca="1" si="91"/>
        <v>0</v>
      </c>
      <c r="Y1860" s="270"/>
      <c r="Z1860" s="270"/>
      <c r="AB1860" s="272" t="str">
        <f t="shared" si="92"/>
        <v/>
      </c>
    </row>
    <row r="1861" spans="1:28" s="271" customFormat="1" ht="20.25">
      <c r="A1861" s="215"/>
      <c r="B1861" s="216" t="str">
        <f>IF(LEN(A1861)=0,"",INDEX('Smelter Look-up'!$A:$A,MATCH($A1861,'Smelter Look-up'!$E:$E,0)))</f>
        <v/>
      </c>
      <c r="C1861" s="220" t="str">
        <f>IF(LEN(A1861)=0,"",INDEX('Smelter Look-up'!$C:$C,MATCH($A1861,'Smelter Look-up'!$E:$E,0)))</f>
        <v/>
      </c>
      <c r="D1861" s="216"/>
      <c r="E1861" s="216" t="str">
        <f ca="1">IF(ISERROR($V1861),"",OFFSET('Smelter Look-up'!$D$4,$V1861-4,0)&amp;"")</f>
        <v/>
      </c>
      <c r="F1861" s="216" t="str">
        <f ca="1">IF(ISERROR($V1861),"",OFFSET('Smelter Look-up'!$E$4,$V1861-4,0))</f>
        <v/>
      </c>
      <c r="G1861" s="216" t="str">
        <f ca="1">IF(C1861=$X$4,"Enter smelter details", IF(ISERROR($V1861),"",OFFSET('Smelter Look-up'!$F$4,$V1861-4,0)))</f>
        <v/>
      </c>
      <c r="H1861" s="217" t="str">
        <f ca="1">IF(ISERROR($V1861),"",OFFSET('Smelter Look-up'!$G$4,$V1861-4,0))</f>
        <v/>
      </c>
      <c r="I1861" s="218" t="str">
        <f ca="1">IF(ISERROR($V1861),"",OFFSET('Smelter Look-up'!$H$4,$V1861-4,0))</f>
        <v/>
      </c>
      <c r="J1861" s="218" t="str">
        <f ca="1">IF(ISERROR($V1861),"",OFFSET('Smelter Look-up'!$I$4,$V1861-4,0))</f>
        <v/>
      </c>
      <c r="K1861" s="267"/>
      <c r="L1861" s="267"/>
      <c r="M1861" s="267"/>
      <c r="N1861" s="267"/>
      <c r="O1861" s="267"/>
      <c r="P1861" s="219"/>
      <c r="Q1861" s="268"/>
      <c r="R1861" s="216" t="str">
        <f ca="1">IF(ISERROR($V1861),"",OFFSET('Smelter Look-up'!$C$4,$V1861-4,0)&amp;"")</f>
        <v/>
      </c>
      <c r="S1861" s="224" t="str">
        <f t="shared" ca="1" si="90"/>
        <v/>
      </c>
      <c r="T1861" s="224" t="str">
        <f ca="1">IF(B1861="","",IF(ISERROR(MATCH($J1861,SorP!$B$1:$B$6230,0)),"",INDIRECT("'SorP'!$A$"&amp;MATCH($J1861,SorP!$B$1:$B$6230,0))))</f>
        <v/>
      </c>
      <c r="U1861" s="239"/>
      <c r="V1861" s="269" t="e">
        <f>IF(C1861="",NA(),MATCH($B1861&amp;$C1861,'Smelter Look-up'!$J:$J,0))</f>
        <v>#N/A</v>
      </c>
      <c r="W1861" s="270"/>
      <c r="X1861" s="270">
        <f t="shared" ca="1" si="91"/>
        <v>0</v>
      </c>
      <c r="Y1861" s="270"/>
      <c r="Z1861" s="270"/>
      <c r="AB1861" s="272" t="str">
        <f t="shared" si="92"/>
        <v/>
      </c>
    </row>
    <row r="1862" spans="1:28" s="271" customFormat="1" ht="20.25">
      <c r="A1862" s="215"/>
      <c r="B1862" s="216" t="str">
        <f>IF(LEN(A1862)=0,"",INDEX('Smelter Look-up'!$A:$A,MATCH($A1862,'Smelter Look-up'!$E:$E,0)))</f>
        <v/>
      </c>
      <c r="C1862" s="220" t="str">
        <f>IF(LEN(A1862)=0,"",INDEX('Smelter Look-up'!$C:$C,MATCH($A1862,'Smelter Look-up'!$E:$E,0)))</f>
        <v/>
      </c>
      <c r="D1862" s="216"/>
      <c r="E1862" s="216" t="str">
        <f ca="1">IF(ISERROR($V1862),"",OFFSET('Smelter Look-up'!$D$4,$V1862-4,0)&amp;"")</f>
        <v/>
      </c>
      <c r="F1862" s="216" t="str">
        <f ca="1">IF(ISERROR($V1862),"",OFFSET('Smelter Look-up'!$E$4,$V1862-4,0))</f>
        <v/>
      </c>
      <c r="G1862" s="216" t="str">
        <f ca="1">IF(C1862=$X$4,"Enter smelter details", IF(ISERROR($V1862),"",OFFSET('Smelter Look-up'!$F$4,$V1862-4,0)))</f>
        <v/>
      </c>
      <c r="H1862" s="217" t="str">
        <f ca="1">IF(ISERROR($V1862),"",OFFSET('Smelter Look-up'!$G$4,$V1862-4,0))</f>
        <v/>
      </c>
      <c r="I1862" s="218" t="str">
        <f ca="1">IF(ISERROR($V1862),"",OFFSET('Smelter Look-up'!$H$4,$V1862-4,0))</f>
        <v/>
      </c>
      <c r="J1862" s="218" t="str">
        <f ca="1">IF(ISERROR($V1862),"",OFFSET('Smelter Look-up'!$I$4,$V1862-4,0))</f>
        <v/>
      </c>
      <c r="K1862" s="267"/>
      <c r="L1862" s="267"/>
      <c r="M1862" s="267"/>
      <c r="N1862" s="267"/>
      <c r="O1862" s="267"/>
      <c r="P1862" s="219"/>
      <c r="Q1862" s="268"/>
      <c r="R1862" s="216" t="str">
        <f ca="1">IF(ISERROR($V1862),"",OFFSET('Smelter Look-up'!$C$4,$V1862-4,0)&amp;"")</f>
        <v/>
      </c>
      <c r="S1862" s="224" t="str">
        <f t="shared" ca="1" si="90"/>
        <v/>
      </c>
      <c r="T1862" s="224" t="str">
        <f ca="1">IF(B1862="","",IF(ISERROR(MATCH($J1862,SorP!$B$1:$B$6230,0)),"",INDIRECT("'SorP'!$A$"&amp;MATCH($J1862,SorP!$B$1:$B$6230,0))))</f>
        <v/>
      </c>
      <c r="U1862" s="239"/>
      <c r="V1862" s="269" t="e">
        <f>IF(C1862="",NA(),MATCH($B1862&amp;$C1862,'Smelter Look-up'!$J:$J,0))</f>
        <v>#N/A</v>
      </c>
      <c r="W1862" s="270"/>
      <c r="X1862" s="270">
        <f t="shared" ca="1" si="91"/>
        <v>0</v>
      </c>
      <c r="Y1862" s="270"/>
      <c r="Z1862" s="270"/>
      <c r="AB1862" s="272" t="str">
        <f t="shared" si="92"/>
        <v/>
      </c>
    </row>
    <row r="1863" spans="1:28" s="271" customFormat="1" ht="20.25">
      <c r="A1863" s="215"/>
      <c r="B1863" s="216" t="str">
        <f>IF(LEN(A1863)=0,"",INDEX('Smelter Look-up'!$A:$A,MATCH($A1863,'Smelter Look-up'!$E:$E,0)))</f>
        <v/>
      </c>
      <c r="C1863" s="220" t="str">
        <f>IF(LEN(A1863)=0,"",INDEX('Smelter Look-up'!$C:$C,MATCH($A1863,'Smelter Look-up'!$E:$E,0)))</f>
        <v/>
      </c>
      <c r="D1863" s="216"/>
      <c r="E1863" s="216" t="str">
        <f ca="1">IF(ISERROR($V1863),"",OFFSET('Smelter Look-up'!$D$4,$V1863-4,0)&amp;"")</f>
        <v/>
      </c>
      <c r="F1863" s="216" t="str">
        <f ca="1">IF(ISERROR($V1863),"",OFFSET('Smelter Look-up'!$E$4,$V1863-4,0))</f>
        <v/>
      </c>
      <c r="G1863" s="216" t="str">
        <f ca="1">IF(C1863=$X$4,"Enter smelter details", IF(ISERROR($V1863),"",OFFSET('Smelter Look-up'!$F$4,$V1863-4,0)))</f>
        <v/>
      </c>
      <c r="H1863" s="217" t="str">
        <f ca="1">IF(ISERROR($V1863),"",OFFSET('Smelter Look-up'!$G$4,$V1863-4,0))</f>
        <v/>
      </c>
      <c r="I1863" s="218" t="str">
        <f ca="1">IF(ISERROR($V1863),"",OFFSET('Smelter Look-up'!$H$4,$V1863-4,0))</f>
        <v/>
      </c>
      <c r="J1863" s="218" t="str">
        <f ca="1">IF(ISERROR($V1863),"",OFFSET('Smelter Look-up'!$I$4,$V1863-4,0))</f>
        <v/>
      </c>
      <c r="K1863" s="267"/>
      <c r="L1863" s="267"/>
      <c r="M1863" s="267"/>
      <c r="N1863" s="267"/>
      <c r="O1863" s="267"/>
      <c r="P1863" s="219"/>
      <c r="Q1863" s="268"/>
      <c r="R1863" s="216" t="str">
        <f ca="1">IF(ISERROR($V1863),"",OFFSET('Smelter Look-up'!$C$4,$V1863-4,0)&amp;"")</f>
        <v/>
      </c>
      <c r="S1863" s="224" t="str">
        <f t="shared" ca="1" si="90"/>
        <v/>
      </c>
      <c r="T1863" s="224" t="str">
        <f ca="1">IF(B1863="","",IF(ISERROR(MATCH($J1863,SorP!$B$1:$B$6230,0)),"",INDIRECT("'SorP'!$A$"&amp;MATCH($J1863,SorP!$B$1:$B$6230,0))))</f>
        <v/>
      </c>
      <c r="U1863" s="239"/>
      <c r="V1863" s="269" t="e">
        <f>IF(C1863="",NA(),MATCH($B1863&amp;$C1863,'Smelter Look-up'!$J:$J,0))</f>
        <v>#N/A</v>
      </c>
      <c r="W1863" s="270"/>
      <c r="X1863" s="270">
        <f t="shared" ca="1" si="91"/>
        <v>0</v>
      </c>
      <c r="Y1863" s="270"/>
      <c r="Z1863" s="270"/>
      <c r="AB1863" s="272" t="str">
        <f t="shared" si="92"/>
        <v/>
      </c>
    </row>
    <row r="1864" spans="1:28" s="271" customFormat="1" ht="20.25">
      <c r="A1864" s="215"/>
      <c r="B1864" s="216" t="str">
        <f>IF(LEN(A1864)=0,"",INDEX('Smelter Look-up'!$A:$A,MATCH($A1864,'Smelter Look-up'!$E:$E,0)))</f>
        <v/>
      </c>
      <c r="C1864" s="220" t="str">
        <f>IF(LEN(A1864)=0,"",INDEX('Smelter Look-up'!$C:$C,MATCH($A1864,'Smelter Look-up'!$E:$E,0)))</f>
        <v/>
      </c>
      <c r="D1864" s="216"/>
      <c r="E1864" s="216" t="str">
        <f ca="1">IF(ISERROR($V1864),"",OFFSET('Smelter Look-up'!$D$4,$V1864-4,0)&amp;"")</f>
        <v/>
      </c>
      <c r="F1864" s="216" t="str">
        <f ca="1">IF(ISERROR($V1864),"",OFFSET('Smelter Look-up'!$E$4,$V1864-4,0))</f>
        <v/>
      </c>
      <c r="G1864" s="216" t="str">
        <f ca="1">IF(C1864=$X$4,"Enter smelter details", IF(ISERROR($V1864),"",OFFSET('Smelter Look-up'!$F$4,$V1864-4,0)))</f>
        <v/>
      </c>
      <c r="H1864" s="217" t="str">
        <f ca="1">IF(ISERROR($V1864),"",OFFSET('Smelter Look-up'!$G$4,$V1864-4,0))</f>
        <v/>
      </c>
      <c r="I1864" s="218" t="str">
        <f ca="1">IF(ISERROR($V1864),"",OFFSET('Smelter Look-up'!$H$4,$V1864-4,0))</f>
        <v/>
      </c>
      <c r="J1864" s="218" t="str">
        <f ca="1">IF(ISERROR($V1864),"",OFFSET('Smelter Look-up'!$I$4,$V1864-4,0))</f>
        <v/>
      </c>
      <c r="K1864" s="267"/>
      <c r="L1864" s="267"/>
      <c r="M1864" s="267"/>
      <c r="N1864" s="267"/>
      <c r="O1864" s="267"/>
      <c r="P1864" s="219"/>
      <c r="Q1864" s="268"/>
      <c r="R1864" s="216" t="str">
        <f ca="1">IF(ISERROR($V1864),"",OFFSET('Smelter Look-up'!$C$4,$V1864-4,0)&amp;"")</f>
        <v/>
      </c>
      <c r="S1864" s="224" t="str">
        <f t="shared" ca="1" si="90"/>
        <v/>
      </c>
      <c r="T1864" s="224" t="str">
        <f ca="1">IF(B1864="","",IF(ISERROR(MATCH($J1864,SorP!$B$1:$B$6230,0)),"",INDIRECT("'SorP'!$A$"&amp;MATCH($J1864,SorP!$B$1:$B$6230,0))))</f>
        <v/>
      </c>
      <c r="U1864" s="239"/>
      <c r="V1864" s="269" t="e">
        <f>IF(C1864="",NA(),MATCH($B1864&amp;$C1864,'Smelter Look-up'!$J:$J,0))</f>
        <v>#N/A</v>
      </c>
      <c r="W1864" s="270"/>
      <c r="X1864" s="270">
        <f t="shared" ca="1" si="91"/>
        <v>0</v>
      </c>
      <c r="Y1864" s="270"/>
      <c r="Z1864" s="270"/>
      <c r="AB1864" s="272" t="str">
        <f t="shared" si="92"/>
        <v/>
      </c>
    </row>
    <row r="1865" spans="1:28" s="271" customFormat="1" ht="20.25">
      <c r="A1865" s="215"/>
      <c r="B1865" s="216" t="str">
        <f>IF(LEN(A1865)=0,"",INDEX('Smelter Look-up'!$A:$A,MATCH($A1865,'Smelter Look-up'!$E:$E,0)))</f>
        <v/>
      </c>
      <c r="C1865" s="220" t="str">
        <f>IF(LEN(A1865)=0,"",INDEX('Smelter Look-up'!$C:$C,MATCH($A1865,'Smelter Look-up'!$E:$E,0)))</f>
        <v/>
      </c>
      <c r="D1865" s="216"/>
      <c r="E1865" s="216" t="str">
        <f ca="1">IF(ISERROR($V1865),"",OFFSET('Smelter Look-up'!$D$4,$V1865-4,0)&amp;"")</f>
        <v/>
      </c>
      <c r="F1865" s="216" t="str">
        <f ca="1">IF(ISERROR($V1865),"",OFFSET('Smelter Look-up'!$E$4,$V1865-4,0))</f>
        <v/>
      </c>
      <c r="G1865" s="216" t="str">
        <f ca="1">IF(C1865=$X$4,"Enter smelter details", IF(ISERROR($V1865),"",OFFSET('Smelter Look-up'!$F$4,$V1865-4,0)))</f>
        <v/>
      </c>
      <c r="H1865" s="217" t="str">
        <f ca="1">IF(ISERROR($V1865),"",OFFSET('Smelter Look-up'!$G$4,$V1865-4,0))</f>
        <v/>
      </c>
      <c r="I1865" s="218" t="str">
        <f ca="1">IF(ISERROR($V1865),"",OFFSET('Smelter Look-up'!$H$4,$V1865-4,0))</f>
        <v/>
      </c>
      <c r="J1865" s="218" t="str">
        <f ca="1">IF(ISERROR($V1865),"",OFFSET('Smelter Look-up'!$I$4,$V1865-4,0))</f>
        <v/>
      </c>
      <c r="K1865" s="267"/>
      <c r="L1865" s="267"/>
      <c r="M1865" s="267"/>
      <c r="N1865" s="267"/>
      <c r="O1865" s="267"/>
      <c r="P1865" s="219"/>
      <c r="Q1865" s="268"/>
      <c r="R1865" s="216" t="str">
        <f ca="1">IF(ISERROR($V1865),"",OFFSET('Smelter Look-up'!$C$4,$V1865-4,0)&amp;"")</f>
        <v/>
      </c>
      <c r="S1865" s="224" t="str">
        <f t="shared" ca="1" si="90"/>
        <v/>
      </c>
      <c r="T1865" s="224" t="str">
        <f ca="1">IF(B1865="","",IF(ISERROR(MATCH($J1865,SorP!$B$1:$B$6230,0)),"",INDIRECT("'SorP'!$A$"&amp;MATCH($J1865,SorP!$B$1:$B$6230,0))))</f>
        <v/>
      </c>
      <c r="U1865" s="239"/>
      <c r="V1865" s="269" t="e">
        <f>IF(C1865="",NA(),MATCH($B1865&amp;$C1865,'Smelter Look-up'!$J:$J,0))</f>
        <v>#N/A</v>
      </c>
      <c r="W1865" s="270"/>
      <c r="X1865" s="270">
        <f t="shared" ca="1" si="91"/>
        <v>0</v>
      </c>
      <c r="Y1865" s="270"/>
      <c r="Z1865" s="270"/>
      <c r="AB1865" s="272" t="str">
        <f t="shared" si="92"/>
        <v/>
      </c>
    </row>
    <row r="1866" spans="1:28" s="271" customFormat="1" ht="20.25">
      <c r="A1866" s="215"/>
      <c r="B1866" s="216" t="str">
        <f>IF(LEN(A1866)=0,"",INDEX('Smelter Look-up'!$A:$A,MATCH($A1866,'Smelter Look-up'!$E:$E,0)))</f>
        <v/>
      </c>
      <c r="C1866" s="220" t="str">
        <f>IF(LEN(A1866)=0,"",INDEX('Smelter Look-up'!$C:$C,MATCH($A1866,'Smelter Look-up'!$E:$E,0)))</f>
        <v/>
      </c>
      <c r="D1866" s="216"/>
      <c r="E1866" s="216" t="str">
        <f ca="1">IF(ISERROR($V1866),"",OFFSET('Smelter Look-up'!$D$4,$V1866-4,0)&amp;"")</f>
        <v/>
      </c>
      <c r="F1866" s="216" t="str">
        <f ca="1">IF(ISERROR($V1866),"",OFFSET('Smelter Look-up'!$E$4,$V1866-4,0))</f>
        <v/>
      </c>
      <c r="G1866" s="216" t="str">
        <f ca="1">IF(C1866=$X$4,"Enter smelter details", IF(ISERROR($V1866),"",OFFSET('Smelter Look-up'!$F$4,$V1866-4,0)))</f>
        <v/>
      </c>
      <c r="H1866" s="217" t="str">
        <f ca="1">IF(ISERROR($V1866),"",OFFSET('Smelter Look-up'!$G$4,$V1866-4,0))</f>
        <v/>
      </c>
      <c r="I1866" s="218" t="str">
        <f ca="1">IF(ISERROR($V1866),"",OFFSET('Smelter Look-up'!$H$4,$V1866-4,0))</f>
        <v/>
      </c>
      <c r="J1866" s="218" t="str">
        <f ca="1">IF(ISERROR($V1866),"",OFFSET('Smelter Look-up'!$I$4,$V1866-4,0))</f>
        <v/>
      </c>
      <c r="K1866" s="267"/>
      <c r="L1866" s="267"/>
      <c r="M1866" s="267"/>
      <c r="N1866" s="267"/>
      <c r="O1866" s="267"/>
      <c r="P1866" s="219"/>
      <c r="Q1866" s="268"/>
      <c r="R1866" s="216" t="str">
        <f ca="1">IF(ISERROR($V1866),"",OFFSET('Smelter Look-up'!$C$4,$V1866-4,0)&amp;"")</f>
        <v/>
      </c>
      <c r="S1866" s="224" t="str">
        <f t="shared" ca="1" si="90"/>
        <v/>
      </c>
      <c r="T1866" s="224" t="str">
        <f ca="1">IF(B1866="","",IF(ISERROR(MATCH($J1866,SorP!$B$1:$B$6230,0)),"",INDIRECT("'SorP'!$A$"&amp;MATCH($J1866,SorP!$B$1:$B$6230,0))))</f>
        <v/>
      </c>
      <c r="U1866" s="239"/>
      <c r="V1866" s="269" t="e">
        <f>IF(C1866="",NA(),MATCH($B1866&amp;$C1866,'Smelter Look-up'!$J:$J,0))</f>
        <v>#N/A</v>
      </c>
      <c r="W1866" s="270"/>
      <c r="X1866" s="270">
        <f t="shared" ca="1" si="91"/>
        <v>0</v>
      </c>
      <c r="Y1866" s="270"/>
      <c r="Z1866" s="270"/>
      <c r="AB1866" s="272" t="str">
        <f t="shared" si="92"/>
        <v/>
      </c>
    </row>
    <row r="1867" spans="1:28" s="271" customFormat="1" ht="20.25">
      <c r="A1867" s="215"/>
      <c r="B1867" s="216" t="str">
        <f>IF(LEN(A1867)=0,"",INDEX('Smelter Look-up'!$A:$A,MATCH($A1867,'Smelter Look-up'!$E:$E,0)))</f>
        <v/>
      </c>
      <c r="C1867" s="220" t="str">
        <f>IF(LEN(A1867)=0,"",INDEX('Smelter Look-up'!$C:$C,MATCH($A1867,'Smelter Look-up'!$E:$E,0)))</f>
        <v/>
      </c>
      <c r="D1867" s="216"/>
      <c r="E1867" s="216" t="str">
        <f ca="1">IF(ISERROR($V1867),"",OFFSET('Smelter Look-up'!$D$4,$V1867-4,0)&amp;"")</f>
        <v/>
      </c>
      <c r="F1867" s="216" t="str">
        <f ca="1">IF(ISERROR($V1867),"",OFFSET('Smelter Look-up'!$E$4,$V1867-4,0))</f>
        <v/>
      </c>
      <c r="G1867" s="216" t="str">
        <f ca="1">IF(C1867=$X$4,"Enter smelter details", IF(ISERROR($V1867),"",OFFSET('Smelter Look-up'!$F$4,$V1867-4,0)))</f>
        <v/>
      </c>
      <c r="H1867" s="217" t="str">
        <f ca="1">IF(ISERROR($V1867),"",OFFSET('Smelter Look-up'!$G$4,$V1867-4,0))</f>
        <v/>
      </c>
      <c r="I1867" s="218" t="str">
        <f ca="1">IF(ISERROR($V1867),"",OFFSET('Smelter Look-up'!$H$4,$V1867-4,0))</f>
        <v/>
      </c>
      <c r="J1867" s="218" t="str">
        <f ca="1">IF(ISERROR($V1867),"",OFFSET('Smelter Look-up'!$I$4,$V1867-4,0))</f>
        <v/>
      </c>
      <c r="K1867" s="267"/>
      <c r="L1867" s="267"/>
      <c r="M1867" s="267"/>
      <c r="N1867" s="267"/>
      <c r="O1867" s="267"/>
      <c r="P1867" s="219"/>
      <c r="Q1867" s="268"/>
      <c r="R1867" s="216" t="str">
        <f ca="1">IF(ISERROR($V1867),"",OFFSET('Smelter Look-up'!$C$4,$V1867-4,0)&amp;"")</f>
        <v/>
      </c>
      <c r="S1867" s="224" t="str">
        <f t="shared" ca="1" si="90"/>
        <v/>
      </c>
      <c r="T1867" s="224" t="str">
        <f ca="1">IF(B1867="","",IF(ISERROR(MATCH($J1867,SorP!$B$1:$B$6230,0)),"",INDIRECT("'SorP'!$A$"&amp;MATCH($J1867,SorP!$B$1:$B$6230,0))))</f>
        <v/>
      </c>
      <c r="U1867" s="239"/>
      <c r="V1867" s="269" t="e">
        <f>IF(C1867="",NA(),MATCH($B1867&amp;$C1867,'Smelter Look-up'!$J:$J,0))</f>
        <v>#N/A</v>
      </c>
      <c r="W1867" s="270"/>
      <c r="X1867" s="270">
        <f t="shared" ca="1" si="91"/>
        <v>0</v>
      </c>
      <c r="Y1867" s="270"/>
      <c r="Z1867" s="270"/>
      <c r="AB1867" s="272" t="str">
        <f t="shared" si="92"/>
        <v/>
      </c>
    </row>
    <row r="1868" spans="1:28" s="271" customFormat="1" ht="20.25">
      <c r="A1868" s="215"/>
      <c r="B1868" s="216" t="str">
        <f>IF(LEN(A1868)=0,"",INDEX('Smelter Look-up'!$A:$A,MATCH($A1868,'Smelter Look-up'!$E:$E,0)))</f>
        <v/>
      </c>
      <c r="C1868" s="220" t="str">
        <f>IF(LEN(A1868)=0,"",INDEX('Smelter Look-up'!$C:$C,MATCH($A1868,'Smelter Look-up'!$E:$E,0)))</f>
        <v/>
      </c>
      <c r="D1868" s="216"/>
      <c r="E1868" s="216" t="str">
        <f ca="1">IF(ISERROR($V1868),"",OFFSET('Smelter Look-up'!$D$4,$V1868-4,0)&amp;"")</f>
        <v/>
      </c>
      <c r="F1868" s="216" t="str">
        <f ca="1">IF(ISERROR($V1868),"",OFFSET('Smelter Look-up'!$E$4,$V1868-4,0))</f>
        <v/>
      </c>
      <c r="G1868" s="216" t="str">
        <f ca="1">IF(C1868=$X$4,"Enter smelter details", IF(ISERROR($V1868),"",OFFSET('Smelter Look-up'!$F$4,$V1868-4,0)))</f>
        <v/>
      </c>
      <c r="H1868" s="217" t="str">
        <f ca="1">IF(ISERROR($V1868),"",OFFSET('Smelter Look-up'!$G$4,$V1868-4,0))</f>
        <v/>
      </c>
      <c r="I1868" s="218" t="str">
        <f ca="1">IF(ISERROR($V1868),"",OFFSET('Smelter Look-up'!$H$4,$V1868-4,0))</f>
        <v/>
      </c>
      <c r="J1868" s="218" t="str">
        <f ca="1">IF(ISERROR($V1868),"",OFFSET('Smelter Look-up'!$I$4,$V1868-4,0))</f>
        <v/>
      </c>
      <c r="K1868" s="267"/>
      <c r="L1868" s="267"/>
      <c r="M1868" s="267"/>
      <c r="N1868" s="267"/>
      <c r="O1868" s="267"/>
      <c r="P1868" s="219"/>
      <c r="Q1868" s="268"/>
      <c r="R1868" s="216" t="str">
        <f ca="1">IF(ISERROR($V1868),"",OFFSET('Smelter Look-up'!$C$4,$V1868-4,0)&amp;"")</f>
        <v/>
      </c>
      <c r="S1868" s="224" t="str">
        <f t="shared" ca="1" si="90"/>
        <v/>
      </c>
      <c r="T1868" s="224" t="str">
        <f ca="1">IF(B1868="","",IF(ISERROR(MATCH($J1868,SorP!$B$1:$B$6230,0)),"",INDIRECT("'SorP'!$A$"&amp;MATCH($J1868,SorP!$B$1:$B$6230,0))))</f>
        <v/>
      </c>
      <c r="U1868" s="239"/>
      <c r="V1868" s="269" t="e">
        <f>IF(C1868="",NA(),MATCH($B1868&amp;$C1868,'Smelter Look-up'!$J:$J,0))</f>
        <v>#N/A</v>
      </c>
      <c r="W1868" s="270"/>
      <c r="X1868" s="270">
        <f t="shared" ca="1" si="91"/>
        <v>0</v>
      </c>
      <c r="Y1868" s="270"/>
      <c r="Z1868" s="270"/>
      <c r="AB1868" s="272" t="str">
        <f t="shared" si="92"/>
        <v/>
      </c>
    </row>
    <row r="1869" spans="1:28" s="271" customFormat="1" ht="20.25">
      <c r="A1869" s="215"/>
      <c r="B1869" s="216" t="str">
        <f>IF(LEN(A1869)=0,"",INDEX('Smelter Look-up'!$A:$A,MATCH($A1869,'Smelter Look-up'!$E:$E,0)))</f>
        <v/>
      </c>
      <c r="C1869" s="220" t="str">
        <f>IF(LEN(A1869)=0,"",INDEX('Smelter Look-up'!$C:$C,MATCH($A1869,'Smelter Look-up'!$E:$E,0)))</f>
        <v/>
      </c>
      <c r="D1869" s="216"/>
      <c r="E1869" s="216" t="str">
        <f ca="1">IF(ISERROR($V1869),"",OFFSET('Smelter Look-up'!$D$4,$V1869-4,0)&amp;"")</f>
        <v/>
      </c>
      <c r="F1869" s="216" t="str">
        <f ca="1">IF(ISERROR($V1869),"",OFFSET('Smelter Look-up'!$E$4,$V1869-4,0))</f>
        <v/>
      </c>
      <c r="G1869" s="216" t="str">
        <f ca="1">IF(C1869=$X$4,"Enter smelter details", IF(ISERROR($V1869),"",OFFSET('Smelter Look-up'!$F$4,$V1869-4,0)))</f>
        <v/>
      </c>
      <c r="H1869" s="217" t="str">
        <f ca="1">IF(ISERROR($V1869),"",OFFSET('Smelter Look-up'!$G$4,$V1869-4,0))</f>
        <v/>
      </c>
      <c r="I1869" s="218" t="str">
        <f ca="1">IF(ISERROR($V1869),"",OFFSET('Smelter Look-up'!$H$4,$V1869-4,0))</f>
        <v/>
      </c>
      <c r="J1869" s="218" t="str">
        <f ca="1">IF(ISERROR($V1869),"",OFFSET('Smelter Look-up'!$I$4,$V1869-4,0))</f>
        <v/>
      </c>
      <c r="K1869" s="267"/>
      <c r="L1869" s="267"/>
      <c r="M1869" s="267"/>
      <c r="N1869" s="267"/>
      <c r="O1869" s="267"/>
      <c r="P1869" s="219"/>
      <c r="Q1869" s="268"/>
      <c r="R1869" s="216" t="str">
        <f ca="1">IF(ISERROR($V1869),"",OFFSET('Smelter Look-up'!$C$4,$V1869-4,0)&amp;"")</f>
        <v/>
      </c>
      <c r="S1869" s="224" t="str">
        <f t="shared" ca="1" si="90"/>
        <v/>
      </c>
      <c r="T1869" s="224" t="str">
        <f ca="1">IF(B1869="","",IF(ISERROR(MATCH($J1869,SorP!$B$1:$B$6230,0)),"",INDIRECT("'SorP'!$A$"&amp;MATCH($J1869,SorP!$B$1:$B$6230,0))))</f>
        <v/>
      </c>
      <c r="U1869" s="239"/>
      <c r="V1869" s="269" t="e">
        <f>IF(C1869="",NA(),MATCH($B1869&amp;$C1869,'Smelter Look-up'!$J:$J,0))</f>
        <v>#N/A</v>
      </c>
      <c r="W1869" s="270"/>
      <c r="X1869" s="270">
        <f t="shared" ca="1" si="91"/>
        <v>0</v>
      </c>
      <c r="Y1869" s="270"/>
      <c r="Z1869" s="270"/>
      <c r="AB1869" s="272" t="str">
        <f t="shared" si="92"/>
        <v/>
      </c>
    </row>
    <row r="1870" spans="1:28" s="271" customFormat="1" ht="20.25">
      <c r="A1870" s="215"/>
      <c r="B1870" s="216" t="str">
        <f>IF(LEN(A1870)=0,"",INDEX('Smelter Look-up'!$A:$A,MATCH($A1870,'Smelter Look-up'!$E:$E,0)))</f>
        <v/>
      </c>
      <c r="C1870" s="220" t="str">
        <f>IF(LEN(A1870)=0,"",INDEX('Smelter Look-up'!$C:$C,MATCH($A1870,'Smelter Look-up'!$E:$E,0)))</f>
        <v/>
      </c>
      <c r="D1870" s="216"/>
      <c r="E1870" s="216" t="str">
        <f ca="1">IF(ISERROR($V1870),"",OFFSET('Smelter Look-up'!$D$4,$V1870-4,0)&amp;"")</f>
        <v/>
      </c>
      <c r="F1870" s="216" t="str">
        <f ca="1">IF(ISERROR($V1870),"",OFFSET('Smelter Look-up'!$E$4,$V1870-4,0))</f>
        <v/>
      </c>
      <c r="G1870" s="216" t="str">
        <f ca="1">IF(C1870=$X$4,"Enter smelter details", IF(ISERROR($V1870),"",OFFSET('Smelter Look-up'!$F$4,$V1870-4,0)))</f>
        <v/>
      </c>
      <c r="H1870" s="217" t="str">
        <f ca="1">IF(ISERROR($V1870),"",OFFSET('Smelter Look-up'!$G$4,$V1870-4,0))</f>
        <v/>
      </c>
      <c r="I1870" s="218" t="str">
        <f ca="1">IF(ISERROR($V1870),"",OFFSET('Smelter Look-up'!$H$4,$V1870-4,0))</f>
        <v/>
      </c>
      <c r="J1870" s="218" t="str">
        <f ca="1">IF(ISERROR($V1870),"",OFFSET('Smelter Look-up'!$I$4,$V1870-4,0))</f>
        <v/>
      </c>
      <c r="K1870" s="267"/>
      <c r="L1870" s="267"/>
      <c r="M1870" s="267"/>
      <c r="N1870" s="267"/>
      <c r="O1870" s="267"/>
      <c r="P1870" s="219"/>
      <c r="Q1870" s="268"/>
      <c r="R1870" s="216" t="str">
        <f ca="1">IF(ISERROR($V1870),"",OFFSET('Smelter Look-up'!$C$4,$V1870-4,0)&amp;"")</f>
        <v/>
      </c>
      <c r="S1870" s="224" t="str">
        <f t="shared" ca="1" si="90"/>
        <v/>
      </c>
      <c r="T1870" s="224" t="str">
        <f ca="1">IF(B1870="","",IF(ISERROR(MATCH($J1870,SorP!$B$1:$B$6230,0)),"",INDIRECT("'SorP'!$A$"&amp;MATCH($J1870,SorP!$B$1:$B$6230,0))))</f>
        <v/>
      </c>
      <c r="U1870" s="239"/>
      <c r="V1870" s="269" t="e">
        <f>IF(C1870="",NA(),MATCH($B1870&amp;$C1870,'Smelter Look-up'!$J:$J,0))</f>
        <v>#N/A</v>
      </c>
      <c r="W1870" s="270"/>
      <c r="X1870" s="270">
        <f t="shared" ca="1" si="91"/>
        <v>0</v>
      </c>
      <c r="Y1870" s="270"/>
      <c r="Z1870" s="270"/>
      <c r="AB1870" s="272" t="str">
        <f t="shared" si="92"/>
        <v/>
      </c>
    </row>
    <row r="1871" spans="1:28" s="271" customFormat="1" ht="20.25">
      <c r="A1871" s="215"/>
      <c r="B1871" s="216" t="str">
        <f>IF(LEN(A1871)=0,"",INDEX('Smelter Look-up'!$A:$A,MATCH($A1871,'Smelter Look-up'!$E:$E,0)))</f>
        <v/>
      </c>
      <c r="C1871" s="220" t="str">
        <f>IF(LEN(A1871)=0,"",INDEX('Smelter Look-up'!$C:$C,MATCH($A1871,'Smelter Look-up'!$E:$E,0)))</f>
        <v/>
      </c>
      <c r="D1871" s="216"/>
      <c r="E1871" s="216" t="str">
        <f ca="1">IF(ISERROR($V1871),"",OFFSET('Smelter Look-up'!$D$4,$V1871-4,0)&amp;"")</f>
        <v/>
      </c>
      <c r="F1871" s="216" t="str">
        <f ca="1">IF(ISERROR($V1871),"",OFFSET('Smelter Look-up'!$E$4,$V1871-4,0))</f>
        <v/>
      </c>
      <c r="G1871" s="216" t="str">
        <f ca="1">IF(C1871=$X$4,"Enter smelter details", IF(ISERROR($V1871),"",OFFSET('Smelter Look-up'!$F$4,$V1871-4,0)))</f>
        <v/>
      </c>
      <c r="H1871" s="217" t="str">
        <f ca="1">IF(ISERROR($V1871),"",OFFSET('Smelter Look-up'!$G$4,$V1871-4,0))</f>
        <v/>
      </c>
      <c r="I1871" s="218" t="str">
        <f ca="1">IF(ISERROR($V1871),"",OFFSET('Smelter Look-up'!$H$4,$V1871-4,0))</f>
        <v/>
      </c>
      <c r="J1871" s="218" t="str">
        <f ca="1">IF(ISERROR($V1871),"",OFFSET('Smelter Look-up'!$I$4,$V1871-4,0))</f>
        <v/>
      </c>
      <c r="K1871" s="267"/>
      <c r="L1871" s="267"/>
      <c r="M1871" s="267"/>
      <c r="N1871" s="267"/>
      <c r="O1871" s="267"/>
      <c r="P1871" s="219"/>
      <c r="Q1871" s="268"/>
      <c r="R1871" s="216" t="str">
        <f ca="1">IF(ISERROR($V1871),"",OFFSET('Smelter Look-up'!$C$4,$V1871-4,0)&amp;"")</f>
        <v/>
      </c>
      <c r="S1871" s="224" t="str">
        <f t="shared" ca="1" si="90"/>
        <v/>
      </c>
      <c r="T1871" s="224" t="str">
        <f ca="1">IF(B1871="","",IF(ISERROR(MATCH($J1871,SorP!$B$1:$B$6230,0)),"",INDIRECT("'SorP'!$A$"&amp;MATCH($J1871,SorP!$B$1:$B$6230,0))))</f>
        <v/>
      </c>
      <c r="U1871" s="239"/>
      <c r="V1871" s="269" t="e">
        <f>IF(C1871="",NA(),MATCH($B1871&amp;$C1871,'Smelter Look-up'!$J:$J,0))</f>
        <v>#N/A</v>
      </c>
      <c r="W1871" s="270"/>
      <c r="X1871" s="270">
        <f t="shared" ca="1" si="91"/>
        <v>0</v>
      </c>
      <c r="Y1871" s="270"/>
      <c r="Z1871" s="270"/>
      <c r="AB1871" s="272" t="str">
        <f t="shared" si="92"/>
        <v/>
      </c>
    </row>
    <row r="1872" spans="1:28" s="271" customFormat="1" ht="20.25">
      <c r="A1872" s="215"/>
      <c r="B1872" s="216" t="str">
        <f>IF(LEN(A1872)=0,"",INDEX('Smelter Look-up'!$A:$A,MATCH($A1872,'Smelter Look-up'!$E:$E,0)))</f>
        <v/>
      </c>
      <c r="C1872" s="220" t="str">
        <f>IF(LEN(A1872)=0,"",INDEX('Smelter Look-up'!$C:$C,MATCH($A1872,'Smelter Look-up'!$E:$E,0)))</f>
        <v/>
      </c>
      <c r="D1872" s="216"/>
      <c r="E1872" s="216" t="str">
        <f ca="1">IF(ISERROR($V1872),"",OFFSET('Smelter Look-up'!$D$4,$V1872-4,0)&amp;"")</f>
        <v/>
      </c>
      <c r="F1872" s="216" t="str">
        <f ca="1">IF(ISERROR($V1872),"",OFFSET('Smelter Look-up'!$E$4,$V1872-4,0))</f>
        <v/>
      </c>
      <c r="G1872" s="216" t="str">
        <f ca="1">IF(C1872=$X$4,"Enter smelter details", IF(ISERROR($V1872),"",OFFSET('Smelter Look-up'!$F$4,$V1872-4,0)))</f>
        <v/>
      </c>
      <c r="H1872" s="217" t="str">
        <f ca="1">IF(ISERROR($V1872),"",OFFSET('Smelter Look-up'!$G$4,$V1872-4,0))</f>
        <v/>
      </c>
      <c r="I1872" s="218" t="str">
        <f ca="1">IF(ISERROR($V1872),"",OFFSET('Smelter Look-up'!$H$4,$V1872-4,0))</f>
        <v/>
      </c>
      <c r="J1872" s="218" t="str">
        <f ca="1">IF(ISERROR($V1872),"",OFFSET('Smelter Look-up'!$I$4,$V1872-4,0))</f>
        <v/>
      </c>
      <c r="K1872" s="267"/>
      <c r="L1872" s="267"/>
      <c r="M1872" s="267"/>
      <c r="N1872" s="267"/>
      <c r="O1872" s="267"/>
      <c r="P1872" s="219"/>
      <c r="Q1872" s="268"/>
      <c r="R1872" s="216" t="str">
        <f ca="1">IF(ISERROR($V1872),"",OFFSET('Smelter Look-up'!$C$4,$V1872-4,0)&amp;"")</f>
        <v/>
      </c>
      <c r="S1872" s="224" t="str">
        <f t="shared" ca="1" si="90"/>
        <v/>
      </c>
      <c r="T1872" s="224" t="str">
        <f ca="1">IF(B1872="","",IF(ISERROR(MATCH($J1872,SorP!$B$1:$B$6230,0)),"",INDIRECT("'SorP'!$A$"&amp;MATCH($J1872,SorP!$B$1:$B$6230,0))))</f>
        <v/>
      </c>
      <c r="U1872" s="239"/>
      <c r="V1872" s="269" t="e">
        <f>IF(C1872="",NA(),MATCH($B1872&amp;$C1872,'Smelter Look-up'!$J:$J,0))</f>
        <v>#N/A</v>
      </c>
      <c r="W1872" s="270"/>
      <c r="X1872" s="270">
        <f t="shared" ca="1" si="91"/>
        <v>0</v>
      </c>
      <c r="Y1872" s="270"/>
      <c r="Z1872" s="270"/>
      <c r="AB1872" s="272" t="str">
        <f t="shared" si="92"/>
        <v/>
      </c>
    </row>
    <row r="1873" spans="1:28" s="271" customFormat="1" ht="20.25">
      <c r="A1873" s="215"/>
      <c r="B1873" s="216" t="str">
        <f>IF(LEN(A1873)=0,"",INDEX('Smelter Look-up'!$A:$A,MATCH($A1873,'Smelter Look-up'!$E:$E,0)))</f>
        <v/>
      </c>
      <c r="C1873" s="220" t="str">
        <f>IF(LEN(A1873)=0,"",INDEX('Smelter Look-up'!$C:$C,MATCH($A1873,'Smelter Look-up'!$E:$E,0)))</f>
        <v/>
      </c>
      <c r="D1873" s="216"/>
      <c r="E1873" s="216" t="str">
        <f ca="1">IF(ISERROR($V1873),"",OFFSET('Smelter Look-up'!$D$4,$V1873-4,0)&amp;"")</f>
        <v/>
      </c>
      <c r="F1873" s="216" t="str">
        <f ca="1">IF(ISERROR($V1873),"",OFFSET('Smelter Look-up'!$E$4,$V1873-4,0))</f>
        <v/>
      </c>
      <c r="G1873" s="216" t="str">
        <f ca="1">IF(C1873=$X$4,"Enter smelter details", IF(ISERROR($V1873),"",OFFSET('Smelter Look-up'!$F$4,$V1873-4,0)))</f>
        <v/>
      </c>
      <c r="H1873" s="217" t="str">
        <f ca="1">IF(ISERROR($V1873),"",OFFSET('Smelter Look-up'!$G$4,$V1873-4,0))</f>
        <v/>
      </c>
      <c r="I1873" s="218" t="str">
        <f ca="1">IF(ISERROR($V1873),"",OFFSET('Smelter Look-up'!$H$4,$V1873-4,0))</f>
        <v/>
      </c>
      <c r="J1873" s="218" t="str">
        <f ca="1">IF(ISERROR($V1873),"",OFFSET('Smelter Look-up'!$I$4,$V1873-4,0))</f>
        <v/>
      </c>
      <c r="K1873" s="267"/>
      <c r="L1873" s="267"/>
      <c r="M1873" s="267"/>
      <c r="N1873" s="267"/>
      <c r="O1873" s="267"/>
      <c r="P1873" s="219"/>
      <c r="Q1873" s="268"/>
      <c r="R1873" s="216" t="str">
        <f ca="1">IF(ISERROR($V1873),"",OFFSET('Smelter Look-up'!$C$4,$V1873-4,0)&amp;"")</f>
        <v/>
      </c>
      <c r="S1873" s="224" t="str">
        <f t="shared" ca="1" si="90"/>
        <v/>
      </c>
      <c r="T1873" s="224" t="str">
        <f ca="1">IF(B1873="","",IF(ISERROR(MATCH($J1873,SorP!$B$1:$B$6230,0)),"",INDIRECT("'SorP'!$A$"&amp;MATCH($J1873,SorP!$B$1:$B$6230,0))))</f>
        <v/>
      </c>
      <c r="U1873" s="239"/>
      <c r="V1873" s="269" t="e">
        <f>IF(C1873="",NA(),MATCH($B1873&amp;$C1873,'Smelter Look-up'!$J:$J,0))</f>
        <v>#N/A</v>
      </c>
      <c r="W1873" s="270"/>
      <c r="X1873" s="270">
        <f t="shared" ca="1" si="91"/>
        <v>0</v>
      </c>
      <c r="Y1873" s="270"/>
      <c r="Z1873" s="270"/>
      <c r="AB1873" s="272" t="str">
        <f t="shared" si="92"/>
        <v/>
      </c>
    </row>
    <row r="1874" spans="1:28" s="271" customFormat="1" ht="20.25">
      <c r="A1874" s="215"/>
      <c r="B1874" s="216" t="str">
        <f>IF(LEN(A1874)=0,"",INDEX('Smelter Look-up'!$A:$A,MATCH($A1874,'Smelter Look-up'!$E:$E,0)))</f>
        <v/>
      </c>
      <c r="C1874" s="220" t="str">
        <f>IF(LEN(A1874)=0,"",INDEX('Smelter Look-up'!$C:$C,MATCH($A1874,'Smelter Look-up'!$E:$E,0)))</f>
        <v/>
      </c>
      <c r="D1874" s="216"/>
      <c r="E1874" s="216" t="str">
        <f ca="1">IF(ISERROR($V1874),"",OFFSET('Smelter Look-up'!$D$4,$V1874-4,0)&amp;"")</f>
        <v/>
      </c>
      <c r="F1874" s="216" t="str">
        <f ca="1">IF(ISERROR($V1874),"",OFFSET('Smelter Look-up'!$E$4,$V1874-4,0))</f>
        <v/>
      </c>
      <c r="G1874" s="216" t="str">
        <f ca="1">IF(C1874=$X$4,"Enter smelter details", IF(ISERROR($V1874),"",OFFSET('Smelter Look-up'!$F$4,$V1874-4,0)))</f>
        <v/>
      </c>
      <c r="H1874" s="217" t="str">
        <f ca="1">IF(ISERROR($V1874),"",OFFSET('Smelter Look-up'!$G$4,$V1874-4,0))</f>
        <v/>
      </c>
      <c r="I1874" s="218" t="str">
        <f ca="1">IF(ISERROR($V1874),"",OFFSET('Smelter Look-up'!$H$4,$V1874-4,0))</f>
        <v/>
      </c>
      <c r="J1874" s="218" t="str">
        <f ca="1">IF(ISERROR($V1874),"",OFFSET('Smelter Look-up'!$I$4,$V1874-4,0))</f>
        <v/>
      </c>
      <c r="K1874" s="267"/>
      <c r="L1874" s="267"/>
      <c r="M1874" s="267"/>
      <c r="N1874" s="267"/>
      <c r="O1874" s="267"/>
      <c r="P1874" s="219"/>
      <c r="Q1874" s="268"/>
      <c r="R1874" s="216" t="str">
        <f ca="1">IF(ISERROR($V1874),"",OFFSET('Smelter Look-up'!$C$4,$V1874-4,0)&amp;"")</f>
        <v/>
      </c>
      <c r="S1874" s="224" t="str">
        <f t="shared" ca="1" si="90"/>
        <v/>
      </c>
      <c r="T1874" s="224" t="str">
        <f ca="1">IF(B1874="","",IF(ISERROR(MATCH($J1874,SorP!$B$1:$B$6230,0)),"",INDIRECT("'SorP'!$A$"&amp;MATCH($J1874,SorP!$B$1:$B$6230,0))))</f>
        <v/>
      </c>
      <c r="U1874" s="239"/>
      <c r="V1874" s="269" t="e">
        <f>IF(C1874="",NA(),MATCH($B1874&amp;$C1874,'Smelter Look-up'!$J:$J,0))</f>
        <v>#N/A</v>
      </c>
      <c r="W1874" s="270"/>
      <c r="X1874" s="270">
        <f t="shared" ca="1" si="91"/>
        <v>0</v>
      </c>
      <c r="Y1874" s="270"/>
      <c r="Z1874" s="270"/>
      <c r="AB1874" s="272" t="str">
        <f t="shared" si="92"/>
        <v/>
      </c>
    </row>
    <row r="1875" spans="1:28" s="271" customFormat="1" ht="20.25">
      <c r="A1875" s="215"/>
      <c r="B1875" s="216" t="str">
        <f>IF(LEN(A1875)=0,"",INDEX('Smelter Look-up'!$A:$A,MATCH($A1875,'Smelter Look-up'!$E:$E,0)))</f>
        <v/>
      </c>
      <c r="C1875" s="220" t="str">
        <f>IF(LEN(A1875)=0,"",INDEX('Smelter Look-up'!$C:$C,MATCH($A1875,'Smelter Look-up'!$E:$E,0)))</f>
        <v/>
      </c>
      <c r="D1875" s="216"/>
      <c r="E1875" s="216" t="str">
        <f ca="1">IF(ISERROR($V1875),"",OFFSET('Smelter Look-up'!$D$4,$V1875-4,0)&amp;"")</f>
        <v/>
      </c>
      <c r="F1875" s="216" t="str">
        <f ca="1">IF(ISERROR($V1875),"",OFFSET('Smelter Look-up'!$E$4,$V1875-4,0))</f>
        <v/>
      </c>
      <c r="G1875" s="216" t="str">
        <f ca="1">IF(C1875=$X$4,"Enter smelter details", IF(ISERROR($V1875),"",OFFSET('Smelter Look-up'!$F$4,$V1875-4,0)))</f>
        <v/>
      </c>
      <c r="H1875" s="217" t="str">
        <f ca="1">IF(ISERROR($V1875),"",OFFSET('Smelter Look-up'!$G$4,$V1875-4,0))</f>
        <v/>
      </c>
      <c r="I1875" s="218" t="str">
        <f ca="1">IF(ISERROR($V1875),"",OFFSET('Smelter Look-up'!$H$4,$V1875-4,0))</f>
        <v/>
      </c>
      <c r="J1875" s="218" t="str">
        <f ca="1">IF(ISERROR($V1875),"",OFFSET('Smelter Look-up'!$I$4,$V1875-4,0))</f>
        <v/>
      </c>
      <c r="K1875" s="267"/>
      <c r="L1875" s="267"/>
      <c r="M1875" s="267"/>
      <c r="N1875" s="267"/>
      <c r="O1875" s="267"/>
      <c r="P1875" s="219"/>
      <c r="Q1875" s="268"/>
      <c r="R1875" s="216" t="str">
        <f ca="1">IF(ISERROR($V1875),"",OFFSET('Smelter Look-up'!$C$4,$V1875-4,0)&amp;"")</f>
        <v/>
      </c>
      <c r="S1875" s="224" t="str">
        <f t="shared" ca="1" si="90"/>
        <v/>
      </c>
      <c r="T1875" s="224" t="str">
        <f ca="1">IF(B1875="","",IF(ISERROR(MATCH($J1875,SorP!$B$1:$B$6230,0)),"",INDIRECT("'SorP'!$A$"&amp;MATCH($J1875,SorP!$B$1:$B$6230,0))))</f>
        <v/>
      </c>
      <c r="U1875" s="239"/>
      <c r="V1875" s="269" t="e">
        <f>IF(C1875="",NA(),MATCH($B1875&amp;$C1875,'Smelter Look-up'!$J:$J,0))</f>
        <v>#N/A</v>
      </c>
      <c r="W1875" s="270"/>
      <c r="X1875" s="270">
        <f t="shared" ca="1" si="91"/>
        <v>0</v>
      </c>
      <c r="Y1875" s="270"/>
      <c r="Z1875" s="270"/>
      <c r="AB1875" s="272" t="str">
        <f t="shared" si="92"/>
        <v/>
      </c>
    </row>
    <row r="1876" spans="1:28" s="271" customFormat="1" ht="20.25">
      <c r="A1876" s="215"/>
      <c r="B1876" s="216" t="str">
        <f>IF(LEN(A1876)=0,"",INDEX('Smelter Look-up'!$A:$A,MATCH($A1876,'Smelter Look-up'!$E:$E,0)))</f>
        <v/>
      </c>
      <c r="C1876" s="220" t="str">
        <f>IF(LEN(A1876)=0,"",INDEX('Smelter Look-up'!$C:$C,MATCH($A1876,'Smelter Look-up'!$E:$E,0)))</f>
        <v/>
      </c>
      <c r="D1876" s="216"/>
      <c r="E1876" s="216" t="str">
        <f ca="1">IF(ISERROR($V1876),"",OFFSET('Smelter Look-up'!$D$4,$V1876-4,0)&amp;"")</f>
        <v/>
      </c>
      <c r="F1876" s="216" t="str">
        <f ca="1">IF(ISERROR($V1876),"",OFFSET('Smelter Look-up'!$E$4,$V1876-4,0))</f>
        <v/>
      </c>
      <c r="G1876" s="216" t="str">
        <f ca="1">IF(C1876=$X$4,"Enter smelter details", IF(ISERROR($V1876),"",OFFSET('Smelter Look-up'!$F$4,$V1876-4,0)))</f>
        <v/>
      </c>
      <c r="H1876" s="217" t="str">
        <f ca="1">IF(ISERROR($V1876),"",OFFSET('Smelter Look-up'!$G$4,$V1876-4,0))</f>
        <v/>
      </c>
      <c r="I1876" s="218" t="str">
        <f ca="1">IF(ISERROR($V1876),"",OFFSET('Smelter Look-up'!$H$4,$V1876-4,0))</f>
        <v/>
      </c>
      <c r="J1876" s="218" t="str">
        <f ca="1">IF(ISERROR($V1876),"",OFFSET('Smelter Look-up'!$I$4,$V1876-4,0))</f>
        <v/>
      </c>
      <c r="K1876" s="267"/>
      <c r="L1876" s="267"/>
      <c r="M1876" s="267"/>
      <c r="N1876" s="267"/>
      <c r="O1876" s="267"/>
      <c r="P1876" s="219"/>
      <c r="Q1876" s="268"/>
      <c r="R1876" s="216" t="str">
        <f ca="1">IF(ISERROR($V1876),"",OFFSET('Smelter Look-up'!$C$4,$V1876-4,0)&amp;"")</f>
        <v/>
      </c>
      <c r="S1876" s="224" t="str">
        <f t="shared" ca="1" si="90"/>
        <v/>
      </c>
      <c r="T1876" s="224" t="str">
        <f ca="1">IF(B1876="","",IF(ISERROR(MATCH($J1876,SorP!$B$1:$B$6230,0)),"",INDIRECT("'SorP'!$A$"&amp;MATCH($J1876,SorP!$B$1:$B$6230,0))))</f>
        <v/>
      </c>
      <c r="U1876" s="239"/>
      <c r="V1876" s="269" t="e">
        <f>IF(C1876="",NA(),MATCH($B1876&amp;$C1876,'Smelter Look-up'!$J:$J,0))</f>
        <v>#N/A</v>
      </c>
      <c r="W1876" s="270"/>
      <c r="X1876" s="270">
        <f t="shared" ca="1" si="91"/>
        <v>0</v>
      </c>
      <c r="Y1876" s="270"/>
      <c r="Z1876" s="270"/>
      <c r="AB1876" s="272" t="str">
        <f t="shared" si="92"/>
        <v/>
      </c>
    </row>
    <row r="1877" spans="1:28" s="271" customFormat="1" ht="20.25">
      <c r="A1877" s="215"/>
      <c r="B1877" s="216" t="str">
        <f>IF(LEN(A1877)=0,"",INDEX('Smelter Look-up'!$A:$A,MATCH($A1877,'Smelter Look-up'!$E:$E,0)))</f>
        <v/>
      </c>
      <c r="C1877" s="220" t="str">
        <f>IF(LEN(A1877)=0,"",INDEX('Smelter Look-up'!$C:$C,MATCH($A1877,'Smelter Look-up'!$E:$E,0)))</f>
        <v/>
      </c>
      <c r="D1877" s="216"/>
      <c r="E1877" s="216" t="str">
        <f ca="1">IF(ISERROR($V1877),"",OFFSET('Smelter Look-up'!$D$4,$V1877-4,0)&amp;"")</f>
        <v/>
      </c>
      <c r="F1877" s="216" t="str">
        <f ca="1">IF(ISERROR($V1877),"",OFFSET('Smelter Look-up'!$E$4,$V1877-4,0))</f>
        <v/>
      </c>
      <c r="G1877" s="216" t="str">
        <f ca="1">IF(C1877=$X$4,"Enter smelter details", IF(ISERROR($V1877),"",OFFSET('Smelter Look-up'!$F$4,$V1877-4,0)))</f>
        <v/>
      </c>
      <c r="H1877" s="217" t="str">
        <f ca="1">IF(ISERROR($V1877),"",OFFSET('Smelter Look-up'!$G$4,$V1877-4,0))</f>
        <v/>
      </c>
      <c r="I1877" s="218" t="str">
        <f ca="1">IF(ISERROR($V1877),"",OFFSET('Smelter Look-up'!$H$4,$V1877-4,0))</f>
        <v/>
      </c>
      <c r="J1877" s="218" t="str">
        <f ca="1">IF(ISERROR($V1877),"",OFFSET('Smelter Look-up'!$I$4,$V1877-4,0))</f>
        <v/>
      </c>
      <c r="K1877" s="267"/>
      <c r="L1877" s="267"/>
      <c r="M1877" s="267"/>
      <c r="N1877" s="267"/>
      <c r="O1877" s="267"/>
      <c r="P1877" s="219"/>
      <c r="Q1877" s="268"/>
      <c r="R1877" s="216" t="str">
        <f ca="1">IF(ISERROR($V1877),"",OFFSET('Smelter Look-up'!$C$4,$V1877-4,0)&amp;"")</f>
        <v/>
      </c>
      <c r="S1877" s="224" t="str">
        <f t="shared" ca="1" si="90"/>
        <v/>
      </c>
      <c r="T1877" s="224" t="str">
        <f ca="1">IF(B1877="","",IF(ISERROR(MATCH($J1877,SorP!$B$1:$B$6230,0)),"",INDIRECT("'SorP'!$A$"&amp;MATCH($J1877,SorP!$B$1:$B$6230,0))))</f>
        <v/>
      </c>
      <c r="U1877" s="239"/>
      <c r="V1877" s="269" t="e">
        <f>IF(C1877="",NA(),MATCH($B1877&amp;$C1877,'Smelter Look-up'!$J:$J,0))</f>
        <v>#N/A</v>
      </c>
      <c r="W1877" s="270"/>
      <c r="X1877" s="270">
        <f t="shared" ca="1" si="91"/>
        <v>0</v>
      </c>
      <c r="Y1877" s="270"/>
      <c r="Z1877" s="270"/>
      <c r="AB1877" s="272" t="str">
        <f t="shared" si="92"/>
        <v/>
      </c>
    </row>
    <row r="1878" spans="1:28" s="271" customFormat="1" ht="20.25">
      <c r="A1878" s="215"/>
      <c r="B1878" s="216" t="str">
        <f>IF(LEN(A1878)=0,"",INDEX('Smelter Look-up'!$A:$A,MATCH($A1878,'Smelter Look-up'!$E:$E,0)))</f>
        <v/>
      </c>
      <c r="C1878" s="220" t="str">
        <f>IF(LEN(A1878)=0,"",INDEX('Smelter Look-up'!$C:$C,MATCH($A1878,'Smelter Look-up'!$E:$E,0)))</f>
        <v/>
      </c>
      <c r="D1878" s="216"/>
      <c r="E1878" s="216" t="str">
        <f ca="1">IF(ISERROR($V1878),"",OFFSET('Smelter Look-up'!$D$4,$V1878-4,0)&amp;"")</f>
        <v/>
      </c>
      <c r="F1878" s="216" t="str">
        <f ca="1">IF(ISERROR($V1878),"",OFFSET('Smelter Look-up'!$E$4,$V1878-4,0))</f>
        <v/>
      </c>
      <c r="G1878" s="216" t="str">
        <f ca="1">IF(C1878=$X$4,"Enter smelter details", IF(ISERROR($V1878),"",OFFSET('Smelter Look-up'!$F$4,$V1878-4,0)))</f>
        <v/>
      </c>
      <c r="H1878" s="217" t="str">
        <f ca="1">IF(ISERROR($V1878),"",OFFSET('Smelter Look-up'!$G$4,$V1878-4,0))</f>
        <v/>
      </c>
      <c r="I1878" s="218" t="str">
        <f ca="1">IF(ISERROR($V1878),"",OFFSET('Smelter Look-up'!$H$4,$V1878-4,0))</f>
        <v/>
      </c>
      <c r="J1878" s="218" t="str">
        <f ca="1">IF(ISERROR($V1878),"",OFFSET('Smelter Look-up'!$I$4,$V1878-4,0))</f>
        <v/>
      </c>
      <c r="K1878" s="267"/>
      <c r="L1878" s="267"/>
      <c r="M1878" s="267"/>
      <c r="N1878" s="267"/>
      <c r="O1878" s="267"/>
      <c r="P1878" s="219"/>
      <c r="Q1878" s="268"/>
      <c r="R1878" s="216" t="str">
        <f ca="1">IF(ISERROR($V1878),"",OFFSET('Smelter Look-up'!$C$4,$V1878-4,0)&amp;"")</f>
        <v/>
      </c>
      <c r="S1878" s="224" t="str">
        <f t="shared" ca="1" si="90"/>
        <v/>
      </c>
      <c r="T1878" s="224" t="str">
        <f ca="1">IF(B1878="","",IF(ISERROR(MATCH($J1878,SorP!$B$1:$B$6230,0)),"",INDIRECT("'SorP'!$A$"&amp;MATCH($J1878,SorP!$B$1:$B$6230,0))))</f>
        <v/>
      </c>
      <c r="U1878" s="239"/>
      <c r="V1878" s="269" t="e">
        <f>IF(C1878="",NA(),MATCH($B1878&amp;$C1878,'Smelter Look-up'!$J:$J,0))</f>
        <v>#N/A</v>
      </c>
      <c r="W1878" s="270"/>
      <c r="X1878" s="270">
        <f t="shared" ca="1" si="91"/>
        <v>0</v>
      </c>
      <c r="Y1878" s="270"/>
      <c r="Z1878" s="270"/>
      <c r="AB1878" s="272" t="str">
        <f t="shared" si="92"/>
        <v/>
      </c>
    </row>
    <row r="1879" spans="1:28" s="271" customFormat="1" ht="20.25">
      <c r="A1879" s="215"/>
      <c r="B1879" s="216" t="str">
        <f>IF(LEN(A1879)=0,"",INDEX('Smelter Look-up'!$A:$A,MATCH($A1879,'Smelter Look-up'!$E:$E,0)))</f>
        <v/>
      </c>
      <c r="C1879" s="220" t="str">
        <f>IF(LEN(A1879)=0,"",INDEX('Smelter Look-up'!$C:$C,MATCH($A1879,'Smelter Look-up'!$E:$E,0)))</f>
        <v/>
      </c>
      <c r="D1879" s="216"/>
      <c r="E1879" s="216" t="str">
        <f ca="1">IF(ISERROR($V1879),"",OFFSET('Smelter Look-up'!$D$4,$V1879-4,0)&amp;"")</f>
        <v/>
      </c>
      <c r="F1879" s="216" t="str">
        <f ca="1">IF(ISERROR($V1879),"",OFFSET('Smelter Look-up'!$E$4,$V1879-4,0))</f>
        <v/>
      </c>
      <c r="G1879" s="216" t="str">
        <f ca="1">IF(C1879=$X$4,"Enter smelter details", IF(ISERROR($V1879),"",OFFSET('Smelter Look-up'!$F$4,$V1879-4,0)))</f>
        <v/>
      </c>
      <c r="H1879" s="217" t="str">
        <f ca="1">IF(ISERROR($V1879),"",OFFSET('Smelter Look-up'!$G$4,$V1879-4,0))</f>
        <v/>
      </c>
      <c r="I1879" s="218" t="str">
        <f ca="1">IF(ISERROR($V1879),"",OFFSET('Smelter Look-up'!$H$4,$V1879-4,0))</f>
        <v/>
      </c>
      <c r="J1879" s="218" t="str">
        <f ca="1">IF(ISERROR($V1879),"",OFFSET('Smelter Look-up'!$I$4,$V1879-4,0))</f>
        <v/>
      </c>
      <c r="K1879" s="267"/>
      <c r="L1879" s="267"/>
      <c r="M1879" s="267"/>
      <c r="N1879" s="267"/>
      <c r="O1879" s="267"/>
      <c r="P1879" s="219"/>
      <c r="Q1879" s="268"/>
      <c r="R1879" s="216" t="str">
        <f ca="1">IF(ISERROR($V1879),"",OFFSET('Smelter Look-up'!$C$4,$V1879-4,0)&amp;"")</f>
        <v/>
      </c>
      <c r="S1879" s="224" t="str">
        <f t="shared" ca="1" si="90"/>
        <v/>
      </c>
      <c r="T1879" s="224" t="str">
        <f ca="1">IF(B1879="","",IF(ISERROR(MATCH($J1879,SorP!$B$1:$B$6230,0)),"",INDIRECT("'SorP'!$A$"&amp;MATCH($J1879,SorP!$B$1:$B$6230,0))))</f>
        <v/>
      </c>
      <c r="U1879" s="239"/>
      <c r="V1879" s="269" t="e">
        <f>IF(C1879="",NA(),MATCH($B1879&amp;$C1879,'Smelter Look-up'!$J:$J,0))</f>
        <v>#N/A</v>
      </c>
      <c r="W1879" s="270"/>
      <c r="X1879" s="270">
        <f t="shared" ca="1" si="91"/>
        <v>0</v>
      </c>
      <c r="Y1879" s="270"/>
      <c r="Z1879" s="270"/>
      <c r="AB1879" s="272" t="str">
        <f t="shared" si="92"/>
        <v/>
      </c>
    </row>
    <row r="1880" spans="1:28" s="271" customFormat="1" ht="20.25">
      <c r="A1880" s="215"/>
      <c r="B1880" s="216" t="str">
        <f>IF(LEN(A1880)=0,"",INDEX('Smelter Look-up'!$A:$A,MATCH($A1880,'Smelter Look-up'!$E:$E,0)))</f>
        <v/>
      </c>
      <c r="C1880" s="220" t="str">
        <f>IF(LEN(A1880)=0,"",INDEX('Smelter Look-up'!$C:$C,MATCH($A1880,'Smelter Look-up'!$E:$E,0)))</f>
        <v/>
      </c>
      <c r="D1880" s="216"/>
      <c r="E1880" s="216" t="str">
        <f ca="1">IF(ISERROR($V1880),"",OFFSET('Smelter Look-up'!$D$4,$V1880-4,0)&amp;"")</f>
        <v/>
      </c>
      <c r="F1880" s="216" t="str">
        <f ca="1">IF(ISERROR($V1880),"",OFFSET('Smelter Look-up'!$E$4,$V1880-4,0))</f>
        <v/>
      </c>
      <c r="G1880" s="216" t="str">
        <f ca="1">IF(C1880=$X$4,"Enter smelter details", IF(ISERROR($V1880),"",OFFSET('Smelter Look-up'!$F$4,$V1880-4,0)))</f>
        <v/>
      </c>
      <c r="H1880" s="217" t="str">
        <f ca="1">IF(ISERROR($V1880),"",OFFSET('Smelter Look-up'!$G$4,$V1880-4,0))</f>
        <v/>
      </c>
      <c r="I1880" s="218" t="str">
        <f ca="1">IF(ISERROR($V1880),"",OFFSET('Smelter Look-up'!$H$4,$V1880-4,0))</f>
        <v/>
      </c>
      <c r="J1880" s="218" t="str">
        <f ca="1">IF(ISERROR($V1880),"",OFFSET('Smelter Look-up'!$I$4,$V1880-4,0))</f>
        <v/>
      </c>
      <c r="K1880" s="267"/>
      <c r="L1880" s="267"/>
      <c r="M1880" s="267"/>
      <c r="N1880" s="267"/>
      <c r="O1880" s="267"/>
      <c r="P1880" s="219"/>
      <c r="Q1880" s="268"/>
      <c r="R1880" s="216" t="str">
        <f ca="1">IF(ISERROR($V1880),"",OFFSET('Smelter Look-up'!$C$4,$V1880-4,0)&amp;"")</f>
        <v/>
      </c>
      <c r="S1880" s="224" t="str">
        <f t="shared" ca="1" si="90"/>
        <v/>
      </c>
      <c r="T1880" s="224" t="str">
        <f ca="1">IF(B1880="","",IF(ISERROR(MATCH($J1880,SorP!$B$1:$B$6230,0)),"",INDIRECT("'SorP'!$A$"&amp;MATCH($J1880,SorP!$B$1:$B$6230,0))))</f>
        <v/>
      </c>
      <c r="U1880" s="239"/>
      <c r="V1880" s="269" t="e">
        <f>IF(C1880="",NA(),MATCH($B1880&amp;$C1880,'Smelter Look-up'!$J:$J,0))</f>
        <v>#N/A</v>
      </c>
      <c r="W1880" s="270"/>
      <c r="X1880" s="270">
        <f t="shared" ca="1" si="91"/>
        <v>0</v>
      </c>
      <c r="Y1880" s="270"/>
      <c r="Z1880" s="270"/>
      <c r="AB1880" s="272" t="str">
        <f t="shared" si="92"/>
        <v/>
      </c>
    </row>
    <row r="1881" spans="1:28" s="271" customFormat="1" ht="20.25">
      <c r="A1881" s="215"/>
      <c r="B1881" s="216" t="str">
        <f>IF(LEN(A1881)=0,"",INDEX('Smelter Look-up'!$A:$A,MATCH($A1881,'Smelter Look-up'!$E:$E,0)))</f>
        <v/>
      </c>
      <c r="C1881" s="220" t="str">
        <f>IF(LEN(A1881)=0,"",INDEX('Smelter Look-up'!$C:$C,MATCH($A1881,'Smelter Look-up'!$E:$E,0)))</f>
        <v/>
      </c>
      <c r="D1881" s="216"/>
      <c r="E1881" s="216" t="str">
        <f ca="1">IF(ISERROR($V1881),"",OFFSET('Smelter Look-up'!$D$4,$V1881-4,0)&amp;"")</f>
        <v/>
      </c>
      <c r="F1881" s="216" t="str">
        <f ca="1">IF(ISERROR($V1881),"",OFFSET('Smelter Look-up'!$E$4,$V1881-4,0))</f>
        <v/>
      </c>
      <c r="G1881" s="216" t="str">
        <f ca="1">IF(C1881=$X$4,"Enter smelter details", IF(ISERROR($V1881),"",OFFSET('Smelter Look-up'!$F$4,$V1881-4,0)))</f>
        <v/>
      </c>
      <c r="H1881" s="217" t="str">
        <f ca="1">IF(ISERROR($V1881),"",OFFSET('Smelter Look-up'!$G$4,$V1881-4,0))</f>
        <v/>
      </c>
      <c r="I1881" s="218" t="str">
        <f ca="1">IF(ISERROR($V1881),"",OFFSET('Smelter Look-up'!$H$4,$V1881-4,0))</f>
        <v/>
      </c>
      <c r="J1881" s="218" t="str">
        <f ca="1">IF(ISERROR($V1881),"",OFFSET('Smelter Look-up'!$I$4,$V1881-4,0))</f>
        <v/>
      </c>
      <c r="K1881" s="267"/>
      <c r="L1881" s="267"/>
      <c r="M1881" s="267"/>
      <c r="N1881" s="267"/>
      <c r="O1881" s="267"/>
      <c r="P1881" s="219"/>
      <c r="Q1881" s="268"/>
      <c r="R1881" s="216" t="str">
        <f ca="1">IF(ISERROR($V1881),"",OFFSET('Smelter Look-up'!$C$4,$V1881-4,0)&amp;"")</f>
        <v/>
      </c>
      <c r="S1881" s="224" t="str">
        <f t="shared" ca="1" si="90"/>
        <v/>
      </c>
      <c r="T1881" s="224" t="str">
        <f ca="1">IF(B1881="","",IF(ISERROR(MATCH($J1881,SorP!$B$1:$B$6230,0)),"",INDIRECT("'SorP'!$A$"&amp;MATCH($J1881,SorP!$B$1:$B$6230,0))))</f>
        <v/>
      </c>
      <c r="U1881" s="239"/>
      <c r="V1881" s="269" t="e">
        <f>IF(C1881="",NA(),MATCH($B1881&amp;$C1881,'Smelter Look-up'!$J:$J,0))</f>
        <v>#N/A</v>
      </c>
      <c r="W1881" s="270"/>
      <c r="X1881" s="270">
        <f t="shared" ca="1" si="91"/>
        <v>0</v>
      </c>
      <c r="Y1881" s="270"/>
      <c r="Z1881" s="270"/>
      <c r="AB1881" s="272" t="str">
        <f t="shared" si="92"/>
        <v/>
      </c>
    </row>
    <row r="1882" spans="1:28" s="271" customFormat="1" ht="20.25">
      <c r="A1882" s="215"/>
      <c r="B1882" s="216" t="str">
        <f>IF(LEN(A1882)=0,"",INDEX('Smelter Look-up'!$A:$A,MATCH($A1882,'Smelter Look-up'!$E:$E,0)))</f>
        <v/>
      </c>
      <c r="C1882" s="220" t="str">
        <f>IF(LEN(A1882)=0,"",INDEX('Smelter Look-up'!$C:$C,MATCH($A1882,'Smelter Look-up'!$E:$E,0)))</f>
        <v/>
      </c>
      <c r="D1882" s="216"/>
      <c r="E1882" s="216" t="str">
        <f ca="1">IF(ISERROR($V1882),"",OFFSET('Smelter Look-up'!$D$4,$V1882-4,0)&amp;"")</f>
        <v/>
      </c>
      <c r="F1882" s="216" t="str">
        <f ca="1">IF(ISERROR($V1882),"",OFFSET('Smelter Look-up'!$E$4,$V1882-4,0))</f>
        <v/>
      </c>
      <c r="G1882" s="216" t="str">
        <f ca="1">IF(C1882=$X$4,"Enter smelter details", IF(ISERROR($V1882),"",OFFSET('Smelter Look-up'!$F$4,$V1882-4,0)))</f>
        <v/>
      </c>
      <c r="H1882" s="217" t="str">
        <f ca="1">IF(ISERROR($V1882),"",OFFSET('Smelter Look-up'!$G$4,$V1882-4,0))</f>
        <v/>
      </c>
      <c r="I1882" s="218" t="str">
        <f ca="1">IF(ISERROR($V1882),"",OFFSET('Smelter Look-up'!$H$4,$V1882-4,0))</f>
        <v/>
      </c>
      <c r="J1882" s="218" t="str">
        <f ca="1">IF(ISERROR($V1882),"",OFFSET('Smelter Look-up'!$I$4,$V1882-4,0))</f>
        <v/>
      </c>
      <c r="K1882" s="267"/>
      <c r="L1882" s="267"/>
      <c r="M1882" s="267"/>
      <c r="N1882" s="267"/>
      <c r="O1882" s="267"/>
      <c r="P1882" s="219"/>
      <c r="Q1882" s="268"/>
      <c r="R1882" s="216" t="str">
        <f ca="1">IF(ISERROR($V1882),"",OFFSET('Smelter Look-up'!$C$4,$V1882-4,0)&amp;"")</f>
        <v/>
      </c>
      <c r="S1882" s="224" t="str">
        <f t="shared" ca="1" si="90"/>
        <v/>
      </c>
      <c r="T1882" s="224" t="str">
        <f ca="1">IF(B1882="","",IF(ISERROR(MATCH($J1882,SorP!$B$1:$B$6230,0)),"",INDIRECT("'SorP'!$A$"&amp;MATCH($J1882,SorP!$B$1:$B$6230,0))))</f>
        <v/>
      </c>
      <c r="U1882" s="239"/>
      <c r="V1882" s="269" t="e">
        <f>IF(C1882="",NA(),MATCH($B1882&amp;$C1882,'Smelter Look-up'!$J:$J,0))</f>
        <v>#N/A</v>
      </c>
      <c r="W1882" s="270"/>
      <c r="X1882" s="270">
        <f t="shared" ca="1" si="91"/>
        <v>0</v>
      </c>
      <c r="Y1882" s="270"/>
      <c r="Z1882" s="270"/>
      <c r="AB1882" s="272" t="str">
        <f t="shared" si="92"/>
        <v/>
      </c>
    </row>
    <row r="1883" spans="1:28" s="271" customFormat="1" ht="20.25">
      <c r="A1883" s="215"/>
      <c r="B1883" s="216" t="str">
        <f>IF(LEN(A1883)=0,"",INDEX('Smelter Look-up'!$A:$A,MATCH($A1883,'Smelter Look-up'!$E:$E,0)))</f>
        <v/>
      </c>
      <c r="C1883" s="220" t="str">
        <f>IF(LEN(A1883)=0,"",INDEX('Smelter Look-up'!$C:$C,MATCH($A1883,'Smelter Look-up'!$E:$E,0)))</f>
        <v/>
      </c>
      <c r="D1883" s="216"/>
      <c r="E1883" s="216" t="str">
        <f ca="1">IF(ISERROR($V1883),"",OFFSET('Smelter Look-up'!$D$4,$V1883-4,0)&amp;"")</f>
        <v/>
      </c>
      <c r="F1883" s="216" t="str">
        <f ca="1">IF(ISERROR($V1883),"",OFFSET('Smelter Look-up'!$E$4,$V1883-4,0))</f>
        <v/>
      </c>
      <c r="G1883" s="216" t="str">
        <f ca="1">IF(C1883=$X$4,"Enter smelter details", IF(ISERROR($V1883),"",OFFSET('Smelter Look-up'!$F$4,$V1883-4,0)))</f>
        <v/>
      </c>
      <c r="H1883" s="217" t="str">
        <f ca="1">IF(ISERROR($V1883),"",OFFSET('Smelter Look-up'!$G$4,$V1883-4,0))</f>
        <v/>
      </c>
      <c r="I1883" s="218" t="str">
        <f ca="1">IF(ISERROR($V1883),"",OFFSET('Smelter Look-up'!$H$4,$V1883-4,0))</f>
        <v/>
      </c>
      <c r="J1883" s="218" t="str">
        <f ca="1">IF(ISERROR($V1883),"",OFFSET('Smelter Look-up'!$I$4,$V1883-4,0))</f>
        <v/>
      </c>
      <c r="K1883" s="267"/>
      <c r="L1883" s="267"/>
      <c r="M1883" s="267"/>
      <c r="N1883" s="267"/>
      <c r="O1883" s="267"/>
      <c r="P1883" s="219"/>
      <c r="Q1883" s="268"/>
      <c r="R1883" s="216" t="str">
        <f ca="1">IF(ISERROR($V1883),"",OFFSET('Smelter Look-up'!$C$4,$V1883-4,0)&amp;"")</f>
        <v/>
      </c>
      <c r="S1883" s="224" t="str">
        <f t="shared" ca="1" si="90"/>
        <v/>
      </c>
      <c r="T1883" s="224" t="str">
        <f ca="1">IF(B1883="","",IF(ISERROR(MATCH($J1883,SorP!$B$1:$B$6230,0)),"",INDIRECT("'SorP'!$A$"&amp;MATCH($J1883,SorP!$B$1:$B$6230,0))))</f>
        <v/>
      </c>
      <c r="U1883" s="239"/>
      <c r="V1883" s="269" t="e">
        <f>IF(C1883="",NA(),MATCH($B1883&amp;$C1883,'Smelter Look-up'!$J:$J,0))</f>
        <v>#N/A</v>
      </c>
      <c r="W1883" s="270"/>
      <c r="X1883" s="270">
        <f t="shared" ca="1" si="91"/>
        <v>0</v>
      </c>
      <c r="Y1883" s="270"/>
      <c r="Z1883" s="270"/>
      <c r="AB1883" s="272" t="str">
        <f t="shared" si="92"/>
        <v/>
      </c>
    </row>
    <row r="1884" spans="1:28" s="271" customFormat="1" ht="20.25">
      <c r="A1884" s="215"/>
      <c r="B1884" s="216" t="str">
        <f>IF(LEN(A1884)=0,"",INDEX('Smelter Look-up'!$A:$A,MATCH($A1884,'Smelter Look-up'!$E:$E,0)))</f>
        <v/>
      </c>
      <c r="C1884" s="220" t="str">
        <f>IF(LEN(A1884)=0,"",INDEX('Smelter Look-up'!$C:$C,MATCH($A1884,'Smelter Look-up'!$E:$E,0)))</f>
        <v/>
      </c>
      <c r="D1884" s="216"/>
      <c r="E1884" s="216" t="str">
        <f ca="1">IF(ISERROR($V1884),"",OFFSET('Smelter Look-up'!$D$4,$V1884-4,0)&amp;"")</f>
        <v/>
      </c>
      <c r="F1884" s="216" t="str">
        <f ca="1">IF(ISERROR($V1884),"",OFFSET('Smelter Look-up'!$E$4,$V1884-4,0))</f>
        <v/>
      </c>
      <c r="G1884" s="216" t="str">
        <f ca="1">IF(C1884=$X$4,"Enter smelter details", IF(ISERROR($V1884),"",OFFSET('Smelter Look-up'!$F$4,$V1884-4,0)))</f>
        <v/>
      </c>
      <c r="H1884" s="217" t="str">
        <f ca="1">IF(ISERROR($V1884),"",OFFSET('Smelter Look-up'!$G$4,$V1884-4,0))</f>
        <v/>
      </c>
      <c r="I1884" s="218" t="str">
        <f ca="1">IF(ISERROR($V1884),"",OFFSET('Smelter Look-up'!$H$4,$V1884-4,0))</f>
        <v/>
      </c>
      <c r="J1884" s="218" t="str">
        <f ca="1">IF(ISERROR($V1884),"",OFFSET('Smelter Look-up'!$I$4,$V1884-4,0))</f>
        <v/>
      </c>
      <c r="K1884" s="267"/>
      <c r="L1884" s="267"/>
      <c r="M1884" s="267"/>
      <c r="N1884" s="267"/>
      <c r="O1884" s="267"/>
      <c r="P1884" s="219"/>
      <c r="Q1884" s="268"/>
      <c r="R1884" s="216" t="str">
        <f ca="1">IF(ISERROR($V1884),"",OFFSET('Smelter Look-up'!$C$4,$V1884-4,0)&amp;"")</f>
        <v/>
      </c>
      <c r="S1884" s="224" t="str">
        <f t="shared" ca="1" si="90"/>
        <v/>
      </c>
      <c r="T1884" s="224" t="str">
        <f ca="1">IF(B1884="","",IF(ISERROR(MATCH($J1884,SorP!$B$1:$B$6230,0)),"",INDIRECT("'SorP'!$A$"&amp;MATCH($J1884,SorP!$B$1:$B$6230,0))))</f>
        <v/>
      </c>
      <c r="U1884" s="239"/>
      <c r="V1884" s="269" t="e">
        <f>IF(C1884="",NA(),MATCH($B1884&amp;$C1884,'Smelter Look-up'!$J:$J,0))</f>
        <v>#N/A</v>
      </c>
      <c r="W1884" s="270"/>
      <c r="X1884" s="270">
        <f t="shared" ca="1" si="91"/>
        <v>0</v>
      </c>
      <c r="Y1884" s="270"/>
      <c r="Z1884" s="270"/>
      <c r="AB1884" s="272" t="str">
        <f t="shared" si="92"/>
        <v/>
      </c>
    </row>
    <row r="1885" spans="1:28" s="271" customFormat="1" ht="20.25">
      <c r="A1885" s="215"/>
      <c r="B1885" s="216" t="str">
        <f>IF(LEN(A1885)=0,"",INDEX('Smelter Look-up'!$A:$A,MATCH($A1885,'Smelter Look-up'!$E:$E,0)))</f>
        <v/>
      </c>
      <c r="C1885" s="220" t="str">
        <f>IF(LEN(A1885)=0,"",INDEX('Smelter Look-up'!$C:$C,MATCH($A1885,'Smelter Look-up'!$E:$E,0)))</f>
        <v/>
      </c>
      <c r="D1885" s="216"/>
      <c r="E1885" s="216" t="str">
        <f ca="1">IF(ISERROR($V1885),"",OFFSET('Smelter Look-up'!$D$4,$V1885-4,0)&amp;"")</f>
        <v/>
      </c>
      <c r="F1885" s="216" t="str">
        <f ca="1">IF(ISERROR($V1885),"",OFFSET('Smelter Look-up'!$E$4,$V1885-4,0))</f>
        <v/>
      </c>
      <c r="G1885" s="216" t="str">
        <f ca="1">IF(C1885=$X$4,"Enter smelter details", IF(ISERROR($V1885),"",OFFSET('Smelter Look-up'!$F$4,$V1885-4,0)))</f>
        <v/>
      </c>
      <c r="H1885" s="217" t="str">
        <f ca="1">IF(ISERROR($V1885),"",OFFSET('Smelter Look-up'!$G$4,$V1885-4,0))</f>
        <v/>
      </c>
      <c r="I1885" s="218" t="str">
        <f ca="1">IF(ISERROR($V1885),"",OFFSET('Smelter Look-up'!$H$4,$V1885-4,0))</f>
        <v/>
      </c>
      <c r="J1885" s="218" t="str">
        <f ca="1">IF(ISERROR($V1885),"",OFFSET('Smelter Look-up'!$I$4,$V1885-4,0))</f>
        <v/>
      </c>
      <c r="K1885" s="267"/>
      <c r="L1885" s="267"/>
      <c r="M1885" s="267"/>
      <c r="N1885" s="267"/>
      <c r="O1885" s="267"/>
      <c r="P1885" s="219"/>
      <c r="Q1885" s="268"/>
      <c r="R1885" s="216" t="str">
        <f ca="1">IF(ISERROR($V1885),"",OFFSET('Smelter Look-up'!$C$4,$V1885-4,0)&amp;"")</f>
        <v/>
      </c>
      <c r="S1885" s="224" t="str">
        <f t="shared" ca="1" si="90"/>
        <v/>
      </c>
      <c r="T1885" s="224" t="str">
        <f ca="1">IF(B1885="","",IF(ISERROR(MATCH($J1885,SorP!$B$1:$B$6230,0)),"",INDIRECT("'SorP'!$A$"&amp;MATCH($J1885,SorP!$B$1:$B$6230,0))))</f>
        <v/>
      </c>
      <c r="U1885" s="239"/>
      <c r="V1885" s="269" t="e">
        <f>IF(C1885="",NA(),MATCH($B1885&amp;$C1885,'Smelter Look-up'!$J:$J,0))</f>
        <v>#N/A</v>
      </c>
      <c r="W1885" s="270"/>
      <c r="X1885" s="270">
        <f t="shared" ca="1" si="91"/>
        <v>0</v>
      </c>
      <c r="Y1885" s="270"/>
      <c r="Z1885" s="270"/>
      <c r="AB1885" s="272" t="str">
        <f t="shared" si="92"/>
        <v/>
      </c>
    </row>
    <row r="1886" spans="1:28" s="271" customFormat="1" ht="20.25">
      <c r="A1886" s="215"/>
      <c r="B1886" s="216" t="str">
        <f>IF(LEN(A1886)=0,"",INDEX('Smelter Look-up'!$A:$A,MATCH($A1886,'Smelter Look-up'!$E:$E,0)))</f>
        <v/>
      </c>
      <c r="C1886" s="220" t="str">
        <f>IF(LEN(A1886)=0,"",INDEX('Smelter Look-up'!$C:$C,MATCH($A1886,'Smelter Look-up'!$E:$E,0)))</f>
        <v/>
      </c>
      <c r="D1886" s="216"/>
      <c r="E1886" s="216" t="str">
        <f ca="1">IF(ISERROR($V1886),"",OFFSET('Smelter Look-up'!$D$4,$V1886-4,0)&amp;"")</f>
        <v/>
      </c>
      <c r="F1886" s="216" t="str">
        <f ca="1">IF(ISERROR($V1886),"",OFFSET('Smelter Look-up'!$E$4,$V1886-4,0))</f>
        <v/>
      </c>
      <c r="G1886" s="216" t="str">
        <f ca="1">IF(C1886=$X$4,"Enter smelter details", IF(ISERROR($V1886),"",OFFSET('Smelter Look-up'!$F$4,$V1886-4,0)))</f>
        <v/>
      </c>
      <c r="H1886" s="217" t="str">
        <f ca="1">IF(ISERROR($V1886),"",OFFSET('Smelter Look-up'!$G$4,$V1886-4,0))</f>
        <v/>
      </c>
      <c r="I1886" s="218" t="str">
        <f ca="1">IF(ISERROR($V1886),"",OFFSET('Smelter Look-up'!$H$4,$V1886-4,0))</f>
        <v/>
      </c>
      <c r="J1886" s="218" t="str">
        <f ca="1">IF(ISERROR($V1886),"",OFFSET('Smelter Look-up'!$I$4,$V1886-4,0))</f>
        <v/>
      </c>
      <c r="K1886" s="267"/>
      <c r="L1886" s="267"/>
      <c r="M1886" s="267"/>
      <c r="N1886" s="267"/>
      <c r="O1886" s="267"/>
      <c r="P1886" s="219"/>
      <c r="Q1886" s="268"/>
      <c r="R1886" s="216" t="str">
        <f ca="1">IF(ISERROR($V1886),"",OFFSET('Smelter Look-up'!$C$4,$V1886-4,0)&amp;"")</f>
        <v/>
      </c>
      <c r="S1886" s="224" t="str">
        <f t="shared" ca="1" si="90"/>
        <v/>
      </c>
      <c r="T1886" s="224" t="str">
        <f ca="1">IF(B1886="","",IF(ISERROR(MATCH($J1886,SorP!$B$1:$B$6230,0)),"",INDIRECT("'SorP'!$A$"&amp;MATCH($J1886,SorP!$B$1:$B$6230,0))))</f>
        <v/>
      </c>
      <c r="U1886" s="239"/>
      <c r="V1886" s="269" t="e">
        <f>IF(C1886="",NA(),MATCH($B1886&amp;$C1886,'Smelter Look-up'!$J:$J,0))</f>
        <v>#N/A</v>
      </c>
      <c r="W1886" s="270"/>
      <c r="X1886" s="270">
        <f t="shared" ca="1" si="91"/>
        <v>0</v>
      </c>
      <c r="Y1886" s="270"/>
      <c r="Z1886" s="270"/>
      <c r="AB1886" s="272" t="str">
        <f t="shared" si="92"/>
        <v/>
      </c>
    </row>
    <row r="1887" spans="1:28" s="271" customFormat="1" ht="20.25">
      <c r="A1887" s="215"/>
      <c r="B1887" s="216" t="str">
        <f>IF(LEN(A1887)=0,"",INDEX('Smelter Look-up'!$A:$A,MATCH($A1887,'Smelter Look-up'!$E:$E,0)))</f>
        <v/>
      </c>
      <c r="C1887" s="220" t="str">
        <f>IF(LEN(A1887)=0,"",INDEX('Smelter Look-up'!$C:$C,MATCH($A1887,'Smelter Look-up'!$E:$E,0)))</f>
        <v/>
      </c>
      <c r="D1887" s="216"/>
      <c r="E1887" s="216" t="str">
        <f ca="1">IF(ISERROR($V1887),"",OFFSET('Smelter Look-up'!$D$4,$V1887-4,0)&amp;"")</f>
        <v/>
      </c>
      <c r="F1887" s="216" t="str">
        <f ca="1">IF(ISERROR($V1887),"",OFFSET('Smelter Look-up'!$E$4,$V1887-4,0))</f>
        <v/>
      </c>
      <c r="G1887" s="216" t="str">
        <f ca="1">IF(C1887=$X$4,"Enter smelter details", IF(ISERROR($V1887),"",OFFSET('Smelter Look-up'!$F$4,$V1887-4,0)))</f>
        <v/>
      </c>
      <c r="H1887" s="217" t="str">
        <f ca="1">IF(ISERROR($V1887),"",OFFSET('Smelter Look-up'!$G$4,$V1887-4,0))</f>
        <v/>
      </c>
      <c r="I1887" s="218" t="str">
        <f ca="1">IF(ISERROR($V1887),"",OFFSET('Smelter Look-up'!$H$4,$V1887-4,0))</f>
        <v/>
      </c>
      <c r="J1887" s="218" t="str">
        <f ca="1">IF(ISERROR($V1887),"",OFFSET('Smelter Look-up'!$I$4,$V1887-4,0))</f>
        <v/>
      </c>
      <c r="K1887" s="267"/>
      <c r="L1887" s="267"/>
      <c r="M1887" s="267"/>
      <c r="N1887" s="267"/>
      <c r="O1887" s="267"/>
      <c r="P1887" s="219"/>
      <c r="Q1887" s="268"/>
      <c r="R1887" s="216" t="str">
        <f ca="1">IF(ISERROR($V1887),"",OFFSET('Smelter Look-up'!$C$4,$V1887-4,0)&amp;"")</f>
        <v/>
      </c>
      <c r="S1887" s="224" t="str">
        <f t="shared" ca="1" si="90"/>
        <v/>
      </c>
      <c r="T1887" s="224" t="str">
        <f ca="1">IF(B1887="","",IF(ISERROR(MATCH($J1887,SorP!$B$1:$B$6230,0)),"",INDIRECT("'SorP'!$A$"&amp;MATCH($J1887,SorP!$B$1:$B$6230,0))))</f>
        <v/>
      </c>
      <c r="U1887" s="239"/>
      <c r="V1887" s="269" t="e">
        <f>IF(C1887="",NA(),MATCH($B1887&amp;$C1887,'Smelter Look-up'!$J:$J,0))</f>
        <v>#N/A</v>
      </c>
      <c r="W1887" s="270"/>
      <c r="X1887" s="270">
        <f t="shared" ca="1" si="91"/>
        <v>0</v>
      </c>
      <c r="Y1887" s="270"/>
      <c r="Z1887" s="270"/>
      <c r="AB1887" s="272" t="str">
        <f t="shared" si="92"/>
        <v/>
      </c>
    </row>
    <row r="1888" spans="1:28" s="271" customFormat="1" ht="20.25">
      <c r="A1888" s="215"/>
      <c r="B1888" s="216" t="str">
        <f>IF(LEN(A1888)=0,"",INDEX('Smelter Look-up'!$A:$A,MATCH($A1888,'Smelter Look-up'!$E:$E,0)))</f>
        <v/>
      </c>
      <c r="C1888" s="220" t="str">
        <f>IF(LEN(A1888)=0,"",INDEX('Smelter Look-up'!$C:$C,MATCH($A1888,'Smelter Look-up'!$E:$E,0)))</f>
        <v/>
      </c>
      <c r="D1888" s="216"/>
      <c r="E1888" s="216" t="str">
        <f ca="1">IF(ISERROR($V1888),"",OFFSET('Smelter Look-up'!$D$4,$V1888-4,0)&amp;"")</f>
        <v/>
      </c>
      <c r="F1888" s="216" t="str">
        <f ca="1">IF(ISERROR($V1888),"",OFFSET('Smelter Look-up'!$E$4,$V1888-4,0))</f>
        <v/>
      </c>
      <c r="G1888" s="216" t="str">
        <f ca="1">IF(C1888=$X$4,"Enter smelter details", IF(ISERROR($V1888),"",OFFSET('Smelter Look-up'!$F$4,$V1888-4,0)))</f>
        <v/>
      </c>
      <c r="H1888" s="217" t="str">
        <f ca="1">IF(ISERROR($V1888),"",OFFSET('Smelter Look-up'!$G$4,$V1888-4,0))</f>
        <v/>
      </c>
      <c r="I1888" s="218" t="str">
        <f ca="1">IF(ISERROR($V1888),"",OFFSET('Smelter Look-up'!$H$4,$V1888-4,0))</f>
        <v/>
      </c>
      <c r="J1888" s="218" t="str">
        <f ca="1">IF(ISERROR($V1888),"",OFFSET('Smelter Look-up'!$I$4,$V1888-4,0))</f>
        <v/>
      </c>
      <c r="K1888" s="267"/>
      <c r="L1888" s="267"/>
      <c r="M1888" s="267"/>
      <c r="N1888" s="267"/>
      <c r="O1888" s="267"/>
      <c r="P1888" s="219"/>
      <c r="Q1888" s="268"/>
      <c r="R1888" s="216" t="str">
        <f ca="1">IF(ISERROR($V1888),"",OFFSET('Smelter Look-up'!$C$4,$V1888-4,0)&amp;"")</f>
        <v/>
      </c>
      <c r="S1888" s="224" t="str">
        <f t="shared" ca="1" si="90"/>
        <v/>
      </c>
      <c r="T1888" s="224" t="str">
        <f ca="1">IF(B1888="","",IF(ISERROR(MATCH($J1888,SorP!$B$1:$B$6230,0)),"",INDIRECT("'SorP'!$A$"&amp;MATCH($J1888,SorP!$B$1:$B$6230,0))))</f>
        <v/>
      </c>
      <c r="U1888" s="239"/>
      <c r="V1888" s="269" t="e">
        <f>IF(C1888="",NA(),MATCH($B1888&amp;$C1888,'Smelter Look-up'!$J:$J,0))</f>
        <v>#N/A</v>
      </c>
      <c r="W1888" s="270"/>
      <c r="X1888" s="270">
        <f t="shared" ca="1" si="91"/>
        <v>0</v>
      </c>
      <c r="Y1888" s="270"/>
      <c r="Z1888" s="270"/>
      <c r="AB1888" s="272" t="str">
        <f t="shared" si="92"/>
        <v/>
      </c>
    </row>
    <row r="1889" spans="1:28" s="271" customFormat="1" ht="20.25">
      <c r="A1889" s="215"/>
      <c r="B1889" s="216" t="str">
        <f>IF(LEN(A1889)=0,"",INDEX('Smelter Look-up'!$A:$A,MATCH($A1889,'Smelter Look-up'!$E:$E,0)))</f>
        <v/>
      </c>
      <c r="C1889" s="220" t="str">
        <f>IF(LEN(A1889)=0,"",INDEX('Smelter Look-up'!$C:$C,MATCH($A1889,'Smelter Look-up'!$E:$E,0)))</f>
        <v/>
      </c>
      <c r="D1889" s="216"/>
      <c r="E1889" s="216" t="str">
        <f ca="1">IF(ISERROR($V1889),"",OFFSET('Smelter Look-up'!$D$4,$V1889-4,0)&amp;"")</f>
        <v/>
      </c>
      <c r="F1889" s="216" t="str">
        <f ca="1">IF(ISERROR($V1889),"",OFFSET('Smelter Look-up'!$E$4,$V1889-4,0))</f>
        <v/>
      </c>
      <c r="G1889" s="216" t="str">
        <f ca="1">IF(C1889=$X$4,"Enter smelter details", IF(ISERROR($V1889),"",OFFSET('Smelter Look-up'!$F$4,$V1889-4,0)))</f>
        <v/>
      </c>
      <c r="H1889" s="217" t="str">
        <f ca="1">IF(ISERROR($V1889),"",OFFSET('Smelter Look-up'!$G$4,$V1889-4,0))</f>
        <v/>
      </c>
      <c r="I1889" s="218" t="str">
        <f ca="1">IF(ISERROR($V1889),"",OFFSET('Smelter Look-up'!$H$4,$V1889-4,0))</f>
        <v/>
      </c>
      <c r="J1889" s="218" t="str">
        <f ca="1">IF(ISERROR($V1889),"",OFFSET('Smelter Look-up'!$I$4,$V1889-4,0))</f>
        <v/>
      </c>
      <c r="K1889" s="267"/>
      <c r="L1889" s="267"/>
      <c r="M1889" s="267"/>
      <c r="N1889" s="267"/>
      <c r="O1889" s="267"/>
      <c r="P1889" s="219"/>
      <c r="Q1889" s="268"/>
      <c r="R1889" s="216" t="str">
        <f ca="1">IF(ISERROR($V1889),"",OFFSET('Smelter Look-up'!$C$4,$V1889-4,0)&amp;"")</f>
        <v/>
      </c>
      <c r="S1889" s="224" t="str">
        <f t="shared" ca="1" si="90"/>
        <v/>
      </c>
      <c r="T1889" s="224" t="str">
        <f ca="1">IF(B1889="","",IF(ISERROR(MATCH($J1889,SorP!$B$1:$B$6230,0)),"",INDIRECT("'SorP'!$A$"&amp;MATCH($J1889,SorP!$B$1:$B$6230,0))))</f>
        <v/>
      </c>
      <c r="U1889" s="239"/>
      <c r="V1889" s="269" t="e">
        <f>IF(C1889="",NA(),MATCH($B1889&amp;$C1889,'Smelter Look-up'!$J:$J,0))</f>
        <v>#N/A</v>
      </c>
      <c r="W1889" s="270"/>
      <c r="X1889" s="270">
        <f t="shared" ca="1" si="91"/>
        <v>0</v>
      </c>
      <c r="Y1889" s="270"/>
      <c r="Z1889" s="270"/>
      <c r="AB1889" s="272" t="str">
        <f t="shared" si="92"/>
        <v/>
      </c>
    </row>
    <row r="1890" spans="1:28" s="271" customFormat="1" ht="20.25">
      <c r="A1890" s="215"/>
      <c r="B1890" s="216" t="str">
        <f>IF(LEN(A1890)=0,"",INDEX('Smelter Look-up'!$A:$A,MATCH($A1890,'Smelter Look-up'!$E:$E,0)))</f>
        <v/>
      </c>
      <c r="C1890" s="220" t="str">
        <f>IF(LEN(A1890)=0,"",INDEX('Smelter Look-up'!$C:$C,MATCH($A1890,'Smelter Look-up'!$E:$E,0)))</f>
        <v/>
      </c>
      <c r="D1890" s="216"/>
      <c r="E1890" s="216" t="str">
        <f ca="1">IF(ISERROR($V1890),"",OFFSET('Smelter Look-up'!$D$4,$V1890-4,0)&amp;"")</f>
        <v/>
      </c>
      <c r="F1890" s="216" t="str">
        <f ca="1">IF(ISERROR($V1890),"",OFFSET('Smelter Look-up'!$E$4,$V1890-4,0))</f>
        <v/>
      </c>
      <c r="G1890" s="216" t="str">
        <f ca="1">IF(C1890=$X$4,"Enter smelter details", IF(ISERROR($V1890),"",OFFSET('Smelter Look-up'!$F$4,$V1890-4,0)))</f>
        <v/>
      </c>
      <c r="H1890" s="217" t="str">
        <f ca="1">IF(ISERROR($V1890),"",OFFSET('Smelter Look-up'!$G$4,$V1890-4,0))</f>
        <v/>
      </c>
      <c r="I1890" s="218" t="str">
        <f ca="1">IF(ISERROR($V1890),"",OFFSET('Smelter Look-up'!$H$4,$V1890-4,0))</f>
        <v/>
      </c>
      <c r="J1890" s="218" t="str">
        <f ca="1">IF(ISERROR($V1890),"",OFFSET('Smelter Look-up'!$I$4,$V1890-4,0))</f>
        <v/>
      </c>
      <c r="K1890" s="267"/>
      <c r="L1890" s="267"/>
      <c r="M1890" s="267"/>
      <c r="N1890" s="267"/>
      <c r="O1890" s="267"/>
      <c r="P1890" s="219"/>
      <c r="Q1890" s="268"/>
      <c r="R1890" s="216" t="str">
        <f ca="1">IF(ISERROR($V1890),"",OFFSET('Smelter Look-up'!$C$4,$V1890-4,0)&amp;"")</f>
        <v/>
      </c>
      <c r="S1890" s="224" t="str">
        <f t="shared" ca="1" si="90"/>
        <v/>
      </c>
      <c r="T1890" s="224" t="str">
        <f ca="1">IF(B1890="","",IF(ISERROR(MATCH($J1890,SorP!$B$1:$B$6230,0)),"",INDIRECT("'SorP'!$A$"&amp;MATCH($J1890,SorP!$B$1:$B$6230,0))))</f>
        <v/>
      </c>
      <c r="U1890" s="239"/>
      <c r="V1890" s="269" t="e">
        <f>IF(C1890="",NA(),MATCH($B1890&amp;$C1890,'Smelter Look-up'!$J:$J,0))</f>
        <v>#N/A</v>
      </c>
      <c r="W1890" s="270"/>
      <c r="X1890" s="270">
        <f t="shared" ca="1" si="91"/>
        <v>0</v>
      </c>
      <c r="Y1890" s="270"/>
      <c r="Z1890" s="270"/>
      <c r="AB1890" s="272" t="str">
        <f t="shared" si="92"/>
        <v/>
      </c>
    </row>
    <row r="1891" spans="1:28" s="271" customFormat="1" ht="20.25">
      <c r="A1891" s="215"/>
      <c r="B1891" s="216" t="str">
        <f>IF(LEN(A1891)=0,"",INDEX('Smelter Look-up'!$A:$A,MATCH($A1891,'Smelter Look-up'!$E:$E,0)))</f>
        <v/>
      </c>
      <c r="C1891" s="220" t="str">
        <f>IF(LEN(A1891)=0,"",INDEX('Smelter Look-up'!$C:$C,MATCH($A1891,'Smelter Look-up'!$E:$E,0)))</f>
        <v/>
      </c>
      <c r="D1891" s="216"/>
      <c r="E1891" s="216" t="str">
        <f ca="1">IF(ISERROR($V1891),"",OFFSET('Smelter Look-up'!$D$4,$V1891-4,0)&amp;"")</f>
        <v/>
      </c>
      <c r="F1891" s="216" t="str">
        <f ca="1">IF(ISERROR($V1891),"",OFFSET('Smelter Look-up'!$E$4,$V1891-4,0))</f>
        <v/>
      </c>
      <c r="G1891" s="216" t="str">
        <f ca="1">IF(C1891=$X$4,"Enter smelter details", IF(ISERROR($V1891),"",OFFSET('Smelter Look-up'!$F$4,$V1891-4,0)))</f>
        <v/>
      </c>
      <c r="H1891" s="217" t="str">
        <f ca="1">IF(ISERROR($V1891),"",OFFSET('Smelter Look-up'!$G$4,$V1891-4,0))</f>
        <v/>
      </c>
      <c r="I1891" s="218" t="str">
        <f ca="1">IF(ISERROR($V1891),"",OFFSET('Smelter Look-up'!$H$4,$V1891-4,0))</f>
        <v/>
      </c>
      <c r="J1891" s="218" t="str">
        <f ca="1">IF(ISERROR($V1891),"",OFFSET('Smelter Look-up'!$I$4,$V1891-4,0))</f>
        <v/>
      </c>
      <c r="K1891" s="267"/>
      <c r="L1891" s="267"/>
      <c r="M1891" s="267"/>
      <c r="N1891" s="267"/>
      <c r="O1891" s="267"/>
      <c r="P1891" s="219"/>
      <c r="Q1891" s="268"/>
      <c r="R1891" s="216" t="str">
        <f ca="1">IF(ISERROR($V1891),"",OFFSET('Smelter Look-up'!$C$4,$V1891-4,0)&amp;"")</f>
        <v/>
      </c>
      <c r="S1891" s="224" t="str">
        <f t="shared" ca="1" si="90"/>
        <v/>
      </c>
      <c r="T1891" s="224" t="str">
        <f ca="1">IF(B1891="","",IF(ISERROR(MATCH($J1891,SorP!$B$1:$B$6230,0)),"",INDIRECT("'SorP'!$A$"&amp;MATCH($J1891,SorP!$B$1:$B$6230,0))))</f>
        <v/>
      </c>
      <c r="U1891" s="239"/>
      <c r="V1891" s="269" t="e">
        <f>IF(C1891="",NA(),MATCH($B1891&amp;$C1891,'Smelter Look-up'!$J:$J,0))</f>
        <v>#N/A</v>
      </c>
      <c r="W1891" s="270"/>
      <c r="X1891" s="270">
        <f t="shared" ca="1" si="91"/>
        <v>0</v>
      </c>
      <c r="Y1891" s="270"/>
      <c r="Z1891" s="270"/>
      <c r="AB1891" s="272" t="str">
        <f t="shared" si="92"/>
        <v/>
      </c>
    </row>
    <row r="1892" spans="1:28" s="271" customFormat="1" ht="20.25">
      <c r="A1892" s="215"/>
      <c r="B1892" s="216" t="str">
        <f>IF(LEN(A1892)=0,"",INDEX('Smelter Look-up'!$A:$A,MATCH($A1892,'Smelter Look-up'!$E:$E,0)))</f>
        <v/>
      </c>
      <c r="C1892" s="220" t="str">
        <f>IF(LEN(A1892)=0,"",INDEX('Smelter Look-up'!$C:$C,MATCH($A1892,'Smelter Look-up'!$E:$E,0)))</f>
        <v/>
      </c>
      <c r="D1892" s="216"/>
      <c r="E1892" s="216" t="str">
        <f ca="1">IF(ISERROR($V1892),"",OFFSET('Smelter Look-up'!$D$4,$V1892-4,0)&amp;"")</f>
        <v/>
      </c>
      <c r="F1892" s="216" t="str">
        <f ca="1">IF(ISERROR($V1892),"",OFFSET('Smelter Look-up'!$E$4,$V1892-4,0))</f>
        <v/>
      </c>
      <c r="G1892" s="216" t="str">
        <f ca="1">IF(C1892=$X$4,"Enter smelter details", IF(ISERROR($V1892),"",OFFSET('Smelter Look-up'!$F$4,$V1892-4,0)))</f>
        <v/>
      </c>
      <c r="H1892" s="217" t="str">
        <f ca="1">IF(ISERROR($V1892),"",OFFSET('Smelter Look-up'!$G$4,$V1892-4,0))</f>
        <v/>
      </c>
      <c r="I1892" s="218" t="str">
        <f ca="1">IF(ISERROR($V1892),"",OFFSET('Smelter Look-up'!$H$4,$V1892-4,0))</f>
        <v/>
      </c>
      <c r="J1892" s="218" t="str">
        <f ca="1">IF(ISERROR($V1892),"",OFFSET('Smelter Look-up'!$I$4,$V1892-4,0))</f>
        <v/>
      </c>
      <c r="K1892" s="267"/>
      <c r="L1892" s="267"/>
      <c r="M1892" s="267"/>
      <c r="N1892" s="267"/>
      <c r="O1892" s="267"/>
      <c r="P1892" s="219"/>
      <c r="Q1892" s="268"/>
      <c r="R1892" s="216" t="str">
        <f ca="1">IF(ISERROR($V1892),"",OFFSET('Smelter Look-up'!$C$4,$V1892-4,0)&amp;"")</f>
        <v/>
      </c>
      <c r="S1892" s="224" t="str">
        <f t="shared" ca="1" si="90"/>
        <v/>
      </c>
      <c r="T1892" s="224" t="str">
        <f ca="1">IF(B1892="","",IF(ISERROR(MATCH($J1892,SorP!$B$1:$B$6230,0)),"",INDIRECT("'SorP'!$A$"&amp;MATCH($J1892,SorP!$B$1:$B$6230,0))))</f>
        <v/>
      </c>
      <c r="U1892" s="239"/>
      <c r="V1892" s="269" t="e">
        <f>IF(C1892="",NA(),MATCH($B1892&amp;$C1892,'Smelter Look-up'!$J:$J,0))</f>
        <v>#N/A</v>
      </c>
      <c r="W1892" s="270"/>
      <c r="X1892" s="270">
        <f t="shared" ca="1" si="91"/>
        <v>0</v>
      </c>
      <c r="Y1892" s="270"/>
      <c r="Z1892" s="270"/>
      <c r="AB1892" s="272" t="str">
        <f t="shared" si="92"/>
        <v/>
      </c>
    </row>
    <row r="1893" spans="1:28" s="271" customFormat="1" ht="20.25">
      <c r="A1893" s="215"/>
      <c r="B1893" s="216" t="str">
        <f>IF(LEN(A1893)=0,"",INDEX('Smelter Look-up'!$A:$A,MATCH($A1893,'Smelter Look-up'!$E:$E,0)))</f>
        <v/>
      </c>
      <c r="C1893" s="220" t="str">
        <f>IF(LEN(A1893)=0,"",INDEX('Smelter Look-up'!$C:$C,MATCH($A1893,'Smelter Look-up'!$E:$E,0)))</f>
        <v/>
      </c>
      <c r="D1893" s="216"/>
      <c r="E1893" s="216" t="str">
        <f ca="1">IF(ISERROR($V1893),"",OFFSET('Smelter Look-up'!$D$4,$V1893-4,0)&amp;"")</f>
        <v/>
      </c>
      <c r="F1893" s="216" t="str">
        <f ca="1">IF(ISERROR($V1893),"",OFFSET('Smelter Look-up'!$E$4,$V1893-4,0))</f>
        <v/>
      </c>
      <c r="G1893" s="216" t="str">
        <f ca="1">IF(C1893=$X$4,"Enter smelter details", IF(ISERROR($V1893),"",OFFSET('Smelter Look-up'!$F$4,$V1893-4,0)))</f>
        <v/>
      </c>
      <c r="H1893" s="217" t="str">
        <f ca="1">IF(ISERROR($V1893),"",OFFSET('Smelter Look-up'!$G$4,$V1893-4,0))</f>
        <v/>
      </c>
      <c r="I1893" s="218" t="str">
        <f ca="1">IF(ISERROR($V1893),"",OFFSET('Smelter Look-up'!$H$4,$V1893-4,0))</f>
        <v/>
      </c>
      <c r="J1893" s="218" t="str">
        <f ca="1">IF(ISERROR($V1893),"",OFFSET('Smelter Look-up'!$I$4,$V1893-4,0))</f>
        <v/>
      </c>
      <c r="K1893" s="267"/>
      <c r="L1893" s="267"/>
      <c r="M1893" s="267"/>
      <c r="N1893" s="267"/>
      <c r="O1893" s="267"/>
      <c r="P1893" s="219"/>
      <c r="Q1893" s="268"/>
      <c r="R1893" s="216" t="str">
        <f ca="1">IF(ISERROR($V1893),"",OFFSET('Smelter Look-up'!$C$4,$V1893-4,0)&amp;"")</f>
        <v/>
      </c>
      <c r="S1893" s="224" t="str">
        <f t="shared" ca="1" si="90"/>
        <v/>
      </c>
      <c r="T1893" s="224" t="str">
        <f ca="1">IF(B1893="","",IF(ISERROR(MATCH($J1893,SorP!$B$1:$B$6230,0)),"",INDIRECT("'SorP'!$A$"&amp;MATCH($J1893,SorP!$B$1:$B$6230,0))))</f>
        <v/>
      </c>
      <c r="U1893" s="239"/>
      <c r="V1893" s="269" t="e">
        <f>IF(C1893="",NA(),MATCH($B1893&amp;$C1893,'Smelter Look-up'!$J:$J,0))</f>
        <v>#N/A</v>
      </c>
      <c r="W1893" s="270"/>
      <c r="X1893" s="270">
        <f t="shared" ca="1" si="91"/>
        <v>0</v>
      </c>
      <c r="Y1893" s="270"/>
      <c r="Z1893" s="270"/>
      <c r="AB1893" s="272" t="str">
        <f t="shared" si="92"/>
        <v/>
      </c>
    </row>
    <row r="1894" spans="1:28" s="271" customFormat="1" ht="20.25">
      <c r="A1894" s="215"/>
      <c r="B1894" s="216" t="str">
        <f>IF(LEN(A1894)=0,"",INDEX('Smelter Look-up'!$A:$A,MATCH($A1894,'Smelter Look-up'!$E:$E,0)))</f>
        <v/>
      </c>
      <c r="C1894" s="220" t="str">
        <f>IF(LEN(A1894)=0,"",INDEX('Smelter Look-up'!$C:$C,MATCH($A1894,'Smelter Look-up'!$E:$E,0)))</f>
        <v/>
      </c>
      <c r="D1894" s="216"/>
      <c r="E1894" s="216" t="str">
        <f ca="1">IF(ISERROR($V1894),"",OFFSET('Smelter Look-up'!$D$4,$V1894-4,0)&amp;"")</f>
        <v/>
      </c>
      <c r="F1894" s="216" t="str">
        <f ca="1">IF(ISERROR($V1894),"",OFFSET('Smelter Look-up'!$E$4,$V1894-4,0))</f>
        <v/>
      </c>
      <c r="G1894" s="216" t="str">
        <f ca="1">IF(C1894=$X$4,"Enter smelter details", IF(ISERROR($V1894),"",OFFSET('Smelter Look-up'!$F$4,$V1894-4,0)))</f>
        <v/>
      </c>
      <c r="H1894" s="217" t="str">
        <f ca="1">IF(ISERROR($V1894),"",OFFSET('Smelter Look-up'!$G$4,$V1894-4,0))</f>
        <v/>
      </c>
      <c r="I1894" s="218" t="str">
        <f ca="1">IF(ISERROR($V1894),"",OFFSET('Smelter Look-up'!$H$4,$V1894-4,0))</f>
        <v/>
      </c>
      <c r="J1894" s="218" t="str">
        <f ca="1">IF(ISERROR($V1894),"",OFFSET('Smelter Look-up'!$I$4,$V1894-4,0))</f>
        <v/>
      </c>
      <c r="K1894" s="267"/>
      <c r="L1894" s="267"/>
      <c r="M1894" s="267"/>
      <c r="N1894" s="267"/>
      <c r="O1894" s="267"/>
      <c r="P1894" s="219"/>
      <c r="Q1894" s="268"/>
      <c r="R1894" s="216" t="str">
        <f ca="1">IF(ISERROR($V1894),"",OFFSET('Smelter Look-up'!$C$4,$V1894-4,0)&amp;"")</f>
        <v/>
      </c>
      <c r="S1894" s="224" t="str">
        <f t="shared" ca="1" si="90"/>
        <v/>
      </c>
      <c r="T1894" s="224" t="str">
        <f ca="1">IF(B1894="","",IF(ISERROR(MATCH($J1894,SorP!$B$1:$B$6230,0)),"",INDIRECT("'SorP'!$A$"&amp;MATCH($J1894,SorP!$B$1:$B$6230,0))))</f>
        <v/>
      </c>
      <c r="U1894" s="239"/>
      <c r="V1894" s="269" t="e">
        <f>IF(C1894="",NA(),MATCH($B1894&amp;$C1894,'Smelter Look-up'!$J:$J,0))</f>
        <v>#N/A</v>
      </c>
      <c r="W1894" s="270"/>
      <c r="X1894" s="270">
        <f t="shared" ca="1" si="91"/>
        <v>0</v>
      </c>
      <c r="Y1894" s="270"/>
      <c r="Z1894" s="270"/>
      <c r="AB1894" s="272" t="str">
        <f t="shared" si="92"/>
        <v/>
      </c>
    </row>
    <row r="1895" spans="1:28" s="271" customFormat="1" ht="20.25">
      <c r="A1895" s="215"/>
      <c r="B1895" s="216" t="str">
        <f>IF(LEN(A1895)=0,"",INDEX('Smelter Look-up'!$A:$A,MATCH($A1895,'Smelter Look-up'!$E:$E,0)))</f>
        <v/>
      </c>
      <c r="C1895" s="220" t="str">
        <f>IF(LEN(A1895)=0,"",INDEX('Smelter Look-up'!$C:$C,MATCH($A1895,'Smelter Look-up'!$E:$E,0)))</f>
        <v/>
      </c>
      <c r="D1895" s="216"/>
      <c r="E1895" s="216" t="str">
        <f ca="1">IF(ISERROR($V1895),"",OFFSET('Smelter Look-up'!$D$4,$V1895-4,0)&amp;"")</f>
        <v/>
      </c>
      <c r="F1895" s="216" t="str">
        <f ca="1">IF(ISERROR($V1895),"",OFFSET('Smelter Look-up'!$E$4,$V1895-4,0))</f>
        <v/>
      </c>
      <c r="G1895" s="216" t="str">
        <f ca="1">IF(C1895=$X$4,"Enter smelter details", IF(ISERROR($V1895),"",OFFSET('Smelter Look-up'!$F$4,$V1895-4,0)))</f>
        <v/>
      </c>
      <c r="H1895" s="217" t="str">
        <f ca="1">IF(ISERROR($V1895),"",OFFSET('Smelter Look-up'!$G$4,$V1895-4,0))</f>
        <v/>
      </c>
      <c r="I1895" s="218" t="str">
        <f ca="1">IF(ISERROR($V1895),"",OFFSET('Smelter Look-up'!$H$4,$V1895-4,0))</f>
        <v/>
      </c>
      <c r="J1895" s="218" t="str">
        <f ca="1">IF(ISERROR($V1895),"",OFFSET('Smelter Look-up'!$I$4,$V1895-4,0))</f>
        <v/>
      </c>
      <c r="K1895" s="267"/>
      <c r="L1895" s="267"/>
      <c r="M1895" s="267"/>
      <c r="N1895" s="267"/>
      <c r="O1895" s="267"/>
      <c r="P1895" s="219"/>
      <c r="Q1895" s="268"/>
      <c r="R1895" s="216" t="str">
        <f ca="1">IF(ISERROR($V1895),"",OFFSET('Smelter Look-up'!$C$4,$V1895-4,0)&amp;"")</f>
        <v/>
      </c>
      <c r="S1895" s="224" t="str">
        <f t="shared" ca="1" si="90"/>
        <v/>
      </c>
      <c r="T1895" s="224" t="str">
        <f ca="1">IF(B1895="","",IF(ISERROR(MATCH($J1895,SorP!$B$1:$B$6230,0)),"",INDIRECT("'SorP'!$A$"&amp;MATCH($J1895,SorP!$B$1:$B$6230,0))))</f>
        <v/>
      </c>
      <c r="U1895" s="239"/>
      <c r="V1895" s="269" t="e">
        <f>IF(C1895="",NA(),MATCH($B1895&amp;$C1895,'Smelter Look-up'!$J:$J,0))</f>
        <v>#N/A</v>
      </c>
      <c r="W1895" s="270"/>
      <c r="X1895" s="270">
        <f t="shared" ca="1" si="91"/>
        <v>0</v>
      </c>
      <c r="Y1895" s="270"/>
      <c r="Z1895" s="270"/>
      <c r="AB1895" s="272" t="str">
        <f t="shared" si="92"/>
        <v/>
      </c>
    </row>
    <row r="1896" spans="1:28" s="271" customFormat="1" ht="20.25">
      <c r="A1896" s="215"/>
      <c r="B1896" s="216" t="str">
        <f>IF(LEN(A1896)=0,"",INDEX('Smelter Look-up'!$A:$A,MATCH($A1896,'Smelter Look-up'!$E:$E,0)))</f>
        <v/>
      </c>
      <c r="C1896" s="220" t="str">
        <f>IF(LEN(A1896)=0,"",INDEX('Smelter Look-up'!$C:$C,MATCH($A1896,'Smelter Look-up'!$E:$E,0)))</f>
        <v/>
      </c>
      <c r="D1896" s="216"/>
      <c r="E1896" s="216" t="str">
        <f ca="1">IF(ISERROR($V1896),"",OFFSET('Smelter Look-up'!$D$4,$V1896-4,0)&amp;"")</f>
        <v/>
      </c>
      <c r="F1896" s="216" t="str">
        <f ca="1">IF(ISERROR($V1896),"",OFFSET('Smelter Look-up'!$E$4,$V1896-4,0))</f>
        <v/>
      </c>
      <c r="G1896" s="216" t="str">
        <f ca="1">IF(C1896=$X$4,"Enter smelter details", IF(ISERROR($V1896),"",OFFSET('Smelter Look-up'!$F$4,$V1896-4,0)))</f>
        <v/>
      </c>
      <c r="H1896" s="217" t="str">
        <f ca="1">IF(ISERROR($V1896),"",OFFSET('Smelter Look-up'!$G$4,$V1896-4,0))</f>
        <v/>
      </c>
      <c r="I1896" s="218" t="str">
        <f ca="1">IF(ISERROR($V1896),"",OFFSET('Smelter Look-up'!$H$4,$V1896-4,0))</f>
        <v/>
      </c>
      <c r="J1896" s="218" t="str">
        <f ca="1">IF(ISERROR($V1896),"",OFFSET('Smelter Look-up'!$I$4,$V1896-4,0))</f>
        <v/>
      </c>
      <c r="K1896" s="267"/>
      <c r="L1896" s="267"/>
      <c r="M1896" s="267"/>
      <c r="N1896" s="267"/>
      <c r="O1896" s="267"/>
      <c r="P1896" s="219"/>
      <c r="Q1896" s="268"/>
      <c r="R1896" s="216" t="str">
        <f ca="1">IF(ISERROR($V1896),"",OFFSET('Smelter Look-up'!$C$4,$V1896-4,0)&amp;"")</f>
        <v/>
      </c>
      <c r="S1896" s="224" t="str">
        <f t="shared" ca="1" si="90"/>
        <v/>
      </c>
      <c r="T1896" s="224" t="str">
        <f ca="1">IF(B1896="","",IF(ISERROR(MATCH($J1896,SorP!$B$1:$B$6230,0)),"",INDIRECT("'SorP'!$A$"&amp;MATCH($J1896,SorP!$B$1:$B$6230,0))))</f>
        <v/>
      </c>
      <c r="U1896" s="239"/>
      <c r="V1896" s="269" t="e">
        <f>IF(C1896="",NA(),MATCH($B1896&amp;$C1896,'Smelter Look-up'!$J:$J,0))</f>
        <v>#N/A</v>
      </c>
      <c r="W1896" s="270"/>
      <c r="X1896" s="270">
        <f t="shared" ca="1" si="91"/>
        <v>0</v>
      </c>
      <c r="Y1896" s="270"/>
      <c r="Z1896" s="270"/>
      <c r="AB1896" s="272" t="str">
        <f t="shared" si="92"/>
        <v/>
      </c>
    </row>
    <row r="1897" spans="1:28" s="271" customFormat="1" ht="20.25">
      <c r="A1897" s="215"/>
      <c r="B1897" s="216" t="str">
        <f>IF(LEN(A1897)=0,"",INDEX('Smelter Look-up'!$A:$A,MATCH($A1897,'Smelter Look-up'!$E:$E,0)))</f>
        <v/>
      </c>
      <c r="C1897" s="220" t="str">
        <f>IF(LEN(A1897)=0,"",INDEX('Smelter Look-up'!$C:$C,MATCH($A1897,'Smelter Look-up'!$E:$E,0)))</f>
        <v/>
      </c>
      <c r="D1897" s="216"/>
      <c r="E1897" s="216" t="str">
        <f ca="1">IF(ISERROR($V1897),"",OFFSET('Smelter Look-up'!$D$4,$V1897-4,0)&amp;"")</f>
        <v/>
      </c>
      <c r="F1897" s="216" t="str">
        <f ca="1">IF(ISERROR($V1897),"",OFFSET('Smelter Look-up'!$E$4,$V1897-4,0))</f>
        <v/>
      </c>
      <c r="G1897" s="216" t="str">
        <f ca="1">IF(C1897=$X$4,"Enter smelter details", IF(ISERROR($V1897),"",OFFSET('Smelter Look-up'!$F$4,$V1897-4,0)))</f>
        <v/>
      </c>
      <c r="H1897" s="217" t="str">
        <f ca="1">IF(ISERROR($V1897),"",OFFSET('Smelter Look-up'!$G$4,$V1897-4,0))</f>
        <v/>
      </c>
      <c r="I1897" s="218" t="str">
        <f ca="1">IF(ISERROR($V1897),"",OFFSET('Smelter Look-up'!$H$4,$V1897-4,0))</f>
        <v/>
      </c>
      <c r="J1897" s="218" t="str">
        <f ca="1">IF(ISERROR($V1897),"",OFFSET('Smelter Look-up'!$I$4,$V1897-4,0))</f>
        <v/>
      </c>
      <c r="K1897" s="267"/>
      <c r="L1897" s="267"/>
      <c r="M1897" s="267"/>
      <c r="N1897" s="267"/>
      <c r="O1897" s="267"/>
      <c r="P1897" s="219"/>
      <c r="Q1897" s="268"/>
      <c r="R1897" s="216" t="str">
        <f ca="1">IF(ISERROR($V1897),"",OFFSET('Smelter Look-up'!$C$4,$V1897-4,0)&amp;"")</f>
        <v/>
      </c>
      <c r="S1897" s="224" t="str">
        <f t="shared" ca="1" si="90"/>
        <v/>
      </c>
      <c r="T1897" s="224" t="str">
        <f ca="1">IF(B1897="","",IF(ISERROR(MATCH($J1897,SorP!$B$1:$B$6230,0)),"",INDIRECT("'SorP'!$A$"&amp;MATCH($J1897,SorP!$B$1:$B$6230,0))))</f>
        <v/>
      </c>
      <c r="U1897" s="239"/>
      <c r="V1897" s="269" t="e">
        <f>IF(C1897="",NA(),MATCH($B1897&amp;$C1897,'Smelter Look-up'!$J:$J,0))</f>
        <v>#N/A</v>
      </c>
      <c r="W1897" s="270"/>
      <c r="X1897" s="270">
        <f t="shared" ca="1" si="91"/>
        <v>0</v>
      </c>
      <c r="Y1897" s="270"/>
      <c r="Z1897" s="270"/>
      <c r="AB1897" s="272" t="str">
        <f t="shared" si="92"/>
        <v/>
      </c>
    </row>
    <row r="1898" spans="1:28" s="271" customFormat="1" ht="20.25">
      <c r="A1898" s="215"/>
      <c r="B1898" s="216" t="str">
        <f>IF(LEN(A1898)=0,"",INDEX('Smelter Look-up'!$A:$A,MATCH($A1898,'Smelter Look-up'!$E:$E,0)))</f>
        <v/>
      </c>
      <c r="C1898" s="220" t="str">
        <f>IF(LEN(A1898)=0,"",INDEX('Smelter Look-up'!$C:$C,MATCH($A1898,'Smelter Look-up'!$E:$E,0)))</f>
        <v/>
      </c>
      <c r="D1898" s="216"/>
      <c r="E1898" s="216" t="str">
        <f ca="1">IF(ISERROR($V1898),"",OFFSET('Smelter Look-up'!$D$4,$V1898-4,0)&amp;"")</f>
        <v/>
      </c>
      <c r="F1898" s="216" t="str">
        <f ca="1">IF(ISERROR($V1898),"",OFFSET('Smelter Look-up'!$E$4,$V1898-4,0))</f>
        <v/>
      </c>
      <c r="G1898" s="216" t="str">
        <f ca="1">IF(C1898=$X$4,"Enter smelter details", IF(ISERROR($V1898),"",OFFSET('Smelter Look-up'!$F$4,$V1898-4,0)))</f>
        <v/>
      </c>
      <c r="H1898" s="217" t="str">
        <f ca="1">IF(ISERROR($V1898),"",OFFSET('Smelter Look-up'!$G$4,$V1898-4,0))</f>
        <v/>
      </c>
      <c r="I1898" s="218" t="str">
        <f ca="1">IF(ISERROR($V1898),"",OFFSET('Smelter Look-up'!$H$4,$V1898-4,0))</f>
        <v/>
      </c>
      <c r="J1898" s="218" t="str">
        <f ca="1">IF(ISERROR($V1898),"",OFFSET('Smelter Look-up'!$I$4,$V1898-4,0))</f>
        <v/>
      </c>
      <c r="K1898" s="267"/>
      <c r="L1898" s="267"/>
      <c r="M1898" s="267"/>
      <c r="N1898" s="267"/>
      <c r="O1898" s="267"/>
      <c r="P1898" s="219"/>
      <c r="Q1898" s="268"/>
      <c r="R1898" s="216" t="str">
        <f ca="1">IF(ISERROR($V1898),"",OFFSET('Smelter Look-up'!$C$4,$V1898-4,0)&amp;"")</f>
        <v/>
      </c>
      <c r="S1898" s="224" t="str">
        <f t="shared" ca="1" si="90"/>
        <v/>
      </c>
      <c r="T1898" s="224" t="str">
        <f ca="1">IF(B1898="","",IF(ISERROR(MATCH($J1898,SorP!$B$1:$B$6230,0)),"",INDIRECT("'SorP'!$A$"&amp;MATCH($J1898,SorP!$B$1:$B$6230,0))))</f>
        <v/>
      </c>
      <c r="U1898" s="239"/>
      <c r="V1898" s="269" t="e">
        <f>IF(C1898="",NA(),MATCH($B1898&amp;$C1898,'Smelter Look-up'!$J:$J,0))</f>
        <v>#N/A</v>
      </c>
      <c r="W1898" s="270"/>
      <c r="X1898" s="270">
        <f t="shared" ca="1" si="91"/>
        <v>0</v>
      </c>
      <c r="Y1898" s="270"/>
      <c r="Z1898" s="270"/>
      <c r="AB1898" s="272" t="str">
        <f t="shared" si="92"/>
        <v/>
      </c>
    </row>
    <row r="1899" spans="1:28" s="271" customFormat="1" ht="20.25">
      <c r="A1899" s="215"/>
      <c r="B1899" s="216" t="str">
        <f>IF(LEN(A1899)=0,"",INDEX('Smelter Look-up'!$A:$A,MATCH($A1899,'Smelter Look-up'!$E:$E,0)))</f>
        <v/>
      </c>
      <c r="C1899" s="220" t="str">
        <f>IF(LEN(A1899)=0,"",INDEX('Smelter Look-up'!$C:$C,MATCH($A1899,'Smelter Look-up'!$E:$E,0)))</f>
        <v/>
      </c>
      <c r="D1899" s="216"/>
      <c r="E1899" s="216" t="str">
        <f ca="1">IF(ISERROR($V1899),"",OFFSET('Smelter Look-up'!$D$4,$V1899-4,0)&amp;"")</f>
        <v/>
      </c>
      <c r="F1899" s="216" t="str">
        <f ca="1">IF(ISERROR($V1899),"",OFFSET('Smelter Look-up'!$E$4,$V1899-4,0))</f>
        <v/>
      </c>
      <c r="G1899" s="216" t="str">
        <f ca="1">IF(C1899=$X$4,"Enter smelter details", IF(ISERROR($V1899),"",OFFSET('Smelter Look-up'!$F$4,$V1899-4,0)))</f>
        <v/>
      </c>
      <c r="H1899" s="217" t="str">
        <f ca="1">IF(ISERROR($V1899),"",OFFSET('Smelter Look-up'!$G$4,$V1899-4,0))</f>
        <v/>
      </c>
      <c r="I1899" s="218" t="str">
        <f ca="1">IF(ISERROR($V1899),"",OFFSET('Smelter Look-up'!$H$4,$V1899-4,0))</f>
        <v/>
      </c>
      <c r="J1899" s="218" t="str">
        <f ca="1">IF(ISERROR($V1899),"",OFFSET('Smelter Look-up'!$I$4,$V1899-4,0))</f>
        <v/>
      </c>
      <c r="K1899" s="267"/>
      <c r="L1899" s="267"/>
      <c r="M1899" s="267"/>
      <c r="N1899" s="267"/>
      <c r="O1899" s="267"/>
      <c r="P1899" s="219"/>
      <c r="Q1899" s="268"/>
      <c r="R1899" s="216" t="str">
        <f ca="1">IF(ISERROR($V1899),"",OFFSET('Smelter Look-up'!$C$4,$V1899-4,0)&amp;"")</f>
        <v/>
      </c>
      <c r="S1899" s="224" t="str">
        <f t="shared" ca="1" si="90"/>
        <v/>
      </c>
      <c r="T1899" s="224" t="str">
        <f ca="1">IF(B1899="","",IF(ISERROR(MATCH($J1899,SorP!$B$1:$B$6230,0)),"",INDIRECT("'SorP'!$A$"&amp;MATCH($J1899,SorP!$B$1:$B$6230,0))))</f>
        <v/>
      </c>
      <c r="U1899" s="239"/>
      <c r="V1899" s="269" t="e">
        <f>IF(C1899="",NA(),MATCH($B1899&amp;$C1899,'Smelter Look-up'!$J:$J,0))</f>
        <v>#N/A</v>
      </c>
      <c r="W1899" s="270"/>
      <c r="X1899" s="270">
        <f t="shared" ca="1" si="91"/>
        <v>0</v>
      </c>
      <c r="Y1899" s="270"/>
      <c r="Z1899" s="270"/>
      <c r="AB1899" s="272" t="str">
        <f t="shared" si="92"/>
        <v/>
      </c>
    </row>
    <row r="1900" spans="1:28" s="271" customFormat="1" ht="20.25">
      <c r="A1900" s="215"/>
      <c r="B1900" s="216" t="str">
        <f>IF(LEN(A1900)=0,"",INDEX('Smelter Look-up'!$A:$A,MATCH($A1900,'Smelter Look-up'!$E:$E,0)))</f>
        <v/>
      </c>
      <c r="C1900" s="220" t="str">
        <f>IF(LEN(A1900)=0,"",INDEX('Smelter Look-up'!$C:$C,MATCH($A1900,'Smelter Look-up'!$E:$E,0)))</f>
        <v/>
      </c>
      <c r="D1900" s="216"/>
      <c r="E1900" s="216" t="str">
        <f ca="1">IF(ISERROR($V1900),"",OFFSET('Smelter Look-up'!$D$4,$V1900-4,0)&amp;"")</f>
        <v/>
      </c>
      <c r="F1900" s="216" t="str">
        <f ca="1">IF(ISERROR($V1900),"",OFFSET('Smelter Look-up'!$E$4,$V1900-4,0))</f>
        <v/>
      </c>
      <c r="G1900" s="216" t="str">
        <f ca="1">IF(C1900=$X$4,"Enter smelter details", IF(ISERROR($V1900),"",OFFSET('Smelter Look-up'!$F$4,$V1900-4,0)))</f>
        <v/>
      </c>
      <c r="H1900" s="217" t="str">
        <f ca="1">IF(ISERROR($V1900),"",OFFSET('Smelter Look-up'!$G$4,$V1900-4,0))</f>
        <v/>
      </c>
      <c r="I1900" s="218" t="str">
        <f ca="1">IF(ISERROR($V1900),"",OFFSET('Smelter Look-up'!$H$4,$V1900-4,0))</f>
        <v/>
      </c>
      <c r="J1900" s="218" t="str">
        <f ca="1">IF(ISERROR($V1900),"",OFFSET('Smelter Look-up'!$I$4,$V1900-4,0))</f>
        <v/>
      </c>
      <c r="K1900" s="267"/>
      <c r="L1900" s="267"/>
      <c r="M1900" s="267"/>
      <c r="N1900" s="267"/>
      <c r="O1900" s="267"/>
      <c r="P1900" s="219"/>
      <c r="Q1900" s="268"/>
      <c r="R1900" s="216" t="str">
        <f ca="1">IF(ISERROR($V1900),"",OFFSET('Smelter Look-up'!$C$4,$V1900-4,0)&amp;"")</f>
        <v/>
      </c>
      <c r="S1900" s="224" t="str">
        <f t="shared" ca="1" si="90"/>
        <v/>
      </c>
      <c r="T1900" s="224" t="str">
        <f ca="1">IF(B1900="","",IF(ISERROR(MATCH($J1900,SorP!$B$1:$B$6230,0)),"",INDIRECT("'SorP'!$A$"&amp;MATCH($J1900,SorP!$B$1:$B$6230,0))))</f>
        <v/>
      </c>
      <c r="U1900" s="239"/>
      <c r="V1900" s="269" t="e">
        <f>IF(C1900="",NA(),MATCH($B1900&amp;$C1900,'Smelter Look-up'!$J:$J,0))</f>
        <v>#N/A</v>
      </c>
      <c r="W1900" s="270"/>
      <c r="X1900" s="270">
        <f t="shared" ca="1" si="91"/>
        <v>0</v>
      </c>
      <c r="Y1900" s="270"/>
      <c r="Z1900" s="270"/>
      <c r="AB1900" s="272" t="str">
        <f t="shared" si="92"/>
        <v/>
      </c>
    </row>
    <row r="1901" spans="1:28" s="271" customFormat="1" ht="20.25">
      <c r="A1901" s="215"/>
      <c r="B1901" s="216" t="str">
        <f>IF(LEN(A1901)=0,"",INDEX('Smelter Look-up'!$A:$A,MATCH($A1901,'Smelter Look-up'!$E:$E,0)))</f>
        <v/>
      </c>
      <c r="C1901" s="220" t="str">
        <f>IF(LEN(A1901)=0,"",INDEX('Smelter Look-up'!$C:$C,MATCH($A1901,'Smelter Look-up'!$E:$E,0)))</f>
        <v/>
      </c>
      <c r="D1901" s="216"/>
      <c r="E1901" s="216" t="str">
        <f ca="1">IF(ISERROR($V1901),"",OFFSET('Smelter Look-up'!$D$4,$V1901-4,0)&amp;"")</f>
        <v/>
      </c>
      <c r="F1901" s="216" t="str">
        <f ca="1">IF(ISERROR($V1901),"",OFFSET('Smelter Look-up'!$E$4,$V1901-4,0))</f>
        <v/>
      </c>
      <c r="G1901" s="216" t="str">
        <f ca="1">IF(C1901=$X$4,"Enter smelter details", IF(ISERROR($V1901),"",OFFSET('Smelter Look-up'!$F$4,$V1901-4,0)))</f>
        <v/>
      </c>
      <c r="H1901" s="217" t="str">
        <f ca="1">IF(ISERROR($V1901),"",OFFSET('Smelter Look-up'!$G$4,$V1901-4,0))</f>
        <v/>
      </c>
      <c r="I1901" s="218" t="str">
        <f ca="1">IF(ISERROR($V1901),"",OFFSET('Smelter Look-up'!$H$4,$V1901-4,0))</f>
        <v/>
      </c>
      <c r="J1901" s="218" t="str">
        <f ca="1">IF(ISERROR($V1901),"",OFFSET('Smelter Look-up'!$I$4,$V1901-4,0))</f>
        <v/>
      </c>
      <c r="K1901" s="267"/>
      <c r="L1901" s="267"/>
      <c r="M1901" s="267"/>
      <c r="N1901" s="267"/>
      <c r="O1901" s="267"/>
      <c r="P1901" s="219"/>
      <c r="Q1901" s="268"/>
      <c r="R1901" s="216" t="str">
        <f ca="1">IF(ISERROR($V1901),"",OFFSET('Smelter Look-up'!$C$4,$V1901-4,0)&amp;"")</f>
        <v/>
      </c>
      <c r="S1901" s="224" t="str">
        <f t="shared" ca="1" si="90"/>
        <v/>
      </c>
      <c r="T1901" s="224" t="str">
        <f ca="1">IF(B1901="","",IF(ISERROR(MATCH($J1901,SorP!$B$1:$B$6230,0)),"",INDIRECT("'SorP'!$A$"&amp;MATCH($J1901,SorP!$B$1:$B$6230,0))))</f>
        <v/>
      </c>
      <c r="U1901" s="239"/>
      <c r="V1901" s="269" t="e">
        <f>IF(C1901="",NA(),MATCH($B1901&amp;$C1901,'Smelter Look-up'!$J:$J,0))</f>
        <v>#N/A</v>
      </c>
      <c r="W1901" s="270"/>
      <c r="X1901" s="270">
        <f t="shared" ca="1" si="91"/>
        <v>0</v>
      </c>
      <c r="Y1901" s="270"/>
      <c r="Z1901" s="270"/>
      <c r="AB1901" s="272" t="str">
        <f t="shared" si="92"/>
        <v/>
      </c>
    </row>
    <row r="1902" spans="1:28" s="271" customFormat="1" ht="20.25">
      <c r="A1902" s="215"/>
      <c r="B1902" s="216" t="str">
        <f>IF(LEN(A1902)=0,"",INDEX('Smelter Look-up'!$A:$A,MATCH($A1902,'Smelter Look-up'!$E:$E,0)))</f>
        <v/>
      </c>
      <c r="C1902" s="220" t="str">
        <f>IF(LEN(A1902)=0,"",INDEX('Smelter Look-up'!$C:$C,MATCH($A1902,'Smelter Look-up'!$E:$E,0)))</f>
        <v/>
      </c>
      <c r="D1902" s="216"/>
      <c r="E1902" s="216" t="str">
        <f ca="1">IF(ISERROR($V1902),"",OFFSET('Smelter Look-up'!$D$4,$V1902-4,0)&amp;"")</f>
        <v/>
      </c>
      <c r="F1902" s="216" t="str">
        <f ca="1">IF(ISERROR($V1902),"",OFFSET('Smelter Look-up'!$E$4,$V1902-4,0))</f>
        <v/>
      </c>
      <c r="G1902" s="216" t="str">
        <f ca="1">IF(C1902=$X$4,"Enter smelter details", IF(ISERROR($V1902),"",OFFSET('Smelter Look-up'!$F$4,$V1902-4,0)))</f>
        <v/>
      </c>
      <c r="H1902" s="217" t="str">
        <f ca="1">IF(ISERROR($V1902),"",OFFSET('Smelter Look-up'!$G$4,$V1902-4,0))</f>
        <v/>
      </c>
      <c r="I1902" s="218" t="str">
        <f ca="1">IF(ISERROR($V1902),"",OFFSET('Smelter Look-up'!$H$4,$V1902-4,0))</f>
        <v/>
      </c>
      <c r="J1902" s="218" t="str">
        <f ca="1">IF(ISERROR($V1902),"",OFFSET('Smelter Look-up'!$I$4,$V1902-4,0))</f>
        <v/>
      </c>
      <c r="K1902" s="267"/>
      <c r="L1902" s="267"/>
      <c r="M1902" s="267"/>
      <c r="N1902" s="267"/>
      <c r="O1902" s="267"/>
      <c r="P1902" s="219"/>
      <c r="Q1902" s="268"/>
      <c r="R1902" s="216" t="str">
        <f ca="1">IF(ISERROR($V1902),"",OFFSET('Smelter Look-up'!$C$4,$V1902-4,0)&amp;"")</f>
        <v/>
      </c>
      <c r="S1902" s="224" t="str">
        <f t="shared" ca="1" si="90"/>
        <v/>
      </c>
      <c r="T1902" s="224" t="str">
        <f ca="1">IF(B1902="","",IF(ISERROR(MATCH($J1902,SorP!$B$1:$B$6230,0)),"",INDIRECT("'SorP'!$A$"&amp;MATCH($J1902,SorP!$B$1:$B$6230,0))))</f>
        <v/>
      </c>
      <c r="U1902" s="239"/>
      <c r="V1902" s="269" t="e">
        <f>IF(C1902="",NA(),MATCH($B1902&amp;$C1902,'Smelter Look-up'!$J:$J,0))</f>
        <v>#N/A</v>
      </c>
      <c r="W1902" s="270"/>
      <c r="X1902" s="270">
        <f t="shared" ca="1" si="91"/>
        <v>0</v>
      </c>
      <c r="Y1902" s="270"/>
      <c r="Z1902" s="270"/>
      <c r="AB1902" s="272" t="str">
        <f t="shared" si="92"/>
        <v/>
      </c>
    </row>
    <row r="1903" spans="1:28" s="271" customFormat="1" ht="20.25">
      <c r="A1903" s="215"/>
      <c r="B1903" s="216" t="str">
        <f>IF(LEN(A1903)=0,"",INDEX('Smelter Look-up'!$A:$A,MATCH($A1903,'Smelter Look-up'!$E:$E,0)))</f>
        <v/>
      </c>
      <c r="C1903" s="220" t="str">
        <f>IF(LEN(A1903)=0,"",INDEX('Smelter Look-up'!$C:$C,MATCH($A1903,'Smelter Look-up'!$E:$E,0)))</f>
        <v/>
      </c>
      <c r="D1903" s="216"/>
      <c r="E1903" s="216" t="str">
        <f ca="1">IF(ISERROR($V1903),"",OFFSET('Smelter Look-up'!$D$4,$V1903-4,0)&amp;"")</f>
        <v/>
      </c>
      <c r="F1903" s="216" t="str">
        <f ca="1">IF(ISERROR($V1903),"",OFFSET('Smelter Look-up'!$E$4,$V1903-4,0))</f>
        <v/>
      </c>
      <c r="G1903" s="216" t="str">
        <f ca="1">IF(C1903=$X$4,"Enter smelter details", IF(ISERROR($V1903),"",OFFSET('Smelter Look-up'!$F$4,$V1903-4,0)))</f>
        <v/>
      </c>
      <c r="H1903" s="217" t="str">
        <f ca="1">IF(ISERROR($V1903),"",OFFSET('Smelter Look-up'!$G$4,$V1903-4,0))</f>
        <v/>
      </c>
      <c r="I1903" s="218" t="str">
        <f ca="1">IF(ISERROR($V1903),"",OFFSET('Smelter Look-up'!$H$4,$V1903-4,0))</f>
        <v/>
      </c>
      <c r="J1903" s="218" t="str">
        <f ca="1">IF(ISERROR($V1903),"",OFFSET('Smelter Look-up'!$I$4,$V1903-4,0))</f>
        <v/>
      </c>
      <c r="K1903" s="267"/>
      <c r="L1903" s="267"/>
      <c r="M1903" s="267"/>
      <c r="N1903" s="267"/>
      <c r="O1903" s="267"/>
      <c r="P1903" s="219"/>
      <c r="Q1903" s="268"/>
      <c r="R1903" s="216" t="str">
        <f ca="1">IF(ISERROR($V1903),"",OFFSET('Smelter Look-up'!$C$4,$V1903-4,0)&amp;"")</f>
        <v/>
      </c>
      <c r="S1903" s="224" t="str">
        <f t="shared" ca="1" si="90"/>
        <v/>
      </c>
      <c r="T1903" s="224" t="str">
        <f ca="1">IF(B1903="","",IF(ISERROR(MATCH($J1903,SorP!$B$1:$B$6230,0)),"",INDIRECT("'SorP'!$A$"&amp;MATCH($J1903,SorP!$B$1:$B$6230,0))))</f>
        <v/>
      </c>
      <c r="U1903" s="239"/>
      <c r="V1903" s="269" t="e">
        <f>IF(C1903="",NA(),MATCH($B1903&amp;$C1903,'Smelter Look-up'!$J:$J,0))</f>
        <v>#N/A</v>
      </c>
      <c r="W1903" s="270"/>
      <c r="X1903" s="270">
        <f t="shared" ca="1" si="91"/>
        <v>0</v>
      </c>
      <c r="Y1903" s="270"/>
      <c r="Z1903" s="270"/>
      <c r="AB1903" s="272" t="str">
        <f t="shared" si="92"/>
        <v/>
      </c>
    </row>
    <row r="1904" spans="1:28" s="271" customFormat="1" ht="20.25">
      <c r="A1904" s="215"/>
      <c r="B1904" s="216" t="str">
        <f>IF(LEN(A1904)=0,"",INDEX('Smelter Look-up'!$A:$A,MATCH($A1904,'Smelter Look-up'!$E:$E,0)))</f>
        <v/>
      </c>
      <c r="C1904" s="220" t="str">
        <f>IF(LEN(A1904)=0,"",INDEX('Smelter Look-up'!$C:$C,MATCH($A1904,'Smelter Look-up'!$E:$E,0)))</f>
        <v/>
      </c>
      <c r="D1904" s="216"/>
      <c r="E1904" s="216" t="str">
        <f ca="1">IF(ISERROR($V1904),"",OFFSET('Smelter Look-up'!$D$4,$V1904-4,0)&amp;"")</f>
        <v/>
      </c>
      <c r="F1904" s="216" t="str">
        <f ca="1">IF(ISERROR($V1904),"",OFFSET('Smelter Look-up'!$E$4,$V1904-4,0))</f>
        <v/>
      </c>
      <c r="G1904" s="216" t="str">
        <f ca="1">IF(C1904=$X$4,"Enter smelter details", IF(ISERROR($V1904),"",OFFSET('Smelter Look-up'!$F$4,$V1904-4,0)))</f>
        <v/>
      </c>
      <c r="H1904" s="217" t="str">
        <f ca="1">IF(ISERROR($V1904),"",OFFSET('Smelter Look-up'!$G$4,$V1904-4,0))</f>
        <v/>
      </c>
      <c r="I1904" s="218" t="str">
        <f ca="1">IF(ISERROR($V1904),"",OFFSET('Smelter Look-up'!$H$4,$V1904-4,0))</f>
        <v/>
      </c>
      <c r="J1904" s="218" t="str">
        <f ca="1">IF(ISERROR($V1904),"",OFFSET('Smelter Look-up'!$I$4,$V1904-4,0))</f>
        <v/>
      </c>
      <c r="K1904" s="267"/>
      <c r="L1904" s="267"/>
      <c r="M1904" s="267"/>
      <c r="N1904" s="267"/>
      <c r="O1904" s="267"/>
      <c r="P1904" s="219"/>
      <c r="Q1904" s="268"/>
      <c r="R1904" s="216" t="str">
        <f ca="1">IF(ISERROR($V1904),"",OFFSET('Smelter Look-up'!$C$4,$V1904-4,0)&amp;"")</f>
        <v/>
      </c>
      <c r="S1904" s="224" t="str">
        <f t="shared" ca="1" si="90"/>
        <v/>
      </c>
      <c r="T1904" s="224" t="str">
        <f ca="1">IF(B1904="","",IF(ISERROR(MATCH($J1904,SorP!$B$1:$B$6230,0)),"",INDIRECT("'SorP'!$A$"&amp;MATCH($J1904,SorP!$B$1:$B$6230,0))))</f>
        <v/>
      </c>
      <c r="U1904" s="239"/>
      <c r="V1904" s="269" t="e">
        <f>IF(C1904="",NA(),MATCH($B1904&amp;$C1904,'Smelter Look-up'!$J:$J,0))</f>
        <v>#N/A</v>
      </c>
      <c r="W1904" s="270"/>
      <c r="X1904" s="270">
        <f t="shared" ca="1" si="91"/>
        <v>0</v>
      </c>
      <c r="Y1904" s="270"/>
      <c r="Z1904" s="270"/>
      <c r="AB1904" s="272" t="str">
        <f t="shared" si="92"/>
        <v/>
      </c>
    </row>
    <row r="1905" spans="1:28" s="271" customFormat="1" ht="20.25">
      <c r="A1905" s="215"/>
      <c r="B1905" s="216" t="str">
        <f>IF(LEN(A1905)=0,"",INDEX('Smelter Look-up'!$A:$A,MATCH($A1905,'Smelter Look-up'!$E:$E,0)))</f>
        <v/>
      </c>
      <c r="C1905" s="220" t="str">
        <f>IF(LEN(A1905)=0,"",INDEX('Smelter Look-up'!$C:$C,MATCH($A1905,'Smelter Look-up'!$E:$E,0)))</f>
        <v/>
      </c>
      <c r="D1905" s="216"/>
      <c r="E1905" s="216" t="str">
        <f ca="1">IF(ISERROR($V1905),"",OFFSET('Smelter Look-up'!$D$4,$V1905-4,0)&amp;"")</f>
        <v/>
      </c>
      <c r="F1905" s="216" t="str">
        <f ca="1">IF(ISERROR($V1905),"",OFFSET('Smelter Look-up'!$E$4,$V1905-4,0))</f>
        <v/>
      </c>
      <c r="G1905" s="216" t="str">
        <f ca="1">IF(C1905=$X$4,"Enter smelter details", IF(ISERROR($V1905),"",OFFSET('Smelter Look-up'!$F$4,$V1905-4,0)))</f>
        <v/>
      </c>
      <c r="H1905" s="217" t="str">
        <f ca="1">IF(ISERROR($V1905),"",OFFSET('Smelter Look-up'!$G$4,$V1905-4,0))</f>
        <v/>
      </c>
      <c r="I1905" s="218" t="str">
        <f ca="1">IF(ISERROR($V1905),"",OFFSET('Smelter Look-up'!$H$4,$V1905-4,0))</f>
        <v/>
      </c>
      <c r="J1905" s="218" t="str">
        <f ca="1">IF(ISERROR($V1905),"",OFFSET('Smelter Look-up'!$I$4,$V1905-4,0))</f>
        <v/>
      </c>
      <c r="K1905" s="267"/>
      <c r="L1905" s="267"/>
      <c r="M1905" s="267"/>
      <c r="N1905" s="267"/>
      <c r="O1905" s="267"/>
      <c r="P1905" s="219"/>
      <c r="Q1905" s="268"/>
      <c r="R1905" s="216" t="str">
        <f ca="1">IF(ISERROR($V1905),"",OFFSET('Smelter Look-up'!$C$4,$V1905-4,0)&amp;"")</f>
        <v/>
      </c>
      <c r="S1905" s="224" t="str">
        <f t="shared" ca="1" si="90"/>
        <v/>
      </c>
      <c r="T1905" s="224" t="str">
        <f ca="1">IF(B1905="","",IF(ISERROR(MATCH($J1905,SorP!$B$1:$B$6230,0)),"",INDIRECT("'SorP'!$A$"&amp;MATCH($J1905,SorP!$B$1:$B$6230,0))))</f>
        <v/>
      </c>
      <c r="U1905" s="239"/>
      <c r="V1905" s="269" t="e">
        <f>IF(C1905="",NA(),MATCH($B1905&amp;$C1905,'Smelter Look-up'!$J:$J,0))</f>
        <v>#N/A</v>
      </c>
      <c r="W1905" s="270"/>
      <c r="X1905" s="270">
        <f t="shared" ca="1" si="91"/>
        <v>0</v>
      </c>
      <c r="Y1905" s="270"/>
      <c r="Z1905" s="270"/>
      <c r="AB1905" s="272" t="str">
        <f t="shared" si="92"/>
        <v/>
      </c>
    </row>
    <row r="1906" spans="1:28" s="271" customFormat="1" ht="20.25">
      <c r="A1906" s="215"/>
      <c r="B1906" s="216" t="str">
        <f>IF(LEN(A1906)=0,"",INDEX('Smelter Look-up'!$A:$A,MATCH($A1906,'Smelter Look-up'!$E:$E,0)))</f>
        <v/>
      </c>
      <c r="C1906" s="220" t="str">
        <f>IF(LEN(A1906)=0,"",INDEX('Smelter Look-up'!$C:$C,MATCH($A1906,'Smelter Look-up'!$E:$E,0)))</f>
        <v/>
      </c>
      <c r="D1906" s="216"/>
      <c r="E1906" s="216" t="str">
        <f ca="1">IF(ISERROR($V1906),"",OFFSET('Smelter Look-up'!$D$4,$V1906-4,0)&amp;"")</f>
        <v/>
      </c>
      <c r="F1906" s="216" t="str">
        <f ca="1">IF(ISERROR($V1906),"",OFFSET('Smelter Look-up'!$E$4,$V1906-4,0))</f>
        <v/>
      </c>
      <c r="G1906" s="216" t="str">
        <f ca="1">IF(C1906=$X$4,"Enter smelter details", IF(ISERROR($V1906),"",OFFSET('Smelter Look-up'!$F$4,$V1906-4,0)))</f>
        <v/>
      </c>
      <c r="H1906" s="217" t="str">
        <f ca="1">IF(ISERROR($V1906),"",OFFSET('Smelter Look-up'!$G$4,$V1906-4,0))</f>
        <v/>
      </c>
      <c r="I1906" s="218" t="str">
        <f ca="1">IF(ISERROR($V1906),"",OFFSET('Smelter Look-up'!$H$4,$V1906-4,0))</f>
        <v/>
      </c>
      <c r="J1906" s="218" t="str">
        <f ca="1">IF(ISERROR($V1906),"",OFFSET('Smelter Look-up'!$I$4,$V1906-4,0))</f>
        <v/>
      </c>
      <c r="K1906" s="267"/>
      <c r="L1906" s="267"/>
      <c r="M1906" s="267"/>
      <c r="N1906" s="267"/>
      <c r="O1906" s="267"/>
      <c r="P1906" s="219"/>
      <c r="Q1906" s="268"/>
      <c r="R1906" s="216" t="str">
        <f ca="1">IF(ISERROR($V1906),"",OFFSET('Smelter Look-up'!$C$4,$V1906-4,0)&amp;"")</f>
        <v/>
      </c>
      <c r="S1906" s="224" t="str">
        <f t="shared" ca="1" si="90"/>
        <v/>
      </c>
      <c r="T1906" s="224" t="str">
        <f ca="1">IF(B1906="","",IF(ISERROR(MATCH($J1906,SorP!$B$1:$B$6230,0)),"",INDIRECT("'SorP'!$A$"&amp;MATCH($J1906,SorP!$B$1:$B$6230,0))))</f>
        <v/>
      </c>
      <c r="U1906" s="239"/>
      <c r="V1906" s="269" t="e">
        <f>IF(C1906="",NA(),MATCH($B1906&amp;$C1906,'Smelter Look-up'!$J:$J,0))</f>
        <v>#N/A</v>
      </c>
      <c r="W1906" s="270"/>
      <c r="X1906" s="270">
        <f t="shared" ca="1" si="91"/>
        <v>0</v>
      </c>
      <c r="Y1906" s="270"/>
      <c r="Z1906" s="270"/>
      <c r="AB1906" s="272" t="str">
        <f t="shared" si="92"/>
        <v/>
      </c>
    </row>
    <row r="1907" spans="1:28" s="271" customFormat="1" ht="20.25">
      <c r="A1907" s="215"/>
      <c r="B1907" s="216" t="str">
        <f>IF(LEN(A1907)=0,"",INDEX('Smelter Look-up'!$A:$A,MATCH($A1907,'Smelter Look-up'!$E:$E,0)))</f>
        <v/>
      </c>
      <c r="C1907" s="220" t="str">
        <f>IF(LEN(A1907)=0,"",INDEX('Smelter Look-up'!$C:$C,MATCH($A1907,'Smelter Look-up'!$E:$E,0)))</f>
        <v/>
      </c>
      <c r="D1907" s="216"/>
      <c r="E1907" s="216" t="str">
        <f ca="1">IF(ISERROR($V1907),"",OFFSET('Smelter Look-up'!$D$4,$V1907-4,0)&amp;"")</f>
        <v/>
      </c>
      <c r="F1907" s="216" t="str">
        <f ca="1">IF(ISERROR($V1907),"",OFFSET('Smelter Look-up'!$E$4,$V1907-4,0))</f>
        <v/>
      </c>
      <c r="G1907" s="216" t="str">
        <f ca="1">IF(C1907=$X$4,"Enter smelter details", IF(ISERROR($V1907),"",OFFSET('Smelter Look-up'!$F$4,$V1907-4,0)))</f>
        <v/>
      </c>
      <c r="H1907" s="217" t="str">
        <f ca="1">IF(ISERROR($V1907),"",OFFSET('Smelter Look-up'!$G$4,$V1907-4,0))</f>
        <v/>
      </c>
      <c r="I1907" s="218" t="str">
        <f ca="1">IF(ISERROR($V1907),"",OFFSET('Smelter Look-up'!$H$4,$V1907-4,0))</f>
        <v/>
      </c>
      <c r="J1907" s="218" t="str">
        <f ca="1">IF(ISERROR($V1907),"",OFFSET('Smelter Look-up'!$I$4,$V1907-4,0))</f>
        <v/>
      </c>
      <c r="K1907" s="267"/>
      <c r="L1907" s="267"/>
      <c r="M1907" s="267"/>
      <c r="N1907" s="267"/>
      <c r="O1907" s="267"/>
      <c r="P1907" s="219"/>
      <c r="Q1907" s="268"/>
      <c r="R1907" s="216" t="str">
        <f ca="1">IF(ISERROR($V1907),"",OFFSET('Smelter Look-up'!$C$4,$V1907-4,0)&amp;"")</f>
        <v/>
      </c>
      <c r="S1907" s="224" t="str">
        <f t="shared" ca="1" si="90"/>
        <v/>
      </c>
      <c r="T1907" s="224" t="str">
        <f ca="1">IF(B1907="","",IF(ISERROR(MATCH($J1907,SorP!$B$1:$B$6230,0)),"",INDIRECT("'SorP'!$A$"&amp;MATCH($J1907,SorP!$B$1:$B$6230,0))))</f>
        <v/>
      </c>
      <c r="U1907" s="239"/>
      <c r="V1907" s="269" t="e">
        <f>IF(C1907="",NA(),MATCH($B1907&amp;$C1907,'Smelter Look-up'!$J:$J,0))</f>
        <v>#N/A</v>
      </c>
      <c r="W1907" s="270"/>
      <c r="X1907" s="270">
        <f t="shared" ca="1" si="91"/>
        <v>0</v>
      </c>
      <c r="Y1907" s="270"/>
      <c r="Z1907" s="270"/>
      <c r="AB1907" s="272" t="str">
        <f t="shared" si="92"/>
        <v/>
      </c>
    </row>
    <row r="1908" spans="1:28" s="271" customFormat="1" ht="20.25">
      <c r="A1908" s="215"/>
      <c r="B1908" s="216" t="str">
        <f>IF(LEN(A1908)=0,"",INDEX('Smelter Look-up'!$A:$A,MATCH($A1908,'Smelter Look-up'!$E:$E,0)))</f>
        <v/>
      </c>
      <c r="C1908" s="220" t="str">
        <f>IF(LEN(A1908)=0,"",INDEX('Smelter Look-up'!$C:$C,MATCH($A1908,'Smelter Look-up'!$E:$E,0)))</f>
        <v/>
      </c>
      <c r="D1908" s="216"/>
      <c r="E1908" s="216" t="str">
        <f ca="1">IF(ISERROR($V1908),"",OFFSET('Smelter Look-up'!$D$4,$V1908-4,0)&amp;"")</f>
        <v/>
      </c>
      <c r="F1908" s="216" t="str">
        <f ca="1">IF(ISERROR($V1908),"",OFFSET('Smelter Look-up'!$E$4,$V1908-4,0))</f>
        <v/>
      </c>
      <c r="G1908" s="216" t="str">
        <f ca="1">IF(C1908=$X$4,"Enter smelter details", IF(ISERROR($V1908),"",OFFSET('Smelter Look-up'!$F$4,$V1908-4,0)))</f>
        <v/>
      </c>
      <c r="H1908" s="217" t="str">
        <f ca="1">IF(ISERROR($V1908),"",OFFSET('Smelter Look-up'!$G$4,$V1908-4,0))</f>
        <v/>
      </c>
      <c r="I1908" s="218" t="str">
        <f ca="1">IF(ISERROR($V1908),"",OFFSET('Smelter Look-up'!$H$4,$V1908-4,0))</f>
        <v/>
      </c>
      <c r="J1908" s="218" t="str">
        <f ca="1">IF(ISERROR($V1908),"",OFFSET('Smelter Look-up'!$I$4,$V1908-4,0))</f>
        <v/>
      </c>
      <c r="K1908" s="267"/>
      <c r="L1908" s="267"/>
      <c r="M1908" s="267"/>
      <c r="N1908" s="267"/>
      <c r="O1908" s="267"/>
      <c r="P1908" s="219"/>
      <c r="Q1908" s="268"/>
      <c r="R1908" s="216" t="str">
        <f ca="1">IF(ISERROR($V1908),"",OFFSET('Smelter Look-up'!$C$4,$V1908-4,0)&amp;"")</f>
        <v/>
      </c>
      <c r="S1908" s="224" t="str">
        <f t="shared" ca="1" si="90"/>
        <v/>
      </c>
      <c r="T1908" s="224" t="str">
        <f ca="1">IF(B1908="","",IF(ISERROR(MATCH($J1908,SorP!$B$1:$B$6230,0)),"",INDIRECT("'SorP'!$A$"&amp;MATCH($J1908,SorP!$B$1:$B$6230,0))))</f>
        <v/>
      </c>
      <c r="U1908" s="239"/>
      <c r="V1908" s="269" t="e">
        <f>IF(C1908="",NA(),MATCH($B1908&amp;$C1908,'Smelter Look-up'!$J:$J,0))</f>
        <v>#N/A</v>
      </c>
      <c r="W1908" s="270"/>
      <c r="X1908" s="270">
        <f t="shared" ca="1" si="91"/>
        <v>0</v>
      </c>
      <c r="Y1908" s="270"/>
      <c r="Z1908" s="270"/>
      <c r="AB1908" s="272" t="str">
        <f t="shared" si="92"/>
        <v/>
      </c>
    </row>
    <row r="1909" spans="1:28" s="271" customFormat="1" ht="20.25">
      <c r="A1909" s="215"/>
      <c r="B1909" s="216" t="str">
        <f>IF(LEN(A1909)=0,"",INDEX('Smelter Look-up'!$A:$A,MATCH($A1909,'Smelter Look-up'!$E:$E,0)))</f>
        <v/>
      </c>
      <c r="C1909" s="220" t="str">
        <f>IF(LEN(A1909)=0,"",INDEX('Smelter Look-up'!$C:$C,MATCH($A1909,'Smelter Look-up'!$E:$E,0)))</f>
        <v/>
      </c>
      <c r="D1909" s="216"/>
      <c r="E1909" s="216" t="str">
        <f ca="1">IF(ISERROR($V1909),"",OFFSET('Smelter Look-up'!$D$4,$V1909-4,0)&amp;"")</f>
        <v/>
      </c>
      <c r="F1909" s="216" t="str">
        <f ca="1">IF(ISERROR($V1909),"",OFFSET('Smelter Look-up'!$E$4,$V1909-4,0))</f>
        <v/>
      </c>
      <c r="G1909" s="216" t="str">
        <f ca="1">IF(C1909=$X$4,"Enter smelter details", IF(ISERROR($V1909),"",OFFSET('Smelter Look-up'!$F$4,$V1909-4,0)))</f>
        <v/>
      </c>
      <c r="H1909" s="217" t="str">
        <f ca="1">IF(ISERROR($V1909),"",OFFSET('Smelter Look-up'!$G$4,$V1909-4,0))</f>
        <v/>
      </c>
      <c r="I1909" s="218" t="str">
        <f ca="1">IF(ISERROR($V1909),"",OFFSET('Smelter Look-up'!$H$4,$V1909-4,0))</f>
        <v/>
      </c>
      <c r="J1909" s="218" t="str">
        <f ca="1">IF(ISERROR($V1909),"",OFFSET('Smelter Look-up'!$I$4,$V1909-4,0))</f>
        <v/>
      </c>
      <c r="K1909" s="267"/>
      <c r="L1909" s="267"/>
      <c r="M1909" s="267"/>
      <c r="N1909" s="267"/>
      <c r="O1909" s="267"/>
      <c r="P1909" s="219"/>
      <c r="Q1909" s="268"/>
      <c r="R1909" s="216" t="str">
        <f ca="1">IF(ISERROR($V1909),"",OFFSET('Smelter Look-up'!$C$4,$V1909-4,0)&amp;"")</f>
        <v/>
      </c>
      <c r="S1909" s="224" t="str">
        <f t="shared" ca="1" si="90"/>
        <v/>
      </c>
      <c r="T1909" s="224" t="str">
        <f ca="1">IF(B1909="","",IF(ISERROR(MATCH($J1909,SorP!$B$1:$B$6230,0)),"",INDIRECT("'SorP'!$A$"&amp;MATCH($J1909,SorP!$B$1:$B$6230,0))))</f>
        <v/>
      </c>
      <c r="U1909" s="239"/>
      <c r="V1909" s="269" t="e">
        <f>IF(C1909="",NA(),MATCH($B1909&amp;$C1909,'Smelter Look-up'!$J:$J,0))</f>
        <v>#N/A</v>
      </c>
      <c r="W1909" s="270"/>
      <c r="X1909" s="270">
        <f t="shared" ca="1" si="91"/>
        <v>0</v>
      </c>
      <c r="Y1909" s="270"/>
      <c r="Z1909" s="270"/>
      <c r="AB1909" s="272" t="str">
        <f t="shared" si="92"/>
        <v/>
      </c>
    </row>
    <row r="1910" spans="1:28" s="271" customFormat="1" ht="20.25">
      <c r="A1910" s="215"/>
      <c r="B1910" s="216" t="str">
        <f>IF(LEN(A1910)=0,"",INDEX('Smelter Look-up'!$A:$A,MATCH($A1910,'Smelter Look-up'!$E:$E,0)))</f>
        <v/>
      </c>
      <c r="C1910" s="220" t="str">
        <f>IF(LEN(A1910)=0,"",INDEX('Smelter Look-up'!$C:$C,MATCH($A1910,'Smelter Look-up'!$E:$E,0)))</f>
        <v/>
      </c>
      <c r="D1910" s="216"/>
      <c r="E1910" s="216" t="str">
        <f ca="1">IF(ISERROR($V1910),"",OFFSET('Smelter Look-up'!$D$4,$V1910-4,0)&amp;"")</f>
        <v/>
      </c>
      <c r="F1910" s="216" t="str">
        <f ca="1">IF(ISERROR($V1910),"",OFFSET('Smelter Look-up'!$E$4,$V1910-4,0))</f>
        <v/>
      </c>
      <c r="G1910" s="216" t="str">
        <f ca="1">IF(C1910=$X$4,"Enter smelter details", IF(ISERROR($V1910),"",OFFSET('Smelter Look-up'!$F$4,$V1910-4,0)))</f>
        <v/>
      </c>
      <c r="H1910" s="217" t="str">
        <f ca="1">IF(ISERROR($V1910),"",OFFSET('Smelter Look-up'!$G$4,$V1910-4,0))</f>
        <v/>
      </c>
      <c r="I1910" s="218" t="str">
        <f ca="1">IF(ISERROR($V1910),"",OFFSET('Smelter Look-up'!$H$4,$V1910-4,0))</f>
        <v/>
      </c>
      <c r="J1910" s="218" t="str">
        <f ca="1">IF(ISERROR($V1910),"",OFFSET('Smelter Look-up'!$I$4,$V1910-4,0))</f>
        <v/>
      </c>
      <c r="K1910" s="267"/>
      <c r="L1910" s="267"/>
      <c r="M1910" s="267"/>
      <c r="N1910" s="267"/>
      <c r="O1910" s="267"/>
      <c r="P1910" s="219"/>
      <c r="Q1910" s="268"/>
      <c r="R1910" s="216" t="str">
        <f ca="1">IF(ISERROR($V1910),"",OFFSET('Smelter Look-up'!$C$4,$V1910-4,0)&amp;"")</f>
        <v/>
      </c>
      <c r="S1910" s="224" t="str">
        <f t="shared" ca="1" si="90"/>
        <v/>
      </c>
      <c r="T1910" s="224" t="str">
        <f ca="1">IF(B1910="","",IF(ISERROR(MATCH($J1910,SorP!$B$1:$B$6230,0)),"",INDIRECT("'SorP'!$A$"&amp;MATCH($J1910,SorP!$B$1:$B$6230,0))))</f>
        <v/>
      </c>
      <c r="U1910" s="239"/>
      <c r="V1910" s="269" t="e">
        <f>IF(C1910="",NA(),MATCH($B1910&amp;$C1910,'Smelter Look-up'!$J:$J,0))</f>
        <v>#N/A</v>
      </c>
      <c r="W1910" s="270"/>
      <c r="X1910" s="270">
        <f t="shared" ca="1" si="91"/>
        <v>0</v>
      </c>
      <c r="Y1910" s="270"/>
      <c r="Z1910" s="270"/>
      <c r="AB1910" s="272" t="str">
        <f t="shared" si="92"/>
        <v/>
      </c>
    </row>
    <row r="1911" spans="1:28" s="271" customFormat="1" ht="20.25">
      <c r="A1911" s="215"/>
      <c r="B1911" s="216" t="str">
        <f>IF(LEN(A1911)=0,"",INDEX('Smelter Look-up'!$A:$A,MATCH($A1911,'Smelter Look-up'!$E:$E,0)))</f>
        <v/>
      </c>
      <c r="C1911" s="220" t="str">
        <f>IF(LEN(A1911)=0,"",INDEX('Smelter Look-up'!$C:$C,MATCH($A1911,'Smelter Look-up'!$E:$E,0)))</f>
        <v/>
      </c>
      <c r="D1911" s="216"/>
      <c r="E1911" s="216" t="str">
        <f ca="1">IF(ISERROR($V1911),"",OFFSET('Smelter Look-up'!$D$4,$V1911-4,0)&amp;"")</f>
        <v/>
      </c>
      <c r="F1911" s="216" t="str">
        <f ca="1">IF(ISERROR($V1911),"",OFFSET('Smelter Look-up'!$E$4,$V1911-4,0))</f>
        <v/>
      </c>
      <c r="G1911" s="216" t="str">
        <f ca="1">IF(C1911=$X$4,"Enter smelter details", IF(ISERROR($V1911),"",OFFSET('Smelter Look-up'!$F$4,$V1911-4,0)))</f>
        <v/>
      </c>
      <c r="H1911" s="217" t="str">
        <f ca="1">IF(ISERROR($V1911),"",OFFSET('Smelter Look-up'!$G$4,$V1911-4,0))</f>
        <v/>
      </c>
      <c r="I1911" s="218" t="str">
        <f ca="1">IF(ISERROR($V1911),"",OFFSET('Smelter Look-up'!$H$4,$V1911-4,0))</f>
        <v/>
      </c>
      <c r="J1911" s="218" t="str">
        <f ca="1">IF(ISERROR($V1911),"",OFFSET('Smelter Look-up'!$I$4,$V1911-4,0))</f>
        <v/>
      </c>
      <c r="K1911" s="267"/>
      <c r="L1911" s="267"/>
      <c r="M1911" s="267"/>
      <c r="N1911" s="267"/>
      <c r="O1911" s="267"/>
      <c r="P1911" s="219"/>
      <c r="Q1911" s="268"/>
      <c r="R1911" s="216" t="str">
        <f ca="1">IF(ISERROR($V1911),"",OFFSET('Smelter Look-up'!$C$4,$V1911-4,0)&amp;"")</f>
        <v/>
      </c>
      <c r="S1911" s="224" t="str">
        <f t="shared" ca="1" si="90"/>
        <v/>
      </c>
      <c r="T1911" s="224" t="str">
        <f ca="1">IF(B1911="","",IF(ISERROR(MATCH($J1911,SorP!$B$1:$B$6230,0)),"",INDIRECT("'SorP'!$A$"&amp;MATCH($J1911,SorP!$B$1:$B$6230,0))))</f>
        <v/>
      </c>
      <c r="U1911" s="239"/>
      <c r="V1911" s="269" t="e">
        <f>IF(C1911="",NA(),MATCH($B1911&amp;$C1911,'Smelter Look-up'!$J:$J,0))</f>
        <v>#N/A</v>
      </c>
      <c r="W1911" s="270"/>
      <c r="X1911" s="270">
        <f t="shared" ca="1" si="91"/>
        <v>0</v>
      </c>
      <c r="Y1911" s="270"/>
      <c r="Z1911" s="270"/>
      <c r="AB1911" s="272" t="str">
        <f t="shared" si="92"/>
        <v/>
      </c>
    </row>
    <row r="1912" spans="1:28" s="271" customFormat="1" ht="20.25">
      <c r="A1912" s="215"/>
      <c r="B1912" s="216" t="str">
        <f>IF(LEN(A1912)=0,"",INDEX('Smelter Look-up'!$A:$A,MATCH($A1912,'Smelter Look-up'!$E:$E,0)))</f>
        <v/>
      </c>
      <c r="C1912" s="220" t="str">
        <f>IF(LEN(A1912)=0,"",INDEX('Smelter Look-up'!$C:$C,MATCH($A1912,'Smelter Look-up'!$E:$E,0)))</f>
        <v/>
      </c>
      <c r="D1912" s="216"/>
      <c r="E1912" s="216" t="str">
        <f ca="1">IF(ISERROR($V1912),"",OFFSET('Smelter Look-up'!$D$4,$V1912-4,0)&amp;"")</f>
        <v/>
      </c>
      <c r="F1912" s="216" t="str">
        <f ca="1">IF(ISERROR($V1912),"",OFFSET('Smelter Look-up'!$E$4,$V1912-4,0))</f>
        <v/>
      </c>
      <c r="G1912" s="216" t="str">
        <f ca="1">IF(C1912=$X$4,"Enter smelter details", IF(ISERROR($V1912),"",OFFSET('Smelter Look-up'!$F$4,$V1912-4,0)))</f>
        <v/>
      </c>
      <c r="H1912" s="217" t="str">
        <f ca="1">IF(ISERROR($V1912),"",OFFSET('Smelter Look-up'!$G$4,$V1912-4,0))</f>
        <v/>
      </c>
      <c r="I1912" s="218" t="str">
        <f ca="1">IF(ISERROR($V1912),"",OFFSET('Smelter Look-up'!$H$4,$V1912-4,0))</f>
        <v/>
      </c>
      <c r="J1912" s="218" t="str">
        <f ca="1">IF(ISERROR($V1912),"",OFFSET('Smelter Look-up'!$I$4,$V1912-4,0))</f>
        <v/>
      </c>
      <c r="K1912" s="267"/>
      <c r="L1912" s="267"/>
      <c r="M1912" s="267"/>
      <c r="N1912" s="267"/>
      <c r="O1912" s="267"/>
      <c r="P1912" s="219"/>
      <c r="Q1912" s="268"/>
      <c r="R1912" s="216" t="str">
        <f ca="1">IF(ISERROR($V1912),"",OFFSET('Smelter Look-up'!$C$4,$V1912-4,0)&amp;"")</f>
        <v/>
      </c>
      <c r="S1912" s="224" t="str">
        <f t="shared" ca="1" si="90"/>
        <v/>
      </c>
      <c r="T1912" s="224" t="str">
        <f ca="1">IF(B1912="","",IF(ISERROR(MATCH($J1912,SorP!$B$1:$B$6230,0)),"",INDIRECT("'SorP'!$A$"&amp;MATCH($J1912,SorP!$B$1:$B$6230,0))))</f>
        <v/>
      </c>
      <c r="U1912" s="239"/>
      <c r="V1912" s="269" t="e">
        <f>IF(C1912="",NA(),MATCH($B1912&amp;$C1912,'Smelter Look-up'!$J:$J,0))</f>
        <v>#N/A</v>
      </c>
      <c r="W1912" s="270"/>
      <c r="X1912" s="270">
        <f t="shared" ca="1" si="91"/>
        <v>0</v>
      </c>
      <c r="Y1912" s="270"/>
      <c r="Z1912" s="270"/>
      <c r="AB1912" s="272" t="str">
        <f t="shared" si="92"/>
        <v/>
      </c>
    </row>
    <row r="1913" spans="1:28" s="271" customFormat="1" ht="20.25">
      <c r="A1913" s="215"/>
      <c r="B1913" s="216" t="str">
        <f>IF(LEN(A1913)=0,"",INDEX('Smelter Look-up'!$A:$A,MATCH($A1913,'Smelter Look-up'!$E:$E,0)))</f>
        <v/>
      </c>
      <c r="C1913" s="220" t="str">
        <f>IF(LEN(A1913)=0,"",INDEX('Smelter Look-up'!$C:$C,MATCH($A1913,'Smelter Look-up'!$E:$E,0)))</f>
        <v/>
      </c>
      <c r="D1913" s="216"/>
      <c r="E1913" s="216" t="str">
        <f ca="1">IF(ISERROR($V1913),"",OFFSET('Smelter Look-up'!$D$4,$V1913-4,0)&amp;"")</f>
        <v/>
      </c>
      <c r="F1913" s="216" t="str">
        <f ca="1">IF(ISERROR($V1913),"",OFFSET('Smelter Look-up'!$E$4,$V1913-4,0))</f>
        <v/>
      </c>
      <c r="G1913" s="216" t="str">
        <f ca="1">IF(C1913=$X$4,"Enter smelter details", IF(ISERROR($V1913),"",OFFSET('Smelter Look-up'!$F$4,$V1913-4,0)))</f>
        <v/>
      </c>
      <c r="H1913" s="217" t="str">
        <f ca="1">IF(ISERROR($V1913),"",OFFSET('Smelter Look-up'!$G$4,$V1913-4,0))</f>
        <v/>
      </c>
      <c r="I1913" s="218" t="str">
        <f ca="1">IF(ISERROR($V1913),"",OFFSET('Smelter Look-up'!$H$4,$V1913-4,0))</f>
        <v/>
      </c>
      <c r="J1913" s="218" t="str">
        <f ca="1">IF(ISERROR($V1913),"",OFFSET('Smelter Look-up'!$I$4,$V1913-4,0))</f>
        <v/>
      </c>
      <c r="K1913" s="267"/>
      <c r="L1913" s="267"/>
      <c r="M1913" s="267"/>
      <c r="N1913" s="267"/>
      <c r="O1913" s="267"/>
      <c r="P1913" s="219"/>
      <c r="Q1913" s="268"/>
      <c r="R1913" s="216" t="str">
        <f ca="1">IF(ISERROR($V1913),"",OFFSET('Smelter Look-up'!$C$4,$V1913-4,0)&amp;"")</f>
        <v/>
      </c>
      <c r="S1913" s="224" t="str">
        <f t="shared" ca="1" si="90"/>
        <v/>
      </c>
      <c r="T1913" s="224" t="str">
        <f ca="1">IF(B1913="","",IF(ISERROR(MATCH($J1913,SorP!$B$1:$B$6230,0)),"",INDIRECT("'SorP'!$A$"&amp;MATCH($J1913,SorP!$B$1:$B$6230,0))))</f>
        <v/>
      </c>
      <c r="U1913" s="239"/>
      <c r="V1913" s="269" t="e">
        <f>IF(C1913="",NA(),MATCH($B1913&amp;$C1913,'Smelter Look-up'!$J:$J,0))</f>
        <v>#N/A</v>
      </c>
      <c r="W1913" s="270"/>
      <c r="X1913" s="270">
        <f t="shared" ca="1" si="91"/>
        <v>0</v>
      </c>
      <c r="Y1913" s="270"/>
      <c r="Z1913" s="270"/>
      <c r="AB1913" s="272" t="str">
        <f t="shared" si="92"/>
        <v/>
      </c>
    </row>
    <row r="1914" spans="1:28" s="271" customFormat="1" ht="20.25">
      <c r="A1914" s="215"/>
      <c r="B1914" s="216" t="str">
        <f>IF(LEN(A1914)=0,"",INDEX('Smelter Look-up'!$A:$A,MATCH($A1914,'Smelter Look-up'!$E:$E,0)))</f>
        <v/>
      </c>
      <c r="C1914" s="220" t="str">
        <f>IF(LEN(A1914)=0,"",INDEX('Smelter Look-up'!$C:$C,MATCH($A1914,'Smelter Look-up'!$E:$E,0)))</f>
        <v/>
      </c>
      <c r="D1914" s="216"/>
      <c r="E1914" s="216" t="str">
        <f ca="1">IF(ISERROR($V1914),"",OFFSET('Smelter Look-up'!$D$4,$V1914-4,0)&amp;"")</f>
        <v/>
      </c>
      <c r="F1914" s="216" t="str">
        <f ca="1">IF(ISERROR($V1914),"",OFFSET('Smelter Look-up'!$E$4,$V1914-4,0))</f>
        <v/>
      </c>
      <c r="G1914" s="216" t="str">
        <f ca="1">IF(C1914=$X$4,"Enter smelter details", IF(ISERROR($V1914),"",OFFSET('Smelter Look-up'!$F$4,$V1914-4,0)))</f>
        <v/>
      </c>
      <c r="H1914" s="217" t="str">
        <f ca="1">IF(ISERROR($V1914),"",OFFSET('Smelter Look-up'!$G$4,$V1914-4,0))</f>
        <v/>
      </c>
      <c r="I1914" s="218" t="str">
        <f ca="1">IF(ISERROR($V1914),"",OFFSET('Smelter Look-up'!$H$4,$V1914-4,0))</f>
        <v/>
      </c>
      <c r="J1914" s="218" t="str">
        <f ca="1">IF(ISERROR($V1914),"",OFFSET('Smelter Look-up'!$I$4,$V1914-4,0))</f>
        <v/>
      </c>
      <c r="K1914" s="267"/>
      <c r="L1914" s="267"/>
      <c r="M1914" s="267"/>
      <c r="N1914" s="267"/>
      <c r="O1914" s="267"/>
      <c r="P1914" s="219"/>
      <c r="Q1914" s="268"/>
      <c r="R1914" s="216" t="str">
        <f ca="1">IF(ISERROR($V1914),"",OFFSET('Smelter Look-up'!$C$4,$V1914-4,0)&amp;"")</f>
        <v/>
      </c>
      <c r="S1914" s="224" t="str">
        <f t="shared" ca="1" si="90"/>
        <v/>
      </c>
      <c r="T1914" s="224" t="str">
        <f ca="1">IF(B1914="","",IF(ISERROR(MATCH($J1914,SorP!$B$1:$B$6230,0)),"",INDIRECT("'SorP'!$A$"&amp;MATCH($J1914,SorP!$B$1:$B$6230,0))))</f>
        <v/>
      </c>
      <c r="U1914" s="239"/>
      <c r="V1914" s="269" t="e">
        <f>IF(C1914="",NA(),MATCH($B1914&amp;$C1914,'Smelter Look-up'!$J:$J,0))</f>
        <v>#N/A</v>
      </c>
      <c r="W1914" s="270"/>
      <c r="X1914" s="270">
        <f t="shared" ca="1" si="91"/>
        <v>0</v>
      </c>
      <c r="Y1914" s="270"/>
      <c r="Z1914" s="270"/>
      <c r="AB1914" s="272" t="str">
        <f t="shared" si="92"/>
        <v/>
      </c>
    </row>
    <row r="1915" spans="1:28" s="271" customFormat="1" ht="20.25">
      <c r="A1915" s="215"/>
      <c r="B1915" s="216" t="str">
        <f>IF(LEN(A1915)=0,"",INDEX('Smelter Look-up'!$A:$A,MATCH($A1915,'Smelter Look-up'!$E:$E,0)))</f>
        <v/>
      </c>
      <c r="C1915" s="220" t="str">
        <f>IF(LEN(A1915)=0,"",INDEX('Smelter Look-up'!$C:$C,MATCH($A1915,'Smelter Look-up'!$E:$E,0)))</f>
        <v/>
      </c>
      <c r="D1915" s="216"/>
      <c r="E1915" s="216" t="str">
        <f ca="1">IF(ISERROR($V1915),"",OFFSET('Smelter Look-up'!$D$4,$V1915-4,0)&amp;"")</f>
        <v/>
      </c>
      <c r="F1915" s="216" t="str">
        <f ca="1">IF(ISERROR($V1915),"",OFFSET('Smelter Look-up'!$E$4,$V1915-4,0))</f>
        <v/>
      </c>
      <c r="G1915" s="216" t="str">
        <f ca="1">IF(C1915=$X$4,"Enter smelter details", IF(ISERROR($V1915),"",OFFSET('Smelter Look-up'!$F$4,$V1915-4,0)))</f>
        <v/>
      </c>
      <c r="H1915" s="217" t="str">
        <f ca="1">IF(ISERROR($V1915),"",OFFSET('Smelter Look-up'!$G$4,$V1915-4,0))</f>
        <v/>
      </c>
      <c r="I1915" s="218" t="str">
        <f ca="1">IF(ISERROR($V1915),"",OFFSET('Smelter Look-up'!$H$4,$V1915-4,0))</f>
        <v/>
      </c>
      <c r="J1915" s="218" t="str">
        <f ca="1">IF(ISERROR($V1915),"",OFFSET('Smelter Look-up'!$I$4,$V1915-4,0))</f>
        <v/>
      </c>
      <c r="K1915" s="267"/>
      <c r="L1915" s="267"/>
      <c r="M1915" s="267"/>
      <c r="N1915" s="267"/>
      <c r="O1915" s="267"/>
      <c r="P1915" s="219"/>
      <c r="Q1915" s="268"/>
      <c r="R1915" s="216" t="str">
        <f ca="1">IF(ISERROR($V1915),"",OFFSET('Smelter Look-up'!$C$4,$V1915-4,0)&amp;"")</f>
        <v/>
      </c>
      <c r="S1915" s="224" t="str">
        <f t="shared" ref="S1915:S1978" ca="1" si="93">IF(B1915="","",IF(ISERROR(MATCH($E1915,CL,0)),"Unknown",INDIRECT("'C'!$A$"&amp;MATCH($E1915,CL,0)+1)))</f>
        <v/>
      </c>
      <c r="T1915" s="224" t="str">
        <f ca="1">IF(B1915="","",IF(ISERROR(MATCH($J1915,SorP!$B$1:$B$6230,0)),"",INDIRECT("'SorP'!$A$"&amp;MATCH($J1915,SorP!$B$1:$B$6230,0))))</f>
        <v/>
      </c>
      <c r="U1915" s="239"/>
      <c r="V1915" s="269" t="e">
        <f>IF(C1915="",NA(),MATCH($B1915&amp;$C1915,'Smelter Look-up'!$J:$J,0))</f>
        <v>#N/A</v>
      </c>
      <c r="W1915" s="270"/>
      <c r="X1915" s="270">
        <f t="shared" ref="X1915:X1978" ca="1" si="94">IF(AND(C1915="Smelter not listed",OR(LEN(D1915)=0,LEN(E1915)=0)),1,0)</f>
        <v>0</v>
      </c>
      <c r="Y1915" s="270"/>
      <c r="Z1915" s="270"/>
      <c r="AB1915" s="272" t="str">
        <f t="shared" ref="AB1915:AB1978" si="95">B1915&amp;C1915</f>
        <v/>
      </c>
    </row>
    <row r="1916" spans="1:28" s="271" customFormat="1" ht="20.25">
      <c r="A1916" s="215"/>
      <c r="B1916" s="216" t="str">
        <f>IF(LEN(A1916)=0,"",INDEX('Smelter Look-up'!$A:$A,MATCH($A1916,'Smelter Look-up'!$E:$E,0)))</f>
        <v/>
      </c>
      <c r="C1916" s="220" t="str">
        <f>IF(LEN(A1916)=0,"",INDEX('Smelter Look-up'!$C:$C,MATCH($A1916,'Smelter Look-up'!$E:$E,0)))</f>
        <v/>
      </c>
      <c r="D1916" s="216"/>
      <c r="E1916" s="216" t="str">
        <f ca="1">IF(ISERROR($V1916),"",OFFSET('Smelter Look-up'!$D$4,$V1916-4,0)&amp;"")</f>
        <v/>
      </c>
      <c r="F1916" s="216" t="str">
        <f ca="1">IF(ISERROR($V1916),"",OFFSET('Smelter Look-up'!$E$4,$V1916-4,0))</f>
        <v/>
      </c>
      <c r="G1916" s="216" t="str">
        <f ca="1">IF(C1916=$X$4,"Enter smelter details", IF(ISERROR($V1916),"",OFFSET('Smelter Look-up'!$F$4,$V1916-4,0)))</f>
        <v/>
      </c>
      <c r="H1916" s="217" t="str">
        <f ca="1">IF(ISERROR($V1916),"",OFFSET('Smelter Look-up'!$G$4,$V1916-4,0))</f>
        <v/>
      </c>
      <c r="I1916" s="218" t="str">
        <f ca="1">IF(ISERROR($V1916),"",OFFSET('Smelter Look-up'!$H$4,$V1916-4,0))</f>
        <v/>
      </c>
      <c r="J1916" s="218" t="str">
        <f ca="1">IF(ISERROR($V1916),"",OFFSET('Smelter Look-up'!$I$4,$V1916-4,0))</f>
        <v/>
      </c>
      <c r="K1916" s="267"/>
      <c r="L1916" s="267"/>
      <c r="M1916" s="267"/>
      <c r="N1916" s="267"/>
      <c r="O1916" s="267"/>
      <c r="P1916" s="219"/>
      <c r="Q1916" s="268"/>
      <c r="R1916" s="216" t="str">
        <f ca="1">IF(ISERROR($V1916),"",OFFSET('Smelter Look-up'!$C$4,$V1916-4,0)&amp;"")</f>
        <v/>
      </c>
      <c r="S1916" s="224" t="str">
        <f t="shared" ca="1" si="93"/>
        <v/>
      </c>
      <c r="T1916" s="224" t="str">
        <f ca="1">IF(B1916="","",IF(ISERROR(MATCH($J1916,SorP!$B$1:$B$6230,0)),"",INDIRECT("'SorP'!$A$"&amp;MATCH($J1916,SorP!$B$1:$B$6230,0))))</f>
        <v/>
      </c>
      <c r="U1916" s="239"/>
      <c r="V1916" s="269" t="e">
        <f>IF(C1916="",NA(),MATCH($B1916&amp;$C1916,'Smelter Look-up'!$J:$J,0))</f>
        <v>#N/A</v>
      </c>
      <c r="W1916" s="270"/>
      <c r="X1916" s="270">
        <f t="shared" ca="1" si="94"/>
        <v>0</v>
      </c>
      <c r="Y1916" s="270"/>
      <c r="Z1916" s="270"/>
      <c r="AB1916" s="272" t="str">
        <f t="shared" si="95"/>
        <v/>
      </c>
    </row>
    <row r="1917" spans="1:28" s="271" customFormat="1" ht="20.25">
      <c r="A1917" s="215"/>
      <c r="B1917" s="216" t="str">
        <f>IF(LEN(A1917)=0,"",INDEX('Smelter Look-up'!$A:$A,MATCH($A1917,'Smelter Look-up'!$E:$E,0)))</f>
        <v/>
      </c>
      <c r="C1917" s="220" t="str">
        <f>IF(LEN(A1917)=0,"",INDEX('Smelter Look-up'!$C:$C,MATCH($A1917,'Smelter Look-up'!$E:$E,0)))</f>
        <v/>
      </c>
      <c r="D1917" s="216"/>
      <c r="E1917" s="216" t="str">
        <f ca="1">IF(ISERROR($V1917),"",OFFSET('Smelter Look-up'!$D$4,$V1917-4,0)&amp;"")</f>
        <v/>
      </c>
      <c r="F1917" s="216" t="str">
        <f ca="1">IF(ISERROR($V1917),"",OFFSET('Smelter Look-up'!$E$4,$V1917-4,0))</f>
        <v/>
      </c>
      <c r="G1917" s="216" t="str">
        <f ca="1">IF(C1917=$X$4,"Enter smelter details", IF(ISERROR($V1917),"",OFFSET('Smelter Look-up'!$F$4,$V1917-4,0)))</f>
        <v/>
      </c>
      <c r="H1917" s="217" t="str">
        <f ca="1">IF(ISERROR($V1917),"",OFFSET('Smelter Look-up'!$G$4,$V1917-4,0))</f>
        <v/>
      </c>
      <c r="I1917" s="218" t="str">
        <f ca="1">IF(ISERROR($V1917),"",OFFSET('Smelter Look-up'!$H$4,$V1917-4,0))</f>
        <v/>
      </c>
      <c r="J1917" s="218" t="str">
        <f ca="1">IF(ISERROR($V1917),"",OFFSET('Smelter Look-up'!$I$4,$V1917-4,0))</f>
        <v/>
      </c>
      <c r="K1917" s="267"/>
      <c r="L1917" s="267"/>
      <c r="M1917" s="267"/>
      <c r="N1917" s="267"/>
      <c r="O1917" s="267"/>
      <c r="P1917" s="219"/>
      <c r="Q1917" s="268"/>
      <c r="R1917" s="216" t="str">
        <f ca="1">IF(ISERROR($V1917),"",OFFSET('Smelter Look-up'!$C$4,$V1917-4,0)&amp;"")</f>
        <v/>
      </c>
      <c r="S1917" s="224" t="str">
        <f t="shared" ca="1" si="93"/>
        <v/>
      </c>
      <c r="T1917" s="224" t="str">
        <f ca="1">IF(B1917="","",IF(ISERROR(MATCH($J1917,SorP!$B$1:$B$6230,0)),"",INDIRECT("'SorP'!$A$"&amp;MATCH($J1917,SorP!$B$1:$B$6230,0))))</f>
        <v/>
      </c>
      <c r="U1917" s="239"/>
      <c r="V1917" s="269" t="e">
        <f>IF(C1917="",NA(),MATCH($B1917&amp;$C1917,'Smelter Look-up'!$J:$J,0))</f>
        <v>#N/A</v>
      </c>
      <c r="W1917" s="270"/>
      <c r="X1917" s="270">
        <f t="shared" ca="1" si="94"/>
        <v>0</v>
      </c>
      <c r="Y1917" s="270"/>
      <c r="Z1917" s="270"/>
      <c r="AB1917" s="272" t="str">
        <f t="shared" si="95"/>
        <v/>
      </c>
    </row>
    <row r="1918" spans="1:28" s="271" customFormat="1" ht="20.25">
      <c r="A1918" s="215"/>
      <c r="B1918" s="216" t="str">
        <f>IF(LEN(A1918)=0,"",INDEX('Smelter Look-up'!$A:$A,MATCH($A1918,'Smelter Look-up'!$E:$E,0)))</f>
        <v/>
      </c>
      <c r="C1918" s="220" t="str">
        <f>IF(LEN(A1918)=0,"",INDEX('Smelter Look-up'!$C:$C,MATCH($A1918,'Smelter Look-up'!$E:$E,0)))</f>
        <v/>
      </c>
      <c r="D1918" s="216"/>
      <c r="E1918" s="216" t="str">
        <f ca="1">IF(ISERROR($V1918),"",OFFSET('Smelter Look-up'!$D$4,$V1918-4,0)&amp;"")</f>
        <v/>
      </c>
      <c r="F1918" s="216" t="str">
        <f ca="1">IF(ISERROR($V1918),"",OFFSET('Smelter Look-up'!$E$4,$V1918-4,0))</f>
        <v/>
      </c>
      <c r="G1918" s="216" t="str">
        <f ca="1">IF(C1918=$X$4,"Enter smelter details", IF(ISERROR($V1918),"",OFFSET('Smelter Look-up'!$F$4,$V1918-4,0)))</f>
        <v/>
      </c>
      <c r="H1918" s="217" t="str">
        <f ca="1">IF(ISERROR($V1918),"",OFFSET('Smelter Look-up'!$G$4,$V1918-4,0))</f>
        <v/>
      </c>
      <c r="I1918" s="218" t="str">
        <f ca="1">IF(ISERROR($V1918),"",OFFSET('Smelter Look-up'!$H$4,$V1918-4,0))</f>
        <v/>
      </c>
      <c r="J1918" s="218" t="str">
        <f ca="1">IF(ISERROR($V1918),"",OFFSET('Smelter Look-up'!$I$4,$V1918-4,0))</f>
        <v/>
      </c>
      <c r="K1918" s="267"/>
      <c r="L1918" s="267"/>
      <c r="M1918" s="267"/>
      <c r="N1918" s="267"/>
      <c r="O1918" s="267"/>
      <c r="P1918" s="219"/>
      <c r="Q1918" s="268"/>
      <c r="R1918" s="216" t="str">
        <f ca="1">IF(ISERROR($V1918),"",OFFSET('Smelter Look-up'!$C$4,$V1918-4,0)&amp;"")</f>
        <v/>
      </c>
      <c r="S1918" s="224" t="str">
        <f t="shared" ca="1" si="93"/>
        <v/>
      </c>
      <c r="T1918" s="224" t="str">
        <f ca="1">IF(B1918="","",IF(ISERROR(MATCH($J1918,SorP!$B$1:$B$6230,0)),"",INDIRECT("'SorP'!$A$"&amp;MATCH($J1918,SorP!$B$1:$B$6230,0))))</f>
        <v/>
      </c>
      <c r="U1918" s="239"/>
      <c r="V1918" s="269" t="e">
        <f>IF(C1918="",NA(),MATCH($B1918&amp;$C1918,'Smelter Look-up'!$J:$J,0))</f>
        <v>#N/A</v>
      </c>
      <c r="W1918" s="270"/>
      <c r="X1918" s="270">
        <f t="shared" ca="1" si="94"/>
        <v>0</v>
      </c>
      <c r="Y1918" s="270"/>
      <c r="Z1918" s="270"/>
      <c r="AB1918" s="272" t="str">
        <f t="shared" si="95"/>
        <v/>
      </c>
    </row>
    <row r="1919" spans="1:28" s="271" customFormat="1" ht="20.25">
      <c r="A1919" s="215"/>
      <c r="B1919" s="216" t="str">
        <f>IF(LEN(A1919)=0,"",INDEX('Smelter Look-up'!$A:$A,MATCH($A1919,'Smelter Look-up'!$E:$E,0)))</f>
        <v/>
      </c>
      <c r="C1919" s="220" t="str">
        <f>IF(LEN(A1919)=0,"",INDEX('Smelter Look-up'!$C:$C,MATCH($A1919,'Smelter Look-up'!$E:$E,0)))</f>
        <v/>
      </c>
      <c r="D1919" s="216"/>
      <c r="E1919" s="216" t="str">
        <f ca="1">IF(ISERROR($V1919),"",OFFSET('Smelter Look-up'!$D$4,$V1919-4,0)&amp;"")</f>
        <v/>
      </c>
      <c r="F1919" s="216" t="str">
        <f ca="1">IF(ISERROR($V1919),"",OFFSET('Smelter Look-up'!$E$4,$V1919-4,0))</f>
        <v/>
      </c>
      <c r="G1919" s="216" t="str">
        <f ca="1">IF(C1919=$X$4,"Enter smelter details", IF(ISERROR($V1919),"",OFFSET('Smelter Look-up'!$F$4,$V1919-4,0)))</f>
        <v/>
      </c>
      <c r="H1919" s="217" t="str">
        <f ca="1">IF(ISERROR($V1919),"",OFFSET('Smelter Look-up'!$G$4,$V1919-4,0))</f>
        <v/>
      </c>
      <c r="I1919" s="218" t="str">
        <f ca="1">IF(ISERROR($V1919),"",OFFSET('Smelter Look-up'!$H$4,$V1919-4,0))</f>
        <v/>
      </c>
      <c r="J1919" s="218" t="str">
        <f ca="1">IF(ISERROR($V1919),"",OFFSET('Smelter Look-up'!$I$4,$V1919-4,0))</f>
        <v/>
      </c>
      <c r="K1919" s="267"/>
      <c r="L1919" s="267"/>
      <c r="M1919" s="267"/>
      <c r="N1919" s="267"/>
      <c r="O1919" s="267"/>
      <c r="P1919" s="219"/>
      <c r="Q1919" s="268"/>
      <c r="R1919" s="216" t="str">
        <f ca="1">IF(ISERROR($V1919),"",OFFSET('Smelter Look-up'!$C$4,$V1919-4,0)&amp;"")</f>
        <v/>
      </c>
      <c r="S1919" s="224" t="str">
        <f t="shared" ca="1" si="93"/>
        <v/>
      </c>
      <c r="T1919" s="224" t="str">
        <f ca="1">IF(B1919="","",IF(ISERROR(MATCH($J1919,SorP!$B$1:$B$6230,0)),"",INDIRECT("'SorP'!$A$"&amp;MATCH($J1919,SorP!$B$1:$B$6230,0))))</f>
        <v/>
      </c>
      <c r="U1919" s="239"/>
      <c r="V1919" s="269" t="e">
        <f>IF(C1919="",NA(),MATCH($B1919&amp;$C1919,'Smelter Look-up'!$J:$J,0))</f>
        <v>#N/A</v>
      </c>
      <c r="W1919" s="270"/>
      <c r="X1919" s="270">
        <f t="shared" ca="1" si="94"/>
        <v>0</v>
      </c>
      <c r="Y1919" s="270"/>
      <c r="Z1919" s="270"/>
      <c r="AB1919" s="272" t="str">
        <f t="shared" si="95"/>
        <v/>
      </c>
    </row>
    <row r="1920" spans="1:28" s="271" customFormat="1" ht="20.25">
      <c r="A1920" s="215"/>
      <c r="B1920" s="216" t="str">
        <f>IF(LEN(A1920)=0,"",INDEX('Smelter Look-up'!$A:$A,MATCH($A1920,'Smelter Look-up'!$E:$E,0)))</f>
        <v/>
      </c>
      <c r="C1920" s="220" t="str">
        <f>IF(LEN(A1920)=0,"",INDEX('Smelter Look-up'!$C:$C,MATCH($A1920,'Smelter Look-up'!$E:$E,0)))</f>
        <v/>
      </c>
      <c r="D1920" s="216"/>
      <c r="E1920" s="216" t="str">
        <f ca="1">IF(ISERROR($V1920),"",OFFSET('Smelter Look-up'!$D$4,$V1920-4,0)&amp;"")</f>
        <v/>
      </c>
      <c r="F1920" s="216" t="str">
        <f ca="1">IF(ISERROR($V1920),"",OFFSET('Smelter Look-up'!$E$4,$V1920-4,0))</f>
        <v/>
      </c>
      <c r="G1920" s="216" t="str">
        <f ca="1">IF(C1920=$X$4,"Enter smelter details", IF(ISERROR($V1920),"",OFFSET('Smelter Look-up'!$F$4,$V1920-4,0)))</f>
        <v/>
      </c>
      <c r="H1920" s="217" t="str">
        <f ca="1">IF(ISERROR($V1920),"",OFFSET('Smelter Look-up'!$G$4,$V1920-4,0))</f>
        <v/>
      </c>
      <c r="I1920" s="218" t="str">
        <f ca="1">IF(ISERROR($V1920),"",OFFSET('Smelter Look-up'!$H$4,$V1920-4,0))</f>
        <v/>
      </c>
      <c r="J1920" s="218" t="str">
        <f ca="1">IF(ISERROR($V1920),"",OFFSET('Smelter Look-up'!$I$4,$V1920-4,0))</f>
        <v/>
      </c>
      <c r="K1920" s="267"/>
      <c r="L1920" s="267"/>
      <c r="M1920" s="267"/>
      <c r="N1920" s="267"/>
      <c r="O1920" s="267"/>
      <c r="P1920" s="219"/>
      <c r="Q1920" s="268"/>
      <c r="R1920" s="216" t="str">
        <f ca="1">IF(ISERROR($V1920),"",OFFSET('Smelter Look-up'!$C$4,$V1920-4,0)&amp;"")</f>
        <v/>
      </c>
      <c r="S1920" s="224" t="str">
        <f t="shared" ca="1" si="93"/>
        <v/>
      </c>
      <c r="T1920" s="224" t="str">
        <f ca="1">IF(B1920="","",IF(ISERROR(MATCH($J1920,SorP!$B$1:$B$6230,0)),"",INDIRECT("'SorP'!$A$"&amp;MATCH($J1920,SorP!$B$1:$B$6230,0))))</f>
        <v/>
      </c>
      <c r="U1920" s="239"/>
      <c r="V1920" s="269" t="e">
        <f>IF(C1920="",NA(),MATCH($B1920&amp;$C1920,'Smelter Look-up'!$J:$J,0))</f>
        <v>#N/A</v>
      </c>
      <c r="W1920" s="270"/>
      <c r="X1920" s="270">
        <f t="shared" ca="1" si="94"/>
        <v>0</v>
      </c>
      <c r="Y1920" s="270"/>
      <c r="Z1920" s="270"/>
      <c r="AB1920" s="272" t="str">
        <f t="shared" si="95"/>
        <v/>
      </c>
    </row>
    <row r="1921" spans="1:28" s="271" customFormat="1" ht="20.25">
      <c r="A1921" s="215"/>
      <c r="B1921" s="216" t="str">
        <f>IF(LEN(A1921)=0,"",INDEX('Smelter Look-up'!$A:$A,MATCH($A1921,'Smelter Look-up'!$E:$E,0)))</f>
        <v/>
      </c>
      <c r="C1921" s="220" t="str">
        <f>IF(LEN(A1921)=0,"",INDEX('Smelter Look-up'!$C:$C,MATCH($A1921,'Smelter Look-up'!$E:$E,0)))</f>
        <v/>
      </c>
      <c r="D1921" s="216"/>
      <c r="E1921" s="216" t="str">
        <f ca="1">IF(ISERROR($V1921),"",OFFSET('Smelter Look-up'!$D$4,$V1921-4,0)&amp;"")</f>
        <v/>
      </c>
      <c r="F1921" s="216" t="str">
        <f ca="1">IF(ISERROR($V1921),"",OFFSET('Smelter Look-up'!$E$4,$V1921-4,0))</f>
        <v/>
      </c>
      <c r="G1921" s="216" t="str">
        <f ca="1">IF(C1921=$X$4,"Enter smelter details", IF(ISERROR($V1921),"",OFFSET('Smelter Look-up'!$F$4,$V1921-4,0)))</f>
        <v/>
      </c>
      <c r="H1921" s="217" t="str">
        <f ca="1">IF(ISERROR($V1921),"",OFFSET('Smelter Look-up'!$G$4,$V1921-4,0))</f>
        <v/>
      </c>
      <c r="I1921" s="218" t="str">
        <f ca="1">IF(ISERROR($V1921),"",OFFSET('Smelter Look-up'!$H$4,$V1921-4,0))</f>
        <v/>
      </c>
      <c r="J1921" s="218" t="str">
        <f ca="1">IF(ISERROR($V1921),"",OFFSET('Smelter Look-up'!$I$4,$V1921-4,0))</f>
        <v/>
      </c>
      <c r="K1921" s="267"/>
      <c r="L1921" s="267"/>
      <c r="M1921" s="267"/>
      <c r="N1921" s="267"/>
      <c r="O1921" s="267"/>
      <c r="P1921" s="219"/>
      <c r="Q1921" s="268"/>
      <c r="R1921" s="216" t="str">
        <f ca="1">IF(ISERROR($V1921),"",OFFSET('Smelter Look-up'!$C$4,$V1921-4,0)&amp;"")</f>
        <v/>
      </c>
      <c r="S1921" s="224" t="str">
        <f t="shared" ca="1" si="93"/>
        <v/>
      </c>
      <c r="T1921" s="224" t="str">
        <f ca="1">IF(B1921="","",IF(ISERROR(MATCH($J1921,SorP!$B$1:$B$6230,0)),"",INDIRECT("'SorP'!$A$"&amp;MATCH($J1921,SorP!$B$1:$B$6230,0))))</f>
        <v/>
      </c>
      <c r="U1921" s="239"/>
      <c r="V1921" s="269" t="e">
        <f>IF(C1921="",NA(),MATCH($B1921&amp;$C1921,'Smelter Look-up'!$J:$J,0))</f>
        <v>#N/A</v>
      </c>
      <c r="W1921" s="270"/>
      <c r="X1921" s="270">
        <f t="shared" ca="1" si="94"/>
        <v>0</v>
      </c>
      <c r="Y1921" s="270"/>
      <c r="Z1921" s="270"/>
      <c r="AB1921" s="272" t="str">
        <f t="shared" si="95"/>
        <v/>
      </c>
    </row>
    <row r="1922" spans="1:28" s="271" customFormat="1" ht="20.25">
      <c r="A1922" s="215"/>
      <c r="B1922" s="216" t="str">
        <f>IF(LEN(A1922)=0,"",INDEX('Smelter Look-up'!$A:$A,MATCH($A1922,'Smelter Look-up'!$E:$E,0)))</f>
        <v/>
      </c>
      <c r="C1922" s="220" t="str">
        <f>IF(LEN(A1922)=0,"",INDEX('Smelter Look-up'!$C:$C,MATCH($A1922,'Smelter Look-up'!$E:$E,0)))</f>
        <v/>
      </c>
      <c r="D1922" s="216"/>
      <c r="E1922" s="216" t="str">
        <f ca="1">IF(ISERROR($V1922),"",OFFSET('Smelter Look-up'!$D$4,$V1922-4,0)&amp;"")</f>
        <v/>
      </c>
      <c r="F1922" s="216" t="str">
        <f ca="1">IF(ISERROR($V1922),"",OFFSET('Smelter Look-up'!$E$4,$V1922-4,0))</f>
        <v/>
      </c>
      <c r="G1922" s="216" t="str">
        <f ca="1">IF(C1922=$X$4,"Enter smelter details", IF(ISERROR($V1922),"",OFFSET('Smelter Look-up'!$F$4,$V1922-4,0)))</f>
        <v/>
      </c>
      <c r="H1922" s="217" t="str">
        <f ca="1">IF(ISERROR($V1922),"",OFFSET('Smelter Look-up'!$G$4,$V1922-4,0))</f>
        <v/>
      </c>
      <c r="I1922" s="218" t="str">
        <f ca="1">IF(ISERROR($V1922),"",OFFSET('Smelter Look-up'!$H$4,$V1922-4,0))</f>
        <v/>
      </c>
      <c r="J1922" s="218" t="str">
        <f ca="1">IF(ISERROR($V1922),"",OFFSET('Smelter Look-up'!$I$4,$V1922-4,0))</f>
        <v/>
      </c>
      <c r="K1922" s="267"/>
      <c r="L1922" s="267"/>
      <c r="M1922" s="267"/>
      <c r="N1922" s="267"/>
      <c r="O1922" s="267"/>
      <c r="P1922" s="219"/>
      <c r="Q1922" s="268"/>
      <c r="R1922" s="216" t="str">
        <f ca="1">IF(ISERROR($V1922),"",OFFSET('Smelter Look-up'!$C$4,$V1922-4,0)&amp;"")</f>
        <v/>
      </c>
      <c r="S1922" s="224" t="str">
        <f t="shared" ca="1" si="93"/>
        <v/>
      </c>
      <c r="T1922" s="224" t="str">
        <f ca="1">IF(B1922="","",IF(ISERROR(MATCH($J1922,SorP!$B$1:$B$6230,0)),"",INDIRECT("'SorP'!$A$"&amp;MATCH($J1922,SorP!$B$1:$B$6230,0))))</f>
        <v/>
      </c>
      <c r="U1922" s="239"/>
      <c r="V1922" s="269" t="e">
        <f>IF(C1922="",NA(),MATCH($B1922&amp;$C1922,'Smelter Look-up'!$J:$J,0))</f>
        <v>#N/A</v>
      </c>
      <c r="W1922" s="270"/>
      <c r="X1922" s="270">
        <f t="shared" ca="1" si="94"/>
        <v>0</v>
      </c>
      <c r="Y1922" s="270"/>
      <c r="Z1922" s="270"/>
      <c r="AB1922" s="272" t="str">
        <f t="shared" si="95"/>
        <v/>
      </c>
    </row>
    <row r="1923" spans="1:28" s="271" customFormat="1" ht="20.25">
      <c r="A1923" s="215"/>
      <c r="B1923" s="216" t="str">
        <f>IF(LEN(A1923)=0,"",INDEX('Smelter Look-up'!$A:$A,MATCH($A1923,'Smelter Look-up'!$E:$E,0)))</f>
        <v/>
      </c>
      <c r="C1923" s="220" t="str">
        <f>IF(LEN(A1923)=0,"",INDEX('Smelter Look-up'!$C:$C,MATCH($A1923,'Smelter Look-up'!$E:$E,0)))</f>
        <v/>
      </c>
      <c r="D1923" s="216"/>
      <c r="E1923" s="216" t="str">
        <f ca="1">IF(ISERROR($V1923),"",OFFSET('Smelter Look-up'!$D$4,$V1923-4,0)&amp;"")</f>
        <v/>
      </c>
      <c r="F1923" s="216" t="str">
        <f ca="1">IF(ISERROR($V1923),"",OFFSET('Smelter Look-up'!$E$4,$V1923-4,0))</f>
        <v/>
      </c>
      <c r="G1923" s="216" t="str">
        <f ca="1">IF(C1923=$X$4,"Enter smelter details", IF(ISERROR($V1923),"",OFFSET('Smelter Look-up'!$F$4,$V1923-4,0)))</f>
        <v/>
      </c>
      <c r="H1923" s="217" t="str">
        <f ca="1">IF(ISERROR($V1923),"",OFFSET('Smelter Look-up'!$G$4,$V1923-4,0))</f>
        <v/>
      </c>
      <c r="I1923" s="218" t="str">
        <f ca="1">IF(ISERROR($V1923),"",OFFSET('Smelter Look-up'!$H$4,$V1923-4,0))</f>
        <v/>
      </c>
      <c r="J1923" s="218" t="str">
        <f ca="1">IF(ISERROR($V1923),"",OFFSET('Smelter Look-up'!$I$4,$V1923-4,0))</f>
        <v/>
      </c>
      <c r="K1923" s="267"/>
      <c r="L1923" s="267"/>
      <c r="M1923" s="267"/>
      <c r="N1923" s="267"/>
      <c r="O1923" s="267"/>
      <c r="P1923" s="219"/>
      <c r="Q1923" s="268"/>
      <c r="R1923" s="216" t="str">
        <f ca="1">IF(ISERROR($V1923),"",OFFSET('Smelter Look-up'!$C$4,$V1923-4,0)&amp;"")</f>
        <v/>
      </c>
      <c r="S1923" s="224" t="str">
        <f t="shared" ca="1" si="93"/>
        <v/>
      </c>
      <c r="T1923" s="224" t="str">
        <f ca="1">IF(B1923="","",IF(ISERROR(MATCH($J1923,SorP!$B$1:$B$6230,0)),"",INDIRECT("'SorP'!$A$"&amp;MATCH($J1923,SorP!$B$1:$B$6230,0))))</f>
        <v/>
      </c>
      <c r="U1923" s="239"/>
      <c r="V1923" s="269" t="e">
        <f>IF(C1923="",NA(),MATCH($B1923&amp;$C1923,'Smelter Look-up'!$J:$J,0))</f>
        <v>#N/A</v>
      </c>
      <c r="W1923" s="270"/>
      <c r="X1923" s="270">
        <f t="shared" ca="1" si="94"/>
        <v>0</v>
      </c>
      <c r="Y1923" s="270"/>
      <c r="Z1923" s="270"/>
      <c r="AB1923" s="272" t="str">
        <f t="shared" si="95"/>
        <v/>
      </c>
    </row>
    <row r="1924" spans="1:28" s="271" customFormat="1" ht="20.25">
      <c r="A1924" s="215"/>
      <c r="B1924" s="216" t="str">
        <f>IF(LEN(A1924)=0,"",INDEX('Smelter Look-up'!$A:$A,MATCH($A1924,'Smelter Look-up'!$E:$E,0)))</f>
        <v/>
      </c>
      <c r="C1924" s="220" t="str">
        <f>IF(LEN(A1924)=0,"",INDEX('Smelter Look-up'!$C:$C,MATCH($A1924,'Smelter Look-up'!$E:$E,0)))</f>
        <v/>
      </c>
      <c r="D1924" s="216"/>
      <c r="E1924" s="216" t="str">
        <f ca="1">IF(ISERROR($V1924),"",OFFSET('Smelter Look-up'!$D$4,$V1924-4,0)&amp;"")</f>
        <v/>
      </c>
      <c r="F1924" s="216" t="str">
        <f ca="1">IF(ISERROR($V1924),"",OFFSET('Smelter Look-up'!$E$4,$V1924-4,0))</f>
        <v/>
      </c>
      <c r="G1924" s="216" t="str">
        <f ca="1">IF(C1924=$X$4,"Enter smelter details", IF(ISERROR($V1924),"",OFFSET('Smelter Look-up'!$F$4,$V1924-4,0)))</f>
        <v/>
      </c>
      <c r="H1924" s="217" t="str">
        <f ca="1">IF(ISERROR($V1924),"",OFFSET('Smelter Look-up'!$G$4,$V1924-4,0))</f>
        <v/>
      </c>
      <c r="I1924" s="218" t="str">
        <f ca="1">IF(ISERROR($V1924),"",OFFSET('Smelter Look-up'!$H$4,$V1924-4,0))</f>
        <v/>
      </c>
      <c r="J1924" s="218" t="str">
        <f ca="1">IF(ISERROR($V1924),"",OFFSET('Smelter Look-up'!$I$4,$V1924-4,0))</f>
        <v/>
      </c>
      <c r="K1924" s="267"/>
      <c r="L1924" s="267"/>
      <c r="M1924" s="267"/>
      <c r="N1924" s="267"/>
      <c r="O1924" s="267"/>
      <c r="P1924" s="219"/>
      <c r="Q1924" s="268"/>
      <c r="R1924" s="216" t="str">
        <f ca="1">IF(ISERROR($V1924),"",OFFSET('Smelter Look-up'!$C$4,$V1924-4,0)&amp;"")</f>
        <v/>
      </c>
      <c r="S1924" s="224" t="str">
        <f t="shared" ca="1" si="93"/>
        <v/>
      </c>
      <c r="T1924" s="224" t="str">
        <f ca="1">IF(B1924="","",IF(ISERROR(MATCH($J1924,SorP!$B$1:$B$6230,0)),"",INDIRECT("'SorP'!$A$"&amp;MATCH($J1924,SorP!$B$1:$B$6230,0))))</f>
        <v/>
      </c>
      <c r="U1924" s="239"/>
      <c r="V1924" s="269" t="e">
        <f>IF(C1924="",NA(),MATCH($B1924&amp;$C1924,'Smelter Look-up'!$J:$J,0))</f>
        <v>#N/A</v>
      </c>
      <c r="W1924" s="270"/>
      <c r="X1924" s="270">
        <f t="shared" ca="1" si="94"/>
        <v>0</v>
      </c>
      <c r="Y1924" s="270"/>
      <c r="Z1924" s="270"/>
      <c r="AB1924" s="272" t="str">
        <f t="shared" si="95"/>
        <v/>
      </c>
    </row>
    <row r="1925" spans="1:28" s="271" customFormat="1" ht="20.25">
      <c r="A1925" s="215"/>
      <c r="B1925" s="216" t="str">
        <f>IF(LEN(A1925)=0,"",INDEX('Smelter Look-up'!$A:$A,MATCH($A1925,'Smelter Look-up'!$E:$E,0)))</f>
        <v/>
      </c>
      <c r="C1925" s="220" t="str">
        <f>IF(LEN(A1925)=0,"",INDEX('Smelter Look-up'!$C:$C,MATCH($A1925,'Smelter Look-up'!$E:$E,0)))</f>
        <v/>
      </c>
      <c r="D1925" s="216"/>
      <c r="E1925" s="216" t="str">
        <f ca="1">IF(ISERROR($V1925),"",OFFSET('Smelter Look-up'!$D$4,$V1925-4,0)&amp;"")</f>
        <v/>
      </c>
      <c r="F1925" s="216" t="str">
        <f ca="1">IF(ISERROR($V1925),"",OFFSET('Smelter Look-up'!$E$4,$V1925-4,0))</f>
        <v/>
      </c>
      <c r="G1925" s="216" t="str">
        <f ca="1">IF(C1925=$X$4,"Enter smelter details", IF(ISERROR($V1925),"",OFFSET('Smelter Look-up'!$F$4,$V1925-4,0)))</f>
        <v/>
      </c>
      <c r="H1925" s="217" t="str">
        <f ca="1">IF(ISERROR($V1925),"",OFFSET('Smelter Look-up'!$G$4,$V1925-4,0))</f>
        <v/>
      </c>
      <c r="I1925" s="218" t="str">
        <f ca="1">IF(ISERROR($V1925),"",OFFSET('Smelter Look-up'!$H$4,$V1925-4,0))</f>
        <v/>
      </c>
      <c r="J1925" s="218" t="str">
        <f ca="1">IF(ISERROR($V1925),"",OFFSET('Smelter Look-up'!$I$4,$V1925-4,0))</f>
        <v/>
      </c>
      <c r="K1925" s="267"/>
      <c r="L1925" s="267"/>
      <c r="M1925" s="267"/>
      <c r="N1925" s="267"/>
      <c r="O1925" s="267"/>
      <c r="P1925" s="219"/>
      <c r="Q1925" s="268"/>
      <c r="R1925" s="216" t="str">
        <f ca="1">IF(ISERROR($V1925),"",OFFSET('Smelter Look-up'!$C$4,$V1925-4,0)&amp;"")</f>
        <v/>
      </c>
      <c r="S1925" s="224" t="str">
        <f t="shared" ca="1" si="93"/>
        <v/>
      </c>
      <c r="T1925" s="224" t="str">
        <f ca="1">IF(B1925="","",IF(ISERROR(MATCH($J1925,SorP!$B$1:$B$6230,0)),"",INDIRECT("'SorP'!$A$"&amp;MATCH($J1925,SorP!$B$1:$B$6230,0))))</f>
        <v/>
      </c>
      <c r="U1925" s="239"/>
      <c r="V1925" s="269" t="e">
        <f>IF(C1925="",NA(),MATCH($B1925&amp;$C1925,'Smelter Look-up'!$J:$J,0))</f>
        <v>#N/A</v>
      </c>
      <c r="W1925" s="270"/>
      <c r="X1925" s="270">
        <f t="shared" ca="1" si="94"/>
        <v>0</v>
      </c>
      <c r="Y1925" s="270"/>
      <c r="Z1925" s="270"/>
      <c r="AB1925" s="272" t="str">
        <f t="shared" si="95"/>
        <v/>
      </c>
    </row>
    <row r="1926" spans="1:28" s="271" customFormat="1" ht="20.25">
      <c r="A1926" s="215"/>
      <c r="B1926" s="216" t="str">
        <f>IF(LEN(A1926)=0,"",INDEX('Smelter Look-up'!$A:$A,MATCH($A1926,'Smelter Look-up'!$E:$E,0)))</f>
        <v/>
      </c>
      <c r="C1926" s="220" t="str">
        <f>IF(LEN(A1926)=0,"",INDEX('Smelter Look-up'!$C:$C,MATCH($A1926,'Smelter Look-up'!$E:$E,0)))</f>
        <v/>
      </c>
      <c r="D1926" s="216"/>
      <c r="E1926" s="216" t="str">
        <f ca="1">IF(ISERROR($V1926),"",OFFSET('Smelter Look-up'!$D$4,$V1926-4,0)&amp;"")</f>
        <v/>
      </c>
      <c r="F1926" s="216" t="str">
        <f ca="1">IF(ISERROR($V1926),"",OFFSET('Smelter Look-up'!$E$4,$V1926-4,0))</f>
        <v/>
      </c>
      <c r="G1926" s="216" t="str">
        <f ca="1">IF(C1926=$X$4,"Enter smelter details", IF(ISERROR($V1926),"",OFFSET('Smelter Look-up'!$F$4,$V1926-4,0)))</f>
        <v/>
      </c>
      <c r="H1926" s="217" t="str">
        <f ca="1">IF(ISERROR($V1926),"",OFFSET('Smelter Look-up'!$G$4,$V1926-4,0))</f>
        <v/>
      </c>
      <c r="I1926" s="218" t="str">
        <f ca="1">IF(ISERROR($V1926),"",OFFSET('Smelter Look-up'!$H$4,$V1926-4,0))</f>
        <v/>
      </c>
      <c r="J1926" s="218" t="str">
        <f ca="1">IF(ISERROR($V1926),"",OFFSET('Smelter Look-up'!$I$4,$V1926-4,0))</f>
        <v/>
      </c>
      <c r="K1926" s="267"/>
      <c r="L1926" s="267"/>
      <c r="M1926" s="267"/>
      <c r="N1926" s="267"/>
      <c r="O1926" s="267"/>
      <c r="P1926" s="219"/>
      <c r="Q1926" s="268"/>
      <c r="R1926" s="216" t="str">
        <f ca="1">IF(ISERROR($V1926),"",OFFSET('Smelter Look-up'!$C$4,$V1926-4,0)&amp;"")</f>
        <v/>
      </c>
      <c r="S1926" s="224" t="str">
        <f t="shared" ca="1" si="93"/>
        <v/>
      </c>
      <c r="T1926" s="224" t="str">
        <f ca="1">IF(B1926="","",IF(ISERROR(MATCH($J1926,SorP!$B$1:$B$6230,0)),"",INDIRECT("'SorP'!$A$"&amp;MATCH($J1926,SorP!$B$1:$B$6230,0))))</f>
        <v/>
      </c>
      <c r="U1926" s="239"/>
      <c r="V1926" s="269" t="e">
        <f>IF(C1926="",NA(),MATCH($B1926&amp;$C1926,'Smelter Look-up'!$J:$J,0))</f>
        <v>#N/A</v>
      </c>
      <c r="W1926" s="270"/>
      <c r="X1926" s="270">
        <f t="shared" ca="1" si="94"/>
        <v>0</v>
      </c>
      <c r="Y1926" s="270"/>
      <c r="Z1926" s="270"/>
      <c r="AB1926" s="272" t="str">
        <f t="shared" si="95"/>
        <v/>
      </c>
    </row>
    <row r="1927" spans="1:28" s="271" customFormat="1" ht="20.25">
      <c r="A1927" s="215"/>
      <c r="B1927" s="216" t="str">
        <f>IF(LEN(A1927)=0,"",INDEX('Smelter Look-up'!$A:$A,MATCH($A1927,'Smelter Look-up'!$E:$E,0)))</f>
        <v/>
      </c>
      <c r="C1927" s="220" t="str">
        <f>IF(LEN(A1927)=0,"",INDEX('Smelter Look-up'!$C:$C,MATCH($A1927,'Smelter Look-up'!$E:$E,0)))</f>
        <v/>
      </c>
      <c r="D1927" s="216"/>
      <c r="E1927" s="216" t="str">
        <f ca="1">IF(ISERROR($V1927),"",OFFSET('Smelter Look-up'!$D$4,$V1927-4,0)&amp;"")</f>
        <v/>
      </c>
      <c r="F1927" s="216" t="str">
        <f ca="1">IF(ISERROR($V1927),"",OFFSET('Smelter Look-up'!$E$4,$V1927-4,0))</f>
        <v/>
      </c>
      <c r="G1927" s="216" t="str">
        <f ca="1">IF(C1927=$X$4,"Enter smelter details", IF(ISERROR($V1927),"",OFFSET('Smelter Look-up'!$F$4,$V1927-4,0)))</f>
        <v/>
      </c>
      <c r="H1927" s="217" t="str">
        <f ca="1">IF(ISERROR($V1927),"",OFFSET('Smelter Look-up'!$G$4,$V1927-4,0))</f>
        <v/>
      </c>
      <c r="I1927" s="218" t="str">
        <f ca="1">IF(ISERROR($V1927),"",OFFSET('Smelter Look-up'!$H$4,$V1927-4,0))</f>
        <v/>
      </c>
      <c r="J1927" s="218" t="str">
        <f ca="1">IF(ISERROR($V1927),"",OFFSET('Smelter Look-up'!$I$4,$V1927-4,0))</f>
        <v/>
      </c>
      <c r="K1927" s="267"/>
      <c r="L1927" s="267"/>
      <c r="M1927" s="267"/>
      <c r="N1927" s="267"/>
      <c r="O1927" s="267"/>
      <c r="P1927" s="219"/>
      <c r="Q1927" s="268"/>
      <c r="R1927" s="216" t="str">
        <f ca="1">IF(ISERROR($V1927),"",OFFSET('Smelter Look-up'!$C$4,$V1927-4,0)&amp;"")</f>
        <v/>
      </c>
      <c r="S1927" s="224" t="str">
        <f t="shared" ca="1" si="93"/>
        <v/>
      </c>
      <c r="T1927" s="224" t="str">
        <f ca="1">IF(B1927="","",IF(ISERROR(MATCH($J1927,SorP!$B$1:$B$6230,0)),"",INDIRECT("'SorP'!$A$"&amp;MATCH($J1927,SorP!$B$1:$B$6230,0))))</f>
        <v/>
      </c>
      <c r="U1927" s="239"/>
      <c r="V1927" s="269" t="e">
        <f>IF(C1927="",NA(),MATCH($B1927&amp;$C1927,'Smelter Look-up'!$J:$J,0))</f>
        <v>#N/A</v>
      </c>
      <c r="W1927" s="270"/>
      <c r="X1927" s="270">
        <f t="shared" ca="1" si="94"/>
        <v>0</v>
      </c>
      <c r="Y1927" s="270"/>
      <c r="Z1927" s="270"/>
      <c r="AB1927" s="272" t="str">
        <f t="shared" si="95"/>
        <v/>
      </c>
    </row>
    <row r="1928" spans="1:28" s="271" customFormat="1" ht="20.25">
      <c r="A1928" s="215"/>
      <c r="B1928" s="216" t="str">
        <f>IF(LEN(A1928)=0,"",INDEX('Smelter Look-up'!$A:$A,MATCH($A1928,'Smelter Look-up'!$E:$E,0)))</f>
        <v/>
      </c>
      <c r="C1928" s="220" t="str">
        <f>IF(LEN(A1928)=0,"",INDEX('Smelter Look-up'!$C:$C,MATCH($A1928,'Smelter Look-up'!$E:$E,0)))</f>
        <v/>
      </c>
      <c r="D1928" s="216"/>
      <c r="E1928" s="216" t="str">
        <f ca="1">IF(ISERROR($V1928),"",OFFSET('Smelter Look-up'!$D$4,$V1928-4,0)&amp;"")</f>
        <v/>
      </c>
      <c r="F1928" s="216" t="str">
        <f ca="1">IF(ISERROR($V1928),"",OFFSET('Smelter Look-up'!$E$4,$V1928-4,0))</f>
        <v/>
      </c>
      <c r="G1928" s="216" t="str">
        <f ca="1">IF(C1928=$X$4,"Enter smelter details", IF(ISERROR($V1928),"",OFFSET('Smelter Look-up'!$F$4,$V1928-4,0)))</f>
        <v/>
      </c>
      <c r="H1928" s="217" t="str">
        <f ca="1">IF(ISERROR($V1928),"",OFFSET('Smelter Look-up'!$G$4,$V1928-4,0))</f>
        <v/>
      </c>
      <c r="I1928" s="218" t="str">
        <f ca="1">IF(ISERROR($V1928),"",OFFSET('Smelter Look-up'!$H$4,$V1928-4,0))</f>
        <v/>
      </c>
      <c r="J1928" s="218" t="str">
        <f ca="1">IF(ISERROR($V1928),"",OFFSET('Smelter Look-up'!$I$4,$V1928-4,0))</f>
        <v/>
      </c>
      <c r="K1928" s="267"/>
      <c r="L1928" s="267"/>
      <c r="M1928" s="267"/>
      <c r="N1928" s="267"/>
      <c r="O1928" s="267"/>
      <c r="P1928" s="219"/>
      <c r="Q1928" s="268"/>
      <c r="R1928" s="216" t="str">
        <f ca="1">IF(ISERROR($V1928),"",OFFSET('Smelter Look-up'!$C$4,$V1928-4,0)&amp;"")</f>
        <v/>
      </c>
      <c r="S1928" s="224" t="str">
        <f t="shared" ca="1" si="93"/>
        <v/>
      </c>
      <c r="T1928" s="224" t="str">
        <f ca="1">IF(B1928="","",IF(ISERROR(MATCH($J1928,SorP!$B$1:$B$6230,0)),"",INDIRECT("'SorP'!$A$"&amp;MATCH($J1928,SorP!$B$1:$B$6230,0))))</f>
        <v/>
      </c>
      <c r="U1928" s="239"/>
      <c r="V1928" s="269" t="e">
        <f>IF(C1928="",NA(),MATCH($B1928&amp;$C1928,'Smelter Look-up'!$J:$J,0))</f>
        <v>#N/A</v>
      </c>
      <c r="W1928" s="270"/>
      <c r="X1928" s="270">
        <f t="shared" ca="1" si="94"/>
        <v>0</v>
      </c>
      <c r="Y1928" s="270"/>
      <c r="Z1928" s="270"/>
      <c r="AB1928" s="272" t="str">
        <f t="shared" si="95"/>
        <v/>
      </c>
    </row>
    <row r="1929" spans="1:28" s="271" customFormat="1" ht="20.25">
      <c r="A1929" s="215"/>
      <c r="B1929" s="216" t="str">
        <f>IF(LEN(A1929)=0,"",INDEX('Smelter Look-up'!$A:$A,MATCH($A1929,'Smelter Look-up'!$E:$E,0)))</f>
        <v/>
      </c>
      <c r="C1929" s="220" t="str">
        <f>IF(LEN(A1929)=0,"",INDEX('Smelter Look-up'!$C:$C,MATCH($A1929,'Smelter Look-up'!$E:$E,0)))</f>
        <v/>
      </c>
      <c r="D1929" s="216"/>
      <c r="E1929" s="216" t="str">
        <f ca="1">IF(ISERROR($V1929),"",OFFSET('Smelter Look-up'!$D$4,$V1929-4,0)&amp;"")</f>
        <v/>
      </c>
      <c r="F1929" s="216" t="str">
        <f ca="1">IF(ISERROR($V1929),"",OFFSET('Smelter Look-up'!$E$4,$V1929-4,0))</f>
        <v/>
      </c>
      <c r="G1929" s="216" t="str">
        <f ca="1">IF(C1929=$X$4,"Enter smelter details", IF(ISERROR($V1929),"",OFFSET('Smelter Look-up'!$F$4,$V1929-4,0)))</f>
        <v/>
      </c>
      <c r="H1929" s="217" t="str">
        <f ca="1">IF(ISERROR($V1929),"",OFFSET('Smelter Look-up'!$G$4,$V1929-4,0))</f>
        <v/>
      </c>
      <c r="I1929" s="218" t="str">
        <f ca="1">IF(ISERROR($V1929),"",OFFSET('Smelter Look-up'!$H$4,$V1929-4,0))</f>
        <v/>
      </c>
      <c r="J1929" s="218" t="str">
        <f ca="1">IF(ISERROR($V1929),"",OFFSET('Smelter Look-up'!$I$4,$V1929-4,0))</f>
        <v/>
      </c>
      <c r="K1929" s="267"/>
      <c r="L1929" s="267"/>
      <c r="M1929" s="267"/>
      <c r="N1929" s="267"/>
      <c r="O1929" s="267"/>
      <c r="P1929" s="219"/>
      <c r="Q1929" s="268"/>
      <c r="R1929" s="216" t="str">
        <f ca="1">IF(ISERROR($V1929),"",OFFSET('Smelter Look-up'!$C$4,$V1929-4,0)&amp;"")</f>
        <v/>
      </c>
      <c r="S1929" s="224" t="str">
        <f t="shared" ca="1" si="93"/>
        <v/>
      </c>
      <c r="T1929" s="224" t="str">
        <f ca="1">IF(B1929="","",IF(ISERROR(MATCH($J1929,SorP!$B$1:$B$6230,0)),"",INDIRECT("'SorP'!$A$"&amp;MATCH($J1929,SorP!$B$1:$B$6230,0))))</f>
        <v/>
      </c>
      <c r="U1929" s="239"/>
      <c r="V1929" s="269" t="e">
        <f>IF(C1929="",NA(),MATCH($B1929&amp;$C1929,'Smelter Look-up'!$J:$J,0))</f>
        <v>#N/A</v>
      </c>
      <c r="W1929" s="270"/>
      <c r="X1929" s="270">
        <f t="shared" ca="1" si="94"/>
        <v>0</v>
      </c>
      <c r="Y1929" s="270"/>
      <c r="Z1929" s="270"/>
      <c r="AB1929" s="272" t="str">
        <f t="shared" si="95"/>
        <v/>
      </c>
    </row>
    <row r="1930" spans="1:28" s="271" customFormat="1" ht="20.25">
      <c r="A1930" s="215"/>
      <c r="B1930" s="216" t="str">
        <f>IF(LEN(A1930)=0,"",INDEX('Smelter Look-up'!$A:$A,MATCH($A1930,'Smelter Look-up'!$E:$E,0)))</f>
        <v/>
      </c>
      <c r="C1930" s="220" t="str">
        <f>IF(LEN(A1930)=0,"",INDEX('Smelter Look-up'!$C:$C,MATCH($A1930,'Smelter Look-up'!$E:$E,0)))</f>
        <v/>
      </c>
      <c r="D1930" s="216"/>
      <c r="E1930" s="216" t="str">
        <f ca="1">IF(ISERROR($V1930),"",OFFSET('Smelter Look-up'!$D$4,$V1930-4,0)&amp;"")</f>
        <v/>
      </c>
      <c r="F1930" s="216" t="str">
        <f ca="1">IF(ISERROR($V1930),"",OFFSET('Smelter Look-up'!$E$4,$V1930-4,0))</f>
        <v/>
      </c>
      <c r="G1930" s="216" t="str">
        <f ca="1">IF(C1930=$X$4,"Enter smelter details", IF(ISERROR($V1930),"",OFFSET('Smelter Look-up'!$F$4,$V1930-4,0)))</f>
        <v/>
      </c>
      <c r="H1930" s="217" t="str">
        <f ca="1">IF(ISERROR($V1930),"",OFFSET('Smelter Look-up'!$G$4,$V1930-4,0))</f>
        <v/>
      </c>
      <c r="I1930" s="218" t="str">
        <f ca="1">IF(ISERROR($V1930),"",OFFSET('Smelter Look-up'!$H$4,$V1930-4,0))</f>
        <v/>
      </c>
      <c r="J1930" s="218" t="str">
        <f ca="1">IF(ISERROR($V1930),"",OFFSET('Smelter Look-up'!$I$4,$V1930-4,0))</f>
        <v/>
      </c>
      <c r="K1930" s="267"/>
      <c r="L1930" s="267"/>
      <c r="M1930" s="267"/>
      <c r="N1930" s="267"/>
      <c r="O1930" s="267"/>
      <c r="P1930" s="219"/>
      <c r="Q1930" s="268"/>
      <c r="R1930" s="216" t="str">
        <f ca="1">IF(ISERROR($V1930),"",OFFSET('Smelter Look-up'!$C$4,$V1930-4,0)&amp;"")</f>
        <v/>
      </c>
      <c r="S1930" s="224" t="str">
        <f t="shared" ca="1" si="93"/>
        <v/>
      </c>
      <c r="T1930" s="224" t="str">
        <f ca="1">IF(B1930="","",IF(ISERROR(MATCH($J1930,SorP!$B$1:$B$6230,0)),"",INDIRECT("'SorP'!$A$"&amp;MATCH($J1930,SorP!$B$1:$B$6230,0))))</f>
        <v/>
      </c>
      <c r="U1930" s="239"/>
      <c r="V1930" s="269" t="e">
        <f>IF(C1930="",NA(),MATCH($B1930&amp;$C1930,'Smelter Look-up'!$J:$J,0))</f>
        <v>#N/A</v>
      </c>
      <c r="W1930" s="270"/>
      <c r="X1930" s="270">
        <f t="shared" ca="1" si="94"/>
        <v>0</v>
      </c>
      <c r="Y1930" s="270"/>
      <c r="Z1930" s="270"/>
      <c r="AB1930" s="272" t="str">
        <f t="shared" si="95"/>
        <v/>
      </c>
    </row>
    <row r="1931" spans="1:28" s="271" customFormat="1" ht="20.25">
      <c r="A1931" s="215"/>
      <c r="B1931" s="216" t="str">
        <f>IF(LEN(A1931)=0,"",INDEX('Smelter Look-up'!$A:$A,MATCH($A1931,'Smelter Look-up'!$E:$E,0)))</f>
        <v/>
      </c>
      <c r="C1931" s="220" t="str">
        <f>IF(LEN(A1931)=0,"",INDEX('Smelter Look-up'!$C:$C,MATCH($A1931,'Smelter Look-up'!$E:$E,0)))</f>
        <v/>
      </c>
      <c r="D1931" s="216"/>
      <c r="E1931" s="216" t="str">
        <f ca="1">IF(ISERROR($V1931),"",OFFSET('Smelter Look-up'!$D$4,$V1931-4,0)&amp;"")</f>
        <v/>
      </c>
      <c r="F1931" s="216" t="str">
        <f ca="1">IF(ISERROR($V1931),"",OFFSET('Smelter Look-up'!$E$4,$V1931-4,0))</f>
        <v/>
      </c>
      <c r="G1931" s="216" t="str">
        <f ca="1">IF(C1931=$X$4,"Enter smelter details", IF(ISERROR($V1931),"",OFFSET('Smelter Look-up'!$F$4,$V1931-4,0)))</f>
        <v/>
      </c>
      <c r="H1931" s="217" t="str">
        <f ca="1">IF(ISERROR($V1931),"",OFFSET('Smelter Look-up'!$G$4,$V1931-4,0))</f>
        <v/>
      </c>
      <c r="I1931" s="218" t="str">
        <f ca="1">IF(ISERROR($V1931),"",OFFSET('Smelter Look-up'!$H$4,$V1931-4,0))</f>
        <v/>
      </c>
      <c r="J1931" s="218" t="str">
        <f ca="1">IF(ISERROR($V1931),"",OFFSET('Smelter Look-up'!$I$4,$V1931-4,0))</f>
        <v/>
      </c>
      <c r="K1931" s="267"/>
      <c r="L1931" s="267"/>
      <c r="M1931" s="267"/>
      <c r="N1931" s="267"/>
      <c r="O1931" s="267"/>
      <c r="P1931" s="219"/>
      <c r="Q1931" s="268"/>
      <c r="R1931" s="216" t="str">
        <f ca="1">IF(ISERROR($V1931),"",OFFSET('Smelter Look-up'!$C$4,$V1931-4,0)&amp;"")</f>
        <v/>
      </c>
      <c r="S1931" s="224" t="str">
        <f t="shared" ca="1" si="93"/>
        <v/>
      </c>
      <c r="T1931" s="224" t="str">
        <f ca="1">IF(B1931="","",IF(ISERROR(MATCH($J1931,SorP!$B$1:$B$6230,0)),"",INDIRECT("'SorP'!$A$"&amp;MATCH($J1931,SorP!$B$1:$B$6230,0))))</f>
        <v/>
      </c>
      <c r="U1931" s="239"/>
      <c r="V1931" s="269" t="e">
        <f>IF(C1931="",NA(),MATCH($B1931&amp;$C1931,'Smelter Look-up'!$J:$J,0))</f>
        <v>#N/A</v>
      </c>
      <c r="W1931" s="270"/>
      <c r="X1931" s="270">
        <f t="shared" ca="1" si="94"/>
        <v>0</v>
      </c>
      <c r="Y1931" s="270"/>
      <c r="Z1931" s="270"/>
      <c r="AB1931" s="272" t="str">
        <f t="shared" si="95"/>
        <v/>
      </c>
    </row>
    <row r="1932" spans="1:28" s="271" customFormat="1" ht="20.25">
      <c r="A1932" s="215"/>
      <c r="B1932" s="216" t="str">
        <f>IF(LEN(A1932)=0,"",INDEX('Smelter Look-up'!$A:$A,MATCH($A1932,'Smelter Look-up'!$E:$E,0)))</f>
        <v/>
      </c>
      <c r="C1932" s="220" t="str">
        <f>IF(LEN(A1932)=0,"",INDEX('Smelter Look-up'!$C:$C,MATCH($A1932,'Smelter Look-up'!$E:$E,0)))</f>
        <v/>
      </c>
      <c r="D1932" s="216"/>
      <c r="E1932" s="216" t="str">
        <f ca="1">IF(ISERROR($V1932),"",OFFSET('Smelter Look-up'!$D$4,$V1932-4,0)&amp;"")</f>
        <v/>
      </c>
      <c r="F1932" s="216" t="str">
        <f ca="1">IF(ISERROR($V1932),"",OFFSET('Smelter Look-up'!$E$4,$V1932-4,0))</f>
        <v/>
      </c>
      <c r="G1932" s="216" t="str">
        <f ca="1">IF(C1932=$X$4,"Enter smelter details", IF(ISERROR($V1932),"",OFFSET('Smelter Look-up'!$F$4,$V1932-4,0)))</f>
        <v/>
      </c>
      <c r="H1932" s="217" t="str">
        <f ca="1">IF(ISERROR($V1932),"",OFFSET('Smelter Look-up'!$G$4,$V1932-4,0))</f>
        <v/>
      </c>
      <c r="I1932" s="218" t="str">
        <f ca="1">IF(ISERROR($V1932),"",OFFSET('Smelter Look-up'!$H$4,$V1932-4,0))</f>
        <v/>
      </c>
      <c r="J1932" s="218" t="str">
        <f ca="1">IF(ISERROR($V1932),"",OFFSET('Smelter Look-up'!$I$4,$V1932-4,0))</f>
        <v/>
      </c>
      <c r="K1932" s="267"/>
      <c r="L1932" s="267"/>
      <c r="M1932" s="267"/>
      <c r="N1932" s="267"/>
      <c r="O1932" s="267"/>
      <c r="P1932" s="219"/>
      <c r="Q1932" s="268"/>
      <c r="R1932" s="216" t="str">
        <f ca="1">IF(ISERROR($V1932),"",OFFSET('Smelter Look-up'!$C$4,$V1932-4,0)&amp;"")</f>
        <v/>
      </c>
      <c r="S1932" s="224" t="str">
        <f t="shared" ca="1" si="93"/>
        <v/>
      </c>
      <c r="T1932" s="224" t="str">
        <f ca="1">IF(B1932="","",IF(ISERROR(MATCH($J1932,SorP!$B$1:$B$6230,0)),"",INDIRECT("'SorP'!$A$"&amp;MATCH($J1932,SorP!$B$1:$B$6230,0))))</f>
        <v/>
      </c>
      <c r="U1932" s="239"/>
      <c r="V1932" s="269" t="e">
        <f>IF(C1932="",NA(),MATCH($B1932&amp;$C1932,'Smelter Look-up'!$J:$J,0))</f>
        <v>#N/A</v>
      </c>
      <c r="W1932" s="270"/>
      <c r="X1932" s="270">
        <f t="shared" ca="1" si="94"/>
        <v>0</v>
      </c>
      <c r="Y1932" s="270"/>
      <c r="Z1932" s="270"/>
      <c r="AB1932" s="272" t="str">
        <f t="shared" si="95"/>
        <v/>
      </c>
    </row>
    <row r="1933" spans="1:28" s="271" customFormat="1" ht="20.25">
      <c r="A1933" s="215"/>
      <c r="B1933" s="216" t="str">
        <f>IF(LEN(A1933)=0,"",INDEX('Smelter Look-up'!$A:$A,MATCH($A1933,'Smelter Look-up'!$E:$E,0)))</f>
        <v/>
      </c>
      <c r="C1933" s="220" t="str">
        <f>IF(LEN(A1933)=0,"",INDEX('Smelter Look-up'!$C:$C,MATCH($A1933,'Smelter Look-up'!$E:$E,0)))</f>
        <v/>
      </c>
      <c r="D1933" s="216"/>
      <c r="E1933" s="216" t="str">
        <f ca="1">IF(ISERROR($V1933),"",OFFSET('Smelter Look-up'!$D$4,$V1933-4,0)&amp;"")</f>
        <v/>
      </c>
      <c r="F1933" s="216" t="str">
        <f ca="1">IF(ISERROR($V1933),"",OFFSET('Smelter Look-up'!$E$4,$V1933-4,0))</f>
        <v/>
      </c>
      <c r="G1933" s="216" t="str">
        <f ca="1">IF(C1933=$X$4,"Enter smelter details", IF(ISERROR($V1933),"",OFFSET('Smelter Look-up'!$F$4,$V1933-4,0)))</f>
        <v/>
      </c>
      <c r="H1933" s="217" t="str">
        <f ca="1">IF(ISERROR($V1933),"",OFFSET('Smelter Look-up'!$G$4,$V1933-4,0))</f>
        <v/>
      </c>
      <c r="I1933" s="218" t="str">
        <f ca="1">IF(ISERROR($V1933),"",OFFSET('Smelter Look-up'!$H$4,$V1933-4,0))</f>
        <v/>
      </c>
      <c r="J1933" s="218" t="str">
        <f ca="1">IF(ISERROR($V1933),"",OFFSET('Smelter Look-up'!$I$4,$V1933-4,0))</f>
        <v/>
      </c>
      <c r="K1933" s="267"/>
      <c r="L1933" s="267"/>
      <c r="M1933" s="267"/>
      <c r="N1933" s="267"/>
      <c r="O1933" s="267"/>
      <c r="P1933" s="219"/>
      <c r="Q1933" s="268"/>
      <c r="R1933" s="216" t="str">
        <f ca="1">IF(ISERROR($V1933),"",OFFSET('Smelter Look-up'!$C$4,$V1933-4,0)&amp;"")</f>
        <v/>
      </c>
      <c r="S1933" s="224" t="str">
        <f t="shared" ca="1" si="93"/>
        <v/>
      </c>
      <c r="T1933" s="224" t="str">
        <f ca="1">IF(B1933="","",IF(ISERROR(MATCH($J1933,SorP!$B$1:$B$6230,0)),"",INDIRECT("'SorP'!$A$"&amp;MATCH($J1933,SorP!$B$1:$B$6230,0))))</f>
        <v/>
      </c>
      <c r="U1933" s="239"/>
      <c r="V1933" s="269" t="e">
        <f>IF(C1933="",NA(),MATCH($B1933&amp;$C1933,'Smelter Look-up'!$J:$J,0))</f>
        <v>#N/A</v>
      </c>
      <c r="W1933" s="270"/>
      <c r="X1933" s="270">
        <f t="shared" ca="1" si="94"/>
        <v>0</v>
      </c>
      <c r="Y1933" s="270"/>
      <c r="Z1933" s="270"/>
      <c r="AB1933" s="272" t="str">
        <f t="shared" si="95"/>
        <v/>
      </c>
    </row>
    <row r="1934" spans="1:28" s="271" customFormat="1" ht="20.25">
      <c r="A1934" s="215"/>
      <c r="B1934" s="216" t="str">
        <f>IF(LEN(A1934)=0,"",INDEX('Smelter Look-up'!$A:$A,MATCH($A1934,'Smelter Look-up'!$E:$E,0)))</f>
        <v/>
      </c>
      <c r="C1934" s="220" t="str">
        <f>IF(LEN(A1934)=0,"",INDEX('Smelter Look-up'!$C:$C,MATCH($A1934,'Smelter Look-up'!$E:$E,0)))</f>
        <v/>
      </c>
      <c r="D1934" s="216"/>
      <c r="E1934" s="216" t="str">
        <f ca="1">IF(ISERROR($V1934),"",OFFSET('Smelter Look-up'!$D$4,$V1934-4,0)&amp;"")</f>
        <v/>
      </c>
      <c r="F1934" s="216" t="str">
        <f ca="1">IF(ISERROR($V1934),"",OFFSET('Smelter Look-up'!$E$4,$V1934-4,0))</f>
        <v/>
      </c>
      <c r="G1934" s="216" t="str">
        <f ca="1">IF(C1934=$X$4,"Enter smelter details", IF(ISERROR($V1934),"",OFFSET('Smelter Look-up'!$F$4,$V1934-4,0)))</f>
        <v/>
      </c>
      <c r="H1934" s="217" t="str">
        <f ca="1">IF(ISERROR($V1934),"",OFFSET('Smelter Look-up'!$G$4,$V1934-4,0))</f>
        <v/>
      </c>
      <c r="I1934" s="218" t="str">
        <f ca="1">IF(ISERROR($V1934),"",OFFSET('Smelter Look-up'!$H$4,$V1934-4,0))</f>
        <v/>
      </c>
      <c r="J1934" s="218" t="str">
        <f ca="1">IF(ISERROR($V1934),"",OFFSET('Smelter Look-up'!$I$4,$V1934-4,0))</f>
        <v/>
      </c>
      <c r="K1934" s="267"/>
      <c r="L1934" s="267"/>
      <c r="M1934" s="267"/>
      <c r="N1934" s="267"/>
      <c r="O1934" s="267"/>
      <c r="P1934" s="219"/>
      <c r="Q1934" s="268"/>
      <c r="R1934" s="216" t="str">
        <f ca="1">IF(ISERROR($V1934),"",OFFSET('Smelter Look-up'!$C$4,$V1934-4,0)&amp;"")</f>
        <v/>
      </c>
      <c r="S1934" s="224" t="str">
        <f t="shared" ca="1" si="93"/>
        <v/>
      </c>
      <c r="T1934" s="224" t="str">
        <f ca="1">IF(B1934="","",IF(ISERROR(MATCH($J1934,SorP!$B$1:$B$6230,0)),"",INDIRECT("'SorP'!$A$"&amp;MATCH($J1934,SorP!$B$1:$B$6230,0))))</f>
        <v/>
      </c>
      <c r="U1934" s="239"/>
      <c r="V1934" s="269" t="e">
        <f>IF(C1934="",NA(),MATCH($B1934&amp;$C1934,'Smelter Look-up'!$J:$J,0))</f>
        <v>#N/A</v>
      </c>
      <c r="W1934" s="270"/>
      <c r="X1934" s="270">
        <f t="shared" ca="1" si="94"/>
        <v>0</v>
      </c>
      <c r="Y1934" s="270"/>
      <c r="Z1934" s="270"/>
      <c r="AB1934" s="272" t="str">
        <f t="shared" si="95"/>
        <v/>
      </c>
    </row>
    <row r="1935" spans="1:28" s="271" customFormat="1" ht="20.25">
      <c r="A1935" s="215"/>
      <c r="B1935" s="216" t="str">
        <f>IF(LEN(A1935)=0,"",INDEX('Smelter Look-up'!$A:$A,MATCH($A1935,'Smelter Look-up'!$E:$E,0)))</f>
        <v/>
      </c>
      <c r="C1935" s="220" t="str">
        <f>IF(LEN(A1935)=0,"",INDEX('Smelter Look-up'!$C:$C,MATCH($A1935,'Smelter Look-up'!$E:$E,0)))</f>
        <v/>
      </c>
      <c r="D1935" s="216"/>
      <c r="E1935" s="216" t="str">
        <f ca="1">IF(ISERROR($V1935),"",OFFSET('Smelter Look-up'!$D$4,$V1935-4,0)&amp;"")</f>
        <v/>
      </c>
      <c r="F1935" s="216" t="str">
        <f ca="1">IF(ISERROR($V1935),"",OFFSET('Smelter Look-up'!$E$4,$V1935-4,0))</f>
        <v/>
      </c>
      <c r="G1935" s="216" t="str">
        <f ca="1">IF(C1935=$X$4,"Enter smelter details", IF(ISERROR($V1935),"",OFFSET('Smelter Look-up'!$F$4,$V1935-4,0)))</f>
        <v/>
      </c>
      <c r="H1935" s="217" t="str">
        <f ca="1">IF(ISERROR($V1935),"",OFFSET('Smelter Look-up'!$G$4,$V1935-4,0))</f>
        <v/>
      </c>
      <c r="I1935" s="218" t="str">
        <f ca="1">IF(ISERROR($V1935),"",OFFSET('Smelter Look-up'!$H$4,$V1935-4,0))</f>
        <v/>
      </c>
      <c r="J1935" s="218" t="str">
        <f ca="1">IF(ISERROR($V1935),"",OFFSET('Smelter Look-up'!$I$4,$V1935-4,0))</f>
        <v/>
      </c>
      <c r="K1935" s="267"/>
      <c r="L1935" s="267"/>
      <c r="M1935" s="267"/>
      <c r="N1935" s="267"/>
      <c r="O1935" s="267"/>
      <c r="P1935" s="219"/>
      <c r="Q1935" s="268"/>
      <c r="R1935" s="216" t="str">
        <f ca="1">IF(ISERROR($V1935),"",OFFSET('Smelter Look-up'!$C$4,$V1935-4,0)&amp;"")</f>
        <v/>
      </c>
      <c r="S1935" s="224" t="str">
        <f t="shared" ca="1" si="93"/>
        <v/>
      </c>
      <c r="T1935" s="224" t="str">
        <f ca="1">IF(B1935="","",IF(ISERROR(MATCH($J1935,SorP!$B$1:$B$6230,0)),"",INDIRECT("'SorP'!$A$"&amp;MATCH($J1935,SorP!$B$1:$B$6230,0))))</f>
        <v/>
      </c>
      <c r="U1935" s="239"/>
      <c r="V1935" s="269" t="e">
        <f>IF(C1935="",NA(),MATCH($B1935&amp;$C1935,'Smelter Look-up'!$J:$J,0))</f>
        <v>#N/A</v>
      </c>
      <c r="W1935" s="270"/>
      <c r="X1935" s="270">
        <f t="shared" ca="1" si="94"/>
        <v>0</v>
      </c>
      <c r="Y1935" s="270"/>
      <c r="Z1935" s="270"/>
      <c r="AB1935" s="272" t="str">
        <f t="shared" si="95"/>
        <v/>
      </c>
    </row>
    <row r="1936" spans="1:28" s="271" customFormat="1" ht="20.25">
      <c r="A1936" s="215"/>
      <c r="B1936" s="216" t="str">
        <f>IF(LEN(A1936)=0,"",INDEX('Smelter Look-up'!$A:$A,MATCH($A1936,'Smelter Look-up'!$E:$E,0)))</f>
        <v/>
      </c>
      <c r="C1936" s="220" t="str">
        <f>IF(LEN(A1936)=0,"",INDEX('Smelter Look-up'!$C:$C,MATCH($A1936,'Smelter Look-up'!$E:$E,0)))</f>
        <v/>
      </c>
      <c r="D1936" s="216"/>
      <c r="E1936" s="216" t="str">
        <f ca="1">IF(ISERROR($V1936),"",OFFSET('Smelter Look-up'!$D$4,$V1936-4,0)&amp;"")</f>
        <v/>
      </c>
      <c r="F1936" s="216" t="str">
        <f ca="1">IF(ISERROR($V1936),"",OFFSET('Smelter Look-up'!$E$4,$V1936-4,0))</f>
        <v/>
      </c>
      <c r="G1936" s="216" t="str">
        <f ca="1">IF(C1936=$X$4,"Enter smelter details", IF(ISERROR($V1936),"",OFFSET('Smelter Look-up'!$F$4,$V1936-4,0)))</f>
        <v/>
      </c>
      <c r="H1936" s="217" t="str">
        <f ca="1">IF(ISERROR($V1936),"",OFFSET('Smelter Look-up'!$G$4,$V1936-4,0))</f>
        <v/>
      </c>
      <c r="I1936" s="218" t="str">
        <f ca="1">IF(ISERROR($V1936),"",OFFSET('Smelter Look-up'!$H$4,$V1936-4,0))</f>
        <v/>
      </c>
      <c r="J1936" s="218" t="str">
        <f ca="1">IF(ISERROR($V1936),"",OFFSET('Smelter Look-up'!$I$4,$V1936-4,0))</f>
        <v/>
      </c>
      <c r="K1936" s="267"/>
      <c r="L1936" s="267"/>
      <c r="M1936" s="267"/>
      <c r="N1936" s="267"/>
      <c r="O1936" s="267"/>
      <c r="P1936" s="219"/>
      <c r="Q1936" s="268"/>
      <c r="R1936" s="216" t="str">
        <f ca="1">IF(ISERROR($V1936),"",OFFSET('Smelter Look-up'!$C$4,$V1936-4,0)&amp;"")</f>
        <v/>
      </c>
      <c r="S1936" s="224" t="str">
        <f t="shared" ca="1" si="93"/>
        <v/>
      </c>
      <c r="T1936" s="224" t="str">
        <f ca="1">IF(B1936="","",IF(ISERROR(MATCH($J1936,SorP!$B$1:$B$6230,0)),"",INDIRECT("'SorP'!$A$"&amp;MATCH($J1936,SorP!$B$1:$B$6230,0))))</f>
        <v/>
      </c>
      <c r="U1936" s="239"/>
      <c r="V1936" s="269" t="e">
        <f>IF(C1936="",NA(),MATCH($B1936&amp;$C1936,'Smelter Look-up'!$J:$J,0))</f>
        <v>#N/A</v>
      </c>
      <c r="W1936" s="270"/>
      <c r="X1936" s="270">
        <f t="shared" ca="1" si="94"/>
        <v>0</v>
      </c>
      <c r="Y1936" s="270"/>
      <c r="Z1936" s="270"/>
      <c r="AB1936" s="272" t="str">
        <f t="shared" si="95"/>
        <v/>
      </c>
    </row>
    <row r="1937" spans="1:28" s="271" customFormat="1" ht="20.25">
      <c r="A1937" s="215"/>
      <c r="B1937" s="216" t="str">
        <f>IF(LEN(A1937)=0,"",INDEX('Smelter Look-up'!$A:$A,MATCH($A1937,'Smelter Look-up'!$E:$E,0)))</f>
        <v/>
      </c>
      <c r="C1937" s="220" t="str">
        <f>IF(LEN(A1937)=0,"",INDEX('Smelter Look-up'!$C:$C,MATCH($A1937,'Smelter Look-up'!$E:$E,0)))</f>
        <v/>
      </c>
      <c r="D1937" s="216"/>
      <c r="E1937" s="216" t="str">
        <f ca="1">IF(ISERROR($V1937),"",OFFSET('Smelter Look-up'!$D$4,$V1937-4,0)&amp;"")</f>
        <v/>
      </c>
      <c r="F1937" s="216" t="str">
        <f ca="1">IF(ISERROR($V1937),"",OFFSET('Smelter Look-up'!$E$4,$V1937-4,0))</f>
        <v/>
      </c>
      <c r="G1937" s="216" t="str">
        <f ca="1">IF(C1937=$X$4,"Enter smelter details", IF(ISERROR($V1937),"",OFFSET('Smelter Look-up'!$F$4,$V1937-4,0)))</f>
        <v/>
      </c>
      <c r="H1937" s="217" t="str">
        <f ca="1">IF(ISERROR($V1937),"",OFFSET('Smelter Look-up'!$G$4,$V1937-4,0))</f>
        <v/>
      </c>
      <c r="I1937" s="218" t="str">
        <f ca="1">IF(ISERROR($V1937),"",OFFSET('Smelter Look-up'!$H$4,$V1937-4,0))</f>
        <v/>
      </c>
      <c r="J1937" s="218" t="str">
        <f ca="1">IF(ISERROR($V1937),"",OFFSET('Smelter Look-up'!$I$4,$V1937-4,0))</f>
        <v/>
      </c>
      <c r="K1937" s="267"/>
      <c r="L1937" s="267"/>
      <c r="M1937" s="267"/>
      <c r="N1937" s="267"/>
      <c r="O1937" s="267"/>
      <c r="P1937" s="219"/>
      <c r="Q1937" s="268"/>
      <c r="R1937" s="216" t="str">
        <f ca="1">IF(ISERROR($V1937),"",OFFSET('Smelter Look-up'!$C$4,$V1937-4,0)&amp;"")</f>
        <v/>
      </c>
      <c r="S1937" s="224" t="str">
        <f t="shared" ca="1" si="93"/>
        <v/>
      </c>
      <c r="T1937" s="224" t="str">
        <f ca="1">IF(B1937="","",IF(ISERROR(MATCH($J1937,SorP!$B$1:$B$6230,0)),"",INDIRECT("'SorP'!$A$"&amp;MATCH($J1937,SorP!$B$1:$B$6230,0))))</f>
        <v/>
      </c>
      <c r="U1937" s="239"/>
      <c r="V1937" s="269" t="e">
        <f>IF(C1937="",NA(),MATCH($B1937&amp;$C1937,'Smelter Look-up'!$J:$J,0))</f>
        <v>#N/A</v>
      </c>
      <c r="W1937" s="270"/>
      <c r="X1937" s="270">
        <f t="shared" ca="1" si="94"/>
        <v>0</v>
      </c>
      <c r="Y1937" s="270"/>
      <c r="Z1937" s="270"/>
      <c r="AB1937" s="272" t="str">
        <f t="shared" si="95"/>
        <v/>
      </c>
    </row>
    <row r="1938" spans="1:28" s="271" customFormat="1" ht="20.25">
      <c r="A1938" s="215"/>
      <c r="B1938" s="216" t="str">
        <f>IF(LEN(A1938)=0,"",INDEX('Smelter Look-up'!$A:$A,MATCH($A1938,'Smelter Look-up'!$E:$E,0)))</f>
        <v/>
      </c>
      <c r="C1938" s="220" t="str">
        <f>IF(LEN(A1938)=0,"",INDEX('Smelter Look-up'!$C:$C,MATCH($A1938,'Smelter Look-up'!$E:$E,0)))</f>
        <v/>
      </c>
      <c r="D1938" s="216"/>
      <c r="E1938" s="216" t="str">
        <f ca="1">IF(ISERROR($V1938),"",OFFSET('Smelter Look-up'!$D$4,$V1938-4,0)&amp;"")</f>
        <v/>
      </c>
      <c r="F1938" s="216" t="str">
        <f ca="1">IF(ISERROR($V1938),"",OFFSET('Smelter Look-up'!$E$4,$V1938-4,0))</f>
        <v/>
      </c>
      <c r="G1938" s="216" t="str">
        <f ca="1">IF(C1938=$X$4,"Enter smelter details", IF(ISERROR($V1938),"",OFFSET('Smelter Look-up'!$F$4,$V1938-4,0)))</f>
        <v/>
      </c>
      <c r="H1938" s="217" t="str">
        <f ca="1">IF(ISERROR($V1938),"",OFFSET('Smelter Look-up'!$G$4,$V1938-4,0))</f>
        <v/>
      </c>
      <c r="I1938" s="218" t="str">
        <f ca="1">IF(ISERROR($V1938),"",OFFSET('Smelter Look-up'!$H$4,$V1938-4,0))</f>
        <v/>
      </c>
      <c r="J1938" s="218" t="str">
        <f ca="1">IF(ISERROR($V1938),"",OFFSET('Smelter Look-up'!$I$4,$V1938-4,0))</f>
        <v/>
      </c>
      <c r="K1938" s="267"/>
      <c r="L1938" s="267"/>
      <c r="M1938" s="267"/>
      <c r="N1938" s="267"/>
      <c r="O1938" s="267"/>
      <c r="P1938" s="219"/>
      <c r="Q1938" s="268"/>
      <c r="R1938" s="216" t="str">
        <f ca="1">IF(ISERROR($V1938),"",OFFSET('Smelter Look-up'!$C$4,$V1938-4,0)&amp;"")</f>
        <v/>
      </c>
      <c r="S1938" s="224" t="str">
        <f t="shared" ca="1" si="93"/>
        <v/>
      </c>
      <c r="T1938" s="224" t="str">
        <f ca="1">IF(B1938="","",IF(ISERROR(MATCH($J1938,SorP!$B$1:$B$6230,0)),"",INDIRECT("'SorP'!$A$"&amp;MATCH($J1938,SorP!$B$1:$B$6230,0))))</f>
        <v/>
      </c>
      <c r="U1938" s="239"/>
      <c r="V1938" s="269" t="e">
        <f>IF(C1938="",NA(),MATCH($B1938&amp;$C1938,'Smelter Look-up'!$J:$J,0))</f>
        <v>#N/A</v>
      </c>
      <c r="W1938" s="270"/>
      <c r="X1938" s="270">
        <f t="shared" ca="1" si="94"/>
        <v>0</v>
      </c>
      <c r="Y1938" s="270"/>
      <c r="Z1938" s="270"/>
      <c r="AB1938" s="272" t="str">
        <f t="shared" si="95"/>
        <v/>
      </c>
    </row>
    <row r="1939" spans="1:28" s="271" customFormat="1" ht="20.25">
      <c r="A1939" s="215"/>
      <c r="B1939" s="216" t="str">
        <f>IF(LEN(A1939)=0,"",INDEX('Smelter Look-up'!$A:$A,MATCH($A1939,'Smelter Look-up'!$E:$E,0)))</f>
        <v/>
      </c>
      <c r="C1939" s="220" t="str">
        <f>IF(LEN(A1939)=0,"",INDEX('Smelter Look-up'!$C:$C,MATCH($A1939,'Smelter Look-up'!$E:$E,0)))</f>
        <v/>
      </c>
      <c r="D1939" s="216"/>
      <c r="E1939" s="216" t="str">
        <f ca="1">IF(ISERROR($V1939),"",OFFSET('Smelter Look-up'!$D$4,$V1939-4,0)&amp;"")</f>
        <v/>
      </c>
      <c r="F1939" s="216" t="str">
        <f ca="1">IF(ISERROR($V1939),"",OFFSET('Smelter Look-up'!$E$4,$V1939-4,0))</f>
        <v/>
      </c>
      <c r="G1939" s="216" t="str">
        <f ca="1">IF(C1939=$X$4,"Enter smelter details", IF(ISERROR($V1939),"",OFFSET('Smelter Look-up'!$F$4,$V1939-4,0)))</f>
        <v/>
      </c>
      <c r="H1939" s="217" t="str">
        <f ca="1">IF(ISERROR($V1939),"",OFFSET('Smelter Look-up'!$G$4,$V1939-4,0))</f>
        <v/>
      </c>
      <c r="I1939" s="218" t="str">
        <f ca="1">IF(ISERROR($V1939),"",OFFSET('Smelter Look-up'!$H$4,$V1939-4,0))</f>
        <v/>
      </c>
      <c r="J1939" s="218" t="str">
        <f ca="1">IF(ISERROR($V1939),"",OFFSET('Smelter Look-up'!$I$4,$V1939-4,0))</f>
        <v/>
      </c>
      <c r="K1939" s="267"/>
      <c r="L1939" s="267"/>
      <c r="M1939" s="267"/>
      <c r="N1939" s="267"/>
      <c r="O1939" s="267"/>
      <c r="P1939" s="219"/>
      <c r="Q1939" s="268"/>
      <c r="R1939" s="216" t="str">
        <f ca="1">IF(ISERROR($V1939),"",OFFSET('Smelter Look-up'!$C$4,$V1939-4,0)&amp;"")</f>
        <v/>
      </c>
      <c r="S1939" s="224" t="str">
        <f t="shared" ca="1" si="93"/>
        <v/>
      </c>
      <c r="T1939" s="224" t="str">
        <f ca="1">IF(B1939="","",IF(ISERROR(MATCH($J1939,SorP!$B$1:$B$6230,0)),"",INDIRECT("'SorP'!$A$"&amp;MATCH($J1939,SorP!$B$1:$B$6230,0))))</f>
        <v/>
      </c>
      <c r="U1939" s="239"/>
      <c r="V1939" s="269" t="e">
        <f>IF(C1939="",NA(),MATCH($B1939&amp;$C1939,'Smelter Look-up'!$J:$J,0))</f>
        <v>#N/A</v>
      </c>
      <c r="W1939" s="270"/>
      <c r="X1939" s="270">
        <f t="shared" ca="1" si="94"/>
        <v>0</v>
      </c>
      <c r="Y1939" s="270"/>
      <c r="Z1939" s="270"/>
      <c r="AB1939" s="272" t="str">
        <f t="shared" si="95"/>
        <v/>
      </c>
    </row>
    <row r="1940" spans="1:28" s="271" customFormat="1" ht="20.25">
      <c r="A1940" s="215"/>
      <c r="B1940" s="216" t="str">
        <f>IF(LEN(A1940)=0,"",INDEX('Smelter Look-up'!$A:$A,MATCH($A1940,'Smelter Look-up'!$E:$E,0)))</f>
        <v/>
      </c>
      <c r="C1940" s="220" t="str">
        <f>IF(LEN(A1940)=0,"",INDEX('Smelter Look-up'!$C:$C,MATCH($A1940,'Smelter Look-up'!$E:$E,0)))</f>
        <v/>
      </c>
      <c r="D1940" s="216"/>
      <c r="E1940" s="216" t="str">
        <f ca="1">IF(ISERROR($V1940),"",OFFSET('Smelter Look-up'!$D$4,$V1940-4,0)&amp;"")</f>
        <v/>
      </c>
      <c r="F1940" s="216" t="str">
        <f ca="1">IF(ISERROR($V1940),"",OFFSET('Smelter Look-up'!$E$4,$V1940-4,0))</f>
        <v/>
      </c>
      <c r="G1940" s="216" t="str">
        <f ca="1">IF(C1940=$X$4,"Enter smelter details", IF(ISERROR($V1940),"",OFFSET('Smelter Look-up'!$F$4,$V1940-4,0)))</f>
        <v/>
      </c>
      <c r="H1940" s="217" t="str">
        <f ca="1">IF(ISERROR($V1940),"",OFFSET('Smelter Look-up'!$G$4,$V1940-4,0))</f>
        <v/>
      </c>
      <c r="I1940" s="218" t="str">
        <f ca="1">IF(ISERROR($V1940),"",OFFSET('Smelter Look-up'!$H$4,$V1940-4,0))</f>
        <v/>
      </c>
      <c r="J1940" s="218" t="str">
        <f ca="1">IF(ISERROR($V1940),"",OFFSET('Smelter Look-up'!$I$4,$V1940-4,0))</f>
        <v/>
      </c>
      <c r="K1940" s="267"/>
      <c r="L1940" s="267"/>
      <c r="M1940" s="267"/>
      <c r="N1940" s="267"/>
      <c r="O1940" s="267"/>
      <c r="P1940" s="219"/>
      <c r="Q1940" s="268"/>
      <c r="R1940" s="216" t="str">
        <f ca="1">IF(ISERROR($V1940),"",OFFSET('Smelter Look-up'!$C$4,$V1940-4,0)&amp;"")</f>
        <v/>
      </c>
      <c r="S1940" s="224" t="str">
        <f t="shared" ca="1" si="93"/>
        <v/>
      </c>
      <c r="T1940" s="224" t="str">
        <f ca="1">IF(B1940="","",IF(ISERROR(MATCH($J1940,SorP!$B$1:$B$6230,0)),"",INDIRECT("'SorP'!$A$"&amp;MATCH($J1940,SorP!$B$1:$B$6230,0))))</f>
        <v/>
      </c>
      <c r="U1940" s="239"/>
      <c r="V1940" s="269" t="e">
        <f>IF(C1940="",NA(),MATCH($B1940&amp;$C1940,'Smelter Look-up'!$J:$J,0))</f>
        <v>#N/A</v>
      </c>
      <c r="W1940" s="270"/>
      <c r="X1940" s="270">
        <f t="shared" ca="1" si="94"/>
        <v>0</v>
      </c>
      <c r="Y1940" s="270"/>
      <c r="Z1940" s="270"/>
      <c r="AB1940" s="272" t="str">
        <f t="shared" si="95"/>
        <v/>
      </c>
    </row>
    <row r="1941" spans="1:28" s="271" customFormat="1" ht="20.25">
      <c r="A1941" s="215"/>
      <c r="B1941" s="216" t="str">
        <f>IF(LEN(A1941)=0,"",INDEX('Smelter Look-up'!$A:$A,MATCH($A1941,'Smelter Look-up'!$E:$E,0)))</f>
        <v/>
      </c>
      <c r="C1941" s="220" t="str">
        <f>IF(LEN(A1941)=0,"",INDEX('Smelter Look-up'!$C:$C,MATCH($A1941,'Smelter Look-up'!$E:$E,0)))</f>
        <v/>
      </c>
      <c r="D1941" s="216"/>
      <c r="E1941" s="216" t="str">
        <f ca="1">IF(ISERROR($V1941),"",OFFSET('Smelter Look-up'!$D$4,$V1941-4,0)&amp;"")</f>
        <v/>
      </c>
      <c r="F1941" s="216" t="str">
        <f ca="1">IF(ISERROR($V1941),"",OFFSET('Smelter Look-up'!$E$4,$V1941-4,0))</f>
        <v/>
      </c>
      <c r="G1941" s="216" t="str">
        <f ca="1">IF(C1941=$X$4,"Enter smelter details", IF(ISERROR($V1941),"",OFFSET('Smelter Look-up'!$F$4,$V1941-4,0)))</f>
        <v/>
      </c>
      <c r="H1941" s="217" t="str">
        <f ca="1">IF(ISERROR($V1941),"",OFFSET('Smelter Look-up'!$G$4,$V1941-4,0))</f>
        <v/>
      </c>
      <c r="I1941" s="218" t="str">
        <f ca="1">IF(ISERROR($V1941),"",OFFSET('Smelter Look-up'!$H$4,$V1941-4,0))</f>
        <v/>
      </c>
      <c r="J1941" s="218" t="str">
        <f ca="1">IF(ISERROR($V1941),"",OFFSET('Smelter Look-up'!$I$4,$V1941-4,0))</f>
        <v/>
      </c>
      <c r="K1941" s="267"/>
      <c r="L1941" s="267"/>
      <c r="M1941" s="267"/>
      <c r="N1941" s="267"/>
      <c r="O1941" s="267"/>
      <c r="P1941" s="219"/>
      <c r="Q1941" s="268"/>
      <c r="R1941" s="216" t="str">
        <f ca="1">IF(ISERROR($V1941),"",OFFSET('Smelter Look-up'!$C$4,$V1941-4,0)&amp;"")</f>
        <v/>
      </c>
      <c r="S1941" s="224" t="str">
        <f t="shared" ca="1" si="93"/>
        <v/>
      </c>
      <c r="T1941" s="224" t="str">
        <f ca="1">IF(B1941="","",IF(ISERROR(MATCH($J1941,SorP!$B$1:$B$6230,0)),"",INDIRECT("'SorP'!$A$"&amp;MATCH($J1941,SorP!$B$1:$B$6230,0))))</f>
        <v/>
      </c>
      <c r="U1941" s="239"/>
      <c r="V1941" s="269" t="e">
        <f>IF(C1941="",NA(),MATCH($B1941&amp;$C1941,'Smelter Look-up'!$J:$J,0))</f>
        <v>#N/A</v>
      </c>
      <c r="W1941" s="270"/>
      <c r="X1941" s="270">
        <f t="shared" ca="1" si="94"/>
        <v>0</v>
      </c>
      <c r="Y1941" s="270"/>
      <c r="Z1941" s="270"/>
      <c r="AB1941" s="272" t="str">
        <f t="shared" si="95"/>
        <v/>
      </c>
    </row>
    <row r="1942" spans="1:28" s="271" customFormat="1" ht="20.25">
      <c r="A1942" s="215"/>
      <c r="B1942" s="216" t="str">
        <f>IF(LEN(A1942)=0,"",INDEX('Smelter Look-up'!$A:$A,MATCH($A1942,'Smelter Look-up'!$E:$E,0)))</f>
        <v/>
      </c>
      <c r="C1942" s="220" t="str">
        <f>IF(LEN(A1942)=0,"",INDEX('Smelter Look-up'!$C:$C,MATCH($A1942,'Smelter Look-up'!$E:$E,0)))</f>
        <v/>
      </c>
      <c r="D1942" s="216"/>
      <c r="E1942" s="216" t="str">
        <f ca="1">IF(ISERROR($V1942),"",OFFSET('Smelter Look-up'!$D$4,$V1942-4,0)&amp;"")</f>
        <v/>
      </c>
      <c r="F1942" s="216" t="str">
        <f ca="1">IF(ISERROR($V1942),"",OFFSET('Smelter Look-up'!$E$4,$V1942-4,0))</f>
        <v/>
      </c>
      <c r="G1942" s="216" t="str">
        <f ca="1">IF(C1942=$X$4,"Enter smelter details", IF(ISERROR($V1942),"",OFFSET('Smelter Look-up'!$F$4,$V1942-4,0)))</f>
        <v/>
      </c>
      <c r="H1942" s="217" t="str">
        <f ca="1">IF(ISERROR($V1942),"",OFFSET('Smelter Look-up'!$G$4,$V1942-4,0))</f>
        <v/>
      </c>
      <c r="I1942" s="218" t="str">
        <f ca="1">IF(ISERROR($V1942),"",OFFSET('Smelter Look-up'!$H$4,$V1942-4,0))</f>
        <v/>
      </c>
      <c r="J1942" s="218" t="str">
        <f ca="1">IF(ISERROR($V1942),"",OFFSET('Smelter Look-up'!$I$4,$V1942-4,0))</f>
        <v/>
      </c>
      <c r="K1942" s="267"/>
      <c r="L1942" s="267"/>
      <c r="M1942" s="267"/>
      <c r="N1942" s="267"/>
      <c r="O1942" s="267"/>
      <c r="P1942" s="219"/>
      <c r="Q1942" s="268"/>
      <c r="R1942" s="216" t="str">
        <f ca="1">IF(ISERROR($V1942),"",OFFSET('Smelter Look-up'!$C$4,$V1942-4,0)&amp;"")</f>
        <v/>
      </c>
      <c r="S1942" s="224" t="str">
        <f t="shared" ca="1" si="93"/>
        <v/>
      </c>
      <c r="T1942" s="224" t="str">
        <f ca="1">IF(B1942="","",IF(ISERROR(MATCH($J1942,SorP!$B$1:$B$6230,0)),"",INDIRECT("'SorP'!$A$"&amp;MATCH($J1942,SorP!$B$1:$B$6230,0))))</f>
        <v/>
      </c>
      <c r="U1942" s="239"/>
      <c r="V1942" s="269" t="e">
        <f>IF(C1942="",NA(),MATCH($B1942&amp;$C1942,'Smelter Look-up'!$J:$J,0))</f>
        <v>#N/A</v>
      </c>
      <c r="W1942" s="270"/>
      <c r="X1942" s="270">
        <f t="shared" ca="1" si="94"/>
        <v>0</v>
      </c>
      <c r="Y1942" s="270"/>
      <c r="Z1942" s="270"/>
      <c r="AB1942" s="272" t="str">
        <f t="shared" si="95"/>
        <v/>
      </c>
    </row>
    <row r="1943" spans="1:28" s="271" customFormat="1" ht="20.25">
      <c r="A1943" s="215"/>
      <c r="B1943" s="216" t="str">
        <f>IF(LEN(A1943)=0,"",INDEX('Smelter Look-up'!$A:$A,MATCH($A1943,'Smelter Look-up'!$E:$E,0)))</f>
        <v/>
      </c>
      <c r="C1943" s="220" t="str">
        <f>IF(LEN(A1943)=0,"",INDEX('Smelter Look-up'!$C:$C,MATCH($A1943,'Smelter Look-up'!$E:$E,0)))</f>
        <v/>
      </c>
      <c r="D1943" s="216"/>
      <c r="E1943" s="216" t="str">
        <f ca="1">IF(ISERROR($V1943),"",OFFSET('Smelter Look-up'!$D$4,$V1943-4,0)&amp;"")</f>
        <v/>
      </c>
      <c r="F1943" s="216" t="str">
        <f ca="1">IF(ISERROR($V1943),"",OFFSET('Smelter Look-up'!$E$4,$V1943-4,0))</f>
        <v/>
      </c>
      <c r="G1943" s="216" t="str">
        <f ca="1">IF(C1943=$X$4,"Enter smelter details", IF(ISERROR($V1943),"",OFFSET('Smelter Look-up'!$F$4,$V1943-4,0)))</f>
        <v/>
      </c>
      <c r="H1943" s="217" t="str">
        <f ca="1">IF(ISERROR($V1943),"",OFFSET('Smelter Look-up'!$G$4,$V1943-4,0))</f>
        <v/>
      </c>
      <c r="I1943" s="218" t="str">
        <f ca="1">IF(ISERROR($V1943),"",OFFSET('Smelter Look-up'!$H$4,$V1943-4,0))</f>
        <v/>
      </c>
      <c r="J1943" s="218" t="str">
        <f ca="1">IF(ISERROR($V1943),"",OFFSET('Smelter Look-up'!$I$4,$V1943-4,0))</f>
        <v/>
      </c>
      <c r="K1943" s="267"/>
      <c r="L1943" s="267"/>
      <c r="M1943" s="267"/>
      <c r="N1943" s="267"/>
      <c r="O1943" s="267"/>
      <c r="P1943" s="219"/>
      <c r="Q1943" s="268"/>
      <c r="R1943" s="216" t="str">
        <f ca="1">IF(ISERROR($V1943),"",OFFSET('Smelter Look-up'!$C$4,$V1943-4,0)&amp;"")</f>
        <v/>
      </c>
      <c r="S1943" s="224" t="str">
        <f t="shared" ca="1" si="93"/>
        <v/>
      </c>
      <c r="T1943" s="224" t="str">
        <f ca="1">IF(B1943="","",IF(ISERROR(MATCH($J1943,SorP!$B$1:$B$6230,0)),"",INDIRECT("'SorP'!$A$"&amp;MATCH($J1943,SorP!$B$1:$B$6230,0))))</f>
        <v/>
      </c>
      <c r="U1943" s="239"/>
      <c r="V1943" s="269" t="e">
        <f>IF(C1943="",NA(),MATCH($B1943&amp;$C1943,'Smelter Look-up'!$J:$J,0))</f>
        <v>#N/A</v>
      </c>
      <c r="W1943" s="270"/>
      <c r="X1943" s="270">
        <f t="shared" ca="1" si="94"/>
        <v>0</v>
      </c>
      <c r="Y1943" s="270"/>
      <c r="Z1943" s="270"/>
      <c r="AB1943" s="272" t="str">
        <f t="shared" si="95"/>
        <v/>
      </c>
    </row>
    <row r="1944" spans="1:28" s="271" customFormat="1" ht="20.25">
      <c r="A1944" s="215"/>
      <c r="B1944" s="216" t="str">
        <f>IF(LEN(A1944)=0,"",INDEX('Smelter Look-up'!$A:$A,MATCH($A1944,'Smelter Look-up'!$E:$E,0)))</f>
        <v/>
      </c>
      <c r="C1944" s="220" t="str">
        <f>IF(LEN(A1944)=0,"",INDEX('Smelter Look-up'!$C:$C,MATCH($A1944,'Smelter Look-up'!$E:$E,0)))</f>
        <v/>
      </c>
      <c r="D1944" s="216"/>
      <c r="E1944" s="216" t="str">
        <f ca="1">IF(ISERROR($V1944),"",OFFSET('Smelter Look-up'!$D$4,$V1944-4,0)&amp;"")</f>
        <v/>
      </c>
      <c r="F1944" s="216" t="str">
        <f ca="1">IF(ISERROR($V1944),"",OFFSET('Smelter Look-up'!$E$4,$V1944-4,0))</f>
        <v/>
      </c>
      <c r="G1944" s="216" t="str">
        <f ca="1">IF(C1944=$X$4,"Enter smelter details", IF(ISERROR($V1944),"",OFFSET('Smelter Look-up'!$F$4,$V1944-4,0)))</f>
        <v/>
      </c>
      <c r="H1944" s="217" t="str">
        <f ca="1">IF(ISERROR($V1944),"",OFFSET('Smelter Look-up'!$G$4,$V1944-4,0))</f>
        <v/>
      </c>
      <c r="I1944" s="218" t="str">
        <f ca="1">IF(ISERROR($V1944),"",OFFSET('Smelter Look-up'!$H$4,$V1944-4,0))</f>
        <v/>
      </c>
      <c r="J1944" s="218" t="str">
        <f ca="1">IF(ISERROR($V1944),"",OFFSET('Smelter Look-up'!$I$4,$V1944-4,0))</f>
        <v/>
      </c>
      <c r="K1944" s="267"/>
      <c r="L1944" s="267"/>
      <c r="M1944" s="267"/>
      <c r="N1944" s="267"/>
      <c r="O1944" s="267"/>
      <c r="P1944" s="219"/>
      <c r="Q1944" s="268"/>
      <c r="R1944" s="216" t="str">
        <f ca="1">IF(ISERROR($V1944),"",OFFSET('Smelter Look-up'!$C$4,$V1944-4,0)&amp;"")</f>
        <v/>
      </c>
      <c r="S1944" s="224" t="str">
        <f t="shared" ca="1" si="93"/>
        <v/>
      </c>
      <c r="T1944" s="224" t="str">
        <f ca="1">IF(B1944="","",IF(ISERROR(MATCH($J1944,SorP!$B$1:$B$6230,0)),"",INDIRECT("'SorP'!$A$"&amp;MATCH($J1944,SorP!$B$1:$B$6230,0))))</f>
        <v/>
      </c>
      <c r="U1944" s="239"/>
      <c r="V1944" s="269" t="e">
        <f>IF(C1944="",NA(),MATCH($B1944&amp;$C1944,'Smelter Look-up'!$J:$J,0))</f>
        <v>#N/A</v>
      </c>
      <c r="W1944" s="270"/>
      <c r="X1944" s="270">
        <f t="shared" ca="1" si="94"/>
        <v>0</v>
      </c>
      <c r="Y1944" s="270"/>
      <c r="Z1944" s="270"/>
      <c r="AB1944" s="272" t="str">
        <f t="shared" si="95"/>
        <v/>
      </c>
    </row>
    <row r="1945" spans="1:28" s="271" customFormat="1" ht="20.25">
      <c r="A1945" s="215"/>
      <c r="B1945" s="216" t="str">
        <f>IF(LEN(A1945)=0,"",INDEX('Smelter Look-up'!$A:$A,MATCH($A1945,'Smelter Look-up'!$E:$E,0)))</f>
        <v/>
      </c>
      <c r="C1945" s="220" t="str">
        <f>IF(LEN(A1945)=0,"",INDEX('Smelter Look-up'!$C:$C,MATCH($A1945,'Smelter Look-up'!$E:$E,0)))</f>
        <v/>
      </c>
      <c r="D1945" s="216"/>
      <c r="E1945" s="216" t="str">
        <f ca="1">IF(ISERROR($V1945),"",OFFSET('Smelter Look-up'!$D$4,$V1945-4,0)&amp;"")</f>
        <v/>
      </c>
      <c r="F1945" s="216" t="str">
        <f ca="1">IF(ISERROR($V1945),"",OFFSET('Smelter Look-up'!$E$4,$V1945-4,0))</f>
        <v/>
      </c>
      <c r="G1945" s="216" t="str">
        <f ca="1">IF(C1945=$X$4,"Enter smelter details", IF(ISERROR($V1945),"",OFFSET('Smelter Look-up'!$F$4,$V1945-4,0)))</f>
        <v/>
      </c>
      <c r="H1945" s="217" t="str">
        <f ca="1">IF(ISERROR($V1945),"",OFFSET('Smelter Look-up'!$G$4,$V1945-4,0))</f>
        <v/>
      </c>
      <c r="I1945" s="218" t="str">
        <f ca="1">IF(ISERROR($V1945),"",OFFSET('Smelter Look-up'!$H$4,$V1945-4,0))</f>
        <v/>
      </c>
      <c r="J1945" s="218" t="str">
        <f ca="1">IF(ISERROR($V1945),"",OFFSET('Smelter Look-up'!$I$4,$V1945-4,0))</f>
        <v/>
      </c>
      <c r="K1945" s="267"/>
      <c r="L1945" s="267"/>
      <c r="M1945" s="267"/>
      <c r="N1945" s="267"/>
      <c r="O1945" s="267"/>
      <c r="P1945" s="219"/>
      <c r="Q1945" s="268"/>
      <c r="R1945" s="216" t="str">
        <f ca="1">IF(ISERROR($V1945),"",OFFSET('Smelter Look-up'!$C$4,$V1945-4,0)&amp;"")</f>
        <v/>
      </c>
      <c r="S1945" s="224" t="str">
        <f t="shared" ca="1" si="93"/>
        <v/>
      </c>
      <c r="T1945" s="224" t="str">
        <f ca="1">IF(B1945="","",IF(ISERROR(MATCH($J1945,SorP!$B$1:$B$6230,0)),"",INDIRECT("'SorP'!$A$"&amp;MATCH($J1945,SorP!$B$1:$B$6230,0))))</f>
        <v/>
      </c>
      <c r="U1945" s="239"/>
      <c r="V1945" s="269" t="e">
        <f>IF(C1945="",NA(),MATCH($B1945&amp;$C1945,'Smelter Look-up'!$J:$J,0))</f>
        <v>#N/A</v>
      </c>
      <c r="W1945" s="270"/>
      <c r="X1945" s="270">
        <f t="shared" ca="1" si="94"/>
        <v>0</v>
      </c>
      <c r="Y1945" s="270"/>
      <c r="Z1945" s="270"/>
      <c r="AB1945" s="272" t="str">
        <f t="shared" si="95"/>
        <v/>
      </c>
    </row>
    <row r="1946" spans="1:28" s="271" customFormat="1" ht="20.25">
      <c r="A1946" s="215"/>
      <c r="B1946" s="216" t="str">
        <f>IF(LEN(A1946)=0,"",INDEX('Smelter Look-up'!$A:$A,MATCH($A1946,'Smelter Look-up'!$E:$E,0)))</f>
        <v/>
      </c>
      <c r="C1946" s="220" t="str">
        <f>IF(LEN(A1946)=0,"",INDEX('Smelter Look-up'!$C:$C,MATCH($A1946,'Smelter Look-up'!$E:$E,0)))</f>
        <v/>
      </c>
      <c r="D1946" s="216"/>
      <c r="E1946" s="216" t="str">
        <f ca="1">IF(ISERROR($V1946),"",OFFSET('Smelter Look-up'!$D$4,$V1946-4,0)&amp;"")</f>
        <v/>
      </c>
      <c r="F1946" s="216" t="str">
        <f ca="1">IF(ISERROR($V1946),"",OFFSET('Smelter Look-up'!$E$4,$V1946-4,0))</f>
        <v/>
      </c>
      <c r="G1946" s="216" t="str">
        <f ca="1">IF(C1946=$X$4,"Enter smelter details", IF(ISERROR($V1946),"",OFFSET('Smelter Look-up'!$F$4,$V1946-4,0)))</f>
        <v/>
      </c>
      <c r="H1946" s="217" t="str">
        <f ca="1">IF(ISERROR($V1946),"",OFFSET('Smelter Look-up'!$G$4,$V1946-4,0))</f>
        <v/>
      </c>
      <c r="I1946" s="218" t="str">
        <f ca="1">IF(ISERROR($V1946),"",OFFSET('Smelter Look-up'!$H$4,$V1946-4,0))</f>
        <v/>
      </c>
      <c r="J1946" s="218" t="str">
        <f ca="1">IF(ISERROR($V1946),"",OFFSET('Smelter Look-up'!$I$4,$V1946-4,0))</f>
        <v/>
      </c>
      <c r="K1946" s="267"/>
      <c r="L1946" s="267"/>
      <c r="M1946" s="267"/>
      <c r="N1946" s="267"/>
      <c r="O1946" s="267"/>
      <c r="P1946" s="219"/>
      <c r="Q1946" s="268"/>
      <c r="R1946" s="216" t="str">
        <f ca="1">IF(ISERROR($V1946),"",OFFSET('Smelter Look-up'!$C$4,$V1946-4,0)&amp;"")</f>
        <v/>
      </c>
      <c r="S1946" s="224" t="str">
        <f t="shared" ca="1" si="93"/>
        <v/>
      </c>
      <c r="T1946" s="224" t="str">
        <f ca="1">IF(B1946="","",IF(ISERROR(MATCH($J1946,SorP!$B$1:$B$6230,0)),"",INDIRECT("'SorP'!$A$"&amp;MATCH($J1946,SorP!$B$1:$B$6230,0))))</f>
        <v/>
      </c>
      <c r="U1946" s="239"/>
      <c r="V1946" s="269" t="e">
        <f>IF(C1946="",NA(),MATCH($B1946&amp;$C1946,'Smelter Look-up'!$J:$J,0))</f>
        <v>#N/A</v>
      </c>
      <c r="W1946" s="270"/>
      <c r="X1946" s="270">
        <f t="shared" ca="1" si="94"/>
        <v>0</v>
      </c>
      <c r="Y1946" s="270"/>
      <c r="Z1946" s="270"/>
      <c r="AB1946" s="272" t="str">
        <f t="shared" si="95"/>
        <v/>
      </c>
    </row>
    <row r="1947" spans="1:28" s="271" customFormat="1" ht="20.25">
      <c r="A1947" s="215"/>
      <c r="B1947" s="216" t="str">
        <f>IF(LEN(A1947)=0,"",INDEX('Smelter Look-up'!$A:$A,MATCH($A1947,'Smelter Look-up'!$E:$E,0)))</f>
        <v/>
      </c>
      <c r="C1947" s="220" t="str">
        <f>IF(LEN(A1947)=0,"",INDEX('Smelter Look-up'!$C:$C,MATCH($A1947,'Smelter Look-up'!$E:$E,0)))</f>
        <v/>
      </c>
      <c r="D1947" s="216"/>
      <c r="E1947" s="216" t="str">
        <f ca="1">IF(ISERROR($V1947),"",OFFSET('Smelter Look-up'!$D$4,$V1947-4,0)&amp;"")</f>
        <v/>
      </c>
      <c r="F1947" s="216" t="str">
        <f ca="1">IF(ISERROR($V1947),"",OFFSET('Smelter Look-up'!$E$4,$V1947-4,0))</f>
        <v/>
      </c>
      <c r="G1947" s="216" t="str">
        <f ca="1">IF(C1947=$X$4,"Enter smelter details", IF(ISERROR($V1947),"",OFFSET('Smelter Look-up'!$F$4,$V1947-4,0)))</f>
        <v/>
      </c>
      <c r="H1947" s="217" t="str">
        <f ca="1">IF(ISERROR($V1947),"",OFFSET('Smelter Look-up'!$G$4,$V1947-4,0))</f>
        <v/>
      </c>
      <c r="I1947" s="218" t="str">
        <f ca="1">IF(ISERROR($V1947),"",OFFSET('Smelter Look-up'!$H$4,$V1947-4,0))</f>
        <v/>
      </c>
      <c r="J1947" s="218" t="str">
        <f ca="1">IF(ISERROR($V1947),"",OFFSET('Smelter Look-up'!$I$4,$V1947-4,0))</f>
        <v/>
      </c>
      <c r="K1947" s="267"/>
      <c r="L1947" s="267"/>
      <c r="M1947" s="267"/>
      <c r="N1947" s="267"/>
      <c r="O1947" s="267"/>
      <c r="P1947" s="219"/>
      <c r="Q1947" s="268"/>
      <c r="R1947" s="216" t="str">
        <f ca="1">IF(ISERROR($V1947),"",OFFSET('Smelter Look-up'!$C$4,$V1947-4,0)&amp;"")</f>
        <v/>
      </c>
      <c r="S1947" s="224" t="str">
        <f t="shared" ca="1" si="93"/>
        <v/>
      </c>
      <c r="T1947" s="224" t="str">
        <f ca="1">IF(B1947="","",IF(ISERROR(MATCH($J1947,SorP!$B$1:$B$6230,0)),"",INDIRECT("'SorP'!$A$"&amp;MATCH($J1947,SorP!$B$1:$B$6230,0))))</f>
        <v/>
      </c>
      <c r="U1947" s="239"/>
      <c r="V1947" s="269" t="e">
        <f>IF(C1947="",NA(),MATCH($B1947&amp;$C1947,'Smelter Look-up'!$J:$J,0))</f>
        <v>#N/A</v>
      </c>
      <c r="W1947" s="270"/>
      <c r="X1947" s="270">
        <f t="shared" ca="1" si="94"/>
        <v>0</v>
      </c>
      <c r="Y1947" s="270"/>
      <c r="Z1947" s="270"/>
      <c r="AB1947" s="272" t="str">
        <f t="shared" si="95"/>
        <v/>
      </c>
    </row>
    <row r="1948" spans="1:28" s="271" customFormat="1" ht="20.25">
      <c r="A1948" s="215"/>
      <c r="B1948" s="216" t="str">
        <f>IF(LEN(A1948)=0,"",INDEX('Smelter Look-up'!$A:$A,MATCH($A1948,'Smelter Look-up'!$E:$E,0)))</f>
        <v/>
      </c>
      <c r="C1948" s="220" t="str">
        <f>IF(LEN(A1948)=0,"",INDEX('Smelter Look-up'!$C:$C,MATCH($A1948,'Smelter Look-up'!$E:$E,0)))</f>
        <v/>
      </c>
      <c r="D1948" s="216"/>
      <c r="E1948" s="216" t="str">
        <f ca="1">IF(ISERROR($V1948),"",OFFSET('Smelter Look-up'!$D$4,$V1948-4,0)&amp;"")</f>
        <v/>
      </c>
      <c r="F1948" s="216" t="str">
        <f ca="1">IF(ISERROR($V1948),"",OFFSET('Smelter Look-up'!$E$4,$V1948-4,0))</f>
        <v/>
      </c>
      <c r="G1948" s="216" t="str">
        <f ca="1">IF(C1948=$X$4,"Enter smelter details", IF(ISERROR($V1948),"",OFFSET('Smelter Look-up'!$F$4,$V1948-4,0)))</f>
        <v/>
      </c>
      <c r="H1948" s="217" t="str">
        <f ca="1">IF(ISERROR($V1948),"",OFFSET('Smelter Look-up'!$G$4,$V1948-4,0))</f>
        <v/>
      </c>
      <c r="I1948" s="218" t="str">
        <f ca="1">IF(ISERROR($V1948),"",OFFSET('Smelter Look-up'!$H$4,$V1948-4,0))</f>
        <v/>
      </c>
      <c r="J1948" s="218" t="str">
        <f ca="1">IF(ISERROR($V1948),"",OFFSET('Smelter Look-up'!$I$4,$V1948-4,0))</f>
        <v/>
      </c>
      <c r="K1948" s="267"/>
      <c r="L1948" s="267"/>
      <c r="M1948" s="267"/>
      <c r="N1948" s="267"/>
      <c r="O1948" s="267"/>
      <c r="P1948" s="219"/>
      <c r="Q1948" s="268"/>
      <c r="R1948" s="216" t="str">
        <f ca="1">IF(ISERROR($V1948),"",OFFSET('Smelter Look-up'!$C$4,$V1948-4,0)&amp;"")</f>
        <v/>
      </c>
      <c r="S1948" s="224" t="str">
        <f t="shared" ca="1" si="93"/>
        <v/>
      </c>
      <c r="T1948" s="224" t="str">
        <f ca="1">IF(B1948="","",IF(ISERROR(MATCH($J1948,SorP!$B$1:$B$6230,0)),"",INDIRECT("'SorP'!$A$"&amp;MATCH($J1948,SorP!$B$1:$B$6230,0))))</f>
        <v/>
      </c>
      <c r="U1948" s="239"/>
      <c r="V1948" s="269" t="e">
        <f>IF(C1948="",NA(),MATCH($B1948&amp;$C1948,'Smelter Look-up'!$J:$J,0))</f>
        <v>#N/A</v>
      </c>
      <c r="W1948" s="270"/>
      <c r="X1948" s="270">
        <f t="shared" ca="1" si="94"/>
        <v>0</v>
      </c>
      <c r="Y1948" s="270"/>
      <c r="Z1948" s="270"/>
      <c r="AB1948" s="272" t="str">
        <f t="shared" si="95"/>
        <v/>
      </c>
    </row>
    <row r="1949" spans="1:28" s="271" customFormat="1" ht="20.25">
      <c r="A1949" s="215"/>
      <c r="B1949" s="216" t="str">
        <f>IF(LEN(A1949)=0,"",INDEX('Smelter Look-up'!$A:$A,MATCH($A1949,'Smelter Look-up'!$E:$E,0)))</f>
        <v/>
      </c>
      <c r="C1949" s="220" t="str">
        <f>IF(LEN(A1949)=0,"",INDEX('Smelter Look-up'!$C:$C,MATCH($A1949,'Smelter Look-up'!$E:$E,0)))</f>
        <v/>
      </c>
      <c r="D1949" s="216"/>
      <c r="E1949" s="216" t="str">
        <f ca="1">IF(ISERROR($V1949),"",OFFSET('Smelter Look-up'!$D$4,$V1949-4,0)&amp;"")</f>
        <v/>
      </c>
      <c r="F1949" s="216" t="str">
        <f ca="1">IF(ISERROR($V1949),"",OFFSET('Smelter Look-up'!$E$4,$V1949-4,0))</f>
        <v/>
      </c>
      <c r="G1949" s="216" t="str">
        <f ca="1">IF(C1949=$X$4,"Enter smelter details", IF(ISERROR($V1949),"",OFFSET('Smelter Look-up'!$F$4,$V1949-4,0)))</f>
        <v/>
      </c>
      <c r="H1949" s="217" t="str">
        <f ca="1">IF(ISERROR($V1949),"",OFFSET('Smelter Look-up'!$G$4,$V1949-4,0))</f>
        <v/>
      </c>
      <c r="I1949" s="218" t="str">
        <f ca="1">IF(ISERROR($V1949),"",OFFSET('Smelter Look-up'!$H$4,$V1949-4,0))</f>
        <v/>
      </c>
      <c r="J1949" s="218" t="str">
        <f ca="1">IF(ISERROR($V1949),"",OFFSET('Smelter Look-up'!$I$4,$V1949-4,0))</f>
        <v/>
      </c>
      <c r="K1949" s="267"/>
      <c r="L1949" s="267"/>
      <c r="M1949" s="267"/>
      <c r="N1949" s="267"/>
      <c r="O1949" s="267"/>
      <c r="P1949" s="219"/>
      <c r="Q1949" s="268"/>
      <c r="R1949" s="216" t="str">
        <f ca="1">IF(ISERROR($V1949),"",OFFSET('Smelter Look-up'!$C$4,$V1949-4,0)&amp;"")</f>
        <v/>
      </c>
      <c r="S1949" s="224" t="str">
        <f t="shared" ca="1" si="93"/>
        <v/>
      </c>
      <c r="T1949" s="224" t="str">
        <f ca="1">IF(B1949="","",IF(ISERROR(MATCH($J1949,SorP!$B$1:$B$6230,0)),"",INDIRECT("'SorP'!$A$"&amp;MATCH($J1949,SorP!$B$1:$B$6230,0))))</f>
        <v/>
      </c>
      <c r="U1949" s="239"/>
      <c r="V1949" s="269" t="e">
        <f>IF(C1949="",NA(),MATCH($B1949&amp;$C1949,'Smelter Look-up'!$J:$J,0))</f>
        <v>#N/A</v>
      </c>
      <c r="W1949" s="270"/>
      <c r="X1949" s="270">
        <f t="shared" ca="1" si="94"/>
        <v>0</v>
      </c>
      <c r="Y1949" s="270"/>
      <c r="Z1949" s="270"/>
      <c r="AB1949" s="272" t="str">
        <f t="shared" si="95"/>
        <v/>
      </c>
    </row>
    <row r="1950" spans="1:28" s="271" customFormat="1" ht="20.25">
      <c r="A1950" s="215"/>
      <c r="B1950" s="216" t="str">
        <f>IF(LEN(A1950)=0,"",INDEX('Smelter Look-up'!$A:$A,MATCH($A1950,'Smelter Look-up'!$E:$E,0)))</f>
        <v/>
      </c>
      <c r="C1950" s="220" t="str">
        <f>IF(LEN(A1950)=0,"",INDEX('Smelter Look-up'!$C:$C,MATCH($A1950,'Smelter Look-up'!$E:$E,0)))</f>
        <v/>
      </c>
      <c r="D1950" s="216"/>
      <c r="E1950" s="216" t="str">
        <f ca="1">IF(ISERROR($V1950),"",OFFSET('Smelter Look-up'!$D$4,$V1950-4,0)&amp;"")</f>
        <v/>
      </c>
      <c r="F1950" s="216" t="str">
        <f ca="1">IF(ISERROR($V1950),"",OFFSET('Smelter Look-up'!$E$4,$V1950-4,0))</f>
        <v/>
      </c>
      <c r="G1950" s="216" t="str">
        <f ca="1">IF(C1950=$X$4,"Enter smelter details", IF(ISERROR($V1950),"",OFFSET('Smelter Look-up'!$F$4,$V1950-4,0)))</f>
        <v/>
      </c>
      <c r="H1950" s="217" t="str">
        <f ca="1">IF(ISERROR($V1950),"",OFFSET('Smelter Look-up'!$G$4,$V1950-4,0))</f>
        <v/>
      </c>
      <c r="I1950" s="218" t="str">
        <f ca="1">IF(ISERROR($V1950),"",OFFSET('Smelter Look-up'!$H$4,$V1950-4,0))</f>
        <v/>
      </c>
      <c r="J1950" s="218" t="str">
        <f ca="1">IF(ISERROR($V1950),"",OFFSET('Smelter Look-up'!$I$4,$V1950-4,0))</f>
        <v/>
      </c>
      <c r="K1950" s="267"/>
      <c r="L1950" s="267"/>
      <c r="M1950" s="267"/>
      <c r="N1950" s="267"/>
      <c r="O1950" s="267"/>
      <c r="P1950" s="219"/>
      <c r="Q1950" s="268"/>
      <c r="R1950" s="216" t="str">
        <f ca="1">IF(ISERROR($V1950),"",OFFSET('Smelter Look-up'!$C$4,$V1950-4,0)&amp;"")</f>
        <v/>
      </c>
      <c r="S1950" s="224" t="str">
        <f t="shared" ca="1" si="93"/>
        <v/>
      </c>
      <c r="T1950" s="224" t="str">
        <f ca="1">IF(B1950="","",IF(ISERROR(MATCH($J1950,SorP!$B$1:$B$6230,0)),"",INDIRECT("'SorP'!$A$"&amp;MATCH($J1950,SorP!$B$1:$B$6230,0))))</f>
        <v/>
      </c>
      <c r="U1950" s="239"/>
      <c r="V1950" s="269" t="e">
        <f>IF(C1950="",NA(),MATCH($B1950&amp;$C1950,'Smelter Look-up'!$J:$J,0))</f>
        <v>#N/A</v>
      </c>
      <c r="W1950" s="270"/>
      <c r="X1950" s="270">
        <f t="shared" ca="1" si="94"/>
        <v>0</v>
      </c>
      <c r="Y1950" s="270"/>
      <c r="Z1950" s="270"/>
      <c r="AB1950" s="272" t="str">
        <f t="shared" si="95"/>
        <v/>
      </c>
    </row>
    <row r="1951" spans="1:28" s="271" customFormat="1" ht="20.25">
      <c r="A1951" s="215"/>
      <c r="B1951" s="216" t="str">
        <f>IF(LEN(A1951)=0,"",INDEX('Smelter Look-up'!$A:$A,MATCH($A1951,'Smelter Look-up'!$E:$E,0)))</f>
        <v/>
      </c>
      <c r="C1951" s="220" t="str">
        <f>IF(LEN(A1951)=0,"",INDEX('Smelter Look-up'!$C:$C,MATCH($A1951,'Smelter Look-up'!$E:$E,0)))</f>
        <v/>
      </c>
      <c r="D1951" s="216"/>
      <c r="E1951" s="216" t="str">
        <f ca="1">IF(ISERROR($V1951),"",OFFSET('Smelter Look-up'!$D$4,$V1951-4,0)&amp;"")</f>
        <v/>
      </c>
      <c r="F1951" s="216" t="str">
        <f ca="1">IF(ISERROR($V1951),"",OFFSET('Smelter Look-up'!$E$4,$V1951-4,0))</f>
        <v/>
      </c>
      <c r="G1951" s="216" t="str">
        <f ca="1">IF(C1951=$X$4,"Enter smelter details", IF(ISERROR($V1951),"",OFFSET('Smelter Look-up'!$F$4,$V1951-4,0)))</f>
        <v/>
      </c>
      <c r="H1951" s="217" t="str">
        <f ca="1">IF(ISERROR($V1951),"",OFFSET('Smelter Look-up'!$G$4,$V1951-4,0))</f>
        <v/>
      </c>
      <c r="I1951" s="218" t="str">
        <f ca="1">IF(ISERROR($V1951),"",OFFSET('Smelter Look-up'!$H$4,$V1951-4,0))</f>
        <v/>
      </c>
      <c r="J1951" s="218" t="str">
        <f ca="1">IF(ISERROR($V1951),"",OFFSET('Smelter Look-up'!$I$4,$V1951-4,0))</f>
        <v/>
      </c>
      <c r="K1951" s="267"/>
      <c r="L1951" s="267"/>
      <c r="M1951" s="267"/>
      <c r="N1951" s="267"/>
      <c r="O1951" s="267"/>
      <c r="P1951" s="219"/>
      <c r="Q1951" s="268"/>
      <c r="R1951" s="216" t="str">
        <f ca="1">IF(ISERROR($V1951),"",OFFSET('Smelter Look-up'!$C$4,$V1951-4,0)&amp;"")</f>
        <v/>
      </c>
      <c r="S1951" s="224" t="str">
        <f t="shared" ca="1" si="93"/>
        <v/>
      </c>
      <c r="T1951" s="224" t="str">
        <f ca="1">IF(B1951="","",IF(ISERROR(MATCH($J1951,SorP!$B$1:$B$6230,0)),"",INDIRECT("'SorP'!$A$"&amp;MATCH($J1951,SorP!$B$1:$B$6230,0))))</f>
        <v/>
      </c>
      <c r="U1951" s="239"/>
      <c r="V1951" s="269" t="e">
        <f>IF(C1951="",NA(),MATCH($B1951&amp;$C1951,'Smelter Look-up'!$J:$J,0))</f>
        <v>#N/A</v>
      </c>
      <c r="W1951" s="270"/>
      <c r="X1951" s="270">
        <f t="shared" ca="1" si="94"/>
        <v>0</v>
      </c>
      <c r="Y1951" s="270"/>
      <c r="Z1951" s="270"/>
      <c r="AB1951" s="272" t="str">
        <f t="shared" si="95"/>
        <v/>
      </c>
    </row>
    <row r="1952" spans="1:28" s="271" customFormat="1" ht="20.25">
      <c r="A1952" s="215"/>
      <c r="B1952" s="216" t="str">
        <f>IF(LEN(A1952)=0,"",INDEX('Smelter Look-up'!$A:$A,MATCH($A1952,'Smelter Look-up'!$E:$E,0)))</f>
        <v/>
      </c>
      <c r="C1952" s="220" t="str">
        <f>IF(LEN(A1952)=0,"",INDEX('Smelter Look-up'!$C:$C,MATCH($A1952,'Smelter Look-up'!$E:$E,0)))</f>
        <v/>
      </c>
      <c r="D1952" s="216"/>
      <c r="E1952" s="216" t="str">
        <f ca="1">IF(ISERROR($V1952),"",OFFSET('Smelter Look-up'!$D$4,$V1952-4,0)&amp;"")</f>
        <v/>
      </c>
      <c r="F1952" s="216" t="str">
        <f ca="1">IF(ISERROR($V1952),"",OFFSET('Smelter Look-up'!$E$4,$V1952-4,0))</f>
        <v/>
      </c>
      <c r="G1952" s="216" t="str">
        <f ca="1">IF(C1952=$X$4,"Enter smelter details", IF(ISERROR($V1952),"",OFFSET('Smelter Look-up'!$F$4,$V1952-4,0)))</f>
        <v/>
      </c>
      <c r="H1952" s="217" t="str">
        <f ca="1">IF(ISERROR($V1952),"",OFFSET('Smelter Look-up'!$G$4,$V1952-4,0))</f>
        <v/>
      </c>
      <c r="I1952" s="218" t="str">
        <f ca="1">IF(ISERROR($V1952),"",OFFSET('Smelter Look-up'!$H$4,$V1952-4,0))</f>
        <v/>
      </c>
      <c r="J1952" s="218" t="str">
        <f ca="1">IF(ISERROR($V1952),"",OFFSET('Smelter Look-up'!$I$4,$V1952-4,0))</f>
        <v/>
      </c>
      <c r="K1952" s="267"/>
      <c r="L1952" s="267"/>
      <c r="M1952" s="267"/>
      <c r="N1952" s="267"/>
      <c r="O1952" s="267"/>
      <c r="P1952" s="219"/>
      <c r="Q1952" s="268"/>
      <c r="R1952" s="216" t="str">
        <f ca="1">IF(ISERROR($V1952),"",OFFSET('Smelter Look-up'!$C$4,$V1952-4,0)&amp;"")</f>
        <v/>
      </c>
      <c r="S1952" s="224" t="str">
        <f t="shared" ca="1" si="93"/>
        <v/>
      </c>
      <c r="T1952" s="224" t="str">
        <f ca="1">IF(B1952="","",IF(ISERROR(MATCH($J1952,SorP!$B$1:$B$6230,0)),"",INDIRECT("'SorP'!$A$"&amp;MATCH($J1952,SorP!$B$1:$B$6230,0))))</f>
        <v/>
      </c>
      <c r="U1952" s="239"/>
      <c r="V1952" s="269" t="e">
        <f>IF(C1952="",NA(),MATCH($B1952&amp;$C1952,'Smelter Look-up'!$J:$J,0))</f>
        <v>#N/A</v>
      </c>
      <c r="W1952" s="270"/>
      <c r="X1952" s="270">
        <f t="shared" ca="1" si="94"/>
        <v>0</v>
      </c>
      <c r="Y1952" s="270"/>
      <c r="Z1952" s="270"/>
      <c r="AB1952" s="272" t="str">
        <f t="shared" si="95"/>
        <v/>
      </c>
    </row>
    <row r="1953" spans="1:28" s="271" customFormat="1" ht="20.25">
      <c r="A1953" s="215"/>
      <c r="B1953" s="216" t="str">
        <f>IF(LEN(A1953)=0,"",INDEX('Smelter Look-up'!$A:$A,MATCH($A1953,'Smelter Look-up'!$E:$E,0)))</f>
        <v/>
      </c>
      <c r="C1953" s="220" t="str">
        <f>IF(LEN(A1953)=0,"",INDEX('Smelter Look-up'!$C:$C,MATCH($A1953,'Smelter Look-up'!$E:$E,0)))</f>
        <v/>
      </c>
      <c r="D1953" s="216"/>
      <c r="E1953" s="216" t="str">
        <f ca="1">IF(ISERROR($V1953),"",OFFSET('Smelter Look-up'!$D$4,$V1953-4,0)&amp;"")</f>
        <v/>
      </c>
      <c r="F1953" s="216" t="str">
        <f ca="1">IF(ISERROR($V1953),"",OFFSET('Smelter Look-up'!$E$4,$V1953-4,0))</f>
        <v/>
      </c>
      <c r="G1953" s="216" t="str">
        <f ca="1">IF(C1953=$X$4,"Enter smelter details", IF(ISERROR($V1953),"",OFFSET('Smelter Look-up'!$F$4,$V1953-4,0)))</f>
        <v/>
      </c>
      <c r="H1953" s="217" t="str">
        <f ca="1">IF(ISERROR($V1953),"",OFFSET('Smelter Look-up'!$G$4,$V1953-4,0))</f>
        <v/>
      </c>
      <c r="I1953" s="218" t="str">
        <f ca="1">IF(ISERROR($V1953),"",OFFSET('Smelter Look-up'!$H$4,$V1953-4,0))</f>
        <v/>
      </c>
      <c r="J1953" s="218" t="str">
        <f ca="1">IF(ISERROR($V1953),"",OFFSET('Smelter Look-up'!$I$4,$V1953-4,0))</f>
        <v/>
      </c>
      <c r="K1953" s="267"/>
      <c r="L1953" s="267"/>
      <c r="M1953" s="267"/>
      <c r="N1953" s="267"/>
      <c r="O1953" s="267"/>
      <c r="P1953" s="219"/>
      <c r="Q1953" s="268"/>
      <c r="R1953" s="216" t="str">
        <f ca="1">IF(ISERROR($V1953),"",OFFSET('Smelter Look-up'!$C$4,$V1953-4,0)&amp;"")</f>
        <v/>
      </c>
      <c r="S1953" s="224" t="str">
        <f t="shared" ca="1" si="93"/>
        <v/>
      </c>
      <c r="T1953" s="224" t="str">
        <f ca="1">IF(B1953="","",IF(ISERROR(MATCH($J1953,SorP!$B$1:$B$6230,0)),"",INDIRECT("'SorP'!$A$"&amp;MATCH($J1953,SorP!$B$1:$B$6230,0))))</f>
        <v/>
      </c>
      <c r="U1953" s="239"/>
      <c r="V1953" s="269" t="e">
        <f>IF(C1953="",NA(),MATCH($B1953&amp;$C1953,'Smelter Look-up'!$J:$J,0))</f>
        <v>#N/A</v>
      </c>
      <c r="W1953" s="270"/>
      <c r="X1953" s="270">
        <f t="shared" ca="1" si="94"/>
        <v>0</v>
      </c>
      <c r="Y1953" s="270"/>
      <c r="Z1953" s="270"/>
      <c r="AB1953" s="272" t="str">
        <f t="shared" si="95"/>
        <v/>
      </c>
    </row>
    <row r="1954" spans="1:28" s="271" customFormat="1" ht="20.25">
      <c r="A1954" s="215"/>
      <c r="B1954" s="216" t="str">
        <f>IF(LEN(A1954)=0,"",INDEX('Smelter Look-up'!$A:$A,MATCH($A1954,'Smelter Look-up'!$E:$E,0)))</f>
        <v/>
      </c>
      <c r="C1954" s="220" t="str">
        <f>IF(LEN(A1954)=0,"",INDEX('Smelter Look-up'!$C:$C,MATCH($A1954,'Smelter Look-up'!$E:$E,0)))</f>
        <v/>
      </c>
      <c r="D1954" s="216"/>
      <c r="E1954" s="216" t="str">
        <f ca="1">IF(ISERROR($V1954),"",OFFSET('Smelter Look-up'!$D$4,$V1954-4,0)&amp;"")</f>
        <v/>
      </c>
      <c r="F1954" s="216" t="str">
        <f ca="1">IF(ISERROR($V1954),"",OFFSET('Smelter Look-up'!$E$4,$V1954-4,0))</f>
        <v/>
      </c>
      <c r="G1954" s="216" t="str">
        <f ca="1">IF(C1954=$X$4,"Enter smelter details", IF(ISERROR($V1954),"",OFFSET('Smelter Look-up'!$F$4,$V1954-4,0)))</f>
        <v/>
      </c>
      <c r="H1954" s="217" t="str">
        <f ca="1">IF(ISERROR($V1954),"",OFFSET('Smelter Look-up'!$G$4,$V1954-4,0))</f>
        <v/>
      </c>
      <c r="I1954" s="218" t="str">
        <f ca="1">IF(ISERROR($V1954),"",OFFSET('Smelter Look-up'!$H$4,$V1954-4,0))</f>
        <v/>
      </c>
      <c r="J1954" s="218" t="str">
        <f ca="1">IF(ISERROR($V1954),"",OFFSET('Smelter Look-up'!$I$4,$V1954-4,0))</f>
        <v/>
      </c>
      <c r="K1954" s="267"/>
      <c r="L1954" s="267"/>
      <c r="M1954" s="267"/>
      <c r="N1954" s="267"/>
      <c r="O1954" s="267"/>
      <c r="P1954" s="219"/>
      <c r="Q1954" s="268"/>
      <c r="R1954" s="216" t="str">
        <f ca="1">IF(ISERROR($V1954),"",OFFSET('Smelter Look-up'!$C$4,$V1954-4,0)&amp;"")</f>
        <v/>
      </c>
      <c r="S1954" s="224" t="str">
        <f t="shared" ca="1" si="93"/>
        <v/>
      </c>
      <c r="T1954" s="224" t="str">
        <f ca="1">IF(B1954="","",IF(ISERROR(MATCH($J1954,SorP!$B$1:$B$6230,0)),"",INDIRECT("'SorP'!$A$"&amp;MATCH($J1954,SorP!$B$1:$B$6230,0))))</f>
        <v/>
      </c>
      <c r="U1954" s="239"/>
      <c r="V1954" s="269" t="e">
        <f>IF(C1954="",NA(),MATCH($B1954&amp;$C1954,'Smelter Look-up'!$J:$J,0))</f>
        <v>#N/A</v>
      </c>
      <c r="W1954" s="270"/>
      <c r="X1954" s="270">
        <f t="shared" ca="1" si="94"/>
        <v>0</v>
      </c>
      <c r="Y1954" s="270"/>
      <c r="Z1954" s="270"/>
      <c r="AB1954" s="272" t="str">
        <f t="shared" si="95"/>
        <v/>
      </c>
    </row>
    <row r="1955" spans="1:28" s="271" customFormat="1" ht="20.25">
      <c r="A1955" s="215"/>
      <c r="B1955" s="216" t="str">
        <f>IF(LEN(A1955)=0,"",INDEX('Smelter Look-up'!$A:$A,MATCH($A1955,'Smelter Look-up'!$E:$E,0)))</f>
        <v/>
      </c>
      <c r="C1955" s="220" t="str">
        <f>IF(LEN(A1955)=0,"",INDEX('Smelter Look-up'!$C:$C,MATCH($A1955,'Smelter Look-up'!$E:$E,0)))</f>
        <v/>
      </c>
      <c r="D1955" s="216"/>
      <c r="E1955" s="216" t="str">
        <f ca="1">IF(ISERROR($V1955),"",OFFSET('Smelter Look-up'!$D$4,$V1955-4,0)&amp;"")</f>
        <v/>
      </c>
      <c r="F1955" s="216" t="str">
        <f ca="1">IF(ISERROR($V1955),"",OFFSET('Smelter Look-up'!$E$4,$V1955-4,0))</f>
        <v/>
      </c>
      <c r="G1955" s="216" t="str">
        <f ca="1">IF(C1955=$X$4,"Enter smelter details", IF(ISERROR($V1955),"",OFFSET('Smelter Look-up'!$F$4,$V1955-4,0)))</f>
        <v/>
      </c>
      <c r="H1955" s="217" t="str">
        <f ca="1">IF(ISERROR($V1955),"",OFFSET('Smelter Look-up'!$G$4,$V1955-4,0))</f>
        <v/>
      </c>
      <c r="I1955" s="218" t="str">
        <f ca="1">IF(ISERROR($V1955),"",OFFSET('Smelter Look-up'!$H$4,$V1955-4,0))</f>
        <v/>
      </c>
      <c r="J1955" s="218" t="str">
        <f ca="1">IF(ISERROR($V1955),"",OFFSET('Smelter Look-up'!$I$4,$V1955-4,0))</f>
        <v/>
      </c>
      <c r="K1955" s="267"/>
      <c r="L1955" s="267"/>
      <c r="M1955" s="267"/>
      <c r="N1955" s="267"/>
      <c r="O1955" s="267"/>
      <c r="P1955" s="219"/>
      <c r="Q1955" s="268"/>
      <c r="R1955" s="216" t="str">
        <f ca="1">IF(ISERROR($V1955),"",OFFSET('Smelter Look-up'!$C$4,$V1955-4,0)&amp;"")</f>
        <v/>
      </c>
      <c r="S1955" s="224" t="str">
        <f t="shared" ca="1" si="93"/>
        <v/>
      </c>
      <c r="T1955" s="224" t="str">
        <f ca="1">IF(B1955="","",IF(ISERROR(MATCH($J1955,SorP!$B$1:$B$6230,0)),"",INDIRECT("'SorP'!$A$"&amp;MATCH($J1955,SorP!$B$1:$B$6230,0))))</f>
        <v/>
      </c>
      <c r="U1955" s="239"/>
      <c r="V1955" s="269" t="e">
        <f>IF(C1955="",NA(),MATCH($B1955&amp;$C1955,'Smelter Look-up'!$J:$J,0))</f>
        <v>#N/A</v>
      </c>
      <c r="W1955" s="270"/>
      <c r="X1955" s="270">
        <f t="shared" ca="1" si="94"/>
        <v>0</v>
      </c>
      <c r="Y1955" s="270"/>
      <c r="Z1955" s="270"/>
      <c r="AB1955" s="272" t="str">
        <f t="shared" si="95"/>
        <v/>
      </c>
    </row>
    <row r="1956" spans="1:28" s="271" customFormat="1" ht="20.25">
      <c r="A1956" s="215"/>
      <c r="B1956" s="216" t="str">
        <f>IF(LEN(A1956)=0,"",INDEX('Smelter Look-up'!$A:$A,MATCH($A1956,'Smelter Look-up'!$E:$E,0)))</f>
        <v/>
      </c>
      <c r="C1956" s="220" t="str">
        <f>IF(LEN(A1956)=0,"",INDEX('Smelter Look-up'!$C:$C,MATCH($A1956,'Smelter Look-up'!$E:$E,0)))</f>
        <v/>
      </c>
      <c r="D1956" s="216"/>
      <c r="E1956" s="216" t="str">
        <f ca="1">IF(ISERROR($V1956),"",OFFSET('Smelter Look-up'!$D$4,$V1956-4,0)&amp;"")</f>
        <v/>
      </c>
      <c r="F1956" s="216" t="str">
        <f ca="1">IF(ISERROR($V1956),"",OFFSET('Smelter Look-up'!$E$4,$V1956-4,0))</f>
        <v/>
      </c>
      <c r="G1956" s="216" t="str">
        <f ca="1">IF(C1956=$X$4,"Enter smelter details", IF(ISERROR($V1956),"",OFFSET('Smelter Look-up'!$F$4,$V1956-4,0)))</f>
        <v/>
      </c>
      <c r="H1956" s="217" t="str">
        <f ca="1">IF(ISERROR($V1956),"",OFFSET('Smelter Look-up'!$G$4,$V1956-4,0))</f>
        <v/>
      </c>
      <c r="I1956" s="218" t="str">
        <f ca="1">IF(ISERROR($V1956),"",OFFSET('Smelter Look-up'!$H$4,$V1956-4,0))</f>
        <v/>
      </c>
      <c r="J1956" s="218" t="str">
        <f ca="1">IF(ISERROR($V1956),"",OFFSET('Smelter Look-up'!$I$4,$V1956-4,0))</f>
        <v/>
      </c>
      <c r="K1956" s="267"/>
      <c r="L1956" s="267"/>
      <c r="M1956" s="267"/>
      <c r="N1956" s="267"/>
      <c r="O1956" s="267"/>
      <c r="P1956" s="219"/>
      <c r="Q1956" s="268"/>
      <c r="R1956" s="216" t="str">
        <f ca="1">IF(ISERROR($V1956),"",OFFSET('Smelter Look-up'!$C$4,$V1956-4,0)&amp;"")</f>
        <v/>
      </c>
      <c r="S1956" s="224" t="str">
        <f t="shared" ca="1" si="93"/>
        <v/>
      </c>
      <c r="T1956" s="224" t="str">
        <f ca="1">IF(B1956="","",IF(ISERROR(MATCH($J1956,SorP!$B$1:$B$6230,0)),"",INDIRECT("'SorP'!$A$"&amp;MATCH($J1956,SorP!$B$1:$B$6230,0))))</f>
        <v/>
      </c>
      <c r="U1956" s="239"/>
      <c r="V1956" s="269" t="e">
        <f>IF(C1956="",NA(),MATCH($B1956&amp;$C1956,'Smelter Look-up'!$J:$J,0))</f>
        <v>#N/A</v>
      </c>
      <c r="W1956" s="270"/>
      <c r="X1956" s="270">
        <f t="shared" ca="1" si="94"/>
        <v>0</v>
      </c>
      <c r="Y1956" s="270"/>
      <c r="Z1956" s="270"/>
      <c r="AB1956" s="272" t="str">
        <f t="shared" si="95"/>
        <v/>
      </c>
    </row>
    <row r="1957" spans="1:28" s="271" customFormat="1" ht="20.25">
      <c r="A1957" s="215"/>
      <c r="B1957" s="216" t="str">
        <f>IF(LEN(A1957)=0,"",INDEX('Smelter Look-up'!$A:$A,MATCH($A1957,'Smelter Look-up'!$E:$E,0)))</f>
        <v/>
      </c>
      <c r="C1957" s="220" t="str">
        <f>IF(LEN(A1957)=0,"",INDEX('Smelter Look-up'!$C:$C,MATCH($A1957,'Smelter Look-up'!$E:$E,0)))</f>
        <v/>
      </c>
      <c r="D1957" s="216"/>
      <c r="E1957" s="216" t="str">
        <f ca="1">IF(ISERROR($V1957),"",OFFSET('Smelter Look-up'!$D$4,$V1957-4,0)&amp;"")</f>
        <v/>
      </c>
      <c r="F1957" s="216" t="str">
        <f ca="1">IF(ISERROR($V1957),"",OFFSET('Smelter Look-up'!$E$4,$V1957-4,0))</f>
        <v/>
      </c>
      <c r="G1957" s="216" t="str">
        <f ca="1">IF(C1957=$X$4,"Enter smelter details", IF(ISERROR($V1957),"",OFFSET('Smelter Look-up'!$F$4,$V1957-4,0)))</f>
        <v/>
      </c>
      <c r="H1957" s="217" t="str">
        <f ca="1">IF(ISERROR($V1957),"",OFFSET('Smelter Look-up'!$G$4,$V1957-4,0))</f>
        <v/>
      </c>
      <c r="I1957" s="218" t="str">
        <f ca="1">IF(ISERROR($V1957),"",OFFSET('Smelter Look-up'!$H$4,$V1957-4,0))</f>
        <v/>
      </c>
      <c r="J1957" s="218" t="str">
        <f ca="1">IF(ISERROR($V1957),"",OFFSET('Smelter Look-up'!$I$4,$V1957-4,0))</f>
        <v/>
      </c>
      <c r="K1957" s="267"/>
      <c r="L1957" s="267"/>
      <c r="M1957" s="267"/>
      <c r="N1957" s="267"/>
      <c r="O1957" s="267"/>
      <c r="P1957" s="219"/>
      <c r="Q1957" s="268"/>
      <c r="R1957" s="216" t="str">
        <f ca="1">IF(ISERROR($V1957),"",OFFSET('Smelter Look-up'!$C$4,$V1957-4,0)&amp;"")</f>
        <v/>
      </c>
      <c r="S1957" s="224" t="str">
        <f t="shared" ca="1" si="93"/>
        <v/>
      </c>
      <c r="T1957" s="224" t="str">
        <f ca="1">IF(B1957="","",IF(ISERROR(MATCH($J1957,SorP!$B$1:$B$6230,0)),"",INDIRECT("'SorP'!$A$"&amp;MATCH($J1957,SorP!$B$1:$B$6230,0))))</f>
        <v/>
      </c>
      <c r="U1957" s="239"/>
      <c r="V1957" s="269" t="e">
        <f>IF(C1957="",NA(),MATCH($B1957&amp;$C1957,'Smelter Look-up'!$J:$J,0))</f>
        <v>#N/A</v>
      </c>
      <c r="W1957" s="270"/>
      <c r="X1957" s="270">
        <f t="shared" ca="1" si="94"/>
        <v>0</v>
      </c>
      <c r="Y1957" s="270"/>
      <c r="Z1957" s="270"/>
      <c r="AB1957" s="272" t="str">
        <f t="shared" si="95"/>
        <v/>
      </c>
    </row>
    <row r="1958" spans="1:28" s="271" customFormat="1" ht="20.25">
      <c r="A1958" s="215"/>
      <c r="B1958" s="216" t="str">
        <f>IF(LEN(A1958)=0,"",INDEX('Smelter Look-up'!$A:$A,MATCH($A1958,'Smelter Look-up'!$E:$E,0)))</f>
        <v/>
      </c>
      <c r="C1958" s="220" t="str">
        <f>IF(LEN(A1958)=0,"",INDEX('Smelter Look-up'!$C:$C,MATCH($A1958,'Smelter Look-up'!$E:$E,0)))</f>
        <v/>
      </c>
      <c r="D1958" s="216"/>
      <c r="E1958" s="216" t="str">
        <f ca="1">IF(ISERROR($V1958),"",OFFSET('Smelter Look-up'!$D$4,$V1958-4,0)&amp;"")</f>
        <v/>
      </c>
      <c r="F1958" s="216" t="str">
        <f ca="1">IF(ISERROR($V1958),"",OFFSET('Smelter Look-up'!$E$4,$V1958-4,0))</f>
        <v/>
      </c>
      <c r="G1958" s="216" t="str">
        <f ca="1">IF(C1958=$X$4,"Enter smelter details", IF(ISERROR($V1958),"",OFFSET('Smelter Look-up'!$F$4,$V1958-4,0)))</f>
        <v/>
      </c>
      <c r="H1958" s="217" t="str">
        <f ca="1">IF(ISERROR($V1958),"",OFFSET('Smelter Look-up'!$G$4,$V1958-4,0))</f>
        <v/>
      </c>
      <c r="I1958" s="218" t="str">
        <f ca="1">IF(ISERROR($V1958),"",OFFSET('Smelter Look-up'!$H$4,$V1958-4,0))</f>
        <v/>
      </c>
      <c r="J1958" s="218" t="str">
        <f ca="1">IF(ISERROR($V1958),"",OFFSET('Smelter Look-up'!$I$4,$V1958-4,0))</f>
        <v/>
      </c>
      <c r="K1958" s="267"/>
      <c r="L1958" s="267"/>
      <c r="M1958" s="267"/>
      <c r="N1958" s="267"/>
      <c r="O1958" s="267"/>
      <c r="P1958" s="219"/>
      <c r="Q1958" s="268"/>
      <c r="R1958" s="216" t="str">
        <f ca="1">IF(ISERROR($V1958),"",OFFSET('Smelter Look-up'!$C$4,$V1958-4,0)&amp;"")</f>
        <v/>
      </c>
      <c r="S1958" s="224" t="str">
        <f t="shared" ca="1" si="93"/>
        <v/>
      </c>
      <c r="T1958" s="224" t="str">
        <f ca="1">IF(B1958="","",IF(ISERROR(MATCH($J1958,SorP!$B$1:$B$6230,0)),"",INDIRECT("'SorP'!$A$"&amp;MATCH($J1958,SorP!$B$1:$B$6230,0))))</f>
        <v/>
      </c>
      <c r="U1958" s="239"/>
      <c r="V1958" s="269" t="e">
        <f>IF(C1958="",NA(),MATCH($B1958&amp;$C1958,'Smelter Look-up'!$J:$J,0))</f>
        <v>#N/A</v>
      </c>
      <c r="W1958" s="270"/>
      <c r="X1958" s="270">
        <f t="shared" ca="1" si="94"/>
        <v>0</v>
      </c>
      <c r="Y1958" s="270"/>
      <c r="Z1958" s="270"/>
      <c r="AB1958" s="272" t="str">
        <f t="shared" si="95"/>
        <v/>
      </c>
    </row>
    <row r="1959" spans="1:28" s="271" customFormat="1" ht="20.25">
      <c r="A1959" s="215"/>
      <c r="B1959" s="216" t="str">
        <f>IF(LEN(A1959)=0,"",INDEX('Smelter Look-up'!$A:$A,MATCH($A1959,'Smelter Look-up'!$E:$E,0)))</f>
        <v/>
      </c>
      <c r="C1959" s="220" t="str">
        <f>IF(LEN(A1959)=0,"",INDEX('Smelter Look-up'!$C:$C,MATCH($A1959,'Smelter Look-up'!$E:$E,0)))</f>
        <v/>
      </c>
      <c r="D1959" s="216"/>
      <c r="E1959" s="216" t="str">
        <f ca="1">IF(ISERROR($V1959),"",OFFSET('Smelter Look-up'!$D$4,$V1959-4,0)&amp;"")</f>
        <v/>
      </c>
      <c r="F1959" s="216" t="str">
        <f ca="1">IF(ISERROR($V1959),"",OFFSET('Smelter Look-up'!$E$4,$V1959-4,0))</f>
        <v/>
      </c>
      <c r="G1959" s="216" t="str">
        <f ca="1">IF(C1959=$X$4,"Enter smelter details", IF(ISERROR($V1959),"",OFFSET('Smelter Look-up'!$F$4,$V1959-4,0)))</f>
        <v/>
      </c>
      <c r="H1959" s="217" t="str">
        <f ca="1">IF(ISERROR($V1959),"",OFFSET('Smelter Look-up'!$G$4,$V1959-4,0))</f>
        <v/>
      </c>
      <c r="I1959" s="218" t="str">
        <f ca="1">IF(ISERROR($V1959),"",OFFSET('Smelter Look-up'!$H$4,$V1959-4,0))</f>
        <v/>
      </c>
      <c r="J1959" s="218" t="str">
        <f ca="1">IF(ISERROR($V1959),"",OFFSET('Smelter Look-up'!$I$4,$V1959-4,0))</f>
        <v/>
      </c>
      <c r="K1959" s="267"/>
      <c r="L1959" s="267"/>
      <c r="M1959" s="267"/>
      <c r="N1959" s="267"/>
      <c r="O1959" s="267"/>
      <c r="P1959" s="219"/>
      <c r="Q1959" s="268"/>
      <c r="R1959" s="216" t="str">
        <f ca="1">IF(ISERROR($V1959),"",OFFSET('Smelter Look-up'!$C$4,$V1959-4,0)&amp;"")</f>
        <v/>
      </c>
      <c r="S1959" s="224" t="str">
        <f t="shared" ca="1" si="93"/>
        <v/>
      </c>
      <c r="T1959" s="224" t="str">
        <f ca="1">IF(B1959="","",IF(ISERROR(MATCH($J1959,SorP!$B$1:$B$6230,0)),"",INDIRECT("'SorP'!$A$"&amp;MATCH($J1959,SorP!$B$1:$B$6230,0))))</f>
        <v/>
      </c>
      <c r="U1959" s="239"/>
      <c r="V1959" s="269" t="e">
        <f>IF(C1959="",NA(),MATCH($B1959&amp;$C1959,'Smelter Look-up'!$J:$J,0))</f>
        <v>#N/A</v>
      </c>
      <c r="W1959" s="270"/>
      <c r="X1959" s="270">
        <f t="shared" ca="1" si="94"/>
        <v>0</v>
      </c>
      <c r="Y1959" s="270"/>
      <c r="Z1959" s="270"/>
      <c r="AB1959" s="272" t="str">
        <f t="shared" si="95"/>
        <v/>
      </c>
    </row>
    <row r="1960" spans="1:28" s="271" customFormat="1" ht="20.25">
      <c r="A1960" s="215"/>
      <c r="B1960" s="216" t="str">
        <f>IF(LEN(A1960)=0,"",INDEX('Smelter Look-up'!$A:$A,MATCH($A1960,'Smelter Look-up'!$E:$E,0)))</f>
        <v/>
      </c>
      <c r="C1960" s="220" t="str">
        <f>IF(LEN(A1960)=0,"",INDEX('Smelter Look-up'!$C:$C,MATCH($A1960,'Smelter Look-up'!$E:$E,0)))</f>
        <v/>
      </c>
      <c r="D1960" s="216"/>
      <c r="E1960" s="216" t="str">
        <f ca="1">IF(ISERROR($V1960),"",OFFSET('Smelter Look-up'!$D$4,$V1960-4,0)&amp;"")</f>
        <v/>
      </c>
      <c r="F1960" s="216" t="str">
        <f ca="1">IF(ISERROR($V1960),"",OFFSET('Smelter Look-up'!$E$4,$V1960-4,0))</f>
        <v/>
      </c>
      <c r="G1960" s="216" t="str">
        <f ca="1">IF(C1960=$X$4,"Enter smelter details", IF(ISERROR($V1960),"",OFFSET('Smelter Look-up'!$F$4,$V1960-4,0)))</f>
        <v/>
      </c>
      <c r="H1960" s="217" t="str">
        <f ca="1">IF(ISERROR($V1960),"",OFFSET('Smelter Look-up'!$G$4,$V1960-4,0))</f>
        <v/>
      </c>
      <c r="I1960" s="218" t="str">
        <f ca="1">IF(ISERROR($V1960),"",OFFSET('Smelter Look-up'!$H$4,$V1960-4,0))</f>
        <v/>
      </c>
      <c r="J1960" s="218" t="str">
        <f ca="1">IF(ISERROR($V1960),"",OFFSET('Smelter Look-up'!$I$4,$V1960-4,0))</f>
        <v/>
      </c>
      <c r="K1960" s="267"/>
      <c r="L1960" s="267"/>
      <c r="M1960" s="267"/>
      <c r="N1960" s="267"/>
      <c r="O1960" s="267"/>
      <c r="P1960" s="219"/>
      <c r="Q1960" s="268"/>
      <c r="R1960" s="216" t="str">
        <f ca="1">IF(ISERROR($V1960),"",OFFSET('Smelter Look-up'!$C$4,$V1960-4,0)&amp;"")</f>
        <v/>
      </c>
      <c r="S1960" s="224" t="str">
        <f t="shared" ca="1" si="93"/>
        <v/>
      </c>
      <c r="T1960" s="224" t="str">
        <f ca="1">IF(B1960="","",IF(ISERROR(MATCH($J1960,SorP!$B$1:$B$6230,0)),"",INDIRECT("'SorP'!$A$"&amp;MATCH($J1960,SorP!$B$1:$B$6230,0))))</f>
        <v/>
      </c>
      <c r="U1960" s="239"/>
      <c r="V1960" s="269" t="e">
        <f>IF(C1960="",NA(),MATCH($B1960&amp;$C1960,'Smelter Look-up'!$J:$J,0))</f>
        <v>#N/A</v>
      </c>
      <c r="W1960" s="270"/>
      <c r="X1960" s="270">
        <f t="shared" ca="1" si="94"/>
        <v>0</v>
      </c>
      <c r="Y1960" s="270"/>
      <c r="Z1960" s="270"/>
      <c r="AB1960" s="272" t="str">
        <f t="shared" si="95"/>
        <v/>
      </c>
    </row>
    <row r="1961" spans="1:28" s="271" customFormat="1" ht="20.25">
      <c r="A1961" s="215"/>
      <c r="B1961" s="216" t="str">
        <f>IF(LEN(A1961)=0,"",INDEX('Smelter Look-up'!$A:$A,MATCH($A1961,'Smelter Look-up'!$E:$E,0)))</f>
        <v/>
      </c>
      <c r="C1961" s="220" t="str">
        <f>IF(LEN(A1961)=0,"",INDEX('Smelter Look-up'!$C:$C,MATCH($A1961,'Smelter Look-up'!$E:$E,0)))</f>
        <v/>
      </c>
      <c r="D1961" s="216"/>
      <c r="E1961" s="216" t="str">
        <f ca="1">IF(ISERROR($V1961),"",OFFSET('Smelter Look-up'!$D$4,$V1961-4,0)&amp;"")</f>
        <v/>
      </c>
      <c r="F1961" s="216" t="str">
        <f ca="1">IF(ISERROR($V1961),"",OFFSET('Smelter Look-up'!$E$4,$V1961-4,0))</f>
        <v/>
      </c>
      <c r="G1961" s="216" t="str">
        <f ca="1">IF(C1961=$X$4,"Enter smelter details", IF(ISERROR($V1961),"",OFFSET('Smelter Look-up'!$F$4,$V1961-4,0)))</f>
        <v/>
      </c>
      <c r="H1961" s="217" t="str">
        <f ca="1">IF(ISERROR($V1961),"",OFFSET('Smelter Look-up'!$G$4,$V1961-4,0))</f>
        <v/>
      </c>
      <c r="I1961" s="218" t="str">
        <f ca="1">IF(ISERROR($V1961),"",OFFSET('Smelter Look-up'!$H$4,$V1961-4,0))</f>
        <v/>
      </c>
      <c r="J1961" s="218" t="str">
        <f ca="1">IF(ISERROR($V1961),"",OFFSET('Smelter Look-up'!$I$4,$V1961-4,0))</f>
        <v/>
      </c>
      <c r="K1961" s="267"/>
      <c r="L1961" s="267"/>
      <c r="M1961" s="267"/>
      <c r="N1961" s="267"/>
      <c r="O1961" s="267"/>
      <c r="P1961" s="219"/>
      <c r="Q1961" s="268"/>
      <c r="R1961" s="216" t="str">
        <f ca="1">IF(ISERROR($V1961),"",OFFSET('Smelter Look-up'!$C$4,$V1961-4,0)&amp;"")</f>
        <v/>
      </c>
      <c r="S1961" s="224" t="str">
        <f t="shared" ca="1" si="93"/>
        <v/>
      </c>
      <c r="T1961" s="224" t="str">
        <f ca="1">IF(B1961="","",IF(ISERROR(MATCH($J1961,SorP!$B$1:$B$6230,0)),"",INDIRECT("'SorP'!$A$"&amp;MATCH($J1961,SorP!$B$1:$B$6230,0))))</f>
        <v/>
      </c>
      <c r="U1961" s="239"/>
      <c r="V1961" s="269" t="e">
        <f>IF(C1961="",NA(),MATCH($B1961&amp;$C1961,'Smelter Look-up'!$J:$J,0))</f>
        <v>#N/A</v>
      </c>
      <c r="W1961" s="270"/>
      <c r="X1961" s="270">
        <f t="shared" ca="1" si="94"/>
        <v>0</v>
      </c>
      <c r="Y1961" s="270"/>
      <c r="Z1961" s="270"/>
      <c r="AB1961" s="272" t="str">
        <f t="shared" si="95"/>
        <v/>
      </c>
    </row>
    <row r="1962" spans="1:28" s="271" customFormat="1" ht="20.25">
      <c r="A1962" s="215"/>
      <c r="B1962" s="216" t="str">
        <f>IF(LEN(A1962)=0,"",INDEX('Smelter Look-up'!$A:$A,MATCH($A1962,'Smelter Look-up'!$E:$E,0)))</f>
        <v/>
      </c>
      <c r="C1962" s="220" t="str">
        <f>IF(LEN(A1962)=0,"",INDEX('Smelter Look-up'!$C:$C,MATCH($A1962,'Smelter Look-up'!$E:$E,0)))</f>
        <v/>
      </c>
      <c r="D1962" s="216"/>
      <c r="E1962" s="216" t="str">
        <f ca="1">IF(ISERROR($V1962),"",OFFSET('Smelter Look-up'!$D$4,$V1962-4,0)&amp;"")</f>
        <v/>
      </c>
      <c r="F1962" s="216" t="str">
        <f ca="1">IF(ISERROR($V1962),"",OFFSET('Smelter Look-up'!$E$4,$V1962-4,0))</f>
        <v/>
      </c>
      <c r="G1962" s="216" t="str">
        <f ca="1">IF(C1962=$X$4,"Enter smelter details", IF(ISERROR($V1962),"",OFFSET('Smelter Look-up'!$F$4,$V1962-4,0)))</f>
        <v/>
      </c>
      <c r="H1962" s="217" t="str">
        <f ca="1">IF(ISERROR($V1962),"",OFFSET('Smelter Look-up'!$G$4,$V1962-4,0))</f>
        <v/>
      </c>
      <c r="I1962" s="218" t="str">
        <f ca="1">IF(ISERROR($V1962),"",OFFSET('Smelter Look-up'!$H$4,$V1962-4,0))</f>
        <v/>
      </c>
      <c r="J1962" s="218" t="str">
        <f ca="1">IF(ISERROR($V1962),"",OFFSET('Smelter Look-up'!$I$4,$V1962-4,0))</f>
        <v/>
      </c>
      <c r="K1962" s="267"/>
      <c r="L1962" s="267"/>
      <c r="M1962" s="267"/>
      <c r="N1962" s="267"/>
      <c r="O1962" s="267"/>
      <c r="P1962" s="219"/>
      <c r="Q1962" s="268"/>
      <c r="R1962" s="216" t="str">
        <f ca="1">IF(ISERROR($V1962),"",OFFSET('Smelter Look-up'!$C$4,$V1962-4,0)&amp;"")</f>
        <v/>
      </c>
      <c r="S1962" s="224" t="str">
        <f t="shared" ca="1" si="93"/>
        <v/>
      </c>
      <c r="T1962" s="224" t="str">
        <f ca="1">IF(B1962="","",IF(ISERROR(MATCH($J1962,SorP!$B$1:$B$6230,0)),"",INDIRECT("'SorP'!$A$"&amp;MATCH($J1962,SorP!$B$1:$B$6230,0))))</f>
        <v/>
      </c>
      <c r="U1962" s="239"/>
      <c r="V1962" s="269" t="e">
        <f>IF(C1962="",NA(),MATCH($B1962&amp;$C1962,'Smelter Look-up'!$J:$J,0))</f>
        <v>#N/A</v>
      </c>
      <c r="W1962" s="270"/>
      <c r="X1962" s="270">
        <f t="shared" ca="1" si="94"/>
        <v>0</v>
      </c>
      <c r="Y1962" s="270"/>
      <c r="Z1962" s="270"/>
      <c r="AB1962" s="272" t="str">
        <f t="shared" si="95"/>
        <v/>
      </c>
    </row>
    <row r="1963" spans="1:28" s="271" customFormat="1" ht="20.25">
      <c r="A1963" s="215"/>
      <c r="B1963" s="216" t="str">
        <f>IF(LEN(A1963)=0,"",INDEX('Smelter Look-up'!$A:$A,MATCH($A1963,'Smelter Look-up'!$E:$E,0)))</f>
        <v/>
      </c>
      <c r="C1963" s="220" t="str">
        <f>IF(LEN(A1963)=0,"",INDEX('Smelter Look-up'!$C:$C,MATCH($A1963,'Smelter Look-up'!$E:$E,0)))</f>
        <v/>
      </c>
      <c r="D1963" s="216"/>
      <c r="E1963" s="216" t="str">
        <f ca="1">IF(ISERROR($V1963),"",OFFSET('Smelter Look-up'!$D$4,$V1963-4,0)&amp;"")</f>
        <v/>
      </c>
      <c r="F1963" s="216" t="str">
        <f ca="1">IF(ISERROR($V1963),"",OFFSET('Smelter Look-up'!$E$4,$V1963-4,0))</f>
        <v/>
      </c>
      <c r="G1963" s="216" t="str">
        <f ca="1">IF(C1963=$X$4,"Enter smelter details", IF(ISERROR($V1963),"",OFFSET('Smelter Look-up'!$F$4,$V1963-4,0)))</f>
        <v/>
      </c>
      <c r="H1963" s="217" t="str">
        <f ca="1">IF(ISERROR($V1963),"",OFFSET('Smelter Look-up'!$G$4,$V1963-4,0))</f>
        <v/>
      </c>
      <c r="I1963" s="218" t="str">
        <f ca="1">IF(ISERROR($V1963),"",OFFSET('Smelter Look-up'!$H$4,$V1963-4,0))</f>
        <v/>
      </c>
      <c r="J1963" s="218" t="str">
        <f ca="1">IF(ISERROR($V1963),"",OFFSET('Smelter Look-up'!$I$4,$V1963-4,0))</f>
        <v/>
      </c>
      <c r="K1963" s="267"/>
      <c r="L1963" s="267"/>
      <c r="M1963" s="267"/>
      <c r="N1963" s="267"/>
      <c r="O1963" s="267"/>
      <c r="P1963" s="219"/>
      <c r="Q1963" s="268"/>
      <c r="R1963" s="216" t="str">
        <f ca="1">IF(ISERROR($V1963),"",OFFSET('Smelter Look-up'!$C$4,$V1963-4,0)&amp;"")</f>
        <v/>
      </c>
      <c r="S1963" s="224" t="str">
        <f t="shared" ca="1" si="93"/>
        <v/>
      </c>
      <c r="T1963" s="224" t="str">
        <f ca="1">IF(B1963="","",IF(ISERROR(MATCH($J1963,SorP!$B$1:$B$6230,0)),"",INDIRECT("'SorP'!$A$"&amp;MATCH($J1963,SorP!$B$1:$B$6230,0))))</f>
        <v/>
      </c>
      <c r="U1963" s="239"/>
      <c r="V1963" s="269" t="e">
        <f>IF(C1963="",NA(),MATCH($B1963&amp;$C1963,'Smelter Look-up'!$J:$J,0))</f>
        <v>#N/A</v>
      </c>
      <c r="W1963" s="270"/>
      <c r="X1963" s="270">
        <f t="shared" ca="1" si="94"/>
        <v>0</v>
      </c>
      <c r="Y1963" s="270"/>
      <c r="Z1963" s="270"/>
      <c r="AB1963" s="272" t="str">
        <f t="shared" si="95"/>
        <v/>
      </c>
    </row>
    <row r="1964" spans="1:28" s="271" customFormat="1" ht="20.25">
      <c r="A1964" s="215"/>
      <c r="B1964" s="216" t="str">
        <f>IF(LEN(A1964)=0,"",INDEX('Smelter Look-up'!$A:$A,MATCH($A1964,'Smelter Look-up'!$E:$E,0)))</f>
        <v/>
      </c>
      <c r="C1964" s="220" t="str">
        <f>IF(LEN(A1964)=0,"",INDEX('Smelter Look-up'!$C:$C,MATCH($A1964,'Smelter Look-up'!$E:$E,0)))</f>
        <v/>
      </c>
      <c r="D1964" s="216"/>
      <c r="E1964" s="216" t="str">
        <f ca="1">IF(ISERROR($V1964),"",OFFSET('Smelter Look-up'!$D$4,$V1964-4,0)&amp;"")</f>
        <v/>
      </c>
      <c r="F1964" s="216" t="str">
        <f ca="1">IF(ISERROR($V1964),"",OFFSET('Smelter Look-up'!$E$4,$V1964-4,0))</f>
        <v/>
      </c>
      <c r="G1964" s="216" t="str">
        <f ca="1">IF(C1964=$X$4,"Enter smelter details", IF(ISERROR($V1964),"",OFFSET('Smelter Look-up'!$F$4,$V1964-4,0)))</f>
        <v/>
      </c>
      <c r="H1964" s="217" t="str">
        <f ca="1">IF(ISERROR($V1964),"",OFFSET('Smelter Look-up'!$G$4,$V1964-4,0))</f>
        <v/>
      </c>
      <c r="I1964" s="218" t="str">
        <f ca="1">IF(ISERROR($V1964),"",OFFSET('Smelter Look-up'!$H$4,$V1964-4,0))</f>
        <v/>
      </c>
      <c r="J1964" s="218" t="str">
        <f ca="1">IF(ISERROR($V1964),"",OFFSET('Smelter Look-up'!$I$4,$V1964-4,0))</f>
        <v/>
      </c>
      <c r="K1964" s="267"/>
      <c r="L1964" s="267"/>
      <c r="M1964" s="267"/>
      <c r="N1964" s="267"/>
      <c r="O1964" s="267"/>
      <c r="P1964" s="219"/>
      <c r="Q1964" s="268"/>
      <c r="R1964" s="216" t="str">
        <f ca="1">IF(ISERROR($V1964),"",OFFSET('Smelter Look-up'!$C$4,$V1964-4,0)&amp;"")</f>
        <v/>
      </c>
      <c r="S1964" s="224" t="str">
        <f t="shared" ca="1" si="93"/>
        <v/>
      </c>
      <c r="T1964" s="224" t="str">
        <f ca="1">IF(B1964="","",IF(ISERROR(MATCH($J1964,SorP!$B$1:$B$6230,0)),"",INDIRECT("'SorP'!$A$"&amp;MATCH($J1964,SorP!$B$1:$B$6230,0))))</f>
        <v/>
      </c>
      <c r="U1964" s="239"/>
      <c r="V1964" s="269" t="e">
        <f>IF(C1964="",NA(),MATCH($B1964&amp;$C1964,'Smelter Look-up'!$J:$J,0))</f>
        <v>#N/A</v>
      </c>
      <c r="W1964" s="270"/>
      <c r="X1964" s="270">
        <f t="shared" ca="1" si="94"/>
        <v>0</v>
      </c>
      <c r="Y1964" s="270"/>
      <c r="Z1964" s="270"/>
      <c r="AB1964" s="272" t="str">
        <f t="shared" si="95"/>
        <v/>
      </c>
    </row>
    <row r="1965" spans="1:28" s="271" customFormat="1" ht="20.25">
      <c r="A1965" s="215"/>
      <c r="B1965" s="216" t="str">
        <f>IF(LEN(A1965)=0,"",INDEX('Smelter Look-up'!$A:$A,MATCH($A1965,'Smelter Look-up'!$E:$E,0)))</f>
        <v/>
      </c>
      <c r="C1965" s="220" t="str">
        <f>IF(LEN(A1965)=0,"",INDEX('Smelter Look-up'!$C:$C,MATCH($A1965,'Smelter Look-up'!$E:$E,0)))</f>
        <v/>
      </c>
      <c r="D1965" s="216"/>
      <c r="E1965" s="216" t="str">
        <f ca="1">IF(ISERROR($V1965),"",OFFSET('Smelter Look-up'!$D$4,$V1965-4,0)&amp;"")</f>
        <v/>
      </c>
      <c r="F1965" s="216" t="str">
        <f ca="1">IF(ISERROR($V1965),"",OFFSET('Smelter Look-up'!$E$4,$V1965-4,0))</f>
        <v/>
      </c>
      <c r="G1965" s="216" t="str">
        <f ca="1">IF(C1965=$X$4,"Enter smelter details", IF(ISERROR($V1965),"",OFFSET('Smelter Look-up'!$F$4,$V1965-4,0)))</f>
        <v/>
      </c>
      <c r="H1965" s="217" t="str">
        <f ca="1">IF(ISERROR($V1965),"",OFFSET('Smelter Look-up'!$G$4,$V1965-4,0))</f>
        <v/>
      </c>
      <c r="I1965" s="218" t="str">
        <f ca="1">IF(ISERROR($V1965),"",OFFSET('Smelter Look-up'!$H$4,$V1965-4,0))</f>
        <v/>
      </c>
      <c r="J1965" s="218" t="str">
        <f ca="1">IF(ISERROR($V1965),"",OFFSET('Smelter Look-up'!$I$4,$V1965-4,0))</f>
        <v/>
      </c>
      <c r="K1965" s="267"/>
      <c r="L1965" s="267"/>
      <c r="M1965" s="267"/>
      <c r="N1965" s="267"/>
      <c r="O1965" s="267"/>
      <c r="P1965" s="219"/>
      <c r="Q1965" s="268"/>
      <c r="R1965" s="216" t="str">
        <f ca="1">IF(ISERROR($V1965),"",OFFSET('Smelter Look-up'!$C$4,$V1965-4,0)&amp;"")</f>
        <v/>
      </c>
      <c r="S1965" s="224" t="str">
        <f t="shared" ca="1" si="93"/>
        <v/>
      </c>
      <c r="T1965" s="224" t="str">
        <f ca="1">IF(B1965="","",IF(ISERROR(MATCH($J1965,SorP!$B$1:$B$6230,0)),"",INDIRECT("'SorP'!$A$"&amp;MATCH($J1965,SorP!$B$1:$B$6230,0))))</f>
        <v/>
      </c>
      <c r="U1965" s="239"/>
      <c r="V1965" s="269" t="e">
        <f>IF(C1965="",NA(),MATCH($B1965&amp;$C1965,'Smelter Look-up'!$J:$J,0))</f>
        <v>#N/A</v>
      </c>
      <c r="W1965" s="270"/>
      <c r="X1965" s="270">
        <f t="shared" ca="1" si="94"/>
        <v>0</v>
      </c>
      <c r="Y1965" s="270"/>
      <c r="Z1965" s="270"/>
      <c r="AB1965" s="272" t="str">
        <f t="shared" si="95"/>
        <v/>
      </c>
    </row>
    <row r="1966" spans="1:28" s="271" customFormat="1" ht="20.25">
      <c r="A1966" s="215"/>
      <c r="B1966" s="216" t="str">
        <f>IF(LEN(A1966)=0,"",INDEX('Smelter Look-up'!$A:$A,MATCH($A1966,'Smelter Look-up'!$E:$E,0)))</f>
        <v/>
      </c>
      <c r="C1966" s="220" t="str">
        <f>IF(LEN(A1966)=0,"",INDEX('Smelter Look-up'!$C:$C,MATCH($A1966,'Smelter Look-up'!$E:$E,0)))</f>
        <v/>
      </c>
      <c r="D1966" s="216"/>
      <c r="E1966" s="216" t="str">
        <f ca="1">IF(ISERROR($V1966),"",OFFSET('Smelter Look-up'!$D$4,$V1966-4,0)&amp;"")</f>
        <v/>
      </c>
      <c r="F1966" s="216" t="str">
        <f ca="1">IF(ISERROR($V1966),"",OFFSET('Smelter Look-up'!$E$4,$V1966-4,0))</f>
        <v/>
      </c>
      <c r="G1966" s="216" t="str">
        <f ca="1">IF(C1966=$X$4,"Enter smelter details", IF(ISERROR($V1966),"",OFFSET('Smelter Look-up'!$F$4,$V1966-4,0)))</f>
        <v/>
      </c>
      <c r="H1966" s="217" t="str">
        <f ca="1">IF(ISERROR($V1966),"",OFFSET('Smelter Look-up'!$G$4,$V1966-4,0))</f>
        <v/>
      </c>
      <c r="I1966" s="218" t="str">
        <f ca="1">IF(ISERROR($V1966),"",OFFSET('Smelter Look-up'!$H$4,$V1966-4,0))</f>
        <v/>
      </c>
      <c r="J1966" s="218" t="str">
        <f ca="1">IF(ISERROR($V1966),"",OFFSET('Smelter Look-up'!$I$4,$V1966-4,0))</f>
        <v/>
      </c>
      <c r="K1966" s="267"/>
      <c r="L1966" s="267"/>
      <c r="M1966" s="267"/>
      <c r="N1966" s="267"/>
      <c r="O1966" s="267"/>
      <c r="P1966" s="219"/>
      <c r="Q1966" s="268"/>
      <c r="R1966" s="216" t="str">
        <f ca="1">IF(ISERROR($V1966),"",OFFSET('Smelter Look-up'!$C$4,$V1966-4,0)&amp;"")</f>
        <v/>
      </c>
      <c r="S1966" s="224" t="str">
        <f t="shared" ca="1" si="93"/>
        <v/>
      </c>
      <c r="T1966" s="224" t="str">
        <f ca="1">IF(B1966="","",IF(ISERROR(MATCH($J1966,SorP!$B$1:$B$6230,0)),"",INDIRECT("'SorP'!$A$"&amp;MATCH($J1966,SorP!$B$1:$B$6230,0))))</f>
        <v/>
      </c>
      <c r="U1966" s="239"/>
      <c r="V1966" s="269" t="e">
        <f>IF(C1966="",NA(),MATCH($B1966&amp;$C1966,'Smelter Look-up'!$J:$J,0))</f>
        <v>#N/A</v>
      </c>
      <c r="W1966" s="270"/>
      <c r="X1966" s="270">
        <f t="shared" ca="1" si="94"/>
        <v>0</v>
      </c>
      <c r="Y1966" s="270"/>
      <c r="Z1966" s="270"/>
      <c r="AB1966" s="272" t="str">
        <f t="shared" si="95"/>
        <v/>
      </c>
    </row>
    <row r="1967" spans="1:28" s="271" customFormat="1" ht="20.25">
      <c r="A1967" s="215"/>
      <c r="B1967" s="216" t="str">
        <f>IF(LEN(A1967)=0,"",INDEX('Smelter Look-up'!$A:$A,MATCH($A1967,'Smelter Look-up'!$E:$E,0)))</f>
        <v/>
      </c>
      <c r="C1967" s="220" t="str">
        <f>IF(LEN(A1967)=0,"",INDEX('Smelter Look-up'!$C:$C,MATCH($A1967,'Smelter Look-up'!$E:$E,0)))</f>
        <v/>
      </c>
      <c r="D1967" s="216"/>
      <c r="E1967" s="216" t="str">
        <f ca="1">IF(ISERROR($V1967),"",OFFSET('Smelter Look-up'!$D$4,$V1967-4,0)&amp;"")</f>
        <v/>
      </c>
      <c r="F1967" s="216" t="str">
        <f ca="1">IF(ISERROR($V1967),"",OFFSET('Smelter Look-up'!$E$4,$V1967-4,0))</f>
        <v/>
      </c>
      <c r="G1967" s="216" t="str">
        <f ca="1">IF(C1967=$X$4,"Enter smelter details", IF(ISERROR($V1967),"",OFFSET('Smelter Look-up'!$F$4,$V1967-4,0)))</f>
        <v/>
      </c>
      <c r="H1967" s="217" t="str">
        <f ca="1">IF(ISERROR($V1967),"",OFFSET('Smelter Look-up'!$G$4,$V1967-4,0))</f>
        <v/>
      </c>
      <c r="I1967" s="218" t="str">
        <f ca="1">IF(ISERROR($V1967),"",OFFSET('Smelter Look-up'!$H$4,$V1967-4,0))</f>
        <v/>
      </c>
      <c r="J1967" s="218" t="str">
        <f ca="1">IF(ISERROR($V1967),"",OFFSET('Smelter Look-up'!$I$4,$V1967-4,0))</f>
        <v/>
      </c>
      <c r="K1967" s="267"/>
      <c r="L1967" s="267"/>
      <c r="M1967" s="267"/>
      <c r="N1967" s="267"/>
      <c r="O1967" s="267"/>
      <c r="P1967" s="219"/>
      <c r="Q1967" s="268"/>
      <c r="R1967" s="216" t="str">
        <f ca="1">IF(ISERROR($V1967),"",OFFSET('Smelter Look-up'!$C$4,$V1967-4,0)&amp;"")</f>
        <v/>
      </c>
      <c r="S1967" s="224" t="str">
        <f t="shared" ca="1" si="93"/>
        <v/>
      </c>
      <c r="T1967" s="224" t="str">
        <f ca="1">IF(B1967="","",IF(ISERROR(MATCH($J1967,SorP!$B$1:$B$6230,0)),"",INDIRECT("'SorP'!$A$"&amp;MATCH($J1967,SorP!$B$1:$B$6230,0))))</f>
        <v/>
      </c>
      <c r="U1967" s="239"/>
      <c r="V1967" s="269" t="e">
        <f>IF(C1967="",NA(),MATCH($B1967&amp;$C1967,'Smelter Look-up'!$J:$J,0))</f>
        <v>#N/A</v>
      </c>
      <c r="W1967" s="270"/>
      <c r="X1967" s="270">
        <f t="shared" ca="1" si="94"/>
        <v>0</v>
      </c>
      <c r="Y1967" s="270"/>
      <c r="Z1967" s="270"/>
      <c r="AB1967" s="272" t="str">
        <f t="shared" si="95"/>
        <v/>
      </c>
    </row>
    <row r="1968" spans="1:28" s="271" customFormat="1" ht="20.25">
      <c r="A1968" s="215"/>
      <c r="B1968" s="216" t="str">
        <f>IF(LEN(A1968)=0,"",INDEX('Smelter Look-up'!$A:$A,MATCH($A1968,'Smelter Look-up'!$E:$E,0)))</f>
        <v/>
      </c>
      <c r="C1968" s="220" t="str">
        <f>IF(LEN(A1968)=0,"",INDEX('Smelter Look-up'!$C:$C,MATCH($A1968,'Smelter Look-up'!$E:$E,0)))</f>
        <v/>
      </c>
      <c r="D1968" s="216"/>
      <c r="E1968" s="216" t="str">
        <f ca="1">IF(ISERROR($V1968),"",OFFSET('Smelter Look-up'!$D$4,$V1968-4,0)&amp;"")</f>
        <v/>
      </c>
      <c r="F1968" s="216" t="str">
        <f ca="1">IF(ISERROR($V1968),"",OFFSET('Smelter Look-up'!$E$4,$V1968-4,0))</f>
        <v/>
      </c>
      <c r="G1968" s="216" t="str">
        <f ca="1">IF(C1968=$X$4,"Enter smelter details", IF(ISERROR($V1968),"",OFFSET('Smelter Look-up'!$F$4,$V1968-4,0)))</f>
        <v/>
      </c>
      <c r="H1968" s="217" t="str">
        <f ca="1">IF(ISERROR($V1968),"",OFFSET('Smelter Look-up'!$G$4,$V1968-4,0))</f>
        <v/>
      </c>
      <c r="I1968" s="218" t="str">
        <f ca="1">IF(ISERROR($V1968),"",OFFSET('Smelter Look-up'!$H$4,$V1968-4,0))</f>
        <v/>
      </c>
      <c r="J1968" s="218" t="str">
        <f ca="1">IF(ISERROR($V1968),"",OFFSET('Smelter Look-up'!$I$4,$V1968-4,0))</f>
        <v/>
      </c>
      <c r="K1968" s="267"/>
      <c r="L1968" s="267"/>
      <c r="M1968" s="267"/>
      <c r="N1968" s="267"/>
      <c r="O1968" s="267"/>
      <c r="P1968" s="219"/>
      <c r="Q1968" s="268"/>
      <c r="R1968" s="216" t="str">
        <f ca="1">IF(ISERROR($V1968),"",OFFSET('Smelter Look-up'!$C$4,$V1968-4,0)&amp;"")</f>
        <v/>
      </c>
      <c r="S1968" s="224" t="str">
        <f t="shared" ca="1" si="93"/>
        <v/>
      </c>
      <c r="T1968" s="224" t="str">
        <f ca="1">IF(B1968="","",IF(ISERROR(MATCH($J1968,SorP!$B$1:$B$6230,0)),"",INDIRECT("'SorP'!$A$"&amp;MATCH($J1968,SorP!$B$1:$B$6230,0))))</f>
        <v/>
      </c>
      <c r="U1968" s="239"/>
      <c r="V1968" s="269" t="e">
        <f>IF(C1968="",NA(),MATCH($B1968&amp;$C1968,'Smelter Look-up'!$J:$J,0))</f>
        <v>#N/A</v>
      </c>
      <c r="W1968" s="270"/>
      <c r="X1968" s="270">
        <f t="shared" ca="1" si="94"/>
        <v>0</v>
      </c>
      <c r="Y1968" s="270"/>
      <c r="Z1968" s="270"/>
      <c r="AB1968" s="272" t="str">
        <f t="shared" si="95"/>
        <v/>
      </c>
    </row>
    <row r="1969" spans="1:28" s="271" customFormat="1" ht="20.25">
      <c r="A1969" s="215"/>
      <c r="B1969" s="216" t="str">
        <f>IF(LEN(A1969)=0,"",INDEX('Smelter Look-up'!$A:$A,MATCH($A1969,'Smelter Look-up'!$E:$E,0)))</f>
        <v/>
      </c>
      <c r="C1969" s="220" t="str">
        <f>IF(LEN(A1969)=0,"",INDEX('Smelter Look-up'!$C:$C,MATCH($A1969,'Smelter Look-up'!$E:$E,0)))</f>
        <v/>
      </c>
      <c r="D1969" s="216"/>
      <c r="E1969" s="216" t="str">
        <f ca="1">IF(ISERROR($V1969),"",OFFSET('Smelter Look-up'!$D$4,$V1969-4,0)&amp;"")</f>
        <v/>
      </c>
      <c r="F1969" s="216" t="str">
        <f ca="1">IF(ISERROR($V1969),"",OFFSET('Smelter Look-up'!$E$4,$V1969-4,0))</f>
        <v/>
      </c>
      <c r="G1969" s="216" t="str">
        <f ca="1">IF(C1969=$X$4,"Enter smelter details", IF(ISERROR($V1969),"",OFFSET('Smelter Look-up'!$F$4,$V1969-4,0)))</f>
        <v/>
      </c>
      <c r="H1969" s="217" t="str">
        <f ca="1">IF(ISERROR($V1969),"",OFFSET('Smelter Look-up'!$G$4,$V1969-4,0))</f>
        <v/>
      </c>
      <c r="I1969" s="218" t="str">
        <f ca="1">IF(ISERROR($V1969),"",OFFSET('Smelter Look-up'!$H$4,$V1969-4,0))</f>
        <v/>
      </c>
      <c r="J1969" s="218" t="str">
        <f ca="1">IF(ISERROR($V1969),"",OFFSET('Smelter Look-up'!$I$4,$V1969-4,0))</f>
        <v/>
      </c>
      <c r="K1969" s="267"/>
      <c r="L1969" s="267"/>
      <c r="M1969" s="267"/>
      <c r="N1969" s="267"/>
      <c r="O1969" s="267"/>
      <c r="P1969" s="219"/>
      <c r="Q1969" s="268"/>
      <c r="R1969" s="216" t="str">
        <f ca="1">IF(ISERROR($V1969),"",OFFSET('Smelter Look-up'!$C$4,$V1969-4,0)&amp;"")</f>
        <v/>
      </c>
      <c r="S1969" s="224" t="str">
        <f t="shared" ca="1" si="93"/>
        <v/>
      </c>
      <c r="T1969" s="224" t="str">
        <f ca="1">IF(B1969="","",IF(ISERROR(MATCH($J1969,SorP!$B$1:$B$6230,0)),"",INDIRECT("'SorP'!$A$"&amp;MATCH($J1969,SorP!$B$1:$B$6230,0))))</f>
        <v/>
      </c>
      <c r="U1969" s="239"/>
      <c r="V1969" s="269" t="e">
        <f>IF(C1969="",NA(),MATCH($B1969&amp;$C1969,'Smelter Look-up'!$J:$J,0))</f>
        <v>#N/A</v>
      </c>
      <c r="W1969" s="270"/>
      <c r="X1969" s="270">
        <f t="shared" ca="1" si="94"/>
        <v>0</v>
      </c>
      <c r="Y1969" s="270"/>
      <c r="Z1969" s="270"/>
      <c r="AB1969" s="272" t="str">
        <f t="shared" si="95"/>
        <v/>
      </c>
    </row>
    <row r="1970" spans="1:28" s="271" customFormat="1" ht="20.25">
      <c r="A1970" s="215"/>
      <c r="B1970" s="216" t="str">
        <f>IF(LEN(A1970)=0,"",INDEX('Smelter Look-up'!$A:$A,MATCH($A1970,'Smelter Look-up'!$E:$E,0)))</f>
        <v/>
      </c>
      <c r="C1970" s="220" t="str">
        <f>IF(LEN(A1970)=0,"",INDEX('Smelter Look-up'!$C:$C,MATCH($A1970,'Smelter Look-up'!$E:$E,0)))</f>
        <v/>
      </c>
      <c r="D1970" s="216"/>
      <c r="E1970" s="216" t="str">
        <f ca="1">IF(ISERROR($V1970),"",OFFSET('Smelter Look-up'!$D$4,$V1970-4,0)&amp;"")</f>
        <v/>
      </c>
      <c r="F1970" s="216" t="str">
        <f ca="1">IF(ISERROR($V1970),"",OFFSET('Smelter Look-up'!$E$4,$V1970-4,0))</f>
        <v/>
      </c>
      <c r="G1970" s="216" t="str">
        <f ca="1">IF(C1970=$X$4,"Enter smelter details", IF(ISERROR($V1970),"",OFFSET('Smelter Look-up'!$F$4,$V1970-4,0)))</f>
        <v/>
      </c>
      <c r="H1970" s="217" t="str">
        <f ca="1">IF(ISERROR($V1970),"",OFFSET('Smelter Look-up'!$G$4,$V1970-4,0))</f>
        <v/>
      </c>
      <c r="I1970" s="218" t="str">
        <f ca="1">IF(ISERROR($V1970),"",OFFSET('Smelter Look-up'!$H$4,$V1970-4,0))</f>
        <v/>
      </c>
      <c r="J1970" s="218" t="str">
        <f ca="1">IF(ISERROR($V1970),"",OFFSET('Smelter Look-up'!$I$4,$V1970-4,0))</f>
        <v/>
      </c>
      <c r="K1970" s="267"/>
      <c r="L1970" s="267"/>
      <c r="M1970" s="267"/>
      <c r="N1970" s="267"/>
      <c r="O1970" s="267"/>
      <c r="P1970" s="219"/>
      <c r="Q1970" s="268"/>
      <c r="R1970" s="216" t="str">
        <f ca="1">IF(ISERROR($V1970),"",OFFSET('Smelter Look-up'!$C$4,$V1970-4,0)&amp;"")</f>
        <v/>
      </c>
      <c r="S1970" s="224" t="str">
        <f t="shared" ca="1" si="93"/>
        <v/>
      </c>
      <c r="T1970" s="224" t="str">
        <f ca="1">IF(B1970="","",IF(ISERROR(MATCH($J1970,SorP!$B$1:$B$6230,0)),"",INDIRECT("'SorP'!$A$"&amp;MATCH($J1970,SorP!$B$1:$B$6230,0))))</f>
        <v/>
      </c>
      <c r="U1970" s="239"/>
      <c r="V1970" s="269" t="e">
        <f>IF(C1970="",NA(),MATCH($B1970&amp;$C1970,'Smelter Look-up'!$J:$J,0))</f>
        <v>#N/A</v>
      </c>
      <c r="W1970" s="270"/>
      <c r="X1970" s="270">
        <f t="shared" ca="1" si="94"/>
        <v>0</v>
      </c>
      <c r="Y1970" s="270"/>
      <c r="Z1970" s="270"/>
      <c r="AB1970" s="272" t="str">
        <f t="shared" si="95"/>
        <v/>
      </c>
    </row>
    <row r="1971" spans="1:28" s="271" customFormat="1" ht="20.25">
      <c r="A1971" s="215"/>
      <c r="B1971" s="216" t="str">
        <f>IF(LEN(A1971)=0,"",INDEX('Smelter Look-up'!$A:$A,MATCH($A1971,'Smelter Look-up'!$E:$E,0)))</f>
        <v/>
      </c>
      <c r="C1971" s="220" t="str">
        <f>IF(LEN(A1971)=0,"",INDEX('Smelter Look-up'!$C:$C,MATCH($A1971,'Smelter Look-up'!$E:$E,0)))</f>
        <v/>
      </c>
      <c r="D1971" s="216"/>
      <c r="E1971" s="216" t="str">
        <f ca="1">IF(ISERROR($V1971),"",OFFSET('Smelter Look-up'!$D$4,$V1971-4,0)&amp;"")</f>
        <v/>
      </c>
      <c r="F1971" s="216" t="str">
        <f ca="1">IF(ISERROR($V1971),"",OFFSET('Smelter Look-up'!$E$4,$V1971-4,0))</f>
        <v/>
      </c>
      <c r="G1971" s="216" t="str">
        <f ca="1">IF(C1971=$X$4,"Enter smelter details", IF(ISERROR($V1971),"",OFFSET('Smelter Look-up'!$F$4,$V1971-4,0)))</f>
        <v/>
      </c>
      <c r="H1971" s="217" t="str">
        <f ca="1">IF(ISERROR($V1971),"",OFFSET('Smelter Look-up'!$G$4,$V1971-4,0))</f>
        <v/>
      </c>
      <c r="I1971" s="218" t="str">
        <f ca="1">IF(ISERROR($V1971),"",OFFSET('Smelter Look-up'!$H$4,$V1971-4,0))</f>
        <v/>
      </c>
      <c r="J1971" s="218" t="str">
        <f ca="1">IF(ISERROR($V1971),"",OFFSET('Smelter Look-up'!$I$4,$V1971-4,0))</f>
        <v/>
      </c>
      <c r="K1971" s="267"/>
      <c r="L1971" s="267"/>
      <c r="M1971" s="267"/>
      <c r="N1971" s="267"/>
      <c r="O1971" s="267"/>
      <c r="P1971" s="219"/>
      <c r="Q1971" s="268"/>
      <c r="R1971" s="216" t="str">
        <f ca="1">IF(ISERROR($V1971),"",OFFSET('Smelter Look-up'!$C$4,$V1971-4,0)&amp;"")</f>
        <v/>
      </c>
      <c r="S1971" s="224" t="str">
        <f t="shared" ca="1" si="93"/>
        <v/>
      </c>
      <c r="T1971" s="224" t="str">
        <f ca="1">IF(B1971="","",IF(ISERROR(MATCH($J1971,SorP!$B$1:$B$6230,0)),"",INDIRECT("'SorP'!$A$"&amp;MATCH($J1971,SorP!$B$1:$B$6230,0))))</f>
        <v/>
      </c>
      <c r="U1971" s="239"/>
      <c r="V1971" s="269" t="e">
        <f>IF(C1971="",NA(),MATCH($B1971&amp;$C1971,'Smelter Look-up'!$J:$J,0))</f>
        <v>#N/A</v>
      </c>
      <c r="W1971" s="270"/>
      <c r="X1971" s="270">
        <f t="shared" ca="1" si="94"/>
        <v>0</v>
      </c>
      <c r="Y1971" s="270"/>
      <c r="Z1971" s="270"/>
      <c r="AB1971" s="272" t="str">
        <f t="shared" si="95"/>
        <v/>
      </c>
    </row>
    <row r="1972" spans="1:28" s="271" customFormat="1" ht="20.25">
      <c r="A1972" s="215"/>
      <c r="B1972" s="216" t="str">
        <f>IF(LEN(A1972)=0,"",INDEX('Smelter Look-up'!$A:$A,MATCH($A1972,'Smelter Look-up'!$E:$E,0)))</f>
        <v/>
      </c>
      <c r="C1972" s="220" t="str">
        <f>IF(LEN(A1972)=0,"",INDEX('Smelter Look-up'!$C:$C,MATCH($A1972,'Smelter Look-up'!$E:$E,0)))</f>
        <v/>
      </c>
      <c r="D1972" s="216"/>
      <c r="E1972" s="216" t="str">
        <f ca="1">IF(ISERROR($V1972),"",OFFSET('Smelter Look-up'!$D$4,$V1972-4,0)&amp;"")</f>
        <v/>
      </c>
      <c r="F1972" s="216" t="str">
        <f ca="1">IF(ISERROR($V1972),"",OFFSET('Smelter Look-up'!$E$4,$V1972-4,0))</f>
        <v/>
      </c>
      <c r="G1972" s="216" t="str">
        <f ca="1">IF(C1972=$X$4,"Enter smelter details", IF(ISERROR($V1972),"",OFFSET('Smelter Look-up'!$F$4,$V1972-4,0)))</f>
        <v/>
      </c>
      <c r="H1972" s="217" t="str">
        <f ca="1">IF(ISERROR($V1972),"",OFFSET('Smelter Look-up'!$G$4,$V1972-4,0))</f>
        <v/>
      </c>
      <c r="I1972" s="218" t="str">
        <f ca="1">IF(ISERROR($V1972),"",OFFSET('Smelter Look-up'!$H$4,$V1972-4,0))</f>
        <v/>
      </c>
      <c r="J1972" s="218" t="str">
        <f ca="1">IF(ISERROR($V1972),"",OFFSET('Smelter Look-up'!$I$4,$V1972-4,0))</f>
        <v/>
      </c>
      <c r="K1972" s="267"/>
      <c r="L1972" s="267"/>
      <c r="M1972" s="267"/>
      <c r="N1972" s="267"/>
      <c r="O1972" s="267"/>
      <c r="P1972" s="219"/>
      <c r="Q1972" s="268"/>
      <c r="R1972" s="216" t="str">
        <f ca="1">IF(ISERROR($V1972),"",OFFSET('Smelter Look-up'!$C$4,$V1972-4,0)&amp;"")</f>
        <v/>
      </c>
      <c r="S1972" s="224" t="str">
        <f t="shared" ca="1" si="93"/>
        <v/>
      </c>
      <c r="T1972" s="224" t="str">
        <f ca="1">IF(B1972="","",IF(ISERROR(MATCH($J1972,SorP!$B$1:$B$6230,0)),"",INDIRECT("'SorP'!$A$"&amp;MATCH($J1972,SorP!$B$1:$B$6230,0))))</f>
        <v/>
      </c>
      <c r="U1972" s="239"/>
      <c r="V1972" s="269" t="e">
        <f>IF(C1972="",NA(),MATCH($B1972&amp;$C1972,'Smelter Look-up'!$J:$J,0))</f>
        <v>#N/A</v>
      </c>
      <c r="W1972" s="270"/>
      <c r="X1972" s="270">
        <f t="shared" ca="1" si="94"/>
        <v>0</v>
      </c>
      <c r="Y1972" s="270"/>
      <c r="Z1972" s="270"/>
      <c r="AB1972" s="272" t="str">
        <f t="shared" si="95"/>
        <v/>
      </c>
    </row>
    <row r="1973" spans="1:28" s="271" customFormat="1" ht="20.25">
      <c r="A1973" s="215"/>
      <c r="B1973" s="216" t="str">
        <f>IF(LEN(A1973)=0,"",INDEX('Smelter Look-up'!$A:$A,MATCH($A1973,'Smelter Look-up'!$E:$E,0)))</f>
        <v/>
      </c>
      <c r="C1973" s="220" t="str">
        <f>IF(LEN(A1973)=0,"",INDEX('Smelter Look-up'!$C:$C,MATCH($A1973,'Smelter Look-up'!$E:$E,0)))</f>
        <v/>
      </c>
      <c r="D1973" s="216"/>
      <c r="E1973" s="216" t="str">
        <f ca="1">IF(ISERROR($V1973),"",OFFSET('Smelter Look-up'!$D$4,$V1973-4,0)&amp;"")</f>
        <v/>
      </c>
      <c r="F1973" s="216" t="str">
        <f ca="1">IF(ISERROR($V1973),"",OFFSET('Smelter Look-up'!$E$4,$V1973-4,0))</f>
        <v/>
      </c>
      <c r="G1973" s="216" t="str">
        <f ca="1">IF(C1973=$X$4,"Enter smelter details", IF(ISERROR($V1973),"",OFFSET('Smelter Look-up'!$F$4,$V1973-4,0)))</f>
        <v/>
      </c>
      <c r="H1973" s="217" t="str">
        <f ca="1">IF(ISERROR($V1973),"",OFFSET('Smelter Look-up'!$G$4,$V1973-4,0))</f>
        <v/>
      </c>
      <c r="I1973" s="218" t="str">
        <f ca="1">IF(ISERROR($V1973),"",OFFSET('Smelter Look-up'!$H$4,$V1973-4,0))</f>
        <v/>
      </c>
      <c r="J1973" s="218" t="str">
        <f ca="1">IF(ISERROR($V1973),"",OFFSET('Smelter Look-up'!$I$4,$V1973-4,0))</f>
        <v/>
      </c>
      <c r="K1973" s="267"/>
      <c r="L1973" s="267"/>
      <c r="M1973" s="267"/>
      <c r="N1973" s="267"/>
      <c r="O1973" s="267"/>
      <c r="P1973" s="219"/>
      <c r="Q1973" s="268"/>
      <c r="R1973" s="216" t="str">
        <f ca="1">IF(ISERROR($V1973),"",OFFSET('Smelter Look-up'!$C$4,$V1973-4,0)&amp;"")</f>
        <v/>
      </c>
      <c r="S1973" s="224" t="str">
        <f t="shared" ca="1" si="93"/>
        <v/>
      </c>
      <c r="T1973" s="224" t="str">
        <f ca="1">IF(B1973="","",IF(ISERROR(MATCH($J1973,SorP!$B$1:$B$6230,0)),"",INDIRECT("'SorP'!$A$"&amp;MATCH($J1973,SorP!$B$1:$B$6230,0))))</f>
        <v/>
      </c>
      <c r="U1973" s="239"/>
      <c r="V1973" s="269" t="e">
        <f>IF(C1973="",NA(),MATCH($B1973&amp;$C1973,'Smelter Look-up'!$J:$J,0))</f>
        <v>#N/A</v>
      </c>
      <c r="W1973" s="270"/>
      <c r="X1973" s="270">
        <f t="shared" ca="1" si="94"/>
        <v>0</v>
      </c>
      <c r="Y1973" s="270"/>
      <c r="Z1973" s="270"/>
      <c r="AB1973" s="272" t="str">
        <f t="shared" si="95"/>
        <v/>
      </c>
    </row>
    <row r="1974" spans="1:28" s="271" customFormat="1" ht="20.25">
      <c r="A1974" s="215"/>
      <c r="B1974" s="216" t="str">
        <f>IF(LEN(A1974)=0,"",INDEX('Smelter Look-up'!$A:$A,MATCH($A1974,'Smelter Look-up'!$E:$E,0)))</f>
        <v/>
      </c>
      <c r="C1974" s="220" t="str">
        <f>IF(LEN(A1974)=0,"",INDEX('Smelter Look-up'!$C:$C,MATCH($A1974,'Smelter Look-up'!$E:$E,0)))</f>
        <v/>
      </c>
      <c r="D1974" s="216"/>
      <c r="E1974" s="216" t="str">
        <f ca="1">IF(ISERROR($V1974),"",OFFSET('Smelter Look-up'!$D$4,$V1974-4,0)&amp;"")</f>
        <v/>
      </c>
      <c r="F1974" s="216" t="str">
        <f ca="1">IF(ISERROR($V1974),"",OFFSET('Smelter Look-up'!$E$4,$V1974-4,0))</f>
        <v/>
      </c>
      <c r="G1974" s="216" t="str">
        <f ca="1">IF(C1974=$X$4,"Enter smelter details", IF(ISERROR($V1974),"",OFFSET('Smelter Look-up'!$F$4,$V1974-4,0)))</f>
        <v/>
      </c>
      <c r="H1974" s="217" t="str">
        <f ca="1">IF(ISERROR($V1974),"",OFFSET('Smelter Look-up'!$G$4,$V1974-4,0))</f>
        <v/>
      </c>
      <c r="I1974" s="218" t="str">
        <f ca="1">IF(ISERROR($V1974),"",OFFSET('Smelter Look-up'!$H$4,$V1974-4,0))</f>
        <v/>
      </c>
      <c r="J1974" s="218" t="str">
        <f ca="1">IF(ISERROR($V1974),"",OFFSET('Smelter Look-up'!$I$4,$V1974-4,0))</f>
        <v/>
      </c>
      <c r="K1974" s="267"/>
      <c r="L1974" s="267"/>
      <c r="M1974" s="267"/>
      <c r="N1974" s="267"/>
      <c r="O1974" s="267"/>
      <c r="P1974" s="219"/>
      <c r="Q1974" s="268"/>
      <c r="R1974" s="216" t="str">
        <f ca="1">IF(ISERROR($V1974),"",OFFSET('Smelter Look-up'!$C$4,$V1974-4,0)&amp;"")</f>
        <v/>
      </c>
      <c r="S1974" s="224" t="str">
        <f t="shared" ca="1" si="93"/>
        <v/>
      </c>
      <c r="T1974" s="224" t="str">
        <f ca="1">IF(B1974="","",IF(ISERROR(MATCH($J1974,SorP!$B$1:$B$6230,0)),"",INDIRECT("'SorP'!$A$"&amp;MATCH($J1974,SorP!$B$1:$B$6230,0))))</f>
        <v/>
      </c>
      <c r="U1974" s="239"/>
      <c r="V1974" s="269" t="e">
        <f>IF(C1974="",NA(),MATCH($B1974&amp;$C1974,'Smelter Look-up'!$J:$J,0))</f>
        <v>#N/A</v>
      </c>
      <c r="W1974" s="270"/>
      <c r="X1974" s="270">
        <f t="shared" ca="1" si="94"/>
        <v>0</v>
      </c>
      <c r="Y1974" s="270"/>
      <c r="Z1974" s="270"/>
      <c r="AB1974" s="272" t="str">
        <f t="shared" si="95"/>
        <v/>
      </c>
    </row>
    <row r="1975" spans="1:28" s="271" customFormat="1" ht="20.25">
      <c r="A1975" s="215"/>
      <c r="B1975" s="216" t="str">
        <f>IF(LEN(A1975)=0,"",INDEX('Smelter Look-up'!$A:$A,MATCH($A1975,'Smelter Look-up'!$E:$E,0)))</f>
        <v/>
      </c>
      <c r="C1975" s="220" t="str">
        <f>IF(LEN(A1975)=0,"",INDEX('Smelter Look-up'!$C:$C,MATCH($A1975,'Smelter Look-up'!$E:$E,0)))</f>
        <v/>
      </c>
      <c r="D1975" s="216"/>
      <c r="E1975" s="216" t="str">
        <f ca="1">IF(ISERROR($V1975),"",OFFSET('Smelter Look-up'!$D$4,$V1975-4,0)&amp;"")</f>
        <v/>
      </c>
      <c r="F1975" s="216" t="str">
        <f ca="1">IF(ISERROR($V1975),"",OFFSET('Smelter Look-up'!$E$4,$V1975-4,0))</f>
        <v/>
      </c>
      <c r="G1975" s="216" t="str">
        <f ca="1">IF(C1975=$X$4,"Enter smelter details", IF(ISERROR($V1975),"",OFFSET('Smelter Look-up'!$F$4,$V1975-4,0)))</f>
        <v/>
      </c>
      <c r="H1975" s="217" t="str">
        <f ca="1">IF(ISERROR($V1975),"",OFFSET('Smelter Look-up'!$G$4,$V1975-4,0))</f>
        <v/>
      </c>
      <c r="I1975" s="218" t="str">
        <f ca="1">IF(ISERROR($V1975),"",OFFSET('Smelter Look-up'!$H$4,$V1975-4,0))</f>
        <v/>
      </c>
      <c r="J1975" s="218" t="str">
        <f ca="1">IF(ISERROR($V1975),"",OFFSET('Smelter Look-up'!$I$4,$V1975-4,0))</f>
        <v/>
      </c>
      <c r="K1975" s="267"/>
      <c r="L1975" s="267"/>
      <c r="M1975" s="267"/>
      <c r="N1975" s="267"/>
      <c r="O1975" s="267"/>
      <c r="P1975" s="219"/>
      <c r="Q1975" s="268"/>
      <c r="R1975" s="216" t="str">
        <f ca="1">IF(ISERROR($V1975),"",OFFSET('Smelter Look-up'!$C$4,$V1975-4,0)&amp;"")</f>
        <v/>
      </c>
      <c r="S1975" s="224" t="str">
        <f t="shared" ca="1" si="93"/>
        <v/>
      </c>
      <c r="T1975" s="224" t="str">
        <f ca="1">IF(B1975="","",IF(ISERROR(MATCH($J1975,SorP!$B$1:$B$6230,0)),"",INDIRECT("'SorP'!$A$"&amp;MATCH($J1975,SorP!$B$1:$B$6230,0))))</f>
        <v/>
      </c>
      <c r="U1975" s="239"/>
      <c r="V1975" s="269" t="e">
        <f>IF(C1975="",NA(),MATCH($B1975&amp;$C1975,'Smelter Look-up'!$J:$J,0))</f>
        <v>#N/A</v>
      </c>
      <c r="W1975" s="270"/>
      <c r="X1975" s="270">
        <f t="shared" ca="1" si="94"/>
        <v>0</v>
      </c>
      <c r="Y1975" s="270"/>
      <c r="Z1975" s="270"/>
      <c r="AB1975" s="272" t="str">
        <f t="shared" si="95"/>
        <v/>
      </c>
    </row>
    <row r="1976" spans="1:28" s="271" customFormat="1" ht="20.25">
      <c r="A1976" s="215"/>
      <c r="B1976" s="216" t="str">
        <f>IF(LEN(A1976)=0,"",INDEX('Smelter Look-up'!$A:$A,MATCH($A1976,'Smelter Look-up'!$E:$E,0)))</f>
        <v/>
      </c>
      <c r="C1976" s="220" t="str">
        <f>IF(LEN(A1976)=0,"",INDEX('Smelter Look-up'!$C:$C,MATCH($A1976,'Smelter Look-up'!$E:$E,0)))</f>
        <v/>
      </c>
      <c r="D1976" s="216"/>
      <c r="E1976" s="216" t="str">
        <f ca="1">IF(ISERROR($V1976),"",OFFSET('Smelter Look-up'!$D$4,$V1976-4,0)&amp;"")</f>
        <v/>
      </c>
      <c r="F1976" s="216" t="str">
        <f ca="1">IF(ISERROR($V1976),"",OFFSET('Smelter Look-up'!$E$4,$V1976-4,0))</f>
        <v/>
      </c>
      <c r="G1976" s="216" t="str">
        <f ca="1">IF(C1976=$X$4,"Enter smelter details", IF(ISERROR($V1976),"",OFFSET('Smelter Look-up'!$F$4,$V1976-4,0)))</f>
        <v/>
      </c>
      <c r="H1976" s="217" t="str">
        <f ca="1">IF(ISERROR($V1976),"",OFFSET('Smelter Look-up'!$G$4,$V1976-4,0))</f>
        <v/>
      </c>
      <c r="I1976" s="218" t="str">
        <f ca="1">IF(ISERROR($V1976),"",OFFSET('Smelter Look-up'!$H$4,$V1976-4,0))</f>
        <v/>
      </c>
      <c r="J1976" s="218" t="str">
        <f ca="1">IF(ISERROR($V1976),"",OFFSET('Smelter Look-up'!$I$4,$V1976-4,0))</f>
        <v/>
      </c>
      <c r="K1976" s="267"/>
      <c r="L1976" s="267"/>
      <c r="M1976" s="267"/>
      <c r="N1976" s="267"/>
      <c r="O1976" s="267"/>
      <c r="P1976" s="219"/>
      <c r="Q1976" s="268"/>
      <c r="R1976" s="216" t="str">
        <f ca="1">IF(ISERROR($V1976),"",OFFSET('Smelter Look-up'!$C$4,$V1976-4,0)&amp;"")</f>
        <v/>
      </c>
      <c r="S1976" s="224" t="str">
        <f t="shared" ca="1" si="93"/>
        <v/>
      </c>
      <c r="T1976" s="224" t="str">
        <f ca="1">IF(B1976="","",IF(ISERROR(MATCH($J1976,SorP!$B$1:$B$6230,0)),"",INDIRECT("'SorP'!$A$"&amp;MATCH($J1976,SorP!$B$1:$B$6230,0))))</f>
        <v/>
      </c>
      <c r="U1976" s="239"/>
      <c r="V1976" s="269" t="e">
        <f>IF(C1976="",NA(),MATCH($B1976&amp;$C1976,'Smelter Look-up'!$J:$J,0))</f>
        <v>#N/A</v>
      </c>
      <c r="W1976" s="270"/>
      <c r="X1976" s="270">
        <f t="shared" ca="1" si="94"/>
        <v>0</v>
      </c>
      <c r="Y1976" s="270"/>
      <c r="Z1976" s="270"/>
      <c r="AB1976" s="272" t="str">
        <f t="shared" si="95"/>
        <v/>
      </c>
    </row>
    <row r="1977" spans="1:28" s="271" customFormat="1" ht="20.25">
      <c r="A1977" s="215"/>
      <c r="B1977" s="216" t="str">
        <f>IF(LEN(A1977)=0,"",INDEX('Smelter Look-up'!$A:$A,MATCH($A1977,'Smelter Look-up'!$E:$E,0)))</f>
        <v/>
      </c>
      <c r="C1977" s="220" t="str">
        <f>IF(LEN(A1977)=0,"",INDEX('Smelter Look-up'!$C:$C,MATCH($A1977,'Smelter Look-up'!$E:$E,0)))</f>
        <v/>
      </c>
      <c r="D1977" s="216"/>
      <c r="E1977" s="216" t="str">
        <f ca="1">IF(ISERROR($V1977),"",OFFSET('Smelter Look-up'!$D$4,$V1977-4,0)&amp;"")</f>
        <v/>
      </c>
      <c r="F1977" s="216" t="str">
        <f ca="1">IF(ISERROR($V1977),"",OFFSET('Smelter Look-up'!$E$4,$V1977-4,0))</f>
        <v/>
      </c>
      <c r="G1977" s="216" t="str">
        <f ca="1">IF(C1977=$X$4,"Enter smelter details", IF(ISERROR($V1977),"",OFFSET('Smelter Look-up'!$F$4,$V1977-4,0)))</f>
        <v/>
      </c>
      <c r="H1977" s="217" t="str">
        <f ca="1">IF(ISERROR($V1977),"",OFFSET('Smelter Look-up'!$G$4,$V1977-4,0))</f>
        <v/>
      </c>
      <c r="I1977" s="218" t="str">
        <f ca="1">IF(ISERROR($V1977),"",OFFSET('Smelter Look-up'!$H$4,$V1977-4,0))</f>
        <v/>
      </c>
      <c r="J1977" s="218" t="str">
        <f ca="1">IF(ISERROR($V1977),"",OFFSET('Smelter Look-up'!$I$4,$V1977-4,0))</f>
        <v/>
      </c>
      <c r="K1977" s="267"/>
      <c r="L1977" s="267"/>
      <c r="M1977" s="267"/>
      <c r="N1977" s="267"/>
      <c r="O1977" s="267"/>
      <c r="P1977" s="219"/>
      <c r="Q1977" s="268"/>
      <c r="R1977" s="216" t="str">
        <f ca="1">IF(ISERROR($V1977),"",OFFSET('Smelter Look-up'!$C$4,$V1977-4,0)&amp;"")</f>
        <v/>
      </c>
      <c r="S1977" s="224" t="str">
        <f t="shared" ca="1" si="93"/>
        <v/>
      </c>
      <c r="T1977" s="224" t="str">
        <f ca="1">IF(B1977="","",IF(ISERROR(MATCH($J1977,SorP!$B$1:$B$6230,0)),"",INDIRECT("'SorP'!$A$"&amp;MATCH($J1977,SorP!$B$1:$B$6230,0))))</f>
        <v/>
      </c>
      <c r="U1977" s="239"/>
      <c r="V1977" s="269" t="e">
        <f>IF(C1977="",NA(),MATCH($B1977&amp;$C1977,'Smelter Look-up'!$J:$J,0))</f>
        <v>#N/A</v>
      </c>
      <c r="W1977" s="270"/>
      <c r="X1977" s="270">
        <f t="shared" ca="1" si="94"/>
        <v>0</v>
      </c>
      <c r="Y1977" s="270"/>
      <c r="Z1977" s="270"/>
      <c r="AB1977" s="272" t="str">
        <f t="shared" si="95"/>
        <v/>
      </c>
    </row>
    <row r="1978" spans="1:28" s="271" customFormat="1" ht="20.25">
      <c r="A1978" s="215"/>
      <c r="B1978" s="216" t="str">
        <f>IF(LEN(A1978)=0,"",INDEX('Smelter Look-up'!$A:$A,MATCH($A1978,'Smelter Look-up'!$E:$E,0)))</f>
        <v/>
      </c>
      <c r="C1978" s="220" t="str">
        <f>IF(LEN(A1978)=0,"",INDEX('Smelter Look-up'!$C:$C,MATCH($A1978,'Smelter Look-up'!$E:$E,0)))</f>
        <v/>
      </c>
      <c r="D1978" s="216"/>
      <c r="E1978" s="216" t="str">
        <f ca="1">IF(ISERROR($V1978),"",OFFSET('Smelter Look-up'!$D$4,$V1978-4,0)&amp;"")</f>
        <v/>
      </c>
      <c r="F1978" s="216" t="str">
        <f ca="1">IF(ISERROR($V1978),"",OFFSET('Smelter Look-up'!$E$4,$V1978-4,0))</f>
        <v/>
      </c>
      <c r="G1978" s="216" t="str">
        <f ca="1">IF(C1978=$X$4,"Enter smelter details", IF(ISERROR($V1978),"",OFFSET('Smelter Look-up'!$F$4,$V1978-4,0)))</f>
        <v/>
      </c>
      <c r="H1978" s="217" t="str">
        <f ca="1">IF(ISERROR($V1978),"",OFFSET('Smelter Look-up'!$G$4,$V1978-4,0))</f>
        <v/>
      </c>
      <c r="I1978" s="218" t="str">
        <f ca="1">IF(ISERROR($V1978),"",OFFSET('Smelter Look-up'!$H$4,$V1978-4,0))</f>
        <v/>
      </c>
      <c r="J1978" s="218" t="str">
        <f ca="1">IF(ISERROR($V1978),"",OFFSET('Smelter Look-up'!$I$4,$V1978-4,0))</f>
        <v/>
      </c>
      <c r="K1978" s="267"/>
      <c r="L1978" s="267"/>
      <c r="M1978" s="267"/>
      <c r="N1978" s="267"/>
      <c r="O1978" s="267"/>
      <c r="P1978" s="219"/>
      <c r="Q1978" s="268"/>
      <c r="R1978" s="216" t="str">
        <f ca="1">IF(ISERROR($V1978),"",OFFSET('Smelter Look-up'!$C$4,$V1978-4,0)&amp;"")</f>
        <v/>
      </c>
      <c r="S1978" s="224" t="str">
        <f t="shared" ca="1" si="93"/>
        <v/>
      </c>
      <c r="T1978" s="224" t="str">
        <f ca="1">IF(B1978="","",IF(ISERROR(MATCH($J1978,SorP!$B$1:$B$6230,0)),"",INDIRECT("'SorP'!$A$"&amp;MATCH($J1978,SorP!$B$1:$B$6230,0))))</f>
        <v/>
      </c>
      <c r="U1978" s="239"/>
      <c r="V1978" s="269" t="e">
        <f>IF(C1978="",NA(),MATCH($B1978&amp;$C1978,'Smelter Look-up'!$J:$J,0))</f>
        <v>#N/A</v>
      </c>
      <c r="W1978" s="270"/>
      <c r="X1978" s="270">
        <f t="shared" ca="1" si="94"/>
        <v>0</v>
      </c>
      <c r="Y1978" s="270"/>
      <c r="Z1978" s="270"/>
      <c r="AB1978" s="272" t="str">
        <f t="shared" si="95"/>
        <v/>
      </c>
    </row>
    <row r="1979" spans="1:28" s="271" customFormat="1" ht="20.25">
      <c r="A1979" s="215"/>
      <c r="B1979" s="216" t="str">
        <f>IF(LEN(A1979)=0,"",INDEX('Smelter Look-up'!$A:$A,MATCH($A1979,'Smelter Look-up'!$E:$E,0)))</f>
        <v/>
      </c>
      <c r="C1979" s="220" t="str">
        <f>IF(LEN(A1979)=0,"",INDEX('Smelter Look-up'!$C:$C,MATCH($A1979,'Smelter Look-up'!$E:$E,0)))</f>
        <v/>
      </c>
      <c r="D1979" s="216"/>
      <c r="E1979" s="216" t="str">
        <f ca="1">IF(ISERROR($V1979),"",OFFSET('Smelter Look-up'!$D$4,$V1979-4,0)&amp;"")</f>
        <v/>
      </c>
      <c r="F1979" s="216" t="str">
        <f ca="1">IF(ISERROR($V1979),"",OFFSET('Smelter Look-up'!$E$4,$V1979-4,0))</f>
        <v/>
      </c>
      <c r="G1979" s="216" t="str">
        <f ca="1">IF(C1979=$X$4,"Enter smelter details", IF(ISERROR($V1979),"",OFFSET('Smelter Look-up'!$F$4,$V1979-4,0)))</f>
        <v/>
      </c>
      <c r="H1979" s="217" t="str">
        <f ca="1">IF(ISERROR($V1979),"",OFFSET('Smelter Look-up'!$G$4,$V1979-4,0))</f>
        <v/>
      </c>
      <c r="I1979" s="218" t="str">
        <f ca="1">IF(ISERROR($V1979),"",OFFSET('Smelter Look-up'!$H$4,$V1979-4,0))</f>
        <v/>
      </c>
      <c r="J1979" s="218" t="str">
        <f ca="1">IF(ISERROR($V1979),"",OFFSET('Smelter Look-up'!$I$4,$V1979-4,0))</f>
        <v/>
      </c>
      <c r="K1979" s="267"/>
      <c r="L1979" s="267"/>
      <c r="M1979" s="267"/>
      <c r="N1979" s="267"/>
      <c r="O1979" s="267"/>
      <c r="P1979" s="219"/>
      <c r="Q1979" s="268"/>
      <c r="R1979" s="216" t="str">
        <f ca="1">IF(ISERROR($V1979),"",OFFSET('Smelter Look-up'!$C$4,$V1979-4,0)&amp;"")</f>
        <v/>
      </c>
      <c r="S1979" s="224" t="str">
        <f t="shared" ref="S1979:S2042" ca="1" si="96">IF(B1979="","",IF(ISERROR(MATCH($E1979,CL,0)),"Unknown",INDIRECT("'C'!$A$"&amp;MATCH($E1979,CL,0)+1)))</f>
        <v/>
      </c>
      <c r="T1979" s="224" t="str">
        <f ca="1">IF(B1979="","",IF(ISERROR(MATCH($J1979,SorP!$B$1:$B$6230,0)),"",INDIRECT("'SorP'!$A$"&amp;MATCH($J1979,SorP!$B$1:$B$6230,0))))</f>
        <v/>
      </c>
      <c r="U1979" s="239"/>
      <c r="V1979" s="269" t="e">
        <f>IF(C1979="",NA(),MATCH($B1979&amp;$C1979,'Smelter Look-up'!$J:$J,0))</f>
        <v>#N/A</v>
      </c>
      <c r="W1979" s="270"/>
      <c r="X1979" s="270">
        <f t="shared" ref="X1979:X2042" ca="1" si="97">IF(AND(C1979="Smelter not listed",OR(LEN(D1979)=0,LEN(E1979)=0)),1,0)</f>
        <v>0</v>
      </c>
      <c r="Y1979" s="270"/>
      <c r="Z1979" s="270"/>
      <c r="AB1979" s="272" t="str">
        <f t="shared" ref="AB1979:AB2042" si="98">B1979&amp;C1979</f>
        <v/>
      </c>
    </row>
    <row r="1980" spans="1:28" s="271" customFormat="1" ht="20.25">
      <c r="A1980" s="215"/>
      <c r="B1980" s="216" t="str">
        <f>IF(LEN(A1980)=0,"",INDEX('Smelter Look-up'!$A:$A,MATCH($A1980,'Smelter Look-up'!$E:$E,0)))</f>
        <v/>
      </c>
      <c r="C1980" s="220" t="str">
        <f>IF(LEN(A1980)=0,"",INDEX('Smelter Look-up'!$C:$C,MATCH($A1980,'Smelter Look-up'!$E:$E,0)))</f>
        <v/>
      </c>
      <c r="D1980" s="216"/>
      <c r="E1980" s="216" t="str">
        <f ca="1">IF(ISERROR($V1980),"",OFFSET('Smelter Look-up'!$D$4,$V1980-4,0)&amp;"")</f>
        <v/>
      </c>
      <c r="F1980" s="216" t="str">
        <f ca="1">IF(ISERROR($V1980),"",OFFSET('Smelter Look-up'!$E$4,$V1980-4,0))</f>
        <v/>
      </c>
      <c r="G1980" s="216" t="str">
        <f ca="1">IF(C1980=$X$4,"Enter smelter details", IF(ISERROR($V1980),"",OFFSET('Smelter Look-up'!$F$4,$V1980-4,0)))</f>
        <v/>
      </c>
      <c r="H1980" s="217" t="str">
        <f ca="1">IF(ISERROR($V1980),"",OFFSET('Smelter Look-up'!$G$4,$V1980-4,0))</f>
        <v/>
      </c>
      <c r="I1980" s="218" t="str">
        <f ca="1">IF(ISERROR($V1980),"",OFFSET('Smelter Look-up'!$H$4,$V1980-4,0))</f>
        <v/>
      </c>
      <c r="J1980" s="218" t="str">
        <f ca="1">IF(ISERROR($V1980),"",OFFSET('Smelter Look-up'!$I$4,$V1980-4,0))</f>
        <v/>
      </c>
      <c r="K1980" s="267"/>
      <c r="L1980" s="267"/>
      <c r="M1980" s="267"/>
      <c r="N1980" s="267"/>
      <c r="O1980" s="267"/>
      <c r="P1980" s="219"/>
      <c r="Q1980" s="268"/>
      <c r="R1980" s="216" t="str">
        <f ca="1">IF(ISERROR($V1980),"",OFFSET('Smelter Look-up'!$C$4,$V1980-4,0)&amp;"")</f>
        <v/>
      </c>
      <c r="S1980" s="224" t="str">
        <f t="shared" ca="1" si="96"/>
        <v/>
      </c>
      <c r="T1980" s="224" t="str">
        <f ca="1">IF(B1980="","",IF(ISERROR(MATCH($J1980,SorP!$B$1:$B$6230,0)),"",INDIRECT("'SorP'!$A$"&amp;MATCH($J1980,SorP!$B$1:$B$6230,0))))</f>
        <v/>
      </c>
      <c r="U1980" s="239"/>
      <c r="V1980" s="269" t="e">
        <f>IF(C1980="",NA(),MATCH($B1980&amp;$C1980,'Smelter Look-up'!$J:$J,0))</f>
        <v>#N/A</v>
      </c>
      <c r="W1980" s="270"/>
      <c r="X1980" s="270">
        <f t="shared" ca="1" si="97"/>
        <v>0</v>
      </c>
      <c r="Y1980" s="270"/>
      <c r="Z1980" s="270"/>
      <c r="AB1980" s="272" t="str">
        <f t="shared" si="98"/>
        <v/>
      </c>
    </row>
    <row r="1981" spans="1:28" s="271" customFormat="1" ht="20.25">
      <c r="A1981" s="215"/>
      <c r="B1981" s="216" t="str">
        <f>IF(LEN(A1981)=0,"",INDEX('Smelter Look-up'!$A:$A,MATCH($A1981,'Smelter Look-up'!$E:$E,0)))</f>
        <v/>
      </c>
      <c r="C1981" s="220" t="str">
        <f>IF(LEN(A1981)=0,"",INDEX('Smelter Look-up'!$C:$C,MATCH($A1981,'Smelter Look-up'!$E:$E,0)))</f>
        <v/>
      </c>
      <c r="D1981" s="216"/>
      <c r="E1981" s="216" t="str">
        <f ca="1">IF(ISERROR($V1981),"",OFFSET('Smelter Look-up'!$D$4,$V1981-4,0)&amp;"")</f>
        <v/>
      </c>
      <c r="F1981" s="216" t="str">
        <f ca="1">IF(ISERROR($V1981),"",OFFSET('Smelter Look-up'!$E$4,$V1981-4,0))</f>
        <v/>
      </c>
      <c r="G1981" s="216" t="str">
        <f ca="1">IF(C1981=$X$4,"Enter smelter details", IF(ISERROR($V1981),"",OFFSET('Smelter Look-up'!$F$4,$V1981-4,0)))</f>
        <v/>
      </c>
      <c r="H1981" s="217" t="str">
        <f ca="1">IF(ISERROR($V1981),"",OFFSET('Smelter Look-up'!$G$4,$V1981-4,0))</f>
        <v/>
      </c>
      <c r="I1981" s="218" t="str">
        <f ca="1">IF(ISERROR($V1981),"",OFFSET('Smelter Look-up'!$H$4,$V1981-4,0))</f>
        <v/>
      </c>
      <c r="J1981" s="218" t="str">
        <f ca="1">IF(ISERROR($V1981),"",OFFSET('Smelter Look-up'!$I$4,$V1981-4,0))</f>
        <v/>
      </c>
      <c r="K1981" s="267"/>
      <c r="L1981" s="267"/>
      <c r="M1981" s="267"/>
      <c r="N1981" s="267"/>
      <c r="O1981" s="267"/>
      <c r="P1981" s="219"/>
      <c r="Q1981" s="268"/>
      <c r="R1981" s="216" t="str">
        <f ca="1">IF(ISERROR($V1981),"",OFFSET('Smelter Look-up'!$C$4,$V1981-4,0)&amp;"")</f>
        <v/>
      </c>
      <c r="S1981" s="224" t="str">
        <f t="shared" ca="1" si="96"/>
        <v/>
      </c>
      <c r="T1981" s="224" t="str">
        <f ca="1">IF(B1981="","",IF(ISERROR(MATCH($J1981,SorP!$B$1:$B$6230,0)),"",INDIRECT("'SorP'!$A$"&amp;MATCH($J1981,SorP!$B$1:$B$6230,0))))</f>
        <v/>
      </c>
      <c r="U1981" s="239"/>
      <c r="V1981" s="269" t="e">
        <f>IF(C1981="",NA(),MATCH($B1981&amp;$C1981,'Smelter Look-up'!$J:$J,0))</f>
        <v>#N/A</v>
      </c>
      <c r="W1981" s="270"/>
      <c r="X1981" s="270">
        <f t="shared" ca="1" si="97"/>
        <v>0</v>
      </c>
      <c r="Y1981" s="270"/>
      <c r="Z1981" s="270"/>
      <c r="AB1981" s="272" t="str">
        <f t="shared" si="98"/>
        <v/>
      </c>
    </row>
    <row r="1982" spans="1:28" s="271" customFormat="1" ht="20.25">
      <c r="A1982" s="215"/>
      <c r="B1982" s="216" t="str">
        <f>IF(LEN(A1982)=0,"",INDEX('Smelter Look-up'!$A:$A,MATCH($A1982,'Smelter Look-up'!$E:$E,0)))</f>
        <v/>
      </c>
      <c r="C1982" s="220" t="str">
        <f>IF(LEN(A1982)=0,"",INDEX('Smelter Look-up'!$C:$C,MATCH($A1982,'Smelter Look-up'!$E:$E,0)))</f>
        <v/>
      </c>
      <c r="D1982" s="216"/>
      <c r="E1982" s="216" t="str">
        <f ca="1">IF(ISERROR($V1982),"",OFFSET('Smelter Look-up'!$D$4,$V1982-4,0)&amp;"")</f>
        <v/>
      </c>
      <c r="F1982" s="216" t="str">
        <f ca="1">IF(ISERROR($V1982),"",OFFSET('Smelter Look-up'!$E$4,$V1982-4,0))</f>
        <v/>
      </c>
      <c r="G1982" s="216" t="str">
        <f ca="1">IF(C1982=$X$4,"Enter smelter details", IF(ISERROR($V1982),"",OFFSET('Smelter Look-up'!$F$4,$V1982-4,0)))</f>
        <v/>
      </c>
      <c r="H1982" s="217" t="str">
        <f ca="1">IF(ISERROR($V1982),"",OFFSET('Smelter Look-up'!$G$4,$V1982-4,0))</f>
        <v/>
      </c>
      <c r="I1982" s="218" t="str">
        <f ca="1">IF(ISERROR($V1982),"",OFFSET('Smelter Look-up'!$H$4,$V1982-4,0))</f>
        <v/>
      </c>
      <c r="J1982" s="218" t="str">
        <f ca="1">IF(ISERROR($V1982),"",OFFSET('Smelter Look-up'!$I$4,$V1982-4,0))</f>
        <v/>
      </c>
      <c r="K1982" s="267"/>
      <c r="L1982" s="267"/>
      <c r="M1982" s="267"/>
      <c r="N1982" s="267"/>
      <c r="O1982" s="267"/>
      <c r="P1982" s="219"/>
      <c r="Q1982" s="268"/>
      <c r="R1982" s="216" t="str">
        <f ca="1">IF(ISERROR($V1982),"",OFFSET('Smelter Look-up'!$C$4,$V1982-4,0)&amp;"")</f>
        <v/>
      </c>
      <c r="S1982" s="224" t="str">
        <f t="shared" ca="1" si="96"/>
        <v/>
      </c>
      <c r="T1982" s="224" t="str">
        <f ca="1">IF(B1982="","",IF(ISERROR(MATCH($J1982,SorP!$B$1:$B$6230,0)),"",INDIRECT("'SorP'!$A$"&amp;MATCH($J1982,SorP!$B$1:$B$6230,0))))</f>
        <v/>
      </c>
      <c r="U1982" s="239"/>
      <c r="V1982" s="269" t="e">
        <f>IF(C1982="",NA(),MATCH($B1982&amp;$C1982,'Smelter Look-up'!$J:$J,0))</f>
        <v>#N/A</v>
      </c>
      <c r="W1982" s="270"/>
      <c r="X1982" s="270">
        <f t="shared" ca="1" si="97"/>
        <v>0</v>
      </c>
      <c r="Y1982" s="270"/>
      <c r="Z1982" s="270"/>
      <c r="AB1982" s="272" t="str">
        <f t="shared" si="98"/>
        <v/>
      </c>
    </row>
    <row r="1983" spans="1:28" s="271" customFormat="1" ht="20.25">
      <c r="A1983" s="215"/>
      <c r="B1983" s="216" t="str">
        <f>IF(LEN(A1983)=0,"",INDEX('Smelter Look-up'!$A:$A,MATCH($A1983,'Smelter Look-up'!$E:$E,0)))</f>
        <v/>
      </c>
      <c r="C1983" s="220" t="str">
        <f>IF(LEN(A1983)=0,"",INDEX('Smelter Look-up'!$C:$C,MATCH($A1983,'Smelter Look-up'!$E:$E,0)))</f>
        <v/>
      </c>
      <c r="D1983" s="216"/>
      <c r="E1983" s="216" t="str">
        <f ca="1">IF(ISERROR($V1983),"",OFFSET('Smelter Look-up'!$D$4,$V1983-4,0)&amp;"")</f>
        <v/>
      </c>
      <c r="F1983" s="216" t="str">
        <f ca="1">IF(ISERROR($V1983),"",OFFSET('Smelter Look-up'!$E$4,$V1983-4,0))</f>
        <v/>
      </c>
      <c r="G1983" s="216" t="str">
        <f ca="1">IF(C1983=$X$4,"Enter smelter details", IF(ISERROR($V1983),"",OFFSET('Smelter Look-up'!$F$4,$V1983-4,0)))</f>
        <v/>
      </c>
      <c r="H1983" s="217" t="str">
        <f ca="1">IF(ISERROR($V1983),"",OFFSET('Smelter Look-up'!$G$4,$V1983-4,0))</f>
        <v/>
      </c>
      <c r="I1983" s="218" t="str">
        <f ca="1">IF(ISERROR($V1983),"",OFFSET('Smelter Look-up'!$H$4,$V1983-4,0))</f>
        <v/>
      </c>
      <c r="J1983" s="218" t="str">
        <f ca="1">IF(ISERROR($V1983),"",OFFSET('Smelter Look-up'!$I$4,$V1983-4,0))</f>
        <v/>
      </c>
      <c r="K1983" s="267"/>
      <c r="L1983" s="267"/>
      <c r="M1983" s="267"/>
      <c r="N1983" s="267"/>
      <c r="O1983" s="267"/>
      <c r="P1983" s="219"/>
      <c r="Q1983" s="268"/>
      <c r="R1983" s="216" t="str">
        <f ca="1">IF(ISERROR($V1983),"",OFFSET('Smelter Look-up'!$C$4,$V1983-4,0)&amp;"")</f>
        <v/>
      </c>
      <c r="S1983" s="224" t="str">
        <f t="shared" ca="1" si="96"/>
        <v/>
      </c>
      <c r="T1983" s="224" t="str">
        <f ca="1">IF(B1983="","",IF(ISERROR(MATCH($J1983,SorP!$B$1:$B$6230,0)),"",INDIRECT("'SorP'!$A$"&amp;MATCH($J1983,SorP!$B$1:$B$6230,0))))</f>
        <v/>
      </c>
      <c r="U1983" s="239"/>
      <c r="V1983" s="269" t="e">
        <f>IF(C1983="",NA(),MATCH($B1983&amp;$C1983,'Smelter Look-up'!$J:$J,0))</f>
        <v>#N/A</v>
      </c>
      <c r="W1983" s="270"/>
      <c r="X1983" s="270">
        <f t="shared" ca="1" si="97"/>
        <v>0</v>
      </c>
      <c r="Y1983" s="270"/>
      <c r="Z1983" s="270"/>
      <c r="AB1983" s="272" t="str">
        <f t="shared" si="98"/>
        <v/>
      </c>
    </row>
    <row r="1984" spans="1:28" s="271" customFormat="1" ht="20.25">
      <c r="A1984" s="215"/>
      <c r="B1984" s="216" t="str">
        <f>IF(LEN(A1984)=0,"",INDEX('Smelter Look-up'!$A:$A,MATCH($A1984,'Smelter Look-up'!$E:$E,0)))</f>
        <v/>
      </c>
      <c r="C1984" s="220" t="str">
        <f>IF(LEN(A1984)=0,"",INDEX('Smelter Look-up'!$C:$C,MATCH($A1984,'Smelter Look-up'!$E:$E,0)))</f>
        <v/>
      </c>
      <c r="D1984" s="216"/>
      <c r="E1984" s="216" t="str">
        <f ca="1">IF(ISERROR($V1984),"",OFFSET('Smelter Look-up'!$D$4,$V1984-4,0)&amp;"")</f>
        <v/>
      </c>
      <c r="F1984" s="216" t="str">
        <f ca="1">IF(ISERROR($V1984),"",OFFSET('Smelter Look-up'!$E$4,$V1984-4,0))</f>
        <v/>
      </c>
      <c r="G1984" s="216" t="str">
        <f ca="1">IF(C1984=$X$4,"Enter smelter details", IF(ISERROR($V1984),"",OFFSET('Smelter Look-up'!$F$4,$V1984-4,0)))</f>
        <v/>
      </c>
      <c r="H1984" s="217" t="str">
        <f ca="1">IF(ISERROR($V1984),"",OFFSET('Smelter Look-up'!$G$4,$V1984-4,0))</f>
        <v/>
      </c>
      <c r="I1984" s="218" t="str">
        <f ca="1">IF(ISERROR($V1984),"",OFFSET('Smelter Look-up'!$H$4,$V1984-4,0))</f>
        <v/>
      </c>
      <c r="J1984" s="218" t="str">
        <f ca="1">IF(ISERROR($V1984),"",OFFSET('Smelter Look-up'!$I$4,$V1984-4,0))</f>
        <v/>
      </c>
      <c r="K1984" s="267"/>
      <c r="L1984" s="267"/>
      <c r="M1984" s="267"/>
      <c r="N1984" s="267"/>
      <c r="O1984" s="267"/>
      <c r="P1984" s="219"/>
      <c r="Q1984" s="268"/>
      <c r="R1984" s="216" t="str">
        <f ca="1">IF(ISERROR($V1984),"",OFFSET('Smelter Look-up'!$C$4,$V1984-4,0)&amp;"")</f>
        <v/>
      </c>
      <c r="S1984" s="224" t="str">
        <f t="shared" ca="1" si="96"/>
        <v/>
      </c>
      <c r="T1984" s="224" t="str">
        <f ca="1">IF(B1984="","",IF(ISERROR(MATCH($J1984,SorP!$B$1:$B$6230,0)),"",INDIRECT("'SorP'!$A$"&amp;MATCH($J1984,SorP!$B$1:$B$6230,0))))</f>
        <v/>
      </c>
      <c r="U1984" s="239"/>
      <c r="V1984" s="269" t="e">
        <f>IF(C1984="",NA(),MATCH($B1984&amp;$C1984,'Smelter Look-up'!$J:$J,0))</f>
        <v>#N/A</v>
      </c>
      <c r="W1984" s="270"/>
      <c r="X1984" s="270">
        <f t="shared" ca="1" si="97"/>
        <v>0</v>
      </c>
      <c r="Y1984" s="270"/>
      <c r="Z1984" s="270"/>
      <c r="AB1984" s="272" t="str">
        <f t="shared" si="98"/>
        <v/>
      </c>
    </row>
    <row r="1985" spans="1:28" s="271" customFormat="1" ht="20.25">
      <c r="A1985" s="215"/>
      <c r="B1985" s="216" t="str">
        <f>IF(LEN(A1985)=0,"",INDEX('Smelter Look-up'!$A:$A,MATCH($A1985,'Smelter Look-up'!$E:$E,0)))</f>
        <v/>
      </c>
      <c r="C1985" s="220" t="str">
        <f>IF(LEN(A1985)=0,"",INDEX('Smelter Look-up'!$C:$C,MATCH($A1985,'Smelter Look-up'!$E:$E,0)))</f>
        <v/>
      </c>
      <c r="D1985" s="216"/>
      <c r="E1985" s="216" t="str">
        <f ca="1">IF(ISERROR($V1985),"",OFFSET('Smelter Look-up'!$D$4,$V1985-4,0)&amp;"")</f>
        <v/>
      </c>
      <c r="F1985" s="216" t="str">
        <f ca="1">IF(ISERROR($V1985),"",OFFSET('Smelter Look-up'!$E$4,$V1985-4,0))</f>
        <v/>
      </c>
      <c r="G1985" s="216" t="str">
        <f ca="1">IF(C1985=$X$4,"Enter smelter details", IF(ISERROR($V1985),"",OFFSET('Smelter Look-up'!$F$4,$V1985-4,0)))</f>
        <v/>
      </c>
      <c r="H1985" s="217" t="str">
        <f ca="1">IF(ISERROR($V1985),"",OFFSET('Smelter Look-up'!$G$4,$V1985-4,0))</f>
        <v/>
      </c>
      <c r="I1985" s="218" t="str">
        <f ca="1">IF(ISERROR($V1985),"",OFFSET('Smelter Look-up'!$H$4,$V1985-4,0))</f>
        <v/>
      </c>
      <c r="J1985" s="218" t="str">
        <f ca="1">IF(ISERROR($V1985),"",OFFSET('Smelter Look-up'!$I$4,$V1985-4,0))</f>
        <v/>
      </c>
      <c r="K1985" s="267"/>
      <c r="L1985" s="267"/>
      <c r="M1985" s="267"/>
      <c r="N1985" s="267"/>
      <c r="O1985" s="267"/>
      <c r="P1985" s="219"/>
      <c r="Q1985" s="268"/>
      <c r="R1985" s="216" t="str">
        <f ca="1">IF(ISERROR($V1985),"",OFFSET('Smelter Look-up'!$C$4,$V1985-4,0)&amp;"")</f>
        <v/>
      </c>
      <c r="S1985" s="224" t="str">
        <f t="shared" ca="1" si="96"/>
        <v/>
      </c>
      <c r="T1985" s="224" t="str">
        <f ca="1">IF(B1985="","",IF(ISERROR(MATCH($J1985,SorP!$B$1:$B$6230,0)),"",INDIRECT("'SorP'!$A$"&amp;MATCH($J1985,SorP!$B$1:$B$6230,0))))</f>
        <v/>
      </c>
      <c r="U1985" s="239"/>
      <c r="V1985" s="269" t="e">
        <f>IF(C1985="",NA(),MATCH($B1985&amp;$C1985,'Smelter Look-up'!$J:$J,0))</f>
        <v>#N/A</v>
      </c>
      <c r="W1985" s="270"/>
      <c r="X1985" s="270">
        <f t="shared" ca="1" si="97"/>
        <v>0</v>
      </c>
      <c r="Y1985" s="270"/>
      <c r="Z1985" s="270"/>
      <c r="AB1985" s="272" t="str">
        <f t="shared" si="98"/>
        <v/>
      </c>
    </row>
    <row r="1986" spans="1:28" s="271" customFormat="1" ht="20.25">
      <c r="A1986" s="215"/>
      <c r="B1986" s="216" t="str">
        <f>IF(LEN(A1986)=0,"",INDEX('Smelter Look-up'!$A:$A,MATCH($A1986,'Smelter Look-up'!$E:$E,0)))</f>
        <v/>
      </c>
      <c r="C1986" s="220" t="str">
        <f>IF(LEN(A1986)=0,"",INDEX('Smelter Look-up'!$C:$C,MATCH($A1986,'Smelter Look-up'!$E:$E,0)))</f>
        <v/>
      </c>
      <c r="D1986" s="216"/>
      <c r="E1986" s="216" t="str">
        <f ca="1">IF(ISERROR($V1986),"",OFFSET('Smelter Look-up'!$D$4,$V1986-4,0)&amp;"")</f>
        <v/>
      </c>
      <c r="F1986" s="216" t="str">
        <f ca="1">IF(ISERROR($V1986),"",OFFSET('Smelter Look-up'!$E$4,$V1986-4,0))</f>
        <v/>
      </c>
      <c r="G1986" s="216" t="str">
        <f ca="1">IF(C1986=$X$4,"Enter smelter details", IF(ISERROR($V1986),"",OFFSET('Smelter Look-up'!$F$4,$V1986-4,0)))</f>
        <v/>
      </c>
      <c r="H1986" s="217" t="str">
        <f ca="1">IF(ISERROR($V1986),"",OFFSET('Smelter Look-up'!$G$4,$V1986-4,0))</f>
        <v/>
      </c>
      <c r="I1986" s="218" t="str">
        <f ca="1">IF(ISERROR($V1986),"",OFFSET('Smelter Look-up'!$H$4,$V1986-4,0))</f>
        <v/>
      </c>
      <c r="J1986" s="218" t="str">
        <f ca="1">IF(ISERROR($V1986),"",OFFSET('Smelter Look-up'!$I$4,$V1986-4,0))</f>
        <v/>
      </c>
      <c r="K1986" s="267"/>
      <c r="L1986" s="267"/>
      <c r="M1986" s="267"/>
      <c r="N1986" s="267"/>
      <c r="O1986" s="267"/>
      <c r="P1986" s="219"/>
      <c r="Q1986" s="268"/>
      <c r="R1986" s="216" t="str">
        <f ca="1">IF(ISERROR($V1986),"",OFFSET('Smelter Look-up'!$C$4,$V1986-4,0)&amp;"")</f>
        <v/>
      </c>
      <c r="S1986" s="224" t="str">
        <f t="shared" ca="1" si="96"/>
        <v/>
      </c>
      <c r="T1986" s="224" t="str">
        <f ca="1">IF(B1986="","",IF(ISERROR(MATCH($J1986,SorP!$B$1:$B$6230,0)),"",INDIRECT("'SorP'!$A$"&amp;MATCH($J1986,SorP!$B$1:$B$6230,0))))</f>
        <v/>
      </c>
      <c r="U1986" s="239"/>
      <c r="V1986" s="269" t="e">
        <f>IF(C1986="",NA(),MATCH($B1986&amp;$C1986,'Smelter Look-up'!$J:$J,0))</f>
        <v>#N/A</v>
      </c>
      <c r="W1986" s="270"/>
      <c r="X1986" s="270">
        <f t="shared" ca="1" si="97"/>
        <v>0</v>
      </c>
      <c r="Y1986" s="270"/>
      <c r="Z1986" s="270"/>
      <c r="AB1986" s="272" t="str">
        <f t="shared" si="98"/>
        <v/>
      </c>
    </row>
    <row r="1987" spans="1:28" s="271" customFormat="1" ht="20.25">
      <c r="A1987" s="215"/>
      <c r="B1987" s="216" t="str">
        <f>IF(LEN(A1987)=0,"",INDEX('Smelter Look-up'!$A:$A,MATCH($A1987,'Smelter Look-up'!$E:$E,0)))</f>
        <v/>
      </c>
      <c r="C1987" s="220" t="str">
        <f>IF(LEN(A1987)=0,"",INDEX('Smelter Look-up'!$C:$C,MATCH($A1987,'Smelter Look-up'!$E:$E,0)))</f>
        <v/>
      </c>
      <c r="D1987" s="216"/>
      <c r="E1987" s="216" t="str">
        <f ca="1">IF(ISERROR($V1987),"",OFFSET('Smelter Look-up'!$D$4,$V1987-4,0)&amp;"")</f>
        <v/>
      </c>
      <c r="F1987" s="216" t="str">
        <f ca="1">IF(ISERROR($V1987),"",OFFSET('Smelter Look-up'!$E$4,$V1987-4,0))</f>
        <v/>
      </c>
      <c r="G1987" s="216" t="str">
        <f ca="1">IF(C1987=$X$4,"Enter smelter details", IF(ISERROR($V1987),"",OFFSET('Smelter Look-up'!$F$4,$V1987-4,0)))</f>
        <v/>
      </c>
      <c r="H1987" s="217" t="str">
        <f ca="1">IF(ISERROR($V1987),"",OFFSET('Smelter Look-up'!$G$4,$V1987-4,0))</f>
        <v/>
      </c>
      <c r="I1987" s="218" t="str">
        <f ca="1">IF(ISERROR($V1987),"",OFFSET('Smelter Look-up'!$H$4,$V1987-4,0))</f>
        <v/>
      </c>
      <c r="J1987" s="218" t="str">
        <f ca="1">IF(ISERROR($V1987),"",OFFSET('Smelter Look-up'!$I$4,$V1987-4,0))</f>
        <v/>
      </c>
      <c r="K1987" s="267"/>
      <c r="L1987" s="267"/>
      <c r="M1987" s="267"/>
      <c r="N1987" s="267"/>
      <c r="O1987" s="267"/>
      <c r="P1987" s="219"/>
      <c r="Q1987" s="268"/>
      <c r="R1987" s="216" t="str">
        <f ca="1">IF(ISERROR($V1987),"",OFFSET('Smelter Look-up'!$C$4,$V1987-4,0)&amp;"")</f>
        <v/>
      </c>
      <c r="S1987" s="224" t="str">
        <f t="shared" ca="1" si="96"/>
        <v/>
      </c>
      <c r="T1987" s="224" t="str">
        <f ca="1">IF(B1987="","",IF(ISERROR(MATCH($J1987,SorP!$B$1:$B$6230,0)),"",INDIRECT("'SorP'!$A$"&amp;MATCH($J1987,SorP!$B$1:$B$6230,0))))</f>
        <v/>
      </c>
      <c r="U1987" s="239"/>
      <c r="V1987" s="269" t="e">
        <f>IF(C1987="",NA(),MATCH($B1987&amp;$C1987,'Smelter Look-up'!$J:$J,0))</f>
        <v>#N/A</v>
      </c>
      <c r="W1987" s="270"/>
      <c r="X1987" s="270">
        <f t="shared" ca="1" si="97"/>
        <v>0</v>
      </c>
      <c r="Y1987" s="270"/>
      <c r="Z1987" s="270"/>
      <c r="AB1987" s="272" t="str">
        <f t="shared" si="98"/>
        <v/>
      </c>
    </row>
    <row r="1988" spans="1:28" s="271" customFormat="1" ht="20.25">
      <c r="A1988" s="215"/>
      <c r="B1988" s="216" t="str">
        <f>IF(LEN(A1988)=0,"",INDEX('Smelter Look-up'!$A:$A,MATCH($A1988,'Smelter Look-up'!$E:$E,0)))</f>
        <v/>
      </c>
      <c r="C1988" s="220" t="str">
        <f>IF(LEN(A1988)=0,"",INDEX('Smelter Look-up'!$C:$C,MATCH($A1988,'Smelter Look-up'!$E:$E,0)))</f>
        <v/>
      </c>
      <c r="D1988" s="216"/>
      <c r="E1988" s="216" t="str">
        <f ca="1">IF(ISERROR($V1988),"",OFFSET('Smelter Look-up'!$D$4,$V1988-4,0)&amp;"")</f>
        <v/>
      </c>
      <c r="F1988" s="216" t="str">
        <f ca="1">IF(ISERROR($V1988),"",OFFSET('Smelter Look-up'!$E$4,$V1988-4,0))</f>
        <v/>
      </c>
      <c r="G1988" s="216" t="str">
        <f ca="1">IF(C1988=$X$4,"Enter smelter details", IF(ISERROR($V1988),"",OFFSET('Smelter Look-up'!$F$4,$V1988-4,0)))</f>
        <v/>
      </c>
      <c r="H1988" s="217" t="str">
        <f ca="1">IF(ISERROR($V1988),"",OFFSET('Smelter Look-up'!$G$4,$V1988-4,0))</f>
        <v/>
      </c>
      <c r="I1988" s="218" t="str">
        <f ca="1">IF(ISERROR($V1988),"",OFFSET('Smelter Look-up'!$H$4,$V1988-4,0))</f>
        <v/>
      </c>
      <c r="J1988" s="218" t="str">
        <f ca="1">IF(ISERROR($V1988),"",OFFSET('Smelter Look-up'!$I$4,$V1988-4,0))</f>
        <v/>
      </c>
      <c r="K1988" s="267"/>
      <c r="L1988" s="267"/>
      <c r="M1988" s="267"/>
      <c r="N1988" s="267"/>
      <c r="O1988" s="267"/>
      <c r="P1988" s="219"/>
      <c r="Q1988" s="268"/>
      <c r="R1988" s="216" t="str">
        <f ca="1">IF(ISERROR($V1988),"",OFFSET('Smelter Look-up'!$C$4,$V1988-4,0)&amp;"")</f>
        <v/>
      </c>
      <c r="S1988" s="224" t="str">
        <f t="shared" ca="1" si="96"/>
        <v/>
      </c>
      <c r="T1988" s="224" t="str">
        <f ca="1">IF(B1988="","",IF(ISERROR(MATCH($J1988,SorP!$B$1:$B$6230,0)),"",INDIRECT("'SorP'!$A$"&amp;MATCH($J1988,SorP!$B$1:$B$6230,0))))</f>
        <v/>
      </c>
      <c r="U1988" s="239"/>
      <c r="V1988" s="269" t="e">
        <f>IF(C1988="",NA(),MATCH($B1988&amp;$C1988,'Smelter Look-up'!$J:$J,0))</f>
        <v>#N/A</v>
      </c>
      <c r="W1988" s="270"/>
      <c r="X1988" s="270">
        <f t="shared" ca="1" si="97"/>
        <v>0</v>
      </c>
      <c r="Y1988" s="270"/>
      <c r="Z1988" s="270"/>
      <c r="AB1988" s="272" t="str">
        <f t="shared" si="98"/>
        <v/>
      </c>
    </row>
    <row r="1989" spans="1:28" s="271" customFormat="1" ht="20.25">
      <c r="A1989" s="215"/>
      <c r="B1989" s="216" t="str">
        <f>IF(LEN(A1989)=0,"",INDEX('Smelter Look-up'!$A:$A,MATCH($A1989,'Smelter Look-up'!$E:$E,0)))</f>
        <v/>
      </c>
      <c r="C1989" s="220" t="str">
        <f>IF(LEN(A1989)=0,"",INDEX('Smelter Look-up'!$C:$C,MATCH($A1989,'Smelter Look-up'!$E:$E,0)))</f>
        <v/>
      </c>
      <c r="D1989" s="216"/>
      <c r="E1989" s="216" t="str">
        <f ca="1">IF(ISERROR($V1989),"",OFFSET('Smelter Look-up'!$D$4,$V1989-4,0)&amp;"")</f>
        <v/>
      </c>
      <c r="F1989" s="216" t="str">
        <f ca="1">IF(ISERROR($V1989),"",OFFSET('Smelter Look-up'!$E$4,$V1989-4,0))</f>
        <v/>
      </c>
      <c r="G1989" s="216" t="str">
        <f ca="1">IF(C1989=$X$4,"Enter smelter details", IF(ISERROR($V1989),"",OFFSET('Smelter Look-up'!$F$4,$V1989-4,0)))</f>
        <v/>
      </c>
      <c r="H1989" s="217" t="str">
        <f ca="1">IF(ISERROR($V1989),"",OFFSET('Smelter Look-up'!$G$4,$V1989-4,0))</f>
        <v/>
      </c>
      <c r="I1989" s="218" t="str">
        <f ca="1">IF(ISERROR($V1989),"",OFFSET('Smelter Look-up'!$H$4,$V1989-4,0))</f>
        <v/>
      </c>
      <c r="J1989" s="218" t="str">
        <f ca="1">IF(ISERROR($V1989),"",OFFSET('Smelter Look-up'!$I$4,$V1989-4,0))</f>
        <v/>
      </c>
      <c r="K1989" s="267"/>
      <c r="L1989" s="267"/>
      <c r="M1989" s="267"/>
      <c r="N1989" s="267"/>
      <c r="O1989" s="267"/>
      <c r="P1989" s="219"/>
      <c r="Q1989" s="268"/>
      <c r="R1989" s="216" t="str">
        <f ca="1">IF(ISERROR($V1989),"",OFFSET('Smelter Look-up'!$C$4,$V1989-4,0)&amp;"")</f>
        <v/>
      </c>
      <c r="S1989" s="224" t="str">
        <f t="shared" ca="1" si="96"/>
        <v/>
      </c>
      <c r="T1989" s="224" t="str">
        <f ca="1">IF(B1989="","",IF(ISERROR(MATCH($J1989,SorP!$B$1:$B$6230,0)),"",INDIRECT("'SorP'!$A$"&amp;MATCH($J1989,SorP!$B$1:$B$6230,0))))</f>
        <v/>
      </c>
      <c r="U1989" s="239"/>
      <c r="V1989" s="269" t="e">
        <f>IF(C1989="",NA(),MATCH($B1989&amp;$C1989,'Smelter Look-up'!$J:$J,0))</f>
        <v>#N/A</v>
      </c>
      <c r="W1989" s="270"/>
      <c r="X1989" s="270">
        <f t="shared" ca="1" si="97"/>
        <v>0</v>
      </c>
      <c r="Y1989" s="270"/>
      <c r="Z1989" s="270"/>
      <c r="AB1989" s="272" t="str">
        <f t="shared" si="98"/>
        <v/>
      </c>
    </row>
    <row r="1990" spans="1:28" s="271" customFormat="1" ht="20.25">
      <c r="A1990" s="215"/>
      <c r="B1990" s="216" t="str">
        <f>IF(LEN(A1990)=0,"",INDEX('Smelter Look-up'!$A:$A,MATCH($A1990,'Smelter Look-up'!$E:$E,0)))</f>
        <v/>
      </c>
      <c r="C1990" s="220" t="str">
        <f>IF(LEN(A1990)=0,"",INDEX('Smelter Look-up'!$C:$C,MATCH($A1990,'Smelter Look-up'!$E:$E,0)))</f>
        <v/>
      </c>
      <c r="D1990" s="216"/>
      <c r="E1990" s="216" t="str">
        <f ca="1">IF(ISERROR($V1990),"",OFFSET('Smelter Look-up'!$D$4,$V1990-4,0)&amp;"")</f>
        <v/>
      </c>
      <c r="F1990" s="216" t="str">
        <f ca="1">IF(ISERROR($V1990),"",OFFSET('Smelter Look-up'!$E$4,$V1990-4,0))</f>
        <v/>
      </c>
      <c r="G1990" s="216" t="str">
        <f ca="1">IF(C1990=$X$4,"Enter smelter details", IF(ISERROR($V1990),"",OFFSET('Smelter Look-up'!$F$4,$V1990-4,0)))</f>
        <v/>
      </c>
      <c r="H1990" s="217" t="str">
        <f ca="1">IF(ISERROR($V1990),"",OFFSET('Smelter Look-up'!$G$4,$V1990-4,0))</f>
        <v/>
      </c>
      <c r="I1990" s="218" t="str">
        <f ca="1">IF(ISERROR($V1990),"",OFFSET('Smelter Look-up'!$H$4,$V1990-4,0))</f>
        <v/>
      </c>
      <c r="J1990" s="218" t="str">
        <f ca="1">IF(ISERROR($V1990),"",OFFSET('Smelter Look-up'!$I$4,$V1990-4,0))</f>
        <v/>
      </c>
      <c r="K1990" s="267"/>
      <c r="L1990" s="267"/>
      <c r="M1990" s="267"/>
      <c r="N1990" s="267"/>
      <c r="O1990" s="267"/>
      <c r="P1990" s="219"/>
      <c r="Q1990" s="268"/>
      <c r="R1990" s="216" t="str">
        <f ca="1">IF(ISERROR($V1990),"",OFFSET('Smelter Look-up'!$C$4,$V1990-4,0)&amp;"")</f>
        <v/>
      </c>
      <c r="S1990" s="224" t="str">
        <f t="shared" ca="1" si="96"/>
        <v/>
      </c>
      <c r="T1990" s="224" t="str">
        <f ca="1">IF(B1990="","",IF(ISERROR(MATCH($J1990,SorP!$B$1:$B$6230,0)),"",INDIRECT("'SorP'!$A$"&amp;MATCH($J1990,SorP!$B$1:$B$6230,0))))</f>
        <v/>
      </c>
      <c r="U1990" s="239"/>
      <c r="V1990" s="269" t="e">
        <f>IF(C1990="",NA(),MATCH($B1990&amp;$C1990,'Smelter Look-up'!$J:$J,0))</f>
        <v>#N/A</v>
      </c>
      <c r="W1990" s="270"/>
      <c r="X1990" s="270">
        <f t="shared" ca="1" si="97"/>
        <v>0</v>
      </c>
      <c r="Y1990" s="270"/>
      <c r="Z1990" s="270"/>
      <c r="AB1990" s="272" t="str">
        <f t="shared" si="98"/>
        <v/>
      </c>
    </row>
    <row r="1991" spans="1:28" s="271" customFormat="1" ht="20.25">
      <c r="A1991" s="215"/>
      <c r="B1991" s="216" t="str">
        <f>IF(LEN(A1991)=0,"",INDEX('Smelter Look-up'!$A:$A,MATCH($A1991,'Smelter Look-up'!$E:$E,0)))</f>
        <v/>
      </c>
      <c r="C1991" s="220" t="str">
        <f>IF(LEN(A1991)=0,"",INDEX('Smelter Look-up'!$C:$C,MATCH($A1991,'Smelter Look-up'!$E:$E,0)))</f>
        <v/>
      </c>
      <c r="D1991" s="216"/>
      <c r="E1991" s="216" t="str">
        <f ca="1">IF(ISERROR($V1991),"",OFFSET('Smelter Look-up'!$D$4,$V1991-4,0)&amp;"")</f>
        <v/>
      </c>
      <c r="F1991" s="216" t="str">
        <f ca="1">IF(ISERROR($V1991),"",OFFSET('Smelter Look-up'!$E$4,$V1991-4,0))</f>
        <v/>
      </c>
      <c r="G1991" s="216" t="str">
        <f ca="1">IF(C1991=$X$4,"Enter smelter details", IF(ISERROR($V1991),"",OFFSET('Smelter Look-up'!$F$4,$V1991-4,0)))</f>
        <v/>
      </c>
      <c r="H1991" s="217" t="str">
        <f ca="1">IF(ISERROR($V1991),"",OFFSET('Smelter Look-up'!$G$4,$V1991-4,0))</f>
        <v/>
      </c>
      <c r="I1991" s="218" t="str">
        <f ca="1">IF(ISERROR($V1991),"",OFFSET('Smelter Look-up'!$H$4,$V1991-4,0))</f>
        <v/>
      </c>
      <c r="J1991" s="218" t="str">
        <f ca="1">IF(ISERROR($V1991),"",OFFSET('Smelter Look-up'!$I$4,$V1991-4,0))</f>
        <v/>
      </c>
      <c r="K1991" s="267"/>
      <c r="L1991" s="267"/>
      <c r="M1991" s="267"/>
      <c r="N1991" s="267"/>
      <c r="O1991" s="267"/>
      <c r="P1991" s="219"/>
      <c r="Q1991" s="268"/>
      <c r="R1991" s="216" t="str">
        <f ca="1">IF(ISERROR($V1991),"",OFFSET('Smelter Look-up'!$C$4,$V1991-4,0)&amp;"")</f>
        <v/>
      </c>
      <c r="S1991" s="224" t="str">
        <f t="shared" ca="1" si="96"/>
        <v/>
      </c>
      <c r="T1991" s="224" t="str">
        <f ca="1">IF(B1991="","",IF(ISERROR(MATCH($J1991,SorP!$B$1:$B$6230,0)),"",INDIRECT("'SorP'!$A$"&amp;MATCH($J1991,SorP!$B$1:$B$6230,0))))</f>
        <v/>
      </c>
      <c r="U1991" s="239"/>
      <c r="V1991" s="269" t="e">
        <f>IF(C1991="",NA(),MATCH($B1991&amp;$C1991,'Smelter Look-up'!$J:$J,0))</f>
        <v>#N/A</v>
      </c>
      <c r="W1991" s="270"/>
      <c r="X1991" s="270">
        <f t="shared" ca="1" si="97"/>
        <v>0</v>
      </c>
      <c r="Y1991" s="270"/>
      <c r="Z1991" s="270"/>
      <c r="AB1991" s="272" t="str">
        <f t="shared" si="98"/>
        <v/>
      </c>
    </row>
    <row r="1992" spans="1:28" s="271" customFormat="1" ht="20.25">
      <c r="A1992" s="215"/>
      <c r="B1992" s="216" t="str">
        <f>IF(LEN(A1992)=0,"",INDEX('Smelter Look-up'!$A:$A,MATCH($A1992,'Smelter Look-up'!$E:$E,0)))</f>
        <v/>
      </c>
      <c r="C1992" s="220" t="str">
        <f>IF(LEN(A1992)=0,"",INDEX('Smelter Look-up'!$C:$C,MATCH($A1992,'Smelter Look-up'!$E:$E,0)))</f>
        <v/>
      </c>
      <c r="D1992" s="216"/>
      <c r="E1992" s="216" t="str">
        <f ca="1">IF(ISERROR($V1992),"",OFFSET('Smelter Look-up'!$D$4,$V1992-4,0)&amp;"")</f>
        <v/>
      </c>
      <c r="F1992" s="216" t="str">
        <f ca="1">IF(ISERROR($V1992),"",OFFSET('Smelter Look-up'!$E$4,$V1992-4,0))</f>
        <v/>
      </c>
      <c r="G1992" s="216" t="str">
        <f ca="1">IF(C1992=$X$4,"Enter smelter details", IF(ISERROR($V1992),"",OFFSET('Smelter Look-up'!$F$4,$V1992-4,0)))</f>
        <v/>
      </c>
      <c r="H1992" s="217" t="str">
        <f ca="1">IF(ISERROR($V1992),"",OFFSET('Smelter Look-up'!$G$4,$V1992-4,0))</f>
        <v/>
      </c>
      <c r="I1992" s="218" t="str">
        <f ca="1">IF(ISERROR($V1992),"",OFFSET('Smelter Look-up'!$H$4,$V1992-4,0))</f>
        <v/>
      </c>
      <c r="J1992" s="218" t="str">
        <f ca="1">IF(ISERROR($V1992),"",OFFSET('Smelter Look-up'!$I$4,$V1992-4,0))</f>
        <v/>
      </c>
      <c r="K1992" s="267"/>
      <c r="L1992" s="267"/>
      <c r="M1992" s="267"/>
      <c r="N1992" s="267"/>
      <c r="O1992" s="267"/>
      <c r="P1992" s="219"/>
      <c r="Q1992" s="268"/>
      <c r="R1992" s="216" t="str">
        <f ca="1">IF(ISERROR($V1992),"",OFFSET('Smelter Look-up'!$C$4,$V1992-4,0)&amp;"")</f>
        <v/>
      </c>
      <c r="S1992" s="224" t="str">
        <f t="shared" ca="1" si="96"/>
        <v/>
      </c>
      <c r="T1992" s="224" t="str">
        <f ca="1">IF(B1992="","",IF(ISERROR(MATCH($J1992,SorP!$B$1:$B$6230,0)),"",INDIRECT("'SorP'!$A$"&amp;MATCH($J1992,SorP!$B$1:$B$6230,0))))</f>
        <v/>
      </c>
      <c r="U1992" s="239"/>
      <c r="V1992" s="269" t="e">
        <f>IF(C1992="",NA(),MATCH($B1992&amp;$C1992,'Smelter Look-up'!$J:$J,0))</f>
        <v>#N/A</v>
      </c>
      <c r="W1992" s="270"/>
      <c r="X1992" s="270">
        <f t="shared" ca="1" si="97"/>
        <v>0</v>
      </c>
      <c r="Y1992" s="270"/>
      <c r="Z1992" s="270"/>
      <c r="AB1992" s="272" t="str">
        <f t="shared" si="98"/>
        <v/>
      </c>
    </row>
    <row r="1993" spans="1:28" s="271" customFormat="1" ht="20.25">
      <c r="A1993" s="215"/>
      <c r="B1993" s="216" t="str">
        <f>IF(LEN(A1993)=0,"",INDEX('Smelter Look-up'!$A:$A,MATCH($A1993,'Smelter Look-up'!$E:$E,0)))</f>
        <v/>
      </c>
      <c r="C1993" s="220" t="str">
        <f>IF(LEN(A1993)=0,"",INDEX('Smelter Look-up'!$C:$C,MATCH($A1993,'Smelter Look-up'!$E:$E,0)))</f>
        <v/>
      </c>
      <c r="D1993" s="216"/>
      <c r="E1993" s="216" t="str">
        <f ca="1">IF(ISERROR($V1993),"",OFFSET('Smelter Look-up'!$D$4,$V1993-4,0)&amp;"")</f>
        <v/>
      </c>
      <c r="F1993" s="216" t="str">
        <f ca="1">IF(ISERROR($V1993),"",OFFSET('Smelter Look-up'!$E$4,$V1993-4,0))</f>
        <v/>
      </c>
      <c r="G1993" s="216" t="str">
        <f ca="1">IF(C1993=$X$4,"Enter smelter details", IF(ISERROR($V1993),"",OFFSET('Smelter Look-up'!$F$4,$V1993-4,0)))</f>
        <v/>
      </c>
      <c r="H1993" s="217" t="str">
        <f ca="1">IF(ISERROR($V1993),"",OFFSET('Smelter Look-up'!$G$4,$V1993-4,0))</f>
        <v/>
      </c>
      <c r="I1993" s="218" t="str">
        <f ca="1">IF(ISERROR($V1993),"",OFFSET('Smelter Look-up'!$H$4,$V1993-4,0))</f>
        <v/>
      </c>
      <c r="J1993" s="218" t="str">
        <f ca="1">IF(ISERROR($V1993),"",OFFSET('Smelter Look-up'!$I$4,$V1993-4,0))</f>
        <v/>
      </c>
      <c r="K1993" s="267"/>
      <c r="L1993" s="267"/>
      <c r="M1993" s="267"/>
      <c r="N1993" s="267"/>
      <c r="O1993" s="267"/>
      <c r="P1993" s="219"/>
      <c r="Q1993" s="268"/>
      <c r="R1993" s="216" t="str">
        <f ca="1">IF(ISERROR($V1993),"",OFFSET('Smelter Look-up'!$C$4,$V1993-4,0)&amp;"")</f>
        <v/>
      </c>
      <c r="S1993" s="224" t="str">
        <f t="shared" ca="1" si="96"/>
        <v/>
      </c>
      <c r="T1993" s="224" t="str">
        <f ca="1">IF(B1993="","",IF(ISERROR(MATCH($J1993,SorP!$B$1:$B$6230,0)),"",INDIRECT("'SorP'!$A$"&amp;MATCH($J1993,SorP!$B$1:$B$6230,0))))</f>
        <v/>
      </c>
      <c r="U1993" s="239"/>
      <c r="V1993" s="269" t="e">
        <f>IF(C1993="",NA(),MATCH($B1993&amp;$C1993,'Smelter Look-up'!$J:$J,0))</f>
        <v>#N/A</v>
      </c>
      <c r="W1993" s="270"/>
      <c r="X1993" s="270">
        <f t="shared" ca="1" si="97"/>
        <v>0</v>
      </c>
      <c r="Y1993" s="270"/>
      <c r="Z1993" s="270"/>
      <c r="AB1993" s="272" t="str">
        <f t="shared" si="98"/>
        <v/>
      </c>
    </row>
    <row r="1994" spans="1:28" s="271" customFormat="1" ht="20.25">
      <c r="A1994" s="215"/>
      <c r="B1994" s="216" t="str">
        <f>IF(LEN(A1994)=0,"",INDEX('Smelter Look-up'!$A:$A,MATCH($A1994,'Smelter Look-up'!$E:$E,0)))</f>
        <v/>
      </c>
      <c r="C1994" s="220" t="str">
        <f>IF(LEN(A1994)=0,"",INDEX('Smelter Look-up'!$C:$C,MATCH($A1994,'Smelter Look-up'!$E:$E,0)))</f>
        <v/>
      </c>
      <c r="D1994" s="216"/>
      <c r="E1994" s="216" t="str">
        <f ca="1">IF(ISERROR($V1994),"",OFFSET('Smelter Look-up'!$D$4,$V1994-4,0)&amp;"")</f>
        <v/>
      </c>
      <c r="F1994" s="216" t="str">
        <f ca="1">IF(ISERROR($V1994),"",OFFSET('Smelter Look-up'!$E$4,$V1994-4,0))</f>
        <v/>
      </c>
      <c r="G1994" s="216" t="str">
        <f ca="1">IF(C1994=$X$4,"Enter smelter details", IF(ISERROR($V1994),"",OFFSET('Smelter Look-up'!$F$4,$V1994-4,0)))</f>
        <v/>
      </c>
      <c r="H1994" s="217" t="str">
        <f ca="1">IF(ISERROR($V1994),"",OFFSET('Smelter Look-up'!$G$4,$V1994-4,0))</f>
        <v/>
      </c>
      <c r="I1994" s="218" t="str">
        <f ca="1">IF(ISERROR($V1994),"",OFFSET('Smelter Look-up'!$H$4,$V1994-4,0))</f>
        <v/>
      </c>
      <c r="J1994" s="218" t="str">
        <f ca="1">IF(ISERROR($V1994),"",OFFSET('Smelter Look-up'!$I$4,$V1994-4,0))</f>
        <v/>
      </c>
      <c r="K1994" s="267"/>
      <c r="L1994" s="267"/>
      <c r="M1994" s="267"/>
      <c r="N1994" s="267"/>
      <c r="O1994" s="267"/>
      <c r="P1994" s="219"/>
      <c r="Q1994" s="268"/>
      <c r="R1994" s="216" t="str">
        <f ca="1">IF(ISERROR($V1994),"",OFFSET('Smelter Look-up'!$C$4,$V1994-4,0)&amp;"")</f>
        <v/>
      </c>
      <c r="S1994" s="224" t="str">
        <f t="shared" ca="1" si="96"/>
        <v/>
      </c>
      <c r="T1994" s="224" t="str">
        <f ca="1">IF(B1994="","",IF(ISERROR(MATCH($J1994,SorP!$B$1:$B$6230,0)),"",INDIRECT("'SorP'!$A$"&amp;MATCH($J1994,SorP!$B$1:$B$6230,0))))</f>
        <v/>
      </c>
      <c r="U1994" s="239"/>
      <c r="V1994" s="269" t="e">
        <f>IF(C1994="",NA(),MATCH($B1994&amp;$C1994,'Smelter Look-up'!$J:$J,0))</f>
        <v>#N/A</v>
      </c>
      <c r="W1994" s="270"/>
      <c r="X1994" s="270">
        <f t="shared" ca="1" si="97"/>
        <v>0</v>
      </c>
      <c r="Y1994" s="270"/>
      <c r="Z1994" s="270"/>
      <c r="AB1994" s="272" t="str">
        <f t="shared" si="98"/>
        <v/>
      </c>
    </row>
    <row r="1995" spans="1:28" s="271" customFormat="1" ht="20.25">
      <c r="A1995" s="215"/>
      <c r="B1995" s="216" t="str">
        <f>IF(LEN(A1995)=0,"",INDEX('Smelter Look-up'!$A:$A,MATCH($A1995,'Smelter Look-up'!$E:$E,0)))</f>
        <v/>
      </c>
      <c r="C1995" s="220" t="str">
        <f>IF(LEN(A1995)=0,"",INDEX('Smelter Look-up'!$C:$C,MATCH($A1995,'Smelter Look-up'!$E:$E,0)))</f>
        <v/>
      </c>
      <c r="D1995" s="216"/>
      <c r="E1995" s="216" t="str">
        <f ca="1">IF(ISERROR($V1995),"",OFFSET('Smelter Look-up'!$D$4,$V1995-4,0)&amp;"")</f>
        <v/>
      </c>
      <c r="F1995" s="216" t="str">
        <f ca="1">IF(ISERROR($V1995),"",OFFSET('Smelter Look-up'!$E$4,$V1995-4,0))</f>
        <v/>
      </c>
      <c r="G1995" s="216" t="str">
        <f ca="1">IF(C1995=$X$4,"Enter smelter details", IF(ISERROR($V1995),"",OFFSET('Smelter Look-up'!$F$4,$V1995-4,0)))</f>
        <v/>
      </c>
      <c r="H1995" s="217" t="str">
        <f ca="1">IF(ISERROR($V1995),"",OFFSET('Smelter Look-up'!$G$4,$V1995-4,0))</f>
        <v/>
      </c>
      <c r="I1995" s="218" t="str">
        <f ca="1">IF(ISERROR($V1995),"",OFFSET('Smelter Look-up'!$H$4,$V1995-4,0))</f>
        <v/>
      </c>
      <c r="J1995" s="218" t="str">
        <f ca="1">IF(ISERROR($V1995),"",OFFSET('Smelter Look-up'!$I$4,$V1995-4,0))</f>
        <v/>
      </c>
      <c r="K1995" s="267"/>
      <c r="L1995" s="267"/>
      <c r="M1995" s="267"/>
      <c r="N1995" s="267"/>
      <c r="O1995" s="267"/>
      <c r="P1995" s="219"/>
      <c r="Q1995" s="268"/>
      <c r="R1995" s="216" t="str">
        <f ca="1">IF(ISERROR($V1995),"",OFFSET('Smelter Look-up'!$C$4,$V1995-4,0)&amp;"")</f>
        <v/>
      </c>
      <c r="S1995" s="224" t="str">
        <f t="shared" ca="1" si="96"/>
        <v/>
      </c>
      <c r="T1995" s="224" t="str">
        <f ca="1">IF(B1995="","",IF(ISERROR(MATCH($J1995,SorP!$B$1:$B$6230,0)),"",INDIRECT("'SorP'!$A$"&amp;MATCH($J1995,SorP!$B$1:$B$6230,0))))</f>
        <v/>
      </c>
      <c r="U1995" s="239"/>
      <c r="V1995" s="269" t="e">
        <f>IF(C1995="",NA(),MATCH($B1995&amp;$C1995,'Smelter Look-up'!$J:$J,0))</f>
        <v>#N/A</v>
      </c>
      <c r="W1995" s="270"/>
      <c r="X1995" s="270">
        <f t="shared" ca="1" si="97"/>
        <v>0</v>
      </c>
      <c r="Y1995" s="270"/>
      <c r="Z1995" s="270"/>
      <c r="AB1995" s="272" t="str">
        <f t="shared" si="98"/>
        <v/>
      </c>
    </row>
    <row r="1996" spans="1:28" s="271" customFormat="1" ht="20.25">
      <c r="A1996" s="215"/>
      <c r="B1996" s="216" t="str">
        <f>IF(LEN(A1996)=0,"",INDEX('Smelter Look-up'!$A:$A,MATCH($A1996,'Smelter Look-up'!$E:$E,0)))</f>
        <v/>
      </c>
      <c r="C1996" s="220" t="str">
        <f>IF(LEN(A1996)=0,"",INDEX('Smelter Look-up'!$C:$C,MATCH($A1996,'Smelter Look-up'!$E:$E,0)))</f>
        <v/>
      </c>
      <c r="D1996" s="216"/>
      <c r="E1996" s="216" t="str">
        <f ca="1">IF(ISERROR($V1996),"",OFFSET('Smelter Look-up'!$D$4,$V1996-4,0)&amp;"")</f>
        <v/>
      </c>
      <c r="F1996" s="216" t="str">
        <f ca="1">IF(ISERROR($V1996),"",OFFSET('Smelter Look-up'!$E$4,$V1996-4,0))</f>
        <v/>
      </c>
      <c r="G1996" s="216" t="str">
        <f ca="1">IF(C1996=$X$4,"Enter smelter details", IF(ISERROR($V1996),"",OFFSET('Smelter Look-up'!$F$4,$V1996-4,0)))</f>
        <v/>
      </c>
      <c r="H1996" s="217" t="str">
        <f ca="1">IF(ISERROR($V1996),"",OFFSET('Smelter Look-up'!$G$4,$V1996-4,0))</f>
        <v/>
      </c>
      <c r="I1996" s="218" t="str">
        <f ca="1">IF(ISERROR($V1996),"",OFFSET('Smelter Look-up'!$H$4,$V1996-4,0))</f>
        <v/>
      </c>
      <c r="J1996" s="218" t="str">
        <f ca="1">IF(ISERROR($V1996),"",OFFSET('Smelter Look-up'!$I$4,$V1996-4,0))</f>
        <v/>
      </c>
      <c r="K1996" s="267"/>
      <c r="L1996" s="267"/>
      <c r="M1996" s="267"/>
      <c r="N1996" s="267"/>
      <c r="O1996" s="267"/>
      <c r="P1996" s="219"/>
      <c r="Q1996" s="268"/>
      <c r="R1996" s="216" t="str">
        <f ca="1">IF(ISERROR($V1996),"",OFFSET('Smelter Look-up'!$C$4,$V1996-4,0)&amp;"")</f>
        <v/>
      </c>
      <c r="S1996" s="224" t="str">
        <f t="shared" ca="1" si="96"/>
        <v/>
      </c>
      <c r="T1996" s="224" t="str">
        <f ca="1">IF(B1996="","",IF(ISERROR(MATCH($J1996,SorP!$B$1:$B$6230,0)),"",INDIRECT("'SorP'!$A$"&amp;MATCH($J1996,SorP!$B$1:$B$6230,0))))</f>
        <v/>
      </c>
      <c r="U1996" s="239"/>
      <c r="V1996" s="269" t="e">
        <f>IF(C1996="",NA(),MATCH($B1996&amp;$C1996,'Smelter Look-up'!$J:$J,0))</f>
        <v>#N/A</v>
      </c>
      <c r="W1996" s="270"/>
      <c r="X1996" s="270">
        <f t="shared" ca="1" si="97"/>
        <v>0</v>
      </c>
      <c r="Y1996" s="270"/>
      <c r="Z1996" s="270"/>
      <c r="AB1996" s="272" t="str">
        <f t="shared" si="98"/>
        <v/>
      </c>
    </row>
    <row r="1997" spans="1:28" s="271" customFormat="1" ht="20.25">
      <c r="A1997" s="215"/>
      <c r="B1997" s="216" t="str">
        <f>IF(LEN(A1997)=0,"",INDEX('Smelter Look-up'!$A:$A,MATCH($A1997,'Smelter Look-up'!$E:$E,0)))</f>
        <v/>
      </c>
      <c r="C1997" s="220" t="str">
        <f>IF(LEN(A1997)=0,"",INDEX('Smelter Look-up'!$C:$C,MATCH($A1997,'Smelter Look-up'!$E:$E,0)))</f>
        <v/>
      </c>
      <c r="D1997" s="216"/>
      <c r="E1997" s="216" t="str">
        <f ca="1">IF(ISERROR($V1997),"",OFFSET('Smelter Look-up'!$D$4,$V1997-4,0)&amp;"")</f>
        <v/>
      </c>
      <c r="F1997" s="216" t="str">
        <f ca="1">IF(ISERROR($V1997),"",OFFSET('Smelter Look-up'!$E$4,$V1997-4,0))</f>
        <v/>
      </c>
      <c r="G1997" s="216" t="str">
        <f ca="1">IF(C1997=$X$4,"Enter smelter details", IF(ISERROR($V1997),"",OFFSET('Smelter Look-up'!$F$4,$V1997-4,0)))</f>
        <v/>
      </c>
      <c r="H1997" s="217" t="str">
        <f ca="1">IF(ISERROR($V1997),"",OFFSET('Smelter Look-up'!$G$4,$V1997-4,0))</f>
        <v/>
      </c>
      <c r="I1997" s="218" t="str">
        <f ca="1">IF(ISERROR($V1997),"",OFFSET('Smelter Look-up'!$H$4,$V1997-4,0))</f>
        <v/>
      </c>
      <c r="J1997" s="218" t="str">
        <f ca="1">IF(ISERROR($V1997),"",OFFSET('Smelter Look-up'!$I$4,$V1997-4,0))</f>
        <v/>
      </c>
      <c r="K1997" s="267"/>
      <c r="L1997" s="267"/>
      <c r="M1997" s="267"/>
      <c r="N1997" s="267"/>
      <c r="O1997" s="267"/>
      <c r="P1997" s="219"/>
      <c r="Q1997" s="268"/>
      <c r="R1997" s="216" t="str">
        <f ca="1">IF(ISERROR($V1997),"",OFFSET('Smelter Look-up'!$C$4,$V1997-4,0)&amp;"")</f>
        <v/>
      </c>
      <c r="S1997" s="224" t="str">
        <f t="shared" ca="1" si="96"/>
        <v/>
      </c>
      <c r="T1997" s="224" t="str">
        <f ca="1">IF(B1997="","",IF(ISERROR(MATCH($J1997,SorP!$B$1:$B$6230,0)),"",INDIRECT("'SorP'!$A$"&amp;MATCH($J1997,SorP!$B$1:$B$6230,0))))</f>
        <v/>
      </c>
      <c r="U1997" s="239"/>
      <c r="V1997" s="269" t="e">
        <f>IF(C1997="",NA(),MATCH($B1997&amp;$C1997,'Smelter Look-up'!$J:$J,0))</f>
        <v>#N/A</v>
      </c>
      <c r="W1997" s="270"/>
      <c r="X1997" s="270">
        <f t="shared" ca="1" si="97"/>
        <v>0</v>
      </c>
      <c r="Y1997" s="270"/>
      <c r="Z1997" s="270"/>
      <c r="AB1997" s="272" t="str">
        <f t="shared" si="98"/>
        <v/>
      </c>
    </row>
    <row r="1998" spans="1:28" s="271" customFormat="1" ht="20.25">
      <c r="A1998" s="215"/>
      <c r="B1998" s="216" t="str">
        <f>IF(LEN(A1998)=0,"",INDEX('Smelter Look-up'!$A:$A,MATCH($A1998,'Smelter Look-up'!$E:$E,0)))</f>
        <v/>
      </c>
      <c r="C1998" s="220" t="str">
        <f>IF(LEN(A1998)=0,"",INDEX('Smelter Look-up'!$C:$C,MATCH($A1998,'Smelter Look-up'!$E:$E,0)))</f>
        <v/>
      </c>
      <c r="D1998" s="216"/>
      <c r="E1998" s="216" t="str">
        <f ca="1">IF(ISERROR($V1998),"",OFFSET('Smelter Look-up'!$D$4,$V1998-4,0)&amp;"")</f>
        <v/>
      </c>
      <c r="F1998" s="216" t="str">
        <f ca="1">IF(ISERROR($V1998),"",OFFSET('Smelter Look-up'!$E$4,$V1998-4,0))</f>
        <v/>
      </c>
      <c r="G1998" s="216" t="str">
        <f ca="1">IF(C1998=$X$4,"Enter smelter details", IF(ISERROR($V1998),"",OFFSET('Smelter Look-up'!$F$4,$V1998-4,0)))</f>
        <v/>
      </c>
      <c r="H1998" s="217" t="str">
        <f ca="1">IF(ISERROR($V1998),"",OFFSET('Smelter Look-up'!$G$4,$V1998-4,0))</f>
        <v/>
      </c>
      <c r="I1998" s="218" t="str">
        <f ca="1">IF(ISERROR($V1998),"",OFFSET('Smelter Look-up'!$H$4,$V1998-4,0))</f>
        <v/>
      </c>
      <c r="J1998" s="218" t="str">
        <f ca="1">IF(ISERROR($V1998),"",OFFSET('Smelter Look-up'!$I$4,$V1998-4,0))</f>
        <v/>
      </c>
      <c r="K1998" s="267"/>
      <c r="L1998" s="267"/>
      <c r="M1998" s="267"/>
      <c r="N1998" s="267"/>
      <c r="O1998" s="267"/>
      <c r="P1998" s="219"/>
      <c r="Q1998" s="268"/>
      <c r="R1998" s="216" t="str">
        <f ca="1">IF(ISERROR($V1998),"",OFFSET('Smelter Look-up'!$C$4,$V1998-4,0)&amp;"")</f>
        <v/>
      </c>
      <c r="S1998" s="224" t="str">
        <f t="shared" ca="1" si="96"/>
        <v/>
      </c>
      <c r="T1998" s="224" t="str">
        <f ca="1">IF(B1998="","",IF(ISERROR(MATCH($J1998,SorP!$B$1:$B$6230,0)),"",INDIRECT("'SorP'!$A$"&amp;MATCH($J1998,SorP!$B$1:$B$6230,0))))</f>
        <v/>
      </c>
      <c r="U1998" s="239"/>
      <c r="V1998" s="269" t="e">
        <f>IF(C1998="",NA(),MATCH($B1998&amp;$C1998,'Smelter Look-up'!$J:$J,0))</f>
        <v>#N/A</v>
      </c>
      <c r="W1998" s="270"/>
      <c r="X1998" s="270">
        <f t="shared" ca="1" si="97"/>
        <v>0</v>
      </c>
      <c r="Y1998" s="270"/>
      <c r="Z1998" s="270"/>
      <c r="AB1998" s="272" t="str">
        <f t="shared" si="98"/>
        <v/>
      </c>
    </row>
    <row r="1999" spans="1:28" s="271" customFormat="1" ht="20.25">
      <c r="A1999" s="215"/>
      <c r="B1999" s="216" t="str">
        <f>IF(LEN(A1999)=0,"",INDEX('Smelter Look-up'!$A:$A,MATCH($A1999,'Smelter Look-up'!$E:$E,0)))</f>
        <v/>
      </c>
      <c r="C1999" s="220" t="str">
        <f>IF(LEN(A1999)=0,"",INDEX('Smelter Look-up'!$C:$C,MATCH($A1999,'Smelter Look-up'!$E:$E,0)))</f>
        <v/>
      </c>
      <c r="D1999" s="216"/>
      <c r="E1999" s="216" t="str">
        <f ca="1">IF(ISERROR($V1999),"",OFFSET('Smelter Look-up'!$D$4,$V1999-4,0)&amp;"")</f>
        <v/>
      </c>
      <c r="F1999" s="216" t="str">
        <f ca="1">IF(ISERROR($V1999),"",OFFSET('Smelter Look-up'!$E$4,$V1999-4,0))</f>
        <v/>
      </c>
      <c r="G1999" s="216" t="str">
        <f ca="1">IF(C1999=$X$4,"Enter smelter details", IF(ISERROR($V1999),"",OFFSET('Smelter Look-up'!$F$4,$V1999-4,0)))</f>
        <v/>
      </c>
      <c r="H1999" s="217" t="str">
        <f ca="1">IF(ISERROR($V1999),"",OFFSET('Smelter Look-up'!$G$4,$V1999-4,0))</f>
        <v/>
      </c>
      <c r="I1999" s="218" t="str">
        <f ca="1">IF(ISERROR($V1999),"",OFFSET('Smelter Look-up'!$H$4,$V1999-4,0))</f>
        <v/>
      </c>
      <c r="J1999" s="218" t="str">
        <f ca="1">IF(ISERROR($V1999),"",OFFSET('Smelter Look-up'!$I$4,$V1999-4,0))</f>
        <v/>
      </c>
      <c r="K1999" s="267"/>
      <c r="L1999" s="267"/>
      <c r="M1999" s="267"/>
      <c r="N1999" s="267"/>
      <c r="O1999" s="267"/>
      <c r="P1999" s="219"/>
      <c r="Q1999" s="268"/>
      <c r="R1999" s="216" t="str">
        <f ca="1">IF(ISERROR($V1999),"",OFFSET('Smelter Look-up'!$C$4,$V1999-4,0)&amp;"")</f>
        <v/>
      </c>
      <c r="S1999" s="224" t="str">
        <f t="shared" ca="1" si="96"/>
        <v/>
      </c>
      <c r="T1999" s="224" t="str">
        <f ca="1">IF(B1999="","",IF(ISERROR(MATCH($J1999,SorP!$B$1:$B$6230,0)),"",INDIRECT("'SorP'!$A$"&amp;MATCH($J1999,SorP!$B$1:$B$6230,0))))</f>
        <v/>
      </c>
      <c r="U1999" s="239"/>
      <c r="V1999" s="269" t="e">
        <f>IF(C1999="",NA(),MATCH($B1999&amp;$C1999,'Smelter Look-up'!$J:$J,0))</f>
        <v>#N/A</v>
      </c>
      <c r="W1999" s="270"/>
      <c r="X1999" s="270">
        <f t="shared" ca="1" si="97"/>
        <v>0</v>
      </c>
      <c r="Y1999" s="270"/>
      <c r="Z1999" s="270"/>
      <c r="AB1999" s="272" t="str">
        <f t="shared" si="98"/>
        <v/>
      </c>
    </row>
    <row r="2000" spans="1:28" s="271" customFormat="1" ht="20.25">
      <c r="A2000" s="215"/>
      <c r="B2000" s="216" t="str">
        <f>IF(LEN(A2000)=0,"",INDEX('Smelter Look-up'!$A:$A,MATCH($A2000,'Smelter Look-up'!$E:$E,0)))</f>
        <v/>
      </c>
      <c r="C2000" s="220" t="str">
        <f>IF(LEN(A2000)=0,"",INDEX('Smelter Look-up'!$C:$C,MATCH($A2000,'Smelter Look-up'!$E:$E,0)))</f>
        <v/>
      </c>
      <c r="D2000" s="216"/>
      <c r="E2000" s="216" t="str">
        <f ca="1">IF(ISERROR($V2000),"",OFFSET('Smelter Look-up'!$D$4,$V2000-4,0)&amp;"")</f>
        <v/>
      </c>
      <c r="F2000" s="216" t="str">
        <f ca="1">IF(ISERROR($V2000),"",OFFSET('Smelter Look-up'!$E$4,$V2000-4,0))</f>
        <v/>
      </c>
      <c r="G2000" s="216" t="str">
        <f ca="1">IF(C2000=$X$4,"Enter smelter details", IF(ISERROR($V2000),"",OFFSET('Smelter Look-up'!$F$4,$V2000-4,0)))</f>
        <v/>
      </c>
      <c r="H2000" s="217" t="str">
        <f ca="1">IF(ISERROR($V2000),"",OFFSET('Smelter Look-up'!$G$4,$V2000-4,0))</f>
        <v/>
      </c>
      <c r="I2000" s="218" t="str">
        <f ca="1">IF(ISERROR($V2000),"",OFFSET('Smelter Look-up'!$H$4,$V2000-4,0))</f>
        <v/>
      </c>
      <c r="J2000" s="218" t="str">
        <f ca="1">IF(ISERROR($V2000),"",OFFSET('Smelter Look-up'!$I$4,$V2000-4,0))</f>
        <v/>
      </c>
      <c r="K2000" s="267"/>
      <c r="L2000" s="267"/>
      <c r="M2000" s="267"/>
      <c r="N2000" s="267"/>
      <c r="O2000" s="267"/>
      <c r="P2000" s="219"/>
      <c r="Q2000" s="268"/>
      <c r="R2000" s="216" t="str">
        <f ca="1">IF(ISERROR($V2000),"",OFFSET('Smelter Look-up'!$C$4,$V2000-4,0)&amp;"")</f>
        <v/>
      </c>
      <c r="S2000" s="224" t="str">
        <f t="shared" ca="1" si="96"/>
        <v/>
      </c>
      <c r="T2000" s="224" t="str">
        <f ca="1">IF(B2000="","",IF(ISERROR(MATCH($J2000,SorP!$B$1:$B$6230,0)),"",INDIRECT("'SorP'!$A$"&amp;MATCH($J2000,SorP!$B$1:$B$6230,0))))</f>
        <v/>
      </c>
      <c r="U2000" s="239"/>
      <c r="V2000" s="269" t="e">
        <f>IF(C2000="",NA(),MATCH($B2000&amp;$C2000,'Smelter Look-up'!$J:$J,0))</f>
        <v>#N/A</v>
      </c>
      <c r="W2000" s="270"/>
      <c r="X2000" s="270">
        <f t="shared" ca="1" si="97"/>
        <v>0</v>
      </c>
      <c r="Y2000" s="270"/>
      <c r="Z2000" s="270"/>
      <c r="AB2000" s="272" t="str">
        <f t="shared" si="98"/>
        <v/>
      </c>
    </row>
    <row r="2001" spans="1:28" s="271" customFormat="1" ht="20.25">
      <c r="A2001" s="215"/>
      <c r="B2001" s="216" t="str">
        <f>IF(LEN(A2001)=0,"",INDEX('Smelter Look-up'!$A:$A,MATCH($A2001,'Smelter Look-up'!$E:$E,0)))</f>
        <v/>
      </c>
      <c r="C2001" s="220" t="str">
        <f>IF(LEN(A2001)=0,"",INDEX('Smelter Look-up'!$C:$C,MATCH($A2001,'Smelter Look-up'!$E:$E,0)))</f>
        <v/>
      </c>
      <c r="D2001" s="216"/>
      <c r="E2001" s="216" t="str">
        <f ca="1">IF(ISERROR($V2001),"",OFFSET('Smelter Look-up'!$D$4,$V2001-4,0)&amp;"")</f>
        <v/>
      </c>
      <c r="F2001" s="216" t="str">
        <f ca="1">IF(ISERROR($V2001),"",OFFSET('Smelter Look-up'!$E$4,$V2001-4,0))</f>
        <v/>
      </c>
      <c r="G2001" s="216" t="str">
        <f ca="1">IF(C2001=$X$4,"Enter smelter details", IF(ISERROR($V2001),"",OFFSET('Smelter Look-up'!$F$4,$V2001-4,0)))</f>
        <v/>
      </c>
      <c r="H2001" s="217" t="str">
        <f ca="1">IF(ISERROR($V2001),"",OFFSET('Smelter Look-up'!$G$4,$V2001-4,0))</f>
        <v/>
      </c>
      <c r="I2001" s="218" t="str">
        <f ca="1">IF(ISERROR($V2001),"",OFFSET('Smelter Look-up'!$H$4,$V2001-4,0))</f>
        <v/>
      </c>
      <c r="J2001" s="218" t="str">
        <f ca="1">IF(ISERROR($V2001),"",OFFSET('Smelter Look-up'!$I$4,$V2001-4,0))</f>
        <v/>
      </c>
      <c r="K2001" s="267"/>
      <c r="L2001" s="267"/>
      <c r="M2001" s="267"/>
      <c r="N2001" s="267"/>
      <c r="O2001" s="267"/>
      <c r="P2001" s="219"/>
      <c r="Q2001" s="268"/>
      <c r="R2001" s="216" t="str">
        <f ca="1">IF(ISERROR($V2001),"",OFFSET('Smelter Look-up'!$C$4,$V2001-4,0)&amp;"")</f>
        <v/>
      </c>
      <c r="S2001" s="224" t="str">
        <f t="shared" ca="1" si="96"/>
        <v/>
      </c>
      <c r="T2001" s="224" t="str">
        <f ca="1">IF(B2001="","",IF(ISERROR(MATCH($J2001,SorP!$B$1:$B$6230,0)),"",INDIRECT("'SorP'!$A$"&amp;MATCH($J2001,SorP!$B$1:$B$6230,0))))</f>
        <v/>
      </c>
      <c r="U2001" s="239"/>
      <c r="V2001" s="269" t="e">
        <f>IF(C2001="",NA(),MATCH($B2001&amp;$C2001,'Smelter Look-up'!$J:$J,0))</f>
        <v>#N/A</v>
      </c>
      <c r="W2001" s="270"/>
      <c r="X2001" s="270">
        <f t="shared" ca="1" si="97"/>
        <v>0</v>
      </c>
      <c r="Y2001" s="270"/>
      <c r="Z2001" s="270"/>
      <c r="AB2001" s="272" t="str">
        <f t="shared" si="98"/>
        <v/>
      </c>
    </row>
    <row r="2002" spans="1:28" s="271" customFormat="1" ht="20.25">
      <c r="A2002" s="215"/>
      <c r="B2002" s="216" t="str">
        <f>IF(LEN(A2002)=0,"",INDEX('Smelter Look-up'!$A:$A,MATCH($A2002,'Smelter Look-up'!$E:$E,0)))</f>
        <v/>
      </c>
      <c r="C2002" s="220" t="str">
        <f>IF(LEN(A2002)=0,"",INDEX('Smelter Look-up'!$C:$C,MATCH($A2002,'Smelter Look-up'!$E:$E,0)))</f>
        <v/>
      </c>
      <c r="D2002" s="216"/>
      <c r="E2002" s="216" t="str">
        <f ca="1">IF(ISERROR($V2002),"",OFFSET('Smelter Look-up'!$D$4,$V2002-4,0)&amp;"")</f>
        <v/>
      </c>
      <c r="F2002" s="216" t="str">
        <f ca="1">IF(ISERROR($V2002),"",OFFSET('Smelter Look-up'!$E$4,$V2002-4,0))</f>
        <v/>
      </c>
      <c r="G2002" s="216" t="str">
        <f ca="1">IF(C2002=$X$4,"Enter smelter details", IF(ISERROR($V2002),"",OFFSET('Smelter Look-up'!$F$4,$V2002-4,0)))</f>
        <v/>
      </c>
      <c r="H2002" s="217" t="str">
        <f ca="1">IF(ISERROR($V2002),"",OFFSET('Smelter Look-up'!$G$4,$V2002-4,0))</f>
        <v/>
      </c>
      <c r="I2002" s="218" t="str">
        <f ca="1">IF(ISERROR($V2002),"",OFFSET('Smelter Look-up'!$H$4,$V2002-4,0))</f>
        <v/>
      </c>
      <c r="J2002" s="218" t="str">
        <f ca="1">IF(ISERROR($V2002),"",OFFSET('Smelter Look-up'!$I$4,$V2002-4,0))</f>
        <v/>
      </c>
      <c r="K2002" s="267"/>
      <c r="L2002" s="267"/>
      <c r="M2002" s="267"/>
      <c r="N2002" s="267"/>
      <c r="O2002" s="267"/>
      <c r="P2002" s="219"/>
      <c r="Q2002" s="268"/>
      <c r="R2002" s="216" t="str">
        <f ca="1">IF(ISERROR($V2002),"",OFFSET('Smelter Look-up'!$C$4,$V2002-4,0)&amp;"")</f>
        <v/>
      </c>
      <c r="S2002" s="224" t="str">
        <f t="shared" ca="1" si="96"/>
        <v/>
      </c>
      <c r="T2002" s="224" t="str">
        <f ca="1">IF(B2002="","",IF(ISERROR(MATCH($J2002,SorP!$B$1:$B$6230,0)),"",INDIRECT("'SorP'!$A$"&amp;MATCH($J2002,SorP!$B$1:$B$6230,0))))</f>
        <v/>
      </c>
      <c r="U2002" s="239"/>
      <c r="V2002" s="269" t="e">
        <f>IF(C2002="",NA(),MATCH($B2002&amp;$C2002,'Smelter Look-up'!$J:$J,0))</f>
        <v>#N/A</v>
      </c>
      <c r="W2002" s="270"/>
      <c r="X2002" s="270">
        <f t="shared" ca="1" si="97"/>
        <v>0</v>
      </c>
      <c r="Y2002" s="270"/>
      <c r="Z2002" s="270"/>
      <c r="AB2002" s="272" t="str">
        <f t="shared" si="98"/>
        <v/>
      </c>
    </row>
    <row r="2003" spans="1:28" s="271" customFormat="1" ht="20.25">
      <c r="A2003" s="215"/>
      <c r="B2003" s="216" t="str">
        <f>IF(LEN(A2003)=0,"",INDEX('Smelter Look-up'!$A:$A,MATCH($A2003,'Smelter Look-up'!$E:$E,0)))</f>
        <v/>
      </c>
      <c r="C2003" s="220" t="str">
        <f>IF(LEN(A2003)=0,"",INDEX('Smelter Look-up'!$C:$C,MATCH($A2003,'Smelter Look-up'!$E:$E,0)))</f>
        <v/>
      </c>
      <c r="D2003" s="216"/>
      <c r="E2003" s="216" t="str">
        <f ca="1">IF(ISERROR($V2003),"",OFFSET('Smelter Look-up'!$D$4,$V2003-4,0)&amp;"")</f>
        <v/>
      </c>
      <c r="F2003" s="216" t="str">
        <f ca="1">IF(ISERROR($V2003),"",OFFSET('Smelter Look-up'!$E$4,$V2003-4,0))</f>
        <v/>
      </c>
      <c r="G2003" s="216" t="str">
        <f ca="1">IF(C2003=$X$4,"Enter smelter details", IF(ISERROR($V2003),"",OFFSET('Smelter Look-up'!$F$4,$V2003-4,0)))</f>
        <v/>
      </c>
      <c r="H2003" s="217" t="str">
        <f ca="1">IF(ISERROR($V2003),"",OFFSET('Smelter Look-up'!$G$4,$V2003-4,0))</f>
        <v/>
      </c>
      <c r="I2003" s="218" t="str">
        <f ca="1">IF(ISERROR($V2003),"",OFFSET('Smelter Look-up'!$H$4,$V2003-4,0))</f>
        <v/>
      </c>
      <c r="J2003" s="218" t="str">
        <f ca="1">IF(ISERROR($V2003),"",OFFSET('Smelter Look-up'!$I$4,$V2003-4,0))</f>
        <v/>
      </c>
      <c r="K2003" s="267"/>
      <c r="L2003" s="267"/>
      <c r="M2003" s="267"/>
      <c r="N2003" s="267"/>
      <c r="O2003" s="267"/>
      <c r="P2003" s="219"/>
      <c r="Q2003" s="268"/>
      <c r="R2003" s="216" t="str">
        <f ca="1">IF(ISERROR($V2003),"",OFFSET('Smelter Look-up'!$C$4,$V2003-4,0)&amp;"")</f>
        <v/>
      </c>
      <c r="S2003" s="224" t="str">
        <f t="shared" ca="1" si="96"/>
        <v/>
      </c>
      <c r="T2003" s="224" t="str">
        <f ca="1">IF(B2003="","",IF(ISERROR(MATCH($J2003,SorP!$B$1:$B$6230,0)),"",INDIRECT("'SorP'!$A$"&amp;MATCH($J2003,SorP!$B$1:$B$6230,0))))</f>
        <v/>
      </c>
      <c r="U2003" s="239"/>
      <c r="V2003" s="269" t="e">
        <f>IF(C2003="",NA(),MATCH($B2003&amp;$C2003,'Smelter Look-up'!$J:$J,0))</f>
        <v>#N/A</v>
      </c>
      <c r="W2003" s="270"/>
      <c r="X2003" s="270">
        <f t="shared" ca="1" si="97"/>
        <v>0</v>
      </c>
      <c r="Y2003" s="270"/>
      <c r="Z2003" s="270"/>
      <c r="AB2003" s="272" t="str">
        <f t="shared" si="98"/>
        <v/>
      </c>
    </row>
    <row r="2004" spans="1:28" s="271" customFormat="1" ht="20.25">
      <c r="A2004" s="215"/>
      <c r="B2004" s="216" t="str">
        <f>IF(LEN(A2004)=0,"",INDEX('Smelter Look-up'!$A:$A,MATCH($A2004,'Smelter Look-up'!$E:$E,0)))</f>
        <v/>
      </c>
      <c r="C2004" s="220" t="str">
        <f>IF(LEN(A2004)=0,"",INDEX('Smelter Look-up'!$C:$C,MATCH($A2004,'Smelter Look-up'!$E:$E,0)))</f>
        <v/>
      </c>
      <c r="D2004" s="216"/>
      <c r="E2004" s="216" t="str">
        <f ca="1">IF(ISERROR($V2004),"",OFFSET('Smelter Look-up'!$D$4,$V2004-4,0)&amp;"")</f>
        <v/>
      </c>
      <c r="F2004" s="216" t="str">
        <f ca="1">IF(ISERROR($V2004),"",OFFSET('Smelter Look-up'!$E$4,$V2004-4,0))</f>
        <v/>
      </c>
      <c r="G2004" s="216" t="str">
        <f ca="1">IF(C2004=$X$4,"Enter smelter details", IF(ISERROR($V2004),"",OFFSET('Smelter Look-up'!$F$4,$V2004-4,0)))</f>
        <v/>
      </c>
      <c r="H2004" s="217" t="str">
        <f ca="1">IF(ISERROR($V2004),"",OFFSET('Smelter Look-up'!$G$4,$V2004-4,0))</f>
        <v/>
      </c>
      <c r="I2004" s="218" t="str">
        <f ca="1">IF(ISERROR($V2004),"",OFFSET('Smelter Look-up'!$H$4,$V2004-4,0))</f>
        <v/>
      </c>
      <c r="J2004" s="218" t="str">
        <f ca="1">IF(ISERROR($V2004),"",OFFSET('Smelter Look-up'!$I$4,$V2004-4,0))</f>
        <v/>
      </c>
      <c r="K2004" s="267"/>
      <c r="L2004" s="267"/>
      <c r="M2004" s="267"/>
      <c r="N2004" s="267"/>
      <c r="O2004" s="267"/>
      <c r="P2004" s="219"/>
      <c r="Q2004" s="268"/>
      <c r="R2004" s="216" t="str">
        <f ca="1">IF(ISERROR($V2004),"",OFFSET('Smelter Look-up'!$C$4,$V2004-4,0)&amp;"")</f>
        <v/>
      </c>
      <c r="S2004" s="224" t="str">
        <f t="shared" ca="1" si="96"/>
        <v/>
      </c>
      <c r="T2004" s="224" t="str">
        <f ca="1">IF(B2004="","",IF(ISERROR(MATCH($J2004,SorP!$B$1:$B$6230,0)),"",INDIRECT("'SorP'!$A$"&amp;MATCH($J2004,SorP!$B$1:$B$6230,0))))</f>
        <v/>
      </c>
      <c r="U2004" s="239"/>
      <c r="V2004" s="269" t="e">
        <f>IF(C2004="",NA(),MATCH($B2004&amp;$C2004,'Smelter Look-up'!$J:$J,0))</f>
        <v>#N/A</v>
      </c>
      <c r="W2004" s="270"/>
      <c r="X2004" s="270">
        <f t="shared" ca="1" si="97"/>
        <v>0</v>
      </c>
      <c r="Y2004" s="270"/>
      <c r="Z2004" s="270"/>
      <c r="AB2004" s="272" t="str">
        <f t="shared" si="98"/>
        <v/>
      </c>
    </row>
    <row r="2005" spans="1:28" s="271" customFormat="1" ht="20.25">
      <c r="A2005" s="215"/>
      <c r="B2005" s="216" t="str">
        <f>IF(LEN(A2005)=0,"",INDEX('Smelter Look-up'!$A:$A,MATCH($A2005,'Smelter Look-up'!$E:$E,0)))</f>
        <v/>
      </c>
      <c r="C2005" s="220" t="str">
        <f>IF(LEN(A2005)=0,"",INDEX('Smelter Look-up'!$C:$C,MATCH($A2005,'Smelter Look-up'!$E:$E,0)))</f>
        <v/>
      </c>
      <c r="D2005" s="216"/>
      <c r="E2005" s="216" t="str">
        <f ca="1">IF(ISERROR($V2005),"",OFFSET('Smelter Look-up'!$D$4,$V2005-4,0)&amp;"")</f>
        <v/>
      </c>
      <c r="F2005" s="216" t="str">
        <f ca="1">IF(ISERROR($V2005),"",OFFSET('Smelter Look-up'!$E$4,$V2005-4,0))</f>
        <v/>
      </c>
      <c r="G2005" s="216" t="str">
        <f ca="1">IF(C2005=$X$4,"Enter smelter details", IF(ISERROR($V2005),"",OFFSET('Smelter Look-up'!$F$4,$V2005-4,0)))</f>
        <v/>
      </c>
      <c r="H2005" s="217" t="str">
        <f ca="1">IF(ISERROR($V2005),"",OFFSET('Smelter Look-up'!$G$4,$V2005-4,0))</f>
        <v/>
      </c>
      <c r="I2005" s="218" t="str">
        <f ca="1">IF(ISERROR($V2005),"",OFFSET('Smelter Look-up'!$H$4,$V2005-4,0))</f>
        <v/>
      </c>
      <c r="J2005" s="218" t="str">
        <f ca="1">IF(ISERROR($V2005),"",OFFSET('Smelter Look-up'!$I$4,$V2005-4,0))</f>
        <v/>
      </c>
      <c r="K2005" s="267"/>
      <c r="L2005" s="267"/>
      <c r="M2005" s="267"/>
      <c r="N2005" s="267"/>
      <c r="O2005" s="267"/>
      <c r="P2005" s="219"/>
      <c r="Q2005" s="268"/>
      <c r="R2005" s="216" t="str">
        <f ca="1">IF(ISERROR($V2005),"",OFFSET('Smelter Look-up'!$C$4,$V2005-4,0)&amp;"")</f>
        <v/>
      </c>
      <c r="S2005" s="224" t="str">
        <f t="shared" ca="1" si="96"/>
        <v/>
      </c>
      <c r="T2005" s="224" t="str">
        <f ca="1">IF(B2005="","",IF(ISERROR(MATCH($J2005,SorP!$B$1:$B$6230,0)),"",INDIRECT("'SorP'!$A$"&amp;MATCH($J2005,SorP!$B$1:$B$6230,0))))</f>
        <v/>
      </c>
      <c r="U2005" s="239"/>
      <c r="V2005" s="269" t="e">
        <f>IF(C2005="",NA(),MATCH($B2005&amp;$C2005,'Smelter Look-up'!$J:$J,0))</f>
        <v>#N/A</v>
      </c>
      <c r="W2005" s="270"/>
      <c r="X2005" s="270">
        <f t="shared" ca="1" si="97"/>
        <v>0</v>
      </c>
      <c r="Y2005" s="270"/>
      <c r="Z2005" s="270"/>
      <c r="AB2005" s="272" t="str">
        <f t="shared" si="98"/>
        <v/>
      </c>
    </row>
    <row r="2006" spans="1:28" s="271" customFormat="1" ht="20.25">
      <c r="A2006" s="215"/>
      <c r="B2006" s="216" t="str">
        <f>IF(LEN(A2006)=0,"",INDEX('Smelter Look-up'!$A:$A,MATCH($A2006,'Smelter Look-up'!$E:$E,0)))</f>
        <v/>
      </c>
      <c r="C2006" s="220" t="str">
        <f>IF(LEN(A2006)=0,"",INDEX('Smelter Look-up'!$C:$C,MATCH($A2006,'Smelter Look-up'!$E:$E,0)))</f>
        <v/>
      </c>
      <c r="D2006" s="216"/>
      <c r="E2006" s="216" t="str">
        <f ca="1">IF(ISERROR($V2006),"",OFFSET('Smelter Look-up'!$D$4,$V2006-4,0)&amp;"")</f>
        <v/>
      </c>
      <c r="F2006" s="216" t="str">
        <f ca="1">IF(ISERROR($V2006),"",OFFSET('Smelter Look-up'!$E$4,$V2006-4,0))</f>
        <v/>
      </c>
      <c r="G2006" s="216" t="str">
        <f ca="1">IF(C2006=$X$4,"Enter smelter details", IF(ISERROR($V2006),"",OFFSET('Smelter Look-up'!$F$4,$V2006-4,0)))</f>
        <v/>
      </c>
      <c r="H2006" s="217" t="str">
        <f ca="1">IF(ISERROR($V2006),"",OFFSET('Smelter Look-up'!$G$4,$V2006-4,0))</f>
        <v/>
      </c>
      <c r="I2006" s="218" t="str">
        <f ca="1">IF(ISERROR($V2006),"",OFFSET('Smelter Look-up'!$H$4,$V2006-4,0))</f>
        <v/>
      </c>
      <c r="J2006" s="218" t="str">
        <f ca="1">IF(ISERROR($V2006),"",OFFSET('Smelter Look-up'!$I$4,$V2006-4,0))</f>
        <v/>
      </c>
      <c r="K2006" s="267"/>
      <c r="L2006" s="267"/>
      <c r="M2006" s="267"/>
      <c r="N2006" s="267"/>
      <c r="O2006" s="267"/>
      <c r="P2006" s="219"/>
      <c r="Q2006" s="268"/>
      <c r="R2006" s="216" t="str">
        <f ca="1">IF(ISERROR($V2006),"",OFFSET('Smelter Look-up'!$C$4,$V2006-4,0)&amp;"")</f>
        <v/>
      </c>
      <c r="S2006" s="224" t="str">
        <f t="shared" ca="1" si="96"/>
        <v/>
      </c>
      <c r="T2006" s="224" t="str">
        <f ca="1">IF(B2006="","",IF(ISERROR(MATCH($J2006,SorP!$B$1:$B$6230,0)),"",INDIRECT("'SorP'!$A$"&amp;MATCH($J2006,SorP!$B$1:$B$6230,0))))</f>
        <v/>
      </c>
      <c r="U2006" s="239"/>
      <c r="V2006" s="269" t="e">
        <f>IF(C2006="",NA(),MATCH($B2006&amp;$C2006,'Smelter Look-up'!$J:$J,0))</f>
        <v>#N/A</v>
      </c>
      <c r="W2006" s="270"/>
      <c r="X2006" s="270">
        <f t="shared" ca="1" si="97"/>
        <v>0</v>
      </c>
      <c r="Y2006" s="270"/>
      <c r="Z2006" s="270"/>
      <c r="AB2006" s="272" t="str">
        <f t="shared" si="98"/>
        <v/>
      </c>
    </row>
    <row r="2007" spans="1:28" s="271" customFormat="1" ht="20.25">
      <c r="A2007" s="215"/>
      <c r="B2007" s="216" t="str">
        <f>IF(LEN(A2007)=0,"",INDEX('Smelter Look-up'!$A:$A,MATCH($A2007,'Smelter Look-up'!$E:$E,0)))</f>
        <v/>
      </c>
      <c r="C2007" s="220" t="str">
        <f>IF(LEN(A2007)=0,"",INDEX('Smelter Look-up'!$C:$C,MATCH($A2007,'Smelter Look-up'!$E:$E,0)))</f>
        <v/>
      </c>
      <c r="D2007" s="216"/>
      <c r="E2007" s="216" t="str">
        <f ca="1">IF(ISERROR($V2007),"",OFFSET('Smelter Look-up'!$D$4,$V2007-4,0)&amp;"")</f>
        <v/>
      </c>
      <c r="F2007" s="216" t="str">
        <f ca="1">IF(ISERROR($V2007),"",OFFSET('Smelter Look-up'!$E$4,$V2007-4,0))</f>
        <v/>
      </c>
      <c r="G2007" s="216" t="str">
        <f ca="1">IF(C2007=$X$4,"Enter smelter details", IF(ISERROR($V2007),"",OFFSET('Smelter Look-up'!$F$4,$V2007-4,0)))</f>
        <v/>
      </c>
      <c r="H2007" s="217" t="str">
        <f ca="1">IF(ISERROR($V2007),"",OFFSET('Smelter Look-up'!$G$4,$V2007-4,0))</f>
        <v/>
      </c>
      <c r="I2007" s="218" t="str">
        <f ca="1">IF(ISERROR($V2007),"",OFFSET('Smelter Look-up'!$H$4,$V2007-4,0))</f>
        <v/>
      </c>
      <c r="J2007" s="218" t="str">
        <f ca="1">IF(ISERROR($V2007),"",OFFSET('Smelter Look-up'!$I$4,$V2007-4,0))</f>
        <v/>
      </c>
      <c r="K2007" s="267"/>
      <c r="L2007" s="267"/>
      <c r="M2007" s="267"/>
      <c r="N2007" s="267"/>
      <c r="O2007" s="267"/>
      <c r="P2007" s="219"/>
      <c r="Q2007" s="268"/>
      <c r="R2007" s="216" t="str">
        <f ca="1">IF(ISERROR($V2007),"",OFFSET('Smelter Look-up'!$C$4,$V2007-4,0)&amp;"")</f>
        <v/>
      </c>
      <c r="S2007" s="224" t="str">
        <f t="shared" ca="1" si="96"/>
        <v/>
      </c>
      <c r="T2007" s="224" t="str">
        <f ca="1">IF(B2007="","",IF(ISERROR(MATCH($J2007,SorP!$B$1:$B$6230,0)),"",INDIRECT("'SorP'!$A$"&amp;MATCH($J2007,SorP!$B$1:$B$6230,0))))</f>
        <v/>
      </c>
      <c r="U2007" s="239"/>
      <c r="V2007" s="269" t="e">
        <f>IF(C2007="",NA(),MATCH($B2007&amp;$C2007,'Smelter Look-up'!$J:$J,0))</f>
        <v>#N/A</v>
      </c>
      <c r="W2007" s="270"/>
      <c r="X2007" s="270">
        <f t="shared" ca="1" si="97"/>
        <v>0</v>
      </c>
      <c r="Y2007" s="270"/>
      <c r="Z2007" s="270"/>
      <c r="AB2007" s="272" t="str">
        <f t="shared" si="98"/>
        <v/>
      </c>
    </row>
    <row r="2008" spans="1:28" s="271" customFormat="1" ht="20.25">
      <c r="A2008" s="215"/>
      <c r="B2008" s="216" t="str">
        <f>IF(LEN(A2008)=0,"",INDEX('Smelter Look-up'!$A:$A,MATCH($A2008,'Smelter Look-up'!$E:$E,0)))</f>
        <v/>
      </c>
      <c r="C2008" s="220" t="str">
        <f>IF(LEN(A2008)=0,"",INDEX('Smelter Look-up'!$C:$C,MATCH($A2008,'Smelter Look-up'!$E:$E,0)))</f>
        <v/>
      </c>
      <c r="D2008" s="216"/>
      <c r="E2008" s="216" t="str">
        <f ca="1">IF(ISERROR($V2008),"",OFFSET('Smelter Look-up'!$D$4,$V2008-4,0)&amp;"")</f>
        <v/>
      </c>
      <c r="F2008" s="216" t="str">
        <f ca="1">IF(ISERROR($V2008),"",OFFSET('Smelter Look-up'!$E$4,$V2008-4,0))</f>
        <v/>
      </c>
      <c r="G2008" s="216" t="str">
        <f ca="1">IF(C2008=$X$4,"Enter smelter details", IF(ISERROR($V2008),"",OFFSET('Smelter Look-up'!$F$4,$V2008-4,0)))</f>
        <v/>
      </c>
      <c r="H2008" s="217" t="str">
        <f ca="1">IF(ISERROR($V2008),"",OFFSET('Smelter Look-up'!$G$4,$V2008-4,0))</f>
        <v/>
      </c>
      <c r="I2008" s="218" t="str">
        <f ca="1">IF(ISERROR($V2008),"",OFFSET('Smelter Look-up'!$H$4,$V2008-4,0))</f>
        <v/>
      </c>
      <c r="J2008" s="218" t="str">
        <f ca="1">IF(ISERROR($V2008),"",OFFSET('Smelter Look-up'!$I$4,$V2008-4,0))</f>
        <v/>
      </c>
      <c r="K2008" s="267"/>
      <c r="L2008" s="267"/>
      <c r="M2008" s="267"/>
      <c r="N2008" s="267"/>
      <c r="O2008" s="267"/>
      <c r="P2008" s="219"/>
      <c r="Q2008" s="268"/>
      <c r="R2008" s="216" t="str">
        <f ca="1">IF(ISERROR($V2008),"",OFFSET('Smelter Look-up'!$C$4,$V2008-4,0)&amp;"")</f>
        <v/>
      </c>
      <c r="S2008" s="224" t="str">
        <f t="shared" ca="1" si="96"/>
        <v/>
      </c>
      <c r="T2008" s="224" t="str">
        <f ca="1">IF(B2008="","",IF(ISERROR(MATCH($J2008,SorP!$B$1:$B$6230,0)),"",INDIRECT("'SorP'!$A$"&amp;MATCH($J2008,SorP!$B$1:$B$6230,0))))</f>
        <v/>
      </c>
      <c r="U2008" s="239"/>
      <c r="V2008" s="269" t="e">
        <f>IF(C2008="",NA(),MATCH($B2008&amp;$C2008,'Smelter Look-up'!$J:$J,0))</f>
        <v>#N/A</v>
      </c>
      <c r="W2008" s="270"/>
      <c r="X2008" s="270">
        <f t="shared" ca="1" si="97"/>
        <v>0</v>
      </c>
      <c r="Y2008" s="270"/>
      <c r="Z2008" s="270"/>
      <c r="AB2008" s="272" t="str">
        <f t="shared" si="98"/>
        <v/>
      </c>
    </row>
    <row r="2009" spans="1:28" s="271" customFormat="1" ht="20.25">
      <c r="A2009" s="215"/>
      <c r="B2009" s="216" t="str">
        <f>IF(LEN(A2009)=0,"",INDEX('Smelter Look-up'!$A:$A,MATCH($A2009,'Smelter Look-up'!$E:$E,0)))</f>
        <v/>
      </c>
      <c r="C2009" s="220" t="str">
        <f>IF(LEN(A2009)=0,"",INDEX('Smelter Look-up'!$C:$C,MATCH($A2009,'Smelter Look-up'!$E:$E,0)))</f>
        <v/>
      </c>
      <c r="D2009" s="216"/>
      <c r="E2009" s="216" t="str">
        <f ca="1">IF(ISERROR($V2009),"",OFFSET('Smelter Look-up'!$D$4,$V2009-4,0)&amp;"")</f>
        <v/>
      </c>
      <c r="F2009" s="216" t="str">
        <f ca="1">IF(ISERROR($V2009),"",OFFSET('Smelter Look-up'!$E$4,$V2009-4,0))</f>
        <v/>
      </c>
      <c r="G2009" s="216" t="str">
        <f ca="1">IF(C2009=$X$4,"Enter smelter details", IF(ISERROR($V2009),"",OFFSET('Smelter Look-up'!$F$4,$V2009-4,0)))</f>
        <v/>
      </c>
      <c r="H2009" s="217" t="str">
        <f ca="1">IF(ISERROR($V2009),"",OFFSET('Smelter Look-up'!$G$4,$V2009-4,0))</f>
        <v/>
      </c>
      <c r="I2009" s="218" t="str">
        <f ca="1">IF(ISERROR($V2009),"",OFFSET('Smelter Look-up'!$H$4,$V2009-4,0))</f>
        <v/>
      </c>
      <c r="J2009" s="218" t="str">
        <f ca="1">IF(ISERROR($V2009),"",OFFSET('Smelter Look-up'!$I$4,$V2009-4,0))</f>
        <v/>
      </c>
      <c r="K2009" s="267"/>
      <c r="L2009" s="267"/>
      <c r="M2009" s="267"/>
      <c r="N2009" s="267"/>
      <c r="O2009" s="267"/>
      <c r="P2009" s="219"/>
      <c r="Q2009" s="268"/>
      <c r="R2009" s="216" t="str">
        <f ca="1">IF(ISERROR($V2009),"",OFFSET('Smelter Look-up'!$C$4,$V2009-4,0)&amp;"")</f>
        <v/>
      </c>
      <c r="S2009" s="224" t="str">
        <f t="shared" ca="1" si="96"/>
        <v/>
      </c>
      <c r="T2009" s="224" t="str">
        <f ca="1">IF(B2009="","",IF(ISERROR(MATCH($J2009,SorP!$B$1:$B$6230,0)),"",INDIRECT("'SorP'!$A$"&amp;MATCH($J2009,SorP!$B$1:$B$6230,0))))</f>
        <v/>
      </c>
      <c r="U2009" s="239"/>
      <c r="V2009" s="269" t="e">
        <f>IF(C2009="",NA(),MATCH($B2009&amp;$C2009,'Smelter Look-up'!$J:$J,0))</f>
        <v>#N/A</v>
      </c>
      <c r="W2009" s="270"/>
      <c r="X2009" s="270">
        <f t="shared" ca="1" si="97"/>
        <v>0</v>
      </c>
      <c r="Y2009" s="270"/>
      <c r="Z2009" s="270"/>
      <c r="AB2009" s="272" t="str">
        <f t="shared" si="98"/>
        <v/>
      </c>
    </row>
    <row r="2010" spans="1:28" s="271" customFormat="1" ht="20.25">
      <c r="A2010" s="215"/>
      <c r="B2010" s="216" t="str">
        <f>IF(LEN(A2010)=0,"",INDEX('Smelter Look-up'!$A:$A,MATCH($A2010,'Smelter Look-up'!$E:$E,0)))</f>
        <v/>
      </c>
      <c r="C2010" s="220" t="str">
        <f>IF(LEN(A2010)=0,"",INDEX('Smelter Look-up'!$C:$C,MATCH($A2010,'Smelter Look-up'!$E:$E,0)))</f>
        <v/>
      </c>
      <c r="D2010" s="216"/>
      <c r="E2010" s="216" t="str">
        <f ca="1">IF(ISERROR($V2010),"",OFFSET('Smelter Look-up'!$D$4,$V2010-4,0)&amp;"")</f>
        <v/>
      </c>
      <c r="F2010" s="216" t="str">
        <f ca="1">IF(ISERROR($V2010),"",OFFSET('Smelter Look-up'!$E$4,$V2010-4,0))</f>
        <v/>
      </c>
      <c r="G2010" s="216" t="str">
        <f ca="1">IF(C2010=$X$4,"Enter smelter details", IF(ISERROR($V2010),"",OFFSET('Smelter Look-up'!$F$4,$V2010-4,0)))</f>
        <v/>
      </c>
      <c r="H2010" s="217" t="str">
        <f ca="1">IF(ISERROR($V2010),"",OFFSET('Smelter Look-up'!$G$4,$V2010-4,0))</f>
        <v/>
      </c>
      <c r="I2010" s="218" t="str">
        <f ca="1">IF(ISERROR($V2010),"",OFFSET('Smelter Look-up'!$H$4,$V2010-4,0))</f>
        <v/>
      </c>
      <c r="J2010" s="218" t="str">
        <f ca="1">IF(ISERROR($V2010),"",OFFSET('Smelter Look-up'!$I$4,$V2010-4,0))</f>
        <v/>
      </c>
      <c r="K2010" s="267"/>
      <c r="L2010" s="267"/>
      <c r="M2010" s="267"/>
      <c r="N2010" s="267"/>
      <c r="O2010" s="267"/>
      <c r="P2010" s="219"/>
      <c r="Q2010" s="268"/>
      <c r="R2010" s="216" t="str">
        <f ca="1">IF(ISERROR($V2010),"",OFFSET('Smelter Look-up'!$C$4,$V2010-4,0)&amp;"")</f>
        <v/>
      </c>
      <c r="S2010" s="224" t="str">
        <f t="shared" ca="1" si="96"/>
        <v/>
      </c>
      <c r="T2010" s="224" t="str">
        <f ca="1">IF(B2010="","",IF(ISERROR(MATCH($J2010,SorP!$B$1:$B$6230,0)),"",INDIRECT("'SorP'!$A$"&amp;MATCH($J2010,SorP!$B$1:$B$6230,0))))</f>
        <v/>
      </c>
      <c r="U2010" s="239"/>
      <c r="V2010" s="269" t="e">
        <f>IF(C2010="",NA(),MATCH($B2010&amp;$C2010,'Smelter Look-up'!$J:$J,0))</f>
        <v>#N/A</v>
      </c>
      <c r="W2010" s="270"/>
      <c r="X2010" s="270">
        <f t="shared" ca="1" si="97"/>
        <v>0</v>
      </c>
      <c r="Y2010" s="270"/>
      <c r="Z2010" s="270"/>
      <c r="AB2010" s="272" t="str">
        <f t="shared" si="98"/>
        <v/>
      </c>
    </row>
    <row r="2011" spans="1:28" s="271" customFormat="1" ht="20.25">
      <c r="A2011" s="215"/>
      <c r="B2011" s="216" t="str">
        <f>IF(LEN(A2011)=0,"",INDEX('Smelter Look-up'!$A:$A,MATCH($A2011,'Smelter Look-up'!$E:$E,0)))</f>
        <v/>
      </c>
      <c r="C2011" s="220" t="str">
        <f>IF(LEN(A2011)=0,"",INDEX('Smelter Look-up'!$C:$C,MATCH($A2011,'Smelter Look-up'!$E:$E,0)))</f>
        <v/>
      </c>
      <c r="D2011" s="216"/>
      <c r="E2011" s="216" t="str">
        <f ca="1">IF(ISERROR($V2011),"",OFFSET('Smelter Look-up'!$D$4,$V2011-4,0)&amp;"")</f>
        <v/>
      </c>
      <c r="F2011" s="216" t="str">
        <f ca="1">IF(ISERROR($V2011),"",OFFSET('Smelter Look-up'!$E$4,$V2011-4,0))</f>
        <v/>
      </c>
      <c r="G2011" s="216" t="str">
        <f ca="1">IF(C2011=$X$4,"Enter smelter details", IF(ISERROR($V2011),"",OFFSET('Smelter Look-up'!$F$4,$V2011-4,0)))</f>
        <v/>
      </c>
      <c r="H2011" s="217" t="str">
        <f ca="1">IF(ISERROR($V2011),"",OFFSET('Smelter Look-up'!$G$4,$V2011-4,0))</f>
        <v/>
      </c>
      <c r="I2011" s="218" t="str">
        <f ca="1">IF(ISERROR($V2011),"",OFFSET('Smelter Look-up'!$H$4,$V2011-4,0))</f>
        <v/>
      </c>
      <c r="J2011" s="218" t="str">
        <f ca="1">IF(ISERROR($V2011),"",OFFSET('Smelter Look-up'!$I$4,$V2011-4,0))</f>
        <v/>
      </c>
      <c r="K2011" s="267"/>
      <c r="L2011" s="267"/>
      <c r="M2011" s="267"/>
      <c r="N2011" s="267"/>
      <c r="O2011" s="267"/>
      <c r="P2011" s="219"/>
      <c r="Q2011" s="268"/>
      <c r="R2011" s="216" t="str">
        <f ca="1">IF(ISERROR($V2011),"",OFFSET('Smelter Look-up'!$C$4,$V2011-4,0)&amp;"")</f>
        <v/>
      </c>
      <c r="S2011" s="224" t="str">
        <f t="shared" ca="1" si="96"/>
        <v/>
      </c>
      <c r="T2011" s="224" t="str">
        <f ca="1">IF(B2011="","",IF(ISERROR(MATCH($J2011,SorP!$B$1:$B$6230,0)),"",INDIRECT("'SorP'!$A$"&amp;MATCH($J2011,SorP!$B$1:$B$6230,0))))</f>
        <v/>
      </c>
      <c r="U2011" s="239"/>
      <c r="V2011" s="269" t="e">
        <f>IF(C2011="",NA(),MATCH($B2011&amp;$C2011,'Smelter Look-up'!$J:$J,0))</f>
        <v>#N/A</v>
      </c>
      <c r="W2011" s="270"/>
      <c r="X2011" s="270">
        <f t="shared" ca="1" si="97"/>
        <v>0</v>
      </c>
      <c r="Y2011" s="270"/>
      <c r="Z2011" s="270"/>
      <c r="AB2011" s="272" t="str">
        <f t="shared" si="98"/>
        <v/>
      </c>
    </row>
    <row r="2012" spans="1:28" s="271" customFormat="1" ht="20.25">
      <c r="A2012" s="215"/>
      <c r="B2012" s="216" t="str">
        <f>IF(LEN(A2012)=0,"",INDEX('Smelter Look-up'!$A:$A,MATCH($A2012,'Smelter Look-up'!$E:$E,0)))</f>
        <v/>
      </c>
      <c r="C2012" s="220" t="str">
        <f>IF(LEN(A2012)=0,"",INDEX('Smelter Look-up'!$C:$C,MATCH($A2012,'Smelter Look-up'!$E:$E,0)))</f>
        <v/>
      </c>
      <c r="D2012" s="216"/>
      <c r="E2012" s="216" t="str">
        <f ca="1">IF(ISERROR($V2012),"",OFFSET('Smelter Look-up'!$D$4,$V2012-4,0)&amp;"")</f>
        <v/>
      </c>
      <c r="F2012" s="216" t="str">
        <f ca="1">IF(ISERROR($V2012),"",OFFSET('Smelter Look-up'!$E$4,$V2012-4,0))</f>
        <v/>
      </c>
      <c r="G2012" s="216" t="str">
        <f ca="1">IF(C2012=$X$4,"Enter smelter details", IF(ISERROR($V2012),"",OFFSET('Smelter Look-up'!$F$4,$V2012-4,0)))</f>
        <v/>
      </c>
      <c r="H2012" s="217" t="str">
        <f ca="1">IF(ISERROR($V2012),"",OFFSET('Smelter Look-up'!$G$4,$V2012-4,0))</f>
        <v/>
      </c>
      <c r="I2012" s="218" t="str">
        <f ca="1">IF(ISERROR($V2012),"",OFFSET('Smelter Look-up'!$H$4,$V2012-4,0))</f>
        <v/>
      </c>
      <c r="J2012" s="218" t="str">
        <f ca="1">IF(ISERROR($V2012),"",OFFSET('Smelter Look-up'!$I$4,$V2012-4,0))</f>
        <v/>
      </c>
      <c r="K2012" s="267"/>
      <c r="L2012" s="267"/>
      <c r="M2012" s="267"/>
      <c r="N2012" s="267"/>
      <c r="O2012" s="267"/>
      <c r="P2012" s="219"/>
      <c r="Q2012" s="268"/>
      <c r="R2012" s="216" t="str">
        <f ca="1">IF(ISERROR($V2012),"",OFFSET('Smelter Look-up'!$C$4,$V2012-4,0)&amp;"")</f>
        <v/>
      </c>
      <c r="S2012" s="224" t="str">
        <f t="shared" ca="1" si="96"/>
        <v/>
      </c>
      <c r="T2012" s="224" t="str">
        <f ca="1">IF(B2012="","",IF(ISERROR(MATCH($J2012,SorP!$B$1:$B$6230,0)),"",INDIRECT("'SorP'!$A$"&amp;MATCH($J2012,SorP!$B$1:$B$6230,0))))</f>
        <v/>
      </c>
      <c r="U2012" s="239"/>
      <c r="V2012" s="269" t="e">
        <f>IF(C2012="",NA(),MATCH($B2012&amp;$C2012,'Smelter Look-up'!$J:$J,0))</f>
        <v>#N/A</v>
      </c>
      <c r="W2012" s="270"/>
      <c r="X2012" s="270">
        <f t="shared" ca="1" si="97"/>
        <v>0</v>
      </c>
      <c r="Y2012" s="270"/>
      <c r="Z2012" s="270"/>
      <c r="AB2012" s="272" t="str">
        <f t="shared" si="98"/>
        <v/>
      </c>
    </row>
    <row r="2013" spans="1:28" s="271" customFormat="1" ht="20.25">
      <c r="A2013" s="215"/>
      <c r="B2013" s="216" t="str">
        <f>IF(LEN(A2013)=0,"",INDEX('Smelter Look-up'!$A:$A,MATCH($A2013,'Smelter Look-up'!$E:$E,0)))</f>
        <v/>
      </c>
      <c r="C2013" s="220" t="str">
        <f>IF(LEN(A2013)=0,"",INDEX('Smelter Look-up'!$C:$C,MATCH($A2013,'Smelter Look-up'!$E:$E,0)))</f>
        <v/>
      </c>
      <c r="D2013" s="216"/>
      <c r="E2013" s="216" t="str">
        <f ca="1">IF(ISERROR($V2013),"",OFFSET('Smelter Look-up'!$D$4,$V2013-4,0)&amp;"")</f>
        <v/>
      </c>
      <c r="F2013" s="216" t="str">
        <f ca="1">IF(ISERROR($V2013),"",OFFSET('Smelter Look-up'!$E$4,$V2013-4,0))</f>
        <v/>
      </c>
      <c r="G2013" s="216" t="str">
        <f ca="1">IF(C2013=$X$4,"Enter smelter details", IF(ISERROR($V2013),"",OFFSET('Smelter Look-up'!$F$4,$V2013-4,0)))</f>
        <v/>
      </c>
      <c r="H2013" s="217" t="str">
        <f ca="1">IF(ISERROR($V2013),"",OFFSET('Smelter Look-up'!$G$4,$V2013-4,0))</f>
        <v/>
      </c>
      <c r="I2013" s="218" t="str">
        <f ca="1">IF(ISERROR($V2013),"",OFFSET('Smelter Look-up'!$H$4,$V2013-4,0))</f>
        <v/>
      </c>
      <c r="J2013" s="218" t="str">
        <f ca="1">IF(ISERROR($V2013),"",OFFSET('Smelter Look-up'!$I$4,$V2013-4,0))</f>
        <v/>
      </c>
      <c r="K2013" s="267"/>
      <c r="L2013" s="267"/>
      <c r="M2013" s="267"/>
      <c r="N2013" s="267"/>
      <c r="O2013" s="267"/>
      <c r="P2013" s="219"/>
      <c r="Q2013" s="268"/>
      <c r="R2013" s="216" t="str">
        <f ca="1">IF(ISERROR($V2013),"",OFFSET('Smelter Look-up'!$C$4,$V2013-4,0)&amp;"")</f>
        <v/>
      </c>
      <c r="S2013" s="224" t="str">
        <f t="shared" ca="1" si="96"/>
        <v/>
      </c>
      <c r="T2013" s="224" t="str">
        <f ca="1">IF(B2013="","",IF(ISERROR(MATCH($J2013,SorP!$B$1:$B$6230,0)),"",INDIRECT("'SorP'!$A$"&amp;MATCH($J2013,SorP!$B$1:$B$6230,0))))</f>
        <v/>
      </c>
      <c r="U2013" s="239"/>
      <c r="V2013" s="269" t="e">
        <f>IF(C2013="",NA(),MATCH($B2013&amp;$C2013,'Smelter Look-up'!$J:$J,0))</f>
        <v>#N/A</v>
      </c>
      <c r="W2013" s="270"/>
      <c r="X2013" s="270">
        <f t="shared" ca="1" si="97"/>
        <v>0</v>
      </c>
      <c r="Y2013" s="270"/>
      <c r="Z2013" s="270"/>
      <c r="AB2013" s="272" t="str">
        <f t="shared" si="98"/>
        <v/>
      </c>
    </row>
    <row r="2014" spans="1:28" s="271" customFormat="1" ht="20.25">
      <c r="A2014" s="215"/>
      <c r="B2014" s="216" t="str">
        <f>IF(LEN(A2014)=0,"",INDEX('Smelter Look-up'!$A:$A,MATCH($A2014,'Smelter Look-up'!$E:$E,0)))</f>
        <v/>
      </c>
      <c r="C2014" s="220" t="str">
        <f>IF(LEN(A2014)=0,"",INDEX('Smelter Look-up'!$C:$C,MATCH($A2014,'Smelter Look-up'!$E:$E,0)))</f>
        <v/>
      </c>
      <c r="D2014" s="216"/>
      <c r="E2014" s="216" t="str">
        <f ca="1">IF(ISERROR($V2014),"",OFFSET('Smelter Look-up'!$D$4,$V2014-4,0)&amp;"")</f>
        <v/>
      </c>
      <c r="F2014" s="216" t="str">
        <f ca="1">IF(ISERROR($V2014),"",OFFSET('Smelter Look-up'!$E$4,$V2014-4,0))</f>
        <v/>
      </c>
      <c r="G2014" s="216" t="str">
        <f ca="1">IF(C2014=$X$4,"Enter smelter details", IF(ISERROR($V2014),"",OFFSET('Smelter Look-up'!$F$4,$V2014-4,0)))</f>
        <v/>
      </c>
      <c r="H2014" s="217" t="str">
        <f ca="1">IF(ISERROR($V2014),"",OFFSET('Smelter Look-up'!$G$4,$V2014-4,0))</f>
        <v/>
      </c>
      <c r="I2014" s="218" t="str">
        <f ca="1">IF(ISERROR($V2014),"",OFFSET('Smelter Look-up'!$H$4,$V2014-4,0))</f>
        <v/>
      </c>
      <c r="J2014" s="218" t="str">
        <f ca="1">IF(ISERROR($V2014),"",OFFSET('Smelter Look-up'!$I$4,$V2014-4,0))</f>
        <v/>
      </c>
      <c r="K2014" s="267"/>
      <c r="L2014" s="267"/>
      <c r="M2014" s="267"/>
      <c r="N2014" s="267"/>
      <c r="O2014" s="267"/>
      <c r="P2014" s="219"/>
      <c r="Q2014" s="268"/>
      <c r="R2014" s="216" t="str">
        <f ca="1">IF(ISERROR($V2014),"",OFFSET('Smelter Look-up'!$C$4,$V2014-4,0)&amp;"")</f>
        <v/>
      </c>
      <c r="S2014" s="224" t="str">
        <f t="shared" ca="1" si="96"/>
        <v/>
      </c>
      <c r="T2014" s="224" t="str">
        <f ca="1">IF(B2014="","",IF(ISERROR(MATCH($J2014,SorP!$B$1:$B$6230,0)),"",INDIRECT("'SorP'!$A$"&amp;MATCH($J2014,SorP!$B$1:$B$6230,0))))</f>
        <v/>
      </c>
      <c r="U2014" s="239"/>
      <c r="V2014" s="269" t="e">
        <f>IF(C2014="",NA(),MATCH($B2014&amp;$C2014,'Smelter Look-up'!$J:$J,0))</f>
        <v>#N/A</v>
      </c>
      <c r="W2014" s="270"/>
      <c r="X2014" s="270">
        <f t="shared" ca="1" si="97"/>
        <v>0</v>
      </c>
      <c r="Y2014" s="270"/>
      <c r="Z2014" s="270"/>
      <c r="AB2014" s="272" t="str">
        <f t="shared" si="98"/>
        <v/>
      </c>
    </row>
    <row r="2015" spans="1:28" s="271" customFormat="1" ht="20.25">
      <c r="A2015" s="215"/>
      <c r="B2015" s="216" t="str">
        <f>IF(LEN(A2015)=0,"",INDEX('Smelter Look-up'!$A:$A,MATCH($A2015,'Smelter Look-up'!$E:$E,0)))</f>
        <v/>
      </c>
      <c r="C2015" s="220" t="str">
        <f>IF(LEN(A2015)=0,"",INDEX('Smelter Look-up'!$C:$C,MATCH($A2015,'Smelter Look-up'!$E:$E,0)))</f>
        <v/>
      </c>
      <c r="D2015" s="216"/>
      <c r="E2015" s="216" t="str">
        <f ca="1">IF(ISERROR($V2015),"",OFFSET('Smelter Look-up'!$D$4,$V2015-4,0)&amp;"")</f>
        <v/>
      </c>
      <c r="F2015" s="216" t="str">
        <f ca="1">IF(ISERROR($V2015),"",OFFSET('Smelter Look-up'!$E$4,$V2015-4,0))</f>
        <v/>
      </c>
      <c r="G2015" s="216" t="str">
        <f ca="1">IF(C2015=$X$4,"Enter smelter details", IF(ISERROR($V2015),"",OFFSET('Smelter Look-up'!$F$4,$V2015-4,0)))</f>
        <v/>
      </c>
      <c r="H2015" s="217" t="str">
        <f ca="1">IF(ISERROR($V2015),"",OFFSET('Smelter Look-up'!$G$4,$V2015-4,0))</f>
        <v/>
      </c>
      <c r="I2015" s="218" t="str">
        <f ca="1">IF(ISERROR($V2015),"",OFFSET('Smelter Look-up'!$H$4,$V2015-4,0))</f>
        <v/>
      </c>
      <c r="J2015" s="218" t="str">
        <f ca="1">IF(ISERROR($V2015),"",OFFSET('Smelter Look-up'!$I$4,$V2015-4,0))</f>
        <v/>
      </c>
      <c r="K2015" s="267"/>
      <c r="L2015" s="267"/>
      <c r="M2015" s="267"/>
      <c r="N2015" s="267"/>
      <c r="O2015" s="267"/>
      <c r="P2015" s="219"/>
      <c r="Q2015" s="268"/>
      <c r="R2015" s="216" t="str">
        <f ca="1">IF(ISERROR($V2015),"",OFFSET('Smelter Look-up'!$C$4,$V2015-4,0)&amp;"")</f>
        <v/>
      </c>
      <c r="S2015" s="224" t="str">
        <f t="shared" ca="1" si="96"/>
        <v/>
      </c>
      <c r="T2015" s="224" t="str">
        <f ca="1">IF(B2015="","",IF(ISERROR(MATCH($J2015,SorP!$B$1:$B$6230,0)),"",INDIRECT("'SorP'!$A$"&amp;MATCH($J2015,SorP!$B$1:$B$6230,0))))</f>
        <v/>
      </c>
      <c r="U2015" s="239"/>
      <c r="V2015" s="269" t="e">
        <f>IF(C2015="",NA(),MATCH($B2015&amp;$C2015,'Smelter Look-up'!$J:$J,0))</f>
        <v>#N/A</v>
      </c>
      <c r="W2015" s="270"/>
      <c r="X2015" s="270">
        <f t="shared" ca="1" si="97"/>
        <v>0</v>
      </c>
      <c r="Y2015" s="270"/>
      <c r="Z2015" s="270"/>
      <c r="AB2015" s="272" t="str">
        <f t="shared" si="98"/>
        <v/>
      </c>
    </row>
    <row r="2016" spans="1:28" s="271" customFormat="1" ht="20.25">
      <c r="A2016" s="215"/>
      <c r="B2016" s="216" t="str">
        <f>IF(LEN(A2016)=0,"",INDEX('Smelter Look-up'!$A:$A,MATCH($A2016,'Smelter Look-up'!$E:$E,0)))</f>
        <v/>
      </c>
      <c r="C2016" s="220" t="str">
        <f>IF(LEN(A2016)=0,"",INDEX('Smelter Look-up'!$C:$C,MATCH($A2016,'Smelter Look-up'!$E:$E,0)))</f>
        <v/>
      </c>
      <c r="D2016" s="216"/>
      <c r="E2016" s="216" t="str">
        <f ca="1">IF(ISERROR($V2016),"",OFFSET('Smelter Look-up'!$D$4,$V2016-4,0)&amp;"")</f>
        <v/>
      </c>
      <c r="F2016" s="216" t="str">
        <f ca="1">IF(ISERROR($V2016),"",OFFSET('Smelter Look-up'!$E$4,$V2016-4,0))</f>
        <v/>
      </c>
      <c r="G2016" s="216" t="str">
        <f ca="1">IF(C2016=$X$4,"Enter smelter details", IF(ISERROR($V2016),"",OFFSET('Smelter Look-up'!$F$4,$V2016-4,0)))</f>
        <v/>
      </c>
      <c r="H2016" s="217" t="str">
        <f ca="1">IF(ISERROR($V2016),"",OFFSET('Smelter Look-up'!$G$4,$V2016-4,0))</f>
        <v/>
      </c>
      <c r="I2016" s="218" t="str">
        <f ca="1">IF(ISERROR($V2016),"",OFFSET('Smelter Look-up'!$H$4,$V2016-4,0))</f>
        <v/>
      </c>
      <c r="J2016" s="218" t="str">
        <f ca="1">IF(ISERROR($V2016),"",OFFSET('Smelter Look-up'!$I$4,$V2016-4,0))</f>
        <v/>
      </c>
      <c r="K2016" s="267"/>
      <c r="L2016" s="267"/>
      <c r="M2016" s="267"/>
      <c r="N2016" s="267"/>
      <c r="O2016" s="267"/>
      <c r="P2016" s="219"/>
      <c r="Q2016" s="268"/>
      <c r="R2016" s="216" t="str">
        <f ca="1">IF(ISERROR($V2016),"",OFFSET('Smelter Look-up'!$C$4,$V2016-4,0)&amp;"")</f>
        <v/>
      </c>
      <c r="S2016" s="224" t="str">
        <f t="shared" ca="1" si="96"/>
        <v/>
      </c>
      <c r="T2016" s="224" t="str">
        <f ca="1">IF(B2016="","",IF(ISERROR(MATCH($J2016,SorP!$B$1:$B$6230,0)),"",INDIRECT("'SorP'!$A$"&amp;MATCH($J2016,SorP!$B$1:$B$6230,0))))</f>
        <v/>
      </c>
      <c r="U2016" s="239"/>
      <c r="V2016" s="269" t="e">
        <f>IF(C2016="",NA(),MATCH($B2016&amp;$C2016,'Smelter Look-up'!$J:$J,0))</f>
        <v>#N/A</v>
      </c>
      <c r="W2016" s="270"/>
      <c r="X2016" s="270">
        <f t="shared" ca="1" si="97"/>
        <v>0</v>
      </c>
      <c r="Y2016" s="270"/>
      <c r="Z2016" s="270"/>
      <c r="AB2016" s="272" t="str">
        <f t="shared" si="98"/>
        <v/>
      </c>
    </row>
    <row r="2017" spans="1:28" s="271" customFormat="1" ht="20.25">
      <c r="A2017" s="215"/>
      <c r="B2017" s="216" t="str">
        <f>IF(LEN(A2017)=0,"",INDEX('Smelter Look-up'!$A:$A,MATCH($A2017,'Smelter Look-up'!$E:$E,0)))</f>
        <v/>
      </c>
      <c r="C2017" s="220" t="str">
        <f>IF(LEN(A2017)=0,"",INDEX('Smelter Look-up'!$C:$C,MATCH($A2017,'Smelter Look-up'!$E:$E,0)))</f>
        <v/>
      </c>
      <c r="D2017" s="216"/>
      <c r="E2017" s="216" t="str">
        <f ca="1">IF(ISERROR($V2017),"",OFFSET('Smelter Look-up'!$D$4,$V2017-4,0)&amp;"")</f>
        <v/>
      </c>
      <c r="F2017" s="216" t="str">
        <f ca="1">IF(ISERROR($V2017),"",OFFSET('Smelter Look-up'!$E$4,$V2017-4,0))</f>
        <v/>
      </c>
      <c r="G2017" s="216" t="str">
        <f ca="1">IF(C2017=$X$4,"Enter smelter details", IF(ISERROR($V2017),"",OFFSET('Smelter Look-up'!$F$4,$V2017-4,0)))</f>
        <v/>
      </c>
      <c r="H2017" s="217" t="str">
        <f ca="1">IF(ISERROR($V2017),"",OFFSET('Smelter Look-up'!$G$4,$V2017-4,0))</f>
        <v/>
      </c>
      <c r="I2017" s="218" t="str">
        <f ca="1">IF(ISERROR($V2017),"",OFFSET('Smelter Look-up'!$H$4,$V2017-4,0))</f>
        <v/>
      </c>
      <c r="J2017" s="218" t="str">
        <f ca="1">IF(ISERROR($V2017),"",OFFSET('Smelter Look-up'!$I$4,$V2017-4,0))</f>
        <v/>
      </c>
      <c r="K2017" s="267"/>
      <c r="L2017" s="267"/>
      <c r="M2017" s="267"/>
      <c r="N2017" s="267"/>
      <c r="O2017" s="267"/>
      <c r="P2017" s="219"/>
      <c r="Q2017" s="268"/>
      <c r="R2017" s="216" t="str">
        <f ca="1">IF(ISERROR($V2017),"",OFFSET('Smelter Look-up'!$C$4,$V2017-4,0)&amp;"")</f>
        <v/>
      </c>
      <c r="S2017" s="224" t="str">
        <f t="shared" ca="1" si="96"/>
        <v/>
      </c>
      <c r="T2017" s="224" t="str">
        <f ca="1">IF(B2017="","",IF(ISERROR(MATCH($J2017,SorP!$B$1:$B$6230,0)),"",INDIRECT("'SorP'!$A$"&amp;MATCH($J2017,SorP!$B$1:$B$6230,0))))</f>
        <v/>
      </c>
      <c r="U2017" s="239"/>
      <c r="V2017" s="269" t="e">
        <f>IF(C2017="",NA(),MATCH($B2017&amp;$C2017,'Smelter Look-up'!$J:$J,0))</f>
        <v>#N/A</v>
      </c>
      <c r="W2017" s="270"/>
      <c r="X2017" s="270">
        <f t="shared" ca="1" si="97"/>
        <v>0</v>
      </c>
      <c r="Y2017" s="270"/>
      <c r="Z2017" s="270"/>
      <c r="AB2017" s="272" t="str">
        <f t="shared" si="98"/>
        <v/>
      </c>
    </row>
    <row r="2018" spans="1:28" s="271" customFormat="1" ht="20.25">
      <c r="A2018" s="215"/>
      <c r="B2018" s="216" t="str">
        <f>IF(LEN(A2018)=0,"",INDEX('Smelter Look-up'!$A:$A,MATCH($A2018,'Smelter Look-up'!$E:$E,0)))</f>
        <v/>
      </c>
      <c r="C2018" s="220" t="str">
        <f>IF(LEN(A2018)=0,"",INDEX('Smelter Look-up'!$C:$C,MATCH($A2018,'Smelter Look-up'!$E:$E,0)))</f>
        <v/>
      </c>
      <c r="D2018" s="216"/>
      <c r="E2018" s="216" t="str">
        <f ca="1">IF(ISERROR($V2018),"",OFFSET('Smelter Look-up'!$D$4,$V2018-4,0)&amp;"")</f>
        <v/>
      </c>
      <c r="F2018" s="216" t="str">
        <f ca="1">IF(ISERROR($V2018),"",OFFSET('Smelter Look-up'!$E$4,$V2018-4,0))</f>
        <v/>
      </c>
      <c r="G2018" s="216" t="str">
        <f ca="1">IF(C2018=$X$4,"Enter smelter details", IF(ISERROR($V2018),"",OFFSET('Smelter Look-up'!$F$4,$V2018-4,0)))</f>
        <v/>
      </c>
      <c r="H2018" s="217" t="str">
        <f ca="1">IF(ISERROR($V2018),"",OFFSET('Smelter Look-up'!$G$4,$V2018-4,0))</f>
        <v/>
      </c>
      <c r="I2018" s="218" t="str">
        <f ca="1">IF(ISERROR($V2018),"",OFFSET('Smelter Look-up'!$H$4,$V2018-4,0))</f>
        <v/>
      </c>
      <c r="J2018" s="218" t="str">
        <f ca="1">IF(ISERROR($V2018),"",OFFSET('Smelter Look-up'!$I$4,$V2018-4,0))</f>
        <v/>
      </c>
      <c r="K2018" s="267"/>
      <c r="L2018" s="267"/>
      <c r="M2018" s="267"/>
      <c r="N2018" s="267"/>
      <c r="O2018" s="267"/>
      <c r="P2018" s="219"/>
      <c r="Q2018" s="268"/>
      <c r="R2018" s="216" t="str">
        <f ca="1">IF(ISERROR($V2018),"",OFFSET('Smelter Look-up'!$C$4,$V2018-4,0)&amp;"")</f>
        <v/>
      </c>
      <c r="S2018" s="224" t="str">
        <f t="shared" ca="1" si="96"/>
        <v/>
      </c>
      <c r="T2018" s="224" t="str">
        <f ca="1">IF(B2018="","",IF(ISERROR(MATCH($J2018,SorP!$B$1:$B$6230,0)),"",INDIRECT("'SorP'!$A$"&amp;MATCH($J2018,SorP!$B$1:$B$6230,0))))</f>
        <v/>
      </c>
      <c r="U2018" s="239"/>
      <c r="V2018" s="269" t="e">
        <f>IF(C2018="",NA(),MATCH($B2018&amp;$C2018,'Smelter Look-up'!$J:$J,0))</f>
        <v>#N/A</v>
      </c>
      <c r="W2018" s="270"/>
      <c r="X2018" s="270">
        <f t="shared" ca="1" si="97"/>
        <v>0</v>
      </c>
      <c r="Y2018" s="270"/>
      <c r="Z2018" s="270"/>
      <c r="AB2018" s="272" t="str">
        <f t="shared" si="98"/>
        <v/>
      </c>
    </row>
    <row r="2019" spans="1:28" s="271" customFormat="1" ht="20.25">
      <c r="A2019" s="215"/>
      <c r="B2019" s="216" t="str">
        <f>IF(LEN(A2019)=0,"",INDEX('Smelter Look-up'!$A:$A,MATCH($A2019,'Smelter Look-up'!$E:$E,0)))</f>
        <v/>
      </c>
      <c r="C2019" s="220" t="str">
        <f>IF(LEN(A2019)=0,"",INDEX('Smelter Look-up'!$C:$C,MATCH($A2019,'Smelter Look-up'!$E:$E,0)))</f>
        <v/>
      </c>
      <c r="D2019" s="216"/>
      <c r="E2019" s="216" t="str">
        <f ca="1">IF(ISERROR($V2019),"",OFFSET('Smelter Look-up'!$D$4,$V2019-4,0)&amp;"")</f>
        <v/>
      </c>
      <c r="F2019" s="216" t="str">
        <f ca="1">IF(ISERROR($V2019),"",OFFSET('Smelter Look-up'!$E$4,$V2019-4,0))</f>
        <v/>
      </c>
      <c r="G2019" s="216" t="str">
        <f ca="1">IF(C2019=$X$4,"Enter smelter details", IF(ISERROR($V2019),"",OFFSET('Smelter Look-up'!$F$4,$V2019-4,0)))</f>
        <v/>
      </c>
      <c r="H2019" s="217" t="str">
        <f ca="1">IF(ISERROR($V2019),"",OFFSET('Smelter Look-up'!$G$4,$V2019-4,0))</f>
        <v/>
      </c>
      <c r="I2019" s="218" t="str">
        <f ca="1">IF(ISERROR($V2019),"",OFFSET('Smelter Look-up'!$H$4,$V2019-4,0))</f>
        <v/>
      </c>
      <c r="J2019" s="218" t="str">
        <f ca="1">IF(ISERROR($V2019),"",OFFSET('Smelter Look-up'!$I$4,$V2019-4,0))</f>
        <v/>
      </c>
      <c r="K2019" s="267"/>
      <c r="L2019" s="267"/>
      <c r="M2019" s="267"/>
      <c r="N2019" s="267"/>
      <c r="O2019" s="267"/>
      <c r="P2019" s="219"/>
      <c r="Q2019" s="268"/>
      <c r="R2019" s="216" t="str">
        <f ca="1">IF(ISERROR($V2019),"",OFFSET('Smelter Look-up'!$C$4,$V2019-4,0)&amp;"")</f>
        <v/>
      </c>
      <c r="S2019" s="224" t="str">
        <f t="shared" ca="1" si="96"/>
        <v/>
      </c>
      <c r="T2019" s="224" t="str">
        <f ca="1">IF(B2019="","",IF(ISERROR(MATCH($J2019,SorP!$B$1:$B$6230,0)),"",INDIRECT("'SorP'!$A$"&amp;MATCH($J2019,SorP!$B$1:$B$6230,0))))</f>
        <v/>
      </c>
      <c r="U2019" s="239"/>
      <c r="V2019" s="269" t="e">
        <f>IF(C2019="",NA(),MATCH($B2019&amp;$C2019,'Smelter Look-up'!$J:$J,0))</f>
        <v>#N/A</v>
      </c>
      <c r="W2019" s="270"/>
      <c r="X2019" s="270">
        <f t="shared" ca="1" si="97"/>
        <v>0</v>
      </c>
      <c r="Y2019" s="270"/>
      <c r="Z2019" s="270"/>
      <c r="AB2019" s="272" t="str">
        <f t="shared" si="98"/>
        <v/>
      </c>
    </row>
    <row r="2020" spans="1:28" s="271" customFormat="1" ht="20.25">
      <c r="A2020" s="215"/>
      <c r="B2020" s="216" t="str">
        <f>IF(LEN(A2020)=0,"",INDEX('Smelter Look-up'!$A:$A,MATCH($A2020,'Smelter Look-up'!$E:$E,0)))</f>
        <v/>
      </c>
      <c r="C2020" s="220" t="str">
        <f>IF(LEN(A2020)=0,"",INDEX('Smelter Look-up'!$C:$C,MATCH($A2020,'Smelter Look-up'!$E:$E,0)))</f>
        <v/>
      </c>
      <c r="D2020" s="216"/>
      <c r="E2020" s="216" t="str">
        <f ca="1">IF(ISERROR($V2020),"",OFFSET('Smelter Look-up'!$D$4,$V2020-4,0)&amp;"")</f>
        <v/>
      </c>
      <c r="F2020" s="216" t="str">
        <f ca="1">IF(ISERROR($V2020),"",OFFSET('Smelter Look-up'!$E$4,$V2020-4,0))</f>
        <v/>
      </c>
      <c r="G2020" s="216" t="str">
        <f ca="1">IF(C2020=$X$4,"Enter smelter details", IF(ISERROR($V2020),"",OFFSET('Smelter Look-up'!$F$4,$V2020-4,0)))</f>
        <v/>
      </c>
      <c r="H2020" s="217" t="str">
        <f ca="1">IF(ISERROR($V2020),"",OFFSET('Smelter Look-up'!$G$4,$V2020-4,0))</f>
        <v/>
      </c>
      <c r="I2020" s="218" t="str">
        <f ca="1">IF(ISERROR($V2020),"",OFFSET('Smelter Look-up'!$H$4,$V2020-4,0))</f>
        <v/>
      </c>
      <c r="J2020" s="218" t="str">
        <f ca="1">IF(ISERROR($V2020),"",OFFSET('Smelter Look-up'!$I$4,$V2020-4,0))</f>
        <v/>
      </c>
      <c r="K2020" s="267"/>
      <c r="L2020" s="267"/>
      <c r="M2020" s="267"/>
      <c r="N2020" s="267"/>
      <c r="O2020" s="267"/>
      <c r="P2020" s="219"/>
      <c r="Q2020" s="268"/>
      <c r="R2020" s="216" t="str">
        <f ca="1">IF(ISERROR($V2020),"",OFFSET('Smelter Look-up'!$C$4,$V2020-4,0)&amp;"")</f>
        <v/>
      </c>
      <c r="S2020" s="224" t="str">
        <f t="shared" ca="1" si="96"/>
        <v/>
      </c>
      <c r="T2020" s="224" t="str">
        <f ca="1">IF(B2020="","",IF(ISERROR(MATCH($J2020,SorP!$B$1:$B$6230,0)),"",INDIRECT("'SorP'!$A$"&amp;MATCH($J2020,SorP!$B$1:$B$6230,0))))</f>
        <v/>
      </c>
      <c r="U2020" s="239"/>
      <c r="V2020" s="269" t="e">
        <f>IF(C2020="",NA(),MATCH($B2020&amp;$C2020,'Smelter Look-up'!$J:$J,0))</f>
        <v>#N/A</v>
      </c>
      <c r="W2020" s="270"/>
      <c r="X2020" s="270">
        <f t="shared" ca="1" si="97"/>
        <v>0</v>
      </c>
      <c r="Y2020" s="270"/>
      <c r="Z2020" s="270"/>
      <c r="AB2020" s="272" t="str">
        <f t="shared" si="98"/>
        <v/>
      </c>
    </row>
    <row r="2021" spans="1:28" s="271" customFormat="1" ht="20.25">
      <c r="A2021" s="215"/>
      <c r="B2021" s="216" t="str">
        <f>IF(LEN(A2021)=0,"",INDEX('Smelter Look-up'!$A:$A,MATCH($A2021,'Smelter Look-up'!$E:$E,0)))</f>
        <v/>
      </c>
      <c r="C2021" s="220" t="str">
        <f>IF(LEN(A2021)=0,"",INDEX('Smelter Look-up'!$C:$C,MATCH($A2021,'Smelter Look-up'!$E:$E,0)))</f>
        <v/>
      </c>
      <c r="D2021" s="216"/>
      <c r="E2021" s="216" t="str">
        <f ca="1">IF(ISERROR($V2021),"",OFFSET('Smelter Look-up'!$D$4,$V2021-4,0)&amp;"")</f>
        <v/>
      </c>
      <c r="F2021" s="216" t="str">
        <f ca="1">IF(ISERROR($V2021),"",OFFSET('Smelter Look-up'!$E$4,$V2021-4,0))</f>
        <v/>
      </c>
      <c r="G2021" s="216" t="str">
        <f ca="1">IF(C2021=$X$4,"Enter smelter details", IF(ISERROR($V2021),"",OFFSET('Smelter Look-up'!$F$4,$V2021-4,0)))</f>
        <v/>
      </c>
      <c r="H2021" s="217" t="str">
        <f ca="1">IF(ISERROR($V2021),"",OFFSET('Smelter Look-up'!$G$4,$V2021-4,0))</f>
        <v/>
      </c>
      <c r="I2021" s="218" t="str">
        <f ca="1">IF(ISERROR($V2021),"",OFFSET('Smelter Look-up'!$H$4,$V2021-4,0))</f>
        <v/>
      </c>
      <c r="J2021" s="218" t="str">
        <f ca="1">IF(ISERROR($V2021),"",OFFSET('Smelter Look-up'!$I$4,$V2021-4,0))</f>
        <v/>
      </c>
      <c r="K2021" s="267"/>
      <c r="L2021" s="267"/>
      <c r="M2021" s="267"/>
      <c r="N2021" s="267"/>
      <c r="O2021" s="267"/>
      <c r="P2021" s="219"/>
      <c r="Q2021" s="268"/>
      <c r="R2021" s="216" t="str">
        <f ca="1">IF(ISERROR($V2021),"",OFFSET('Smelter Look-up'!$C$4,$V2021-4,0)&amp;"")</f>
        <v/>
      </c>
      <c r="S2021" s="224" t="str">
        <f t="shared" ca="1" si="96"/>
        <v/>
      </c>
      <c r="T2021" s="224" t="str">
        <f ca="1">IF(B2021="","",IF(ISERROR(MATCH($J2021,SorP!$B$1:$B$6230,0)),"",INDIRECT("'SorP'!$A$"&amp;MATCH($J2021,SorP!$B$1:$B$6230,0))))</f>
        <v/>
      </c>
      <c r="U2021" s="239"/>
      <c r="V2021" s="269" t="e">
        <f>IF(C2021="",NA(),MATCH($B2021&amp;$C2021,'Smelter Look-up'!$J:$J,0))</f>
        <v>#N/A</v>
      </c>
      <c r="W2021" s="270"/>
      <c r="X2021" s="270">
        <f t="shared" ca="1" si="97"/>
        <v>0</v>
      </c>
      <c r="Y2021" s="270"/>
      <c r="Z2021" s="270"/>
      <c r="AB2021" s="272" t="str">
        <f t="shared" si="98"/>
        <v/>
      </c>
    </row>
    <row r="2022" spans="1:28" s="271" customFormat="1" ht="20.25">
      <c r="A2022" s="215"/>
      <c r="B2022" s="216" t="str">
        <f>IF(LEN(A2022)=0,"",INDEX('Smelter Look-up'!$A:$A,MATCH($A2022,'Smelter Look-up'!$E:$E,0)))</f>
        <v/>
      </c>
      <c r="C2022" s="220" t="str">
        <f>IF(LEN(A2022)=0,"",INDEX('Smelter Look-up'!$C:$C,MATCH($A2022,'Smelter Look-up'!$E:$E,0)))</f>
        <v/>
      </c>
      <c r="D2022" s="216"/>
      <c r="E2022" s="216" t="str">
        <f ca="1">IF(ISERROR($V2022),"",OFFSET('Smelter Look-up'!$D$4,$V2022-4,0)&amp;"")</f>
        <v/>
      </c>
      <c r="F2022" s="216" t="str">
        <f ca="1">IF(ISERROR($V2022),"",OFFSET('Smelter Look-up'!$E$4,$V2022-4,0))</f>
        <v/>
      </c>
      <c r="G2022" s="216" t="str">
        <f ca="1">IF(C2022=$X$4,"Enter smelter details", IF(ISERROR($V2022),"",OFFSET('Smelter Look-up'!$F$4,$V2022-4,0)))</f>
        <v/>
      </c>
      <c r="H2022" s="217" t="str">
        <f ca="1">IF(ISERROR($V2022),"",OFFSET('Smelter Look-up'!$G$4,$V2022-4,0))</f>
        <v/>
      </c>
      <c r="I2022" s="218" t="str">
        <f ca="1">IF(ISERROR($V2022),"",OFFSET('Smelter Look-up'!$H$4,$V2022-4,0))</f>
        <v/>
      </c>
      <c r="J2022" s="218" t="str">
        <f ca="1">IF(ISERROR($V2022),"",OFFSET('Smelter Look-up'!$I$4,$V2022-4,0))</f>
        <v/>
      </c>
      <c r="K2022" s="267"/>
      <c r="L2022" s="267"/>
      <c r="M2022" s="267"/>
      <c r="N2022" s="267"/>
      <c r="O2022" s="267"/>
      <c r="P2022" s="219"/>
      <c r="Q2022" s="268"/>
      <c r="R2022" s="216" t="str">
        <f ca="1">IF(ISERROR($V2022),"",OFFSET('Smelter Look-up'!$C$4,$V2022-4,0)&amp;"")</f>
        <v/>
      </c>
      <c r="S2022" s="224" t="str">
        <f t="shared" ca="1" si="96"/>
        <v/>
      </c>
      <c r="T2022" s="224" t="str">
        <f ca="1">IF(B2022="","",IF(ISERROR(MATCH($J2022,SorP!$B$1:$B$6230,0)),"",INDIRECT("'SorP'!$A$"&amp;MATCH($J2022,SorP!$B$1:$B$6230,0))))</f>
        <v/>
      </c>
      <c r="U2022" s="239"/>
      <c r="V2022" s="269" t="e">
        <f>IF(C2022="",NA(),MATCH($B2022&amp;$C2022,'Smelter Look-up'!$J:$J,0))</f>
        <v>#N/A</v>
      </c>
      <c r="W2022" s="270"/>
      <c r="X2022" s="270">
        <f t="shared" ca="1" si="97"/>
        <v>0</v>
      </c>
      <c r="Y2022" s="270"/>
      <c r="Z2022" s="270"/>
      <c r="AB2022" s="272" t="str">
        <f t="shared" si="98"/>
        <v/>
      </c>
    </row>
    <row r="2023" spans="1:28" s="271" customFormat="1" ht="20.25">
      <c r="A2023" s="215"/>
      <c r="B2023" s="216" t="str">
        <f>IF(LEN(A2023)=0,"",INDEX('Smelter Look-up'!$A:$A,MATCH($A2023,'Smelter Look-up'!$E:$E,0)))</f>
        <v/>
      </c>
      <c r="C2023" s="220" t="str">
        <f>IF(LEN(A2023)=0,"",INDEX('Smelter Look-up'!$C:$C,MATCH($A2023,'Smelter Look-up'!$E:$E,0)))</f>
        <v/>
      </c>
      <c r="D2023" s="216"/>
      <c r="E2023" s="216" t="str">
        <f ca="1">IF(ISERROR($V2023),"",OFFSET('Smelter Look-up'!$D$4,$V2023-4,0)&amp;"")</f>
        <v/>
      </c>
      <c r="F2023" s="216" t="str">
        <f ca="1">IF(ISERROR($V2023),"",OFFSET('Smelter Look-up'!$E$4,$V2023-4,0))</f>
        <v/>
      </c>
      <c r="G2023" s="216" t="str">
        <f ca="1">IF(C2023=$X$4,"Enter smelter details", IF(ISERROR($V2023),"",OFFSET('Smelter Look-up'!$F$4,$V2023-4,0)))</f>
        <v/>
      </c>
      <c r="H2023" s="217" t="str">
        <f ca="1">IF(ISERROR($V2023),"",OFFSET('Smelter Look-up'!$G$4,$V2023-4,0))</f>
        <v/>
      </c>
      <c r="I2023" s="218" t="str">
        <f ca="1">IF(ISERROR($V2023),"",OFFSET('Smelter Look-up'!$H$4,$V2023-4,0))</f>
        <v/>
      </c>
      <c r="J2023" s="218" t="str">
        <f ca="1">IF(ISERROR($V2023),"",OFFSET('Smelter Look-up'!$I$4,$V2023-4,0))</f>
        <v/>
      </c>
      <c r="K2023" s="267"/>
      <c r="L2023" s="267"/>
      <c r="M2023" s="267"/>
      <c r="N2023" s="267"/>
      <c r="O2023" s="267"/>
      <c r="P2023" s="219"/>
      <c r="Q2023" s="268"/>
      <c r="R2023" s="216" t="str">
        <f ca="1">IF(ISERROR($V2023),"",OFFSET('Smelter Look-up'!$C$4,$V2023-4,0)&amp;"")</f>
        <v/>
      </c>
      <c r="S2023" s="224" t="str">
        <f t="shared" ca="1" si="96"/>
        <v/>
      </c>
      <c r="T2023" s="224" t="str">
        <f ca="1">IF(B2023="","",IF(ISERROR(MATCH($J2023,SorP!$B$1:$B$6230,0)),"",INDIRECT("'SorP'!$A$"&amp;MATCH($J2023,SorP!$B$1:$B$6230,0))))</f>
        <v/>
      </c>
      <c r="U2023" s="239"/>
      <c r="V2023" s="269" t="e">
        <f>IF(C2023="",NA(),MATCH($B2023&amp;$C2023,'Smelter Look-up'!$J:$J,0))</f>
        <v>#N/A</v>
      </c>
      <c r="W2023" s="270"/>
      <c r="X2023" s="270">
        <f t="shared" ca="1" si="97"/>
        <v>0</v>
      </c>
      <c r="Y2023" s="270"/>
      <c r="Z2023" s="270"/>
      <c r="AB2023" s="272" t="str">
        <f t="shared" si="98"/>
        <v/>
      </c>
    </row>
    <row r="2024" spans="1:28" s="271" customFormat="1" ht="20.25">
      <c r="A2024" s="215"/>
      <c r="B2024" s="216" t="str">
        <f>IF(LEN(A2024)=0,"",INDEX('Smelter Look-up'!$A:$A,MATCH($A2024,'Smelter Look-up'!$E:$E,0)))</f>
        <v/>
      </c>
      <c r="C2024" s="220" t="str">
        <f>IF(LEN(A2024)=0,"",INDEX('Smelter Look-up'!$C:$C,MATCH($A2024,'Smelter Look-up'!$E:$E,0)))</f>
        <v/>
      </c>
      <c r="D2024" s="216"/>
      <c r="E2024" s="216" t="str">
        <f ca="1">IF(ISERROR($V2024),"",OFFSET('Smelter Look-up'!$D$4,$V2024-4,0)&amp;"")</f>
        <v/>
      </c>
      <c r="F2024" s="216" t="str">
        <f ca="1">IF(ISERROR($V2024),"",OFFSET('Smelter Look-up'!$E$4,$V2024-4,0))</f>
        <v/>
      </c>
      <c r="G2024" s="216" t="str">
        <f ca="1">IF(C2024=$X$4,"Enter smelter details", IF(ISERROR($V2024),"",OFFSET('Smelter Look-up'!$F$4,$V2024-4,0)))</f>
        <v/>
      </c>
      <c r="H2024" s="217" t="str">
        <f ca="1">IF(ISERROR($V2024),"",OFFSET('Smelter Look-up'!$G$4,$V2024-4,0))</f>
        <v/>
      </c>
      <c r="I2024" s="218" t="str">
        <f ca="1">IF(ISERROR($V2024),"",OFFSET('Smelter Look-up'!$H$4,$V2024-4,0))</f>
        <v/>
      </c>
      <c r="J2024" s="218" t="str">
        <f ca="1">IF(ISERROR($V2024),"",OFFSET('Smelter Look-up'!$I$4,$V2024-4,0))</f>
        <v/>
      </c>
      <c r="K2024" s="267"/>
      <c r="L2024" s="267"/>
      <c r="M2024" s="267"/>
      <c r="N2024" s="267"/>
      <c r="O2024" s="267"/>
      <c r="P2024" s="219"/>
      <c r="Q2024" s="268"/>
      <c r="R2024" s="216" t="str">
        <f ca="1">IF(ISERROR($V2024),"",OFFSET('Smelter Look-up'!$C$4,$V2024-4,0)&amp;"")</f>
        <v/>
      </c>
      <c r="S2024" s="224" t="str">
        <f t="shared" ca="1" si="96"/>
        <v/>
      </c>
      <c r="T2024" s="224" t="str">
        <f ca="1">IF(B2024="","",IF(ISERROR(MATCH($J2024,SorP!$B$1:$B$6230,0)),"",INDIRECT("'SorP'!$A$"&amp;MATCH($J2024,SorP!$B$1:$B$6230,0))))</f>
        <v/>
      </c>
      <c r="U2024" s="239"/>
      <c r="V2024" s="269" t="e">
        <f>IF(C2024="",NA(),MATCH($B2024&amp;$C2024,'Smelter Look-up'!$J:$J,0))</f>
        <v>#N/A</v>
      </c>
      <c r="W2024" s="270"/>
      <c r="X2024" s="270">
        <f t="shared" ca="1" si="97"/>
        <v>0</v>
      </c>
      <c r="Y2024" s="270"/>
      <c r="Z2024" s="270"/>
      <c r="AB2024" s="272" t="str">
        <f t="shared" si="98"/>
        <v/>
      </c>
    </row>
    <row r="2025" spans="1:28" s="271" customFormat="1" ht="20.25">
      <c r="A2025" s="215"/>
      <c r="B2025" s="216" t="str">
        <f>IF(LEN(A2025)=0,"",INDEX('Smelter Look-up'!$A:$A,MATCH($A2025,'Smelter Look-up'!$E:$E,0)))</f>
        <v/>
      </c>
      <c r="C2025" s="220" t="str">
        <f>IF(LEN(A2025)=0,"",INDEX('Smelter Look-up'!$C:$C,MATCH($A2025,'Smelter Look-up'!$E:$E,0)))</f>
        <v/>
      </c>
      <c r="D2025" s="216"/>
      <c r="E2025" s="216" t="str">
        <f ca="1">IF(ISERROR($V2025),"",OFFSET('Smelter Look-up'!$D$4,$V2025-4,0)&amp;"")</f>
        <v/>
      </c>
      <c r="F2025" s="216" t="str">
        <f ca="1">IF(ISERROR($V2025),"",OFFSET('Smelter Look-up'!$E$4,$V2025-4,0))</f>
        <v/>
      </c>
      <c r="G2025" s="216" t="str">
        <f ca="1">IF(C2025=$X$4,"Enter smelter details", IF(ISERROR($V2025),"",OFFSET('Smelter Look-up'!$F$4,$V2025-4,0)))</f>
        <v/>
      </c>
      <c r="H2025" s="217" t="str">
        <f ca="1">IF(ISERROR($V2025),"",OFFSET('Smelter Look-up'!$G$4,$V2025-4,0))</f>
        <v/>
      </c>
      <c r="I2025" s="218" t="str">
        <f ca="1">IF(ISERROR($V2025),"",OFFSET('Smelter Look-up'!$H$4,$V2025-4,0))</f>
        <v/>
      </c>
      <c r="J2025" s="218" t="str">
        <f ca="1">IF(ISERROR($V2025),"",OFFSET('Smelter Look-up'!$I$4,$V2025-4,0))</f>
        <v/>
      </c>
      <c r="K2025" s="267"/>
      <c r="L2025" s="267"/>
      <c r="M2025" s="267"/>
      <c r="N2025" s="267"/>
      <c r="O2025" s="267"/>
      <c r="P2025" s="219"/>
      <c r="Q2025" s="268"/>
      <c r="R2025" s="216" t="str">
        <f ca="1">IF(ISERROR($V2025),"",OFFSET('Smelter Look-up'!$C$4,$V2025-4,0)&amp;"")</f>
        <v/>
      </c>
      <c r="S2025" s="224" t="str">
        <f t="shared" ca="1" si="96"/>
        <v/>
      </c>
      <c r="T2025" s="224" t="str">
        <f ca="1">IF(B2025="","",IF(ISERROR(MATCH($J2025,SorP!$B$1:$B$6230,0)),"",INDIRECT("'SorP'!$A$"&amp;MATCH($J2025,SorP!$B$1:$B$6230,0))))</f>
        <v/>
      </c>
      <c r="U2025" s="239"/>
      <c r="V2025" s="269" t="e">
        <f>IF(C2025="",NA(),MATCH($B2025&amp;$C2025,'Smelter Look-up'!$J:$J,0))</f>
        <v>#N/A</v>
      </c>
      <c r="W2025" s="270"/>
      <c r="X2025" s="270">
        <f t="shared" ca="1" si="97"/>
        <v>0</v>
      </c>
      <c r="Y2025" s="270"/>
      <c r="Z2025" s="270"/>
      <c r="AB2025" s="272" t="str">
        <f t="shared" si="98"/>
        <v/>
      </c>
    </row>
    <row r="2026" spans="1:28" s="271" customFormat="1" ht="20.25">
      <c r="A2026" s="215"/>
      <c r="B2026" s="216" t="str">
        <f>IF(LEN(A2026)=0,"",INDEX('Smelter Look-up'!$A:$A,MATCH($A2026,'Smelter Look-up'!$E:$E,0)))</f>
        <v/>
      </c>
      <c r="C2026" s="220" t="str">
        <f>IF(LEN(A2026)=0,"",INDEX('Smelter Look-up'!$C:$C,MATCH($A2026,'Smelter Look-up'!$E:$E,0)))</f>
        <v/>
      </c>
      <c r="D2026" s="216"/>
      <c r="E2026" s="216" t="str">
        <f ca="1">IF(ISERROR($V2026),"",OFFSET('Smelter Look-up'!$D$4,$V2026-4,0)&amp;"")</f>
        <v/>
      </c>
      <c r="F2026" s="216" t="str">
        <f ca="1">IF(ISERROR($V2026),"",OFFSET('Smelter Look-up'!$E$4,$V2026-4,0))</f>
        <v/>
      </c>
      <c r="G2026" s="216" t="str">
        <f ca="1">IF(C2026=$X$4,"Enter smelter details", IF(ISERROR($V2026),"",OFFSET('Smelter Look-up'!$F$4,$V2026-4,0)))</f>
        <v/>
      </c>
      <c r="H2026" s="217" t="str">
        <f ca="1">IF(ISERROR($V2026),"",OFFSET('Smelter Look-up'!$G$4,$V2026-4,0))</f>
        <v/>
      </c>
      <c r="I2026" s="218" t="str">
        <f ca="1">IF(ISERROR($V2026),"",OFFSET('Smelter Look-up'!$H$4,$V2026-4,0))</f>
        <v/>
      </c>
      <c r="J2026" s="218" t="str">
        <f ca="1">IF(ISERROR($V2026),"",OFFSET('Smelter Look-up'!$I$4,$V2026-4,0))</f>
        <v/>
      </c>
      <c r="K2026" s="267"/>
      <c r="L2026" s="267"/>
      <c r="M2026" s="267"/>
      <c r="N2026" s="267"/>
      <c r="O2026" s="267"/>
      <c r="P2026" s="219"/>
      <c r="Q2026" s="268"/>
      <c r="R2026" s="216" t="str">
        <f ca="1">IF(ISERROR($V2026),"",OFFSET('Smelter Look-up'!$C$4,$V2026-4,0)&amp;"")</f>
        <v/>
      </c>
      <c r="S2026" s="224" t="str">
        <f t="shared" ca="1" si="96"/>
        <v/>
      </c>
      <c r="T2026" s="224" t="str">
        <f ca="1">IF(B2026="","",IF(ISERROR(MATCH($J2026,SorP!$B$1:$B$6230,0)),"",INDIRECT("'SorP'!$A$"&amp;MATCH($J2026,SorP!$B$1:$B$6230,0))))</f>
        <v/>
      </c>
      <c r="U2026" s="239"/>
      <c r="V2026" s="269" t="e">
        <f>IF(C2026="",NA(),MATCH($B2026&amp;$C2026,'Smelter Look-up'!$J:$J,0))</f>
        <v>#N/A</v>
      </c>
      <c r="W2026" s="270"/>
      <c r="X2026" s="270">
        <f t="shared" ca="1" si="97"/>
        <v>0</v>
      </c>
      <c r="Y2026" s="270"/>
      <c r="Z2026" s="270"/>
      <c r="AB2026" s="272" t="str">
        <f t="shared" si="98"/>
        <v/>
      </c>
    </row>
    <row r="2027" spans="1:28" s="271" customFormat="1" ht="20.25">
      <c r="A2027" s="215"/>
      <c r="B2027" s="216" t="str">
        <f>IF(LEN(A2027)=0,"",INDEX('Smelter Look-up'!$A:$A,MATCH($A2027,'Smelter Look-up'!$E:$E,0)))</f>
        <v/>
      </c>
      <c r="C2027" s="220" t="str">
        <f>IF(LEN(A2027)=0,"",INDEX('Smelter Look-up'!$C:$C,MATCH($A2027,'Smelter Look-up'!$E:$E,0)))</f>
        <v/>
      </c>
      <c r="D2027" s="216"/>
      <c r="E2027" s="216" t="str">
        <f ca="1">IF(ISERROR($V2027),"",OFFSET('Smelter Look-up'!$D$4,$V2027-4,0)&amp;"")</f>
        <v/>
      </c>
      <c r="F2027" s="216" t="str">
        <f ca="1">IF(ISERROR($V2027),"",OFFSET('Smelter Look-up'!$E$4,$V2027-4,0))</f>
        <v/>
      </c>
      <c r="G2027" s="216" t="str">
        <f ca="1">IF(C2027=$X$4,"Enter smelter details", IF(ISERROR($V2027),"",OFFSET('Smelter Look-up'!$F$4,$V2027-4,0)))</f>
        <v/>
      </c>
      <c r="H2027" s="217" t="str">
        <f ca="1">IF(ISERROR($V2027),"",OFFSET('Smelter Look-up'!$G$4,$V2027-4,0))</f>
        <v/>
      </c>
      <c r="I2027" s="218" t="str">
        <f ca="1">IF(ISERROR($V2027),"",OFFSET('Smelter Look-up'!$H$4,$V2027-4,0))</f>
        <v/>
      </c>
      <c r="J2027" s="218" t="str">
        <f ca="1">IF(ISERROR($V2027),"",OFFSET('Smelter Look-up'!$I$4,$V2027-4,0))</f>
        <v/>
      </c>
      <c r="K2027" s="267"/>
      <c r="L2027" s="267"/>
      <c r="M2027" s="267"/>
      <c r="N2027" s="267"/>
      <c r="O2027" s="267"/>
      <c r="P2027" s="219"/>
      <c r="Q2027" s="268"/>
      <c r="R2027" s="216" t="str">
        <f ca="1">IF(ISERROR($V2027),"",OFFSET('Smelter Look-up'!$C$4,$V2027-4,0)&amp;"")</f>
        <v/>
      </c>
      <c r="S2027" s="224" t="str">
        <f t="shared" ca="1" si="96"/>
        <v/>
      </c>
      <c r="T2027" s="224" t="str">
        <f ca="1">IF(B2027="","",IF(ISERROR(MATCH($J2027,SorP!$B$1:$B$6230,0)),"",INDIRECT("'SorP'!$A$"&amp;MATCH($J2027,SorP!$B$1:$B$6230,0))))</f>
        <v/>
      </c>
      <c r="U2027" s="239"/>
      <c r="V2027" s="269" t="e">
        <f>IF(C2027="",NA(),MATCH($B2027&amp;$C2027,'Smelter Look-up'!$J:$J,0))</f>
        <v>#N/A</v>
      </c>
      <c r="W2027" s="270"/>
      <c r="X2027" s="270">
        <f t="shared" ca="1" si="97"/>
        <v>0</v>
      </c>
      <c r="Y2027" s="270"/>
      <c r="Z2027" s="270"/>
      <c r="AB2027" s="272" t="str">
        <f t="shared" si="98"/>
        <v/>
      </c>
    </row>
    <row r="2028" spans="1:28" s="271" customFormat="1" ht="20.25">
      <c r="A2028" s="215"/>
      <c r="B2028" s="216" t="str">
        <f>IF(LEN(A2028)=0,"",INDEX('Smelter Look-up'!$A:$A,MATCH($A2028,'Smelter Look-up'!$E:$E,0)))</f>
        <v/>
      </c>
      <c r="C2028" s="220" t="str">
        <f>IF(LEN(A2028)=0,"",INDEX('Smelter Look-up'!$C:$C,MATCH($A2028,'Smelter Look-up'!$E:$E,0)))</f>
        <v/>
      </c>
      <c r="D2028" s="216"/>
      <c r="E2028" s="216" t="str">
        <f ca="1">IF(ISERROR($V2028),"",OFFSET('Smelter Look-up'!$D$4,$V2028-4,0)&amp;"")</f>
        <v/>
      </c>
      <c r="F2028" s="216" t="str">
        <f ca="1">IF(ISERROR($V2028),"",OFFSET('Smelter Look-up'!$E$4,$V2028-4,0))</f>
        <v/>
      </c>
      <c r="G2028" s="216" t="str">
        <f ca="1">IF(C2028=$X$4,"Enter smelter details", IF(ISERROR($V2028),"",OFFSET('Smelter Look-up'!$F$4,$V2028-4,0)))</f>
        <v/>
      </c>
      <c r="H2028" s="217" t="str">
        <f ca="1">IF(ISERROR($V2028),"",OFFSET('Smelter Look-up'!$G$4,$V2028-4,0))</f>
        <v/>
      </c>
      <c r="I2028" s="218" t="str">
        <f ca="1">IF(ISERROR($V2028),"",OFFSET('Smelter Look-up'!$H$4,$V2028-4,0))</f>
        <v/>
      </c>
      <c r="J2028" s="218" t="str">
        <f ca="1">IF(ISERROR($V2028),"",OFFSET('Smelter Look-up'!$I$4,$V2028-4,0))</f>
        <v/>
      </c>
      <c r="K2028" s="267"/>
      <c r="L2028" s="267"/>
      <c r="M2028" s="267"/>
      <c r="N2028" s="267"/>
      <c r="O2028" s="267"/>
      <c r="P2028" s="219"/>
      <c r="Q2028" s="268"/>
      <c r="R2028" s="216" t="str">
        <f ca="1">IF(ISERROR($V2028),"",OFFSET('Smelter Look-up'!$C$4,$V2028-4,0)&amp;"")</f>
        <v/>
      </c>
      <c r="S2028" s="224" t="str">
        <f t="shared" ca="1" si="96"/>
        <v/>
      </c>
      <c r="T2028" s="224" t="str">
        <f ca="1">IF(B2028="","",IF(ISERROR(MATCH($J2028,SorP!$B$1:$B$6230,0)),"",INDIRECT("'SorP'!$A$"&amp;MATCH($J2028,SorP!$B$1:$B$6230,0))))</f>
        <v/>
      </c>
      <c r="U2028" s="239"/>
      <c r="V2028" s="269" t="e">
        <f>IF(C2028="",NA(),MATCH($B2028&amp;$C2028,'Smelter Look-up'!$J:$J,0))</f>
        <v>#N/A</v>
      </c>
      <c r="W2028" s="270"/>
      <c r="X2028" s="270">
        <f t="shared" ca="1" si="97"/>
        <v>0</v>
      </c>
      <c r="Y2028" s="270"/>
      <c r="Z2028" s="270"/>
      <c r="AB2028" s="272" t="str">
        <f t="shared" si="98"/>
        <v/>
      </c>
    </row>
    <row r="2029" spans="1:28" s="271" customFormat="1" ht="20.25">
      <c r="A2029" s="215"/>
      <c r="B2029" s="216" t="str">
        <f>IF(LEN(A2029)=0,"",INDEX('Smelter Look-up'!$A:$A,MATCH($A2029,'Smelter Look-up'!$E:$E,0)))</f>
        <v/>
      </c>
      <c r="C2029" s="220" t="str">
        <f>IF(LEN(A2029)=0,"",INDEX('Smelter Look-up'!$C:$C,MATCH($A2029,'Smelter Look-up'!$E:$E,0)))</f>
        <v/>
      </c>
      <c r="D2029" s="216"/>
      <c r="E2029" s="216" t="str">
        <f ca="1">IF(ISERROR($V2029),"",OFFSET('Smelter Look-up'!$D$4,$V2029-4,0)&amp;"")</f>
        <v/>
      </c>
      <c r="F2029" s="216" t="str">
        <f ca="1">IF(ISERROR($V2029),"",OFFSET('Smelter Look-up'!$E$4,$V2029-4,0))</f>
        <v/>
      </c>
      <c r="G2029" s="216" t="str">
        <f ca="1">IF(C2029=$X$4,"Enter smelter details", IF(ISERROR($V2029),"",OFFSET('Smelter Look-up'!$F$4,$V2029-4,0)))</f>
        <v/>
      </c>
      <c r="H2029" s="217" t="str">
        <f ca="1">IF(ISERROR($V2029),"",OFFSET('Smelter Look-up'!$G$4,$V2029-4,0))</f>
        <v/>
      </c>
      <c r="I2029" s="218" t="str">
        <f ca="1">IF(ISERROR($V2029),"",OFFSET('Smelter Look-up'!$H$4,$V2029-4,0))</f>
        <v/>
      </c>
      <c r="J2029" s="218" t="str">
        <f ca="1">IF(ISERROR($V2029),"",OFFSET('Smelter Look-up'!$I$4,$V2029-4,0))</f>
        <v/>
      </c>
      <c r="K2029" s="267"/>
      <c r="L2029" s="267"/>
      <c r="M2029" s="267"/>
      <c r="N2029" s="267"/>
      <c r="O2029" s="267"/>
      <c r="P2029" s="219"/>
      <c r="Q2029" s="268"/>
      <c r="R2029" s="216" t="str">
        <f ca="1">IF(ISERROR($V2029),"",OFFSET('Smelter Look-up'!$C$4,$V2029-4,0)&amp;"")</f>
        <v/>
      </c>
      <c r="S2029" s="224" t="str">
        <f t="shared" ca="1" si="96"/>
        <v/>
      </c>
      <c r="T2029" s="224" t="str">
        <f ca="1">IF(B2029="","",IF(ISERROR(MATCH($J2029,SorP!$B$1:$B$6230,0)),"",INDIRECT("'SorP'!$A$"&amp;MATCH($J2029,SorP!$B$1:$B$6230,0))))</f>
        <v/>
      </c>
      <c r="U2029" s="239"/>
      <c r="V2029" s="269" t="e">
        <f>IF(C2029="",NA(),MATCH($B2029&amp;$C2029,'Smelter Look-up'!$J:$J,0))</f>
        <v>#N/A</v>
      </c>
      <c r="W2029" s="270"/>
      <c r="X2029" s="270">
        <f t="shared" ca="1" si="97"/>
        <v>0</v>
      </c>
      <c r="Y2029" s="270"/>
      <c r="Z2029" s="270"/>
      <c r="AB2029" s="272" t="str">
        <f t="shared" si="98"/>
        <v/>
      </c>
    </row>
    <row r="2030" spans="1:28" s="271" customFormat="1" ht="20.25">
      <c r="A2030" s="215"/>
      <c r="B2030" s="216" t="str">
        <f>IF(LEN(A2030)=0,"",INDEX('Smelter Look-up'!$A:$A,MATCH($A2030,'Smelter Look-up'!$E:$E,0)))</f>
        <v/>
      </c>
      <c r="C2030" s="220" t="str">
        <f>IF(LEN(A2030)=0,"",INDEX('Smelter Look-up'!$C:$C,MATCH($A2030,'Smelter Look-up'!$E:$E,0)))</f>
        <v/>
      </c>
      <c r="D2030" s="216"/>
      <c r="E2030" s="216" t="str">
        <f ca="1">IF(ISERROR($V2030),"",OFFSET('Smelter Look-up'!$D$4,$V2030-4,0)&amp;"")</f>
        <v/>
      </c>
      <c r="F2030" s="216" t="str">
        <f ca="1">IF(ISERROR($V2030),"",OFFSET('Smelter Look-up'!$E$4,$V2030-4,0))</f>
        <v/>
      </c>
      <c r="G2030" s="216" t="str">
        <f ca="1">IF(C2030=$X$4,"Enter smelter details", IF(ISERROR($V2030),"",OFFSET('Smelter Look-up'!$F$4,$V2030-4,0)))</f>
        <v/>
      </c>
      <c r="H2030" s="217" t="str">
        <f ca="1">IF(ISERROR($V2030),"",OFFSET('Smelter Look-up'!$G$4,$V2030-4,0))</f>
        <v/>
      </c>
      <c r="I2030" s="218" t="str">
        <f ca="1">IF(ISERROR($V2030),"",OFFSET('Smelter Look-up'!$H$4,$V2030-4,0))</f>
        <v/>
      </c>
      <c r="J2030" s="218" t="str">
        <f ca="1">IF(ISERROR($V2030),"",OFFSET('Smelter Look-up'!$I$4,$V2030-4,0))</f>
        <v/>
      </c>
      <c r="K2030" s="267"/>
      <c r="L2030" s="267"/>
      <c r="M2030" s="267"/>
      <c r="N2030" s="267"/>
      <c r="O2030" s="267"/>
      <c r="P2030" s="219"/>
      <c r="Q2030" s="268"/>
      <c r="R2030" s="216" t="str">
        <f ca="1">IF(ISERROR($V2030),"",OFFSET('Smelter Look-up'!$C$4,$V2030-4,0)&amp;"")</f>
        <v/>
      </c>
      <c r="S2030" s="224" t="str">
        <f t="shared" ca="1" si="96"/>
        <v/>
      </c>
      <c r="T2030" s="224" t="str">
        <f ca="1">IF(B2030="","",IF(ISERROR(MATCH($J2030,SorP!$B$1:$B$6230,0)),"",INDIRECT("'SorP'!$A$"&amp;MATCH($J2030,SorP!$B$1:$B$6230,0))))</f>
        <v/>
      </c>
      <c r="U2030" s="239"/>
      <c r="V2030" s="269" t="e">
        <f>IF(C2030="",NA(),MATCH($B2030&amp;$C2030,'Smelter Look-up'!$J:$J,0))</f>
        <v>#N/A</v>
      </c>
      <c r="W2030" s="270"/>
      <c r="X2030" s="270">
        <f t="shared" ca="1" si="97"/>
        <v>0</v>
      </c>
      <c r="Y2030" s="270"/>
      <c r="Z2030" s="270"/>
      <c r="AB2030" s="272" t="str">
        <f t="shared" si="98"/>
        <v/>
      </c>
    </row>
    <row r="2031" spans="1:28" s="271" customFormat="1" ht="20.25">
      <c r="A2031" s="215"/>
      <c r="B2031" s="216" t="str">
        <f>IF(LEN(A2031)=0,"",INDEX('Smelter Look-up'!$A:$A,MATCH($A2031,'Smelter Look-up'!$E:$E,0)))</f>
        <v/>
      </c>
      <c r="C2031" s="220" t="str">
        <f>IF(LEN(A2031)=0,"",INDEX('Smelter Look-up'!$C:$C,MATCH($A2031,'Smelter Look-up'!$E:$E,0)))</f>
        <v/>
      </c>
      <c r="D2031" s="216"/>
      <c r="E2031" s="216" t="str">
        <f ca="1">IF(ISERROR($V2031),"",OFFSET('Smelter Look-up'!$D$4,$V2031-4,0)&amp;"")</f>
        <v/>
      </c>
      <c r="F2031" s="216" t="str">
        <f ca="1">IF(ISERROR($V2031),"",OFFSET('Smelter Look-up'!$E$4,$V2031-4,0))</f>
        <v/>
      </c>
      <c r="G2031" s="216" t="str">
        <f ca="1">IF(C2031=$X$4,"Enter smelter details", IF(ISERROR($V2031),"",OFFSET('Smelter Look-up'!$F$4,$V2031-4,0)))</f>
        <v/>
      </c>
      <c r="H2031" s="217" t="str">
        <f ca="1">IF(ISERROR($V2031),"",OFFSET('Smelter Look-up'!$G$4,$V2031-4,0))</f>
        <v/>
      </c>
      <c r="I2031" s="218" t="str">
        <f ca="1">IF(ISERROR($V2031),"",OFFSET('Smelter Look-up'!$H$4,$V2031-4,0))</f>
        <v/>
      </c>
      <c r="J2031" s="218" t="str">
        <f ca="1">IF(ISERROR($V2031),"",OFFSET('Smelter Look-up'!$I$4,$V2031-4,0))</f>
        <v/>
      </c>
      <c r="K2031" s="267"/>
      <c r="L2031" s="267"/>
      <c r="M2031" s="267"/>
      <c r="N2031" s="267"/>
      <c r="O2031" s="267"/>
      <c r="P2031" s="219"/>
      <c r="Q2031" s="268"/>
      <c r="R2031" s="216" t="str">
        <f ca="1">IF(ISERROR($V2031),"",OFFSET('Smelter Look-up'!$C$4,$V2031-4,0)&amp;"")</f>
        <v/>
      </c>
      <c r="S2031" s="224" t="str">
        <f t="shared" ca="1" si="96"/>
        <v/>
      </c>
      <c r="T2031" s="224" t="str">
        <f ca="1">IF(B2031="","",IF(ISERROR(MATCH($J2031,SorP!$B$1:$B$6230,0)),"",INDIRECT("'SorP'!$A$"&amp;MATCH($J2031,SorP!$B$1:$B$6230,0))))</f>
        <v/>
      </c>
      <c r="U2031" s="239"/>
      <c r="V2031" s="269" t="e">
        <f>IF(C2031="",NA(),MATCH($B2031&amp;$C2031,'Smelter Look-up'!$J:$J,0))</f>
        <v>#N/A</v>
      </c>
      <c r="W2031" s="270"/>
      <c r="X2031" s="270">
        <f t="shared" ca="1" si="97"/>
        <v>0</v>
      </c>
      <c r="Y2031" s="270"/>
      <c r="Z2031" s="270"/>
      <c r="AB2031" s="272" t="str">
        <f t="shared" si="98"/>
        <v/>
      </c>
    </row>
    <row r="2032" spans="1:28" s="271" customFormat="1" ht="20.25">
      <c r="A2032" s="215"/>
      <c r="B2032" s="216" t="str">
        <f>IF(LEN(A2032)=0,"",INDEX('Smelter Look-up'!$A:$A,MATCH($A2032,'Smelter Look-up'!$E:$E,0)))</f>
        <v/>
      </c>
      <c r="C2032" s="220" t="str">
        <f>IF(LEN(A2032)=0,"",INDEX('Smelter Look-up'!$C:$C,MATCH($A2032,'Smelter Look-up'!$E:$E,0)))</f>
        <v/>
      </c>
      <c r="D2032" s="216"/>
      <c r="E2032" s="216" t="str">
        <f ca="1">IF(ISERROR($V2032),"",OFFSET('Smelter Look-up'!$D$4,$V2032-4,0)&amp;"")</f>
        <v/>
      </c>
      <c r="F2032" s="216" t="str">
        <f ca="1">IF(ISERROR($V2032),"",OFFSET('Smelter Look-up'!$E$4,$V2032-4,0))</f>
        <v/>
      </c>
      <c r="G2032" s="216" t="str">
        <f ca="1">IF(C2032=$X$4,"Enter smelter details", IF(ISERROR($V2032),"",OFFSET('Smelter Look-up'!$F$4,$V2032-4,0)))</f>
        <v/>
      </c>
      <c r="H2032" s="217" t="str">
        <f ca="1">IF(ISERROR($V2032),"",OFFSET('Smelter Look-up'!$G$4,$V2032-4,0))</f>
        <v/>
      </c>
      <c r="I2032" s="218" t="str">
        <f ca="1">IF(ISERROR($V2032),"",OFFSET('Smelter Look-up'!$H$4,$V2032-4,0))</f>
        <v/>
      </c>
      <c r="J2032" s="218" t="str">
        <f ca="1">IF(ISERROR($V2032),"",OFFSET('Smelter Look-up'!$I$4,$V2032-4,0))</f>
        <v/>
      </c>
      <c r="K2032" s="267"/>
      <c r="L2032" s="267"/>
      <c r="M2032" s="267"/>
      <c r="N2032" s="267"/>
      <c r="O2032" s="267"/>
      <c r="P2032" s="219"/>
      <c r="Q2032" s="268"/>
      <c r="R2032" s="216" t="str">
        <f ca="1">IF(ISERROR($V2032),"",OFFSET('Smelter Look-up'!$C$4,$V2032-4,0)&amp;"")</f>
        <v/>
      </c>
      <c r="S2032" s="224" t="str">
        <f t="shared" ca="1" si="96"/>
        <v/>
      </c>
      <c r="T2032" s="224" t="str">
        <f ca="1">IF(B2032="","",IF(ISERROR(MATCH($J2032,SorP!$B$1:$B$6230,0)),"",INDIRECT("'SorP'!$A$"&amp;MATCH($J2032,SorP!$B$1:$B$6230,0))))</f>
        <v/>
      </c>
      <c r="U2032" s="239"/>
      <c r="V2032" s="269" t="e">
        <f>IF(C2032="",NA(),MATCH($B2032&amp;$C2032,'Smelter Look-up'!$J:$J,0))</f>
        <v>#N/A</v>
      </c>
      <c r="W2032" s="270"/>
      <c r="X2032" s="270">
        <f t="shared" ca="1" si="97"/>
        <v>0</v>
      </c>
      <c r="Y2032" s="270"/>
      <c r="Z2032" s="270"/>
      <c r="AB2032" s="272" t="str">
        <f t="shared" si="98"/>
        <v/>
      </c>
    </row>
    <row r="2033" spans="1:28" s="271" customFormat="1" ht="20.25">
      <c r="A2033" s="215"/>
      <c r="B2033" s="216" t="str">
        <f>IF(LEN(A2033)=0,"",INDEX('Smelter Look-up'!$A:$A,MATCH($A2033,'Smelter Look-up'!$E:$E,0)))</f>
        <v/>
      </c>
      <c r="C2033" s="220" t="str">
        <f>IF(LEN(A2033)=0,"",INDEX('Smelter Look-up'!$C:$C,MATCH($A2033,'Smelter Look-up'!$E:$E,0)))</f>
        <v/>
      </c>
      <c r="D2033" s="216"/>
      <c r="E2033" s="216" t="str">
        <f ca="1">IF(ISERROR($V2033),"",OFFSET('Smelter Look-up'!$D$4,$V2033-4,0)&amp;"")</f>
        <v/>
      </c>
      <c r="F2033" s="216" t="str">
        <f ca="1">IF(ISERROR($V2033),"",OFFSET('Smelter Look-up'!$E$4,$V2033-4,0))</f>
        <v/>
      </c>
      <c r="G2033" s="216" t="str">
        <f ca="1">IF(C2033=$X$4,"Enter smelter details", IF(ISERROR($V2033),"",OFFSET('Smelter Look-up'!$F$4,$V2033-4,0)))</f>
        <v/>
      </c>
      <c r="H2033" s="217" t="str">
        <f ca="1">IF(ISERROR($V2033),"",OFFSET('Smelter Look-up'!$G$4,$V2033-4,0))</f>
        <v/>
      </c>
      <c r="I2033" s="218" t="str">
        <f ca="1">IF(ISERROR($V2033),"",OFFSET('Smelter Look-up'!$H$4,$V2033-4,0))</f>
        <v/>
      </c>
      <c r="J2033" s="218" t="str">
        <f ca="1">IF(ISERROR($V2033),"",OFFSET('Smelter Look-up'!$I$4,$V2033-4,0))</f>
        <v/>
      </c>
      <c r="K2033" s="267"/>
      <c r="L2033" s="267"/>
      <c r="M2033" s="267"/>
      <c r="N2033" s="267"/>
      <c r="O2033" s="267"/>
      <c r="P2033" s="219"/>
      <c r="Q2033" s="268"/>
      <c r="R2033" s="216" t="str">
        <f ca="1">IF(ISERROR($V2033),"",OFFSET('Smelter Look-up'!$C$4,$V2033-4,0)&amp;"")</f>
        <v/>
      </c>
      <c r="S2033" s="224" t="str">
        <f t="shared" ca="1" si="96"/>
        <v/>
      </c>
      <c r="T2033" s="224" t="str">
        <f ca="1">IF(B2033="","",IF(ISERROR(MATCH($J2033,SorP!$B$1:$B$6230,0)),"",INDIRECT("'SorP'!$A$"&amp;MATCH($J2033,SorP!$B$1:$B$6230,0))))</f>
        <v/>
      </c>
      <c r="U2033" s="239"/>
      <c r="V2033" s="269" t="e">
        <f>IF(C2033="",NA(),MATCH($B2033&amp;$C2033,'Smelter Look-up'!$J:$J,0))</f>
        <v>#N/A</v>
      </c>
      <c r="W2033" s="270"/>
      <c r="X2033" s="270">
        <f t="shared" ca="1" si="97"/>
        <v>0</v>
      </c>
      <c r="Y2033" s="270"/>
      <c r="Z2033" s="270"/>
      <c r="AB2033" s="272" t="str">
        <f t="shared" si="98"/>
        <v/>
      </c>
    </row>
    <row r="2034" spans="1:28" s="271" customFormat="1" ht="20.25">
      <c r="A2034" s="215"/>
      <c r="B2034" s="216" t="str">
        <f>IF(LEN(A2034)=0,"",INDEX('Smelter Look-up'!$A:$A,MATCH($A2034,'Smelter Look-up'!$E:$E,0)))</f>
        <v/>
      </c>
      <c r="C2034" s="220" t="str">
        <f>IF(LEN(A2034)=0,"",INDEX('Smelter Look-up'!$C:$C,MATCH($A2034,'Smelter Look-up'!$E:$E,0)))</f>
        <v/>
      </c>
      <c r="D2034" s="216"/>
      <c r="E2034" s="216" t="str">
        <f ca="1">IF(ISERROR($V2034),"",OFFSET('Smelter Look-up'!$D$4,$V2034-4,0)&amp;"")</f>
        <v/>
      </c>
      <c r="F2034" s="216" t="str">
        <f ca="1">IF(ISERROR($V2034),"",OFFSET('Smelter Look-up'!$E$4,$V2034-4,0))</f>
        <v/>
      </c>
      <c r="G2034" s="216" t="str">
        <f ca="1">IF(C2034=$X$4,"Enter smelter details", IF(ISERROR($V2034),"",OFFSET('Smelter Look-up'!$F$4,$V2034-4,0)))</f>
        <v/>
      </c>
      <c r="H2034" s="217" t="str">
        <f ca="1">IF(ISERROR($V2034),"",OFFSET('Smelter Look-up'!$G$4,$V2034-4,0))</f>
        <v/>
      </c>
      <c r="I2034" s="218" t="str">
        <f ca="1">IF(ISERROR($V2034),"",OFFSET('Smelter Look-up'!$H$4,$V2034-4,0))</f>
        <v/>
      </c>
      <c r="J2034" s="218" t="str">
        <f ca="1">IF(ISERROR($V2034),"",OFFSET('Smelter Look-up'!$I$4,$V2034-4,0))</f>
        <v/>
      </c>
      <c r="K2034" s="267"/>
      <c r="L2034" s="267"/>
      <c r="M2034" s="267"/>
      <c r="N2034" s="267"/>
      <c r="O2034" s="267"/>
      <c r="P2034" s="219"/>
      <c r="Q2034" s="268"/>
      <c r="R2034" s="216" t="str">
        <f ca="1">IF(ISERROR($V2034),"",OFFSET('Smelter Look-up'!$C$4,$V2034-4,0)&amp;"")</f>
        <v/>
      </c>
      <c r="S2034" s="224" t="str">
        <f t="shared" ca="1" si="96"/>
        <v/>
      </c>
      <c r="T2034" s="224" t="str">
        <f ca="1">IF(B2034="","",IF(ISERROR(MATCH($J2034,SorP!$B$1:$B$6230,0)),"",INDIRECT("'SorP'!$A$"&amp;MATCH($J2034,SorP!$B$1:$B$6230,0))))</f>
        <v/>
      </c>
      <c r="U2034" s="239"/>
      <c r="V2034" s="269" t="e">
        <f>IF(C2034="",NA(),MATCH($B2034&amp;$C2034,'Smelter Look-up'!$J:$J,0))</f>
        <v>#N/A</v>
      </c>
      <c r="W2034" s="270"/>
      <c r="X2034" s="270">
        <f t="shared" ca="1" si="97"/>
        <v>0</v>
      </c>
      <c r="Y2034" s="270"/>
      <c r="Z2034" s="270"/>
      <c r="AB2034" s="272" t="str">
        <f t="shared" si="98"/>
        <v/>
      </c>
    </row>
    <row r="2035" spans="1:28" s="271" customFormat="1" ht="20.25">
      <c r="A2035" s="215"/>
      <c r="B2035" s="216" t="str">
        <f>IF(LEN(A2035)=0,"",INDEX('Smelter Look-up'!$A:$A,MATCH($A2035,'Smelter Look-up'!$E:$E,0)))</f>
        <v/>
      </c>
      <c r="C2035" s="220" t="str">
        <f>IF(LEN(A2035)=0,"",INDEX('Smelter Look-up'!$C:$C,MATCH($A2035,'Smelter Look-up'!$E:$E,0)))</f>
        <v/>
      </c>
      <c r="D2035" s="216"/>
      <c r="E2035" s="216" t="str">
        <f ca="1">IF(ISERROR($V2035),"",OFFSET('Smelter Look-up'!$D$4,$V2035-4,0)&amp;"")</f>
        <v/>
      </c>
      <c r="F2035" s="216" t="str">
        <f ca="1">IF(ISERROR($V2035),"",OFFSET('Smelter Look-up'!$E$4,$V2035-4,0))</f>
        <v/>
      </c>
      <c r="G2035" s="216" t="str">
        <f ca="1">IF(C2035=$X$4,"Enter smelter details", IF(ISERROR($V2035),"",OFFSET('Smelter Look-up'!$F$4,$V2035-4,0)))</f>
        <v/>
      </c>
      <c r="H2035" s="217" t="str">
        <f ca="1">IF(ISERROR($V2035),"",OFFSET('Smelter Look-up'!$G$4,$V2035-4,0))</f>
        <v/>
      </c>
      <c r="I2035" s="218" t="str">
        <f ca="1">IF(ISERROR($V2035),"",OFFSET('Smelter Look-up'!$H$4,$V2035-4,0))</f>
        <v/>
      </c>
      <c r="J2035" s="218" t="str">
        <f ca="1">IF(ISERROR($V2035),"",OFFSET('Smelter Look-up'!$I$4,$V2035-4,0))</f>
        <v/>
      </c>
      <c r="K2035" s="267"/>
      <c r="L2035" s="267"/>
      <c r="M2035" s="267"/>
      <c r="N2035" s="267"/>
      <c r="O2035" s="267"/>
      <c r="P2035" s="219"/>
      <c r="Q2035" s="268"/>
      <c r="R2035" s="216" t="str">
        <f ca="1">IF(ISERROR($V2035),"",OFFSET('Smelter Look-up'!$C$4,$V2035-4,0)&amp;"")</f>
        <v/>
      </c>
      <c r="S2035" s="224" t="str">
        <f t="shared" ca="1" si="96"/>
        <v/>
      </c>
      <c r="T2035" s="224" t="str">
        <f ca="1">IF(B2035="","",IF(ISERROR(MATCH($J2035,SorP!$B$1:$B$6230,0)),"",INDIRECT("'SorP'!$A$"&amp;MATCH($J2035,SorP!$B$1:$B$6230,0))))</f>
        <v/>
      </c>
      <c r="U2035" s="239"/>
      <c r="V2035" s="269" t="e">
        <f>IF(C2035="",NA(),MATCH($B2035&amp;$C2035,'Smelter Look-up'!$J:$J,0))</f>
        <v>#N/A</v>
      </c>
      <c r="W2035" s="270"/>
      <c r="X2035" s="270">
        <f t="shared" ca="1" si="97"/>
        <v>0</v>
      </c>
      <c r="Y2035" s="270"/>
      <c r="Z2035" s="270"/>
      <c r="AB2035" s="272" t="str">
        <f t="shared" si="98"/>
        <v/>
      </c>
    </row>
    <row r="2036" spans="1:28" s="271" customFormat="1" ht="20.25">
      <c r="A2036" s="215"/>
      <c r="B2036" s="216" t="str">
        <f>IF(LEN(A2036)=0,"",INDEX('Smelter Look-up'!$A:$A,MATCH($A2036,'Smelter Look-up'!$E:$E,0)))</f>
        <v/>
      </c>
      <c r="C2036" s="220" t="str">
        <f>IF(LEN(A2036)=0,"",INDEX('Smelter Look-up'!$C:$C,MATCH($A2036,'Smelter Look-up'!$E:$E,0)))</f>
        <v/>
      </c>
      <c r="D2036" s="216"/>
      <c r="E2036" s="216" t="str">
        <f ca="1">IF(ISERROR($V2036),"",OFFSET('Smelter Look-up'!$D$4,$V2036-4,0)&amp;"")</f>
        <v/>
      </c>
      <c r="F2036" s="216" t="str">
        <f ca="1">IF(ISERROR($V2036),"",OFFSET('Smelter Look-up'!$E$4,$V2036-4,0))</f>
        <v/>
      </c>
      <c r="G2036" s="216" t="str">
        <f ca="1">IF(C2036=$X$4,"Enter smelter details", IF(ISERROR($V2036),"",OFFSET('Smelter Look-up'!$F$4,$V2036-4,0)))</f>
        <v/>
      </c>
      <c r="H2036" s="217" t="str">
        <f ca="1">IF(ISERROR($V2036),"",OFFSET('Smelter Look-up'!$G$4,$V2036-4,0))</f>
        <v/>
      </c>
      <c r="I2036" s="218" t="str">
        <f ca="1">IF(ISERROR($V2036),"",OFFSET('Smelter Look-up'!$H$4,$V2036-4,0))</f>
        <v/>
      </c>
      <c r="J2036" s="218" t="str">
        <f ca="1">IF(ISERROR($V2036),"",OFFSET('Smelter Look-up'!$I$4,$V2036-4,0))</f>
        <v/>
      </c>
      <c r="K2036" s="267"/>
      <c r="L2036" s="267"/>
      <c r="M2036" s="267"/>
      <c r="N2036" s="267"/>
      <c r="O2036" s="267"/>
      <c r="P2036" s="219"/>
      <c r="Q2036" s="268"/>
      <c r="R2036" s="216" t="str">
        <f ca="1">IF(ISERROR($V2036),"",OFFSET('Smelter Look-up'!$C$4,$V2036-4,0)&amp;"")</f>
        <v/>
      </c>
      <c r="S2036" s="224" t="str">
        <f t="shared" ca="1" si="96"/>
        <v/>
      </c>
      <c r="T2036" s="224" t="str">
        <f ca="1">IF(B2036="","",IF(ISERROR(MATCH($J2036,SorP!$B$1:$B$6230,0)),"",INDIRECT("'SorP'!$A$"&amp;MATCH($J2036,SorP!$B$1:$B$6230,0))))</f>
        <v/>
      </c>
      <c r="U2036" s="239"/>
      <c r="V2036" s="269" t="e">
        <f>IF(C2036="",NA(),MATCH($B2036&amp;$C2036,'Smelter Look-up'!$J:$J,0))</f>
        <v>#N/A</v>
      </c>
      <c r="W2036" s="270"/>
      <c r="X2036" s="270">
        <f t="shared" ca="1" si="97"/>
        <v>0</v>
      </c>
      <c r="Y2036" s="270"/>
      <c r="Z2036" s="270"/>
      <c r="AB2036" s="272" t="str">
        <f t="shared" si="98"/>
        <v/>
      </c>
    </row>
    <row r="2037" spans="1:28" s="271" customFormat="1" ht="20.25">
      <c r="A2037" s="215"/>
      <c r="B2037" s="216" t="str">
        <f>IF(LEN(A2037)=0,"",INDEX('Smelter Look-up'!$A:$A,MATCH($A2037,'Smelter Look-up'!$E:$E,0)))</f>
        <v/>
      </c>
      <c r="C2037" s="220" t="str">
        <f>IF(LEN(A2037)=0,"",INDEX('Smelter Look-up'!$C:$C,MATCH($A2037,'Smelter Look-up'!$E:$E,0)))</f>
        <v/>
      </c>
      <c r="D2037" s="216"/>
      <c r="E2037" s="216" t="str">
        <f ca="1">IF(ISERROR($V2037),"",OFFSET('Smelter Look-up'!$D$4,$V2037-4,0)&amp;"")</f>
        <v/>
      </c>
      <c r="F2037" s="216" t="str">
        <f ca="1">IF(ISERROR($V2037),"",OFFSET('Smelter Look-up'!$E$4,$V2037-4,0))</f>
        <v/>
      </c>
      <c r="G2037" s="216" t="str">
        <f ca="1">IF(C2037=$X$4,"Enter smelter details", IF(ISERROR($V2037),"",OFFSET('Smelter Look-up'!$F$4,$V2037-4,0)))</f>
        <v/>
      </c>
      <c r="H2037" s="217" t="str">
        <f ca="1">IF(ISERROR($V2037),"",OFFSET('Smelter Look-up'!$G$4,$V2037-4,0))</f>
        <v/>
      </c>
      <c r="I2037" s="218" t="str">
        <f ca="1">IF(ISERROR($V2037),"",OFFSET('Smelter Look-up'!$H$4,$V2037-4,0))</f>
        <v/>
      </c>
      <c r="J2037" s="218" t="str">
        <f ca="1">IF(ISERROR($V2037),"",OFFSET('Smelter Look-up'!$I$4,$V2037-4,0))</f>
        <v/>
      </c>
      <c r="K2037" s="267"/>
      <c r="L2037" s="267"/>
      <c r="M2037" s="267"/>
      <c r="N2037" s="267"/>
      <c r="O2037" s="267"/>
      <c r="P2037" s="219"/>
      <c r="Q2037" s="268"/>
      <c r="R2037" s="216" t="str">
        <f ca="1">IF(ISERROR($V2037),"",OFFSET('Smelter Look-up'!$C$4,$V2037-4,0)&amp;"")</f>
        <v/>
      </c>
      <c r="S2037" s="224" t="str">
        <f t="shared" ca="1" si="96"/>
        <v/>
      </c>
      <c r="T2037" s="224" t="str">
        <f ca="1">IF(B2037="","",IF(ISERROR(MATCH($J2037,SorP!$B$1:$B$6230,0)),"",INDIRECT("'SorP'!$A$"&amp;MATCH($J2037,SorP!$B$1:$B$6230,0))))</f>
        <v/>
      </c>
      <c r="U2037" s="239"/>
      <c r="V2037" s="269" t="e">
        <f>IF(C2037="",NA(),MATCH($B2037&amp;$C2037,'Smelter Look-up'!$J:$J,0))</f>
        <v>#N/A</v>
      </c>
      <c r="W2037" s="270"/>
      <c r="X2037" s="270">
        <f t="shared" ca="1" si="97"/>
        <v>0</v>
      </c>
      <c r="Y2037" s="270"/>
      <c r="Z2037" s="270"/>
      <c r="AB2037" s="272" t="str">
        <f t="shared" si="98"/>
        <v/>
      </c>
    </row>
    <row r="2038" spans="1:28" s="271" customFormat="1" ht="20.25">
      <c r="A2038" s="215"/>
      <c r="B2038" s="216" t="str">
        <f>IF(LEN(A2038)=0,"",INDEX('Smelter Look-up'!$A:$A,MATCH($A2038,'Smelter Look-up'!$E:$E,0)))</f>
        <v/>
      </c>
      <c r="C2038" s="220" t="str">
        <f>IF(LEN(A2038)=0,"",INDEX('Smelter Look-up'!$C:$C,MATCH($A2038,'Smelter Look-up'!$E:$E,0)))</f>
        <v/>
      </c>
      <c r="D2038" s="216"/>
      <c r="E2038" s="216" t="str">
        <f ca="1">IF(ISERROR($V2038),"",OFFSET('Smelter Look-up'!$D$4,$V2038-4,0)&amp;"")</f>
        <v/>
      </c>
      <c r="F2038" s="216" t="str">
        <f ca="1">IF(ISERROR($V2038),"",OFFSET('Smelter Look-up'!$E$4,$V2038-4,0))</f>
        <v/>
      </c>
      <c r="G2038" s="216" t="str">
        <f ca="1">IF(C2038=$X$4,"Enter smelter details", IF(ISERROR($V2038),"",OFFSET('Smelter Look-up'!$F$4,$V2038-4,0)))</f>
        <v/>
      </c>
      <c r="H2038" s="217" t="str">
        <f ca="1">IF(ISERROR($V2038),"",OFFSET('Smelter Look-up'!$G$4,$V2038-4,0))</f>
        <v/>
      </c>
      <c r="I2038" s="218" t="str">
        <f ca="1">IF(ISERROR($V2038),"",OFFSET('Smelter Look-up'!$H$4,$V2038-4,0))</f>
        <v/>
      </c>
      <c r="J2038" s="218" t="str">
        <f ca="1">IF(ISERROR($V2038),"",OFFSET('Smelter Look-up'!$I$4,$V2038-4,0))</f>
        <v/>
      </c>
      <c r="K2038" s="267"/>
      <c r="L2038" s="267"/>
      <c r="M2038" s="267"/>
      <c r="N2038" s="267"/>
      <c r="O2038" s="267"/>
      <c r="P2038" s="219"/>
      <c r="Q2038" s="268"/>
      <c r="R2038" s="216" t="str">
        <f ca="1">IF(ISERROR($V2038),"",OFFSET('Smelter Look-up'!$C$4,$V2038-4,0)&amp;"")</f>
        <v/>
      </c>
      <c r="S2038" s="224" t="str">
        <f t="shared" ca="1" si="96"/>
        <v/>
      </c>
      <c r="T2038" s="224" t="str">
        <f ca="1">IF(B2038="","",IF(ISERROR(MATCH($J2038,SorP!$B$1:$B$6230,0)),"",INDIRECT("'SorP'!$A$"&amp;MATCH($J2038,SorP!$B$1:$B$6230,0))))</f>
        <v/>
      </c>
      <c r="U2038" s="239"/>
      <c r="V2038" s="269" t="e">
        <f>IF(C2038="",NA(),MATCH($B2038&amp;$C2038,'Smelter Look-up'!$J:$J,0))</f>
        <v>#N/A</v>
      </c>
      <c r="W2038" s="270"/>
      <c r="X2038" s="270">
        <f t="shared" ca="1" si="97"/>
        <v>0</v>
      </c>
      <c r="Y2038" s="270"/>
      <c r="Z2038" s="270"/>
      <c r="AB2038" s="272" t="str">
        <f t="shared" si="98"/>
        <v/>
      </c>
    </row>
    <row r="2039" spans="1:28" s="271" customFormat="1" ht="20.25">
      <c r="A2039" s="215"/>
      <c r="B2039" s="216" t="str">
        <f>IF(LEN(A2039)=0,"",INDEX('Smelter Look-up'!$A:$A,MATCH($A2039,'Smelter Look-up'!$E:$E,0)))</f>
        <v/>
      </c>
      <c r="C2039" s="220" t="str">
        <f>IF(LEN(A2039)=0,"",INDEX('Smelter Look-up'!$C:$C,MATCH($A2039,'Smelter Look-up'!$E:$E,0)))</f>
        <v/>
      </c>
      <c r="D2039" s="216"/>
      <c r="E2039" s="216" t="str">
        <f ca="1">IF(ISERROR($V2039),"",OFFSET('Smelter Look-up'!$D$4,$V2039-4,0)&amp;"")</f>
        <v/>
      </c>
      <c r="F2039" s="216" t="str">
        <f ca="1">IF(ISERROR($V2039),"",OFFSET('Smelter Look-up'!$E$4,$V2039-4,0))</f>
        <v/>
      </c>
      <c r="G2039" s="216" t="str">
        <f ca="1">IF(C2039=$X$4,"Enter smelter details", IF(ISERROR($V2039),"",OFFSET('Smelter Look-up'!$F$4,$V2039-4,0)))</f>
        <v/>
      </c>
      <c r="H2039" s="217" t="str">
        <f ca="1">IF(ISERROR($V2039),"",OFFSET('Smelter Look-up'!$G$4,$V2039-4,0))</f>
        <v/>
      </c>
      <c r="I2039" s="218" t="str">
        <f ca="1">IF(ISERROR($V2039),"",OFFSET('Smelter Look-up'!$H$4,$V2039-4,0))</f>
        <v/>
      </c>
      <c r="J2039" s="218" t="str">
        <f ca="1">IF(ISERROR($V2039),"",OFFSET('Smelter Look-up'!$I$4,$V2039-4,0))</f>
        <v/>
      </c>
      <c r="K2039" s="267"/>
      <c r="L2039" s="267"/>
      <c r="M2039" s="267"/>
      <c r="N2039" s="267"/>
      <c r="O2039" s="267"/>
      <c r="P2039" s="219"/>
      <c r="Q2039" s="268"/>
      <c r="R2039" s="216" t="str">
        <f ca="1">IF(ISERROR($V2039),"",OFFSET('Smelter Look-up'!$C$4,$V2039-4,0)&amp;"")</f>
        <v/>
      </c>
      <c r="S2039" s="224" t="str">
        <f t="shared" ca="1" si="96"/>
        <v/>
      </c>
      <c r="T2039" s="224" t="str">
        <f ca="1">IF(B2039="","",IF(ISERROR(MATCH($J2039,SorP!$B$1:$B$6230,0)),"",INDIRECT("'SorP'!$A$"&amp;MATCH($J2039,SorP!$B$1:$B$6230,0))))</f>
        <v/>
      </c>
      <c r="U2039" s="239"/>
      <c r="V2039" s="269" t="e">
        <f>IF(C2039="",NA(),MATCH($B2039&amp;$C2039,'Smelter Look-up'!$J:$J,0))</f>
        <v>#N/A</v>
      </c>
      <c r="W2039" s="270"/>
      <c r="X2039" s="270">
        <f t="shared" ca="1" si="97"/>
        <v>0</v>
      </c>
      <c r="Y2039" s="270"/>
      <c r="Z2039" s="270"/>
      <c r="AB2039" s="272" t="str">
        <f t="shared" si="98"/>
        <v/>
      </c>
    </row>
    <row r="2040" spans="1:28" s="271" customFormat="1" ht="20.25">
      <c r="A2040" s="215"/>
      <c r="B2040" s="216" t="str">
        <f>IF(LEN(A2040)=0,"",INDEX('Smelter Look-up'!$A:$A,MATCH($A2040,'Smelter Look-up'!$E:$E,0)))</f>
        <v/>
      </c>
      <c r="C2040" s="220" t="str">
        <f>IF(LEN(A2040)=0,"",INDEX('Smelter Look-up'!$C:$C,MATCH($A2040,'Smelter Look-up'!$E:$E,0)))</f>
        <v/>
      </c>
      <c r="D2040" s="216"/>
      <c r="E2040" s="216" t="str">
        <f ca="1">IF(ISERROR($V2040),"",OFFSET('Smelter Look-up'!$D$4,$V2040-4,0)&amp;"")</f>
        <v/>
      </c>
      <c r="F2040" s="216" t="str">
        <f ca="1">IF(ISERROR($V2040),"",OFFSET('Smelter Look-up'!$E$4,$V2040-4,0))</f>
        <v/>
      </c>
      <c r="G2040" s="216" t="str">
        <f ca="1">IF(C2040=$X$4,"Enter smelter details", IF(ISERROR($V2040),"",OFFSET('Smelter Look-up'!$F$4,$V2040-4,0)))</f>
        <v/>
      </c>
      <c r="H2040" s="217" t="str">
        <f ca="1">IF(ISERROR($V2040),"",OFFSET('Smelter Look-up'!$G$4,$V2040-4,0))</f>
        <v/>
      </c>
      <c r="I2040" s="218" t="str">
        <f ca="1">IF(ISERROR($V2040),"",OFFSET('Smelter Look-up'!$H$4,$V2040-4,0))</f>
        <v/>
      </c>
      <c r="J2040" s="218" t="str">
        <f ca="1">IF(ISERROR($V2040),"",OFFSET('Smelter Look-up'!$I$4,$V2040-4,0))</f>
        <v/>
      </c>
      <c r="K2040" s="267"/>
      <c r="L2040" s="267"/>
      <c r="M2040" s="267"/>
      <c r="N2040" s="267"/>
      <c r="O2040" s="267"/>
      <c r="P2040" s="219"/>
      <c r="Q2040" s="268"/>
      <c r="R2040" s="216" t="str">
        <f ca="1">IF(ISERROR($V2040),"",OFFSET('Smelter Look-up'!$C$4,$V2040-4,0)&amp;"")</f>
        <v/>
      </c>
      <c r="S2040" s="224" t="str">
        <f t="shared" ca="1" si="96"/>
        <v/>
      </c>
      <c r="T2040" s="224" t="str">
        <f ca="1">IF(B2040="","",IF(ISERROR(MATCH($J2040,SorP!$B$1:$B$6230,0)),"",INDIRECT("'SorP'!$A$"&amp;MATCH($J2040,SorP!$B$1:$B$6230,0))))</f>
        <v/>
      </c>
      <c r="U2040" s="239"/>
      <c r="V2040" s="269" t="e">
        <f>IF(C2040="",NA(),MATCH($B2040&amp;$C2040,'Smelter Look-up'!$J:$J,0))</f>
        <v>#N/A</v>
      </c>
      <c r="W2040" s="270"/>
      <c r="X2040" s="270">
        <f t="shared" ca="1" si="97"/>
        <v>0</v>
      </c>
      <c r="Y2040" s="270"/>
      <c r="Z2040" s="270"/>
      <c r="AB2040" s="272" t="str">
        <f t="shared" si="98"/>
        <v/>
      </c>
    </row>
    <row r="2041" spans="1:28" s="271" customFormat="1" ht="20.25">
      <c r="A2041" s="215"/>
      <c r="B2041" s="216" t="str">
        <f>IF(LEN(A2041)=0,"",INDEX('Smelter Look-up'!$A:$A,MATCH($A2041,'Smelter Look-up'!$E:$E,0)))</f>
        <v/>
      </c>
      <c r="C2041" s="220" t="str">
        <f>IF(LEN(A2041)=0,"",INDEX('Smelter Look-up'!$C:$C,MATCH($A2041,'Smelter Look-up'!$E:$E,0)))</f>
        <v/>
      </c>
      <c r="D2041" s="216"/>
      <c r="E2041" s="216" t="str">
        <f ca="1">IF(ISERROR($V2041),"",OFFSET('Smelter Look-up'!$D$4,$V2041-4,0)&amp;"")</f>
        <v/>
      </c>
      <c r="F2041" s="216" t="str">
        <f ca="1">IF(ISERROR($V2041),"",OFFSET('Smelter Look-up'!$E$4,$V2041-4,0))</f>
        <v/>
      </c>
      <c r="G2041" s="216" t="str">
        <f ca="1">IF(C2041=$X$4,"Enter smelter details", IF(ISERROR($V2041),"",OFFSET('Smelter Look-up'!$F$4,$V2041-4,0)))</f>
        <v/>
      </c>
      <c r="H2041" s="217" t="str">
        <f ca="1">IF(ISERROR($V2041),"",OFFSET('Smelter Look-up'!$G$4,$V2041-4,0))</f>
        <v/>
      </c>
      <c r="I2041" s="218" t="str">
        <f ca="1">IF(ISERROR($V2041),"",OFFSET('Smelter Look-up'!$H$4,$V2041-4,0))</f>
        <v/>
      </c>
      <c r="J2041" s="218" t="str">
        <f ca="1">IF(ISERROR($V2041),"",OFFSET('Smelter Look-up'!$I$4,$V2041-4,0))</f>
        <v/>
      </c>
      <c r="K2041" s="267"/>
      <c r="L2041" s="267"/>
      <c r="M2041" s="267"/>
      <c r="N2041" s="267"/>
      <c r="O2041" s="267"/>
      <c r="P2041" s="219"/>
      <c r="Q2041" s="268"/>
      <c r="R2041" s="216" t="str">
        <f ca="1">IF(ISERROR($V2041),"",OFFSET('Smelter Look-up'!$C$4,$V2041-4,0)&amp;"")</f>
        <v/>
      </c>
      <c r="S2041" s="224" t="str">
        <f t="shared" ca="1" si="96"/>
        <v/>
      </c>
      <c r="T2041" s="224" t="str">
        <f ca="1">IF(B2041="","",IF(ISERROR(MATCH($J2041,SorP!$B$1:$B$6230,0)),"",INDIRECT("'SorP'!$A$"&amp;MATCH($J2041,SorP!$B$1:$B$6230,0))))</f>
        <v/>
      </c>
      <c r="U2041" s="239"/>
      <c r="V2041" s="269" t="e">
        <f>IF(C2041="",NA(),MATCH($B2041&amp;$C2041,'Smelter Look-up'!$J:$J,0))</f>
        <v>#N/A</v>
      </c>
      <c r="W2041" s="270"/>
      <c r="X2041" s="270">
        <f t="shared" ca="1" si="97"/>
        <v>0</v>
      </c>
      <c r="Y2041" s="270"/>
      <c r="Z2041" s="270"/>
      <c r="AB2041" s="272" t="str">
        <f t="shared" si="98"/>
        <v/>
      </c>
    </row>
    <row r="2042" spans="1:28" s="271" customFormat="1" ht="20.25">
      <c r="A2042" s="215"/>
      <c r="B2042" s="216" t="str">
        <f>IF(LEN(A2042)=0,"",INDEX('Smelter Look-up'!$A:$A,MATCH($A2042,'Smelter Look-up'!$E:$E,0)))</f>
        <v/>
      </c>
      <c r="C2042" s="220" t="str">
        <f>IF(LEN(A2042)=0,"",INDEX('Smelter Look-up'!$C:$C,MATCH($A2042,'Smelter Look-up'!$E:$E,0)))</f>
        <v/>
      </c>
      <c r="D2042" s="216"/>
      <c r="E2042" s="216" t="str">
        <f ca="1">IF(ISERROR($V2042),"",OFFSET('Smelter Look-up'!$D$4,$V2042-4,0)&amp;"")</f>
        <v/>
      </c>
      <c r="F2042" s="216" t="str">
        <f ca="1">IF(ISERROR($V2042),"",OFFSET('Smelter Look-up'!$E$4,$V2042-4,0))</f>
        <v/>
      </c>
      <c r="G2042" s="216" t="str">
        <f ca="1">IF(C2042=$X$4,"Enter smelter details", IF(ISERROR($V2042),"",OFFSET('Smelter Look-up'!$F$4,$V2042-4,0)))</f>
        <v/>
      </c>
      <c r="H2042" s="217" t="str">
        <f ca="1">IF(ISERROR($V2042),"",OFFSET('Smelter Look-up'!$G$4,$V2042-4,0))</f>
        <v/>
      </c>
      <c r="I2042" s="218" t="str">
        <f ca="1">IF(ISERROR($V2042),"",OFFSET('Smelter Look-up'!$H$4,$V2042-4,0))</f>
        <v/>
      </c>
      <c r="J2042" s="218" t="str">
        <f ca="1">IF(ISERROR($V2042),"",OFFSET('Smelter Look-up'!$I$4,$V2042-4,0))</f>
        <v/>
      </c>
      <c r="K2042" s="267"/>
      <c r="L2042" s="267"/>
      <c r="M2042" s="267"/>
      <c r="N2042" s="267"/>
      <c r="O2042" s="267"/>
      <c r="P2042" s="219"/>
      <c r="Q2042" s="268"/>
      <c r="R2042" s="216" t="str">
        <f ca="1">IF(ISERROR($V2042),"",OFFSET('Smelter Look-up'!$C$4,$V2042-4,0)&amp;"")</f>
        <v/>
      </c>
      <c r="S2042" s="224" t="str">
        <f t="shared" ca="1" si="96"/>
        <v/>
      </c>
      <c r="T2042" s="224" t="str">
        <f ca="1">IF(B2042="","",IF(ISERROR(MATCH($J2042,SorP!$B$1:$B$6230,0)),"",INDIRECT("'SorP'!$A$"&amp;MATCH($J2042,SorP!$B$1:$B$6230,0))))</f>
        <v/>
      </c>
      <c r="U2042" s="239"/>
      <c r="V2042" s="269" t="e">
        <f>IF(C2042="",NA(),MATCH($B2042&amp;$C2042,'Smelter Look-up'!$J:$J,0))</f>
        <v>#N/A</v>
      </c>
      <c r="W2042" s="270"/>
      <c r="X2042" s="270">
        <f t="shared" ca="1" si="97"/>
        <v>0</v>
      </c>
      <c r="Y2042" s="270"/>
      <c r="Z2042" s="270"/>
      <c r="AB2042" s="272" t="str">
        <f t="shared" si="98"/>
        <v/>
      </c>
    </row>
    <row r="2043" spans="1:28" s="271" customFormat="1" ht="20.25">
      <c r="A2043" s="215"/>
      <c r="B2043" s="216" t="str">
        <f>IF(LEN(A2043)=0,"",INDEX('Smelter Look-up'!$A:$A,MATCH($A2043,'Smelter Look-up'!$E:$E,0)))</f>
        <v/>
      </c>
      <c r="C2043" s="220" t="str">
        <f>IF(LEN(A2043)=0,"",INDEX('Smelter Look-up'!$C:$C,MATCH($A2043,'Smelter Look-up'!$E:$E,0)))</f>
        <v/>
      </c>
      <c r="D2043" s="216"/>
      <c r="E2043" s="216" t="str">
        <f ca="1">IF(ISERROR($V2043),"",OFFSET('Smelter Look-up'!$D$4,$V2043-4,0)&amp;"")</f>
        <v/>
      </c>
      <c r="F2043" s="216" t="str">
        <f ca="1">IF(ISERROR($V2043),"",OFFSET('Smelter Look-up'!$E$4,$V2043-4,0))</f>
        <v/>
      </c>
      <c r="G2043" s="216" t="str">
        <f ca="1">IF(C2043=$X$4,"Enter smelter details", IF(ISERROR($V2043),"",OFFSET('Smelter Look-up'!$F$4,$V2043-4,0)))</f>
        <v/>
      </c>
      <c r="H2043" s="217" t="str">
        <f ca="1">IF(ISERROR($V2043),"",OFFSET('Smelter Look-up'!$G$4,$V2043-4,0))</f>
        <v/>
      </c>
      <c r="I2043" s="218" t="str">
        <f ca="1">IF(ISERROR($V2043),"",OFFSET('Smelter Look-up'!$H$4,$V2043-4,0))</f>
        <v/>
      </c>
      <c r="J2043" s="218" t="str">
        <f ca="1">IF(ISERROR($V2043),"",OFFSET('Smelter Look-up'!$I$4,$V2043-4,0))</f>
        <v/>
      </c>
      <c r="K2043" s="267"/>
      <c r="L2043" s="267"/>
      <c r="M2043" s="267"/>
      <c r="N2043" s="267"/>
      <c r="O2043" s="267"/>
      <c r="P2043" s="219"/>
      <c r="Q2043" s="268"/>
      <c r="R2043" s="216" t="str">
        <f ca="1">IF(ISERROR($V2043),"",OFFSET('Smelter Look-up'!$C$4,$V2043-4,0)&amp;"")</f>
        <v/>
      </c>
      <c r="S2043" s="224" t="str">
        <f t="shared" ref="S2043:S2106" ca="1" si="99">IF(B2043="","",IF(ISERROR(MATCH($E2043,CL,0)),"Unknown",INDIRECT("'C'!$A$"&amp;MATCH($E2043,CL,0)+1)))</f>
        <v/>
      </c>
      <c r="T2043" s="224" t="str">
        <f ca="1">IF(B2043="","",IF(ISERROR(MATCH($J2043,SorP!$B$1:$B$6230,0)),"",INDIRECT("'SorP'!$A$"&amp;MATCH($J2043,SorP!$B$1:$B$6230,0))))</f>
        <v/>
      </c>
      <c r="U2043" s="239"/>
      <c r="V2043" s="269" t="e">
        <f>IF(C2043="",NA(),MATCH($B2043&amp;$C2043,'Smelter Look-up'!$J:$J,0))</f>
        <v>#N/A</v>
      </c>
      <c r="W2043" s="270"/>
      <c r="X2043" s="270">
        <f t="shared" ref="X2043:X2106" ca="1" si="100">IF(AND(C2043="Smelter not listed",OR(LEN(D2043)=0,LEN(E2043)=0)),1,0)</f>
        <v>0</v>
      </c>
      <c r="Y2043" s="270"/>
      <c r="Z2043" s="270"/>
      <c r="AB2043" s="272" t="str">
        <f t="shared" ref="AB2043:AB2106" si="101">B2043&amp;C2043</f>
        <v/>
      </c>
    </row>
    <row r="2044" spans="1:28" s="271" customFormat="1" ht="20.25">
      <c r="A2044" s="215"/>
      <c r="B2044" s="216" t="str">
        <f>IF(LEN(A2044)=0,"",INDEX('Smelter Look-up'!$A:$A,MATCH($A2044,'Smelter Look-up'!$E:$E,0)))</f>
        <v/>
      </c>
      <c r="C2044" s="220" t="str">
        <f>IF(LEN(A2044)=0,"",INDEX('Smelter Look-up'!$C:$C,MATCH($A2044,'Smelter Look-up'!$E:$E,0)))</f>
        <v/>
      </c>
      <c r="D2044" s="216"/>
      <c r="E2044" s="216" t="str">
        <f ca="1">IF(ISERROR($V2044),"",OFFSET('Smelter Look-up'!$D$4,$V2044-4,0)&amp;"")</f>
        <v/>
      </c>
      <c r="F2044" s="216" t="str">
        <f ca="1">IF(ISERROR($V2044),"",OFFSET('Smelter Look-up'!$E$4,$V2044-4,0))</f>
        <v/>
      </c>
      <c r="G2044" s="216" t="str">
        <f ca="1">IF(C2044=$X$4,"Enter smelter details", IF(ISERROR($V2044),"",OFFSET('Smelter Look-up'!$F$4,$V2044-4,0)))</f>
        <v/>
      </c>
      <c r="H2044" s="217" t="str">
        <f ca="1">IF(ISERROR($V2044),"",OFFSET('Smelter Look-up'!$G$4,$V2044-4,0))</f>
        <v/>
      </c>
      <c r="I2044" s="218" t="str">
        <f ca="1">IF(ISERROR($V2044),"",OFFSET('Smelter Look-up'!$H$4,$V2044-4,0))</f>
        <v/>
      </c>
      <c r="J2044" s="218" t="str">
        <f ca="1">IF(ISERROR($V2044),"",OFFSET('Smelter Look-up'!$I$4,$V2044-4,0))</f>
        <v/>
      </c>
      <c r="K2044" s="267"/>
      <c r="L2044" s="267"/>
      <c r="M2044" s="267"/>
      <c r="N2044" s="267"/>
      <c r="O2044" s="267"/>
      <c r="P2044" s="219"/>
      <c r="Q2044" s="268"/>
      <c r="R2044" s="216" t="str">
        <f ca="1">IF(ISERROR($V2044),"",OFFSET('Smelter Look-up'!$C$4,$V2044-4,0)&amp;"")</f>
        <v/>
      </c>
      <c r="S2044" s="224" t="str">
        <f t="shared" ca="1" si="99"/>
        <v/>
      </c>
      <c r="T2044" s="224" t="str">
        <f ca="1">IF(B2044="","",IF(ISERROR(MATCH($J2044,SorP!$B$1:$B$6230,0)),"",INDIRECT("'SorP'!$A$"&amp;MATCH($J2044,SorP!$B$1:$B$6230,0))))</f>
        <v/>
      </c>
      <c r="U2044" s="239"/>
      <c r="V2044" s="269" t="e">
        <f>IF(C2044="",NA(),MATCH($B2044&amp;$C2044,'Smelter Look-up'!$J:$J,0))</f>
        <v>#N/A</v>
      </c>
      <c r="W2044" s="270"/>
      <c r="X2044" s="270">
        <f t="shared" ca="1" si="100"/>
        <v>0</v>
      </c>
      <c r="Y2044" s="270"/>
      <c r="Z2044" s="270"/>
      <c r="AB2044" s="272" t="str">
        <f t="shared" si="101"/>
        <v/>
      </c>
    </row>
    <row r="2045" spans="1:28" s="271" customFormat="1" ht="20.25">
      <c r="A2045" s="215"/>
      <c r="B2045" s="216" t="str">
        <f>IF(LEN(A2045)=0,"",INDEX('Smelter Look-up'!$A:$A,MATCH($A2045,'Smelter Look-up'!$E:$E,0)))</f>
        <v/>
      </c>
      <c r="C2045" s="220" t="str">
        <f>IF(LEN(A2045)=0,"",INDEX('Smelter Look-up'!$C:$C,MATCH($A2045,'Smelter Look-up'!$E:$E,0)))</f>
        <v/>
      </c>
      <c r="D2045" s="216"/>
      <c r="E2045" s="216" t="str">
        <f ca="1">IF(ISERROR($V2045),"",OFFSET('Smelter Look-up'!$D$4,$V2045-4,0)&amp;"")</f>
        <v/>
      </c>
      <c r="F2045" s="216" t="str">
        <f ca="1">IF(ISERROR($V2045),"",OFFSET('Smelter Look-up'!$E$4,$V2045-4,0))</f>
        <v/>
      </c>
      <c r="G2045" s="216" t="str">
        <f ca="1">IF(C2045=$X$4,"Enter smelter details", IF(ISERROR($V2045),"",OFFSET('Smelter Look-up'!$F$4,$V2045-4,0)))</f>
        <v/>
      </c>
      <c r="H2045" s="217" t="str">
        <f ca="1">IF(ISERROR($V2045),"",OFFSET('Smelter Look-up'!$G$4,$V2045-4,0))</f>
        <v/>
      </c>
      <c r="I2045" s="218" t="str">
        <f ca="1">IF(ISERROR($V2045),"",OFFSET('Smelter Look-up'!$H$4,$V2045-4,0))</f>
        <v/>
      </c>
      <c r="J2045" s="218" t="str">
        <f ca="1">IF(ISERROR($V2045),"",OFFSET('Smelter Look-up'!$I$4,$V2045-4,0))</f>
        <v/>
      </c>
      <c r="K2045" s="267"/>
      <c r="L2045" s="267"/>
      <c r="M2045" s="267"/>
      <c r="N2045" s="267"/>
      <c r="O2045" s="267"/>
      <c r="P2045" s="219"/>
      <c r="Q2045" s="268"/>
      <c r="R2045" s="216" t="str">
        <f ca="1">IF(ISERROR($V2045),"",OFFSET('Smelter Look-up'!$C$4,$V2045-4,0)&amp;"")</f>
        <v/>
      </c>
      <c r="S2045" s="224" t="str">
        <f t="shared" ca="1" si="99"/>
        <v/>
      </c>
      <c r="T2045" s="224" t="str">
        <f ca="1">IF(B2045="","",IF(ISERROR(MATCH($J2045,SorP!$B$1:$B$6230,0)),"",INDIRECT("'SorP'!$A$"&amp;MATCH($J2045,SorP!$B$1:$B$6230,0))))</f>
        <v/>
      </c>
      <c r="U2045" s="239"/>
      <c r="V2045" s="269" t="e">
        <f>IF(C2045="",NA(),MATCH($B2045&amp;$C2045,'Smelter Look-up'!$J:$J,0))</f>
        <v>#N/A</v>
      </c>
      <c r="W2045" s="270"/>
      <c r="X2045" s="270">
        <f t="shared" ca="1" si="100"/>
        <v>0</v>
      </c>
      <c r="Y2045" s="270"/>
      <c r="Z2045" s="270"/>
      <c r="AB2045" s="272" t="str">
        <f t="shared" si="101"/>
        <v/>
      </c>
    </row>
    <row r="2046" spans="1:28" s="271" customFormat="1" ht="20.25">
      <c r="A2046" s="215"/>
      <c r="B2046" s="216" t="str">
        <f>IF(LEN(A2046)=0,"",INDEX('Smelter Look-up'!$A:$A,MATCH($A2046,'Smelter Look-up'!$E:$E,0)))</f>
        <v/>
      </c>
      <c r="C2046" s="220" t="str">
        <f>IF(LEN(A2046)=0,"",INDEX('Smelter Look-up'!$C:$C,MATCH($A2046,'Smelter Look-up'!$E:$E,0)))</f>
        <v/>
      </c>
      <c r="D2046" s="216"/>
      <c r="E2046" s="216" t="str">
        <f ca="1">IF(ISERROR($V2046),"",OFFSET('Smelter Look-up'!$D$4,$V2046-4,0)&amp;"")</f>
        <v/>
      </c>
      <c r="F2046" s="216" t="str">
        <f ca="1">IF(ISERROR($V2046),"",OFFSET('Smelter Look-up'!$E$4,$V2046-4,0))</f>
        <v/>
      </c>
      <c r="G2046" s="216" t="str">
        <f ca="1">IF(C2046=$X$4,"Enter smelter details", IF(ISERROR($V2046),"",OFFSET('Smelter Look-up'!$F$4,$V2046-4,0)))</f>
        <v/>
      </c>
      <c r="H2046" s="217" t="str">
        <f ca="1">IF(ISERROR($V2046),"",OFFSET('Smelter Look-up'!$G$4,$V2046-4,0))</f>
        <v/>
      </c>
      <c r="I2046" s="218" t="str">
        <f ca="1">IF(ISERROR($V2046),"",OFFSET('Smelter Look-up'!$H$4,$V2046-4,0))</f>
        <v/>
      </c>
      <c r="J2046" s="218" t="str">
        <f ca="1">IF(ISERROR($V2046),"",OFFSET('Smelter Look-up'!$I$4,$V2046-4,0))</f>
        <v/>
      </c>
      <c r="K2046" s="267"/>
      <c r="L2046" s="267"/>
      <c r="M2046" s="267"/>
      <c r="N2046" s="267"/>
      <c r="O2046" s="267"/>
      <c r="P2046" s="219"/>
      <c r="Q2046" s="268"/>
      <c r="R2046" s="216" t="str">
        <f ca="1">IF(ISERROR($V2046),"",OFFSET('Smelter Look-up'!$C$4,$V2046-4,0)&amp;"")</f>
        <v/>
      </c>
      <c r="S2046" s="224" t="str">
        <f t="shared" ca="1" si="99"/>
        <v/>
      </c>
      <c r="T2046" s="224" t="str">
        <f ca="1">IF(B2046="","",IF(ISERROR(MATCH($J2046,SorP!$B$1:$B$6230,0)),"",INDIRECT("'SorP'!$A$"&amp;MATCH($J2046,SorP!$B$1:$B$6230,0))))</f>
        <v/>
      </c>
      <c r="U2046" s="239"/>
      <c r="V2046" s="269" t="e">
        <f>IF(C2046="",NA(),MATCH($B2046&amp;$C2046,'Smelter Look-up'!$J:$J,0))</f>
        <v>#N/A</v>
      </c>
      <c r="W2046" s="270"/>
      <c r="X2046" s="270">
        <f t="shared" ca="1" si="100"/>
        <v>0</v>
      </c>
      <c r="Y2046" s="270"/>
      <c r="Z2046" s="270"/>
      <c r="AB2046" s="272" t="str">
        <f t="shared" si="101"/>
        <v/>
      </c>
    </row>
    <row r="2047" spans="1:28" s="271" customFormat="1" ht="20.25">
      <c r="A2047" s="215"/>
      <c r="B2047" s="216" t="str">
        <f>IF(LEN(A2047)=0,"",INDEX('Smelter Look-up'!$A:$A,MATCH($A2047,'Smelter Look-up'!$E:$E,0)))</f>
        <v/>
      </c>
      <c r="C2047" s="220" t="str">
        <f>IF(LEN(A2047)=0,"",INDEX('Smelter Look-up'!$C:$C,MATCH($A2047,'Smelter Look-up'!$E:$E,0)))</f>
        <v/>
      </c>
      <c r="D2047" s="216"/>
      <c r="E2047" s="216" t="str">
        <f ca="1">IF(ISERROR($V2047),"",OFFSET('Smelter Look-up'!$D$4,$V2047-4,0)&amp;"")</f>
        <v/>
      </c>
      <c r="F2047" s="216" t="str">
        <f ca="1">IF(ISERROR($V2047),"",OFFSET('Smelter Look-up'!$E$4,$V2047-4,0))</f>
        <v/>
      </c>
      <c r="G2047" s="216" t="str">
        <f ca="1">IF(C2047=$X$4,"Enter smelter details", IF(ISERROR($V2047),"",OFFSET('Smelter Look-up'!$F$4,$V2047-4,0)))</f>
        <v/>
      </c>
      <c r="H2047" s="217" t="str">
        <f ca="1">IF(ISERROR($V2047),"",OFFSET('Smelter Look-up'!$G$4,$V2047-4,0))</f>
        <v/>
      </c>
      <c r="I2047" s="218" t="str">
        <f ca="1">IF(ISERROR($V2047),"",OFFSET('Smelter Look-up'!$H$4,$V2047-4,0))</f>
        <v/>
      </c>
      <c r="J2047" s="218" t="str">
        <f ca="1">IF(ISERROR($V2047),"",OFFSET('Smelter Look-up'!$I$4,$V2047-4,0))</f>
        <v/>
      </c>
      <c r="K2047" s="267"/>
      <c r="L2047" s="267"/>
      <c r="M2047" s="267"/>
      <c r="N2047" s="267"/>
      <c r="O2047" s="267"/>
      <c r="P2047" s="219"/>
      <c r="Q2047" s="268"/>
      <c r="R2047" s="216" t="str">
        <f ca="1">IF(ISERROR($V2047),"",OFFSET('Smelter Look-up'!$C$4,$V2047-4,0)&amp;"")</f>
        <v/>
      </c>
      <c r="S2047" s="224" t="str">
        <f t="shared" ca="1" si="99"/>
        <v/>
      </c>
      <c r="T2047" s="224" t="str">
        <f ca="1">IF(B2047="","",IF(ISERROR(MATCH($J2047,SorP!$B$1:$B$6230,0)),"",INDIRECT("'SorP'!$A$"&amp;MATCH($J2047,SorP!$B$1:$B$6230,0))))</f>
        <v/>
      </c>
      <c r="U2047" s="239"/>
      <c r="V2047" s="269" t="e">
        <f>IF(C2047="",NA(),MATCH($B2047&amp;$C2047,'Smelter Look-up'!$J:$J,0))</f>
        <v>#N/A</v>
      </c>
      <c r="W2047" s="270"/>
      <c r="X2047" s="270">
        <f t="shared" ca="1" si="100"/>
        <v>0</v>
      </c>
      <c r="Y2047" s="270"/>
      <c r="Z2047" s="270"/>
      <c r="AB2047" s="272" t="str">
        <f t="shared" si="101"/>
        <v/>
      </c>
    </row>
    <row r="2048" spans="1:28" s="271" customFormat="1" ht="20.25">
      <c r="A2048" s="215"/>
      <c r="B2048" s="216" t="str">
        <f>IF(LEN(A2048)=0,"",INDEX('Smelter Look-up'!$A:$A,MATCH($A2048,'Smelter Look-up'!$E:$E,0)))</f>
        <v/>
      </c>
      <c r="C2048" s="220" t="str">
        <f>IF(LEN(A2048)=0,"",INDEX('Smelter Look-up'!$C:$C,MATCH($A2048,'Smelter Look-up'!$E:$E,0)))</f>
        <v/>
      </c>
      <c r="D2048" s="216"/>
      <c r="E2048" s="216" t="str">
        <f ca="1">IF(ISERROR($V2048),"",OFFSET('Smelter Look-up'!$D$4,$V2048-4,0)&amp;"")</f>
        <v/>
      </c>
      <c r="F2048" s="216" t="str">
        <f ca="1">IF(ISERROR($V2048),"",OFFSET('Smelter Look-up'!$E$4,$V2048-4,0))</f>
        <v/>
      </c>
      <c r="G2048" s="216" t="str">
        <f ca="1">IF(C2048=$X$4,"Enter smelter details", IF(ISERROR($V2048),"",OFFSET('Smelter Look-up'!$F$4,$V2048-4,0)))</f>
        <v/>
      </c>
      <c r="H2048" s="217" t="str">
        <f ca="1">IF(ISERROR($V2048),"",OFFSET('Smelter Look-up'!$G$4,$V2048-4,0))</f>
        <v/>
      </c>
      <c r="I2048" s="218" t="str">
        <f ca="1">IF(ISERROR($V2048),"",OFFSET('Smelter Look-up'!$H$4,$V2048-4,0))</f>
        <v/>
      </c>
      <c r="J2048" s="218" t="str">
        <f ca="1">IF(ISERROR($V2048),"",OFFSET('Smelter Look-up'!$I$4,$V2048-4,0))</f>
        <v/>
      </c>
      <c r="K2048" s="267"/>
      <c r="L2048" s="267"/>
      <c r="M2048" s="267"/>
      <c r="N2048" s="267"/>
      <c r="O2048" s="267"/>
      <c r="P2048" s="219"/>
      <c r="Q2048" s="268"/>
      <c r="R2048" s="216" t="str">
        <f ca="1">IF(ISERROR($V2048),"",OFFSET('Smelter Look-up'!$C$4,$V2048-4,0)&amp;"")</f>
        <v/>
      </c>
      <c r="S2048" s="224" t="str">
        <f t="shared" ca="1" si="99"/>
        <v/>
      </c>
      <c r="T2048" s="224" t="str">
        <f ca="1">IF(B2048="","",IF(ISERROR(MATCH($J2048,SorP!$B$1:$B$6230,0)),"",INDIRECT("'SorP'!$A$"&amp;MATCH($J2048,SorP!$B$1:$B$6230,0))))</f>
        <v/>
      </c>
      <c r="U2048" s="239"/>
      <c r="V2048" s="269" t="e">
        <f>IF(C2048="",NA(),MATCH($B2048&amp;$C2048,'Smelter Look-up'!$J:$J,0))</f>
        <v>#N/A</v>
      </c>
      <c r="W2048" s="270"/>
      <c r="X2048" s="270">
        <f t="shared" ca="1" si="100"/>
        <v>0</v>
      </c>
      <c r="Y2048" s="270"/>
      <c r="Z2048" s="270"/>
      <c r="AB2048" s="272" t="str">
        <f t="shared" si="101"/>
        <v/>
      </c>
    </row>
    <row r="2049" spans="1:28" s="271" customFormat="1" ht="20.25">
      <c r="A2049" s="215"/>
      <c r="B2049" s="216" t="str">
        <f>IF(LEN(A2049)=0,"",INDEX('Smelter Look-up'!$A:$A,MATCH($A2049,'Smelter Look-up'!$E:$E,0)))</f>
        <v/>
      </c>
      <c r="C2049" s="220" t="str">
        <f>IF(LEN(A2049)=0,"",INDEX('Smelter Look-up'!$C:$C,MATCH($A2049,'Smelter Look-up'!$E:$E,0)))</f>
        <v/>
      </c>
      <c r="D2049" s="216"/>
      <c r="E2049" s="216" t="str">
        <f ca="1">IF(ISERROR($V2049),"",OFFSET('Smelter Look-up'!$D$4,$V2049-4,0)&amp;"")</f>
        <v/>
      </c>
      <c r="F2049" s="216" t="str">
        <f ca="1">IF(ISERROR($V2049),"",OFFSET('Smelter Look-up'!$E$4,$V2049-4,0))</f>
        <v/>
      </c>
      <c r="G2049" s="216" t="str">
        <f ca="1">IF(C2049=$X$4,"Enter smelter details", IF(ISERROR($V2049),"",OFFSET('Smelter Look-up'!$F$4,$V2049-4,0)))</f>
        <v/>
      </c>
      <c r="H2049" s="217" t="str">
        <f ca="1">IF(ISERROR($V2049),"",OFFSET('Smelter Look-up'!$G$4,$V2049-4,0))</f>
        <v/>
      </c>
      <c r="I2049" s="218" t="str">
        <f ca="1">IF(ISERROR($V2049),"",OFFSET('Smelter Look-up'!$H$4,$V2049-4,0))</f>
        <v/>
      </c>
      <c r="J2049" s="218" t="str">
        <f ca="1">IF(ISERROR($V2049),"",OFFSET('Smelter Look-up'!$I$4,$V2049-4,0))</f>
        <v/>
      </c>
      <c r="K2049" s="267"/>
      <c r="L2049" s="267"/>
      <c r="M2049" s="267"/>
      <c r="N2049" s="267"/>
      <c r="O2049" s="267"/>
      <c r="P2049" s="219"/>
      <c r="Q2049" s="268"/>
      <c r="R2049" s="216" t="str">
        <f ca="1">IF(ISERROR($V2049),"",OFFSET('Smelter Look-up'!$C$4,$V2049-4,0)&amp;"")</f>
        <v/>
      </c>
      <c r="S2049" s="224" t="str">
        <f t="shared" ca="1" si="99"/>
        <v/>
      </c>
      <c r="T2049" s="224" t="str">
        <f ca="1">IF(B2049="","",IF(ISERROR(MATCH($J2049,SorP!$B$1:$B$6230,0)),"",INDIRECT("'SorP'!$A$"&amp;MATCH($J2049,SorP!$B$1:$B$6230,0))))</f>
        <v/>
      </c>
      <c r="U2049" s="239"/>
      <c r="V2049" s="269" t="e">
        <f>IF(C2049="",NA(),MATCH($B2049&amp;$C2049,'Smelter Look-up'!$J:$J,0))</f>
        <v>#N/A</v>
      </c>
      <c r="W2049" s="270"/>
      <c r="X2049" s="270">
        <f t="shared" ca="1" si="100"/>
        <v>0</v>
      </c>
      <c r="Y2049" s="270"/>
      <c r="Z2049" s="270"/>
      <c r="AB2049" s="272" t="str">
        <f t="shared" si="101"/>
        <v/>
      </c>
    </row>
    <row r="2050" spans="1:28" s="271" customFormat="1" ht="20.25">
      <c r="A2050" s="215"/>
      <c r="B2050" s="216" t="str">
        <f>IF(LEN(A2050)=0,"",INDEX('Smelter Look-up'!$A:$A,MATCH($A2050,'Smelter Look-up'!$E:$E,0)))</f>
        <v/>
      </c>
      <c r="C2050" s="220" t="str">
        <f>IF(LEN(A2050)=0,"",INDEX('Smelter Look-up'!$C:$C,MATCH($A2050,'Smelter Look-up'!$E:$E,0)))</f>
        <v/>
      </c>
      <c r="D2050" s="216"/>
      <c r="E2050" s="216" t="str">
        <f ca="1">IF(ISERROR($V2050),"",OFFSET('Smelter Look-up'!$D$4,$V2050-4,0)&amp;"")</f>
        <v/>
      </c>
      <c r="F2050" s="216" t="str">
        <f ca="1">IF(ISERROR($V2050),"",OFFSET('Smelter Look-up'!$E$4,$V2050-4,0))</f>
        <v/>
      </c>
      <c r="G2050" s="216" t="str">
        <f ca="1">IF(C2050=$X$4,"Enter smelter details", IF(ISERROR($V2050),"",OFFSET('Smelter Look-up'!$F$4,$V2050-4,0)))</f>
        <v/>
      </c>
      <c r="H2050" s="217" t="str">
        <f ca="1">IF(ISERROR($V2050),"",OFFSET('Smelter Look-up'!$G$4,$V2050-4,0))</f>
        <v/>
      </c>
      <c r="I2050" s="218" t="str">
        <f ca="1">IF(ISERROR($V2050),"",OFFSET('Smelter Look-up'!$H$4,$V2050-4,0))</f>
        <v/>
      </c>
      <c r="J2050" s="218" t="str">
        <f ca="1">IF(ISERROR($V2050),"",OFFSET('Smelter Look-up'!$I$4,$V2050-4,0))</f>
        <v/>
      </c>
      <c r="K2050" s="267"/>
      <c r="L2050" s="267"/>
      <c r="M2050" s="267"/>
      <c r="N2050" s="267"/>
      <c r="O2050" s="267"/>
      <c r="P2050" s="219"/>
      <c r="Q2050" s="268"/>
      <c r="R2050" s="216" t="str">
        <f ca="1">IF(ISERROR($V2050),"",OFFSET('Smelter Look-up'!$C$4,$V2050-4,0)&amp;"")</f>
        <v/>
      </c>
      <c r="S2050" s="224" t="str">
        <f t="shared" ca="1" si="99"/>
        <v/>
      </c>
      <c r="T2050" s="224" t="str">
        <f ca="1">IF(B2050="","",IF(ISERROR(MATCH($J2050,SorP!$B$1:$B$6230,0)),"",INDIRECT("'SorP'!$A$"&amp;MATCH($J2050,SorP!$B$1:$B$6230,0))))</f>
        <v/>
      </c>
      <c r="U2050" s="239"/>
      <c r="V2050" s="269" t="e">
        <f>IF(C2050="",NA(),MATCH($B2050&amp;$C2050,'Smelter Look-up'!$J:$J,0))</f>
        <v>#N/A</v>
      </c>
      <c r="W2050" s="270"/>
      <c r="X2050" s="270">
        <f t="shared" ca="1" si="100"/>
        <v>0</v>
      </c>
      <c r="Y2050" s="270"/>
      <c r="Z2050" s="270"/>
      <c r="AB2050" s="272" t="str">
        <f t="shared" si="101"/>
        <v/>
      </c>
    </row>
    <row r="2051" spans="1:28" s="271" customFormat="1" ht="20.25">
      <c r="A2051" s="215"/>
      <c r="B2051" s="216" t="str">
        <f>IF(LEN(A2051)=0,"",INDEX('Smelter Look-up'!$A:$A,MATCH($A2051,'Smelter Look-up'!$E:$E,0)))</f>
        <v/>
      </c>
      <c r="C2051" s="220" t="str">
        <f>IF(LEN(A2051)=0,"",INDEX('Smelter Look-up'!$C:$C,MATCH($A2051,'Smelter Look-up'!$E:$E,0)))</f>
        <v/>
      </c>
      <c r="D2051" s="216"/>
      <c r="E2051" s="216" t="str">
        <f ca="1">IF(ISERROR($V2051),"",OFFSET('Smelter Look-up'!$D$4,$V2051-4,0)&amp;"")</f>
        <v/>
      </c>
      <c r="F2051" s="216" t="str">
        <f ca="1">IF(ISERROR($V2051),"",OFFSET('Smelter Look-up'!$E$4,$V2051-4,0))</f>
        <v/>
      </c>
      <c r="G2051" s="216" t="str">
        <f ca="1">IF(C2051=$X$4,"Enter smelter details", IF(ISERROR($V2051),"",OFFSET('Smelter Look-up'!$F$4,$V2051-4,0)))</f>
        <v/>
      </c>
      <c r="H2051" s="217" t="str">
        <f ca="1">IF(ISERROR($V2051),"",OFFSET('Smelter Look-up'!$G$4,$V2051-4,0))</f>
        <v/>
      </c>
      <c r="I2051" s="218" t="str">
        <f ca="1">IF(ISERROR($V2051),"",OFFSET('Smelter Look-up'!$H$4,$V2051-4,0))</f>
        <v/>
      </c>
      <c r="J2051" s="218" t="str">
        <f ca="1">IF(ISERROR($V2051),"",OFFSET('Smelter Look-up'!$I$4,$V2051-4,0))</f>
        <v/>
      </c>
      <c r="K2051" s="267"/>
      <c r="L2051" s="267"/>
      <c r="M2051" s="267"/>
      <c r="N2051" s="267"/>
      <c r="O2051" s="267"/>
      <c r="P2051" s="219"/>
      <c r="Q2051" s="268"/>
      <c r="R2051" s="216" t="str">
        <f ca="1">IF(ISERROR($V2051),"",OFFSET('Smelter Look-up'!$C$4,$V2051-4,0)&amp;"")</f>
        <v/>
      </c>
      <c r="S2051" s="224" t="str">
        <f t="shared" ca="1" si="99"/>
        <v/>
      </c>
      <c r="T2051" s="224" t="str">
        <f ca="1">IF(B2051="","",IF(ISERROR(MATCH($J2051,SorP!$B$1:$B$6230,0)),"",INDIRECT("'SorP'!$A$"&amp;MATCH($J2051,SorP!$B$1:$B$6230,0))))</f>
        <v/>
      </c>
      <c r="U2051" s="239"/>
      <c r="V2051" s="269" t="e">
        <f>IF(C2051="",NA(),MATCH($B2051&amp;$C2051,'Smelter Look-up'!$J:$J,0))</f>
        <v>#N/A</v>
      </c>
      <c r="W2051" s="270"/>
      <c r="X2051" s="270">
        <f t="shared" ca="1" si="100"/>
        <v>0</v>
      </c>
      <c r="Y2051" s="270"/>
      <c r="Z2051" s="270"/>
      <c r="AB2051" s="272" t="str">
        <f t="shared" si="101"/>
        <v/>
      </c>
    </row>
    <row r="2052" spans="1:28" s="271" customFormat="1" ht="20.25">
      <c r="A2052" s="215"/>
      <c r="B2052" s="216" t="str">
        <f>IF(LEN(A2052)=0,"",INDEX('Smelter Look-up'!$A:$A,MATCH($A2052,'Smelter Look-up'!$E:$E,0)))</f>
        <v/>
      </c>
      <c r="C2052" s="220" t="str">
        <f>IF(LEN(A2052)=0,"",INDEX('Smelter Look-up'!$C:$C,MATCH($A2052,'Smelter Look-up'!$E:$E,0)))</f>
        <v/>
      </c>
      <c r="D2052" s="216"/>
      <c r="E2052" s="216" t="str">
        <f ca="1">IF(ISERROR($V2052),"",OFFSET('Smelter Look-up'!$D$4,$V2052-4,0)&amp;"")</f>
        <v/>
      </c>
      <c r="F2052" s="216" t="str">
        <f ca="1">IF(ISERROR($V2052),"",OFFSET('Smelter Look-up'!$E$4,$V2052-4,0))</f>
        <v/>
      </c>
      <c r="G2052" s="216" t="str">
        <f ca="1">IF(C2052=$X$4,"Enter smelter details", IF(ISERROR($V2052),"",OFFSET('Smelter Look-up'!$F$4,$V2052-4,0)))</f>
        <v/>
      </c>
      <c r="H2052" s="217" t="str">
        <f ca="1">IF(ISERROR($V2052),"",OFFSET('Smelter Look-up'!$G$4,$V2052-4,0))</f>
        <v/>
      </c>
      <c r="I2052" s="218" t="str">
        <f ca="1">IF(ISERROR($V2052),"",OFFSET('Smelter Look-up'!$H$4,$V2052-4,0))</f>
        <v/>
      </c>
      <c r="J2052" s="218" t="str">
        <f ca="1">IF(ISERROR($V2052),"",OFFSET('Smelter Look-up'!$I$4,$V2052-4,0))</f>
        <v/>
      </c>
      <c r="K2052" s="267"/>
      <c r="L2052" s="267"/>
      <c r="M2052" s="267"/>
      <c r="N2052" s="267"/>
      <c r="O2052" s="267"/>
      <c r="P2052" s="219"/>
      <c r="Q2052" s="268"/>
      <c r="R2052" s="216" t="str">
        <f ca="1">IF(ISERROR($V2052),"",OFFSET('Smelter Look-up'!$C$4,$V2052-4,0)&amp;"")</f>
        <v/>
      </c>
      <c r="S2052" s="224" t="str">
        <f t="shared" ca="1" si="99"/>
        <v/>
      </c>
      <c r="T2052" s="224" t="str">
        <f ca="1">IF(B2052="","",IF(ISERROR(MATCH($J2052,SorP!$B$1:$B$6230,0)),"",INDIRECT("'SorP'!$A$"&amp;MATCH($J2052,SorP!$B$1:$B$6230,0))))</f>
        <v/>
      </c>
      <c r="U2052" s="239"/>
      <c r="V2052" s="269" t="e">
        <f>IF(C2052="",NA(),MATCH($B2052&amp;$C2052,'Smelter Look-up'!$J:$J,0))</f>
        <v>#N/A</v>
      </c>
      <c r="W2052" s="270"/>
      <c r="X2052" s="270">
        <f t="shared" ca="1" si="100"/>
        <v>0</v>
      </c>
      <c r="Y2052" s="270"/>
      <c r="Z2052" s="270"/>
      <c r="AB2052" s="272" t="str">
        <f t="shared" si="101"/>
        <v/>
      </c>
    </row>
    <row r="2053" spans="1:28" s="271" customFormat="1" ht="20.25">
      <c r="A2053" s="215"/>
      <c r="B2053" s="216" t="str">
        <f>IF(LEN(A2053)=0,"",INDEX('Smelter Look-up'!$A:$A,MATCH($A2053,'Smelter Look-up'!$E:$E,0)))</f>
        <v/>
      </c>
      <c r="C2053" s="220" t="str">
        <f>IF(LEN(A2053)=0,"",INDEX('Smelter Look-up'!$C:$C,MATCH($A2053,'Smelter Look-up'!$E:$E,0)))</f>
        <v/>
      </c>
      <c r="D2053" s="216"/>
      <c r="E2053" s="216" t="str">
        <f ca="1">IF(ISERROR($V2053),"",OFFSET('Smelter Look-up'!$D$4,$V2053-4,0)&amp;"")</f>
        <v/>
      </c>
      <c r="F2053" s="216" t="str">
        <f ca="1">IF(ISERROR($V2053),"",OFFSET('Smelter Look-up'!$E$4,$V2053-4,0))</f>
        <v/>
      </c>
      <c r="G2053" s="216" t="str">
        <f ca="1">IF(C2053=$X$4,"Enter smelter details", IF(ISERROR($V2053),"",OFFSET('Smelter Look-up'!$F$4,$V2053-4,0)))</f>
        <v/>
      </c>
      <c r="H2053" s="217" t="str">
        <f ca="1">IF(ISERROR($V2053),"",OFFSET('Smelter Look-up'!$G$4,$V2053-4,0))</f>
        <v/>
      </c>
      <c r="I2053" s="218" t="str">
        <f ca="1">IF(ISERROR($V2053),"",OFFSET('Smelter Look-up'!$H$4,$V2053-4,0))</f>
        <v/>
      </c>
      <c r="J2053" s="218" t="str">
        <f ca="1">IF(ISERROR($V2053),"",OFFSET('Smelter Look-up'!$I$4,$V2053-4,0))</f>
        <v/>
      </c>
      <c r="K2053" s="267"/>
      <c r="L2053" s="267"/>
      <c r="M2053" s="267"/>
      <c r="N2053" s="267"/>
      <c r="O2053" s="267"/>
      <c r="P2053" s="219"/>
      <c r="Q2053" s="268"/>
      <c r="R2053" s="216" t="str">
        <f ca="1">IF(ISERROR($V2053),"",OFFSET('Smelter Look-up'!$C$4,$V2053-4,0)&amp;"")</f>
        <v/>
      </c>
      <c r="S2053" s="224" t="str">
        <f t="shared" ca="1" si="99"/>
        <v/>
      </c>
      <c r="T2053" s="224" t="str">
        <f ca="1">IF(B2053="","",IF(ISERROR(MATCH($J2053,SorP!$B$1:$B$6230,0)),"",INDIRECT("'SorP'!$A$"&amp;MATCH($J2053,SorP!$B$1:$B$6230,0))))</f>
        <v/>
      </c>
      <c r="U2053" s="239"/>
      <c r="V2053" s="269" t="e">
        <f>IF(C2053="",NA(),MATCH($B2053&amp;$C2053,'Smelter Look-up'!$J:$J,0))</f>
        <v>#N/A</v>
      </c>
      <c r="W2053" s="270"/>
      <c r="X2053" s="270">
        <f t="shared" ca="1" si="100"/>
        <v>0</v>
      </c>
      <c r="Y2053" s="270"/>
      <c r="Z2053" s="270"/>
      <c r="AB2053" s="272" t="str">
        <f t="shared" si="101"/>
        <v/>
      </c>
    </row>
    <row r="2054" spans="1:28" s="271" customFormat="1" ht="20.25">
      <c r="A2054" s="215"/>
      <c r="B2054" s="216" t="str">
        <f>IF(LEN(A2054)=0,"",INDEX('Smelter Look-up'!$A:$A,MATCH($A2054,'Smelter Look-up'!$E:$E,0)))</f>
        <v/>
      </c>
      <c r="C2054" s="220" t="str">
        <f>IF(LEN(A2054)=0,"",INDEX('Smelter Look-up'!$C:$C,MATCH($A2054,'Smelter Look-up'!$E:$E,0)))</f>
        <v/>
      </c>
      <c r="D2054" s="216"/>
      <c r="E2054" s="216" t="str">
        <f ca="1">IF(ISERROR($V2054),"",OFFSET('Smelter Look-up'!$D$4,$V2054-4,0)&amp;"")</f>
        <v/>
      </c>
      <c r="F2054" s="216" t="str">
        <f ca="1">IF(ISERROR($V2054),"",OFFSET('Smelter Look-up'!$E$4,$V2054-4,0))</f>
        <v/>
      </c>
      <c r="G2054" s="216" t="str">
        <f ca="1">IF(C2054=$X$4,"Enter smelter details", IF(ISERROR($V2054),"",OFFSET('Smelter Look-up'!$F$4,$V2054-4,0)))</f>
        <v/>
      </c>
      <c r="H2054" s="217" t="str">
        <f ca="1">IF(ISERROR($V2054),"",OFFSET('Smelter Look-up'!$G$4,$V2054-4,0))</f>
        <v/>
      </c>
      <c r="I2054" s="218" t="str">
        <f ca="1">IF(ISERROR($V2054),"",OFFSET('Smelter Look-up'!$H$4,$V2054-4,0))</f>
        <v/>
      </c>
      <c r="J2054" s="218" t="str">
        <f ca="1">IF(ISERROR($V2054),"",OFFSET('Smelter Look-up'!$I$4,$V2054-4,0))</f>
        <v/>
      </c>
      <c r="K2054" s="267"/>
      <c r="L2054" s="267"/>
      <c r="M2054" s="267"/>
      <c r="N2054" s="267"/>
      <c r="O2054" s="267"/>
      <c r="P2054" s="219"/>
      <c r="Q2054" s="268"/>
      <c r="R2054" s="216" t="str">
        <f ca="1">IF(ISERROR($V2054),"",OFFSET('Smelter Look-up'!$C$4,$V2054-4,0)&amp;"")</f>
        <v/>
      </c>
      <c r="S2054" s="224" t="str">
        <f t="shared" ca="1" si="99"/>
        <v/>
      </c>
      <c r="T2054" s="224" t="str">
        <f ca="1">IF(B2054="","",IF(ISERROR(MATCH($J2054,SorP!$B$1:$B$6230,0)),"",INDIRECT("'SorP'!$A$"&amp;MATCH($J2054,SorP!$B$1:$B$6230,0))))</f>
        <v/>
      </c>
      <c r="U2054" s="239"/>
      <c r="V2054" s="269" t="e">
        <f>IF(C2054="",NA(),MATCH($B2054&amp;$C2054,'Smelter Look-up'!$J:$J,0))</f>
        <v>#N/A</v>
      </c>
      <c r="W2054" s="270"/>
      <c r="X2054" s="270">
        <f t="shared" ca="1" si="100"/>
        <v>0</v>
      </c>
      <c r="Y2054" s="270"/>
      <c r="Z2054" s="270"/>
      <c r="AB2054" s="272" t="str">
        <f t="shared" si="101"/>
        <v/>
      </c>
    </row>
    <row r="2055" spans="1:28" s="271" customFormat="1" ht="20.25">
      <c r="A2055" s="215"/>
      <c r="B2055" s="216" t="str">
        <f>IF(LEN(A2055)=0,"",INDEX('Smelter Look-up'!$A:$A,MATCH($A2055,'Smelter Look-up'!$E:$E,0)))</f>
        <v/>
      </c>
      <c r="C2055" s="220" t="str">
        <f>IF(LEN(A2055)=0,"",INDEX('Smelter Look-up'!$C:$C,MATCH($A2055,'Smelter Look-up'!$E:$E,0)))</f>
        <v/>
      </c>
      <c r="D2055" s="216"/>
      <c r="E2055" s="216" t="str">
        <f ca="1">IF(ISERROR($V2055),"",OFFSET('Smelter Look-up'!$D$4,$V2055-4,0)&amp;"")</f>
        <v/>
      </c>
      <c r="F2055" s="216" t="str">
        <f ca="1">IF(ISERROR($V2055),"",OFFSET('Smelter Look-up'!$E$4,$V2055-4,0))</f>
        <v/>
      </c>
      <c r="G2055" s="216" t="str">
        <f ca="1">IF(C2055=$X$4,"Enter smelter details", IF(ISERROR($V2055),"",OFFSET('Smelter Look-up'!$F$4,$V2055-4,0)))</f>
        <v/>
      </c>
      <c r="H2055" s="217" t="str">
        <f ca="1">IF(ISERROR($V2055),"",OFFSET('Smelter Look-up'!$G$4,$V2055-4,0))</f>
        <v/>
      </c>
      <c r="I2055" s="218" t="str">
        <f ca="1">IF(ISERROR($V2055),"",OFFSET('Smelter Look-up'!$H$4,$V2055-4,0))</f>
        <v/>
      </c>
      <c r="J2055" s="218" t="str">
        <f ca="1">IF(ISERROR($V2055),"",OFFSET('Smelter Look-up'!$I$4,$V2055-4,0))</f>
        <v/>
      </c>
      <c r="K2055" s="267"/>
      <c r="L2055" s="267"/>
      <c r="M2055" s="267"/>
      <c r="N2055" s="267"/>
      <c r="O2055" s="267"/>
      <c r="P2055" s="219"/>
      <c r="Q2055" s="268"/>
      <c r="R2055" s="216" t="str">
        <f ca="1">IF(ISERROR($V2055),"",OFFSET('Smelter Look-up'!$C$4,$V2055-4,0)&amp;"")</f>
        <v/>
      </c>
      <c r="S2055" s="224" t="str">
        <f t="shared" ca="1" si="99"/>
        <v/>
      </c>
      <c r="T2055" s="224" t="str">
        <f ca="1">IF(B2055="","",IF(ISERROR(MATCH($J2055,SorP!$B$1:$B$6230,0)),"",INDIRECT("'SorP'!$A$"&amp;MATCH($J2055,SorP!$B$1:$B$6230,0))))</f>
        <v/>
      </c>
      <c r="U2055" s="239"/>
      <c r="V2055" s="269" t="e">
        <f>IF(C2055="",NA(),MATCH($B2055&amp;$C2055,'Smelter Look-up'!$J:$J,0))</f>
        <v>#N/A</v>
      </c>
      <c r="W2055" s="270"/>
      <c r="X2055" s="270">
        <f t="shared" ca="1" si="100"/>
        <v>0</v>
      </c>
      <c r="Y2055" s="270"/>
      <c r="Z2055" s="270"/>
      <c r="AB2055" s="272" t="str">
        <f t="shared" si="101"/>
        <v/>
      </c>
    </row>
    <row r="2056" spans="1:28" s="271" customFormat="1" ht="20.25">
      <c r="A2056" s="215"/>
      <c r="B2056" s="216" t="str">
        <f>IF(LEN(A2056)=0,"",INDEX('Smelter Look-up'!$A:$A,MATCH($A2056,'Smelter Look-up'!$E:$E,0)))</f>
        <v/>
      </c>
      <c r="C2056" s="220" t="str">
        <f>IF(LEN(A2056)=0,"",INDEX('Smelter Look-up'!$C:$C,MATCH($A2056,'Smelter Look-up'!$E:$E,0)))</f>
        <v/>
      </c>
      <c r="D2056" s="216"/>
      <c r="E2056" s="216" t="str">
        <f ca="1">IF(ISERROR($V2056),"",OFFSET('Smelter Look-up'!$D$4,$V2056-4,0)&amp;"")</f>
        <v/>
      </c>
      <c r="F2056" s="216" t="str">
        <f ca="1">IF(ISERROR($V2056),"",OFFSET('Smelter Look-up'!$E$4,$V2056-4,0))</f>
        <v/>
      </c>
      <c r="G2056" s="216" t="str">
        <f ca="1">IF(C2056=$X$4,"Enter smelter details", IF(ISERROR($V2056),"",OFFSET('Smelter Look-up'!$F$4,$V2056-4,0)))</f>
        <v/>
      </c>
      <c r="H2056" s="217" t="str">
        <f ca="1">IF(ISERROR($V2056),"",OFFSET('Smelter Look-up'!$G$4,$V2056-4,0))</f>
        <v/>
      </c>
      <c r="I2056" s="218" t="str">
        <f ca="1">IF(ISERROR($V2056),"",OFFSET('Smelter Look-up'!$H$4,$V2056-4,0))</f>
        <v/>
      </c>
      <c r="J2056" s="218" t="str">
        <f ca="1">IF(ISERROR($V2056),"",OFFSET('Smelter Look-up'!$I$4,$V2056-4,0))</f>
        <v/>
      </c>
      <c r="K2056" s="267"/>
      <c r="L2056" s="267"/>
      <c r="M2056" s="267"/>
      <c r="N2056" s="267"/>
      <c r="O2056" s="267"/>
      <c r="P2056" s="219"/>
      <c r="Q2056" s="268"/>
      <c r="R2056" s="216" t="str">
        <f ca="1">IF(ISERROR($V2056),"",OFFSET('Smelter Look-up'!$C$4,$V2056-4,0)&amp;"")</f>
        <v/>
      </c>
      <c r="S2056" s="224" t="str">
        <f t="shared" ca="1" si="99"/>
        <v/>
      </c>
      <c r="T2056" s="224" t="str">
        <f ca="1">IF(B2056="","",IF(ISERROR(MATCH($J2056,SorP!$B$1:$B$6230,0)),"",INDIRECT("'SorP'!$A$"&amp;MATCH($J2056,SorP!$B$1:$B$6230,0))))</f>
        <v/>
      </c>
      <c r="U2056" s="239"/>
      <c r="V2056" s="269" t="e">
        <f>IF(C2056="",NA(),MATCH($B2056&amp;$C2056,'Smelter Look-up'!$J:$J,0))</f>
        <v>#N/A</v>
      </c>
      <c r="W2056" s="270"/>
      <c r="X2056" s="270">
        <f t="shared" ca="1" si="100"/>
        <v>0</v>
      </c>
      <c r="Y2056" s="270"/>
      <c r="Z2056" s="270"/>
      <c r="AB2056" s="272" t="str">
        <f t="shared" si="101"/>
        <v/>
      </c>
    </row>
    <row r="2057" spans="1:28" s="271" customFormat="1" ht="20.25">
      <c r="A2057" s="215"/>
      <c r="B2057" s="216" t="str">
        <f>IF(LEN(A2057)=0,"",INDEX('Smelter Look-up'!$A:$A,MATCH($A2057,'Smelter Look-up'!$E:$E,0)))</f>
        <v/>
      </c>
      <c r="C2057" s="220" t="str">
        <f>IF(LEN(A2057)=0,"",INDEX('Smelter Look-up'!$C:$C,MATCH($A2057,'Smelter Look-up'!$E:$E,0)))</f>
        <v/>
      </c>
      <c r="D2057" s="216"/>
      <c r="E2057" s="216" t="str">
        <f ca="1">IF(ISERROR($V2057),"",OFFSET('Smelter Look-up'!$D$4,$V2057-4,0)&amp;"")</f>
        <v/>
      </c>
      <c r="F2057" s="216" t="str">
        <f ca="1">IF(ISERROR($V2057),"",OFFSET('Smelter Look-up'!$E$4,$V2057-4,0))</f>
        <v/>
      </c>
      <c r="G2057" s="216" t="str">
        <f ca="1">IF(C2057=$X$4,"Enter smelter details", IF(ISERROR($V2057),"",OFFSET('Smelter Look-up'!$F$4,$V2057-4,0)))</f>
        <v/>
      </c>
      <c r="H2057" s="217" t="str">
        <f ca="1">IF(ISERROR($V2057),"",OFFSET('Smelter Look-up'!$G$4,$V2057-4,0))</f>
        <v/>
      </c>
      <c r="I2057" s="218" t="str">
        <f ca="1">IF(ISERROR($V2057),"",OFFSET('Smelter Look-up'!$H$4,$V2057-4,0))</f>
        <v/>
      </c>
      <c r="J2057" s="218" t="str">
        <f ca="1">IF(ISERROR($V2057),"",OFFSET('Smelter Look-up'!$I$4,$V2057-4,0))</f>
        <v/>
      </c>
      <c r="K2057" s="267"/>
      <c r="L2057" s="267"/>
      <c r="M2057" s="267"/>
      <c r="N2057" s="267"/>
      <c r="O2057" s="267"/>
      <c r="P2057" s="219"/>
      <c r="Q2057" s="268"/>
      <c r="R2057" s="216" t="str">
        <f ca="1">IF(ISERROR($V2057),"",OFFSET('Smelter Look-up'!$C$4,$V2057-4,0)&amp;"")</f>
        <v/>
      </c>
      <c r="S2057" s="224" t="str">
        <f t="shared" ca="1" si="99"/>
        <v/>
      </c>
      <c r="T2057" s="224" t="str">
        <f ca="1">IF(B2057="","",IF(ISERROR(MATCH($J2057,SorP!$B$1:$B$6230,0)),"",INDIRECT("'SorP'!$A$"&amp;MATCH($J2057,SorP!$B$1:$B$6230,0))))</f>
        <v/>
      </c>
      <c r="U2057" s="239"/>
      <c r="V2057" s="269" t="e">
        <f>IF(C2057="",NA(),MATCH($B2057&amp;$C2057,'Smelter Look-up'!$J:$J,0))</f>
        <v>#N/A</v>
      </c>
      <c r="W2057" s="270"/>
      <c r="X2057" s="270">
        <f t="shared" ca="1" si="100"/>
        <v>0</v>
      </c>
      <c r="Y2057" s="270"/>
      <c r="Z2057" s="270"/>
      <c r="AB2057" s="272" t="str">
        <f t="shared" si="101"/>
        <v/>
      </c>
    </row>
    <row r="2058" spans="1:28" s="271" customFormat="1" ht="20.25">
      <c r="A2058" s="215"/>
      <c r="B2058" s="216" t="str">
        <f>IF(LEN(A2058)=0,"",INDEX('Smelter Look-up'!$A:$A,MATCH($A2058,'Smelter Look-up'!$E:$E,0)))</f>
        <v/>
      </c>
      <c r="C2058" s="220" t="str">
        <f>IF(LEN(A2058)=0,"",INDEX('Smelter Look-up'!$C:$C,MATCH($A2058,'Smelter Look-up'!$E:$E,0)))</f>
        <v/>
      </c>
      <c r="D2058" s="216"/>
      <c r="E2058" s="216" t="str">
        <f ca="1">IF(ISERROR($V2058),"",OFFSET('Smelter Look-up'!$D$4,$V2058-4,0)&amp;"")</f>
        <v/>
      </c>
      <c r="F2058" s="216" t="str">
        <f ca="1">IF(ISERROR($V2058),"",OFFSET('Smelter Look-up'!$E$4,$V2058-4,0))</f>
        <v/>
      </c>
      <c r="G2058" s="216" t="str">
        <f ca="1">IF(C2058=$X$4,"Enter smelter details", IF(ISERROR($V2058),"",OFFSET('Smelter Look-up'!$F$4,$V2058-4,0)))</f>
        <v/>
      </c>
      <c r="H2058" s="217" t="str">
        <f ca="1">IF(ISERROR($V2058),"",OFFSET('Smelter Look-up'!$G$4,$V2058-4,0))</f>
        <v/>
      </c>
      <c r="I2058" s="218" t="str">
        <f ca="1">IF(ISERROR($V2058),"",OFFSET('Smelter Look-up'!$H$4,$V2058-4,0))</f>
        <v/>
      </c>
      <c r="J2058" s="218" t="str">
        <f ca="1">IF(ISERROR($V2058),"",OFFSET('Smelter Look-up'!$I$4,$V2058-4,0))</f>
        <v/>
      </c>
      <c r="K2058" s="267"/>
      <c r="L2058" s="267"/>
      <c r="M2058" s="267"/>
      <c r="N2058" s="267"/>
      <c r="O2058" s="267"/>
      <c r="P2058" s="219"/>
      <c r="Q2058" s="268"/>
      <c r="R2058" s="216" t="str">
        <f ca="1">IF(ISERROR($V2058),"",OFFSET('Smelter Look-up'!$C$4,$V2058-4,0)&amp;"")</f>
        <v/>
      </c>
      <c r="S2058" s="224" t="str">
        <f t="shared" ca="1" si="99"/>
        <v/>
      </c>
      <c r="T2058" s="224" t="str">
        <f ca="1">IF(B2058="","",IF(ISERROR(MATCH($J2058,SorP!$B$1:$B$6230,0)),"",INDIRECT("'SorP'!$A$"&amp;MATCH($J2058,SorP!$B$1:$B$6230,0))))</f>
        <v/>
      </c>
      <c r="U2058" s="239"/>
      <c r="V2058" s="269" t="e">
        <f>IF(C2058="",NA(),MATCH($B2058&amp;$C2058,'Smelter Look-up'!$J:$J,0))</f>
        <v>#N/A</v>
      </c>
      <c r="W2058" s="270"/>
      <c r="X2058" s="270">
        <f t="shared" ca="1" si="100"/>
        <v>0</v>
      </c>
      <c r="Y2058" s="270"/>
      <c r="Z2058" s="270"/>
      <c r="AB2058" s="272" t="str">
        <f t="shared" si="101"/>
        <v/>
      </c>
    </row>
    <row r="2059" spans="1:28" s="271" customFormat="1" ht="20.25">
      <c r="A2059" s="215"/>
      <c r="B2059" s="216" t="str">
        <f>IF(LEN(A2059)=0,"",INDEX('Smelter Look-up'!$A:$A,MATCH($A2059,'Smelter Look-up'!$E:$E,0)))</f>
        <v/>
      </c>
      <c r="C2059" s="220" t="str">
        <f>IF(LEN(A2059)=0,"",INDEX('Smelter Look-up'!$C:$C,MATCH($A2059,'Smelter Look-up'!$E:$E,0)))</f>
        <v/>
      </c>
      <c r="D2059" s="216"/>
      <c r="E2059" s="216" t="str">
        <f ca="1">IF(ISERROR($V2059),"",OFFSET('Smelter Look-up'!$D$4,$V2059-4,0)&amp;"")</f>
        <v/>
      </c>
      <c r="F2059" s="216" t="str">
        <f ca="1">IF(ISERROR($V2059),"",OFFSET('Smelter Look-up'!$E$4,$V2059-4,0))</f>
        <v/>
      </c>
      <c r="G2059" s="216" t="str">
        <f ca="1">IF(C2059=$X$4,"Enter smelter details", IF(ISERROR($V2059),"",OFFSET('Smelter Look-up'!$F$4,$V2059-4,0)))</f>
        <v/>
      </c>
      <c r="H2059" s="217" t="str">
        <f ca="1">IF(ISERROR($V2059),"",OFFSET('Smelter Look-up'!$G$4,$V2059-4,0))</f>
        <v/>
      </c>
      <c r="I2059" s="218" t="str">
        <f ca="1">IF(ISERROR($V2059),"",OFFSET('Smelter Look-up'!$H$4,$V2059-4,0))</f>
        <v/>
      </c>
      <c r="J2059" s="218" t="str">
        <f ca="1">IF(ISERROR($V2059),"",OFFSET('Smelter Look-up'!$I$4,$V2059-4,0))</f>
        <v/>
      </c>
      <c r="K2059" s="267"/>
      <c r="L2059" s="267"/>
      <c r="M2059" s="267"/>
      <c r="N2059" s="267"/>
      <c r="O2059" s="267"/>
      <c r="P2059" s="219"/>
      <c r="Q2059" s="268"/>
      <c r="R2059" s="216" t="str">
        <f ca="1">IF(ISERROR($V2059),"",OFFSET('Smelter Look-up'!$C$4,$V2059-4,0)&amp;"")</f>
        <v/>
      </c>
      <c r="S2059" s="224" t="str">
        <f t="shared" ca="1" si="99"/>
        <v/>
      </c>
      <c r="T2059" s="224" t="str">
        <f ca="1">IF(B2059="","",IF(ISERROR(MATCH($J2059,SorP!$B$1:$B$6230,0)),"",INDIRECT("'SorP'!$A$"&amp;MATCH($J2059,SorP!$B$1:$B$6230,0))))</f>
        <v/>
      </c>
      <c r="U2059" s="239"/>
      <c r="V2059" s="269" t="e">
        <f>IF(C2059="",NA(),MATCH($B2059&amp;$C2059,'Smelter Look-up'!$J:$J,0))</f>
        <v>#N/A</v>
      </c>
      <c r="W2059" s="270"/>
      <c r="X2059" s="270">
        <f t="shared" ca="1" si="100"/>
        <v>0</v>
      </c>
      <c r="Y2059" s="270"/>
      <c r="Z2059" s="270"/>
      <c r="AB2059" s="272" t="str">
        <f t="shared" si="101"/>
        <v/>
      </c>
    </row>
    <row r="2060" spans="1:28" s="271" customFormat="1" ht="20.25">
      <c r="A2060" s="215"/>
      <c r="B2060" s="216" t="str">
        <f>IF(LEN(A2060)=0,"",INDEX('Smelter Look-up'!$A:$A,MATCH($A2060,'Smelter Look-up'!$E:$E,0)))</f>
        <v/>
      </c>
      <c r="C2060" s="220" t="str">
        <f>IF(LEN(A2060)=0,"",INDEX('Smelter Look-up'!$C:$C,MATCH($A2060,'Smelter Look-up'!$E:$E,0)))</f>
        <v/>
      </c>
      <c r="D2060" s="216"/>
      <c r="E2060" s="216" t="str">
        <f ca="1">IF(ISERROR($V2060),"",OFFSET('Smelter Look-up'!$D$4,$V2060-4,0)&amp;"")</f>
        <v/>
      </c>
      <c r="F2060" s="216" t="str">
        <f ca="1">IF(ISERROR($V2060),"",OFFSET('Smelter Look-up'!$E$4,$V2060-4,0))</f>
        <v/>
      </c>
      <c r="G2060" s="216" t="str">
        <f ca="1">IF(C2060=$X$4,"Enter smelter details", IF(ISERROR($V2060),"",OFFSET('Smelter Look-up'!$F$4,$V2060-4,0)))</f>
        <v/>
      </c>
      <c r="H2060" s="217" t="str">
        <f ca="1">IF(ISERROR($V2060),"",OFFSET('Smelter Look-up'!$G$4,$V2060-4,0))</f>
        <v/>
      </c>
      <c r="I2060" s="218" t="str">
        <f ca="1">IF(ISERROR($V2060),"",OFFSET('Smelter Look-up'!$H$4,$V2060-4,0))</f>
        <v/>
      </c>
      <c r="J2060" s="218" t="str">
        <f ca="1">IF(ISERROR($V2060),"",OFFSET('Smelter Look-up'!$I$4,$V2060-4,0))</f>
        <v/>
      </c>
      <c r="K2060" s="267"/>
      <c r="L2060" s="267"/>
      <c r="M2060" s="267"/>
      <c r="N2060" s="267"/>
      <c r="O2060" s="267"/>
      <c r="P2060" s="219"/>
      <c r="Q2060" s="268"/>
      <c r="R2060" s="216" t="str">
        <f ca="1">IF(ISERROR($V2060),"",OFFSET('Smelter Look-up'!$C$4,$V2060-4,0)&amp;"")</f>
        <v/>
      </c>
      <c r="S2060" s="224" t="str">
        <f t="shared" ca="1" si="99"/>
        <v/>
      </c>
      <c r="T2060" s="224" t="str">
        <f ca="1">IF(B2060="","",IF(ISERROR(MATCH($J2060,SorP!$B$1:$B$6230,0)),"",INDIRECT("'SorP'!$A$"&amp;MATCH($J2060,SorP!$B$1:$B$6230,0))))</f>
        <v/>
      </c>
      <c r="U2060" s="239"/>
      <c r="V2060" s="269" t="e">
        <f>IF(C2060="",NA(),MATCH($B2060&amp;$C2060,'Smelter Look-up'!$J:$J,0))</f>
        <v>#N/A</v>
      </c>
      <c r="W2060" s="270"/>
      <c r="X2060" s="270">
        <f t="shared" ca="1" si="100"/>
        <v>0</v>
      </c>
      <c r="Y2060" s="270"/>
      <c r="Z2060" s="270"/>
      <c r="AB2060" s="272" t="str">
        <f t="shared" si="101"/>
        <v/>
      </c>
    </row>
    <row r="2061" spans="1:28" s="271" customFormat="1" ht="20.25">
      <c r="A2061" s="215"/>
      <c r="B2061" s="216" t="str">
        <f>IF(LEN(A2061)=0,"",INDEX('Smelter Look-up'!$A:$A,MATCH($A2061,'Smelter Look-up'!$E:$E,0)))</f>
        <v/>
      </c>
      <c r="C2061" s="220" t="str">
        <f>IF(LEN(A2061)=0,"",INDEX('Smelter Look-up'!$C:$C,MATCH($A2061,'Smelter Look-up'!$E:$E,0)))</f>
        <v/>
      </c>
      <c r="D2061" s="216"/>
      <c r="E2061" s="216" t="str">
        <f ca="1">IF(ISERROR($V2061),"",OFFSET('Smelter Look-up'!$D$4,$V2061-4,0)&amp;"")</f>
        <v/>
      </c>
      <c r="F2061" s="216" t="str">
        <f ca="1">IF(ISERROR($V2061),"",OFFSET('Smelter Look-up'!$E$4,$V2061-4,0))</f>
        <v/>
      </c>
      <c r="G2061" s="216" t="str">
        <f ca="1">IF(C2061=$X$4,"Enter smelter details", IF(ISERROR($V2061),"",OFFSET('Smelter Look-up'!$F$4,$V2061-4,0)))</f>
        <v/>
      </c>
      <c r="H2061" s="217" t="str">
        <f ca="1">IF(ISERROR($V2061),"",OFFSET('Smelter Look-up'!$G$4,$V2061-4,0))</f>
        <v/>
      </c>
      <c r="I2061" s="218" t="str">
        <f ca="1">IF(ISERROR($V2061),"",OFFSET('Smelter Look-up'!$H$4,$V2061-4,0))</f>
        <v/>
      </c>
      <c r="J2061" s="218" t="str">
        <f ca="1">IF(ISERROR($V2061),"",OFFSET('Smelter Look-up'!$I$4,$V2061-4,0))</f>
        <v/>
      </c>
      <c r="K2061" s="267"/>
      <c r="L2061" s="267"/>
      <c r="M2061" s="267"/>
      <c r="N2061" s="267"/>
      <c r="O2061" s="267"/>
      <c r="P2061" s="219"/>
      <c r="Q2061" s="268"/>
      <c r="R2061" s="216" t="str">
        <f ca="1">IF(ISERROR($V2061),"",OFFSET('Smelter Look-up'!$C$4,$V2061-4,0)&amp;"")</f>
        <v/>
      </c>
      <c r="S2061" s="224" t="str">
        <f t="shared" ca="1" si="99"/>
        <v/>
      </c>
      <c r="T2061" s="224" t="str">
        <f ca="1">IF(B2061="","",IF(ISERROR(MATCH($J2061,SorP!$B$1:$B$6230,0)),"",INDIRECT("'SorP'!$A$"&amp;MATCH($J2061,SorP!$B$1:$B$6230,0))))</f>
        <v/>
      </c>
      <c r="U2061" s="239"/>
      <c r="V2061" s="269" t="e">
        <f>IF(C2061="",NA(),MATCH($B2061&amp;$C2061,'Smelter Look-up'!$J:$J,0))</f>
        <v>#N/A</v>
      </c>
      <c r="W2061" s="270"/>
      <c r="X2061" s="270">
        <f t="shared" ca="1" si="100"/>
        <v>0</v>
      </c>
      <c r="Y2061" s="270"/>
      <c r="Z2061" s="270"/>
      <c r="AB2061" s="272" t="str">
        <f t="shared" si="101"/>
        <v/>
      </c>
    </row>
    <row r="2062" spans="1:28" s="271" customFormat="1" ht="20.25">
      <c r="A2062" s="215"/>
      <c r="B2062" s="216" t="str">
        <f>IF(LEN(A2062)=0,"",INDEX('Smelter Look-up'!$A:$A,MATCH($A2062,'Smelter Look-up'!$E:$E,0)))</f>
        <v/>
      </c>
      <c r="C2062" s="220" t="str">
        <f>IF(LEN(A2062)=0,"",INDEX('Smelter Look-up'!$C:$C,MATCH($A2062,'Smelter Look-up'!$E:$E,0)))</f>
        <v/>
      </c>
      <c r="D2062" s="216"/>
      <c r="E2062" s="216" t="str">
        <f ca="1">IF(ISERROR($V2062),"",OFFSET('Smelter Look-up'!$D$4,$V2062-4,0)&amp;"")</f>
        <v/>
      </c>
      <c r="F2062" s="216" t="str">
        <f ca="1">IF(ISERROR($V2062),"",OFFSET('Smelter Look-up'!$E$4,$V2062-4,0))</f>
        <v/>
      </c>
      <c r="G2062" s="216" t="str">
        <f ca="1">IF(C2062=$X$4,"Enter smelter details", IF(ISERROR($V2062),"",OFFSET('Smelter Look-up'!$F$4,$V2062-4,0)))</f>
        <v/>
      </c>
      <c r="H2062" s="217" t="str">
        <f ca="1">IF(ISERROR($V2062),"",OFFSET('Smelter Look-up'!$G$4,$V2062-4,0))</f>
        <v/>
      </c>
      <c r="I2062" s="218" t="str">
        <f ca="1">IF(ISERROR($V2062),"",OFFSET('Smelter Look-up'!$H$4,$V2062-4,0))</f>
        <v/>
      </c>
      <c r="J2062" s="218" t="str">
        <f ca="1">IF(ISERROR($V2062),"",OFFSET('Smelter Look-up'!$I$4,$V2062-4,0))</f>
        <v/>
      </c>
      <c r="K2062" s="267"/>
      <c r="L2062" s="267"/>
      <c r="M2062" s="267"/>
      <c r="N2062" s="267"/>
      <c r="O2062" s="267"/>
      <c r="P2062" s="219"/>
      <c r="Q2062" s="268"/>
      <c r="R2062" s="216" t="str">
        <f ca="1">IF(ISERROR($V2062),"",OFFSET('Smelter Look-up'!$C$4,$V2062-4,0)&amp;"")</f>
        <v/>
      </c>
      <c r="S2062" s="224" t="str">
        <f t="shared" ca="1" si="99"/>
        <v/>
      </c>
      <c r="T2062" s="224" t="str">
        <f ca="1">IF(B2062="","",IF(ISERROR(MATCH($J2062,SorP!$B$1:$B$6230,0)),"",INDIRECT("'SorP'!$A$"&amp;MATCH($J2062,SorP!$B$1:$B$6230,0))))</f>
        <v/>
      </c>
      <c r="U2062" s="239"/>
      <c r="V2062" s="269" t="e">
        <f>IF(C2062="",NA(),MATCH($B2062&amp;$C2062,'Smelter Look-up'!$J:$J,0))</f>
        <v>#N/A</v>
      </c>
      <c r="W2062" s="270"/>
      <c r="X2062" s="270">
        <f t="shared" ca="1" si="100"/>
        <v>0</v>
      </c>
      <c r="Y2062" s="270"/>
      <c r="Z2062" s="270"/>
      <c r="AB2062" s="272" t="str">
        <f t="shared" si="101"/>
        <v/>
      </c>
    </row>
    <row r="2063" spans="1:28" s="271" customFormat="1" ht="20.25">
      <c r="A2063" s="215"/>
      <c r="B2063" s="216" t="str">
        <f>IF(LEN(A2063)=0,"",INDEX('Smelter Look-up'!$A:$A,MATCH($A2063,'Smelter Look-up'!$E:$E,0)))</f>
        <v/>
      </c>
      <c r="C2063" s="220" t="str">
        <f>IF(LEN(A2063)=0,"",INDEX('Smelter Look-up'!$C:$C,MATCH($A2063,'Smelter Look-up'!$E:$E,0)))</f>
        <v/>
      </c>
      <c r="D2063" s="216"/>
      <c r="E2063" s="216" t="str">
        <f ca="1">IF(ISERROR($V2063),"",OFFSET('Smelter Look-up'!$D$4,$V2063-4,0)&amp;"")</f>
        <v/>
      </c>
      <c r="F2063" s="216" t="str">
        <f ca="1">IF(ISERROR($V2063),"",OFFSET('Smelter Look-up'!$E$4,$V2063-4,0))</f>
        <v/>
      </c>
      <c r="G2063" s="216" t="str">
        <f ca="1">IF(C2063=$X$4,"Enter smelter details", IF(ISERROR($V2063),"",OFFSET('Smelter Look-up'!$F$4,$V2063-4,0)))</f>
        <v/>
      </c>
      <c r="H2063" s="217" t="str">
        <f ca="1">IF(ISERROR($V2063),"",OFFSET('Smelter Look-up'!$G$4,$V2063-4,0))</f>
        <v/>
      </c>
      <c r="I2063" s="218" t="str">
        <f ca="1">IF(ISERROR($V2063),"",OFFSET('Smelter Look-up'!$H$4,$V2063-4,0))</f>
        <v/>
      </c>
      <c r="J2063" s="218" t="str">
        <f ca="1">IF(ISERROR($V2063),"",OFFSET('Smelter Look-up'!$I$4,$V2063-4,0))</f>
        <v/>
      </c>
      <c r="K2063" s="267"/>
      <c r="L2063" s="267"/>
      <c r="M2063" s="267"/>
      <c r="N2063" s="267"/>
      <c r="O2063" s="267"/>
      <c r="P2063" s="219"/>
      <c r="Q2063" s="268"/>
      <c r="R2063" s="216" t="str">
        <f ca="1">IF(ISERROR($V2063),"",OFFSET('Smelter Look-up'!$C$4,$V2063-4,0)&amp;"")</f>
        <v/>
      </c>
      <c r="S2063" s="224" t="str">
        <f t="shared" ca="1" si="99"/>
        <v/>
      </c>
      <c r="T2063" s="224" t="str">
        <f ca="1">IF(B2063="","",IF(ISERROR(MATCH($J2063,SorP!$B$1:$B$6230,0)),"",INDIRECT("'SorP'!$A$"&amp;MATCH($J2063,SorP!$B$1:$B$6230,0))))</f>
        <v/>
      </c>
      <c r="U2063" s="239"/>
      <c r="V2063" s="269" t="e">
        <f>IF(C2063="",NA(),MATCH($B2063&amp;$C2063,'Smelter Look-up'!$J:$J,0))</f>
        <v>#N/A</v>
      </c>
      <c r="W2063" s="270"/>
      <c r="X2063" s="270">
        <f t="shared" ca="1" si="100"/>
        <v>0</v>
      </c>
      <c r="Y2063" s="270"/>
      <c r="Z2063" s="270"/>
      <c r="AB2063" s="272" t="str">
        <f t="shared" si="101"/>
        <v/>
      </c>
    </row>
    <row r="2064" spans="1:28" s="271" customFormat="1" ht="20.25">
      <c r="A2064" s="215"/>
      <c r="B2064" s="216" t="str">
        <f>IF(LEN(A2064)=0,"",INDEX('Smelter Look-up'!$A:$A,MATCH($A2064,'Smelter Look-up'!$E:$E,0)))</f>
        <v/>
      </c>
      <c r="C2064" s="220" t="str">
        <f>IF(LEN(A2064)=0,"",INDEX('Smelter Look-up'!$C:$C,MATCH($A2064,'Smelter Look-up'!$E:$E,0)))</f>
        <v/>
      </c>
      <c r="D2064" s="216"/>
      <c r="E2064" s="216" t="str">
        <f ca="1">IF(ISERROR($V2064),"",OFFSET('Smelter Look-up'!$D$4,$V2064-4,0)&amp;"")</f>
        <v/>
      </c>
      <c r="F2064" s="216" t="str">
        <f ca="1">IF(ISERROR($V2064),"",OFFSET('Smelter Look-up'!$E$4,$V2064-4,0))</f>
        <v/>
      </c>
      <c r="G2064" s="216" t="str">
        <f ca="1">IF(C2064=$X$4,"Enter smelter details", IF(ISERROR($V2064),"",OFFSET('Smelter Look-up'!$F$4,$V2064-4,0)))</f>
        <v/>
      </c>
      <c r="H2064" s="217" t="str">
        <f ca="1">IF(ISERROR($V2064),"",OFFSET('Smelter Look-up'!$G$4,$V2064-4,0))</f>
        <v/>
      </c>
      <c r="I2064" s="218" t="str">
        <f ca="1">IF(ISERROR($V2064),"",OFFSET('Smelter Look-up'!$H$4,$V2064-4,0))</f>
        <v/>
      </c>
      <c r="J2064" s="218" t="str">
        <f ca="1">IF(ISERROR($V2064),"",OFFSET('Smelter Look-up'!$I$4,$V2064-4,0))</f>
        <v/>
      </c>
      <c r="K2064" s="267"/>
      <c r="L2064" s="267"/>
      <c r="M2064" s="267"/>
      <c r="N2064" s="267"/>
      <c r="O2064" s="267"/>
      <c r="P2064" s="219"/>
      <c r="Q2064" s="268"/>
      <c r="R2064" s="216" t="str">
        <f ca="1">IF(ISERROR($V2064),"",OFFSET('Smelter Look-up'!$C$4,$V2064-4,0)&amp;"")</f>
        <v/>
      </c>
      <c r="S2064" s="224" t="str">
        <f t="shared" ca="1" si="99"/>
        <v/>
      </c>
      <c r="T2064" s="224" t="str">
        <f ca="1">IF(B2064="","",IF(ISERROR(MATCH($J2064,SorP!$B$1:$B$6230,0)),"",INDIRECT("'SorP'!$A$"&amp;MATCH($J2064,SorP!$B$1:$B$6230,0))))</f>
        <v/>
      </c>
      <c r="U2064" s="239"/>
      <c r="V2064" s="269" t="e">
        <f>IF(C2064="",NA(),MATCH($B2064&amp;$C2064,'Smelter Look-up'!$J:$J,0))</f>
        <v>#N/A</v>
      </c>
      <c r="W2064" s="270"/>
      <c r="X2064" s="270">
        <f t="shared" ca="1" si="100"/>
        <v>0</v>
      </c>
      <c r="Y2064" s="270"/>
      <c r="Z2064" s="270"/>
      <c r="AB2064" s="272" t="str">
        <f t="shared" si="101"/>
        <v/>
      </c>
    </row>
    <row r="2065" spans="1:28" s="271" customFormat="1" ht="20.25">
      <c r="A2065" s="215"/>
      <c r="B2065" s="216" t="str">
        <f>IF(LEN(A2065)=0,"",INDEX('Smelter Look-up'!$A:$A,MATCH($A2065,'Smelter Look-up'!$E:$E,0)))</f>
        <v/>
      </c>
      <c r="C2065" s="220" t="str">
        <f>IF(LEN(A2065)=0,"",INDEX('Smelter Look-up'!$C:$C,MATCH($A2065,'Smelter Look-up'!$E:$E,0)))</f>
        <v/>
      </c>
      <c r="D2065" s="216"/>
      <c r="E2065" s="216" t="str">
        <f ca="1">IF(ISERROR($V2065),"",OFFSET('Smelter Look-up'!$D$4,$V2065-4,0)&amp;"")</f>
        <v/>
      </c>
      <c r="F2065" s="216" t="str">
        <f ca="1">IF(ISERROR($V2065),"",OFFSET('Smelter Look-up'!$E$4,$V2065-4,0))</f>
        <v/>
      </c>
      <c r="G2065" s="216" t="str">
        <f ca="1">IF(C2065=$X$4,"Enter smelter details", IF(ISERROR($V2065),"",OFFSET('Smelter Look-up'!$F$4,$V2065-4,0)))</f>
        <v/>
      </c>
      <c r="H2065" s="217" t="str">
        <f ca="1">IF(ISERROR($V2065),"",OFFSET('Smelter Look-up'!$G$4,$V2065-4,0))</f>
        <v/>
      </c>
      <c r="I2065" s="218" t="str">
        <f ca="1">IF(ISERROR($V2065),"",OFFSET('Smelter Look-up'!$H$4,$V2065-4,0))</f>
        <v/>
      </c>
      <c r="J2065" s="218" t="str">
        <f ca="1">IF(ISERROR($V2065),"",OFFSET('Smelter Look-up'!$I$4,$V2065-4,0))</f>
        <v/>
      </c>
      <c r="K2065" s="267"/>
      <c r="L2065" s="267"/>
      <c r="M2065" s="267"/>
      <c r="N2065" s="267"/>
      <c r="O2065" s="267"/>
      <c r="P2065" s="219"/>
      <c r="Q2065" s="268"/>
      <c r="R2065" s="216" t="str">
        <f ca="1">IF(ISERROR($V2065),"",OFFSET('Smelter Look-up'!$C$4,$V2065-4,0)&amp;"")</f>
        <v/>
      </c>
      <c r="S2065" s="224" t="str">
        <f t="shared" ca="1" si="99"/>
        <v/>
      </c>
      <c r="T2065" s="224" t="str">
        <f ca="1">IF(B2065="","",IF(ISERROR(MATCH($J2065,SorP!$B$1:$B$6230,0)),"",INDIRECT("'SorP'!$A$"&amp;MATCH($J2065,SorP!$B$1:$B$6230,0))))</f>
        <v/>
      </c>
      <c r="U2065" s="239"/>
      <c r="V2065" s="269" t="e">
        <f>IF(C2065="",NA(),MATCH($B2065&amp;$C2065,'Smelter Look-up'!$J:$J,0))</f>
        <v>#N/A</v>
      </c>
      <c r="W2065" s="270"/>
      <c r="X2065" s="270">
        <f t="shared" ca="1" si="100"/>
        <v>0</v>
      </c>
      <c r="Y2065" s="270"/>
      <c r="Z2065" s="270"/>
      <c r="AB2065" s="272" t="str">
        <f t="shared" si="101"/>
        <v/>
      </c>
    </row>
    <row r="2066" spans="1:28" s="271" customFormat="1" ht="20.25">
      <c r="A2066" s="215"/>
      <c r="B2066" s="216" t="str">
        <f>IF(LEN(A2066)=0,"",INDEX('Smelter Look-up'!$A:$A,MATCH($A2066,'Smelter Look-up'!$E:$E,0)))</f>
        <v/>
      </c>
      <c r="C2066" s="220" t="str">
        <f>IF(LEN(A2066)=0,"",INDEX('Smelter Look-up'!$C:$C,MATCH($A2066,'Smelter Look-up'!$E:$E,0)))</f>
        <v/>
      </c>
      <c r="D2066" s="216"/>
      <c r="E2066" s="216" t="str">
        <f ca="1">IF(ISERROR($V2066),"",OFFSET('Smelter Look-up'!$D$4,$V2066-4,0)&amp;"")</f>
        <v/>
      </c>
      <c r="F2066" s="216" t="str">
        <f ca="1">IF(ISERROR($V2066),"",OFFSET('Smelter Look-up'!$E$4,$V2066-4,0))</f>
        <v/>
      </c>
      <c r="G2066" s="216" t="str">
        <f ca="1">IF(C2066=$X$4,"Enter smelter details", IF(ISERROR($V2066),"",OFFSET('Smelter Look-up'!$F$4,$V2066-4,0)))</f>
        <v/>
      </c>
      <c r="H2066" s="217" t="str">
        <f ca="1">IF(ISERROR($V2066),"",OFFSET('Smelter Look-up'!$G$4,$V2066-4,0))</f>
        <v/>
      </c>
      <c r="I2066" s="218" t="str">
        <f ca="1">IF(ISERROR($V2066),"",OFFSET('Smelter Look-up'!$H$4,$V2066-4,0))</f>
        <v/>
      </c>
      <c r="J2066" s="218" t="str">
        <f ca="1">IF(ISERROR($V2066),"",OFFSET('Smelter Look-up'!$I$4,$V2066-4,0))</f>
        <v/>
      </c>
      <c r="K2066" s="267"/>
      <c r="L2066" s="267"/>
      <c r="M2066" s="267"/>
      <c r="N2066" s="267"/>
      <c r="O2066" s="267"/>
      <c r="P2066" s="219"/>
      <c r="Q2066" s="268"/>
      <c r="R2066" s="216" t="str">
        <f ca="1">IF(ISERROR($V2066),"",OFFSET('Smelter Look-up'!$C$4,$V2066-4,0)&amp;"")</f>
        <v/>
      </c>
      <c r="S2066" s="224" t="str">
        <f t="shared" ca="1" si="99"/>
        <v/>
      </c>
      <c r="T2066" s="224" t="str">
        <f ca="1">IF(B2066="","",IF(ISERROR(MATCH($J2066,SorP!$B$1:$B$6230,0)),"",INDIRECT("'SorP'!$A$"&amp;MATCH($J2066,SorP!$B$1:$B$6230,0))))</f>
        <v/>
      </c>
      <c r="U2066" s="239"/>
      <c r="V2066" s="269" t="e">
        <f>IF(C2066="",NA(),MATCH($B2066&amp;$C2066,'Smelter Look-up'!$J:$J,0))</f>
        <v>#N/A</v>
      </c>
      <c r="W2066" s="270"/>
      <c r="X2066" s="270">
        <f t="shared" ca="1" si="100"/>
        <v>0</v>
      </c>
      <c r="Y2066" s="270"/>
      <c r="Z2066" s="270"/>
      <c r="AB2066" s="272" t="str">
        <f t="shared" si="101"/>
        <v/>
      </c>
    </row>
    <row r="2067" spans="1:28" s="271" customFormat="1" ht="20.25">
      <c r="A2067" s="215"/>
      <c r="B2067" s="216" t="str">
        <f>IF(LEN(A2067)=0,"",INDEX('Smelter Look-up'!$A:$A,MATCH($A2067,'Smelter Look-up'!$E:$E,0)))</f>
        <v/>
      </c>
      <c r="C2067" s="220" t="str">
        <f>IF(LEN(A2067)=0,"",INDEX('Smelter Look-up'!$C:$C,MATCH($A2067,'Smelter Look-up'!$E:$E,0)))</f>
        <v/>
      </c>
      <c r="D2067" s="216"/>
      <c r="E2067" s="216" t="str">
        <f ca="1">IF(ISERROR($V2067),"",OFFSET('Smelter Look-up'!$D$4,$V2067-4,0)&amp;"")</f>
        <v/>
      </c>
      <c r="F2067" s="216" t="str">
        <f ca="1">IF(ISERROR($V2067),"",OFFSET('Smelter Look-up'!$E$4,$V2067-4,0))</f>
        <v/>
      </c>
      <c r="G2067" s="216" t="str">
        <f ca="1">IF(C2067=$X$4,"Enter smelter details", IF(ISERROR($V2067),"",OFFSET('Smelter Look-up'!$F$4,$V2067-4,0)))</f>
        <v/>
      </c>
      <c r="H2067" s="217" t="str">
        <f ca="1">IF(ISERROR($V2067),"",OFFSET('Smelter Look-up'!$G$4,$V2067-4,0))</f>
        <v/>
      </c>
      <c r="I2067" s="218" t="str">
        <f ca="1">IF(ISERROR($V2067),"",OFFSET('Smelter Look-up'!$H$4,$V2067-4,0))</f>
        <v/>
      </c>
      <c r="J2067" s="218" t="str">
        <f ca="1">IF(ISERROR($V2067),"",OFFSET('Smelter Look-up'!$I$4,$V2067-4,0))</f>
        <v/>
      </c>
      <c r="K2067" s="267"/>
      <c r="L2067" s="267"/>
      <c r="M2067" s="267"/>
      <c r="N2067" s="267"/>
      <c r="O2067" s="267"/>
      <c r="P2067" s="219"/>
      <c r="Q2067" s="268"/>
      <c r="R2067" s="216" t="str">
        <f ca="1">IF(ISERROR($V2067),"",OFFSET('Smelter Look-up'!$C$4,$V2067-4,0)&amp;"")</f>
        <v/>
      </c>
      <c r="S2067" s="224" t="str">
        <f t="shared" ca="1" si="99"/>
        <v/>
      </c>
      <c r="T2067" s="224" t="str">
        <f ca="1">IF(B2067="","",IF(ISERROR(MATCH($J2067,SorP!$B$1:$B$6230,0)),"",INDIRECT("'SorP'!$A$"&amp;MATCH($J2067,SorP!$B$1:$B$6230,0))))</f>
        <v/>
      </c>
      <c r="U2067" s="239"/>
      <c r="V2067" s="269" t="e">
        <f>IF(C2067="",NA(),MATCH($B2067&amp;$C2067,'Smelter Look-up'!$J:$J,0))</f>
        <v>#N/A</v>
      </c>
      <c r="W2067" s="270"/>
      <c r="X2067" s="270">
        <f t="shared" ca="1" si="100"/>
        <v>0</v>
      </c>
      <c r="Y2067" s="270"/>
      <c r="Z2067" s="270"/>
      <c r="AB2067" s="272" t="str">
        <f t="shared" si="101"/>
        <v/>
      </c>
    </row>
    <row r="2068" spans="1:28" s="271" customFormat="1" ht="20.25">
      <c r="A2068" s="215"/>
      <c r="B2068" s="216" t="str">
        <f>IF(LEN(A2068)=0,"",INDEX('Smelter Look-up'!$A:$A,MATCH($A2068,'Smelter Look-up'!$E:$E,0)))</f>
        <v/>
      </c>
      <c r="C2068" s="220" t="str">
        <f>IF(LEN(A2068)=0,"",INDEX('Smelter Look-up'!$C:$C,MATCH($A2068,'Smelter Look-up'!$E:$E,0)))</f>
        <v/>
      </c>
      <c r="D2068" s="216"/>
      <c r="E2068" s="216" t="str">
        <f ca="1">IF(ISERROR($V2068),"",OFFSET('Smelter Look-up'!$D$4,$V2068-4,0)&amp;"")</f>
        <v/>
      </c>
      <c r="F2068" s="216" t="str">
        <f ca="1">IF(ISERROR($V2068),"",OFFSET('Smelter Look-up'!$E$4,$V2068-4,0))</f>
        <v/>
      </c>
      <c r="G2068" s="216" t="str">
        <f ca="1">IF(C2068=$X$4,"Enter smelter details", IF(ISERROR($V2068),"",OFFSET('Smelter Look-up'!$F$4,$V2068-4,0)))</f>
        <v/>
      </c>
      <c r="H2068" s="217" t="str">
        <f ca="1">IF(ISERROR($V2068),"",OFFSET('Smelter Look-up'!$G$4,$V2068-4,0))</f>
        <v/>
      </c>
      <c r="I2068" s="218" t="str">
        <f ca="1">IF(ISERROR($V2068),"",OFFSET('Smelter Look-up'!$H$4,$V2068-4,0))</f>
        <v/>
      </c>
      <c r="J2068" s="218" t="str">
        <f ca="1">IF(ISERROR($V2068),"",OFFSET('Smelter Look-up'!$I$4,$V2068-4,0))</f>
        <v/>
      </c>
      <c r="K2068" s="267"/>
      <c r="L2068" s="267"/>
      <c r="M2068" s="267"/>
      <c r="N2068" s="267"/>
      <c r="O2068" s="267"/>
      <c r="P2068" s="219"/>
      <c r="Q2068" s="268"/>
      <c r="R2068" s="216" t="str">
        <f ca="1">IF(ISERROR($V2068),"",OFFSET('Smelter Look-up'!$C$4,$V2068-4,0)&amp;"")</f>
        <v/>
      </c>
      <c r="S2068" s="224" t="str">
        <f t="shared" ca="1" si="99"/>
        <v/>
      </c>
      <c r="T2068" s="224" t="str">
        <f ca="1">IF(B2068="","",IF(ISERROR(MATCH($J2068,SorP!$B$1:$B$6230,0)),"",INDIRECT("'SorP'!$A$"&amp;MATCH($J2068,SorP!$B$1:$B$6230,0))))</f>
        <v/>
      </c>
      <c r="U2068" s="239"/>
      <c r="V2068" s="269" t="e">
        <f>IF(C2068="",NA(),MATCH($B2068&amp;$C2068,'Smelter Look-up'!$J:$J,0))</f>
        <v>#N/A</v>
      </c>
      <c r="W2068" s="270"/>
      <c r="X2068" s="270">
        <f t="shared" ca="1" si="100"/>
        <v>0</v>
      </c>
      <c r="Y2068" s="270"/>
      <c r="Z2068" s="270"/>
      <c r="AB2068" s="272" t="str">
        <f t="shared" si="101"/>
        <v/>
      </c>
    </row>
    <row r="2069" spans="1:28" s="271" customFormat="1" ht="20.25">
      <c r="A2069" s="215"/>
      <c r="B2069" s="216" t="str">
        <f>IF(LEN(A2069)=0,"",INDEX('Smelter Look-up'!$A:$A,MATCH($A2069,'Smelter Look-up'!$E:$E,0)))</f>
        <v/>
      </c>
      <c r="C2069" s="220" t="str">
        <f>IF(LEN(A2069)=0,"",INDEX('Smelter Look-up'!$C:$C,MATCH($A2069,'Smelter Look-up'!$E:$E,0)))</f>
        <v/>
      </c>
      <c r="D2069" s="216"/>
      <c r="E2069" s="216" t="str">
        <f ca="1">IF(ISERROR($V2069),"",OFFSET('Smelter Look-up'!$D$4,$V2069-4,0)&amp;"")</f>
        <v/>
      </c>
      <c r="F2069" s="216" t="str">
        <f ca="1">IF(ISERROR($V2069),"",OFFSET('Smelter Look-up'!$E$4,$V2069-4,0))</f>
        <v/>
      </c>
      <c r="G2069" s="216" t="str">
        <f ca="1">IF(C2069=$X$4,"Enter smelter details", IF(ISERROR($V2069),"",OFFSET('Smelter Look-up'!$F$4,$V2069-4,0)))</f>
        <v/>
      </c>
      <c r="H2069" s="217" t="str">
        <f ca="1">IF(ISERROR($V2069),"",OFFSET('Smelter Look-up'!$G$4,$V2069-4,0))</f>
        <v/>
      </c>
      <c r="I2069" s="218" t="str">
        <f ca="1">IF(ISERROR($V2069),"",OFFSET('Smelter Look-up'!$H$4,$V2069-4,0))</f>
        <v/>
      </c>
      <c r="J2069" s="218" t="str">
        <f ca="1">IF(ISERROR($V2069),"",OFFSET('Smelter Look-up'!$I$4,$V2069-4,0))</f>
        <v/>
      </c>
      <c r="K2069" s="267"/>
      <c r="L2069" s="267"/>
      <c r="M2069" s="267"/>
      <c r="N2069" s="267"/>
      <c r="O2069" s="267"/>
      <c r="P2069" s="219"/>
      <c r="Q2069" s="268"/>
      <c r="R2069" s="216" t="str">
        <f ca="1">IF(ISERROR($V2069),"",OFFSET('Smelter Look-up'!$C$4,$V2069-4,0)&amp;"")</f>
        <v/>
      </c>
      <c r="S2069" s="224" t="str">
        <f t="shared" ca="1" si="99"/>
        <v/>
      </c>
      <c r="T2069" s="224" t="str">
        <f ca="1">IF(B2069="","",IF(ISERROR(MATCH($J2069,SorP!$B$1:$B$6230,0)),"",INDIRECT("'SorP'!$A$"&amp;MATCH($J2069,SorP!$B$1:$B$6230,0))))</f>
        <v/>
      </c>
      <c r="U2069" s="239"/>
      <c r="V2069" s="269" t="e">
        <f>IF(C2069="",NA(),MATCH($B2069&amp;$C2069,'Smelter Look-up'!$J:$J,0))</f>
        <v>#N/A</v>
      </c>
      <c r="W2069" s="270"/>
      <c r="X2069" s="270">
        <f t="shared" ca="1" si="100"/>
        <v>0</v>
      </c>
      <c r="Y2069" s="270"/>
      <c r="Z2069" s="270"/>
      <c r="AB2069" s="272" t="str">
        <f t="shared" si="101"/>
        <v/>
      </c>
    </row>
    <row r="2070" spans="1:28" s="271" customFormat="1" ht="20.25">
      <c r="A2070" s="215"/>
      <c r="B2070" s="216" t="str">
        <f>IF(LEN(A2070)=0,"",INDEX('Smelter Look-up'!$A:$A,MATCH($A2070,'Smelter Look-up'!$E:$E,0)))</f>
        <v/>
      </c>
      <c r="C2070" s="220" t="str">
        <f>IF(LEN(A2070)=0,"",INDEX('Smelter Look-up'!$C:$C,MATCH($A2070,'Smelter Look-up'!$E:$E,0)))</f>
        <v/>
      </c>
      <c r="D2070" s="216"/>
      <c r="E2070" s="216" t="str">
        <f ca="1">IF(ISERROR($V2070),"",OFFSET('Smelter Look-up'!$D$4,$V2070-4,0)&amp;"")</f>
        <v/>
      </c>
      <c r="F2070" s="216" t="str">
        <f ca="1">IF(ISERROR($V2070),"",OFFSET('Smelter Look-up'!$E$4,$V2070-4,0))</f>
        <v/>
      </c>
      <c r="G2070" s="216" t="str">
        <f ca="1">IF(C2070=$X$4,"Enter smelter details", IF(ISERROR($V2070),"",OFFSET('Smelter Look-up'!$F$4,$V2070-4,0)))</f>
        <v/>
      </c>
      <c r="H2070" s="217" t="str">
        <f ca="1">IF(ISERROR($V2070),"",OFFSET('Smelter Look-up'!$G$4,$V2070-4,0))</f>
        <v/>
      </c>
      <c r="I2070" s="218" t="str">
        <f ca="1">IF(ISERROR($V2070),"",OFFSET('Smelter Look-up'!$H$4,$V2070-4,0))</f>
        <v/>
      </c>
      <c r="J2070" s="218" t="str">
        <f ca="1">IF(ISERROR($V2070),"",OFFSET('Smelter Look-up'!$I$4,$V2070-4,0))</f>
        <v/>
      </c>
      <c r="K2070" s="267"/>
      <c r="L2070" s="267"/>
      <c r="M2070" s="267"/>
      <c r="N2070" s="267"/>
      <c r="O2070" s="267"/>
      <c r="P2070" s="219"/>
      <c r="Q2070" s="268"/>
      <c r="R2070" s="216" t="str">
        <f ca="1">IF(ISERROR($V2070),"",OFFSET('Smelter Look-up'!$C$4,$V2070-4,0)&amp;"")</f>
        <v/>
      </c>
      <c r="S2070" s="224" t="str">
        <f t="shared" ca="1" si="99"/>
        <v/>
      </c>
      <c r="T2070" s="224" t="str">
        <f ca="1">IF(B2070="","",IF(ISERROR(MATCH($J2070,SorP!$B$1:$B$6230,0)),"",INDIRECT("'SorP'!$A$"&amp;MATCH($J2070,SorP!$B$1:$B$6230,0))))</f>
        <v/>
      </c>
      <c r="U2070" s="239"/>
      <c r="V2070" s="269" t="e">
        <f>IF(C2070="",NA(),MATCH($B2070&amp;$C2070,'Smelter Look-up'!$J:$J,0))</f>
        <v>#N/A</v>
      </c>
      <c r="W2070" s="270"/>
      <c r="X2070" s="270">
        <f t="shared" ca="1" si="100"/>
        <v>0</v>
      </c>
      <c r="Y2070" s="270"/>
      <c r="Z2070" s="270"/>
      <c r="AB2070" s="272" t="str">
        <f t="shared" si="101"/>
        <v/>
      </c>
    </row>
    <row r="2071" spans="1:28" s="271" customFormat="1" ht="20.25">
      <c r="A2071" s="215"/>
      <c r="B2071" s="216" t="str">
        <f>IF(LEN(A2071)=0,"",INDEX('Smelter Look-up'!$A:$A,MATCH($A2071,'Smelter Look-up'!$E:$E,0)))</f>
        <v/>
      </c>
      <c r="C2071" s="220" t="str">
        <f>IF(LEN(A2071)=0,"",INDEX('Smelter Look-up'!$C:$C,MATCH($A2071,'Smelter Look-up'!$E:$E,0)))</f>
        <v/>
      </c>
      <c r="D2071" s="216"/>
      <c r="E2071" s="216" t="str">
        <f ca="1">IF(ISERROR($V2071),"",OFFSET('Smelter Look-up'!$D$4,$V2071-4,0)&amp;"")</f>
        <v/>
      </c>
      <c r="F2071" s="216" t="str">
        <f ca="1">IF(ISERROR($V2071),"",OFFSET('Smelter Look-up'!$E$4,$V2071-4,0))</f>
        <v/>
      </c>
      <c r="G2071" s="216" t="str">
        <f ca="1">IF(C2071=$X$4,"Enter smelter details", IF(ISERROR($V2071),"",OFFSET('Smelter Look-up'!$F$4,$V2071-4,0)))</f>
        <v/>
      </c>
      <c r="H2071" s="217" t="str">
        <f ca="1">IF(ISERROR($V2071),"",OFFSET('Smelter Look-up'!$G$4,$V2071-4,0))</f>
        <v/>
      </c>
      <c r="I2071" s="218" t="str">
        <f ca="1">IF(ISERROR($V2071),"",OFFSET('Smelter Look-up'!$H$4,$V2071-4,0))</f>
        <v/>
      </c>
      <c r="J2071" s="218" t="str">
        <f ca="1">IF(ISERROR($V2071),"",OFFSET('Smelter Look-up'!$I$4,$V2071-4,0))</f>
        <v/>
      </c>
      <c r="K2071" s="267"/>
      <c r="L2071" s="267"/>
      <c r="M2071" s="267"/>
      <c r="N2071" s="267"/>
      <c r="O2071" s="267"/>
      <c r="P2071" s="219"/>
      <c r="Q2071" s="268"/>
      <c r="R2071" s="216" t="str">
        <f ca="1">IF(ISERROR($V2071),"",OFFSET('Smelter Look-up'!$C$4,$V2071-4,0)&amp;"")</f>
        <v/>
      </c>
      <c r="S2071" s="224" t="str">
        <f t="shared" ca="1" si="99"/>
        <v/>
      </c>
      <c r="T2071" s="224" t="str">
        <f ca="1">IF(B2071="","",IF(ISERROR(MATCH($J2071,SorP!$B$1:$B$6230,0)),"",INDIRECT("'SorP'!$A$"&amp;MATCH($J2071,SorP!$B$1:$B$6230,0))))</f>
        <v/>
      </c>
      <c r="U2071" s="239"/>
      <c r="V2071" s="269" t="e">
        <f>IF(C2071="",NA(),MATCH($B2071&amp;$C2071,'Smelter Look-up'!$J:$J,0))</f>
        <v>#N/A</v>
      </c>
      <c r="W2071" s="270"/>
      <c r="X2071" s="270">
        <f t="shared" ca="1" si="100"/>
        <v>0</v>
      </c>
      <c r="Y2071" s="270"/>
      <c r="Z2071" s="270"/>
      <c r="AB2071" s="272" t="str">
        <f t="shared" si="101"/>
        <v/>
      </c>
    </row>
    <row r="2072" spans="1:28" s="271" customFormat="1" ht="20.25">
      <c r="A2072" s="215"/>
      <c r="B2072" s="216" t="str">
        <f>IF(LEN(A2072)=0,"",INDEX('Smelter Look-up'!$A:$A,MATCH($A2072,'Smelter Look-up'!$E:$E,0)))</f>
        <v/>
      </c>
      <c r="C2072" s="220" t="str">
        <f>IF(LEN(A2072)=0,"",INDEX('Smelter Look-up'!$C:$C,MATCH($A2072,'Smelter Look-up'!$E:$E,0)))</f>
        <v/>
      </c>
      <c r="D2072" s="216"/>
      <c r="E2072" s="216" t="str">
        <f ca="1">IF(ISERROR($V2072),"",OFFSET('Smelter Look-up'!$D$4,$V2072-4,0)&amp;"")</f>
        <v/>
      </c>
      <c r="F2072" s="216" t="str">
        <f ca="1">IF(ISERROR($V2072),"",OFFSET('Smelter Look-up'!$E$4,$V2072-4,0))</f>
        <v/>
      </c>
      <c r="G2072" s="216" t="str">
        <f ca="1">IF(C2072=$X$4,"Enter smelter details", IF(ISERROR($V2072),"",OFFSET('Smelter Look-up'!$F$4,$V2072-4,0)))</f>
        <v/>
      </c>
      <c r="H2072" s="217" t="str">
        <f ca="1">IF(ISERROR($V2072),"",OFFSET('Smelter Look-up'!$G$4,$V2072-4,0))</f>
        <v/>
      </c>
      <c r="I2072" s="218" t="str">
        <f ca="1">IF(ISERROR($V2072),"",OFFSET('Smelter Look-up'!$H$4,$V2072-4,0))</f>
        <v/>
      </c>
      <c r="J2072" s="218" t="str">
        <f ca="1">IF(ISERROR($V2072),"",OFFSET('Smelter Look-up'!$I$4,$V2072-4,0))</f>
        <v/>
      </c>
      <c r="K2072" s="267"/>
      <c r="L2072" s="267"/>
      <c r="M2072" s="267"/>
      <c r="N2072" s="267"/>
      <c r="O2072" s="267"/>
      <c r="P2072" s="219"/>
      <c r="Q2072" s="268"/>
      <c r="R2072" s="216" t="str">
        <f ca="1">IF(ISERROR($V2072),"",OFFSET('Smelter Look-up'!$C$4,$V2072-4,0)&amp;"")</f>
        <v/>
      </c>
      <c r="S2072" s="224" t="str">
        <f t="shared" ca="1" si="99"/>
        <v/>
      </c>
      <c r="T2072" s="224" t="str">
        <f ca="1">IF(B2072="","",IF(ISERROR(MATCH($J2072,SorP!$B$1:$B$6230,0)),"",INDIRECT("'SorP'!$A$"&amp;MATCH($J2072,SorP!$B$1:$B$6230,0))))</f>
        <v/>
      </c>
      <c r="U2072" s="239"/>
      <c r="V2072" s="269" t="e">
        <f>IF(C2072="",NA(),MATCH($B2072&amp;$C2072,'Smelter Look-up'!$J:$J,0))</f>
        <v>#N/A</v>
      </c>
      <c r="W2072" s="270"/>
      <c r="X2072" s="270">
        <f t="shared" ca="1" si="100"/>
        <v>0</v>
      </c>
      <c r="Y2072" s="270"/>
      <c r="Z2072" s="270"/>
      <c r="AB2072" s="272" t="str">
        <f t="shared" si="101"/>
        <v/>
      </c>
    </row>
    <row r="2073" spans="1:28" s="271" customFormat="1" ht="20.25">
      <c r="A2073" s="215"/>
      <c r="B2073" s="216" t="str">
        <f>IF(LEN(A2073)=0,"",INDEX('Smelter Look-up'!$A:$A,MATCH($A2073,'Smelter Look-up'!$E:$E,0)))</f>
        <v/>
      </c>
      <c r="C2073" s="220" t="str">
        <f>IF(LEN(A2073)=0,"",INDEX('Smelter Look-up'!$C:$C,MATCH($A2073,'Smelter Look-up'!$E:$E,0)))</f>
        <v/>
      </c>
      <c r="D2073" s="216"/>
      <c r="E2073" s="216" t="str">
        <f ca="1">IF(ISERROR($V2073),"",OFFSET('Smelter Look-up'!$D$4,$V2073-4,0)&amp;"")</f>
        <v/>
      </c>
      <c r="F2073" s="216" t="str">
        <f ca="1">IF(ISERROR($V2073),"",OFFSET('Smelter Look-up'!$E$4,$V2073-4,0))</f>
        <v/>
      </c>
      <c r="G2073" s="216" t="str">
        <f ca="1">IF(C2073=$X$4,"Enter smelter details", IF(ISERROR($V2073),"",OFFSET('Smelter Look-up'!$F$4,$V2073-4,0)))</f>
        <v/>
      </c>
      <c r="H2073" s="217" t="str">
        <f ca="1">IF(ISERROR($V2073),"",OFFSET('Smelter Look-up'!$G$4,$V2073-4,0))</f>
        <v/>
      </c>
      <c r="I2073" s="218" t="str">
        <f ca="1">IF(ISERROR($V2073),"",OFFSET('Smelter Look-up'!$H$4,$V2073-4,0))</f>
        <v/>
      </c>
      <c r="J2073" s="218" t="str">
        <f ca="1">IF(ISERROR($V2073),"",OFFSET('Smelter Look-up'!$I$4,$V2073-4,0))</f>
        <v/>
      </c>
      <c r="K2073" s="267"/>
      <c r="L2073" s="267"/>
      <c r="M2073" s="267"/>
      <c r="N2073" s="267"/>
      <c r="O2073" s="267"/>
      <c r="P2073" s="219"/>
      <c r="Q2073" s="268"/>
      <c r="R2073" s="216" t="str">
        <f ca="1">IF(ISERROR($V2073),"",OFFSET('Smelter Look-up'!$C$4,$V2073-4,0)&amp;"")</f>
        <v/>
      </c>
      <c r="S2073" s="224" t="str">
        <f t="shared" ca="1" si="99"/>
        <v/>
      </c>
      <c r="T2073" s="224" t="str">
        <f ca="1">IF(B2073="","",IF(ISERROR(MATCH($J2073,SorP!$B$1:$B$6230,0)),"",INDIRECT("'SorP'!$A$"&amp;MATCH($J2073,SorP!$B$1:$B$6230,0))))</f>
        <v/>
      </c>
      <c r="U2073" s="239"/>
      <c r="V2073" s="269" t="e">
        <f>IF(C2073="",NA(),MATCH($B2073&amp;$C2073,'Smelter Look-up'!$J:$J,0))</f>
        <v>#N/A</v>
      </c>
      <c r="W2073" s="270"/>
      <c r="X2073" s="270">
        <f t="shared" ca="1" si="100"/>
        <v>0</v>
      </c>
      <c r="Y2073" s="270"/>
      <c r="Z2073" s="270"/>
      <c r="AB2073" s="272" t="str">
        <f t="shared" si="101"/>
        <v/>
      </c>
    </row>
    <row r="2074" spans="1:28" s="271" customFormat="1" ht="20.25">
      <c r="A2074" s="215"/>
      <c r="B2074" s="216" t="str">
        <f>IF(LEN(A2074)=0,"",INDEX('Smelter Look-up'!$A:$A,MATCH($A2074,'Smelter Look-up'!$E:$E,0)))</f>
        <v/>
      </c>
      <c r="C2074" s="220" t="str">
        <f>IF(LEN(A2074)=0,"",INDEX('Smelter Look-up'!$C:$C,MATCH($A2074,'Smelter Look-up'!$E:$E,0)))</f>
        <v/>
      </c>
      <c r="D2074" s="216"/>
      <c r="E2074" s="216" t="str">
        <f ca="1">IF(ISERROR($V2074),"",OFFSET('Smelter Look-up'!$D$4,$V2074-4,0)&amp;"")</f>
        <v/>
      </c>
      <c r="F2074" s="216" t="str">
        <f ca="1">IF(ISERROR($V2074),"",OFFSET('Smelter Look-up'!$E$4,$V2074-4,0))</f>
        <v/>
      </c>
      <c r="G2074" s="216" t="str">
        <f ca="1">IF(C2074=$X$4,"Enter smelter details", IF(ISERROR($V2074),"",OFFSET('Smelter Look-up'!$F$4,$V2074-4,0)))</f>
        <v/>
      </c>
      <c r="H2074" s="217" t="str">
        <f ca="1">IF(ISERROR($V2074),"",OFFSET('Smelter Look-up'!$G$4,$V2074-4,0))</f>
        <v/>
      </c>
      <c r="I2074" s="218" t="str">
        <f ca="1">IF(ISERROR($V2074),"",OFFSET('Smelter Look-up'!$H$4,$V2074-4,0))</f>
        <v/>
      </c>
      <c r="J2074" s="218" t="str">
        <f ca="1">IF(ISERROR($V2074),"",OFFSET('Smelter Look-up'!$I$4,$V2074-4,0))</f>
        <v/>
      </c>
      <c r="K2074" s="267"/>
      <c r="L2074" s="267"/>
      <c r="M2074" s="267"/>
      <c r="N2074" s="267"/>
      <c r="O2074" s="267"/>
      <c r="P2074" s="219"/>
      <c r="Q2074" s="268"/>
      <c r="R2074" s="216" t="str">
        <f ca="1">IF(ISERROR($V2074),"",OFFSET('Smelter Look-up'!$C$4,$V2074-4,0)&amp;"")</f>
        <v/>
      </c>
      <c r="S2074" s="224" t="str">
        <f t="shared" ca="1" si="99"/>
        <v/>
      </c>
      <c r="T2074" s="224" t="str">
        <f ca="1">IF(B2074="","",IF(ISERROR(MATCH($J2074,SorP!$B$1:$B$6230,0)),"",INDIRECT("'SorP'!$A$"&amp;MATCH($J2074,SorP!$B$1:$B$6230,0))))</f>
        <v/>
      </c>
      <c r="U2074" s="239"/>
      <c r="V2074" s="269" t="e">
        <f>IF(C2074="",NA(),MATCH($B2074&amp;$C2074,'Smelter Look-up'!$J:$J,0))</f>
        <v>#N/A</v>
      </c>
      <c r="W2074" s="270"/>
      <c r="X2074" s="270">
        <f t="shared" ca="1" si="100"/>
        <v>0</v>
      </c>
      <c r="Y2074" s="270"/>
      <c r="Z2074" s="270"/>
      <c r="AB2074" s="272" t="str">
        <f t="shared" si="101"/>
        <v/>
      </c>
    </row>
    <row r="2075" spans="1:28" s="271" customFormat="1" ht="20.25">
      <c r="A2075" s="215"/>
      <c r="B2075" s="216" t="str">
        <f>IF(LEN(A2075)=0,"",INDEX('Smelter Look-up'!$A:$A,MATCH($A2075,'Smelter Look-up'!$E:$E,0)))</f>
        <v/>
      </c>
      <c r="C2075" s="220" t="str">
        <f>IF(LEN(A2075)=0,"",INDEX('Smelter Look-up'!$C:$C,MATCH($A2075,'Smelter Look-up'!$E:$E,0)))</f>
        <v/>
      </c>
      <c r="D2075" s="216"/>
      <c r="E2075" s="216" t="str">
        <f ca="1">IF(ISERROR($V2075),"",OFFSET('Smelter Look-up'!$D$4,$V2075-4,0)&amp;"")</f>
        <v/>
      </c>
      <c r="F2075" s="216" t="str">
        <f ca="1">IF(ISERROR($V2075),"",OFFSET('Smelter Look-up'!$E$4,$V2075-4,0))</f>
        <v/>
      </c>
      <c r="G2075" s="216" t="str">
        <f ca="1">IF(C2075=$X$4,"Enter smelter details", IF(ISERROR($V2075),"",OFFSET('Smelter Look-up'!$F$4,$V2075-4,0)))</f>
        <v/>
      </c>
      <c r="H2075" s="217" t="str">
        <f ca="1">IF(ISERROR($V2075),"",OFFSET('Smelter Look-up'!$G$4,$V2075-4,0))</f>
        <v/>
      </c>
      <c r="I2075" s="218" t="str">
        <f ca="1">IF(ISERROR($V2075),"",OFFSET('Smelter Look-up'!$H$4,$V2075-4,0))</f>
        <v/>
      </c>
      <c r="J2075" s="218" t="str">
        <f ca="1">IF(ISERROR($V2075),"",OFFSET('Smelter Look-up'!$I$4,$V2075-4,0))</f>
        <v/>
      </c>
      <c r="K2075" s="267"/>
      <c r="L2075" s="267"/>
      <c r="M2075" s="267"/>
      <c r="N2075" s="267"/>
      <c r="O2075" s="267"/>
      <c r="P2075" s="219"/>
      <c r="Q2075" s="268"/>
      <c r="R2075" s="216" t="str">
        <f ca="1">IF(ISERROR($V2075),"",OFFSET('Smelter Look-up'!$C$4,$V2075-4,0)&amp;"")</f>
        <v/>
      </c>
      <c r="S2075" s="224" t="str">
        <f t="shared" ca="1" si="99"/>
        <v/>
      </c>
      <c r="T2075" s="224" t="str">
        <f ca="1">IF(B2075="","",IF(ISERROR(MATCH($J2075,SorP!$B$1:$B$6230,0)),"",INDIRECT("'SorP'!$A$"&amp;MATCH($J2075,SorP!$B$1:$B$6230,0))))</f>
        <v/>
      </c>
      <c r="U2075" s="239"/>
      <c r="V2075" s="269" t="e">
        <f>IF(C2075="",NA(),MATCH($B2075&amp;$C2075,'Smelter Look-up'!$J:$J,0))</f>
        <v>#N/A</v>
      </c>
      <c r="W2075" s="270"/>
      <c r="X2075" s="270">
        <f t="shared" ca="1" si="100"/>
        <v>0</v>
      </c>
      <c r="Y2075" s="270"/>
      <c r="Z2075" s="270"/>
      <c r="AB2075" s="272" t="str">
        <f t="shared" si="101"/>
        <v/>
      </c>
    </row>
    <row r="2076" spans="1:28" s="271" customFormat="1" ht="20.25">
      <c r="A2076" s="215"/>
      <c r="B2076" s="216" t="str">
        <f>IF(LEN(A2076)=0,"",INDEX('Smelter Look-up'!$A:$A,MATCH($A2076,'Smelter Look-up'!$E:$E,0)))</f>
        <v/>
      </c>
      <c r="C2076" s="220" t="str">
        <f>IF(LEN(A2076)=0,"",INDEX('Smelter Look-up'!$C:$C,MATCH($A2076,'Smelter Look-up'!$E:$E,0)))</f>
        <v/>
      </c>
      <c r="D2076" s="216"/>
      <c r="E2076" s="216" t="str">
        <f ca="1">IF(ISERROR($V2076),"",OFFSET('Smelter Look-up'!$D$4,$V2076-4,0)&amp;"")</f>
        <v/>
      </c>
      <c r="F2076" s="216" t="str">
        <f ca="1">IF(ISERROR($V2076),"",OFFSET('Smelter Look-up'!$E$4,$V2076-4,0))</f>
        <v/>
      </c>
      <c r="G2076" s="216" t="str">
        <f ca="1">IF(C2076=$X$4,"Enter smelter details", IF(ISERROR($V2076),"",OFFSET('Smelter Look-up'!$F$4,$V2076-4,0)))</f>
        <v/>
      </c>
      <c r="H2076" s="217" t="str">
        <f ca="1">IF(ISERROR($V2076),"",OFFSET('Smelter Look-up'!$G$4,$V2076-4,0))</f>
        <v/>
      </c>
      <c r="I2076" s="218" t="str">
        <f ca="1">IF(ISERROR($V2076),"",OFFSET('Smelter Look-up'!$H$4,$V2076-4,0))</f>
        <v/>
      </c>
      <c r="J2076" s="218" t="str">
        <f ca="1">IF(ISERROR($V2076),"",OFFSET('Smelter Look-up'!$I$4,$V2076-4,0))</f>
        <v/>
      </c>
      <c r="K2076" s="267"/>
      <c r="L2076" s="267"/>
      <c r="M2076" s="267"/>
      <c r="N2076" s="267"/>
      <c r="O2076" s="267"/>
      <c r="P2076" s="219"/>
      <c r="Q2076" s="268"/>
      <c r="R2076" s="216" t="str">
        <f ca="1">IF(ISERROR($V2076),"",OFFSET('Smelter Look-up'!$C$4,$V2076-4,0)&amp;"")</f>
        <v/>
      </c>
      <c r="S2076" s="224" t="str">
        <f t="shared" ca="1" si="99"/>
        <v/>
      </c>
      <c r="T2076" s="224" t="str">
        <f ca="1">IF(B2076="","",IF(ISERROR(MATCH($J2076,SorP!$B$1:$B$6230,0)),"",INDIRECT("'SorP'!$A$"&amp;MATCH($J2076,SorP!$B$1:$B$6230,0))))</f>
        <v/>
      </c>
      <c r="U2076" s="239"/>
      <c r="V2076" s="269" t="e">
        <f>IF(C2076="",NA(),MATCH($B2076&amp;$C2076,'Smelter Look-up'!$J:$J,0))</f>
        <v>#N/A</v>
      </c>
      <c r="W2076" s="270"/>
      <c r="X2076" s="270">
        <f t="shared" ca="1" si="100"/>
        <v>0</v>
      </c>
      <c r="Y2076" s="270"/>
      <c r="Z2076" s="270"/>
      <c r="AB2076" s="272" t="str">
        <f t="shared" si="101"/>
        <v/>
      </c>
    </row>
    <row r="2077" spans="1:28" s="271" customFormat="1" ht="20.25">
      <c r="A2077" s="215"/>
      <c r="B2077" s="216" t="str">
        <f>IF(LEN(A2077)=0,"",INDEX('Smelter Look-up'!$A:$A,MATCH($A2077,'Smelter Look-up'!$E:$E,0)))</f>
        <v/>
      </c>
      <c r="C2077" s="220" t="str">
        <f>IF(LEN(A2077)=0,"",INDEX('Smelter Look-up'!$C:$C,MATCH($A2077,'Smelter Look-up'!$E:$E,0)))</f>
        <v/>
      </c>
      <c r="D2077" s="216"/>
      <c r="E2077" s="216" t="str">
        <f ca="1">IF(ISERROR($V2077),"",OFFSET('Smelter Look-up'!$D$4,$V2077-4,0)&amp;"")</f>
        <v/>
      </c>
      <c r="F2077" s="216" t="str">
        <f ca="1">IF(ISERROR($V2077),"",OFFSET('Smelter Look-up'!$E$4,$V2077-4,0))</f>
        <v/>
      </c>
      <c r="G2077" s="216" t="str">
        <f ca="1">IF(C2077=$X$4,"Enter smelter details", IF(ISERROR($V2077),"",OFFSET('Smelter Look-up'!$F$4,$V2077-4,0)))</f>
        <v/>
      </c>
      <c r="H2077" s="217" t="str">
        <f ca="1">IF(ISERROR($V2077),"",OFFSET('Smelter Look-up'!$G$4,$V2077-4,0))</f>
        <v/>
      </c>
      <c r="I2077" s="218" t="str">
        <f ca="1">IF(ISERROR($V2077),"",OFFSET('Smelter Look-up'!$H$4,$V2077-4,0))</f>
        <v/>
      </c>
      <c r="J2077" s="218" t="str">
        <f ca="1">IF(ISERROR($V2077),"",OFFSET('Smelter Look-up'!$I$4,$V2077-4,0))</f>
        <v/>
      </c>
      <c r="K2077" s="267"/>
      <c r="L2077" s="267"/>
      <c r="M2077" s="267"/>
      <c r="N2077" s="267"/>
      <c r="O2077" s="267"/>
      <c r="P2077" s="219"/>
      <c r="Q2077" s="268"/>
      <c r="R2077" s="216" t="str">
        <f ca="1">IF(ISERROR($V2077),"",OFFSET('Smelter Look-up'!$C$4,$V2077-4,0)&amp;"")</f>
        <v/>
      </c>
      <c r="S2077" s="224" t="str">
        <f t="shared" ca="1" si="99"/>
        <v/>
      </c>
      <c r="T2077" s="224" t="str">
        <f ca="1">IF(B2077="","",IF(ISERROR(MATCH($J2077,SorP!$B$1:$B$6230,0)),"",INDIRECT("'SorP'!$A$"&amp;MATCH($J2077,SorP!$B$1:$B$6230,0))))</f>
        <v/>
      </c>
      <c r="U2077" s="239"/>
      <c r="V2077" s="269" t="e">
        <f>IF(C2077="",NA(),MATCH($B2077&amp;$C2077,'Smelter Look-up'!$J:$J,0))</f>
        <v>#N/A</v>
      </c>
      <c r="W2077" s="270"/>
      <c r="X2077" s="270">
        <f t="shared" ca="1" si="100"/>
        <v>0</v>
      </c>
      <c r="Y2077" s="270"/>
      <c r="Z2077" s="270"/>
      <c r="AB2077" s="272" t="str">
        <f t="shared" si="101"/>
        <v/>
      </c>
    </row>
    <row r="2078" spans="1:28" s="271" customFormat="1" ht="20.25">
      <c r="A2078" s="215"/>
      <c r="B2078" s="216" t="str">
        <f>IF(LEN(A2078)=0,"",INDEX('Smelter Look-up'!$A:$A,MATCH($A2078,'Smelter Look-up'!$E:$E,0)))</f>
        <v/>
      </c>
      <c r="C2078" s="220" t="str">
        <f>IF(LEN(A2078)=0,"",INDEX('Smelter Look-up'!$C:$C,MATCH($A2078,'Smelter Look-up'!$E:$E,0)))</f>
        <v/>
      </c>
      <c r="D2078" s="216"/>
      <c r="E2078" s="216" t="str">
        <f ca="1">IF(ISERROR($V2078),"",OFFSET('Smelter Look-up'!$D$4,$V2078-4,0)&amp;"")</f>
        <v/>
      </c>
      <c r="F2078" s="216" t="str">
        <f ca="1">IF(ISERROR($V2078),"",OFFSET('Smelter Look-up'!$E$4,$V2078-4,0))</f>
        <v/>
      </c>
      <c r="G2078" s="216" t="str">
        <f ca="1">IF(C2078=$X$4,"Enter smelter details", IF(ISERROR($V2078),"",OFFSET('Smelter Look-up'!$F$4,$V2078-4,0)))</f>
        <v/>
      </c>
      <c r="H2078" s="217" t="str">
        <f ca="1">IF(ISERROR($V2078),"",OFFSET('Smelter Look-up'!$G$4,$V2078-4,0))</f>
        <v/>
      </c>
      <c r="I2078" s="218" t="str">
        <f ca="1">IF(ISERROR($V2078),"",OFFSET('Smelter Look-up'!$H$4,$V2078-4,0))</f>
        <v/>
      </c>
      <c r="J2078" s="218" t="str">
        <f ca="1">IF(ISERROR($V2078),"",OFFSET('Smelter Look-up'!$I$4,$V2078-4,0))</f>
        <v/>
      </c>
      <c r="K2078" s="267"/>
      <c r="L2078" s="267"/>
      <c r="M2078" s="267"/>
      <c r="N2078" s="267"/>
      <c r="O2078" s="267"/>
      <c r="P2078" s="219"/>
      <c r="Q2078" s="268"/>
      <c r="R2078" s="216" t="str">
        <f ca="1">IF(ISERROR($V2078),"",OFFSET('Smelter Look-up'!$C$4,$V2078-4,0)&amp;"")</f>
        <v/>
      </c>
      <c r="S2078" s="224" t="str">
        <f t="shared" ca="1" si="99"/>
        <v/>
      </c>
      <c r="T2078" s="224" t="str">
        <f ca="1">IF(B2078="","",IF(ISERROR(MATCH($J2078,SorP!$B$1:$B$6230,0)),"",INDIRECT("'SorP'!$A$"&amp;MATCH($J2078,SorP!$B$1:$B$6230,0))))</f>
        <v/>
      </c>
      <c r="U2078" s="239"/>
      <c r="V2078" s="269" t="e">
        <f>IF(C2078="",NA(),MATCH($B2078&amp;$C2078,'Smelter Look-up'!$J:$J,0))</f>
        <v>#N/A</v>
      </c>
      <c r="W2078" s="270"/>
      <c r="X2078" s="270">
        <f t="shared" ca="1" si="100"/>
        <v>0</v>
      </c>
      <c r="Y2078" s="270"/>
      <c r="Z2078" s="270"/>
      <c r="AB2078" s="272" t="str">
        <f t="shared" si="101"/>
        <v/>
      </c>
    </row>
    <row r="2079" spans="1:28" s="271" customFormat="1" ht="20.25">
      <c r="A2079" s="215"/>
      <c r="B2079" s="216" t="str">
        <f>IF(LEN(A2079)=0,"",INDEX('Smelter Look-up'!$A:$A,MATCH($A2079,'Smelter Look-up'!$E:$E,0)))</f>
        <v/>
      </c>
      <c r="C2079" s="220" t="str">
        <f>IF(LEN(A2079)=0,"",INDEX('Smelter Look-up'!$C:$C,MATCH($A2079,'Smelter Look-up'!$E:$E,0)))</f>
        <v/>
      </c>
      <c r="D2079" s="216"/>
      <c r="E2079" s="216" t="str">
        <f ca="1">IF(ISERROR($V2079),"",OFFSET('Smelter Look-up'!$D$4,$V2079-4,0)&amp;"")</f>
        <v/>
      </c>
      <c r="F2079" s="216" t="str">
        <f ca="1">IF(ISERROR($V2079),"",OFFSET('Smelter Look-up'!$E$4,$V2079-4,0))</f>
        <v/>
      </c>
      <c r="G2079" s="216" t="str">
        <f ca="1">IF(C2079=$X$4,"Enter smelter details", IF(ISERROR($V2079),"",OFFSET('Smelter Look-up'!$F$4,$V2079-4,0)))</f>
        <v/>
      </c>
      <c r="H2079" s="217" t="str">
        <f ca="1">IF(ISERROR($V2079),"",OFFSET('Smelter Look-up'!$G$4,$V2079-4,0))</f>
        <v/>
      </c>
      <c r="I2079" s="218" t="str">
        <f ca="1">IF(ISERROR($V2079),"",OFFSET('Smelter Look-up'!$H$4,$V2079-4,0))</f>
        <v/>
      </c>
      <c r="J2079" s="218" t="str">
        <f ca="1">IF(ISERROR($V2079),"",OFFSET('Smelter Look-up'!$I$4,$V2079-4,0))</f>
        <v/>
      </c>
      <c r="K2079" s="267"/>
      <c r="L2079" s="267"/>
      <c r="M2079" s="267"/>
      <c r="N2079" s="267"/>
      <c r="O2079" s="267"/>
      <c r="P2079" s="219"/>
      <c r="Q2079" s="268"/>
      <c r="R2079" s="216" t="str">
        <f ca="1">IF(ISERROR($V2079),"",OFFSET('Smelter Look-up'!$C$4,$V2079-4,0)&amp;"")</f>
        <v/>
      </c>
      <c r="S2079" s="224" t="str">
        <f t="shared" ca="1" si="99"/>
        <v/>
      </c>
      <c r="T2079" s="224" t="str">
        <f ca="1">IF(B2079="","",IF(ISERROR(MATCH($J2079,SorP!$B$1:$B$6230,0)),"",INDIRECT("'SorP'!$A$"&amp;MATCH($J2079,SorP!$B$1:$B$6230,0))))</f>
        <v/>
      </c>
      <c r="U2079" s="239"/>
      <c r="V2079" s="269" t="e">
        <f>IF(C2079="",NA(),MATCH($B2079&amp;$C2079,'Smelter Look-up'!$J:$J,0))</f>
        <v>#N/A</v>
      </c>
      <c r="W2079" s="270"/>
      <c r="X2079" s="270">
        <f t="shared" ca="1" si="100"/>
        <v>0</v>
      </c>
      <c r="Y2079" s="270"/>
      <c r="Z2079" s="270"/>
      <c r="AB2079" s="272" t="str">
        <f t="shared" si="101"/>
        <v/>
      </c>
    </row>
    <row r="2080" spans="1:28" s="271" customFormat="1" ht="20.25">
      <c r="A2080" s="215"/>
      <c r="B2080" s="216" t="str">
        <f>IF(LEN(A2080)=0,"",INDEX('Smelter Look-up'!$A:$A,MATCH($A2080,'Smelter Look-up'!$E:$E,0)))</f>
        <v/>
      </c>
      <c r="C2080" s="220" t="str">
        <f>IF(LEN(A2080)=0,"",INDEX('Smelter Look-up'!$C:$C,MATCH($A2080,'Smelter Look-up'!$E:$E,0)))</f>
        <v/>
      </c>
      <c r="D2080" s="216"/>
      <c r="E2080" s="216" t="str">
        <f ca="1">IF(ISERROR($V2080),"",OFFSET('Smelter Look-up'!$D$4,$V2080-4,0)&amp;"")</f>
        <v/>
      </c>
      <c r="F2080" s="216" t="str">
        <f ca="1">IF(ISERROR($V2080),"",OFFSET('Smelter Look-up'!$E$4,$V2080-4,0))</f>
        <v/>
      </c>
      <c r="G2080" s="216" t="str">
        <f ca="1">IF(C2080=$X$4,"Enter smelter details", IF(ISERROR($V2080),"",OFFSET('Smelter Look-up'!$F$4,$V2080-4,0)))</f>
        <v/>
      </c>
      <c r="H2080" s="217" t="str">
        <f ca="1">IF(ISERROR($V2080),"",OFFSET('Smelter Look-up'!$G$4,$V2080-4,0))</f>
        <v/>
      </c>
      <c r="I2080" s="218" t="str">
        <f ca="1">IF(ISERROR($V2080),"",OFFSET('Smelter Look-up'!$H$4,$V2080-4,0))</f>
        <v/>
      </c>
      <c r="J2080" s="218" t="str">
        <f ca="1">IF(ISERROR($V2080),"",OFFSET('Smelter Look-up'!$I$4,$V2080-4,0))</f>
        <v/>
      </c>
      <c r="K2080" s="267"/>
      <c r="L2080" s="267"/>
      <c r="M2080" s="267"/>
      <c r="N2080" s="267"/>
      <c r="O2080" s="267"/>
      <c r="P2080" s="219"/>
      <c r="Q2080" s="268"/>
      <c r="R2080" s="216" t="str">
        <f ca="1">IF(ISERROR($V2080),"",OFFSET('Smelter Look-up'!$C$4,$V2080-4,0)&amp;"")</f>
        <v/>
      </c>
      <c r="S2080" s="224" t="str">
        <f t="shared" ca="1" si="99"/>
        <v/>
      </c>
      <c r="T2080" s="224" t="str">
        <f ca="1">IF(B2080="","",IF(ISERROR(MATCH($J2080,SorP!$B$1:$B$6230,0)),"",INDIRECT("'SorP'!$A$"&amp;MATCH($J2080,SorP!$B$1:$B$6230,0))))</f>
        <v/>
      </c>
      <c r="U2080" s="239"/>
      <c r="V2080" s="269" t="e">
        <f>IF(C2080="",NA(),MATCH($B2080&amp;$C2080,'Smelter Look-up'!$J:$J,0))</f>
        <v>#N/A</v>
      </c>
      <c r="W2080" s="270"/>
      <c r="X2080" s="270">
        <f t="shared" ca="1" si="100"/>
        <v>0</v>
      </c>
      <c r="Y2080" s="270"/>
      <c r="Z2080" s="270"/>
      <c r="AB2080" s="272" t="str">
        <f t="shared" si="101"/>
        <v/>
      </c>
    </row>
    <row r="2081" spans="1:28" s="271" customFormat="1" ht="20.25">
      <c r="A2081" s="215"/>
      <c r="B2081" s="216" t="str">
        <f>IF(LEN(A2081)=0,"",INDEX('Smelter Look-up'!$A:$A,MATCH($A2081,'Smelter Look-up'!$E:$E,0)))</f>
        <v/>
      </c>
      <c r="C2081" s="220" t="str">
        <f>IF(LEN(A2081)=0,"",INDEX('Smelter Look-up'!$C:$C,MATCH($A2081,'Smelter Look-up'!$E:$E,0)))</f>
        <v/>
      </c>
      <c r="D2081" s="216"/>
      <c r="E2081" s="216" t="str">
        <f ca="1">IF(ISERROR($V2081),"",OFFSET('Smelter Look-up'!$D$4,$V2081-4,0)&amp;"")</f>
        <v/>
      </c>
      <c r="F2081" s="216" t="str">
        <f ca="1">IF(ISERROR($V2081),"",OFFSET('Smelter Look-up'!$E$4,$V2081-4,0))</f>
        <v/>
      </c>
      <c r="G2081" s="216" t="str">
        <f ca="1">IF(C2081=$X$4,"Enter smelter details", IF(ISERROR($V2081),"",OFFSET('Smelter Look-up'!$F$4,$V2081-4,0)))</f>
        <v/>
      </c>
      <c r="H2081" s="217" t="str">
        <f ca="1">IF(ISERROR($V2081),"",OFFSET('Smelter Look-up'!$G$4,$V2081-4,0))</f>
        <v/>
      </c>
      <c r="I2081" s="218" t="str">
        <f ca="1">IF(ISERROR($V2081),"",OFFSET('Smelter Look-up'!$H$4,$V2081-4,0))</f>
        <v/>
      </c>
      <c r="J2081" s="218" t="str">
        <f ca="1">IF(ISERROR($V2081),"",OFFSET('Smelter Look-up'!$I$4,$V2081-4,0))</f>
        <v/>
      </c>
      <c r="K2081" s="267"/>
      <c r="L2081" s="267"/>
      <c r="M2081" s="267"/>
      <c r="N2081" s="267"/>
      <c r="O2081" s="267"/>
      <c r="P2081" s="219"/>
      <c r="Q2081" s="268"/>
      <c r="R2081" s="216" t="str">
        <f ca="1">IF(ISERROR($V2081),"",OFFSET('Smelter Look-up'!$C$4,$V2081-4,0)&amp;"")</f>
        <v/>
      </c>
      <c r="S2081" s="224" t="str">
        <f t="shared" ca="1" si="99"/>
        <v/>
      </c>
      <c r="T2081" s="224" t="str">
        <f ca="1">IF(B2081="","",IF(ISERROR(MATCH($J2081,SorP!$B$1:$B$6230,0)),"",INDIRECT("'SorP'!$A$"&amp;MATCH($J2081,SorP!$B$1:$B$6230,0))))</f>
        <v/>
      </c>
      <c r="U2081" s="239"/>
      <c r="V2081" s="269" t="e">
        <f>IF(C2081="",NA(),MATCH($B2081&amp;$C2081,'Smelter Look-up'!$J:$J,0))</f>
        <v>#N/A</v>
      </c>
      <c r="W2081" s="270"/>
      <c r="X2081" s="270">
        <f t="shared" ca="1" si="100"/>
        <v>0</v>
      </c>
      <c r="Y2081" s="270"/>
      <c r="Z2081" s="270"/>
      <c r="AB2081" s="272" t="str">
        <f t="shared" si="101"/>
        <v/>
      </c>
    </row>
    <row r="2082" spans="1:28" s="271" customFormat="1" ht="20.25">
      <c r="A2082" s="215"/>
      <c r="B2082" s="216" t="str">
        <f>IF(LEN(A2082)=0,"",INDEX('Smelter Look-up'!$A:$A,MATCH($A2082,'Smelter Look-up'!$E:$E,0)))</f>
        <v/>
      </c>
      <c r="C2082" s="220" t="str">
        <f>IF(LEN(A2082)=0,"",INDEX('Smelter Look-up'!$C:$C,MATCH($A2082,'Smelter Look-up'!$E:$E,0)))</f>
        <v/>
      </c>
      <c r="D2082" s="216"/>
      <c r="E2082" s="216" t="str">
        <f ca="1">IF(ISERROR($V2082),"",OFFSET('Smelter Look-up'!$D$4,$V2082-4,0)&amp;"")</f>
        <v/>
      </c>
      <c r="F2082" s="216" t="str">
        <f ca="1">IF(ISERROR($V2082),"",OFFSET('Smelter Look-up'!$E$4,$V2082-4,0))</f>
        <v/>
      </c>
      <c r="G2082" s="216" t="str">
        <f ca="1">IF(C2082=$X$4,"Enter smelter details", IF(ISERROR($V2082),"",OFFSET('Smelter Look-up'!$F$4,$V2082-4,0)))</f>
        <v/>
      </c>
      <c r="H2082" s="217" t="str">
        <f ca="1">IF(ISERROR($V2082),"",OFFSET('Smelter Look-up'!$G$4,$V2082-4,0))</f>
        <v/>
      </c>
      <c r="I2082" s="218" t="str">
        <f ca="1">IF(ISERROR($V2082),"",OFFSET('Smelter Look-up'!$H$4,$V2082-4,0))</f>
        <v/>
      </c>
      <c r="J2082" s="218" t="str">
        <f ca="1">IF(ISERROR($V2082),"",OFFSET('Smelter Look-up'!$I$4,$V2082-4,0))</f>
        <v/>
      </c>
      <c r="K2082" s="267"/>
      <c r="L2082" s="267"/>
      <c r="M2082" s="267"/>
      <c r="N2082" s="267"/>
      <c r="O2082" s="267"/>
      <c r="P2082" s="219"/>
      <c r="Q2082" s="268"/>
      <c r="R2082" s="216" t="str">
        <f ca="1">IF(ISERROR($V2082),"",OFFSET('Smelter Look-up'!$C$4,$V2082-4,0)&amp;"")</f>
        <v/>
      </c>
      <c r="S2082" s="224" t="str">
        <f t="shared" ca="1" si="99"/>
        <v/>
      </c>
      <c r="T2082" s="224" t="str">
        <f ca="1">IF(B2082="","",IF(ISERROR(MATCH($J2082,SorP!$B$1:$B$6230,0)),"",INDIRECT("'SorP'!$A$"&amp;MATCH($J2082,SorP!$B$1:$B$6230,0))))</f>
        <v/>
      </c>
      <c r="U2082" s="239"/>
      <c r="V2082" s="269" t="e">
        <f>IF(C2082="",NA(),MATCH($B2082&amp;$C2082,'Smelter Look-up'!$J:$J,0))</f>
        <v>#N/A</v>
      </c>
      <c r="W2082" s="270"/>
      <c r="X2082" s="270">
        <f t="shared" ca="1" si="100"/>
        <v>0</v>
      </c>
      <c r="Y2082" s="270"/>
      <c r="Z2082" s="270"/>
      <c r="AB2082" s="272" t="str">
        <f t="shared" si="101"/>
        <v/>
      </c>
    </row>
    <row r="2083" spans="1:28" s="271" customFormat="1" ht="20.25">
      <c r="A2083" s="215"/>
      <c r="B2083" s="216" t="str">
        <f>IF(LEN(A2083)=0,"",INDEX('Smelter Look-up'!$A:$A,MATCH($A2083,'Smelter Look-up'!$E:$E,0)))</f>
        <v/>
      </c>
      <c r="C2083" s="220" t="str">
        <f>IF(LEN(A2083)=0,"",INDEX('Smelter Look-up'!$C:$C,MATCH($A2083,'Smelter Look-up'!$E:$E,0)))</f>
        <v/>
      </c>
      <c r="D2083" s="216"/>
      <c r="E2083" s="216" t="str">
        <f ca="1">IF(ISERROR($V2083),"",OFFSET('Smelter Look-up'!$D$4,$V2083-4,0)&amp;"")</f>
        <v/>
      </c>
      <c r="F2083" s="216" t="str">
        <f ca="1">IF(ISERROR($V2083),"",OFFSET('Smelter Look-up'!$E$4,$V2083-4,0))</f>
        <v/>
      </c>
      <c r="G2083" s="216" t="str">
        <f ca="1">IF(C2083=$X$4,"Enter smelter details", IF(ISERROR($V2083),"",OFFSET('Smelter Look-up'!$F$4,$V2083-4,0)))</f>
        <v/>
      </c>
      <c r="H2083" s="217" t="str">
        <f ca="1">IF(ISERROR($V2083),"",OFFSET('Smelter Look-up'!$G$4,$V2083-4,0))</f>
        <v/>
      </c>
      <c r="I2083" s="218" t="str">
        <f ca="1">IF(ISERROR($V2083),"",OFFSET('Smelter Look-up'!$H$4,$V2083-4,0))</f>
        <v/>
      </c>
      <c r="J2083" s="218" t="str">
        <f ca="1">IF(ISERROR($V2083),"",OFFSET('Smelter Look-up'!$I$4,$V2083-4,0))</f>
        <v/>
      </c>
      <c r="K2083" s="267"/>
      <c r="L2083" s="267"/>
      <c r="M2083" s="267"/>
      <c r="N2083" s="267"/>
      <c r="O2083" s="267"/>
      <c r="P2083" s="219"/>
      <c r="Q2083" s="268"/>
      <c r="R2083" s="216" t="str">
        <f ca="1">IF(ISERROR($V2083),"",OFFSET('Smelter Look-up'!$C$4,$V2083-4,0)&amp;"")</f>
        <v/>
      </c>
      <c r="S2083" s="224" t="str">
        <f t="shared" ca="1" si="99"/>
        <v/>
      </c>
      <c r="T2083" s="224" t="str">
        <f ca="1">IF(B2083="","",IF(ISERROR(MATCH($J2083,SorP!$B$1:$B$6230,0)),"",INDIRECT("'SorP'!$A$"&amp;MATCH($J2083,SorP!$B$1:$B$6230,0))))</f>
        <v/>
      </c>
      <c r="U2083" s="239"/>
      <c r="V2083" s="269" t="e">
        <f>IF(C2083="",NA(),MATCH($B2083&amp;$C2083,'Smelter Look-up'!$J:$J,0))</f>
        <v>#N/A</v>
      </c>
      <c r="W2083" s="270"/>
      <c r="X2083" s="270">
        <f t="shared" ca="1" si="100"/>
        <v>0</v>
      </c>
      <c r="Y2083" s="270"/>
      <c r="Z2083" s="270"/>
      <c r="AB2083" s="272" t="str">
        <f t="shared" si="101"/>
        <v/>
      </c>
    </row>
    <row r="2084" spans="1:28" s="271" customFormat="1" ht="20.25">
      <c r="A2084" s="215"/>
      <c r="B2084" s="216" t="str">
        <f>IF(LEN(A2084)=0,"",INDEX('Smelter Look-up'!$A:$A,MATCH($A2084,'Smelter Look-up'!$E:$E,0)))</f>
        <v/>
      </c>
      <c r="C2084" s="220" t="str">
        <f>IF(LEN(A2084)=0,"",INDEX('Smelter Look-up'!$C:$C,MATCH($A2084,'Smelter Look-up'!$E:$E,0)))</f>
        <v/>
      </c>
      <c r="D2084" s="216"/>
      <c r="E2084" s="216" t="str">
        <f ca="1">IF(ISERROR($V2084),"",OFFSET('Smelter Look-up'!$D$4,$V2084-4,0)&amp;"")</f>
        <v/>
      </c>
      <c r="F2084" s="216" t="str">
        <f ca="1">IF(ISERROR($V2084),"",OFFSET('Smelter Look-up'!$E$4,$V2084-4,0))</f>
        <v/>
      </c>
      <c r="G2084" s="216" t="str">
        <f ca="1">IF(C2084=$X$4,"Enter smelter details", IF(ISERROR($V2084),"",OFFSET('Smelter Look-up'!$F$4,$V2084-4,0)))</f>
        <v/>
      </c>
      <c r="H2084" s="217" t="str">
        <f ca="1">IF(ISERROR($V2084),"",OFFSET('Smelter Look-up'!$G$4,$V2084-4,0))</f>
        <v/>
      </c>
      <c r="I2084" s="218" t="str">
        <f ca="1">IF(ISERROR($V2084),"",OFFSET('Smelter Look-up'!$H$4,$V2084-4,0))</f>
        <v/>
      </c>
      <c r="J2084" s="218" t="str">
        <f ca="1">IF(ISERROR($V2084),"",OFFSET('Smelter Look-up'!$I$4,$V2084-4,0))</f>
        <v/>
      </c>
      <c r="K2084" s="267"/>
      <c r="L2084" s="267"/>
      <c r="M2084" s="267"/>
      <c r="N2084" s="267"/>
      <c r="O2084" s="267"/>
      <c r="P2084" s="219"/>
      <c r="Q2084" s="268"/>
      <c r="R2084" s="216" t="str">
        <f ca="1">IF(ISERROR($V2084),"",OFFSET('Smelter Look-up'!$C$4,$V2084-4,0)&amp;"")</f>
        <v/>
      </c>
      <c r="S2084" s="224" t="str">
        <f t="shared" ca="1" si="99"/>
        <v/>
      </c>
      <c r="T2084" s="224" t="str">
        <f ca="1">IF(B2084="","",IF(ISERROR(MATCH($J2084,SorP!$B$1:$B$6230,0)),"",INDIRECT("'SorP'!$A$"&amp;MATCH($J2084,SorP!$B$1:$B$6230,0))))</f>
        <v/>
      </c>
      <c r="U2084" s="239"/>
      <c r="V2084" s="269" t="e">
        <f>IF(C2084="",NA(),MATCH($B2084&amp;$C2084,'Smelter Look-up'!$J:$J,0))</f>
        <v>#N/A</v>
      </c>
      <c r="W2084" s="270"/>
      <c r="X2084" s="270">
        <f t="shared" ca="1" si="100"/>
        <v>0</v>
      </c>
      <c r="Y2084" s="270"/>
      <c r="Z2084" s="270"/>
      <c r="AB2084" s="272" t="str">
        <f t="shared" si="101"/>
        <v/>
      </c>
    </row>
    <row r="2085" spans="1:28" s="271" customFormat="1" ht="20.25">
      <c r="A2085" s="215"/>
      <c r="B2085" s="216" t="str">
        <f>IF(LEN(A2085)=0,"",INDEX('Smelter Look-up'!$A:$A,MATCH($A2085,'Smelter Look-up'!$E:$E,0)))</f>
        <v/>
      </c>
      <c r="C2085" s="220" t="str">
        <f>IF(LEN(A2085)=0,"",INDEX('Smelter Look-up'!$C:$C,MATCH($A2085,'Smelter Look-up'!$E:$E,0)))</f>
        <v/>
      </c>
      <c r="D2085" s="216"/>
      <c r="E2085" s="216" t="str">
        <f ca="1">IF(ISERROR($V2085),"",OFFSET('Smelter Look-up'!$D$4,$V2085-4,0)&amp;"")</f>
        <v/>
      </c>
      <c r="F2085" s="216" t="str">
        <f ca="1">IF(ISERROR($V2085),"",OFFSET('Smelter Look-up'!$E$4,$V2085-4,0))</f>
        <v/>
      </c>
      <c r="G2085" s="216" t="str">
        <f ca="1">IF(C2085=$X$4,"Enter smelter details", IF(ISERROR($V2085),"",OFFSET('Smelter Look-up'!$F$4,$V2085-4,0)))</f>
        <v/>
      </c>
      <c r="H2085" s="217" t="str">
        <f ca="1">IF(ISERROR($V2085),"",OFFSET('Smelter Look-up'!$G$4,$V2085-4,0))</f>
        <v/>
      </c>
      <c r="I2085" s="218" t="str">
        <f ca="1">IF(ISERROR($V2085),"",OFFSET('Smelter Look-up'!$H$4,$V2085-4,0))</f>
        <v/>
      </c>
      <c r="J2085" s="218" t="str">
        <f ca="1">IF(ISERROR($V2085),"",OFFSET('Smelter Look-up'!$I$4,$V2085-4,0))</f>
        <v/>
      </c>
      <c r="K2085" s="267"/>
      <c r="L2085" s="267"/>
      <c r="M2085" s="267"/>
      <c r="N2085" s="267"/>
      <c r="O2085" s="267"/>
      <c r="P2085" s="219"/>
      <c r="Q2085" s="268"/>
      <c r="R2085" s="216" t="str">
        <f ca="1">IF(ISERROR($V2085),"",OFFSET('Smelter Look-up'!$C$4,$V2085-4,0)&amp;"")</f>
        <v/>
      </c>
      <c r="S2085" s="224" t="str">
        <f t="shared" ca="1" si="99"/>
        <v/>
      </c>
      <c r="T2085" s="224" t="str">
        <f ca="1">IF(B2085="","",IF(ISERROR(MATCH($J2085,SorP!$B$1:$B$6230,0)),"",INDIRECT("'SorP'!$A$"&amp;MATCH($J2085,SorP!$B$1:$B$6230,0))))</f>
        <v/>
      </c>
      <c r="U2085" s="239"/>
      <c r="V2085" s="269" t="e">
        <f>IF(C2085="",NA(),MATCH($B2085&amp;$C2085,'Smelter Look-up'!$J:$J,0))</f>
        <v>#N/A</v>
      </c>
      <c r="W2085" s="270"/>
      <c r="X2085" s="270">
        <f t="shared" ca="1" si="100"/>
        <v>0</v>
      </c>
      <c r="Y2085" s="270"/>
      <c r="Z2085" s="270"/>
      <c r="AB2085" s="272" t="str">
        <f t="shared" si="101"/>
        <v/>
      </c>
    </row>
    <row r="2086" spans="1:28" s="271" customFormat="1" ht="20.25">
      <c r="A2086" s="215"/>
      <c r="B2086" s="216" t="str">
        <f>IF(LEN(A2086)=0,"",INDEX('Smelter Look-up'!$A:$A,MATCH($A2086,'Smelter Look-up'!$E:$E,0)))</f>
        <v/>
      </c>
      <c r="C2086" s="220" t="str">
        <f>IF(LEN(A2086)=0,"",INDEX('Smelter Look-up'!$C:$C,MATCH($A2086,'Smelter Look-up'!$E:$E,0)))</f>
        <v/>
      </c>
      <c r="D2086" s="216"/>
      <c r="E2086" s="216" t="str">
        <f ca="1">IF(ISERROR($V2086),"",OFFSET('Smelter Look-up'!$D$4,$V2086-4,0)&amp;"")</f>
        <v/>
      </c>
      <c r="F2086" s="216" t="str">
        <f ca="1">IF(ISERROR($V2086),"",OFFSET('Smelter Look-up'!$E$4,$V2086-4,0))</f>
        <v/>
      </c>
      <c r="G2086" s="216" t="str">
        <f ca="1">IF(C2086=$X$4,"Enter smelter details", IF(ISERROR($V2086),"",OFFSET('Smelter Look-up'!$F$4,$V2086-4,0)))</f>
        <v/>
      </c>
      <c r="H2086" s="217" t="str">
        <f ca="1">IF(ISERROR($V2086),"",OFFSET('Smelter Look-up'!$G$4,$V2086-4,0))</f>
        <v/>
      </c>
      <c r="I2086" s="218" t="str">
        <f ca="1">IF(ISERROR($V2086),"",OFFSET('Smelter Look-up'!$H$4,$V2086-4,0))</f>
        <v/>
      </c>
      <c r="J2086" s="218" t="str">
        <f ca="1">IF(ISERROR($V2086),"",OFFSET('Smelter Look-up'!$I$4,$V2086-4,0))</f>
        <v/>
      </c>
      <c r="K2086" s="267"/>
      <c r="L2086" s="267"/>
      <c r="M2086" s="267"/>
      <c r="N2086" s="267"/>
      <c r="O2086" s="267"/>
      <c r="P2086" s="219"/>
      <c r="Q2086" s="268"/>
      <c r="R2086" s="216" t="str">
        <f ca="1">IF(ISERROR($V2086),"",OFFSET('Smelter Look-up'!$C$4,$V2086-4,0)&amp;"")</f>
        <v/>
      </c>
      <c r="S2086" s="224" t="str">
        <f t="shared" ca="1" si="99"/>
        <v/>
      </c>
      <c r="T2086" s="224" t="str">
        <f ca="1">IF(B2086="","",IF(ISERROR(MATCH($J2086,SorP!$B$1:$B$6230,0)),"",INDIRECT("'SorP'!$A$"&amp;MATCH($J2086,SorP!$B$1:$B$6230,0))))</f>
        <v/>
      </c>
      <c r="U2086" s="239"/>
      <c r="V2086" s="269" t="e">
        <f>IF(C2086="",NA(),MATCH($B2086&amp;$C2086,'Smelter Look-up'!$J:$J,0))</f>
        <v>#N/A</v>
      </c>
      <c r="W2086" s="270"/>
      <c r="X2086" s="270">
        <f t="shared" ca="1" si="100"/>
        <v>0</v>
      </c>
      <c r="Y2086" s="270"/>
      <c r="Z2086" s="270"/>
      <c r="AB2086" s="272" t="str">
        <f t="shared" si="101"/>
        <v/>
      </c>
    </row>
    <row r="2087" spans="1:28" s="271" customFormat="1" ht="20.25">
      <c r="A2087" s="215"/>
      <c r="B2087" s="216" t="str">
        <f>IF(LEN(A2087)=0,"",INDEX('Smelter Look-up'!$A:$A,MATCH($A2087,'Smelter Look-up'!$E:$E,0)))</f>
        <v/>
      </c>
      <c r="C2087" s="220" t="str">
        <f>IF(LEN(A2087)=0,"",INDEX('Smelter Look-up'!$C:$C,MATCH($A2087,'Smelter Look-up'!$E:$E,0)))</f>
        <v/>
      </c>
      <c r="D2087" s="216"/>
      <c r="E2087" s="216" t="str">
        <f ca="1">IF(ISERROR($V2087),"",OFFSET('Smelter Look-up'!$D$4,$V2087-4,0)&amp;"")</f>
        <v/>
      </c>
      <c r="F2087" s="216" t="str">
        <f ca="1">IF(ISERROR($V2087),"",OFFSET('Smelter Look-up'!$E$4,$V2087-4,0))</f>
        <v/>
      </c>
      <c r="G2087" s="216" t="str">
        <f ca="1">IF(C2087=$X$4,"Enter smelter details", IF(ISERROR($V2087),"",OFFSET('Smelter Look-up'!$F$4,$V2087-4,0)))</f>
        <v/>
      </c>
      <c r="H2087" s="217" t="str">
        <f ca="1">IF(ISERROR($V2087),"",OFFSET('Smelter Look-up'!$G$4,$V2087-4,0))</f>
        <v/>
      </c>
      <c r="I2087" s="218" t="str">
        <f ca="1">IF(ISERROR($V2087),"",OFFSET('Smelter Look-up'!$H$4,$V2087-4,0))</f>
        <v/>
      </c>
      <c r="J2087" s="218" t="str">
        <f ca="1">IF(ISERROR($V2087),"",OFFSET('Smelter Look-up'!$I$4,$V2087-4,0))</f>
        <v/>
      </c>
      <c r="K2087" s="267"/>
      <c r="L2087" s="267"/>
      <c r="M2087" s="267"/>
      <c r="N2087" s="267"/>
      <c r="O2087" s="267"/>
      <c r="P2087" s="219"/>
      <c r="Q2087" s="268"/>
      <c r="R2087" s="216" t="str">
        <f ca="1">IF(ISERROR($V2087),"",OFFSET('Smelter Look-up'!$C$4,$V2087-4,0)&amp;"")</f>
        <v/>
      </c>
      <c r="S2087" s="224" t="str">
        <f t="shared" ca="1" si="99"/>
        <v/>
      </c>
      <c r="T2087" s="224" t="str">
        <f ca="1">IF(B2087="","",IF(ISERROR(MATCH($J2087,SorP!$B$1:$B$6230,0)),"",INDIRECT("'SorP'!$A$"&amp;MATCH($J2087,SorP!$B$1:$B$6230,0))))</f>
        <v/>
      </c>
      <c r="U2087" s="239"/>
      <c r="V2087" s="269" t="e">
        <f>IF(C2087="",NA(),MATCH($B2087&amp;$C2087,'Smelter Look-up'!$J:$J,0))</f>
        <v>#N/A</v>
      </c>
      <c r="W2087" s="270"/>
      <c r="X2087" s="270">
        <f t="shared" ca="1" si="100"/>
        <v>0</v>
      </c>
      <c r="Y2087" s="270"/>
      <c r="Z2087" s="270"/>
      <c r="AB2087" s="272" t="str">
        <f t="shared" si="101"/>
        <v/>
      </c>
    </row>
    <row r="2088" spans="1:28" s="271" customFormat="1" ht="20.25">
      <c r="A2088" s="215"/>
      <c r="B2088" s="216" t="str">
        <f>IF(LEN(A2088)=0,"",INDEX('Smelter Look-up'!$A:$A,MATCH($A2088,'Smelter Look-up'!$E:$E,0)))</f>
        <v/>
      </c>
      <c r="C2088" s="220" t="str">
        <f>IF(LEN(A2088)=0,"",INDEX('Smelter Look-up'!$C:$C,MATCH($A2088,'Smelter Look-up'!$E:$E,0)))</f>
        <v/>
      </c>
      <c r="D2088" s="216"/>
      <c r="E2088" s="216" t="str">
        <f ca="1">IF(ISERROR($V2088),"",OFFSET('Smelter Look-up'!$D$4,$V2088-4,0)&amp;"")</f>
        <v/>
      </c>
      <c r="F2088" s="216" t="str">
        <f ca="1">IF(ISERROR($V2088),"",OFFSET('Smelter Look-up'!$E$4,$V2088-4,0))</f>
        <v/>
      </c>
      <c r="G2088" s="216" t="str">
        <f ca="1">IF(C2088=$X$4,"Enter smelter details", IF(ISERROR($V2088),"",OFFSET('Smelter Look-up'!$F$4,$V2088-4,0)))</f>
        <v/>
      </c>
      <c r="H2088" s="217" t="str">
        <f ca="1">IF(ISERROR($V2088),"",OFFSET('Smelter Look-up'!$G$4,$V2088-4,0))</f>
        <v/>
      </c>
      <c r="I2088" s="218" t="str">
        <f ca="1">IF(ISERROR($V2088),"",OFFSET('Smelter Look-up'!$H$4,$V2088-4,0))</f>
        <v/>
      </c>
      <c r="J2088" s="218" t="str">
        <f ca="1">IF(ISERROR($V2088),"",OFFSET('Smelter Look-up'!$I$4,$V2088-4,0))</f>
        <v/>
      </c>
      <c r="K2088" s="267"/>
      <c r="L2088" s="267"/>
      <c r="M2088" s="267"/>
      <c r="N2088" s="267"/>
      <c r="O2088" s="267"/>
      <c r="P2088" s="219"/>
      <c r="Q2088" s="268"/>
      <c r="R2088" s="216" t="str">
        <f ca="1">IF(ISERROR($V2088),"",OFFSET('Smelter Look-up'!$C$4,$V2088-4,0)&amp;"")</f>
        <v/>
      </c>
      <c r="S2088" s="224" t="str">
        <f t="shared" ca="1" si="99"/>
        <v/>
      </c>
      <c r="T2088" s="224" t="str">
        <f ca="1">IF(B2088="","",IF(ISERROR(MATCH($J2088,SorP!$B$1:$B$6230,0)),"",INDIRECT("'SorP'!$A$"&amp;MATCH($J2088,SorP!$B$1:$B$6230,0))))</f>
        <v/>
      </c>
      <c r="U2088" s="239"/>
      <c r="V2088" s="269" t="e">
        <f>IF(C2088="",NA(),MATCH($B2088&amp;$C2088,'Smelter Look-up'!$J:$J,0))</f>
        <v>#N/A</v>
      </c>
      <c r="W2088" s="270"/>
      <c r="X2088" s="270">
        <f t="shared" ca="1" si="100"/>
        <v>0</v>
      </c>
      <c r="Y2088" s="270"/>
      <c r="Z2088" s="270"/>
      <c r="AB2088" s="272" t="str">
        <f t="shared" si="101"/>
        <v/>
      </c>
    </row>
    <row r="2089" spans="1:28" s="271" customFormat="1" ht="20.25">
      <c r="A2089" s="215"/>
      <c r="B2089" s="216" t="str">
        <f>IF(LEN(A2089)=0,"",INDEX('Smelter Look-up'!$A:$A,MATCH($A2089,'Smelter Look-up'!$E:$E,0)))</f>
        <v/>
      </c>
      <c r="C2089" s="220" t="str">
        <f>IF(LEN(A2089)=0,"",INDEX('Smelter Look-up'!$C:$C,MATCH($A2089,'Smelter Look-up'!$E:$E,0)))</f>
        <v/>
      </c>
      <c r="D2089" s="216"/>
      <c r="E2089" s="216" t="str">
        <f ca="1">IF(ISERROR($V2089),"",OFFSET('Smelter Look-up'!$D$4,$V2089-4,0)&amp;"")</f>
        <v/>
      </c>
      <c r="F2089" s="216" t="str">
        <f ca="1">IF(ISERROR($V2089),"",OFFSET('Smelter Look-up'!$E$4,$V2089-4,0))</f>
        <v/>
      </c>
      <c r="G2089" s="216" t="str">
        <f ca="1">IF(C2089=$X$4,"Enter smelter details", IF(ISERROR($V2089),"",OFFSET('Smelter Look-up'!$F$4,$V2089-4,0)))</f>
        <v/>
      </c>
      <c r="H2089" s="217" t="str">
        <f ca="1">IF(ISERROR($V2089),"",OFFSET('Smelter Look-up'!$G$4,$V2089-4,0))</f>
        <v/>
      </c>
      <c r="I2089" s="218" t="str">
        <f ca="1">IF(ISERROR($V2089),"",OFFSET('Smelter Look-up'!$H$4,$V2089-4,0))</f>
        <v/>
      </c>
      <c r="J2089" s="218" t="str">
        <f ca="1">IF(ISERROR($V2089),"",OFFSET('Smelter Look-up'!$I$4,$V2089-4,0))</f>
        <v/>
      </c>
      <c r="K2089" s="267"/>
      <c r="L2089" s="267"/>
      <c r="M2089" s="267"/>
      <c r="N2089" s="267"/>
      <c r="O2089" s="267"/>
      <c r="P2089" s="219"/>
      <c r="Q2089" s="268"/>
      <c r="R2089" s="216" t="str">
        <f ca="1">IF(ISERROR($V2089),"",OFFSET('Smelter Look-up'!$C$4,$V2089-4,0)&amp;"")</f>
        <v/>
      </c>
      <c r="S2089" s="224" t="str">
        <f t="shared" ca="1" si="99"/>
        <v/>
      </c>
      <c r="T2089" s="224" t="str">
        <f ca="1">IF(B2089="","",IF(ISERROR(MATCH($J2089,SorP!$B$1:$B$6230,0)),"",INDIRECT("'SorP'!$A$"&amp;MATCH($J2089,SorP!$B$1:$B$6230,0))))</f>
        <v/>
      </c>
      <c r="U2089" s="239"/>
      <c r="V2089" s="269" t="e">
        <f>IF(C2089="",NA(),MATCH($B2089&amp;$C2089,'Smelter Look-up'!$J:$J,0))</f>
        <v>#N/A</v>
      </c>
      <c r="W2089" s="270"/>
      <c r="X2089" s="270">
        <f t="shared" ca="1" si="100"/>
        <v>0</v>
      </c>
      <c r="Y2089" s="270"/>
      <c r="Z2089" s="270"/>
      <c r="AB2089" s="272" t="str">
        <f t="shared" si="101"/>
        <v/>
      </c>
    </row>
    <row r="2090" spans="1:28" s="271" customFormat="1" ht="20.25">
      <c r="A2090" s="215"/>
      <c r="B2090" s="216" t="str">
        <f>IF(LEN(A2090)=0,"",INDEX('Smelter Look-up'!$A:$A,MATCH($A2090,'Smelter Look-up'!$E:$E,0)))</f>
        <v/>
      </c>
      <c r="C2090" s="220" t="str">
        <f>IF(LEN(A2090)=0,"",INDEX('Smelter Look-up'!$C:$C,MATCH($A2090,'Smelter Look-up'!$E:$E,0)))</f>
        <v/>
      </c>
      <c r="D2090" s="216"/>
      <c r="E2090" s="216" t="str">
        <f ca="1">IF(ISERROR($V2090),"",OFFSET('Smelter Look-up'!$D$4,$V2090-4,0)&amp;"")</f>
        <v/>
      </c>
      <c r="F2090" s="216" t="str">
        <f ca="1">IF(ISERROR($V2090),"",OFFSET('Smelter Look-up'!$E$4,$V2090-4,0))</f>
        <v/>
      </c>
      <c r="G2090" s="216" t="str">
        <f ca="1">IF(C2090=$X$4,"Enter smelter details", IF(ISERROR($V2090),"",OFFSET('Smelter Look-up'!$F$4,$V2090-4,0)))</f>
        <v/>
      </c>
      <c r="H2090" s="217" t="str">
        <f ca="1">IF(ISERROR($V2090),"",OFFSET('Smelter Look-up'!$G$4,$V2090-4,0))</f>
        <v/>
      </c>
      <c r="I2090" s="218" t="str">
        <f ca="1">IF(ISERROR($V2090),"",OFFSET('Smelter Look-up'!$H$4,$V2090-4,0))</f>
        <v/>
      </c>
      <c r="J2090" s="218" t="str">
        <f ca="1">IF(ISERROR($V2090),"",OFFSET('Smelter Look-up'!$I$4,$V2090-4,0))</f>
        <v/>
      </c>
      <c r="K2090" s="267"/>
      <c r="L2090" s="267"/>
      <c r="M2090" s="267"/>
      <c r="N2090" s="267"/>
      <c r="O2090" s="267"/>
      <c r="P2090" s="219"/>
      <c r="Q2090" s="268"/>
      <c r="R2090" s="216" t="str">
        <f ca="1">IF(ISERROR($V2090),"",OFFSET('Smelter Look-up'!$C$4,$V2090-4,0)&amp;"")</f>
        <v/>
      </c>
      <c r="S2090" s="224" t="str">
        <f t="shared" ca="1" si="99"/>
        <v/>
      </c>
      <c r="T2090" s="224" t="str">
        <f ca="1">IF(B2090="","",IF(ISERROR(MATCH($J2090,SorP!$B$1:$B$6230,0)),"",INDIRECT("'SorP'!$A$"&amp;MATCH($J2090,SorP!$B$1:$B$6230,0))))</f>
        <v/>
      </c>
      <c r="U2090" s="239"/>
      <c r="V2090" s="269" t="e">
        <f>IF(C2090="",NA(),MATCH($B2090&amp;$C2090,'Smelter Look-up'!$J:$J,0))</f>
        <v>#N/A</v>
      </c>
      <c r="W2090" s="270"/>
      <c r="X2090" s="270">
        <f t="shared" ca="1" si="100"/>
        <v>0</v>
      </c>
      <c r="Y2090" s="270"/>
      <c r="Z2090" s="270"/>
      <c r="AB2090" s="272" t="str">
        <f t="shared" si="101"/>
        <v/>
      </c>
    </row>
    <row r="2091" spans="1:28" s="271" customFormat="1" ht="20.25">
      <c r="A2091" s="215"/>
      <c r="B2091" s="216" t="str">
        <f>IF(LEN(A2091)=0,"",INDEX('Smelter Look-up'!$A:$A,MATCH($A2091,'Smelter Look-up'!$E:$E,0)))</f>
        <v/>
      </c>
      <c r="C2091" s="220" t="str">
        <f>IF(LEN(A2091)=0,"",INDEX('Smelter Look-up'!$C:$C,MATCH($A2091,'Smelter Look-up'!$E:$E,0)))</f>
        <v/>
      </c>
      <c r="D2091" s="216"/>
      <c r="E2091" s="216" t="str">
        <f ca="1">IF(ISERROR($V2091),"",OFFSET('Smelter Look-up'!$D$4,$V2091-4,0)&amp;"")</f>
        <v/>
      </c>
      <c r="F2091" s="216" t="str">
        <f ca="1">IF(ISERROR($V2091),"",OFFSET('Smelter Look-up'!$E$4,$V2091-4,0))</f>
        <v/>
      </c>
      <c r="G2091" s="216" t="str">
        <f ca="1">IF(C2091=$X$4,"Enter smelter details", IF(ISERROR($V2091),"",OFFSET('Smelter Look-up'!$F$4,$V2091-4,0)))</f>
        <v/>
      </c>
      <c r="H2091" s="217" t="str">
        <f ca="1">IF(ISERROR($V2091),"",OFFSET('Smelter Look-up'!$G$4,$V2091-4,0))</f>
        <v/>
      </c>
      <c r="I2091" s="218" t="str">
        <f ca="1">IF(ISERROR($V2091),"",OFFSET('Smelter Look-up'!$H$4,$V2091-4,0))</f>
        <v/>
      </c>
      <c r="J2091" s="218" t="str">
        <f ca="1">IF(ISERROR($V2091),"",OFFSET('Smelter Look-up'!$I$4,$V2091-4,0))</f>
        <v/>
      </c>
      <c r="K2091" s="267"/>
      <c r="L2091" s="267"/>
      <c r="M2091" s="267"/>
      <c r="N2091" s="267"/>
      <c r="O2091" s="267"/>
      <c r="P2091" s="219"/>
      <c r="Q2091" s="268"/>
      <c r="R2091" s="216" t="str">
        <f ca="1">IF(ISERROR($V2091),"",OFFSET('Smelter Look-up'!$C$4,$V2091-4,0)&amp;"")</f>
        <v/>
      </c>
      <c r="S2091" s="224" t="str">
        <f t="shared" ca="1" si="99"/>
        <v/>
      </c>
      <c r="T2091" s="224" t="str">
        <f ca="1">IF(B2091="","",IF(ISERROR(MATCH($J2091,SorP!$B$1:$B$6230,0)),"",INDIRECT("'SorP'!$A$"&amp;MATCH($J2091,SorP!$B$1:$B$6230,0))))</f>
        <v/>
      </c>
      <c r="U2091" s="239"/>
      <c r="V2091" s="269" t="e">
        <f>IF(C2091="",NA(),MATCH($B2091&amp;$C2091,'Smelter Look-up'!$J:$J,0))</f>
        <v>#N/A</v>
      </c>
      <c r="W2091" s="270"/>
      <c r="X2091" s="270">
        <f t="shared" ca="1" si="100"/>
        <v>0</v>
      </c>
      <c r="Y2091" s="270"/>
      <c r="Z2091" s="270"/>
      <c r="AB2091" s="272" t="str">
        <f t="shared" si="101"/>
        <v/>
      </c>
    </row>
    <row r="2092" spans="1:28" s="271" customFormat="1" ht="20.25">
      <c r="A2092" s="215"/>
      <c r="B2092" s="216" t="str">
        <f>IF(LEN(A2092)=0,"",INDEX('Smelter Look-up'!$A:$A,MATCH($A2092,'Smelter Look-up'!$E:$E,0)))</f>
        <v/>
      </c>
      <c r="C2092" s="220" t="str">
        <f>IF(LEN(A2092)=0,"",INDEX('Smelter Look-up'!$C:$C,MATCH($A2092,'Smelter Look-up'!$E:$E,0)))</f>
        <v/>
      </c>
      <c r="D2092" s="216"/>
      <c r="E2092" s="216" t="str">
        <f ca="1">IF(ISERROR($V2092),"",OFFSET('Smelter Look-up'!$D$4,$V2092-4,0)&amp;"")</f>
        <v/>
      </c>
      <c r="F2092" s="216" t="str">
        <f ca="1">IF(ISERROR($V2092),"",OFFSET('Smelter Look-up'!$E$4,$V2092-4,0))</f>
        <v/>
      </c>
      <c r="G2092" s="216" t="str">
        <f ca="1">IF(C2092=$X$4,"Enter smelter details", IF(ISERROR($V2092),"",OFFSET('Smelter Look-up'!$F$4,$V2092-4,0)))</f>
        <v/>
      </c>
      <c r="H2092" s="217" t="str">
        <f ca="1">IF(ISERROR($V2092),"",OFFSET('Smelter Look-up'!$G$4,$V2092-4,0))</f>
        <v/>
      </c>
      <c r="I2092" s="218" t="str">
        <f ca="1">IF(ISERROR($V2092),"",OFFSET('Smelter Look-up'!$H$4,$V2092-4,0))</f>
        <v/>
      </c>
      <c r="J2092" s="218" t="str">
        <f ca="1">IF(ISERROR($V2092),"",OFFSET('Smelter Look-up'!$I$4,$V2092-4,0))</f>
        <v/>
      </c>
      <c r="K2092" s="267"/>
      <c r="L2092" s="267"/>
      <c r="M2092" s="267"/>
      <c r="N2092" s="267"/>
      <c r="O2092" s="267"/>
      <c r="P2092" s="219"/>
      <c r="Q2092" s="268"/>
      <c r="R2092" s="216" t="str">
        <f ca="1">IF(ISERROR($V2092),"",OFFSET('Smelter Look-up'!$C$4,$V2092-4,0)&amp;"")</f>
        <v/>
      </c>
      <c r="S2092" s="224" t="str">
        <f t="shared" ca="1" si="99"/>
        <v/>
      </c>
      <c r="T2092" s="224" t="str">
        <f ca="1">IF(B2092="","",IF(ISERROR(MATCH($J2092,SorP!$B$1:$B$6230,0)),"",INDIRECT("'SorP'!$A$"&amp;MATCH($J2092,SorP!$B$1:$B$6230,0))))</f>
        <v/>
      </c>
      <c r="U2092" s="239"/>
      <c r="V2092" s="269" t="e">
        <f>IF(C2092="",NA(),MATCH($B2092&amp;$C2092,'Smelter Look-up'!$J:$J,0))</f>
        <v>#N/A</v>
      </c>
      <c r="W2092" s="270"/>
      <c r="X2092" s="270">
        <f t="shared" ca="1" si="100"/>
        <v>0</v>
      </c>
      <c r="Y2092" s="270"/>
      <c r="Z2092" s="270"/>
      <c r="AB2092" s="272" t="str">
        <f t="shared" si="101"/>
        <v/>
      </c>
    </row>
    <row r="2093" spans="1:28" s="271" customFormat="1" ht="20.25">
      <c r="A2093" s="215"/>
      <c r="B2093" s="216" t="str">
        <f>IF(LEN(A2093)=0,"",INDEX('Smelter Look-up'!$A:$A,MATCH($A2093,'Smelter Look-up'!$E:$E,0)))</f>
        <v/>
      </c>
      <c r="C2093" s="220" t="str">
        <f>IF(LEN(A2093)=0,"",INDEX('Smelter Look-up'!$C:$C,MATCH($A2093,'Smelter Look-up'!$E:$E,0)))</f>
        <v/>
      </c>
      <c r="D2093" s="216"/>
      <c r="E2093" s="216" t="str">
        <f ca="1">IF(ISERROR($V2093),"",OFFSET('Smelter Look-up'!$D$4,$V2093-4,0)&amp;"")</f>
        <v/>
      </c>
      <c r="F2093" s="216" t="str">
        <f ca="1">IF(ISERROR($V2093),"",OFFSET('Smelter Look-up'!$E$4,$V2093-4,0))</f>
        <v/>
      </c>
      <c r="G2093" s="216" t="str">
        <f ca="1">IF(C2093=$X$4,"Enter smelter details", IF(ISERROR($V2093),"",OFFSET('Smelter Look-up'!$F$4,$V2093-4,0)))</f>
        <v/>
      </c>
      <c r="H2093" s="217" t="str">
        <f ca="1">IF(ISERROR($V2093),"",OFFSET('Smelter Look-up'!$G$4,$V2093-4,0))</f>
        <v/>
      </c>
      <c r="I2093" s="218" t="str">
        <f ca="1">IF(ISERROR($V2093),"",OFFSET('Smelter Look-up'!$H$4,$V2093-4,0))</f>
        <v/>
      </c>
      <c r="J2093" s="218" t="str">
        <f ca="1">IF(ISERROR($V2093),"",OFFSET('Smelter Look-up'!$I$4,$V2093-4,0))</f>
        <v/>
      </c>
      <c r="K2093" s="267"/>
      <c r="L2093" s="267"/>
      <c r="M2093" s="267"/>
      <c r="N2093" s="267"/>
      <c r="O2093" s="267"/>
      <c r="P2093" s="219"/>
      <c r="Q2093" s="268"/>
      <c r="R2093" s="216" t="str">
        <f ca="1">IF(ISERROR($V2093),"",OFFSET('Smelter Look-up'!$C$4,$V2093-4,0)&amp;"")</f>
        <v/>
      </c>
      <c r="S2093" s="224" t="str">
        <f t="shared" ca="1" si="99"/>
        <v/>
      </c>
      <c r="T2093" s="224" t="str">
        <f ca="1">IF(B2093="","",IF(ISERROR(MATCH($J2093,SorP!$B$1:$B$6230,0)),"",INDIRECT("'SorP'!$A$"&amp;MATCH($J2093,SorP!$B$1:$B$6230,0))))</f>
        <v/>
      </c>
      <c r="U2093" s="239"/>
      <c r="V2093" s="269" t="e">
        <f>IF(C2093="",NA(),MATCH($B2093&amp;$C2093,'Smelter Look-up'!$J:$J,0))</f>
        <v>#N/A</v>
      </c>
      <c r="W2093" s="270"/>
      <c r="X2093" s="270">
        <f t="shared" ca="1" si="100"/>
        <v>0</v>
      </c>
      <c r="Y2093" s="270"/>
      <c r="Z2093" s="270"/>
      <c r="AB2093" s="272" t="str">
        <f t="shared" si="101"/>
        <v/>
      </c>
    </row>
    <row r="2094" spans="1:28" s="271" customFormat="1" ht="20.25">
      <c r="A2094" s="215"/>
      <c r="B2094" s="216" t="str">
        <f>IF(LEN(A2094)=0,"",INDEX('Smelter Look-up'!$A:$A,MATCH($A2094,'Smelter Look-up'!$E:$E,0)))</f>
        <v/>
      </c>
      <c r="C2094" s="220" t="str">
        <f>IF(LEN(A2094)=0,"",INDEX('Smelter Look-up'!$C:$C,MATCH($A2094,'Smelter Look-up'!$E:$E,0)))</f>
        <v/>
      </c>
      <c r="D2094" s="216"/>
      <c r="E2094" s="216" t="str">
        <f ca="1">IF(ISERROR($V2094),"",OFFSET('Smelter Look-up'!$D$4,$V2094-4,0)&amp;"")</f>
        <v/>
      </c>
      <c r="F2094" s="216" t="str">
        <f ca="1">IF(ISERROR($V2094),"",OFFSET('Smelter Look-up'!$E$4,$V2094-4,0))</f>
        <v/>
      </c>
      <c r="G2094" s="216" t="str">
        <f ca="1">IF(C2094=$X$4,"Enter smelter details", IF(ISERROR($V2094),"",OFFSET('Smelter Look-up'!$F$4,$V2094-4,0)))</f>
        <v/>
      </c>
      <c r="H2094" s="217" t="str">
        <f ca="1">IF(ISERROR($V2094),"",OFFSET('Smelter Look-up'!$G$4,$V2094-4,0))</f>
        <v/>
      </c>
      <c r="I2094" s="218" t="str">
        <f ca="1">IF(ISERROR($V2094),"",OFFSET('Smelter Look-up'!$H$4,$V2094-4,0))</f>
        <v/>
      </c>
      <c r="J2094" s="218" t="str">
        <f ca="1">IF(ISERROR($V2094),"",OFFSET('Smelter Look-up'!$I$4,$V2094-4,0))</f>
        <v/>
      </c>
      <c r="K2094" s="267"/>
      <c r="L2094" s="267"/>
      <c r="M2094" s="267"/>
      <c r="N2094" s="267"/>
      <c r="O2094" s="267"/>
      <c r="P2094" s="219"/>
      <c r="Q2094" s="268"/>
      <c r="R2094" s="216" t="str">
        <f ca="1">IF(ISERROR($V2094),"",OFFSET('Smelter Look-up'!$C$4,$V2094-4,0)&amp;"")</f>
        <v/>
      </c>
      <c r="S2094" s="224" t="str">
        <f t="shared" ca="1" si="99"/>
        <v/>
      </c>
      <c r="T2094" s="224" t="str">
        <f ca="1">IF(B2094="","",IF(ISERROR(MATCH($J2094,SorP!$B$1:$B$6230,0)),"",INDIRECT("'SorP'!$A$"&amp;MATCH($J2094,SorP!$B$1:$B$6230,0))))</f>
        <v/>
      </c>
      <c r="U2094" s="239"/>
      <c r="V2094" s="269" t="e">
        <f>IF(C2094="",NA(),MATCH($B2094&amp;$C2094,'Smelter Look-up'!$J:$J,0))</f>
        <v>#N/A</v>
      </c>
      <c r="W2094" s="270"/>
      <c r="X2094" s="270">
        <f t="shared" ca="1" si="100"/>
        <v>0</v>
      </c>
      <c r="Y2094" s="270"/>
      <c r="Z2094" s="270"/>
      <c r="AB2094" s="272" t="str">
        <f t="shared" si="101"/>
        <v/>
      </c>
    </row>
    <row r="2095" spans="1:28" s="271" customFormat="1" ht="20.25">
      <c r="A2095" s="215"/>
      <c r="B2095" s="216" t="str">
        <f>IF(LEN(A2095)=0,"",INDEX('Smelter Look-up'!$A:$A,MATCH($A2095,'Smelter Look-up'!$E:$E,0)))</f>
        <v/>
      </c>
      <c r="C2095" s="220" t="str">
        <f>IF(LEN(A2095)=0,"",INDEX('Smelter Look-up'!$C:$C,MATCH($A2095,'Smelter Look-up'!$E:$E,0)))</f>
        <v/>
      </c>
      <c r="D2095" s="216"/>
      <c r="E2095" s="216" t="str">
        <f ca="1">IF(ISERROR($V2095),"",OFFSET('Smelter Look-up'!$D$4,$V2095-4,0)&amp;"")</f>
        <v/>
      </c>
      <c r="F2095" s="216" t="str">
        <f ca="1">IF(ISERROR($V2095),"",OFFSET('Smelter Look-up'!$E$4,$V2095-4,0))</f>
        <v/>
      </c>
      <c r="G2095" s="216" t="str">
        <f ca="1">IF(C2095=$X$4,"Enter smelter details", IF(ISERROR($V2095),"",OFFSET('Smelter Look-up'!$F$4,$V2095-4,0)))</f>
        <v/>
      </c>
      <c r="H2095" s="217" t="str">
        <f ca="1">IF(ISERROR($V2095),"",OFFSET('Smelter Look-up'!$G$4,$V2095-4,0))</f>
        <v/>
      </c>
      <c r="I2095" s="218" t="str">
        <f ca="1">IF(ISERROR($V2095),"",OFFSET('Smelter Look-up'!$H$4,$V2095-4,0))</f>
        <v/>
      </c>
      <c r="J2095" s="218" t="str">
        <f ca="1">IF(ISERROR($V2095),"",OFFSET('Smelter Look-up'!$I$4,$V2095-4,0))</f>
        <v/>
      </c>
      <c r="K2095" s="267"/>
      <c r="L2095" s="267"/>
      <c r="M2095" s="267"/>
      <c r="N2095" s="267"/>
      <c r="O2095" s="267"/>
      <c r="P2095" s="219"/>
      <c r="Q2095" s="268"/>
      <c r="R2095" s="216" t="str">
        <f ca="1">IF(ISERROR($V2095),"",OFFSET('Smelter Look-up'!$C$4,$V2095-4,0)&amp;"")</f>
        <v/>
      </c>
      <c r="S2095" s="224" t="str">
        <f t="shared" ca="1" si="99"/>
        <v/>
      </c>
      <c r="T2095" s="224" t="str">
        <f ca="1">IF(B2095="","",IF(ISERROR(MATCH($J2095,SorP!$B$1:$B$6230,0)),"",INDIRECT("'SorP'!$A$"&amp;MATCH($J2095,SorP!$B$1:$B$6230,0))))</f>
        <v/>
      </c>
      <c r="U2095" s="239"/>
      <c r="V2095" s="269" t="e">
        <f>IF(C2095="",NA(),MATCH($B2095&amp;$C2095,'Smelter Look-up'!$J:$J,0))</f>
        <v>#N/A</v>
      </c>
      <c r="W2095" s="270"/>
      <c r="X2095" s="270">
        <f t="shared" ca="1" si="100"/>
        <v>0</v>
      </c>
      <c r="Y2095" s="270"/>
      <c r="Z2095" s="270"/>
      <c r="AB2095" s="272" t="str">
        <f t="shared" si="101"/>
        <v/>
      </c>
    </row>
    <row r="2096" spans="1:28" s="271" customFormat="1" ht="20.25">
      <c r="A2096" s="215"/>
      <c r="B2096" s="216" t="str">
        <f>IF(LEN(A2096)=0,"",INDEX('Smelter Look-up'!$A:$A,MATCH($A2096,'Smelter Look-up'!$E:$E,0)))</f>
        <v/>
      </c>
      <c r="C2096" s="220" t="str">
        <f>IF(LEN(A2096)=0,"",INDEX('Smelter Look-up'!$C:$C,MATCH($A2096,'Smelter Look-up'!$E:$E,0)))</f>
        <v/>
      </c>
      <c r="D2096" s="216"/>
      <c r="E2096" s="216" t="str">
        <f ca="1">IF(ISERROR($V2096),"",OFFSET('Smelter Look-up'!$D$4,$V2096-4,0)&amp;"")</f>
        <v/>
      </c>
      <c r="F2096" s="216" t="str">
        <f ca="1">IF(ISERROR($V2096),"",OFFSET('Smelter Look-up'!$E$4,$V2096-4,0))</f>
        <v/>
      </c>
      <c r="G2096" s="216" t="str">
        <f ca="1">IF(C2096=$X$4,"Enter smelter details", IF(ISERROR($V2096),"",OFFSET('Smelter Look-up'!$F$4,$V2096-4,0)))</f>
        <v/>
      </c>
      <c r="H2096" s="217" t="str">
        <f ca="1">IF(ISERROR($V2096),"",OFFSET('Smelter Look-up'!$G$4,$V2096-4,0))</f>
        <v/>
      </c>
      <c r="I2096" s="218" t="str">
        <f ca="1">IF(ISERROR($V2096),"",OFFSET('Smelter Look-up'!$H$4,$V2096-4,0))</f>
        <v/>
      </c>
      <c r="J2096" s="218" t="str">
        <f ca="1">IF(ISERROR($V2096),"",OFFSET('Smelter Look-up'!$I$4,$V2096-4,0))</f>
        <v/>
      </c>
      <c r="K2096" s="267"/>
      <c r="L2096" s="267"/>
      <c r="M2096" s="267"/>
      <c r="N2096" s="267"/>
      <c r="O2096" s="267"/>
      <c r="P2096" s="219"/>
      <c r="Q2096" s="268"/>
      <c r="R2096" s="216" t="str">
        <f ca="1">IF(ISERROR($V2096),"",OFFSET('Smelter Look-up'!$C$4,$V2096-4,0)&amp;"")</f>
        <v/>
      </c>
      <c r="S2096" s="224" t="str">
        <f t="shared" ca="1" si="99"/>
        <v/>
      </c>
      <c r="T2096" s="224" t="str">
        <f ca="1">IF(B2096="","",IF(ISERROR(MATCH($J2096,SorP!$B$1:$B$6230,0)),"",INDIRECT("'SorP'!$A$"&amp;MATCH($J2096,SorP!$B$1:$B$6230,0))))</f>
        <v/>
      </c>
      <c r="U2096" s="239"/>
      <c r="V2096" s="269" t="e">
        <f>IF(C2096="",NA(),MATCH($B2096&amp;$C2096,'Smelter Look-up'!$J:$J,0))</f>
        <v>#N/A</v>
      </c>
      <c r="W2096" s="270"/>
      <c r="X2096" s="270">
        <f t="shared" ca="1" si="100"/>
        <v>0</v>
      </c>
      <c r="Y2096" s="270"/>
      <c r="Z2096" s="270"/>
      <c r="AB2096" s="272" t="str">
        <f t="shared" si="101"/>
        <v/>
      </c>
    </row>
    <row r="2097" spans="1:28" s="271" customFormat="1" ht="20.25">
      <c r="A2097" s="215"/>
      <c r="B2097" s="216" t="str">
        <f>IF(LEN(A2097)=0,"",INDEX('Smelter Look-up'!$A:$A,MATCH($A2097,'Smelter Look-up'!$E:$E,0)))</f>
        <v/>
      </c>
      <c r="C2097" s="220" t="str">
        <f>IF(LEN(A2097)=0,"",INDEX('Smelter Look-up'!$C:$C,MATCH($A2097,'Smelter Look-up'!$E:$E,0)))</f>
        <v/>
      </c>
      <c r="D2097" s="216"/>
      <c r="E2097" s="216" t="str">
        <f ca="1">IF(ISERROR($V2097),"",OFFSET('Smelter Look-up'!$D$4,$V2097-4,0)&amp;"")</f>
        <v/>
      </c>
      <c r="F2097" s="216" t="str">
        <f ca="1">IF(ISERROR($V2097),"",OFFSET('Smelter Look-up'!$E$4,$V2097-4,0))</f>
        <v/>
      </c>
      <c r="G2097" s="216" t="str">
        <f ca="1">IF(C2097=$X$4,"Enter smelter details", IF(ISERROR($V2097),"",OFFSET('Smelter Look-up'!$F$4,$V2097-4,0)))</f>
        <v/>
      </c>
      <c r="H2097" s="217" t="str">
        <f ca="1">IF(ISERROR($V2097),"",OFFSET('Smelter Look-up'!$G$4,$V2097-4,0))</f>
        <v/>
      </c>
      <c r="I2097" s="218" t="str">
        <f ca="1">IF(ISERROR($V2097),"",OFFSET('Smelter Look-up'!$H$4,$V2097-4,0))</f>
        <v/>
      </c>
      <c r="J2097" s="218" t="str">
        <f ca="1">IF(ISERROR($V2097),"",OFFSET('Smelter Look-up'!$I$4,$V2097-4,0))</f>
        <v/>
      </c>
      <c r="K2097" s="267"/>
      <c r="L2097" s="267"/>
      <c r="M2097" s="267"/>
      <c r="N2097" s="267"/>
      <c r="O2097" s="267"/>
      <c r="P2097" s="219"/>
      <c r="Q2097" s="268"/>
      <c r="R2097" s="216" t="str">
        <f ca="1">IF(ISERROR($V2097),"",OFFSET('Smelter Look-up'!$C$4,$V2097-4,0)&amp;"")</f>
        <v/>
      </c>
      <c r="S2097" s="224" t="str">
        <f t="shared" ca="1" si="99"/>
        <v/>
      </c>
      <c r="T2097" s="224" t="str">
        <f ca="1">IF(B2097="","",IF(ISERROR(MATCH($J2097,SorP!$B$1:$B$6230,0)),"",INDIRECT("'SorP'!$A$"&amp;MATCH($J2097,SorP!$B$1:$B$6230,0))))</f>
        <v/>
      </c>
      <c r="U2097" s="239"/>
      <c r="V2097" s="269" t="e">
        <f>IF(C2097="",NA(),MATCH($B2097&amp;$C2097,'Smelter Look-up'!$J:$J,0))</f>
        <v>#N/A</v>
      </c>
      <c r="W2097" s="270"/>
      <c r="X2097" s="270">
        <f t="shared" ca="1" si="100"/>
        <v>0</v>
      </c>
      <c r="Y2097" s="270"/>
      <c r="Z2097" s="270"/>
      <c r="AB2097" s="272" t="str">
        <f t="shared" si="101"/>
        <v/>
      </c>
    </row>
    <row r="2098" spans="1:28" s="271" customFormat="1" ht="20.25">
      <c r="A2098" s="215"/>
      <c r="B2098" s="216" t="str">
        <f>IF(LEN(A2098)=0,"",INDEX('Smelter Look-up'!$A:$A,MATCH($A2098,'Smelter Look-up'!$E:$E,0)))</f>
        <v/>
      </c>
      <c r="C2098" s="220" t="str">
        <f>IF(LEN(A2098)=0,"",INDEX('Smelter Look-up'!$C:$C,MATCH($A2098,'Smelter Look-up'!$E:$E,0)))</f>
        <v/>
      </c>
      <c r="D2098" s="216"/>
      <c r="E2098" s="216" t="str">
        <f ca="1">IF(ISERROR($V2098),"",OFFSET('Smelter Look-up'!$D$4,$V2098-4,0)&amp;"")</f>
        <v/>
      </c>
      <c r="F2098" s="216" t="str">
        <f ca="1">IF(ISERROR($V2098),"",OFFSET('Smelter Look-up'!$E$4,$V2098-4,0))</f>
        <v/>
      </c>
      <c r="G2098" s="216" t="str">
        <f ca="1">IF(C2098=$X$4,"Enter smelter details", IF(ISERROR($V2098),"",OFFSET('Smelter Look-up'!$F$4,$V2098-4,0)))</f>
        <v/>
      </c>
      <c r="H2098" s="217" t="str">
        <f ca="1">IF(ISERROR($V2098),"",OFFSET('Smelter Look-up'!$G$4,$V2098-4,0))</f>
        <v/>
      </c>
      <c r="I2098" s="218" t="str">
        <f ca="1">IF(ISERROR($V2098),"",OFFSET('Smelter Look-up'!$H$4,$V2098-4,0))</f>
        <v/>
      </c>
      <c r="J2098" s="218" t="str">
        <f ca="1">IF(ISERROR($V2098),"",OFFSET('Smelter Look-up'!$I$4,$V2098-4,0))</f>
        <v/>
      </c>
      <c r="K2098" s="267"/>
      <c r="L2098" s="267"/>
      <c r="M2098" s="267"/>
      <c r="N2098" s="267"/>
      <c r="O2098" s="267"/>
      <c r="P2098" s="219"/>
      <c r="Q2098" s="268"/>
      <c r="R2098" s="216" t="str">
        <f ca="1">IF(ISERROR($V2098),"",OFFSET('Smelter Look-up'!$C$4,$V2098-4,0)&amp;"")</f>
        <v/>
      </c>
      <c r="S2098" s="224" t="str">
        <f t="shared" ca="1" si="99"/>
        <v/>
      </c>
      <c r="T2098" s="224" t="str">
        <f ca="1">IF(B2098="","",IF(ISERROR(MATCH($J2098,SorP!$B$1:$B$6230,0)),"",INDIRECT("'SorP'!$A$"&amp;MATCH($J2098,SorP!$B$1:$B$6230,0))))</f>
        <v/>
      </c>
      <c r="U2098" s="239"/>
      <c r="V2098" s="269" t="e">
        <f>IF(C2098="",NA(),MATCH($B2098&amp;$C2098,'Smelter Look-up'!$J:$J,0))</f>
        <v>#N/A</v>
      </c>
      <c r="W2098" s="270"/>
      <c r="X2098" s="270">
        <f t="shared" ca="1" si="100"/>
        <v>0</v>
      </c>
      <c r="Y2098" s="270"/>
      <c r="Z2098" s="270"/>
      <c r="AB2098" s="272" t="str">
        <f t="shared" si="101"/>
        <v/>
      </c>
    </row>
    <row r="2099" spans="1:28" s="271" customFormat="1" ht="20.25">
      <c r="A2099" s="215"/>
      <c r="B2099" s="216" t="str">
        <f>IF(LEN(A2099)=0,"",INDEX('Smelter Look-up'!$A:$A,MATCH($A2099,'Smelter Look-up'!$E:$E,0)))</f>
        <v/>
      </c>
      <c r="C2099" s="220" t="str">
        <f>IF(LEN(A2099)=0,"",INDEX('Smelter Look-up'!$C:$C,MATCH($A2099,'Smelter Look-up'!$E:$E,0)))</f>
        <v/>
      </c>
      <c r="D2099" s="216"/>
      <c r="E2099" s="216" t="str">
        <f ca="1">IF(ISERROR($V2099),"",OFFSET('Smelter Look-up'!$D$4,$V2099-4,0)&amp;"")</f>
        <v/>
      </c>
      <c r="F2099" s="216" t="str">
        <f ca="1">IF(ISERROR($V2099),"",OFFSET('Smelter Look-up'!$E$4,$V2099-4,0))</f>
        <v/>
      </c>
      <c r="G2099" s="216" t="str">
        <f ca="1">IF(C2099=$X$4,"Enter smelter details", IF(ISERROR($V2099),"",OFFSET('Smelter Look-up'!$F$4,$V2099-4,0)))</f>
        <v/>
      </c>
      <c r="H2099" s="217" t="str">
        <f ca="1">IF(ISERROR($V2099),"",OFFSET('Smelter Look-up'!$G$4,$V2099-4,0))</f>
        <v/>
      </c>
      <c r="I2099" s="218" t="str">
        <f ca="1">IF(ISERROR($V2099),"",OFFSET('Smelter Look-up'!$H$4,$V2099-4,0))</f>
        <v/>
      </c>
      <c r="J2099" s="218" t="str">
        <f ca="1">IF(ISERROR($V2099),"",OFFSET('Smelter Look-up'!$I$4,$V2099-4,0))</f>
        <v/>
      </c>
      <c r="K2099" s="267"/>
      <c r="L2099" s="267"/>
      <c r="M2099" s="267"/>
      <c r="N2099" s="267"/>
      <c r="O2099" s="267"/>
      <c r="P2099" s="219"/>
      <c r="Q2099" s="268"/>
      <c r="R2099" s="216" t="str">
        <f ca="1">IF(ISERROR($V2099),"",OFFSET('Smelter Look-up'!$C$4,$V2099-4,0)&amp;"")</f>
        <v/>
      </c>
      <c r="S2099" s="224" t="str">
        <f t="shared" ca="1" si="99"/>
        <v/>
      </c>
      <c r="T2099" s="224" t="str">
        <f ca="1">IF(B2099="","",IF(ISERROR(MATCH($J2099,SorP!$B$1:$B$6230,0)),"",INDIRECT("'SorP'!$A$"&amp;MATCH($J2099,SorP!$B$1:$B$6230,0))))</f>
        <v/>
      </c>
      <c r="U2099" s="239"/>
      <c r="V2099" s="269" t="e">
        <f>IF(C2099="",NA(),MATCH($B2099&amp;$C2099,'Smelter Look-up'!$J:$J,0))</f>
        <v>#N/A</v>
      </c>
      <c r="W2099" s="270"/>
      <c r="X2099" s="270">
        <f t="shared" ca="1" si="100"/>
        <v>0</v>
      </c>
      <c r="Y2099" s="270"/>
      <c r="Z2099" s="270"/>
      <c r="AB2099" s="272" t="str">
        <f t="shared" si="101"/>
        <v/>
      </c>
    </row>
    <row r="2100" spans="1:28" s="271" customFormat="1" ht="20.25">
      <c r="A2100" s="215"/>
      <c r="B2100" s="216" t="str">
        <f>IF(LEN(A2100)=0,"",INDEX('Smelter Look-up'!$A:$A,MATCH($A2100,'Smelter Look-up'!$E:$E,0)))</f>
        <v/>
      </c>
      <c r="C2100" s="220" t="str">
        <f>IF(LEN(A2100)=0,"",INDEX('Smelter Look-up'!$C:$C,MATCH($A2100,'Smelter Look-up'!$E:$E,0)))</f>
        <v/>
      </c>
      <c r="D2100" s="216"/>
      <c r="E2100" s="216" t="str">
        <f ca="1">IF(ISERROR($V2100),"",OFFSET('Smelter Look-up'!$D$4,$V2100-4,0)&amp;"")</f>
        <v/>
      </c>
      <c r="F2100" s="216" t="str">
        <f ca="1">IF(ISERROR($V2100),"",OFFSET('Smelter Look-up'!$E$4,$V2100-4,0))</f>
        <v/>
      </c>
      <c r="G2100" s="216" t="str">
        <f ca="1">IF(C2100=$X$4,"Enter smelter details", IF(ISERROR($V2100),"",OFFSET('Smelter Look-up'!$F$4,$V2100-4,0)))</f>
        <v/>
      </c>
      <c r="H2100" s="217" t="str">
        <f ca="1">IF(ISERROR($V2100),"",OFFSET('Smelter Look-up'!$G$4,$V2100-4,0))</f>
        <v/>
      </c>
      <c r="I2100" s="218" t="str">
        <f ca="1">IF(ISERROR($V2100),"",OFFSET('Smelter Look-up'!$H$4,$V2100-4,0))</f>
        <v/>
      </c>
      <c r="J2100" s="218" t="str">
        <f ca="1">IF(ISERROR($V2100),"",OFFSET('Smelter Look-up'!$I$4,$V2100-4,0))</f>
        <v/>
      </c>
      <c r="K2100" s="267"/>
      <c r="L2100" s="267"/>
      <c r="M2100" s="267"/>
      <c r="N2100" s="267"/>
      <c r="O2100" s="267"/>
      <c r="P2100" s="219"/>
      <c r="Q2100" s="268"/>
      <c r="R2100" s="216" t="str">
        <f ca="1">IF(ISERROR($V2100),"",OFFSET('Smelter Look-up'!$C$4,$V2100-4,0)&amp;"")</f>
        <v/>
      </c>
      <c r="S2100" s="224" t="str">
        <f t="shared" ca="1" si="99"/>
        <v/>
      </c>
      <c r="T2100" s="224" t="str">
        <f ca="1">IF(B2100="","",IF(ISERROR(MATCH($J2100,SorP!$B$1:$B$6230,0)),"",INDIRECT("'SorP'!$A$"&amp;MATCH($J2100,SorP!$B$1:$B$6230,0))))</f>
        <v/>
      </c>
      <c r="U2100" s="239"/>
      <c r="V2100" s="269" t="e">
        <f>IF(C2100="",NA(),MATCH($B2100&amp;$C2100,'Smelter Look-up'!$J:$J,0))</f>
        <v>#N/A</v>
      </c>
      <c r="W2100" s="270"/>
      <c r="X2100" s="270">
        <f t="shared" ca="1" si="100"/>
        <v>0</v>
      </c>
      <c r="Y2100" s="270"/>
      <c r="Z2100" s="270"/>
      <c r="AB2100" s="272" t="str">
        <f t="shared" si="101"/>
        <v/>
      </c>
    </row>
    <row r="2101" spans="1:28" s="271" customFormat="1" ht="20.25">
      <c r="A2101" s="215"/>
      <c r="B2101" s="216" t="str">
        <f>IF(LEN(A2101)=0,"",INDEX('Smelter Look-up'!$A:$A,MATCH($A2101,'Smelter Look-up'!$E:$E,0)))</f>
        <v/>
      </c>
      <c r="C2101" s="220" t="str">
        <f>IF(LEN(A2101)=0,"",INDEX('Smelter Look-up'!$C:$C,MATCH($A2101,'Smelter Look-up'!$E:$E,0)))</f>
        <v/>
      </c>
      <c r="D2101" s="216"/>
      <c r="E2101" s="216" t="str">
        <f ca="1">IF(ISERROR($V2101),"",OFFSET('Smelter Look-up'!$D$4,$V2101-4,0)&amp;"")</f>
        <v/>
      </c>
      <c r="F2101" s="216" t="str">
        <f ca="1">IF(ISERROR($V2101),"",OFFSET('Smelter Look-up'!$E$4,$V2101-4,0))</f>
        <v/>
      </c>
      <c r="G2101" s="216" t="str">
        <f ca="1">IF(C2101=$X$4,"Enter smelter details", IF(ISERROR($V2101),"",OFFSET('Smelter Look-up'!$F$4,$V2101-4,0)))</f>
        <v/>
      </c>
      <c r="H2101" s="217" t="str">
        <f ca="1">IF(ISERROR($V2101),"",OFFSET('Smelter Look-up'!$G$4,$V2101-4,0))</f>
        <v/>
      </c>
      <c r="I2101" s="218" t="str">
        <f ca="1">IF(ISERROR($V2101),"",OFFSET('Smelter Look-up'!$H$4,$V2101-4,0))</f>
        <v/>
      </c>
      <c r="J2101" s="218" t="str">
        <f ca="1">IF(ISERROR($V2101),"",OFFSET('Smelter Look-up'!$I$4,$V2101-4,0))</f>
        <v/>
      </c>
      <c r="K2101" s="267"/>
      <c r="L2101" s="267"/>
      <c r="M2101" s="267"/>
      <c r="N2101" s="267"/>
      <c r="O2101" s="267"/>
      <c r="P2101" s="219"/>
      <c r="Q2101" s="268"/>
      <c r="R2101" s="216" t="str">
        <f ca="1">IF(ISERROR($V2101),"",OFFSET('Smelter Look-up'!$C$4,$V2101-4,0)&amp;"")</f>
        <v/>
      </c>
      <c r="S2101" s="224" t="str">
        <f t="shared" ca="1" si="99"/>
        <v/>
      </c>
      <c r="T2101" s="224" t="str">
        <f ca="1">IF(B2101="","",IF(ISERROR(MATCH($J2101,SorP!$B$1:$B$6230,0)),"",INDIRECT("'SorP'!$A$"&amp;MATCH($J2101,SorP!$B$1:$B$6230,0))))</f>
        <v/>
      </c>
      <c r="U2101" s="239"/>
      <c r="V2101" s="269" t="e">
        <f>IF(C2101="",NA(),MATCH($B2101&amp;$C2101,'Smelter Look-up'!$J:$J,0))</f>
        <v>#N/A</v>
      </c>
      <c r="W2101" s="270"/>
      <c r="X2101" s="270">
        <f t="shared" ca="1" si="100"/>
        <v>0</v>
      </c>
      <c r="Y2101" s="270"/>
      <c r="Z2101" s="270"/>
      <c r="AB2101" s="272" t="str">
        <f t="shared" si="101"/>
        <v/>
      </c>
    </row>
    <row r="2102" spans="1:28" s="271" customFormat="1" ht="20.25">
      <c r="A2102" s="215"/>
      <c r="B2102" s="216" t="str">
        <f>IF(LEN(A2102)=0,"",INDEX('Smelter Look-up'!$A:$A,MATCH($A2102,'Smelter Look-up'!$E:$E,0)))</f>
        <v/>
      </c>
      <c r="C2102" s="220" t="str">
        <f>IF(LEN(A2102)=0,"",INDEX('Smelter Look-up'!$C:$C,MATCH($A2102,'Smelter Look-up'!$E:$E,0)))</f>
        <v/>
      </c>
      <c r="D2102" s="216"/>
      <c r="E2102" s="216" t="str">
        <f ca="1">IF(ISERROR($V2102),"",OFFSET('Smelter Look-up'!$D$4,$V2102-4,0)&amp;"")</f>
        <v/>
      </c>
      <c r="F2102" s="216" t="str">
        <f ca="1">IF(ISERROR($V2102),"",OFFSET('Smelter Look-up'!$E$4,$V2102-4,0))</f>
        <v/>
      </c>
      <c r="G2102" s="216" t="str">
        <f ca="1">IF(C2102=$X$4,"Enter smelter details", IF(ISERROR($V2102),"",OFFSET('Smelter Look-up'!$F$4,$V2102-4,0)))</f>
        <v/>
      </c>
      <c r="H2102" s="217" t="str">
        <f ca="1">IF(ISERROR($V2102),"",OFFSET('Smelter Look-up'!$G$4,$V2102-4,0))</f>
        <v/>
      </c>
      <c r="I2102" s="218" t="str">
        <f ca="1">IF(ISERROR($V2102),"",OFFSET('Smelter Look-up'!$H$4,$V2102-4,0))</f>
        <v/>
      </c>
      <c r="J2102" s="218" t="str">
        <f ca="1">IF(ISERROR($V2102),"",OFFSET('Smelter Look-up'!$I$4,$V2102-4,0))</f>
        <v/>
      </c>
      <c r="K2102" s="267"/>
      <c r="L2102" s="267"/>
      <c r="M2102" s="267"/>
      <c r="N2102" s="267"/>
      <c r="O2102" s="267"/>
      <c r="P2102" s="219"/>
      <c r="Q2102" s="268"/>
      <c r="R2102" s="216" t="str">
        <f ca="1">IF(ISERROR($V2102),"",OFFSET('Smelter Look-up'!$C$4,$V2102-4,0)&amp;"")</f>
        <v/>
      </c>
      <c r="S2102" s="224" t="str">
        <f t="shared" ca="1" si="99"/>
        <v/>
      </c>
      <c r="T2102" s="224" t="str">
        <f ca="1">IF(B2102="","",IF(ISERROR(MATCH($J2102,SorP!$B$1:$B$6230,0)),"",INDIRECT("'SorP'!$A$"&amp;MATCH($J2102,SorP!$B$1:$B$6230,0))))</f>
        <v/>
      </c>
      <c r="U2102" s="239"/>
      <c r="V2102" s="269" t="e">
        <f>IF(C2102="",NA(),MATCH($B2102&amp;$C2102,'Smelter Look-up'!$J:$J,0))</f>
        <v>#N/A</v>
      </c>
      <c r="W2102" s="270"/>
      <c r="X2102" s="270">
        <f t="shared" ca="1" si="100"/>
        <v>0</v>
      </c>
      <c r="Y2102" s="270"/>
      <c r="Z2102" s="270"/>
      <c r="AB2102" s="272" t="str">
        <f t="shared" si="101"/>
        <v/>
      </c>
    </row>
    <row r="2103" spans="1:28" s="271" customFormat="1" ht="20.25">
      <c r="A2103" s="215"/>
      <c r="B2103" s="216" t="str">
        <f>IF(LEN(A2103)=0,"",INDEX('Smelter Look-up'!$A:$A,MATCH($A2103,'Smelter Look-up'!$E:$E,0)))</f>
        <v/>
      </c>
      <c r="C2103" s="220" t="str">
        <f>IF(LEN(A2103)=0,"",INDEX('Smelter Look-up'!$C:$C,MATCH($A2103,'Smelter Look-up'!$E:$E,0)))</f>
        <v/>
      </c>
      <c r="D2103" s="216"/>
      <c r="E2103" s="216" t="str">
        <f ca="1">IF(ISERROR($V2103),"",OFFSET('Smelter Look-up'!$D$4,$V2103-4,0)&amp;"")</f>
        <v/>
      </c>
      <c r="F2103" s="216" t="str">
        <f ca="1">IF(ISERROR($V2103),"",OFFSET('Smelter Look-up'!$E$4,$V2103-4,0))</f>
        <v/>
      </c>
      <c r="G2103" s="216" t="str">
        <f ca="1">IF(C2103=$X$4,"Enter smelter details", IF(ISERROR($V2103),"",OFFSET('Smelter Look-up'!$F$4,$V2103-4,0)))</f>
        <v/>
      </c>
      <c r="H2103" s="217" t="str">
        <f ca="1">IF(ISERROR($V2103),"",OFFSET('Smelter Look-up'!$G$4,$V2103-4,0))</f>
        <v/>
      </c>
      <c r="I2103" s="218" t="str">
        <f ca="1">IF(ISERROR($V2103),"",OFFSET('Smelter Look-up'!$H$4,$V2103-4,0))</f>
        <v/>
      </c>
      <c r="J2103" s="218" t="str">
        <f ca="1">IF(ISERROR($V2103),"",OFFSET('Smelter Look-up'!$I$4,$V2103-4,0))</f>
        <v/>
      </c>
      <c r="K2103" s="267"/>
      <c r="L2103" s="267"/>
      <c r="M2103" s="267"/>
      <c r="N2103" s="267"/>
      <c r="O2103" s="267"/>
      <c r="P2103" s="219"/>
      <c r="Q2103" s="268"/>
      <c r="R2103" s="216" t="str">
        <f ca="1">IF(ISERROR($V2103),"",OFFSET('Smelter Look-up'!$C$4,$V2103-4,0)&amp;"")</f>
        <v/>
      </c>
      <c r="S2103" s="224" t="str">
        <f t="shared" ca="1" si="99"/>
        <v/>
      </c>
      <c r="T2103" s="224" t="str">
        <f ca="1">IF(B2103="","",IF(ISERROR(MATCH($J2103,SorP!$B$1:$B$6230,0)),"",INDIRECT("'SorP'!$A$"&amp;MATCH($J2103,SorP!$B$1:$B$6230,0))))</f>
        <v/>
      </c>
      <c r="U2103" s="239"/>
      <c r="V2103" s="269" t="e">
        <f>IF(C2103="",NA(),MATCH($B2103&amp;$C2103,'Smelter Look-up'!$J:$J,0))</f>
        <v>#N/A</v>
      </c>
      <c r="W2103" s="270"/>
      <c r="X2103" s="270">
        <f t="shared" ca="1" si="100"/>
        <v>0</v>
      </c>
      <c r="Y2103" s="270"/>
      <c r="Z2103" s="270"/>
      <c r="AB2103" s="272" t="str">
        <f t="shared" si="101"/>
        <v/>
      </c>
    </row>
    <row r="2104" spans="1:28" s="271" customFormat="1" ht="20.25">
      <c r="A2104" s="215"/>
      <c r="B2104" s="216" t="str">
        <f>IF(LEN(A2104)=0,"",INDEX('Smelter Look-up'!$A:$A,MATCH($A2104,'Smelter Look-up'!$E:$E,0)))</f>
        <v/>
      </c>
      <c r="C2104" s="220" t="str">
        <f>IF(LEN(A2104)=0,"",INDEX('Smelter Look-up'!$C:$C,MATCH($A2104,'Smelter Look-up'!$E:$E,0)))</f>
        <v/>
      </c>
      <c r="D2104" s="216"/>
      <c r="E2104" s="216" t="str">
        <f ca="1">IF(ISERROR($V2104),"",OFFSET('Smelter Look-up'!$D$4,$V2104-4,0)&amp;"")</f>
        <v/>
      </c>
      <c r="F2104" s="216" t="str">
        <f ca="1">IF(ISERROR($V2104),"",OFFSET('Smelter Look-up'!$E$4,$V2104-4,0))</f>
        <v/>
      </c>
      <c r="G2104" s="216" t="str">
        <f ca="1">IF(C2104=$X$4,"Enter smelter details", IF(ISERROR($V2104),"",OFFSET('Smelter Look-up'!$F$4,$V2104-4,0)))</f>
        <v/>
      </c>
      <c r="H2104" s="217" t="str">
        <f ca="1">IF(ISERROR($V2104),"",OFFSET('Smelter Look-up'!$G$4,$V2104-4,0))</f>
        <v/>
      </c>
      <c r="I2104" s="218" t="str">
        <f ca="1">IF(ISERROR($V2104),"",OFFSET('Smelter Look-up'!$H$4,$V2104-4,0))</f>
        <v/>
      </c>
      <c r="J2104" s="218" t="str">
        <f ca="1">IF(ISERROR($V2104),"",OFFSET('Smelter Look-up'!$I$4,$V2104-4,0))</f>
        <v/>
      </c>
      <c r="K2104" s="267"/>
      <c r="L2104" s="267"/>
      <c r="M2104" s="267"/>
      <c r="N2104" s="267"/>
      <c r="O2104" s="267"/>
      <c r="P2104" s="219"/>
      <c r="Q2104" s="268"/>
      <c r="R2104" s="216" t="str">
        <f ca="1">IF(ISERROR($V2104),"",OFFSET('Smelter Look-up'!$C$4,$V2104-4,0)&amp;"")</f>
        <v/>
      </c>
      <c r="S2104" s="224" t="str">
        <f t="shared" ca="1" si="99"/>
        <v/>
      </c>
      <c r="T2104" s="224" t="str">
        <f ca="1">IF(B2104="","",IF(ISERROR(MATCH($J2104,SorP!$B$1:$B$6230,0)),"",INDIRECT("'SorP'!$A$"&amp;MATCH($J2104,SorP!$B$1:$B$6230,0))))</f>
        <v/>
      </c>
      <c r="U2104" s="239"/>
      <c r="V2104" s="269" t="e">
        <f>IF(C2104="",NA(),MATCH($B2104&amp;$C2104,'Smelter Look-up'!$J:$J,0))</f>
        <v>#N/A</v>
      </c>
      <c r="W2104" s="270"/>
      <c r="X2104" s="270">
        <f t="shared" ca="1" si="100"/>
        <v>0</v>
      </c>
      <c r="Y2104" s="270"/>
      <c r="Z2104" s="270"/>
      <c r="AB2104" s="272" t="str">
        <f t="shared" si="101"/>
        <v/>
      </c>
    </row>
    <row r="2105" spans="1:28" s="271" customFormat="1" ht="20.25">
      <c r="A2105" s="215"/>
      <c r="B2105" s="216" t="str">
        <f>IF(LEN(A2105)=0,"",INDEX('Smelter Look-up'!$A:$A,MATCH($A2105,'Smelter Look-up'!$E:$E,0)))</f>
        <v/>
      </c>
      <c r="C2105" s="220" t="str">
        <f>IF(LEN(A2105)=0,"",INDEX('Smelter Look-up'!$C:$C,MATCH($A2105,'Smelter Look-up'!$E:$E,0)))</f>
        <v/>
      </c>
      <c r="D2105" s="216"/>
      <c r="E2105" s="216" t="str">
        <f ca="1">IF(ISERROR($V2105),"",OFFSET('Smelter Look-up'!$D$4,$V2105-4,0)&amp;"")</f>
        <v/>
      </c>
      <c r="F2105" s="216" t="str">
        <f ca="1">IF(ISERROR($V2105),"",OFFSET('Smelter Look-up'!$E$4,$V2105-4,0))</f>
        <v/>
      </c>
      <c r="G2105" s="216" t="str">
        <f ca="1">IF(C2105=$X$4,"Enter smelter details", IF(ISERROR($V2105),"",OFFSET('Smelter Look-up'!$F$4,$V2105-4,0)))</f>
        <v/>
      </c>
      <c r="H2105" s="217" t="str">
        <f ca="1">IF(ISERROR($V2105),"",OFFSET('Smelter Look-up'!$G$4,$V2105-4,0))</f>
        <v/>
      </c>
      <c r="I2105" s="218" t="str">
        <f ca="1">IF(ISERROR($V2105),"",OFFSET('Smelter Look-up'!$H$4,$V2105-4,0))</f>
        <v/>
      </c>
      <c r="J2105" s="218" t="str">
        <f ca="1">IF(ISERROR($V2105),"",OFFSET('Smelter Look-up'!$I$4,$V2105-4,0))</f>
        <v/>
      </c>
      <c r="K2105" s="267"/>
      <c r="L2105" s="267"/>
      <c r="M2105" s="267"/>
      <c r="N2105" s="267"/>
      <c r="O2105" s="267"/>
      <c r="P2105" s="219"/>
      <c r="Q2105" s="268"/>
      <c r="R2105" s="216" t="str">
        <f ca="1">IF(ISERROR($V2105),"",OFFSET('Smelter Look-up'!$C$4,$V2105-4,0)&amp;"")</f>
        <v/>
      </c>
      <c r="S2105" s="224" t="str">
        <f t="shared" ca="1" si="99"/>
        <v/>
      </c>
      <c r="T2105" s="224" t="str">
        <f ca="1">IF(B2105="","",IF(ISERROR(MATCH($J2105,SorP!$B$1:$B$6230,0)),"",INDIRECT("'SorP'!$A$"&amp;MATCH($J2105,SorP!$B$1:$B$6230,0))))</f>
        <v/>
      </c>
      <c r="U2105" s="239"/>
      <c r="V2105" s="269" t="e">
        <f>IF(C2105="",NA(),MATCH($B2105&amp;$C2105,'Smelter Look-up'!$J:$J,0))</f>
        <v>#N/A</v>
      </c>
      <c r="W2105" s="270"/>
      <c r="X2105" s="270">
        <f t="shared" ca="1" si="100"/>
        <v>0</v>
      </c>
      <c r="Y2105" s="270"/>
      <c r="Z2105" s="270"/>
      <c r="AB2105" s="272" t="str">
        <f t="shared" si="101"/>
        <v/>
      </c>
    </row>
    <row r="2106" spans="1:28" s="271" customFormat="1" ht="20.25">
      <c r="A2106" s="215"/>
      <c r="B2106" s="216" t="str">
        <f>IF(LEN(A2106)=0,"",INDEX('Smelter Look-up'!$A:$A,MATCH($A2106,'Smelter Look-up'!$E:$E,0)))</f>
        <v/>
      </c>
      <c r="C2106" s="220" t="str">
        <f>IF(LEN(A2106)=0,"",INDEX('Smelter Look-up'!$C:$C,MATCH($A2106,'Smelter Look-up'!$E:$E,0)))</f>
        <v/>
      </c>
      <c r="D2106" s="216"/>
      <c r="E2106" s="216" t="str">
        <f ca="1">IF(ISERROR($V2106),"",OFFSET('Smelter Look-up'!$D$4,$V2106-4,0)&amp;"")</f>
        <v/>
      </c>
      <c r="F2106" s="216" t="str">
        <f ca="1">IF(ISERROR($V2106),"",OFFSET('Smelter Look-up'!$E$4,$V2106-4,0))</f>
        <v/>
      </c>
      <c r="G2106" s="216" t="str">
        <f ca="1">IF(C2106=$X$4,"Enter smelter details", IF(ISERROR($V2106),"",OFFSET('Smelter Look-up'!$F$4,$V2106-4,0)))</f>
        <v/>
      </c>
      <c r="H2106" s="217" t="str">
        <f ca="1">IF(ISERROR($V2106),"",OFFSET('Smelter Look-up'!$G$4,$V2106-4,0))</f>
        <v/>
      </c>
      <c r="I2106" s="218" t="str">
        <f ca="1">IF(ISERROR($V2106),"",OFFSET('Smelter Look-up'!$H$4,$V2106-4,0))</f>
        <v/>
      </c>
      <c r="J2106" s="218" t="str">
        <f ca="1">IF(ISERROR($V2106),"",OFFSET('Smelter Look-up'!$I$4,$V2106-4,0))</f>
        <v/>
      </c>
      <c r="K2106" s="267"/>
      <c r="L2106" s="267"/>
      <c r="M2106" s="267"/>
      <c r="N2106" s="267"/>
      <c r="O2106" s="267"/>
      <c r="P2106" s="219"/>
      <c r="Q2106" s="268"/>
      <c r="R2106" s="216" t="str">
        <f ca="1">IF(ISERROR($V2106),"",OFFSET('Smelter Look-up'!$C$4,$V2106-4,0)&amp;"")</f>
        <v/>
      </c>
      <c r="S2106" s="224" t="str">
        <f t="shared" ca="1" si="99"/>
        <v/>
      </c>
      <c r="T2106" s="224" t="str">
        <f ca="1">IF(B2106="","",IF(ISERROR(MATCH($J2106,SorP!$B$1:$B$6230,0)),"",INDIRECT("'SorP'!$A$"&amp;MATCH($J2106,SorP!$B$1:$B$6230,0))))</f>
        <v/>
      </c>
      <c r="U2106" s="239"/>
      <c r="V2106" s="269" t="e">
        <f>IF(C2106="",NA(),MATCH($B2106&amp;$C2106,'Smelter Look-up'!$J:$J,0))</f>
        <v>#N/A</v>
      </c>
      <c r="W2106" s="270"/>
      <c r="X2106" s="270">
        <f t="shared" ca="1" si="100"/>
        <v>0</v>
      </c>
      <c r="Y2106" s="270"/>
      <c r="Z2106" s="270"/>
      <c r="AB2106" s="272" t="str">
        <f t="shared" si="101"/>
        <v/>
      </c>
    </row>
    <row r="2107" spans="1:28" s="271" customFormat="1" ht="20.25">
      <c r="A2107" s="215"/>
      <c r="B2107" s="216" t="str">
        <f>IF(LEN(A2107)=0,"",INDEX('Smelter Look-up'!$A:$A,MATCH($A2107,'Smelter Look-up'!$E:$E,0)))</f>
        <v/>
      </c>
      <c r="C2107" s="220" t="str">
        <f>IF(LEN(A2107)=0,"",INDEX('Smelter Look-up'!$C:$C,MATCH($A2107,'Smelter Look-up'!$E:$E,0)))</f>
        <v/>
      </c>
      <c r="D2107" s="216"/>
      <c r="E2107" s="216" t="str">
        <f ca="1">IF(ISERROR($V2107),"",OFFSET('Smelter Look-up'!$D$4,$V2107-4,0)&amp;"")</f>
        <v/>
      </c>
      <c r="F2107" s="216" t="str">
        <f ca="1">IF(ISERROR($V2107),"",OFFSET('Smelter Look-up'!$E$4,$V2107-4,0))</f>
        <v/>
      </c>
      <c r="G2107" s="216" t="str">
        <f ca="1">IF(C2107=$X$4,"Enter smelter details", IF(ISERROR($V2107),"",OFFSET('Smelter Look-up'!$F$4,$V2107-4,0)))</f>
        <v/>
      </c>
      <c r="H2107" s="217" t="str">
        <f ca="1">IF(ISERROR($V2107),"",OFFSET('Smelter Look-up'!$G$4,$V2107-4,0))</f>
        <v/>
      </c>
      <c r="I2107" s="218" t="str">
        <f ca="1">IF(ISERROR($V2107),"",OFFSET('Smelter Look-up'!$H$4,$V2107-4,0))</f>
        <v/>
      </c>
      <c r="J2107" s="218" t="str">
        <f ca="1">IF(ISERROR($V2107),"",OFFSET('Smelter Look-up'!$I$4,$V2107-4,0))</f>
        <v/>
      </c>
      <c r="K2107" s="267"/>
      <c r="L2107" s="267"/>
      <c r="M2107" s="267"/>
      <c r="N2107" s="267"/>
      <c r="O2107" s="267"/>
      <c r="P2107" s="219"/>
      <c r="Q2107" s="268"/>
      <c r="R2107" s="216" t="str">
        <f ca="1">IF(ISERROR($V2107),"",OFFSET('Smelter Look-up'!$C$4,$V2107-4,0)&amp;"")</f>
        <v/>
      </c>
      <c r="S2107" s="224" t="str">
        <f t="shared" ref="S2107:S2170" ca="1" si="102">IF(B2107="","",IF(ISERROR(MATCH($E2107,CL,0)),"Unknown",INDIRECT("'C'!$A$"&amp;MATCH($E2107,CL,0)+1)))</f>
        <v/>
      </c>
      <c r="T2107" s="224" t="str">
        <f ca="1">IF(B2107="","",IF(ISERROR(MATCH($J2107,SorP!$B$1:$B$6230,0)),"",INDIRECT("'SorP'!$A$"&amp;MATCH($J2107,SorP!$B$1:$B$6230,0))))</f>
        <v/>
      </c>
      <c r="U2107" s="239"/>
      <c r="V2107" s="269" t="e">
        <f>IF(C2107="",NA(),MATCH($B2107&amp;$C2107,'Smelter Look-up'!$J:$J,0))</f>
        <v>#N/A</v>
      </c>
      <c r="W2107" s="270"/>
      <c r="X2107" s="270">
        <f t="shared" ref="X2107:X2170" ca="1" si="103">IF(AND(C2107="Smelter not listed",OR(LEN(D2107)=0,LEN(E2107)=0)),1,0)</f>
        <v>0</v>
      </c>
      <c r="Y2107" s="270"/>
      <c r="Z2107" s="270"/>
      <c r="AB2107" s="272" t="str">
        <f t="shared" ref="AB2107:AB2170" si="104">B2107&amp;C2107</f>
        <v/>
      </c>
    </row>
    <row r="2108" spans="1:28" s="271" customFormat="1" ht="20.25">
      <c r="A2108" s="215"/>
      <c r="B2108" s="216" t="str">
        <f>IF(LEN(A2108)=0,"",INDEX('Smelter Look-up'!$A:$A,MATCH($A2108,'Smelter Look-up'!$E:$E,0)))</f>
        <v/>
      </c>
      <c r="C2108" s="220" t="str">
        <f>IF(LEN(A2108)=0,"",INDEX('Smelter Look-up'!$C:$C,MATCH($A2108,'Smelter Look-up'!$E:$E,0)))</f>
        <v/>
      </c>
      <c r="D2108" s="216"/>
      <c r="E2108" s="216" t="str">
        <f ca="1">IF(ISERROR($V2108),"",OFFSET('Smelter Look-up'!$D$4,$V2108-4,0)&amp;"")</f>
        <v/>
      </c>
      <c r="F2108" s="216" t="str">
        <f ca="1">IF(ISERROR($V2108),"",OFFSET('Smelter Look-up'!$E$4,$V2108-4,0))</f>
        <v/>
      </c>
      <c r="G2108" s="216" t="str">
        <f ca="1">IF(C2108=$X$4,"Enter smelter details", IF(ISERROR($V2108),"",OFFSET('Smelter Look-up'!$F$4,$V2108-4,0)))</f>
        <v/>
      </c>
      <c r="H2108" s="217" t="str">
        <f ca="1">IF(ISERROR($V2108),"",OFFSET('Smelter Look-up'!$G$4,$V2108-4,0))</f>
        <v/>
      </c>
      <c r="I2108" s="218" t="str">
        <f ca="1">IF(ISERROR($V2108),"",OFFSET('Smelter Look-up'!$H$4,$V2108-4,0))</f>
        <v/>
      </c>
      <c r="J2108" s="218" t="str">
        <f ca="1">IF(ISERROR($V2108),"",OFFSET('Smelter Look-up'!$I$4,$V2108-4,0))</f>
        <v/>
      </c>
      <c r="K2108" s="267"/>
      <c r="L2108" s="267"/>
      <c r="M2108" s="267"/>
      <c r="N2108" s="267"/>
      <c r="O2108" s="267"/>
      <c r="P2108" s="219"/>
      <c r="Q2108" s="268"/>
      <c r="R2108" s="216" t="str">
        <f ca="1">IF(ISERROR($V2108),"",OFFSET('Smelter Look-up'!$C$4,$V2108-4,0)&amp;"")</f>
        <v/>
      </c>
      <c r="S2108" s="224" t="str">
        <f t="shared" ca="1" si="102"/>
        <v/>
      </c>
      <c r="T2108" s="224" t="str">
        <f ca="1">IF(B2108="","",IF(ISERROR(MATCH($J2108,SorP!$B$1:$B$6230,0)),"",INDIRECT("'SorP'!$A$"&amp;MATCH($J2108,SorP!$B$1:$B$6230,0))))</f>
        <v/>
      </c>
      <c r="U2108" s="239"/>
      <c r="V2108" s="269" t="e">
        <f>IF(C2108="",NA(),MATCH($B2108&amp;$C2108,'Smelter Look-up'!$J:$J,0))</f>
        <v>#N/A</v>
      </c>
      <c r="W2108" s="270"/>
      <c r="X2108" s="270">
        <f t="shared" ca="1" si="103"/>
        <v>0</v>
      </c>
      <c r="Y2108" s="270"/>
      <c r="Z2108" s="270"/>
      <c r="AB2108" s="272" t="str">
        <f t="shared" si="104"/>
        <v/>
      </c>
    </row>
    <row r="2109" spans="1:28" s="271" customFormat="1" ht="20.25">
      <c r="A2109" s="215"/>
      <c r="B2109" s="216" t="str">
        <f>IF(LEN(A2109)=0,"",INDEX('Smelter Look-up'!$A:$A,MATCH($A2109,'Smelter Look-up'!$E:$E,0)))</f>
        <v/>
      </c>
      <c r="C2109" s="220" t="str">
        <f>IF(LEN(A2109)=0,"",INDEX('Smelter Look-up'!$C:$C,MATCH($A2109,'Smelter Look-up'!$E:$E,0)))</f>
        <v/>
      </c>
      <c r="D2109" s="216"/>
      <c r="E2109" s="216" t="str">
        <f ca="1">IF(ISERROR($V2109),"",OFFSET('Smelter Look-up'!$D$4,$V2109-4,0)&amp;"")</f>
        <v/>
      </c>
      <c r="F2109" s="216" t="str">
        <f ca="1">IF(ISERROR($V2109),"",OFFSET('Smelter Look-up'!$E$4,$V2109-4,0))</f>
        <v/>
      </c>
      <c r="G2109" s="216" t="str">
        <f ca="1">IF(C2109=$X$4,"Enter smelter details", IF(ISERROR($V2109),"",OFFSET('Smelter Look-up'!$F$4,$V2109-4,0)))</f>
        <v/>
      </c>
      <c r="H2109" s="217" t="str">
        <f ca="1">IF(ISERROR($V2109),"",OFFSET('Smelter Look-up'!$G$4,$V2109-4,0))</f>
        <v/>
      </c>
      <c r="I2109" s="218" t="str">
        <f ca="1">IF(ISERROR($V2109),"",OFFSET('Smelter Look-up'!$H$4,$V2109-4,0))</f>
        <v/>
      </c>
      <c r="J2109" s="218" t="str">
        <f ca="1">IF(ISERROR($V2109),"",OFFSET('Smelter Look-up'!$I$4,$V2109-4,0))</f>
        <v/>
      </c>
      <c r="K2109" s="267"/>
      <c r="L2109" s="267"/>
      <c r="M2109" s="267"/>
      <c r="N2109" s="267"/>
      <c r="O2109" s="267"/>
      <c r="P2109" s="219"/>
      <c r="Q2109" s="268"/>
      <c r="R2109" s="216" t="str">
        <f ca="1">IF(ISERROR($V2109),"",OFFSET('Smelter Look-up'!$C$4,$V2109-4,0)&amp;"")</f>
        <v/>
      </c>
      <c r="S2109" s="224" t="str">
        <f t="shared" ca="1" si="102"/>
        <v/>
      </c>
      <c r="T2109" s="224" t="str">
        <f ca="1">IF(B2109="","",IF(ISERROR(MATCH($J2109,SorP!$B$1:$B$6230,0)),"",INDIRECT("'SorP'!$A$"&amp;MATCH($J2109,SorP!$B$1:$B$6230,0))))</f>
        <v/>
      </c>
      <c r="U2109" s="239"/>
      <c r="V2109" s="269" t="e">
        <f>IF(C2109="",NA(),MATCH($B2109&amp;$C2109,'Smelter Look-up'!$J:$J,0))</f>
        <v>#N/A</v>
      </c>
      <c r="W2109" s="270"/>
      <c r="X2109" s="270">
        <f t="shared" ca="1" si="103"/>
        <v>0</v>
      </c>
      <c r="Y2109" s="270"/>
      <c r="Z2109" s="270"/>
      <c r="AB2109" s="272" t="str">
        <f t="shared" si="104"/>
        <v/>
      </c>
    </row>
    <row r="2110" spans="1:28" s="271" customFormat="1" ht="20.25">
      <c r="A2110" s="215"/>
      <c r="B2110" s="216" t="str">
        <f>IF(LEN(A2110)=0,"",INDEX('Smelter Look-up'!$A:$A,MATCH($A2110,'Smelter Look-up'!$E:$E,0)))</f>
        <v/>
      </c>
      <c r="C2110" s="220" t="str">
        <f>IF(LEN(A2110)=0,"",INDEX('Smelter Look-up'!$C:$C,MATCH($A2110,'Smelter Look-up'!$E:$E,0)))</f>
        <v/>
      </c>
      <c r="D2110" s="216"/>
      <c r="E2110" s="216" t="str">
        <f ca="1">IF(ISERROR($V2110),"",OFFSET('Smelter Look-up'!$D$4,$V2110-4,0)&amp;"")</f>
        <v/>
      </c>
      <c r="F2110" s="216" t="str">
        <f ca="1">IF(ISERROR($V2110),"",OFFSET('Smelter Look-up'!$E$4,$V2110-4,0))</f>
        <v/>
      </c>
      <c r="G2110" s="216" t="str">
        <f ca="1">IF(C2110=$X$4,"Enter smelter details", IF(ISERROR($V2110),"",OFFSET('Smelter Look-up'!$F$4,$V2110-4,0)))</f>
        <v/>
      </c>
      <c r="H2110" s="217" t="str">
        <f ca="1">IF(ISERROR($V2110),"",OFFSET('Smelter Look-up'!$G$4,$V2110-4,0))</f>
        <v/>
      </c>
      <c r="I2110" s="218" t="str">
        <f ca="1">IF(ISERROR($V2110),"",OFFSET('Smelter Look-up'!$H$4,$V2110-4,0))</f>
        <v/>
      </c>
      <c r="J2110" s="218" t="str">
        <f ca="1">IF(ISERROR($V2110),"",OFFSET('Smelter Look-up'!$I$4,$V2110-4,0))</f>
        <v/>
      </c>
      <c r="K2110" s="267"/>
      <c r="L2110" s="267"/>
      <c r="M2110" s="267"/>
      <c r="N2110" s="267"/>
      <c r="O2110" s="267"/>
      <c r="P2110" s="219"/>
      <c r="Q2110" s="268"/>
      <c r="R2110" s="216" t="str">
        <f ca="1">IF(ISERROR($V2110),"",OFFSET('Smelter Look-up'!$C$4,$V2110-4,0)&amp;"")</f>
        <v/>
      </c>
      <c r="S2110" s="224" t="str">
        <f t="shared" ca="1" si="102"/>
        <v/>
      </c>
      <c r="T2110" s="224" t="str">
        <f ca="1">IF(B2110="","",IF(ISERROR(MATCH($J2110,SorP!$B$1:$B$6230,0)),"",INDIRECT("'SorP'!$A$"&amp;MATCH($J2110,SorP!$B$1:$B$6230,0))))</f>
        <v/>
      </c>
      <c r="U2110" s="239"/>
      <c r="V2110" s="269" t="e">
        <f>IF(C2110="",NA(),MATCH($B2110&amp;$C2110,'Smelter Look-up'!$J:$J,0))</f>
        <v>#N/A</v>
      </c>
      <c r="W2110" s="270"/>
      <c r="X2110" s="270">
        <f t="shared" ca="1" si="103"/>
        <v>0</v>
      </c>
      <c r="Y2110" s="270"/>
      <c r="Z2110" s="270"/>
      <c r="AB2110" s="272" t="str">
        <f t="shared" si="104"/>
        <v/>
      </c>
    </row>
    <row r="2111" spans="1:28" s="271" customFormat="1" ht="20.25">
      <c r="A2111" s="215"/>
      <c r="B2111" s="216" t="str">
        <f>IF(LEN(A2111)=0,"",INDEX('Smelter Look-up'!$A:$A,MATCH($A2111,'Smelter Look-up'!$E:$E,0)))</f>
        <v/>
      </c>
      <c r="C2111" s="220" t="str">
        <f>IF(LEN(A2111)=0,"",INDEX('Smelter Look-up'!$C:$C,MATCH($A2111,'Smelter Look-up'!$E:$E,0)))</f>
        <v/>
      </c>
      <c r="D2111" s="216"/>
      <c r="E2111" s="216" t="str">
        <f ca="1">IF(ISERROR($V2111),"",OFFSET('Smelter Look-up'!$D$4,$V2111-4,0)&amp;"")</f>
        <v/>
      </c>
      <c r="F2111" s="216" t="str">
        <f ca="1">IF(ISERROR($V2111),"",OFFSET('Smelter Look-up'!$E$4,$V2111-4,0))</f>
        <v/>
      </c>
      <c r="G2111" s="216" t="str">
        <f ca="1">IF(C2111=$X$4,"Enter smelter details", IF(ISERROR($V2111),"",OFFSET('Smelter Look-up'!$F$4,$V2111-4,0)))</f>
        <v/>
      </c>
      <c r="H2111" s="217" t="str">
        <f ca="1">IF(ISERROR($V2111),"",OFFSET('Smelter Look-up'!$G$4,$V2111-4,0))</f>
        <v/>
      </c>
      <c r="I2111" s="218" t="str">
        <f ca="1">IF(ISERROR($V2111),"",OFFSET('Smelter Look-up'!$H$4,$V2111-4,0))</f>
        <v/>
      </c>
      <c r="J2111" s="218" t="str">
        <f ca="1">IF(ISERROR($V2111),"",OFFSET('Smelter Look-up'!$I$4,$V2111-4,0))</f>
        <v/>
      </c>
      <c r="K2111" s="267"/>
      <c r="L2111" s="267"/>
      <c r="M2111" s="267"/>
      <c r="N2111" s="267"/>
      <c r="O2111" s="267"/>
      <c r="P2111" s="219"/>
      <c r="Q2111" s="268"/>
      <c r="R2111" s="216" t="str">
        <f ca="1">IF(ISERROR($V2111),"",OFFSET('Smelter Look-up'!$C$4,$V2111-4,0)&amp;"")</f>
        <v/>
      </c>
      <c r="S2111" s="224" t="str">
        <f t="shared" ca="1" si="102"/>
        <v/>
      </c>
      <c r="T2111" s="224" t="str">
        <f ca="1">IF(B2111="","",IF(ISERROR(MATCH($J2111,SorP!$B$1:$B$6230,0)),"",INDIRECT("'SorP'!$A$"&amp;MATCH($J2111,SorP!$B$1:$B$6230,0))))</f>
        <v/>
      </c>
      <c r="U2111" s="239"/>
      <c r="V2111" s="269" t="e">
        <f>IF(C2111="",NA(),MATCH($B2111&amp;$C2111,'Smelter Look-up'!$J:$J,0))</f>
        <v>#N/A</v>
      </c>
      <c r="W2111" s="270"/>
      <c r="X2111" s="270">
        <f t="shared" ca="1" si="103"/>
        <v>0</v>
      </c>
      <c r="Y2111" s="270"/>
      <c r="Z2111" s="270"/>
      <c r="AB2111" s="272" t="str">
        <f t="shared" si="104"/>
        <v/>
      </c>
    </row>
    <row r="2112" spans="1:28" s="271" customFormat="1" ht="20.25">
      <c r="A2112" s="215"/>
      <c r="B2112" s="216" t="str">
        <f>IF(LEN(A2112)=0,"",INDEX('Smelter Look-up'!$A:$A,MATCH($A2112,'Smelter Look-up'!$E:$E,0)))</f>
        <v/>
      </c>
      <c r="C2112" s="220" t="str">
        <f>IF(LEN(A2112)=0,"",INDEX('Smelter Look-up'!$C:$C,MATCH($A2112,'Smelter Look-up'!$E:$E,0)))</f>
        <v/>
      </c>
      <c r="D2112" s="216"/>
      <c r="E2112" s="216" t="str">
        <f ca="1">IF(ISERROR($V2112),"",OFFSET('Smelter Look-up'!$D$4,$V2112-4,0)&amp;"")</f>
        <v/>
      </c>
      <c r="F2112" s="216" t="str">
        <f ca="1">IF(ISERROR($V2112),"",OFFSET('Smelter Look-up'!$E$4,$V2112-4,0))</f>
        <v/>
      </c>
      <c r="G2112" s="216" t="str">
        <f ca="1">IF(C2112=$X$4,"Enter smelter details", IF(ISERROR($V2112),"",OFFSET('Smelter Look-up'!$F$4,$V2112-4,0)))</f>
        <v/>
      </c>
      <c r="H2112" s="217" t="str">
        <f ca="1">IF(ISERROR($V2112),"",OFFSET('Smelter Look-up'!$G$4,$V2112-4,0))</f>
        <v/>
      </c>
      <c r="I2112" s="218" t="str">
        <f ca="1">IF(ISERROR($V2112),"",OFFSET('Smelter Look-up'!$H$4,$V2112-4,0))</f>
        <v/>
      </c>
      <c r="J2112" s="218" t="str">
        <f ca="1">IF(ISERROR($V2112),"",OFFSET('Smelter Look-up'!$I$4,$V2112-4,0))</f>
        <v/>
      </c>
      <c r="K2112" s="267"/>
      <c r="L2112" s="267"/>
      <c r="M2112" s="267"/>
      <c r="N2112" s="267"/>
      <c r="O2112" s="267"/>
      <c r="P2112" s="219"/>
      <c r="Q2112" s="268"/>
      <c r="R2112" s="216" t="str">
        <f ca="1">IF(ISERROR($V2112),"",OFFSET('Smelter Look-up'!$C$4,$V2112-4,0)&amp;"")</f>
        <v/>
      </c>
      <c r="S2112" s="224" t="str">
        <f t="shared" ca="1" si="102"/>
        <v/>
      </c>
      <c r="T2112" s="224" t="str">
        <f ca="1">IF(B2112="","",IF(ISERROR(MATCH($J2112,SorP!$B$1:$B$6230,0)),"",INDIRECT("'SorP'!$A$"&amp;MATCH($J2112,SorP!$B$1:$B$6230,0))))</f>
        <v/>
      </c>
      <c r="U2112" s="239"/>
      <c r="V2112" s="269" t="e">
        <f>IF(C2112="",NA(),MATCH($B2112&amp;$C2112,'Smelter Look-up'!$J:$J,0))</f>
        <v>#N/A</v>
      </c>
      <c r="W2112" s="270"/>
      <c r="X2112" s="270">
        <f t="shared" ca="1" si="103"/>
        <v>0</v>
      </c>
      <c r="Y2112" s="270"/>
      <c r="Z2112" s="270"/>
      <c r="AB2112" s="272" t="str">
        <f t="shared" si="104"/>
        <v/>
      </c>
    </row>
    <row r="2113" spans="1:28" s="271" customFormat="1" ht="20.25">
      <c r="A2113" s="215"/>
      <c r="B2113" s="216" t="str">
        <f>IF(LEN(A2113)=0,"",INDEX('Smelter Look-up'!$A:$A,MATCH($A2113,'Smelter Look-up'!$E:$E,0)))</f>
        <v/>
      </c>
      <c r="C2113" s="220" t="str">
        <f>IF(LEN(A2113)=0,"",INDEX('Smelter Look-up'!$C:$C,MATCH($A2113,'Smelter Look-up'!$E:$E,0)))</f>
        <v/>
      </c>
      <c r="D2113" s="216"/>
      <c r="E2113" s="216" t="str">
        <f ca="1">IF(ISERROR($V2113),"",OFFSET('Smelter Look-up'!$D$4,$V2113-4,0)&amp;"")</f>
        <v/>
      </c>
      <c r="F2113" s="216" t="str">
        <f ca="1">IF(ISERROR($V2113),"",OFFSET('Smelter Look-up'!$E$4,$V2113-4,0))</f>
        <v/>
      </c>
      <c r="G2113" s="216" t="str">
        <f ca="1">IF(C2113=$X$4,"Enter smelter details", IF(ISERROR($V2113),"",OFFSET('Smelter Look-up'!$F$4,$V2113-4,0)))</f>
        <v/>
      </c>
      <c r="H2113" s="217" t="str">
        <f ca="1">IF(ISERROR($V2113),"",OFFSET('Smelter Look-up'!$G$4,$V2113-4,0))</f>
        <v/>
      </c>
      <c r="I2113" s="218" t="str">
        <f ca="1">IF(ISERROR($V2113),"",OFFSET('Smelter Look-up'!$H$4,$V2113-4,0))</f>
        <v/>
      </c>
      <c r="J2113" s="218" t="str">
        <f ca="1">IF(ISERROR($V2113),"",OFFSET('Smelter Look-up'!$I$4,$V2113-4,0))</f>
        <v/>
      </c>
      <c r="K2113" s="267"/>
      <c r="L2113" s="267"/>
      <c r="M2113" s="267"/>
      <c r="N2113" s="267"/>
      <c r="O2113" s="267"/>
      <c r="P2113" s="219"/>
      <c r="Q2113" s="268"/>
      <c r="R2113" s="216" t="str">
        <f ca="1">IF(ISERROR($V2113),"",OFFSET('Smelter Look-up'!$C$4,$V2113-4,0)&amp;"")</f>
        <v/>
      </c>
      <c r="S2113" s="224" t="str">
        <f t="shared" ca="1" si="102"/>
        <v/>
      </c>
      <c r="T2113" s="224" t="str">
        <f ca="1">IF(B2113="","",IF(ISERROR(MATCH($J2113,SorP!$B$1:$B$6230,0)),"",INDIRECT("'SorP'!$A$"&amp;MATCH($J2113,SorP!$B$1:$B$6230,0))))</f>
        <v/>
      </c>
      <c r="U2113" s="239"/>
      <c r="V2113" s="269" t="e">
        <f>IF(C2113="",NA(),MATCH($B2113&amp;$C2113,'Smelter Look-up'!$J:$J,0))</f>
        <v>#N/A</v>
      </c>
      <c r="W2113" s="270"/>
      <c r="X2113" s="270">
        <f t="shared" ca="1" si="103"/>
        <v>0</v>
      </c>
      <c r="Y2113" s="270"/>
      <c r="Z2113" s="270"/>
      <c r="AB2113" s="272" t="str">
        <f t="shared" si="104"/>
        <v/>
      </c>
    </row>
    <row r="2114" spans="1:28" s="271" customFormat="1" ht="20.25">
      <c r="A2114" s="215"/>
      <c r="B2114" s="216" t="str">
        <f>IF(LEN(A2114)=0,"",INDEX('Smelter Look-up'!$A:$A,MATCH($A2114,'Smelter Look-up'!$E:$E,0)))</f>
        <v/>
      </c>
      <c r="C2114" s="220" t="str">
        <f>IF(LEN(A2114)=0,"",INDEX('Smelter Look-up'!$C:$C,MATCH($A2114,'Smelter Look-up'!$E:$E,0)))</f>
        <v/>
      </c>
      <c r="D2114" s="216"/>
      <c r="E2114" s="216" t="str">
        <f ca="1">IF(ISERROR($V2114),"",OFFSET('Smelter Look-up'!$D$4,$V2114-4,0)&amp;"")</f>
        <v/>
      </c>
      <c r="F2114" s="216" t="str">
        <f ca="1">IF(ISERROR($V2114),"",OFFSET('Smelter Look-up'!$E$4,$V2114-4,0))</f>
        <v/>
      </c>
      <c r="G2114" s="216" t="str">
        <f ca="1">IF(C2114=$X$4,"Enter smelter details", IF(ISERROR($V2114),"",OFFSET('Smelter Look-up'!$F$4,$V2114-4,0)))</f>
        <v/>
      </c>
      <c r="H2114" s="217" t="str">
        <f ca="1">IF(ISERROR($V2114),"",OFFSET('Smelter Look-up'!$G$4,$V2114-4,0))</f>
        <v/>
      </c>
      <c r="I2114" s="218" t="str">
        <f ca="1">IF(ISERROR($V2114),"",OFFSET('Smelter Look-up'!$H$4,$V2114-4,0))</f>
        <v/>
      </c>
      <c r="J2114" s="218" t="str">
        <f ca="1">IF(ISERROR($V2114),"",OFFSET('Smelter Look-up'!$I$4,$V2114-4,0))</f>
        <v/>
      </c>
      <c r="K2114" s="267"/>
      <c r="L2114" s="267"/>
      <c r="M2114" s="267"/>
      <c r="N2114" s="267"/>
      <c r="O2114" s="267"/>
      <c r="P2114" s="219"/>
      <c r="Q2114" s="268"/>
      <c r="R2114" s="216" t="str">
        <f ca="1">IF(ISERROR($V2114),"",OFFSET('Smelter Look-up'!$C$4,$V2114-4,0)&amp;"")</f>
        <v/>
      </c>
      <c r="S2114" s="224" t="str">
        <f t="shared" ca="1" si="102"/>
        <v/>
      </c>
      <c r="T2114" s="224" t="str">
        <f ca="1">IF(B2114="","",IF(ISERROR(MATCH($J2114,SorP!$B$1:$B$6230,0)),"",INDIRECT("'SorP'!$A$"&amp;MATCH($J2114,SorP!$B$1:$B$6230,0))))</f>
        <v/>
      </c>
      <c r="U2114" s="239"/>
      <c r="V2114" s="269" t="e">
        <f>IF(C2114="",NA(),MATCH($B2114&amp;$C2114,'Smelter Look-up'!$J:$J,0))</f>
        <v>#N/A</v>
      </c>
      <c r="W2114" s="270"/>
      <c r="X2114" s="270">
        <f t="shared" ca="1" si="103"/>
        <v>0</v>
      </c>
      <c r="Y2114" s="270"/>
      <c r="Z2114" s="270"/>
      <c r="AB2114" s="272" t="str">
        <f t="shared" si="104"/>
        <v/>
      </c>
    </row>
    <row r="2115" spans="1:28" s="271" customFormat="1" ht="20.25">
      <c r="A2115" s="215"/>
      <c r="B2115" s="216" t="str">
        <f>IF(LEN(A2115)=0,"",INDEX('Smelter Look-up'!$A:$A,MATCH($A2115,'Smelter Look-up'!$E:$E,0)))</f>
        <v/>
      </c>
      <c r="C2115" s="220" t="str">
        <f>IF(LEN(A2115)=0,"",INDEX('Smelter Look-up'!$C:$C,MATCH($A2115,'Smelter Look-up'!$E:$E,0)))</f>
        <v/>
      </c>
      <c r="D2115" s="216"/>
      <c r="E2115" s="216" t="str">
        <f ca="1">IF(ISERROR($V2115),"",OFFSET('Smelter Look-up'!$D$4,$V2115-4,0)&amp;"")</f>
        <v/>
      </c>
      <c r="F2115" s="216" t="str">
        <f ca="1">IF(ISERROR($V2115),"",OFFSET('Smelter Look-up'!$E$4,$V2115-4,0))</f>
        <v/>
      </c>
      <c r="G2115" s="216" t="str">
        <f ca="1">IF(C2115=$X$4,"Enter smelter details", IF(ISERROR($V2115),"",OFFSET('Smelter Look-up'!$F$4,$V2115-4,0)))</f>
        <v/>
      </c>
      <c r="H2115" s="217" t="str">
        <f ca="1">IF(ISERROR($V2115),"",OFFSET('Smelter Look-up'!$G$4,$V2115-4,0))</f>
        <v/>
      </c>
      <c r="I2115" s="218" t="str">
        <f ca="1">IF(ISERROR($V2115),"",OFFSET('Smelter Look-up'!$H$4,$V2115-4,0))</f>
        <v/>
      </c>
      <c r="J2115" s="218" t="str">
        <f ca="1">IF(ISERROR($V2115),"",OFFSET('Smelter Look-up'!$I$4,$V2115-4,0))</f>
        <v/>
      </c>
      <c r="K2115" s="267"/>
      <c r="L2115" s="267"/>
      <c r="M2115" s="267"/>
      <c r="N2115" s="267"/>
      <c r="O2115" s="267"/>
      <c r="P2115" s="219"/>
      <c r="Q2115" s="268"/>
      <c r="R2115" s="216" t="str">
        <f ca="1">IF(ISERROR($V2115),"",OFFSET('Smelter Look-up'!$C$4,$V2115-4,0)&amp;"")</f>
        <v/>
      </c>
      <c r="S2115" s="224" t="str">
        <f t="shared" ca="1" si="102"/>
        <v/>
      </c>
      <c r="T2115" s="224" t="str">
        <f ca="1">IF(B2115="","",IF(ISERROR(MATCH($J2115,SorP!$B$1:$B$6230,0)),"",INDIRECT("'SorP'!$A$"&amp;MATCH($J2115,SorP!$B$1:$B$6230,0))))</f>
        <v/>
      </c>
      <c r="U2115" s="239"/>
      <c r="V2115" s="269" t="e">
        <f>IF(C2115="",NA(),MATCH($B2115&amp;$C2115,'Smelter Look-up'!$J:$J,0))</f>
        <v>#N/A</v>
      </c>
      <c r="W2115" s="270"/>
      <c r="X2115" s="270">
        <f t="shared" ca="1" si="103"/>
        <v>0</v>
      </c>
      <c r="Y2115" s="270"/>
      <c r="Z2115" s="270"/>
      <c r="AB2115" s="272" t="str">
        <f t="shared" si="104"/>
        <v/>
      </c>
    </row>
    <row r="2116" spans="1:28" s="271" customFormat="1" ht="20.25">
      <c r="A2116" s="215"/>
      <c r="B2116" s="216" t="str">
        <f>IF(LEN(A2116)=0,"",INDEX('Smelter Look-up'!$A:$A,MATCH($A2116,'Smelter Look-up'!$E:$E,0)))</f>
        <v/>
      </c>
      <c r="C2116" s="220" t="str">
        <f>IF(LEN(A2116)=0,"",INDEX('Smelter Look-up'!$C:$C,MATCH($A2116,'Smelter Look-up'!$E:$E,0)))</f>
        <v/>
      </c>
      <c r="D2116" s="216"/>
      <c r="E2116" s="216" t="str">
        <f ca="1">IF(ISERROR($V2116),"",OFFSET('Smelter Look-up'!$D$4,$V2116-4,0)&amp;"")</f>
        <v/>
      </c>
      <c r="F2116" s="216" t="str">
        <f ca="1">IF(ISERROR($V2116),"",OFFSET('Smelter Look-up'!$E$4,$V2116-4,0))</f>
        <v/>
      </c>
      <c r="G2116" s="216" t="str">
        <f ca="1">IF(C2116=$X$4,"Enter smelter details", IF(ISERROR($V2116),"",OFFSET('Smelter Look-up'!$F$4,$V2116-4,0)))</f>
        <v/>
      </c>
      <c r="H2116" s="217" t="str">
        <f ca="1">IF(ISERROR($V2116),"",OFFSET('Smelter Look-up'!$G$4,$V2116-4,0))</f>
        <v/>
      </c>
      <c r="I2116" s="218" t="str">
        <f ca="1">IF(ISERROR($V2116),"",OFFSET('Smelter Look-up'!$H$4,$V2116-4,0))</f>
        <v/>
      </c>
      <c r="J2116" s="218" t="str">
        <f ca="1">IF(ISERROR($V2116),"",OFFSET('Smelter Look-up'!$I$4,$V2116-4,0))</f>
        <v/>
      </c>
      <c r="K2116" s="267"/>
      <c r="L2116" s="267"/>
      <c r="M2116" s="267"/>
      <c r="N2116" s="267"/>
      <c r="O2116" s="267"/>
      <c r="P2116" s="219"/>
      <c r="Q2116" s="268"/>
      <c r="R2116" s="216" t="str">
        <f ca="1">IF(ISERROR($V2116),"",OFFSET('Smelter Look-up'!$C$4,$V2116-4,0)&amp;"")</f>
        <v/>
      </c>
      <c r="S2116" s="224" t="str">
        <f t="shared" ca="1" si="102"/>
        <v/>
      </c>
      <c r="T2116" s="224" t="str">
        <f ca="1">IF(B2116="","",IF(ISERROR(MATCH($J2116,SorP!$B$1:$B$6230,0)),"",INDIRECT("'SorP'!$A$"&amp;MATCH($J2116,SorP!$B$1:$B$6230,0))))</f>
        <v/>
      </c>
      <c r="U2116" s="239"/>
      <c r="V2116" s="269" t="e">
        <f>IF(C2116="",NA(),MATCH($B2116&amp;$C2116,'Smelter Look-up'!$J:$J,0))</f>
        <v>#N/A</v>
      </c>
      <c r="W2116" s="270"/>
      <c r="X2116" s="270">
        <f t="shared" ca="1" si="103"/>
        <v>0</v>
      </c>
      <c r="Y2116" s="270"/>
      <c r="Z2116" s="270"/>
      <c r="AB2116" s="272" t="str">
        <f t="shared" si="104"/>
        <v/>
      </c>
    </row>
    <row r="2117" spans="1:28" s="271" customFormat="1" ht="20.25">
      <c r="A2117" s="215"/>
      <c r="B2117" s="216" t="str">
        <f>IF(LEN(A2117)=0,"",INDEX('Smelter Look-up'!$A:$A,MATCH($A2117,'Smelter Look-up'!$E:$E,0)))</f>
        <v/>
      </c>
      <c r="C2117" s="220" t="str">
        <f>IF(LEN(A2117)=0,"",INDEX('Smelter Look-up'!$C:$C,MATCH($A2117,'Smelter Look-up'!$E:$E,0)))</f>
        <v/>
      </c>
      <c r="D2117" s="216"/>
      <c r="E2117" s="216" t="str">
        <f ca="1">IF(ISERROR($V2117),"",OFFSET('Smelter Look-up'!$D$4,$V2117-4,0)&amp;"")</f>
        <v/>
      </c>
      <c r="F2117" s="216" t="str">
        <f ca="1">IF(ISERROR($V2117),"",OFFSET('Smelter Look-up'!$E$4,$V2117-4,0))</f>
        <v/>
      </c>
      <c r="G2117" s="216" t="str">
        <f ca="1">IF(C2117=$X$4,"Enter smelter details", IF(ISERROR($V2117),"",OFFSET('Smelter Look-up'!$F$4,$V2117-4,0)))</f>
        <v/>
      </c>
      <c r="H2117" s="217" t="str">
        <f ca="1">IF(ISERROR($V2117),"",OFFSET('Smelter Look-up'!$G$4,$V2117-4,0))</f>
        <v/>
      </c>
      <c r="I2117" s="218" t="str">
        <f ca="1">IF(ISERROR($V2117),"",OFFSET('Smelter Look-up'!$H$4,$V2117-4,0))</f>
        <v/>
      </c>
      <c r="J2117" s="218" t="str">
        <f ca="1">IF(ISERROR($V2117),"",OFFSET('Smelter Look-up'!$I$4,$V2117-4,0))</f>
        <v/>
      </c>
      <c r="K2117" s="267"/>
      <c r="L2117" s="267"/>
      <c r="M2117" s="267"/>
      <c r="N2117" s="267"/>
      <c r="O2117" s="267"/>
      <c r="P2117" s="219"/>
      <c r="Q2117" s="268"/>
      <c r="R2117" s="216" t="str">
        <f ca="1">IF(ISERROR($V2117),"",OFFSET('Smelter Look-up'!$C$4,$V2117-4,0)&amp;"")</f>
        <v/>
      </c>
      <c r="S2117" s="224" t="str">
        <f t="shared" ca="1" si="102"/>
        <v/>
      </c>
      <c r="T2117" s="224" t="str">
        <f ca="1">IF(B2117="","",IF(ISERROR(MATCH($J2117,SorP!$B$1:$B$6230,0)),"",INDIRECT("'SorP'!$A$"&amp;MATCH($J2117,SorP!$B$1:$B$6230,0))))</f>
        <v/>
      </c>
      <c r="U2117" s="239"/>
      <c r="V2117" s="269" t="e">
        <f>IF(C2117="",NA(),MATCH($B2117&amp;$C2117,'Smelter Look-up'!$J:$J,0))</f>
        <v>#N/A</v>
      </c>
      <c r="W2117" s="270"/>
      <c r="X2117" s="270">
        <f t="shared" ca="1" si="103"/>
        <v>0</v>
      </c>
      <c r="Y2117" s="270"/>
      <c r="Z2117" s="270"/>
      <c r="AB2117" s="272" t="str">
        <f t="shared" si="104"/>
        <v/>
      </c>
    </row>
    <row r="2118" spans="1:28" s="271" customFormat="1" ht="20.25">
      <c r="A2118" s="215"/>
      <c r="B2118" s="216" t="str">
        <f>IF(LEN(A2118)=0,"",INDEX('Smelter Look-up'!$A:$A,MATCH($A2118,'Smelter Look-up'!$E:$E,0)))</f>
        <v/>
      </c>
      <c r="C2118" s="220" t="str">
        <f>IF(LEN(A2118)=0,"",INDEX('Smelter Look-up'!$C:$C,MATCH($A2118,'Smelter Look-up'!$E:$E,0)))</f>
        <v/>
      </c>
      <c r="D2118" s="216"/>
      <c r="E2118" s="216" t="str">
        <f ca="1">IF(ISERROR($V2118),"",OFFSET('Smelter Look-up'!$D$4,$V2118-4,0)&amp;"")</f>
        <v/>
      </c>
      <c r="F2118" s="216" t="str">
        <f ca="1">IF(ISERROR($V2118),"",OFFSET('Smelter Look-up'!$E$4,$V2118-4,0))</f>
        <v/>
      </c>
      <c r="G2118" s="216" t="str">
        <f ca="1">IF(C2118=$X$4,"Enter smelter details", IF(ISERROR($V2118),"",OFFSET('Smelter Look-up'!$F$4,$V2118-4,0)))</f>
        <v/>
      </c>
      <c r="H2118" s="217" t="str">
        <f ca="1">IF(ISERROR($V2118),"",OFFSET('Smelter Look-up'!$G$4,$V2118-4,0))</f>
        <v/>
      </c>
      <c r="I2118" s="218" t="str">
        <f ca="1">IF(ISERROR($V2118),"",OFFSET('Smelter Look-up'!$H$4,$V2118-4,0))</f>
        <v/>
      </c>
      <c r="J2118" s="218" t="str">
        <f ca="1">IF(ISERROR($V2118),"",OFFSET('Smelter Look-up'!$I$4,$V2118-4,0))</f>
        <v/>
      </c>
      <c r="K2118" s="267"/>
      <c r="L2118" s="267"/>
      <c r="M2118" s="267"/>
      <c r="N2118" s="267"/>
      <c r="O2118" s="267"/>
      <c r="P2118" s="219"/>
      <c r="Q2118" s="268"/>
      <c r="R2118" s="216" t="str">
        <f ca="1">IF(ISERROR($V2118),"",OFFSET('Smelter Look-up'!$C$4,$V2118-4,0)&amp;"")</f>
        <v/>
      </c>
      <c r="S2118" s="224" t="str">
        <f t="shared" ca="1" si="102"/>
        <v/>
      </c>
      <c r="T2118" s="224" t="str">
        <f ca="1">IF(B2118="","",IF(ISERROR(MATCH($J2118,SorP!$B$1:$B$6230,0)),"",INDIRECT("'SorP'!$A$"&amp;MATCH($J2118,SorP!$B$1:$B$6230,0))))</f>
        <v/>
      </c>
      <c r="U2118" s="239"/>
      <c r="V2118" s="269" t="e">
        <f>IF(C2118="",NA(),MATCH($B2118&amp;$C2118,'Smelter Look-up'!$J:$J,0))</f>
        <v>#N/A</v>
      </c>
      <c r="W2118" s="270"/>
      <c r="X2118" s="270">
        <f t="shared" ca="1" si="103"/>
        <v>0</v>
      </c>
      <c r="Y2118" s="270"/>
      <c r="Z2118" s="270"/>
      <c r="AB2118" s="272" t="str">
        <f t="shared" si="104"/>
        <v/>
      </c>
    </row>
    <row r="2119" spans="1:28" s="271" customFormat="1" ht="20.25">
      <c r="A2119" s="215"/>
      <c r="B2119" s="216" t="str">
        <f>IF(LEN(A2119)=0,"",INDEX('Smelter Look-up'!$A:$A,MATCH($A2119,'Smelter Look-up'!$E:$E,0)))</f>
        <v/>
      </c>
      <c r="C2119" s="220" t="str">
        <f>IF(LEN(A2119)=0,"",INDEX('Smelter Look-up'!$C:$C,MATCH($A2119,'Smelter Look-up'!$E:$E,0)))</f>
        <v/>
      </c>
      <c r="D2119" s="216"/>
      <c r="E2119" s="216" t="str">
        <f ca="1">IF(ISERROR($V2119),"",OFFSET('Smelter Look-up'!$D$4,$V2119-4,0)&amp;"")</f>
        <v/>
      </c>
      <c r="F2119" s="216" t="str">
        <f ca="1">IF(ISERROR($V2119),"",OFFSET('Smelter Look-up'!$E$4,$V2119-4,0))</f>
        <v/>
      </c>
      <c r="G2119" s="216" t="str">
        <f ca="1">IF(C2119=$X$4,"Enter smelter details", IF(ISERROR($V2119),"",OFFSET('Smelter Look-up'!$F$4,$V2119-4,0)))</f>
        <v/>
      </c>
      <c r="H2119" s="217" t="str">
        <f ca="1">IF(ISERROR($V2119),"",OFFSET('Smelter Look-up'!$G$4,$V2119-4,0))</f>
        <v/>
      </c>
      <c r="I2119" s="218" t="str">
        <f ca="1">IF(ISERROR($V2119),"",OFFSET('Smelter Look-up'!$H$4,$V2119-4,0))</f>
        <v/>
      </c>
      <c r="J2119" s="218" t="str">
        <f ca="1">IF(ISERROR($V2119),"",OFFSET('Smelter Look-up'!$I$4,$V2119-4,0))</f>
        <v/>
      </c>
      <c r="K2119" s="267"/>
      <c r="L2119" s="267"/>
      <c r="M2119" s="267"/>
      <c r="N2119" s="267"/>
      <c r="O2119" s="267"/>
      <c r="P2119" s="219"/>
      <c r="Q2119" s="268"/>
      <c r="R2119" s="216" t="str">
        <f ca="1">IF(ISERROR($V2119),"",OFFSET('Smelter Look-up'!$C$4,$V2119-4,0)&amp;"")</f>
        <v/>
      </c>
      <c r="S2119" s="224" t="str">
        <f t="shared" ca="1" si="102"/>
        <v/>
      </c>
      <c r="T2119" s="224" t="str">
        <f ca="1">IF(B2119="","",IF(ISERROR(MATCH($J2119,SorP!$B$1:$B$6230,0)),"",INDIRECT("'SorP'!$A$"&amp;MATCH($J2119,SorP!$B$1:$B$6230,0))))</f>
        <v/>
      </c>
      <c r="U2119" s="239"/>
      <c r="V2119" s="269" t="e">
        <f>IF(C2119="",NA(),MATCH($B2119&amp;$C2119,'Smelter Look-up'!$J:$J,0))</f>
        <v>#N/A</v>
      </c>
      <c r="W2119" s="270"/>
      <c r="X2119" s="270">
        <f t="shared" ca="1" si="103"/>
        <v>0</v>
      </c>
      <c r="Y2119" s="270"/>
      <c r="Z2119" s="270"/>
      <c r="AB2119" s="272" t="str">
        <f t="shared" si="104"/>
        <v/>
      </c>
    </row>
    <row r="2120" spans="1:28" s="271" customFormat="1" ht="20.25">
      <c r="A2120" s="215"/>
      <c r="B2120" s="216" t="str">
        <f>IF(LEN(A2120)=0,"",INDEX('Smelter Look-up'!$A:$A,MATCH($A2120,'Smelter Look-up'!$E:$E,0)))</f>
        <v/>
      </c>
      <c r="C2120" s="220" t="str">
        <f>IF(LEN(A2120)=0,"",INDEX('Smelter Look-up'!$C:$C,MATCH($A2120,'Smelter Look-up'!$E:$E,0)))</f>
        <v/>
      </c>
      <c r="D2120" s="216"/>
      <c r="E2120" s="216" t="str">
        <f ca="1">IF(ISERROR($V2120),"",OFFSET('Smelter Look-up'!$D$4,$V2120-4,0)&amp;"")</f>
        <v/>
      </c>
      <c r="F2120" s="216" t="str">
        <f ca="1">IF(ISERROR($V2120),"",OFFSET('Smelter Look-up'!$E$4,$V2120-4,0))</f>
        <v/>
      </c>
      <c r="G2120" s="216" t="str">
        <f ca="1">IF(C2120=$X$4,"Enter smelter details", IF(ISERROR($V2120),"",OFFSET('Smelter Look-up'!$F$4,$V2120-4,0)))</f>
        <v/>
      </c>
      <c r="H2120" s="217" t="str">
        <f ca="1">IF(ISERROR($V2120),"",OFFSET('Smelter Look-up'!$G$4,$V2120-4,0))</f>
        <v/>
      </c>
      <c r="I2120" s="218" t="str">
        <f ca="1">IF(ISERROR($V2120),"",OFFSET('Smelter Look-up'!$H$4,$V2120-4,0))</f>
        <v/>
      </c>
      <c r="J2120" s="218" t="str">
        <f ca="1">IF(ISERROR($V2120),"",OFFSET('Smelter Look-up'!$I$4,$V2120-4,0))</f>
        <v/>
      </c>
      <c r="K2120" s="267"/>
      <c r="L2120" s="267"/>
      <c r="M2120" s="267"/>
      <c r="N2120" s="267"/>
      <c r="O2120" s="267"/>
      <c r="P2120" s="219"/>
      <c r="Q2120" s="268"/>
      <c r="R2120" s="216" t="str">
        <f ca="1">IF(ISERROR($V2120),"",OFFSET('Smelter Look-up'!$C$4,$V2120-4,0)&amp;"")</f>
        <v/>
      </c>
      <c r="S2120" s="224" t="str">
        <f t="shared" ca="1" si="102"/>
        <v/>
      </c>
      <c r="T2120" s="224" t="str">
        <f ca="1">IF(B2120="","",IF(ISERROR(MATCH($J2120,SorP!$B$1:$B$6230,0)),"",INDIRECT("'SorP'!$A$"&amp;MATCH($J2120,SorP!$B$1:$B$6230,0))))</f>
        <v/>
      </c>
      <c r="U2120" s="239"/>
      <c r="V2120" s="269" t="e">
        <f>IF(C2120="",NA(),MATCH($B2120&amp;$C2120,'Smelter Look-up'!$J:$J,0))</f>
        <v>#N/A</v>
      </c>
      <c r="W2120" s="270"/>
      <c r="X2120" s="270">
        <f t="shared" ca="1" si="103"/>
        <v>0</v>
      </c>
      <c r="Y2120" s="270"/>
      <c r="Z2120" s="270"/>
      <c r="AB2120" s="272" t="str">
        <f t="shared" si="104"/>
        <v/>
      </c>
    </row>
    <row r="2121" spans="1:28" s="271" customFormat="1" ht="20.25">
      <c r="A2121" s="215"/>
      <c r="B2121" s="216" t="str">
        <f>IF(LEN(A2121)=0,"",INDEX('Smelter Look-up'!$A:$A,MATCH($A2121,'Smelter Look-up'!$E:$E,0)))</f>
        <v/>
      </c>
      <c r="C2121" s="220" t="str">
        <f>IF(LEN(A2121)=0,"",INDEX('Smelter Look-up'!$C:$C,MATCH($A2121,'Smelter Look-up'!$E:$E,0)))</f>
        <v/>
      </c>
      <c r="D2121" s="216"/>
      <c r="E2121" s="216" t="str">
        <f ca="1">IF(ISERROR($V2121),"",OFFSET('Smelter Look-up'!$D$4,$V2121-4,0)&amp;"")</f>
        <v/>
      </c>
      <c r="F2121" s="216" t="str">
        <f ca="1">IF(ISERROR($V2121),"",OFFSET('Smelter Look-up'!$E$4,$V2121-4,0))</f>
        <v/>
      </c>
      <c r="G2121" s="216" t="str">
        <f ca="1">IF(C2121=$X$4,"Enter smelter details", IF(ISERROR($V2121),"",OFFSET('Smelter Look-up'!$F$4,$V2121-4,0)))</f>
        <v/>
      </c>
      <c r="H2121" s="217" t="str">
        <f ca="1">IF(ISERROR($V2121),"",OFFSET('Smelter Look-up'!$G$4,$V2121-4,0))</f>
        <v/>
      </c>
      <c r="I2121" s="218" t="str">
        <f ca="1">IF(ISERROR($V2121),"",OFFSET('Smelter Look-up'!$H$4,$V2121-4,0))</f>
        <v/>
      </c>
      <c r="J2121" s="218" t="str">
        <f ca="1">IF(ISERROR($V2121),"",OFFSET('Smelter Look-up'!$I$4,$V2121-4,0))</f>
        <v/>
      </c>
      <c r="K2121" s="267"/>
      <c r="L2121" s="267"/>
      <c r="M2121" s="267"/>
      <c r="N2121" s="267"/>
      <c r="O2121" s="267"/>
      <c r="P2121" s="219"/>
      <c r="Q2121" s="268"/>
      <c r="R2121" s="216" t="str">
        <f ca="1">IF(ISERROR($V2121),"",OFFSET('Smelter Look-up'!$C$4,$V2121-4,0)&amp;"")</f>
        <v/>
      </c>
      <c r="S2121" s="224" t="str">
        <f t="shared" ca="1" si="102"/>
        <v/>
      </c>
      <c r="T2121" s="224" t="str">
        <f ca="1">IF(B2121="","",IF(ISERROR(MATCH($J2121,SorP!$B$1:$B$6230,0)),"",INDIRECT("'SorP'!$A$"&amp;MATCH($J2121,SorP!$B$1:$B$6230,0))))</f>
        <v/>
      </c>
      <c r="U2121" s="239"/>
      <c r="V2121" s="269" t="e">
        <f>IF(C2121="",NA(),MATCH($B2121&amp;$C2121,'Smelter Look-up'!$J:$J,0))</f>
        <v>#N/A</v>
      </c>
      <c r="W2121" s="270"/>
      <c r="X2121" s="270">
        <f t="shared" ca="1" si="103"/>
        <v>0</v>
      </c>
      <c r="Y2121" s="270"/>
      <c r="Z2121" s="270"/>
      <c r="AB2121" s="272" t="str">
        <f t="shared" si="104"/>
        <v/>
      </c>
    </row>
    <row r="2122" spans="1:28" s="271" customFormat="1" ht="20.25">
      <c r="A2122" s="215"/>
      <c r="B2122" s="216" t="str">
        <f>IF(LEN(A2122)=0,"",INDEX('Smelter Look-up'!$A:$A,MATCH($A2122,'Smelter Look-up'!$E:$E,0)))</f>
        <v/>
      </c>
      <c r="C2122" s="220" t="str">
        <f>IF(LEN(A2122)=0,"",INDEX('Smelter Look-up'!$C:$C,MATCH($A2122,'Smelter Look-up'!$E:$E,0)))</f>
        <v/>
      </c>
      <c r="D2122" s="216"/>
      <c r="E2122" s="216" t="str">
        <f ca="1">IF(ISERROR($V2122),"",OFFSET('Smelter Look-up'!$D$4,$V2122-4,0)&amp;"")</f>
        <v/>
      </c>
      <c r="F2122" s="216" t="str">
        <f ca="1">IF(ISERROR($V2122),"",OFFSET('Smelter Look-up'!$E$4,$V2122-4,0))</f>
        <v/>
      </c>
      <c r="G2122" s="216" t="str">
        <f ca="1">IF(C2122=$X$4,"Enter smelter details", IF(ISERROR($V2122),"",OFFSET('Smelter Look-up'!$F$4,$V2122-4,0)))</f>
        <v/>
      </c>
      <c r="H2122" s="217" t="str">
        <f ca="1">IF(ISERROR($V2122),"",OFFSET('Smelter Look-up'!$G$4,$V2122-4,0))</f>
        <v/>
      </c>
      <c r="I2122" s="218" t="str">
        <f ca="1">IF(ISERROR($V2122),"",OFFSET('Smelter Look-up'!$H$4,$V2122-4,0))</f>
        <v/>
      </c>
      <c r="J2122" s="218" t="str">
        <f ca="1">IF(ISERROR($V2122),"",OFFSET('Smelter Look-up'!$I$4,$V2122-4,0))</f>
        <v/>
      </c>
      <c r="K2122" s="267"/>
      <c r="L2122" s="267"/>
      <c r="M2122" s="267"/>
      <c r="N2122" s="267"/>
      <c r="O2122" s="267"/>
      <c r="P2122" s="219"/>
      <c r="Q2122" s="268"/>
      <c r="R2122" s="216" t="str">
        <f ca="1">IF(ISERROR($V2122),"",OFFSET('Smelter Look-up'!$C$4,$V2122-4,0)&amp;"")</f>
        <v/>
      </c>
      <c r="S2122" s="224" t="str">
        <f t="shared" ca="1" si="102"/>
        <v/>
      </c>
      <c r="T2122" s="224" t="str">
        <f ca="1">IF(B2122="","",IF(ISERROR(MATCH($J2122,SorP!$B$1:$B$6230,0)),"",INDIRECT("'SorP'!$A$"&amp;MATCH($J2122,SorP!$B$1:$B$6230,0))))</f>
        <v/>
      </c>
      <c r="U2122" s="239"/>
      <c r="V2122" s="269" t="e">
        <f>IF(C2122="",NA(),MATCH($B2122&amp;$C2122,'Smelter Look-up'!$J:$J,0))</f>
        <v>#N/A</v>
      </c>
      <c r="W2122" s="270"/>
      <c r="X2122" s="270">
        <f t="shared" ca="1" si="103"/>
        <v>0</v>
      </c>
      <c r="Y2122" s="270"/>
      <c r="Z2122" s="270"/>
      <c r="AB2122" s="272" t="str">
        <f t="shared" si="104"/>
        <v/>
      </c>
    </row>
    <row r="2123" spans="1:28" s="271" customFormat="1" ht="20.25">
      <c r="A2123" s="215"/>
      <c r="B2123" s="216" t="str">
        <f>IF(LEN(A2123)=0,"",INDEX('Smelter Look-up'!$A:$A,MATCH($A2123,'Smelter Look-up'!$E:$E,0)))</f>
        <v/>
      </c>
      <c r="C2123" s="220" t="str">
        <f>IF(LEN(A2123)=0,"",INDEX('Smelter Look-up'!$C:$C,MATCH($A2123,'Smelter Look-up'!$E:$E,0)))</f>
        <v/>
      </c>
      <c r="D2123" s="216"/>
      <c r="E2123" s="216" t="str">
        <f ca="1">IF(ISERROR($V2123),"",OFFSET('Smelter Look-up'!$D$4,$V2123-4,0)&amp;"")</f>
        <v/>
      </c>
      <c r="F2123" s="216" t="str">
        <f ca="1">IF(ISERROR($V2123),"",OFFSET('Smelter Look-up'!$E$4,$V2123-4,0))</f>
        <v/>
      </c>
      <c r="G2123" s="216" t="str">
        <f ca="1">IF(C2123=$X$4,"Enter smelter details", IF(ISERROR($V2123),"",OFFSET('Smelter Look-up'!$F$4,$V2123-4,0)))</f>
        <v/>
      </c>
      <c r="H2123" s="217" t="str">
        <f ca="1">IF(ISERROR($V2123),"",OFFSET('Smelter Look-up'!$G$4,$V2123-4,0))</f>
        <v/>
      </c>
      <c r="I2123" s="218" t="str">
        <f ca="1">IF(ISERROR($V2123),"",OFFSET('Smelter Look-up'!$H$4,$V2123-4,0))</f>
        <v/>
      </c>
      <c r="J2123" s="218" t="str">
        <f ca="1">IF(ISERROR($V2123),"",OFFSET('Smelter Look-up'!$I$4,$V2123-4,0))</f>
        <v/>
      </c>
      <c r="K2123" s="267"/>
      <c r="L2123" s="267"/>
      <c r="M2123" s="267"/>
      <c r="N2123" s="267"/>
      <c r="O2123" s="267"/>
      <c r="P2123" s="219"/>
      <c r="Q2123" s="268"/>
      <c r="R2123" s="216" t="str">
        <f ca="1">IF(ISERROR($V2123),"",OFFSET('Smelter Look-up'!$C$4,$V2123-4,0)&amp;"")</f>
        <v/>
      </c>
      <c r="S2123" s="224" t="str">
        <f t="shared" ca="1" si="102"/>
        <v/>
      </c>
      <c r="T2123" s="224" t="str">
        <f ca="1">IF(B2123="","",IF(ISERROR(MATCH($J2123,SorP!$B$1:$B$6230,0)),"",INDIRECT("'SorP'!$A$"&amp;MATCH($J2123,SorP!$B$1:$B$6230,0))))</f>
        <v/>
      </c>
      <c r="U2123" s="239"/>
      <c r="V2123" s="269" t="e">
        <f>IF(C2123="",NA(),MATCH($B2123&amp;$C2123,'Smelter Look-up'!$J:$J,0))</f>
        <v>#N/A</v>
      </c>
      <c r="W2123" s="270"/>
      <c r="X2123" s="270">
        <f t="shared" ca="1" si="103"/>
        <v>0</v>
      </c>
      <c r="Y2123" s="270"/>
      <c r="Z2123" s="270"/>
      <c r="AB2123" s="272" t="str">
        <f t="shared" si="104"/>
        <v/>
      </c>
    </row>
    <row r="2124" spans="1:28" s="271" customFormat="1" ht="20.25">
      <c r="A2124" s="215"/>
      <c r="B2124" s="216" t="str">
        <f>IF(LEN(A2124)=0,"",INDEX('Smelter Look-up'!$A:$A,MATCH($A2124,'Smelter Look-up'!$E:$E,0)))</f>
        <v/>
      </c>
      <c r="C2124" s="220" t="str">
        <f>IF(LEN(A2124)=0,"",INDEX('Smelter Look-up'!$C:$C,MATCH($A2124,'Smelter Look-up'!$E:$E,0)))</f>
        <v/>
      </c>
      <c r="D2124" s="216"/>
      <c r="E2124" s="216" t="str">
        <f ca="1">IF(ISERROR($V2124),"",OFFSET('Smelter Look-up'!$D$4,$V2124-4,0)&amp;"")</f>
        <v/>
      </c>
      <c r="F2124" s="216" t="str">
        <f ca="1">IF(ISERROR($V2124),"",OFFSET('Smelter Look-up'!$E$4,$V2124-4,0))</f>
        <v/>
      </c>
      <c r="G2124" s="216" t="str">
        <f ca="1">IF(C2124=$X$4,"Enter smelter details", IF(ISERROR($V2124),"",OFFSET('Smelter Look-up'!$F$4,$V2124-4,0)))</f>
        <v/>
      </c>
      <c r="H2124" s="217" t="str">
        <f ca="1">IF(ISERROR($V2124),"",OFFSET('Smelter Look-up'!$G$4,$V2124-4,0))</f>
        <v/>
      </c>
      <c r="I2124" s="218" t="str">
        <f ca="1">IF(ISERROR($V2124),"",OFFSET('Smelter Look-up'!$H$4,$V2124-4,0))</f>
        <v/>
      </c>
      <c r="J2124" s="218" t="str">
        <f ca="1">IF(ISERROR($V2124),"",OFFSET('Smelter Look-up'!$I$4,$V2124-4,0))</f>
        <v/>
      </c>
      <c r="K2124" s="267"/>
      <c r="L2124" s="267"/>
      <c r="M2124" s="267"/>
      <c r="N2124" s="267"/>
      <c r="O2124" s="267"/>
      <c r="P2124" s="219"/>
      <c r="Q2124" s="268"/>
      <c r="R2124" s="216" t="str">
        <f ca="1">IF(ISERROR($V2124),"",OFFSET('Smelter Look-up'!$C$4,$V2124-4,0)&amp;"")</f>
        <v/>
      </c>
      <c r="S2124" s="224" t="str">
        <f t="shared" ca="1" si="102"/>
        <v/>
      </c>
      <c r="T2124" s="224" t="str">
        <f ca="1">IF(B2124="","",IF(ISERROR(MATCH($J2124,SorP!$B$1:$B$6230,0)),"",INDIRECT("'SorP'!$A$"&amp;MATCH($J2124,SorP!$B$1:$B$6230,0))))</f>
        <v/>
      </c>
      <c r="U2124" s="239"/>
      <c r="V2124" s="269" t="e">
        <f>IF(C2124="",NA(),MATCH($B2124&amp;$C2124,'Smelter Look-up'!$J:$J,0))</f>
        <v>#N/A</v>
      </c>
      <c r="W2124" s="270"/>
      <c r="X2124" s="270">
        <f t="shared" ca="1" si="103"/>
        <v>0</v>
      </c>
      <c r="Y2124" s="270"/>
      <c r="Z2124" s="270"/>
      <c r="AB2124" s="272" t="str">
        <f t="shared" si="104"/>
        <v/>
      </c>
    </row>
    <row r="2125" spans="1:28" s="271" customFormat="1" ht="20.25">
      <c r="A2125" s="215"/>
      <c r="B2125" s="216" t="str">
        <f>IF(LEN(A2125)=0,"",INDEX('Smelter Look-up'!$A:$A,MATCH($A2125,'Smelter Look-up'!$E:$E,0)))</f>
        <v/>
      </c>
      <c r="C2125" s="220" t="str">
        <f>IF(LEN(A2125)=0,"",INDEX('Smelter Look-up'!$C:$C,MATCH($A2125,'Smelter Look-up'!$E:$E,0)))</f>
        <v/>
      </c>
      <c r="D2125" s="216"/>
      <c r="E2125" s="216" t="str">
        <f ca="1">IF(ISERROR($V2125),"",OFFSET('Smelter Look-up'!$D$4,$V2125-4,0)&amp;"")</f>
        <v/>
      </c>
      <c r="F2125" s="216" t="str">
        <f ca="1">IF(ISERROR($V2125),"",OFFSET('Smelter Look-up'!$E$4,$V2125-4,0))</f>
        <v/>
      </c>
      <c r="G2125" s="216" t="str">
        <f ca="1">IF(C2125=$X$4,"Enter smelter details", IF(ISERROR($V2125),"",OFFSET('Smelter Look-up'!$F$4,$V2125-4,0)))</f>
        <v/>
      </c>
      <c r="H2125" s="217" t="str">
        <f ca="1">IF(ISERROR($V2125),"",OFFSET('Smelter Look-up'!$G$4,$V2125-4,0))</f>
        <v/>
      </c>
      <c r="I2125" s="218" t="str">
        <f ca="1">IF(ISERROR($V2125),"",OFFSET('Smelter Look-up'!$H$4,$V2125-4,0))</f>
        <v/>
      </c>
      <c r="J2125" s="218" t="str">
        <f ca="1">IF(ISERROR($V2125),"",OFFSET('Smelter Look-up'!$I$4,$V2125-4,0))</f>
        <v/>
      </c>
      <c r="K2125" s="267"/>
      <c r="L2125" s="267"/>
      <c r="M2125" s="267"/>
      <c r="N2125" s="267"/>
      <c r="O2125" s="267"/>
      <c r="P2125" s="219"/>
      <c r="Q2125" s="268"/>
      <c r="R2125" s="216" t="str">
        <f ca="1">IF(ISERROR($V2125),"",OFFSET('Smelter Look-up'!$C$4,$V2125-4,0)&amp;"")</f>
        <v/>
      </c>
      <c r="S2125" s="224" t="str">
        <f t="shared" ca="1" si="102"/>
        <v/>
      </c>
      <c r="T2125" s="224" t="str">
        <f ca="1">IF(B2125="","",IF(ISERROR(MATCH($J2125,SorP!$B$1:$B$6230,0)),"",INDIRECT("'SorP'!$A$"&amp;MATCH($J2125,SorP!$B$1:$B$6230,0))))</f>
        <v/>
      </c>
      <c r="U2125" s="239"/>
      <c r="V2125" s="269" t="e">
        <f>IF(C2125="",NA(),MATCH($B2125&amp;$C2125,'Smelter Look-up'!$J:$J,0))</f>
        <v>#N/A</v>
      </c>
      <c r="W2125" s="270"/>
      <c r="X2125" s="270">
        <f t="shared" ca="1" si="103"/>
        <v>0</v>
      </c>
      <c r="Y2125" s="270"/>
      <c r="Z2125" s="270"/>
      <c r="AB2125" s="272" t="str">
        <f t="shared" si="104"/>
        <v/>
      </c>
    </row>
    <row r="2126" spans="1:28" s="271" customFormat="1" ht="20.25">
      <c r="A2126" s="215"/>
      <c r="B2126" s="216" t="str">
        <f>IF(LEN(A2126)=0,"",INDEX('Smelter Look-up'!$A:$A,MATCH($A2126,'Smelter Look-up'!$E:$E,0)))</f>
        <v/>
      </c>
      <c r="C2126" s="220" t="str">
        <f>IF(LEN(A2126)=0,"",INDEX('Smelter Look-up'!$C:$C,MATCH($A2126,'Smelter Look-up'!$E:$E,0)))</f>
        <v/>
      </c>
      <c r="D2126" s="216"/>
      <c r="E2126" s="216" t="str">
        <f ca="1">IF(ISERROR($V2126),"",OFFSET('Smelter Look-up'!$D$4,$V2126-4,0)&amp;"")</f>
        <v/>
      </c>
      <c r="F2126" s="216" t="str">
        <f ca="1">IF(ISERROR($V2126),"",OFFSET('Smelter Look-up'!$E$4,$V2126-4,0))</f>
        <v/>
      </c>
      <c r="G2126" s="216" t="str">
        <f ca="1">IF(C2126=$X$4,"Enter smelter details", IF(ISERROR($V2126),"",OFFSET('Smelter Look-up'!$F$4,$V2126-4,0)))</f>
        <v/>
      </c>
      <c r="H2126" s="217" t="str">
        <f ca="1">IF(ISERROR($V2126),"",OFFSET('Smelter Look-up'!$G$4,$V2126-4,0))</f>
        <v/>
      </c>
      <c r="I2126" s="218" t="str">
        <f ca="1">IF(ISERROR($V2126),"",OFFSET('Smelter Look-up'!$H$4,$V2126-4,0))</f>
        <v/>
      </c>
      <c r="J2126" s="218" t="str">
        <f ca="1">IF(ISERROR($V2126),"",OFFSET('Smelter Look-up'!$I$4,$V2126-4,0))</f>
        <v/>
      </c>
      <c r="K2126" s="267"/>
      <c r="L2126" s="267"/>
      <c r="M2126" s="267"/>
      <c r="N2126" s="267"/>
      <c r="O2126" s="267"/>
      <c r="P2126" s="219"/>
      <c r="Q2126" s="268"/>
      <c r="R2126" s="216" t="str">
        <f ca="1">IF(ISERROR($V2126),"",OFFSET('Smelter Look-up'!$C$4,$V2126-4,0)&amp;"")</f>
        <v/>
      </c>
      <c r="S2126" s="224" t="str">
        <f t="shared" ca="1" si="102"/>
        <v/>
      </c>
      <c r="T2126" s="224" t="str">
        <f ca="1">IF(B2126="","",IF(ISERROR(MATCH($J2126,SorP!$B$1:$B$6230,0)),"",INDIRECT("'SorP'!$A$"&amp;MATCH($J2126,SorP!$B$1:$B$6230,0))))</f>
        <v/>
      </c>
      <c r="U2126" s="239"/>
      <c r="V2126" s="269" t="e">
        <f>IF(C2126="",NA(),MATCH($B2126&amp;$C2126,'Smelter Look-up'!$J:$J,0))</f>
        <v>#N/A</v>
      </c>
      <c r="W2126" s="270"/>
      <c r="X2126" s="270">
        <f t="shared" ca="1" si="103"/>
        <v>0</v>
      </c>
      <c r="Y2126" s="270"/>
      <c r="Z2126" s="270"/>
      <c r="AB2126" s="272" t="str">
        <f t="shared" si="104"/>
        <v/>
      </c>
    </row>
    <row r="2127" spans="1:28" s="271" customFormat="1" ht="20.25">
      <c r="A2127" s="215"/>
      <c r="B2127" s="216" t="str">
        <f>IF(LEN(A2127)=0,"",INDEX('Smelter Look-up'!$A:$A,MATCH($A2127,'Smelter Look-up'!$E:$E,0)))</f>
        <v/>
      </c>
      <c r="C2127" s="220" t="str">
        <f>IF(LEN(A2127)=0,"",INDEX('Smelter Look-up'!$C:$C,MATCH($A2127,'Smelter Look-up'!$E:$E,0)))</f>
        <v/>
      </c>
      <c r="D2127" s="216"/>
      <c r="E2127" s="216" t="str">
        <f ca="1">IF(ISERROR($V2127),"",OFFSET('Smelter Look-up'!$D$4,$V2127-4,0)&amp;"")</f>
        <v/>
      </c>
      <c r="F2127" s="216" t="str">
        <f ca="1">IF(ISERROR($V2127),"",OFFSET('Smelter Look-up'!$E$4,$V2127-4,0))</f>
        <v/>
      </c>
      <c r="G2127" s="216" t="str">
        <f ca="1">IF(C2127=$X$4,"Enter smelter details", IF(ISERROR($V2127),"",OFFSET('Smelter Look-up'!$F$4,$V2127-4,0)))</f>
        <v/>
      </c>
      <c r="H2127" s="217" t="str">
        <f ca="1">IF(ISERROR($V2127),"",OFFSET('Smelter Look-up'!$G$4,$V2127-4,0))</f>
        <v/>
      </c>
      <c r="I2127" s="218" t="str">
        <f ca="1">IF(ISERROR($V2127),"",OFFSET('Smelter Look-up'!$H$4,$V2127-4,0))</f>
        <v/>
      </c>
      <c r="J2127" s="218" t="str">
        <f ca="1">IF(ISERROR($V2127),"",OFFSET('Smelter Look-up'!$I$4,$V2127-4,0))</f>
        <v/>
      </c>
      <c r="K2127" s="267"/>
      <c r="L2127" s="267"/>
      <c r="M2127" s="267"/>
      <c r="N2127" s="267"/>
      <c r="O2127" s="267"/>
      <c r="P2127" s="219"/>
      <c r="Q2127" s="268"/>
      <c r="R2127" s="216" t="str">
        <f ca="1">IF(ISERROR($V2127),"",OFFSET('Smelter Look-up'!$C$4,$V2127-4,0)&amp;"")</f>
        <v/>
      </c>
      <c r="S2127" s="224" t="str">
        <f t="shared" ca="1" si="102"/>
        <v/>
      </c>
      <c r="T2127" s="224" t="str">
        <f ca="1">IF(B2127="","",IF(ISERROR(MATCH($J2127,SorP!$B$1:$B$6230,0)),"",INDIRECT("'SorP'!$A$"&amp;MATCH($J2127,SorP!$B$1:$B$6230,0))))</f>
        <v/>
      </c>
      <c r="U2127" s="239"/>
      <c r="V2127" s="269" t="e">
        <f>IF(C2127="",NA(),MATCH($B2127&amp;$C2127,'Smelter Look-up'!$J:$J,0))</f>
        <v>#N/A</v>
      </c>
      <c r="W2127" s="270"/>
      <c r="X2127" s="270">
        <f t="shared" ca="1" si="103"/>
        <v>0</v>
      </c>
      <c r="Y2127" s="270"/>
      <c r="Z2127" s="270"/>
      <c r="AB2127" s="272" t="str">
        <f t="shared" si="104"/>
        <v/>
      </c>
    </row>
    <row r="2128" spans="1:28" s="271" customFormat="1" ht="20.25">
      <c r="A2128" s="215"/>
      <c r="B2128" s="216" t="str">
        <f>IF(LEN(A2128)=0,"",INDEX('Smelter Look-up'!$A:$A,MATCH($A2128,'Smelter Look-up'!$E:$E,0)))</f>
        <v/>
      </c>
      <c r="C2128" s="220" t="str">
        <f>IF(LEN(A2128)=0,"",INDEX('Smelter Look-up'!$C:$C,MATCH($A2128,'Smelter Look-up'!$E:$E,0)))</f>
        <v/>
      </c>
      <c r="D2128" s="216"/>
      <c r="E2128" s="216" t="str">
        <f ca="1">IF(ISERROR($V2128),"",OFFSET('Smelter Look-up'!$D$4,$V2128-4,0)&amp;"")</f>
        <v/>
      </c>
      <c r="F2128" s="216" t="str">
        <f ca="1">IF(ISERROR($V2128),"",OFFSET('Smelter Look-up'!$E$4,$V2128-4,0))</f>
        <v/>
      </c>
      <c r="G2128" s="216" t="str">
        <f ca="1">IF(C2128=$X$4,"Enter smelter details", IF(ISERROR($V2128),"",OFFSET('Smelter Look-up'!$F$4,$V2128-4,0)))</f>
        <v/>
      </c>
      <c r="H2128" s="217" t="str">
        <f ca="1">IF(ISERROR($V2128),"",OFFSET('Smelter Look-up'!$G$4,$V2128-4,0))</f>
        <v/>
      </c>
      <c r="I2128" s="218" t="str">
        <f ca="1">IF(ISERROR($V2128),"",OFFSET('Smelter Look-up'!$H$4,$V2128-4,0))</f>
        <v/>
      </c>
      <c r="J2128" s="218" t="str">
        <f ca="1">IF(ISERROR($V2128),"",OFFSET('Smelter Look-up'!$I$4,$V2128-4,0))</f>
        <v/>
      </c>
      <c r="K2128" s="267"/>
      <c r="L2128" s="267"/>
      <c r="M2128" s="267"/>
      <c r="N2128" s="267"/>
      <c r="O2128" s="267"/>
      <c r="P2128" s="219"/>
      <c r="Q2128" s="268"/>
      <c r="R2128" s="216" t="str">
        <f ca="1">IF(ISERROR($V2128),"",OFFSET('Smelter Look-up'!$C$4,$V2128-4,0)&amp;"")</f>
        <v/>
      </c>
      <c r="S2128" s="224" t="str">
        <f t="shared" ca="1" si="102"/>
        <v/>
      </c>
      <c r="T2128" s="224" t="str">
        <f ca="1">IF(B2128="","",IF(ISERROR(MATCH($J2128,SorP!$B$1:$B$6230,0)),"",INDIRECT("'SorP'!$A$"&amp;MATCH($J2128,SorP!$B$1:$B$6230,0))))</f>
        <v/>
      </c>
      <c r="U2128" s="239"/>
      <c r="V2128" s="269" t="e">
        <f>IF(C2128="",NA(),MATCH($B2128&amp;$C2128,'Smelter Look-up'!$J:$J,0))</f>
        <v>#N/A</v>
      </c>
      <c r="W2128" s="270"/>
      <c r="X2128" s="270">
        <f t="shared" ca="1" si="103"/>
        <v>0</v>
      </c>
      <c r="Y2128" s="270"/>
      <c r="Z2128" s="270"/>
      <c r="AB2128" s="272" t="str">
        <f t="shared" si="104"/>
        <v/>
      </c>
    </row>
    <row r="2129" spans="1:28" s="271" customFormat="1" ht="20.25">
      <c r="A2129" s="215"/>
      <c r="B2129" s="216" t="str">
        <f>IF(LEN(A2129)=0,"",INDEX('Smelter Look-up'!$A:$A,MATCH($A2129,'Smelter Look-up'!$E:$E,0)))</f>
        <v/>
      </c>
      <c r="C2129" s="220" t="str">
        <f>IF(LEN(A2129)=0,"",INDEX('Smelter Look-up'!$C:$C,MATCH($A2129,'Smelter Look-up'!$E:$E,0)))</f>
        <v/>
      </c>
      <c r="D2129" s="216"/>
      <c r="E2129" s="216" t="str">
        <f ca="1">IF(ISERROR($V2129),"",OFFSET('Smelter Look-up'!$D$4,$V2129-4,0)&amp;"")</f>
        <v/>
      </c>
      <c r="F2129" s="216" t="str">
        <f ca="1">IF(ISERROR($V2129),"",OFFSET('Smelter Look-up'!$E$4,$V2129-4,0))</f>
        <v/>
      </c>
      <c r="G2129" s="216" t="str">
        <f ca="1">IF(C2129=$X$4,"Enter smelter details", IF(ISERROR($V2129),"",OFFSET('Smelter Look-up'!$F$4,$V2129-4,0)))</f>
        <v/>
      </c>
      <c r="H2129" s="217" t="str">
        <f ca="1">IF(ISERROR($V2129),"",OFFSET('Smelter Look-up'!$G$4,$V2129-4,0))</f>
        <v/>
      </c>
      <c r="I2129" s="218" t="str">
        <f ca="1">IF(ISERROR($V2129),"",OFFSET('Smelter Look-up'!$H$4,$V2129-4,0))</f>
        <v/>
      </c>
      <c r="J2129" s="218" t="str">
        <f ca="1">IF(ISERROR($V2129),"",OFFSET('Smelter Look-up'!$I$4,$V2129-4,0))</f>
        <v/>
      </c>
      <c r="K2129" s="267"/>
      <c r="L2129" s="267"/>
      <c r="M2129" s="267"/>
      <c r="N2129" s="267"/>
      <c r="O2129" s="267"/>
      <c r="P2129" s="219"/>
      <c r="Q2129" s="268"/>
      <c r="R2129" s="216" t="str">
        <f ca="1">IF(ISERROR($V2129),"",OFFSET('Smelter Look-up'!$C$4,$V2129-4,0)&amp;"")</f>
        <v/>
      </c>
      <c r="S2129" s="224" t="str">
        <f t="shared" ca="1" si="102"/>
        <v/>
      </c>
      <c r="T2129" s="224" t="str">
        <f ca="1">IF(B2129="","",IF(ISERROR(MATCH($J2129,SorP!$B$1:$B$6230,0)),"",INDIRECT("'SorP'!$A$"&amp;MATCH($J2129,SorP!$B$1:$B$6230,0))))</f>
        <v/>
      </c>
      <c r="U2129" s="239"/>
      <c r="V2129" s="269" t="e">
        <f>IF(C2129="",NA(),MATCH($B2129&amp;$C2129,'Smelter Look-up'!$J:$J,0))</f>
        <v>#N/A</v>
      </c>
      <c r="W2129" s="270"/>
      <c r="X2129" s="270">
        <f t="shared" ca="1" si="103"/>
        <v>0</v>
      </c>
      <c r="Y2129" s="270"/>
      <c r="Z2129" s="270"/>
      <c r="AB2129" s="272" t="str">
        <f t="shared" si="104"/>
        <v/>
      </c>
    </row>
    <row r="2130" spans="1:28" s="271" customFormat="1" ht="20.25">
      <c r="A2130" s="215"/>
      <c r="B2130" s="216" t="str">
        <f>IF(LEN(A2130)=0,"",INDEX('Smelter Look-up'!$A:$A,MATCH($A2130,'Smelter Look-up'!$E:$E,0)))</f>
        <v/>
      </c>
      <c r="C2130" s="220" t="str">
        <f>IF(LEN(A2130)=0,"",INDEX('Smelter Look-up'!$C:$C,MATCH($A2130,'Smelter Look-up'!$E:$E,0)))</f>
        <v/>
      </c>
      <c r="D2130" s="216"/>
      <c r="E2130" s="216" t="str">
        <f ca="1">IF(ISERROR($V2130),"",OFFSET('Smelter Look-up'!$D$4,$V2130-4,0)&amp;"")</f>
        <v/>
      </c>
      <c r="F2130" s="216" t="str">
        <f ca="1">IF(ISERROR($V2130),"",OFFSET('Smelter Look-up'!$E$4,$V2130-4,0))</f>
        <v/>
      </c>
      <c r="G2130" s="216" t="str">
        <f ca="1">IF(C2130=$X$4,"Enter smelter details", IF(ISERROR($V2130),"",OFFSET('Smelter Look-up'!$F$4,$V2130-4,0)))</f>
        <v/>
      </c>
      <c r="H2130" s="217" t="str">
        <f ca="1">IF(ISERROR($V2130),"",OFFSET('Smelter Look-up'!$G$4,$V2130-4,0))</f>
        <v/>
      </c>
      <c r="I2130" s="218" t="str">
        <f ca="1">IF(ISERROR($V2130),"",OFFSET('Smelter Look-up'!$H$4,$V2130-4,0))</f>
        <v/>
      </c>
      <c r="J2130" s="218" t="str">
        <f ca="1">IF(ISERROR($V2130),"",OFFSET('Smelter Look-up'!$I$4,$V2130-4,0))</f>
        <v/>
      </c>
      <c r="K2130" s="267"/>
      <c r="L2130" s="267"/>
      <c r="M2130" s="267"/>
      <c r="N2130" s="267"/>
      <c r="O2130" s="267"/>
      <c r="P2130" s="219"/>
      <c r="Q2130" s="268"/>
      <c r="R2130" s="216" t="str">
        <f ca="1">IF(ISERROR($V2130),"",OFFSET('Smelter Look-up'!$C$4,$V2130-4,0)&amp;"")</f>
        <v/>
      </c>
      <c r="S2130" s="224" t="str">
        <f t="shared" ca="1" si="102"/>
        <v/>
      </c>
      <c r="T2130" s="224" t="str">
        <f ca="1">IF(B2130="","",IF(ISERROR(MATCH($J2130,SorP!$B$1:$B$6230,0)),"",INDIRECT("'SorP'!$A$"&amp;MATCH($J2130,SorP!$B$1:$B$6230,0))))</f>
        <v/>
      </c>
      <c r="U2130" s="239"/>
      <c r="V2130" s="269" t="e">
        <f>IF(C2130="",NA(),MATCH($B2130&amp;$C2130,'Smelter Look-up'!$J:$J,0))</f>
        <v>#N/A</v>
      </c>
      <c r="W2130" s="270"/>
      <c r="X2130" s="270">
        <f t="shared" ca="1" si="103"/>
        <v>0</v>
      </c>
      <c r="Y2130" s="270"/>
      <c r="Z2130" s="270"/>
      <c r="AB2130" s="272" t="str">
        <f t="shared" si="104"/>
        <v/>
      </c>
    </row>
    <row r="2131" spans="1:28" s="271" customFormat="1" ht="20.25">
      <c r="A2131" s="215"/>
      <c r="B2131" s="216" t="str">
        <f>IF(LEN(A2131)=0,"",INDEX('Smelter Look-up'!$A:$A,MATCH($A2131,'Smelter Look-up'!$E:$E,0)))</f>
        <v/>
      </c>
      <c r="C2131" s="220" t="str">
        <f>IF(LEN(A2131)=0,"",INDEX('Smelter Look-up'!$C:$C,MATCH($A2131,'Smelter Look-up'!$E:$E,0)))</f>
        <v/>
      </c>
      <c r="D2131" s="216"/>
      <c r="E2131" s="216" t="str">
        <f ca="1">IF(ISERROR($V2131),"",OFFSET('Smelter Look-up'!$D$4,$V2131-4,0)&amp;"")</f>
        <v/>
      </c>
      <c r="F2131" s="216" t="str">
        <f ca="1">IF(ISERROR($V2131),"",OFFSET('Smelter Look-up'!$E$4,$V2131-4,0))</f>
        <v/>
      </c>
      <c r="G2131" s="216" t="str">
        <f ca="1">IF(C2131=$X$4,"Enter smelter details", IF(ISERROR($V2131),"",OFFSET('Smelter Look-up'!$F$4,$V2131-4,0)))</f>
        <v/>
      </c>
      <c r="H2131" s="217" t="str">
        <f ca="1">IF(ISERROR($V2131),"",OFFSET('Smelter Look-up'!$G$4,$V2131-4,0))</f>
        <v/>
      </c>
      <c r="I2131" s="218" t="str">
        <f ca="1">IF(ISERROR($V2131),"",OFFSET('Smelter Look-up'!$H$4,$V2131-4,0))</f>
        <v/>
      </c>
      <c r="J2131" s="218" t="str">
        <f ca="1">IF(ISERROR($V2131),"",OFFSET('Smelter Look-up'!$I$4,$V2131-4,0))</f>
        <v/>
      </c>
      <c r="K2131" s="267"/>
      <c r="L2131" s="267"/>
      <c r="M2131" s="267"/>
      <c r="N2131" s="267"/>
      <c r="O2131" s="267"/>
      <c r="P2131" s="219"/>
      <c r="Q2131" s="268"/>
      <c r="R2131" s="216" t="str">
        <f ca="1">IF(ISERROR($V2131),"",OFFSET('Smelter Look-up'!$C$4,$V2131-4,0)&amp;"")</f>
        <v/>
      </c>
      <c r="S2131" s="224" t="str">
        <f t="shared" ca="1" si="102"/>
        <v/>
      </c>
      <c r="T2131" s="224" t="str">
        <f ca="1">IF(B2131="","",IF(ISERROR(MATCH($J2131,SorP!$B$1:$B$6230,0)),"",INDIRECT("'SorP'!$A$"&amp;MATCH($J2131,SorP!$B$1:$B$6230,0))))</f>
        <v/>
      </c>
      <c r="U2131" s="239"/>
      <c r="V2131" s="269" t="e">
        <f>IF(C2131="",NA(),MATCH($B2131&amp;$C2131,'Smelter Look-up'!$J:$J,0))</f>
        <v>#N/A</v>
      </c>
      <c r="W2131" s="270"/>
      <c r="X2131" s="270">
        <f t="shared" ca="1" si="103"/>
        <v>0</v>
      </c>
      <c r="Y2131" s="270"/>
      <c r="Z2131" s="270"/>
      <c r="AB2131" s="272" t="str">
        <f t="shared" si="104"/>
        <v/>
      </c>
    </row>
    <row r="2132" spans="1:28" s="271" customFormat="1" ht="20.25">
      <c r="A2132" s="215"/>
      <c r="B2132" s="216" t="str">
        <f>IF(LEN(A2132)=0,"",INDEX('Smelter Look-up'!$A:$A,MATCH($A2132,'Smelter Look-up'!$E:$E,0)))</f>
        <v/>
      </c>
      <c r="C2132" s="220" t="str">
        <f>IF(LEN(A2132)=0,"",INDEX('Smelter Look-up'!$C:$C,MATCH($A2132,'Smelter Look-up'!$E:$E,0)))</f>
        <v/>
      </c>
      <c r="D2132" s="216"/>
      <c r="E2132" s="216" t="str">
        <f ca="1">IF(ISERROR($V2132),"",OFFSET('Smelter Look-up'!$D$4,$V2132-4,0)&amp;"")</f>
        <v/>
      </c>
      <c r="F2132" s="216" t="str">
        <f ca="1">IF(ISERROR($V2132),"",OFFSET('Smelter Look-up'!$E$4,$V2132-4,0))</f>
        <v/>
      </c>
      <c r="G2132" s="216" t="str">
        <f ca="1">IF(C2132=$X$4,"Enter smelter details", IF(ISERROR($V2132),"",OFFSET('Smelter Look-up'!$F$4,$V2132-4,0)))</f>
        <v/>
      </c>
      <c r="H2132" s="217" t="str">
        <f ca="1">IF(ISERROR($V2132),"",OFFSET('Smelter Look-up'!$G$4,$V2132-4,0))</f>
        <v/>
      </c>
      <c r="I2132" s="218" t="str">
        <f ca="1">IF(ISERROR($V2132),"",OFFSET('Smelter Look-up'!$H$4,$V2132-4,0))</f>
        <v/>
      </c>
      <c r="J2132" s="218" t="str">
        <f ca="1">IF(ISERROR($V2132),"",OFFSET('Smelter Look-up'!$I$4,$V2132-4,0))</f>
        <v/>
      </c>
      <c r="K2132" s="267"/>
      <c r="L2132" s="267"/>
      <c r="M2132" s="267"/>
      <c r="N2132" s="267"/>
      <c r="O2132" s="267"/>
      <c r="P2132" s="219"/>
      <c r="Q2132" s="268"/>
      <c r="R2132" s="216" t="str">
        <f ca="1">IF(ISERROR($V2132),"",OFFSET('Smelter Look-up'!$C$4,$V2132-4,0)&amp;"")</f>
        <v/>
      </c>
      <c r="S2132" s="224" t="str">
        <f t="shared" ca="1" si="102"/>
        <v/>
      </c>
      <c r="T2132" s="224" t="str">
        <f ca="1">IF(B2132="","",IF(ISERROR(MATCH($J2132,SorP!$B$1:$B$6230,0)),"",INDIRECT("'SorP'!$A$"&amp;MATCH($J2132,SorP!$B$1:$B$6230,0))))</f>
        <v/>
      </c>
      <c r="U2132" s="239"/>
      <c r="V2132" s="269" t="e">
        <f>IF(C2132="",NA(),MATCH($B2132&amp;$C2132,'Smelter Look-up'!$J:$J,0))</f>
        <v>#N/A</v>
      </c>
      <c r="W2132" s="270"/>
      <c r="X2132" s="270">
        <f t="shared" ca="1" si="103"/>
        <v>0</v>
      </c>
      <c r="Y2132" s="270"/>
      <c r="Z2132" s="270"/>
      <c r="AB2132" s="272" t="str">
        <f t="shared" si="104"/>
        <v/>
      </c>
    </row>
    <row r="2133" spans="1:28" s="271" customFormat="1" ht="20.25">
      <c r="A2133" s="215"/>
      <c r="B2133" s="216" t="str">
        <f>IF(LEN(A2133)=0,"",INDEX('Smelter Look-up'!$A:$A,MATCH($A2133,'Smelter Look-up'!$E:$E,0)))</f>
        <v/>
      </c>
      <c r="C2133" s="220" t="str">
        <f>IF(LEN(A2133)=0,"",INDEX('Smelter Look-up'!$C:$C,MATCH($A2133,'Smelter Look-up'!$E:$E,0)))</f>
        <v/>
      </c>
      <c r="D2133" s="216"/>
      <c r="E2133" s="216" t="str">
        <f ca="1">IF(ISERROR($V2133),"",OFFSET('Smelter Look-up'!$D$4,$V2133-4,0)&amp;"")</f>
        <v/>
      </c>
      <c r="F2133" s="216" t="str">
        <f ca="1">IF(ISERROR($V2133),"",OFFSET('Smelter Look-up'!$E$4,$V2133-4,0))</f>
        <v/>
      </c>
      <c r="G2133" s="216" t="str">
        <f ca="1">IF(C2133=$X$4,"Enter smelter details", IF(ISERROR($V2133),"",OFFSET('Smelter Look-up'!$F$4,$V2133-4,0)))</f>
        <v/>
      </c>
      <c r="H2133" s="217" t="str">
        <f ca="1">IF(ISERROR($V2133),"",OFFSET('Smelter Look-up'!$G$4,$V2133-4,0))</f>
        <v/>
      </c>
      <c r="I2133" s="218" t="str">
        <f ca="1">IF(ISERROR($V2133),"",OFFSET('Smelter Look-up'!$H$4,$V2133-4,0))</f>
        <v/>
      </c>
      <c r="J2133" s="218" t="str">
        <f ca="1">IF(ISERROR($V2133),"",OFFSET('Smelter Look-up'!$I$4,$V2133-4,0))</f>
        <v/>
      </c>
      <c r="K2133" s="267"/>
      <c r="L2133" s="267"/>
      <c r="M2133" s="267"/>
      <c r="N2133" s="267"/>
      <c r="O2133" s="267"/>
      <c r="P2133" s="219"/>
      <c r="Q2133" s="268"/>
      <c r="R2133" s="216" t="str">
        <f ca="1">IF(ISERROR($V2133),"",OFFSET('Smelter Look-up'!$C$4,$V2133-4,0)&amp;"")</f>
        <v/>
      </c>
      <c r="S2133" s="224" t="str">
        <f t="shared" ca="1" si="102"/>
        <v/>
      </c>
      <c r="T2133" s="224" t="str">
        <f ca="1">IF(B2133="","",IF(ISERROR(MATCH($J2133,SorP!$B$1:$B$6230,0)),"",INDIRECT("'SorP'!$A$"&amp;MATCH($J2133,SorP!$B$1:$B$6230,0))))</f>
        <v/>
      </c>
      <c r="U2133" s="239"/>
      <c r="V2133" s="269" t="e">
        <f>IF(C2133="",NA(),MATCH($B2133&amp;$C2133,'Smelter Look-up'!$J:$J,0))</f>
        <v>#N/A</v>
      </c>
      <c r="W2133" s="270"/>
      <c r="X2133" s="270">
        <f t="shared" ca="1" si="103"/>
        <v>0</v>
      </c>
      <c r="Y2133" s="270"/>
      <c r="Z2133" s="270"/>
      <c r="AB2133" s="272" t="str">
        <f t="shared" si="104"/>
        <v/>
      </c>
    </row>
    <row r="2134" spans="1:28" s="271" customFormat="1" ht="20.25">
      <c r="A2134" s="215"/>
      <c r="B2134" s="216" t="str">
        <f>IF(LEN(A2134)=0,"",INDEX('Smelter Look-up'!$A:$A,MATCH($A2134,'Smelter Look-up'!$E:$E,0)))</f>
        <v/>
      </c>
      <c r="C2134" s="220" t="str">
        <f>IF(LEN(A2134)=0,"",INDEX('Smelter Look-up'!$C:$C,MATCH($A2134,'Smelter Look-up'!$E:$E,0)))</f>
        <v/>
      </c>
      <c r="D2134" s="216"/>
      <c r="E2134" s="216" t="str">
        <f ca="1">IF(ISERROR($V2134),"",OFFSET('Smelter Look-up'!$D$4,$V2134-4,0)&amp;"")</f>
        <v/>
      </c>
      <c r="F2134" s="216" t="str">
        <f ca="1">IF(ISERROR($V2134),"",OFFSET('Smelter Look-up'!$E$4,$V2134-4,0))</f>
        <v/>
      </c>
      <c r="G2134" s="216" t="str">
        <f ca="1">IF(C2134=$X$4,"Enter smelter details", IF(ISERROR($V2134),"",OFFSET('Smelter Look-up'!$F$4,$V2134-4,0)))</f>
        <v/>
      </c>
      <c r="H2134" s="217" t="str">
        <f ca="1">IF(ISERROR($V2134),"",OFFSET('Smelter Look-up'!$G$4,$V2134-4,0))</f>
        <v/>
      </c>
      <c r="I2134" s="218" t="str">
        <f ca="1">IF(ISERROR($V2134),"",OFFSET('Smelter Look-up'!$H$4,$V2134-4,0))</f>
        <v/>
      </c>
      <c r="J2134" s="218" t="str">
        <f ca="1">IF(ISERROR($V2134),"",OFFSET('Smelter Look-up'!$I$4,$V2134-4,0))</f>
        <v/>
      </c>
      <c r="K2134" s="267"/>
      <c r="L2134" s="267"/>
      <c r="M2134" s="267"/>
      <c r="N2134" s="267"/>
      <c r="O2134" s="267"/>
      <c r="P2134" s="219"/>
      <c r="Q2134" s="268"/>
      <c r="R2134" s="216" t="str">
        <f ca="1">IF(ISERROR($V2134),"",OFFSET('Smelter Look-up'!$C$4,$V2134-4,0)&amp;"")</f>
        <v/>
      </c>
      <c r="S2134" s="224" t="str">
        <f t="shared" ca="1" si="102"/>
        <v/>
      </c>
      <c r="T2134" s="224" t="str">
        <f ca="1">IF(B2134="","",IF(ISERROR(MATCH($J2134,SorP!$B$1:$B$6230,0)),"",INDIRECT("'SorP'!$A$"&amp;MATCH($J2134,SorP!$B$1:$B$6230,0))))</f>
        <v/>
      </c>
      <c r="U2134" s="239"/>
      <c r="V2134" s="269" t="e">
        <f>IF(C2134="",NA(),MATCH($B2134&amp;$C2134,'Smelter Look-up'!$J:$J,0))</f>
        <v>#N/A</v>
      </c>
      <c r="W2134" s="270"/>
      <c r="X2134" s="270">
        <f t="shared" ca="1" si="103"/>
        <v>0</v>
      </c>
      <c r="Y2134" s="270"/>
      <c r="Z2134" s="270"/>
      <c r="AB2134" s="272" t="str">
        <f t="shared" si="104"/>
        <v/>
      </c>
    </row>
    <row r="2135" spans="1:28" s="271" customFormat="1" ht="20.25">
      <c r="A2135" s="215"/>
      <c r="B2135" s="216" t="str">
        <f>IF(LEN(A2135)=0,"",INDEX('Smelter Look-up'!$A:$A,MATCH($A2135,'Smelter Look-up'!$E:$E,0)))</f>
        <v/>
      </c>
      <c r="C2135" s="220" t="str">
        <f>IF(LEN(A2135)=0,"",INDEX('Smelter Look-up'!$C:$C,MATCH($A2135,'Smelter Look-up'!$E:$E,0)))</f>
        <v/>
      </c>
      <c r="D2135" s="216"/>
      <c r="E2135" s="216" t="str">
        <f ca="1">IF(ISERROR($V2135),"",OFFSET('Smelter Look-up'!$D$4,$V2135-4,0)&amp;"")</f>
        <v/>
      </c>
      <c r="F2135" s="216" t="str">
        <f ca="1">IF(ISERROR($V2135),"",OFFSET('Smelter Look-up'!$E$4,$V2135-4,0))</f>
        <v/>
      </c>
      <c r="G2135" s="216" t="str">
        <f ca="1">IF(C2135=$X$4,"Enter smelter details", IF(ISERROR($V2135),"",OFFSET('Smelter Look-up'!$F$4,$V2135-4,0)))</f>
        <v/>
      </c>
      <c r="H2135" s="217" t="str">
        <f ca="1">IF(ISERROR($V2135),"",OFFSET('Smelter Look-up'!$G$4,$V2135-4,0))</f>
        <v/>
      </c>
      <c r="I2135" s="218" t="str">
        <f ca="1">IF(ISERROR($V2135),"",OFFSET('Smelter Look-up'!$H$4,$V2135-4,0))</f>
        <v/>
      </c>
      <c r="J2135" s="218" t="str">
        <f ca="1">IF(ISERROR($V2135),"",OFFSET('Smelter Look-up'!$I$4,$V2135-4,0))</f>
        <v/>
      </c>
      <c r="K2135" s="267"/>
      <c r="L2135" s="267"/>
      <c r="M2135" s="267"/>
      <c r="N2135" s="267"/>
      <c r="O2135" s="267"/>
      <c r="P2135" s="219"/>
      <c r="Q2135" s="268"/>
      <c r="R2135" s="216" t="str">
        <f ca="1">IF(ISERROR($V2135),"",OFFSET('Smelter Look-up'!$C$4,$V2135-4,0)&amp;"")</f>
        <v/>
      </c>
      <c r="S2135" s="224" t="str">
        <f t="shared" ca="1" si="102"/>
        <v/>
      </c>
      <c r="T2135" s="224" t="str">
        <f ca="1">IF(B2135="","",IF(ISERROR(MATCH($J2135,SorP!$B$1:$B$6230,0)),"",INDIRECT("'SorP'!$A$"&amp;MATCH($J2135,SorP!$B$1:$B$6230,0))))</f>
        <v/>
      </c>
      <c r="U2135" s="239"/>
      <c r="V2135" s="269" t="e">
        <f>IF(C2135="",NA(),MATCH($B2135&amp;$C2135,'Smelter Look-up'!$J:$J,0))</f>
        <v>#N/A</v>
      </c>
      <c r="W2135" s="270"/>
      <c r="X2135" s="270">
        <f t="shared" ca="1" si="103"/>
        <v>0</v>
      </c>
      <c r="Y2135" s="270"/>
      <c r="Z2135" s="270"/>
      <c r="AB2135" s="272" t="str">
        <f t="shared" si="104"/>
        <v/>
      </c>
    </row>
    <row r="2136" spans="1:28" s="271" customFormat="1" ht="20.25">
      <c r="A2136" s="215"/>
      <c r="B2136" s="216" t="str">
        <f>IF(LEN(A2136)=0,"",INDEX('Smelter Look-up'!$A:$A,MATCH($A2136,'Smelter Look-up'!$E:$E,0)))</f>
        <v/>
      </c>
      <c r="C2136" s="220" t="str">
        <f>IF(LEN(A2136)=0,"",INDEX('Smelter Look-up'!$C:$C,MATCH($A2136,'Smelter Look-up'!$E:$E,0)))</f>
        <v/>
      </c>
      <c r="D2136" s="216"/>
      <c r="E2136" s="216" t="str">
        <f ca="1">IF(ISERROR($V2136),"",OFFSET('Smelter Look-up'!$D$4,$V2136-4,0)&amp;"")</f>
        <v/>
      </c>
      <c r="F2136" s="216" t="str">
        <f ca="1">IF(ISERROR($V2136),"",OFFSET('Smelter Look-up'!$E$4,$V2136-4,0))</f>
        <v/>
      </c>
      <c r="G2136" s="216" t="str">
        <f ca="1">IF(C2136=$X$4,"Enter smelter details", IF(ISERROR($V2136),"",OFFSET('Smelter Look-up'!$F$4,$V2136-4,0)))</f>
        <v/>
      </c>
      <c r="H2136" s="217" t="str">
        <f ca="1">IF(ISERROR($V2136),"",OFFSET('Smelter Look-up'!$G$4,$V2136-4,0))</f>
        <v/>
      </c>
      <c r="I2136" s="218" t="str">
        <f ca="1">IF(ISERROR($V2136),"",OFFSET('Smelter Look-up'!$H$4,$V2136-4,0))</f>
        <v/>
      </c>
      <c r="J2136" s="218" t="str">
        <f ca="1">IF(ISERROR($V2136),"",OFFSET('Smelter Look-up'!$I$4,$V2136-4,0))</f>
        <v/>
      </c>
      <c r="K2136" s="267"/>
      <c r="L2136" s="267"/>
      <c r="M2136" s="267"/>
      <c r="N2136" s="267"/>
      <c r="O2136" s="267"/>
      <c r="P2136" s="219"/>
      <c r="Q2136" s="268"/>
      <c r="R2136" s="216" t="str">
        <f ca="1">IF(ISERROR($V2136),"",OFFSET('Smelter Look-up'!$C$4,$V2136-4,0)&amp;"")</f>
        <v/>
      </c>
      <c r="S2136" s="224" t="str">
        <f t="shared" ca="1" si="102"/>
        <v/>
      </c>
      <c r="T2136" s="224" t="str">
        <f ca="1">IF(B2136="","",IF(ISERROR(MATCH($J2136,SorP!$B$1:$B$6230,0)),"",INDIRECT("'SorP'!$A$"&amp;MATCH($J2136,SorP!$B$1:$B$6230,0))))</f>
        <v/>
      </c>
      <c r="U2136" s="239"/>
      <c r="V2136" s="269" t="e">
        <f>IF(C2136="",NA(),MATCH($B2136&amp;$C2136,'Smelter Look-up'!$J:$J,0))</f>
        <v>#N/A</v>
      </c>
      <c r="W2136" s="270"/>
      <c r="X2136" s="270">
        <f t="shared" ca="1" si="103"/>
        <v>0</v>
      </c>
      <c r="Y2136" s="270"/>
      <c r="Z2136" s="270"/>
      <c r="AB2136" s="272" t="str">
        <f t="shared" si="104"/>
        <v/>
      </c>
    </row>
    <row r="2137" spans="1:28" s="271" customFormat="1" ht="20.25">
      <c r="A2137" s="215"/>
      <c r="B2137" s="216" t="str">
        <f>IF(LEN(A2137)=0,"",INDEX('Smelter Look-up'!$A:$A,MATCH($A2137,'Smelter Look-up'!$E:$E,0)))</f>
        <v/>
      </c>
      <c r="C2137" s="220" t="str">
        <f>IF(LEN(A2137)=0,"",INDEX('Smelter Look-up'!$C:$C,MATCH($A2137,'Smelter Look-up'!$E:$E,0)))</f>
        <v/>
      </c>
      <c r="D2137" s="216"/>
      <c r="E2137" s="216" t="str">
        <f ca="1">IF(ISERROR($V2137),"",OFFSET('Smelter Look-up'!$D$4,$V2137-4,0)&amp;"")</f>
        <v/>
      </c>
      <c r="F2137" s="216" t="str">
        <f ca="1">IF(ISERROR($V2137),"",OFFSET('Smelter Look-up'!$E$4,$V2137-4,0))</f>
        <v/>
      </c>
      <c r="G2137" s="216" t="str">
        <f ca="1">IF(C2137=$X$4,"Enter smelter details", IF(ISERROR($V2137),"",OFFSET('Smelter Look-up'!$F$4,$V2137-4,0)))</f>
        <v/>
      </c>
      <c r="H2137" s="217" t="str">
        <f ca="1">IF(ISERROR($V2137),"",OFFSET('Smelter Look-up'!$G$4,$V2137-4,0))</f>
        <v/>
      </c>
      <c r="I2137" s="218" t="str">
        <f ca="1">IF(ISERROR($V2137),"",OFFSET('Smelter Look-up'!$H$4,$V2137-4,0))</f>
        <v/>
      </c>
      <c r="J2137" s="218" t="str">
        <f ca="1">IF(ISERROR($V2137),"",OFFSET('Smelter Look-up'!$I$4,$V2137-4,0))</f>
        <v/>
      </c>
      <c r="K2137" s="267"/>
      <c r="L2137" s="267"/>
      <c r="M2137" s="267"/>
      <c r="N2137" s="267"/>
      <c r="O2137" s="267"/>
      <c r="P2137" s="219"/>
      <c r="Q2137" s="268"/>
      <c r="R2137" s="216" t="str">
        <f ca="1">IF(ISERROR($V2137),"",OFFSET('Smelter Look-up'!$C$4,$V2137-4,0)&amp;"")</f>
        <v/>
      </c>
      <c r="S2137" s="224" t="str">
        <f t="shared" ca="1" si="102"/>
        <v/>
      </c>
      <c r="T2137" s="224" t="str">
        <f ca="1">IF(B2137="","",IF(ISERROR(MATCH($J2137,SorP!$B$1:$B$6230,0)),"",INDIRECT("'SorP'!$A$"&amp;MATCH($J2137,SorP!$B$1:$B$6230,0))))</f>
        <v/>
      </c>
      <c r="U2137" s="239"/>
      <c r="V2137" s="269" t="e">
        <f>IF(C2137="",NA(),MATCH($B2137&amp;$C2137,'Smelter Look-up'!$J:$J,0))</f>
        <v>#N/A</v>
      </c>
      <c r="W2137" s="270"/>
      <c r="X2137" s="270">
        <f t="shared" ca="1" si="103"/>
        <v>0</v>
      </c>
      <c r="Y2137" s="270"/>
      <c r="Z2137" s="270"/>
      <c r="AB2137" s="272" t="str">
        <f t="shared" si="104"/>
        <v/>
      </c>
    </row>
    <row r="2138" spans="1:28" s="271" customFormat="1" ht="20.25">
      <c r="A2138" s="215"/>
      <c r="B2138" s="216" t="str">
        <f>IF(LEN(A2138)=0,"",INDEX('Smelter Look-up'!$A:$A,MATCH($A2138,'Smelter Look-up'!$E:$E,0)))</f>
        <v/>
      </c>
      <c r="C2138" s="220" t="str">
        <f>IF(LEN(A2138)=0,"",INDEX('Smelter Look-up'!$C:$C,MATCH($A2138,'Smelter Look-up'!$E:$E,0)))</f>
        <v/>
      </c>
      <c r="D2138" s="216"/>
      <c r="E2138" s="216" t="str">
        <f ca="1">IF(ISERROR($V2138),"",OFFSET('Smelter Look-up'!$D$4,$V2138-4,0)&amp;"")</f>
        <v/>
      </c>
      <c r="F2138" s="216" t="str">
        <f ca="1">IF(ISERROR($V2138),"",OFFSET('Smelter Look-up'!$E$4,$V2138-4,0))</f>
        <v/>
      </c>
      <c r="G2138" s="216" t="str">
        <f ca="1">IF(C2138=$X$4,"Enter smelter details", IF(ISERROR($V2138),"",OFFSET('Smelter Look-up'!$F$4,$V2138-4,0)))</f>
        <v/>
      </c>
      <c r="H2138" s="217" t="str">
        <f ca="1">IF(ISERROR($V2138),"",OFFSET('Smelter Look-up'!$G$4,$V2138-4,0))</f>
        <v/>
      </c>
      <c r="I2138" s="218" t="str">
        <f ca="1">IF(ISERROR($V2138),"",OFFSET('Smelter Look-up'!$H$4,$V2138-4,0))</f>
        <v/>
      </c>
      <c r="J2138" s="218" t="str">
        <f ca="1">IF(ISERROR($V2138),"",OFFSET('Smelter Look-up'!$I$4,$V2138-4,0))</f>
        <v/>
      </c>
      <c r="K2138" s="267"/>
      <c r="L2138" s="267"/>
      <c r="M2138" s="267"/>
      <c r="N2138" s="267"/>
      <c r="O2138" s="267"/>
      <c r="P2138" s="219"/>
      <c r="Q2138" s="268"/>
      <c r="R2138" s="216" t="str">
        <f ca="1">IF(ISERROR($V2138),"",OFFSET('Smelter Look-up'!$C$4,$V2138-4,0)&amp;"")</f>
        <v/>
      </c>
      <c r="S2138" s="224" t="str">
        <f t="shared" ca="1" si="102"/>
        <v/>
      </c>
      <c r="T2138" s="224" t="str">
        <f ca="1">IF(B2138="","",IF(ISERROR(MATCH($J2138,SorP!$B$1:$B$6230,0)),"",INDIRECT("'SorP'!$A$"&amp;MATCH($J2138,SorP!$B$1:$B$6230,0))))</f>
        <v/>
      </c>
      <c r="U2138" s="239"/>
      <c r="V2138" s="269" t="e">
        <f>IF(C2138="",NA(),MATCH($B2138&amp;$C2138,'Smelter Look-up'!$J:$J,0))</f>
        <v>#N/A</v>
      </c>
      <c r="W2138" s="270"/>
      <c r="X2138" s="270">
        <f t="shared" ca="1" si="103"/>
        <v>0</v>
      </c>
      <c r="Y2138" s="270"/>
      <c r="Z2138" s="270"/>
      <c r="AB2138" s="272" t="str">
        <f t="shared" si="104"/>
        <v/>
      </c>
    </row>
    <row r="2139" spans="1:28" s="271" customFormat="1" ht="20.25">
      <c r="A2139" s="215"/>
      <c r="B2139" s="216" t="str">
        <f>IF(LEN(A2139)=0,"",INDEX('Smelter Look-up'!$A:$A,MATCH($A2139,'Smelter Look-up'!$E:$E,0)))</f>
        <v/>
      </c>
      <c r="C2139" s="220" t="str">
        <f>IF(LEN(A2139)=0,"",INDEX('Smelter Look-up'!$C:$C,MATCH($A2139,'Smelter Look-up'!$E:$E,0)))</f>
        <v/>
      </c>
      <c r="D2139" s="216"/>
      <c r="E2139" s="216" t="str">
        <f ca="1">IF(ISERROR($V2139),"",OFFSET('Smelter Look-up'!$D$4,$V2139-4,0)&amp;"")</f>
        <v/>
      </c>
      <c r="F2139" s="216" t="str">
        <f ca="1">IF(ISERROR($V2139),"",OFFSET('Smelter Look-up'!$E$4,$V2139-4,0))</f>
        <v/>
      </c>
      <c r="G2139" s="216" t="str">
        <f ca="1">IF(C2139=$X$4,"Enter smelter details", IF(ISERROR($V2139),"",OFFSET('Smelter Look-up'!$F$4,$V2139-4,0)))</f>
        <v/>
      </c>
      <c r="H2139" s="217" t="str">
        <f ca="1">IF(ISERROR($V2139),"",OFFSET('Smelter Look-up'!$G$4,$V2139-4,0))</f>
        <v/>
      </c>
      <c r="I2139" s="218" t="str">
        <f ca="1">IF(ISERROR($V2139),"",OFFSET('Smelter Look-up'!$H$4,$V2139-4,0))</f>
        <v/>
      </c>
      <c r="J2139" s="218" t="str">
        <f ca="1">IF(ISERROR($V2139),"",OFFSET('Smelter Look-up'!$I$4,$V2139-4,0))</f>
        <v/>
      </c>
      <c r="K2139" s="267"/>
      <c r="L2139" s="267"/>
      <c r="M2139" s="267"/>
      <c r="N2139" s="267"/>
      <c r="O2139" s="267"/>
      <c r="P2139" s="219"/>
      <c r="Q2139" s="268"/>
      <c r="R2139" s="216" t="str">
        <f ca="1">IF(ISERROR($V2139),"",OFFSET('Smelter Look-up'!$C$4,$V2139-4,0)&amp;"")</f>
        <v/>
      </c>
      <c r="S2139" s="224" t="str">
        <f t="shared" ca="1" si="102"/>
        <v/>
      </c>
      <c r="T2139" s="224" t="str">
        <f ca="1">IF(B2139="","",IF(ISERROR(MATCH($J2139,SorP!$B$1:$B$6230,0)),"",INDIRECT("'SorP'!$A$"&amp;MATCH($J2139,SorP!$B$1:$B$6230,0))))</f>
        <v/>
      </c>
      <c r="U2139" s="239"/>
      <c r="V2139" s="269" t="e">
        <f>IF(C2139="",NA(),MATCH($B2139&amp;$C2139,'Smelter Look-up'!$J:$J,0))</f>
        <v>#N/A</v>
      </c>
      <c r="W2139" s="270"/>
      <c r="X2139" s="270">
        <f t="shared" ca="1" si="103"/>
        <v>0</v>
      </c>
      <c r="Y2139" s="270"/>
      <c r="Z2139" s="270"/>
      <c r="AB2139" s="272" t="str">
        <f t="shared" si="104"/>
        <v/>
      </c>
    </row>
    <row r="2140" spans="1:28" s="271" customFormat="1" ht="20.25">
      <c r="A2140" s="215"/>
      <c r="B2140" s="216" t="str">
        <f>IF(LEN(A2140)=0,"",INDEX('Smelter Look-up'!$A:$A,MATCH($A2140,'Smelter Look-up'!$E:$E,0)))</f>
        <v/>
      </c>
      <c r="C2140" s="220" t="str">
        <f>IF(LEN(A2140)=0,"",INDEX('Smelter Look-up'!$C:$C,MATCH($A2140,'Smelter Look-up'!$E:$E,0)))</f>
        <v/>
      </c>
      <c r="D2140" s="216"/>
      <c r="E2140" s="216" t="str">
        <f ca="1">IF(ISERROR($V2140),"",OFFSET('Smelter Look-up'!$D$4,$V2140-4,0)&amp;"")</f>
        <v/>
      </c>
      <c r="F2140" s="216" t="str">
        <f ca="1">IF(ISERROR($V2140),"",OFFSET('Smelter Look-up'!$E$4,$V2140-4,0))</f>
        <v/>
      </c>
      <c r="G2140" s="216" t="str">
        <f ca="1">IF(C2140=$X$4,"Enter smelter details", IF(ISERROR($V2140),"",OFFSET('Smelter Look-up'!$F$4,$V2140-4,0)))</f>
        <v/>
      </c>
      <c r="H2140" s="217" t="str">
        <f ca="1">IF(ISERROR($V2140),"",OFFSET('Smelter Look-up'!$G$4,$V2140-4,0))</f>
        <v/>
      </c>
      <c r="I2140" s="218" t="str">
        <f ca="1">IF(ISERROR($V2140),"",OFFSET('Smelter Look-up'!$H$4,$V2140-4,0))</f>
        <v/>
      </c>
      <c r="J2140" s="218" t="str">
        <f ca="1">IF(ISERROR($V2140),"",OFFSET('Smelter Look-up'!$I$4,$V2140-4,0))</f>
        <v/>
      </c>
      <c r="K2140" s="267"/>
      <c r="L2140" s="267"/>
      <c r="M2140" s="267"/>
      <c r="N2140" s="267"/>
      <c r="O2140" s="267"/>
      <c r="P2140" s="219"/>
      <c r="Q2140" s="268"/>
      <c r="R2140" s="216" t="str">
        <f ca="1">IF(ISERROR($V2140),"",OFFSET('Smelter Look-up'!$C$4,$V2140-4,0)&amp;"")</f>
        <v/>
      </c>
      <c r="S2140" s="224" t="str">
        <f t="shared" ca="1" si="102"/>
        <v/>
      </c>
      <c r="T2140" s="224" t="str">
        <f ca="1">IF(B2140="","",IF(ISERROR(MATCH($J2140,SorP!$B$1:$B$6230,0)),"",INDIRECT("'SorP'!$A$"&amp;MATCH($J2140,SorP!$B$1:$B$6230,0))))</f>
        <v/>
      </c>
      <c r="U2140" s="239"/>
      <c r="V2140" s="269" t="e">
        <f>IF(C2140="",NA(),MATCH($B2140&amp;$C2140,'Smelter Look-up'!$J:$J,0))</f>
        <v>#N/A</v>
      </c>
      <c r="W2140" s="270"/>
      <c r="X2140" s="270">
        <f t="shared" ca="1" si="103"/>
        <v>0</v>
      </c>
      <c r="Y2140" s="270"/>
      <c r="Z2140" s="270"/>
      <c r="AB2140" s="272" t="str">
        <f t="shared" si="104"/>
        <v/>
      </c>
    </row>
    <row r="2141" spans="1:28" s="271" customFormat="1" ht="20.25">
      <c r="A2141" s="215"/>
      <c r="B2141" s="216" t="str">
        <f>IF(LEN(A2141)=0,"",INDEX('Smelter Look-up'!$A:$A,MATCH($A2141,'Smelter Look-up'!$E:$E,0)))</f>
        <v/>
      </c>
      <c r="C2141" s="220" t="str">
        <f>IF(LEN(A2141)=0,"",INDEX('Smelter Look-up'!$C:$C,MATCH($A2141,'Smelter Look-up'!$E:$E,0)))</f>
        <v/>
      </c>
      <c r="D2141" s="216"/>
      <c r="E2141" s="216" t="str">
        <f ca="1">IF(ISERROR($V2141),"",OFFSET('Smelter Look-up'!$D$4,$V2141-4,0)&amp;"")</f>
        <v/>
      </c>
      <c r="F2141" s="216" t="str">
        <f ca="1">IF(ISERROR($V2141),"",OFFSET('Smelter Look-up'!$E$4,$V2141-4,0))</f>
        <v/>
      </c>
      <c r="G2141" s="216" t="str">
        <f ca="1">IF(C2141=$X$4,"Enter smelter details", IF(ISERROR($V2141),"",OFFSET('Smelter Look-up'!$F$4,$V2141-4,0)))</f>
        <v/>
      </c>
      <c r="H2141" s="217" t="str">
        <f ca="1">IF(ISERROR($V2141),"",OFFSET('Smelter Look-up'!$G$4,$V2141-4,0))</f>
        <v/>
      </c>
      <c r="I2141" s="218" t="str">
        <f ca="1">IF(ISERROR($V2141),"",OFFSET('Smelter Look-up'!$H$4,$V2141-4,0))</f>
        <v/>
      </c>
      <c r="J2141" s="218" t="str">
        <f ca="1">IF(ISERROR($V2141),"",OFFSET('Smelter Look-up'!$I$4,$V2141-4,0))</f>
        <v/>
      </c>
      <c r="K2141" s="267"/>
      <c r="L2141" s="267"/>
      <c r="M2141" s="267"/>
      <c r="N2141" s="267"/>
      <c r="O2141" s="267"/>
      <c r="P2141" s="219"/>
      <c r="Q2141" s="268"/>
      <c r="R2141" s="216" t="str">
        <f ca="1">IF(ISERROR($V2141),"",OFFSET('Smelter Look-up'!$C$4,$V2141-4,0)&amp;"")</f>
        <v/>
      </c>
      <c r="S2141" s="224" t="str">
        <f t="shared" ca="1" si="102"/>
        <v/>
      </c>
      <c r="T2141" s="224" t="str">
        <f ca="1">IF(B2141="","",IF(ISERROR(MATCH($J2141,SorP!$B$1:$B$6230,0)),"",INDIRECT("'SorP'!$A$"&amp;MATCH($J2141,SorP!$B$1:$B$6230,0))))</f>
        <v/>
      </c>
      <c r="U2141" s="239"/>
      <c r="V2141" s="269" t="e">
        <f>IF(C2141="",NA(),MATCH($B2141&amp;$C2141,'Smelter Look-up'!$J:$J,0))</f>
        <v>#N/A</v>
      </c>
      <c r="W2141" s="270"/>
      <c r="X2141" s="270">
        <f t="shared" ca="1" si="103"/>
        <v>0</v>
      </c>
      <c r="Y2141" s="270"/>
      <c r="Z2141" s="270"/>
      <c r="AB2141" s="272" t="str">
        <f t="shared" si="104"/>
        <v/>
      </c>
    </row>
    <row r="2142" spans="1:28" s="271" customFormat="1" ht="20.25">
      <c r="A2142" s="215"/>
      <c r="B2142" s="216" t="str">
        <f>IF(LEN(A2142)=0,"",INDEX('Smelter Look-up'!$A:$A,MATCH($A2142,'Smelter Look-up'!$E:$E,0)))</f>
        <v/>
      </c>
      <c r="C2142" s="220" t="str">
        <f>IF(LEN(A2142)=0,"",INDEX('Smelter Look-up'!$C:$C,MATCH($A2142,'Smelter Look-up'!$E:$E,0)))</f>
        <v/>
      </c>
      <c r="D2142" s="216"/>
      <c r="E2142" s="216" t="str">
        <f ca="1">IF(ISERROR($V2142),"",OFFSET('Smelter Look-up'!$D$4,$V2142-4,0)&amp;"")</f>
        <v/>
      </c>
      <c r="F2142" s="216" t="str">
        <f ca="1">IF(ISERROR($V2142),"",OFFSET('Smelter Look-up'!$E$4,$V2142-4,0))</f>
        <v/>
      </c>
      <c r="G2142" s="216" t="str">
        <f ca="1">IF(C2142=$X$4,"Enter smelter details", IF(ISERROR($V2142),"",OFFSET('Smelter Look-up'!$F$4,$V2142-4,0)))</f>
        <v/>
      </c>
      <c r="H2142" s="217" t="str">
        <f ca="1">IF(ISERROR($V2142),"",OFFSET('Smelter Look-up'!$G$4,$V2142-4,0))</f>
        <v/>
      </c>
      <c r="I2142" s="218" t="str">
        <f ca="1">IF(ISERROR($V2142),"",OFFSET('Smelter Look-up'!$H$4,$V2142-4,0))</f>
        <v/>
      </c>
      <c r="J2142" s="218" t="str">
        <f ca="1">IF(ISERROR($V2142),"",OFFSET('Smelter Look-up'!$I$4,$V2142-4,0))</f>
        <v/>
      </c>
      <c r="K2142" s="267"/>
      <c r="L2142" s="267"/>
      <c r="M2142" s="267"/>
      <c r="N2142" s="267"/>
      <c r="O2142" s="267"/>
      <c r="P2142" s="219"/>
      <c r="Q2142" s="268"/>
      <c r="R2142" s="216" t="str">
        <f ca="1">IF(ISERROR($V2142),"",OFFSET('Smelter Look-up'!$C$4,$V2142-4,0)&amp;"")</f>
        <v/>
      </c>
      <c r="S2142" s="224" t="str">
        <f t="shared" ca="1" si="102"/>
        <v/>
      </c>
      <c r="T2142" s="224" t="str">
        <f ca="1">IF(B2142="","",IF(ISERROR(MATCH($J2142,SorP!$B$1:$B$6230,0)),"",INDIRECT("'SorP'!$A$"&amp;MATCH($J2142,SorP!$B$1:$B$6230,0))))</f>
        <v/>
      </c>
      <c r="U2142" s="239"/>
      <c r="V2142" s="269" t="e">
        <f>IF(C2142="",NA(),MATCH($B2142&amp;$C2142,'Smelter Look-up'!$J:$J,0))</f>
        <v>#N/A</v>
      </c>
      <c r="W2142" s="270"/>
      <c r="X2142" s="270">
        <f t="shared" ca="1" si="103"/>
        <v>0</v>
      </c>
      <c r="Y2142" s="270"/>
      <c r="Z2142" s="270"/>
      <c r="AB2142" s="272" t="str">
        <f t="shared" si="104"/>
        <v/>
      </c>
    </row>
    <row r="2143" spans="1:28" s="271" customFormat="1" ht="20.25">
      <c r="A2143" s="215"/>
      <c r="B2143" s="216" t="str">
        <f>IF(LEN(A2143)=0,"",INDEX('Smelter Look-up'!$A:$A,MATCH($A2143,'Smelter Look-up'!$E:$E,0)))</f>
        <v/>
      </c>
      <c r="C2143" s="220" t="str">
        <f>IF(LEN(A2143)=0,"",INDEX('Smelter Look-up'!$C:$C,MATCH($A2143,'Smelter Look-up'!$E:$E,0)))</f>
        <v/>
      </c>
      <c r="D2143" s="216"/>
      <c r="E2143" s="216" t="str">
        <f ca="1">IF(ISERROR($V2143),"",OFFSET('Smelter Look-up'!$D$4,$V2143-4,0)&amp;"")</f>
        <v/>
      </c>
      <c r="F2143" s="216" t="str">
        <f ca="1">IF(ISERROR($V2143),"",OFFSET('Smelter Look-up'!$E$4,$V2143-4,0))</f>
        <v/>
      </c>
      <c r="G2143" s="216" t="str">
        <f ca="1">IF(C2143=$X$4,"Enter smelter details", IF(ISERROR($V2143),"",OFFSET('Smelter Look-up'!$F$4,$V2143-4,0)))</f>
        <v/>
      </c>
      <c r="H2143" s="217" t="str">
        <f ca="1">IF(ISERROR($V2143),"",OFFSET('Smelter Look-up'!$G$4,$V2143-4,0))</f>
        <v/>
      </c>
      <c r="I2143" s="218" t="str">
        <f ca="1">IF(ISERROR($V2143),"",OFFSET('Smelter Look-up'!$H$4,$V2143-4,0))</f>
        <v/>
      </c>
      <c r="J2143" s="218" t="str">
        <f ca="1">IF(ISERROR($V2143),"",OFFSET('Smelter Look-up'!$I$4,$V2143-4,0))</f>
        <v/>
      </c>
      <c r="K2143" s="267"/>
      <c r="L2143" s="267"/>
      <c r="M2143" s="267"/>
      <c r="N2143" s="267"/>
      <c r="O2143" s="267"/>
      <c r="P2143" s="219"/>
      <c r="Q2143" s="268"/>
      <c r="R2143" s="216" t="str">
        <f ca="1">IF(ISERROR($V2143),"",OFFSET('Smelter Look-up'!$C$4,$V2143-4,0)&amp;"")</f>
        <v/>
      </c>
      <c r="S2143" s="224" t="str">
        <f t="shared" ca="1" si="102"/>
        <v/>
      </c>
      <c r="T2143" s="224" t="str">
        <f ca="1">IF(B2143="","",IF(ISERROR(MATCH($J2143,SorP!$B$1:$B$6230,0)),"",INDIRECT("'SorP'!$A$"&amp;MATCH($J2143,SorP!$B$1:$B$6230,0))))</f>
        <v/>
      </c>
      <c r="U2143" s="239"/>
      <c r="V2143" s="269" t="e">
        <f>IF(C2143="",NA(),MATCH($B2143&amp;$C2143,'Smelter Look-up'!$J:$J,0))</f>
        <v>#N/A</v>
      </c>
      <c r="W2143" s="270"/>
      <c r="X2143" s="270">
        <f t="shared" ca="1" si="103"/>
        <v>0</v>
      </c>
      <c r="Y2143" s="270"/>
      <c r="Z2143" s="270"/>
      <c r="AB2143" s="272" t="str">
        <f t="shared" si="104"/>
        <v/>
      </c>
    </row>
    <row r="2144" spans="1:28" s="271" customFormat="1" ht="20.25">
      <c r="A2144" s="215"/>
      <c r="B2144" s="216" t="str">
        <f>IF(LEN(A2144)=0,"",INDEX('Smelter Look-up'!$A:$A,MATCH($A2144,'Smelter Look-up'!$E:$E,0)))</f>
        <v/>
      </c>
      <c r="C2144" s="220" t="str">
        <f>IF(LEN(A2144)=0,"",INDEX('Smelter Look-up'!$C:$C,MATCH($A2144,'Smelter Look-up'!$E:$E,0)))</f>
        <v/>
      </c>
      <c r="D2144" s="216"/>
      <c r="E2144" s="216" t="str">
        <f ca="1">IF(ISERROR($V2144),"",OFFSET('Smelter Look-up'!$D$4,$V2144-4,0)&amp;"")</f>
        <v/>
      </c>
      <c r="F2144" s="216" t="str">
        <f ca="1">IF(ISERROR($V2144),"",OFFSET('Smelter Look-up'!$E$4,$V2144-4,0))</f>
        <v/>
      </c>
      <c r="G2144" s="216" t="str">
        <f ca="1">IF(C2144=$X$4,"Enter smelter details", IF(ISERROR($V2144),"",OFFSET('Smelter Look-up'!$F$4,$V2144-4,0)))</f>
        <v/>
      </c>
      <c r="H2144" s="217" t="str">
        <f ca="1">IF(ISERROR($V2144),"",OFFSET('Smelter Look-up'!$G$4,$V2144-4,0))</f>
        <v/>
      </c>
      <c r="I2144" s="218" t="str">
        <f ca="1">IF(ISERROR($V2144),"",OFFSET('Smelter Look-up'!$H$4,$V2144-4,0))</f>
        <v/>
      </c>
      <c r="J2144" s="218" t="str">
        <f ca="1">IF(ISERROR($V2144),"",OFFSET('Smelter Look-up'!$I$4,$V2144-4,0))</f>
        <v/>
      </c>
      <c r="K2144" s="267"/>
      <c r="L2144" s="267"/>
      <c r="M2144" s="267"/>
      <c r="N2144" s="267"/>
      <c r="O2144" s="267"/>
      <c r="P2144" s="219"/>
      <c r="Q2144" s="268"/>
      <c r="R2144" s="216" t="str">
        <f ca="1">IF(ISERROR($V2144),"",OFFSET('Smelter Look-up'!$C$4,$V2144-4,0)&amp;"")</f>
        <v/>
      </c>
      <c r="S2144" s="224" t="str">
        <f t="shared" ca="1" si="102"/>
        <v/>
      </c>
      <c r="T2144" s="224" t="str">
        <f ca="1">IF(B2144="","",IF(ISERROR(MATCH($J2144,SorP!$B$1:$B$6230,0)),"",INDIRECT("'SorP'!$A$"&amp;MATCH($J2144,SorP!$B$1:$B$6230,0))))</f>
        <v/>
      </c>
      <c r="U2144" s="239"/>
      <c r="V2144" s="269" t="e">
        <f>IF(C2144="",NA(),MATCH($B2144&amp;$C2144,'Smelter Look-up'!$J:$J,0))</f>
        <v>#N/A</v>
      </c>
      <c r="W2144" s="270"/>
      <c r="X2144" s="270">
        <f t="shared" ca="1" si="103"/>
        <v>0</v>
      </c>
      <c r="Y2144" s="270"/>
      <c r="Z2144" s="270"/>
      <c r="AB2144" s="272" t="str">
        <f t="shared" si="104"/>
        <v/>
      </c>
    </row>
    <row r="2145" spans="1:28" s="271" customFormat="1" ht="20.25">
      <c r="A2145" s="215"/>
      <c r="B2145" s="216" t="str">
        <f>IF(LEN(A2145)=0,"",INDEX('Smelter Look-up'!$A:$A,MATCH($A2145,'Smelter Look-up'!$E:$E,0)))</f>
        <v/>
      </c>
      <c r="C2145" s="220" t="str">
        <f>IF(LEN(A2145)=0,"",INDEX('Smelter Look-up'!$C:$C,MATCH($A2145,'Smelter Look-up'!$E:$E,0)))</f>
        <v/>
      </c>
      <c r="D2145" s="216"/>
      <c r="E2145" s="216" t="str">
        <f ca="1">IF(ISERROR($V2145),"",OFFSET('Smelter Look-up'!$D$4,$V2145-4,0)&amp;"")</f>
        <v/>
      </c>
      <c r="F2145" s="216" t="str">
        <f ca="1">IF(ISERROR($V2145),"",OFFSET('Smelter Look-up'!$E$4,$V2145-4,0))</f>
        <v/>
      </c>
      <c r="G2145" s="216" t="str">
        <f ca="1">IF(C2145=$X$4,"Enter smelter details", IF(ISERROR($V2145),"",OFFSET('Smelter Look-up'!$F$4,$V2145-4,0)))</f>
        <v/>
      </c>
      <c r="H2145" s="217" t="str">
        <f ca="1">IF(ISERROR($V2145),"",OFFSET('Smelter Look-up'!$G$4,$V2145-4,0))</f>
        <v/>
      </c>
      <c r="I2145" s="218" t="str">
        <f ca="1">IF(ISERROR($V2145),"",OFFSET('Smelter Look-up'!$H$4,$V2145-4,0))</f>
        <v/>
      </c>
      <c r="J2145" s="218" t="str">
        <f ca="1">IF(ISERROR($V2145),"",OFFSET('Smelter Look-up'!$I$4,$V2145-4,0))</f>
        <v/>
      </c>
      <c r="K2145" s="267"/>
      <c r="L2145" s="267"/>
      <c r="M2145" s="267"/>
      <c r="N2145" s="267"/>
      <c r="O2145" s="267"/>
      <c r="P2145" s="219"/>
      <c r="Q2145" s="268"/>
      <c r="R2145" s="216" t="str">
        <f ca="1">IF(ISERROR($V2145),"",OFFSET('Smelter Look-up'!$C$4,$V2145-4,0)&amp;"")</f>
        <v/>
      </c>
      <c r="S2145" s="224" t="str">
        <f t="shared" ca="1" si="102"/>
        <v/>
      </c>
      <c r="T2145" s="224" t="str">
        <f ca="1">IF(B2145="","",IF(ISERROR(MATCH($J2145,SorP!$B$1:$B$6230,0)),"",INDIRECT("'SorP'!$A$"&amp;MATCH($J2145,SorP!$B$1:$B$6230,0))))</f>
        <v/>
      </c>
      <c r="U2145" s="239"/>
      <c r="V2145" s="269" t="e">
        <f>IF(C2145="",NA(),MATCH($B2145&amp;$C2145,'Smelter Look-up'!$J:$J,0))</f>
        <v>#N/A</v>
      </c>
      <c r="W2145" s="270"/>
      <c r="X2145" s="270">
        <f t="shared" ca="1" si="103"/>
        <v>0</v>
      </c>
      <c r="Y2145" s="270"/>
      <c r="Z2145" s="270"/>
      <c r="AB2145" s="272" t="str">
        <f t="shared" si="104"/>
        <v/>
      </c>
    </row>
    <row r="2146" spans="1:28" s="271" customFormat="1" ht="20.25">
      <c r="A2146" s="215"/>
      <c r="B2146" s="216" t="str">
        <f>IF(LEN(A2146)=0,"",INDEX('Smelter Look-up'!$A:$A,MATCH($A2146,'Smelter Look-up'!$E:$E,0)))</f>
        <v/>
      </c>
      <c r="C2146" s="220" t="str">
        <f>IF(LEN(A2146)=0,"",INDEX('Smelter Look-up'!$C:$C,MATCH($A2146,'Smelter Look-up'!$E:$E,0)))</f>
        <v/>
      </c>
      <c r="D2146" s="216"/>
      <c r="E2146" s="216" t="str">
        <f ca="1">IF(ISERROR($V2146),"",OFFSET('Smelter Look-up'!$D$4,$V2146-4,0)&amp;"")</f>
        <v/>
      </c>
      <c r="F2146" s="216" t="str">
        <f ca="1">IF(ISERROR($V2146),"",OFFSET('Smelter Look-up'!$E$4,$V2146-4,0))</f>
        <v/>
      </c>
      <c r="G2146" s="216" t="str">
        <f ca="1">IF(C2146=$X$4,"Enter smelter details", IF(ISERROR($V2146),"",OFFSET('Smelter Look-up'!$F$4,$V2146-4,0)))</f>
        <v/>
      </c>
      <c r="H2146" s="217" t="str">
        <f ca="1">IF(ISERROR($V2146),"",OFFSET('Smelter Look-up'!$G$4,$V2146-4,0))</f>
        <v/>
      </c>
      <c r="I2146" s="218" t="str">
        <f ca="1">IF(ISERROR($V2146),"",OFFSET('Smelter Look-up'!$H$4,$V2146-4,0))</f>
        <v/>
      </c>
      <c r="J2146" s="218" t="str">
        <f ca="1">IF(ISERROR($V2146),"",OFFSET('Smelter Look-up'!$I$4,$V2146-4,0))</f>
        <v/>
      </c>
      <c r="K2146" s="267"/>
      <c r="L2146" s="267"/>
      <c r="M2146" s="267"/>
      <c r="N2146" s="267"/>
      <c r="O2146" s="267"/>
      <c r="P2146" s="219"/>
      <c r="Q2146" s="268"/>
      <c r="R2146" s="216" t="str">
        <f ca="1">IF(ISERROR($V2146),"",OFFSET('Smelter Look-up'!$C$4,$V2146-4,0)&amp;"")</f>
        <v/>
      </c>
      <c r="S2146" s="224" t="str">
        <f t="shared" ca="1" si="102"/>
        <v/>
      </c>
      <c r="T2146" s="224" t="str">
        <f ca="1">IF(B2146="","",IF(ISERROR(MATCH($J2146,SorP!$B$1:$B$6230,0)),"",INDIRECT("'SorP'!$A$"&amp;MATCH($J2146,SorP!$B$1:$B$6230,0))))</f>
        <v/>
      </c>
      <c r="U2146" s="239"/>
      <c r="V2146" s="269" t="e">
        <f>IF(C2146="",NA(),MATCH($B2146&amp;$C2146,'Smelter Look-up'!$J:$J,0))</f>
        <v>#N/A</v>
      </c>
      <c r="W2146" s="270"/>
      <c r="X2146" s="270">
        <f t="shared" ca="1" si="103"/>
        <v>0</v>
      </c>
      <c r="Y2146" s="270"/>
      <c r="Z2146" s="270"/>
      <c r="AB2146" s="272" t="str">
        <f t="shared" si="104"/>
        <v/>
      </c>
    </row>
    <row r="2147" spans="1:28" s="271" customFormat="1" ht="20.25">
      <c r="A2147" s="215"/>
      <c r="B2147" s="216" t="str">
        <f>IF(LEN(A2147)=0,"",INDEX('Smelter Look-up'!$A:$A,MATCH($A2147,'Smelter Look-up'!$E:$E,0)))</f>
        <v/>
      </c>
      <c r="C2147" s="220" t="str">
        <f>IF(LEN(A2147)=0,"",INDEX('Smelter Look-up'!$C:$C,MATCH($A2147,'Smelter Look-up'!$E:$E,0)))</f>
        <v/>
      </c>
      <c r="D2147" s="216"/>
      <c r="E2147" s="216" t="str">
        <f ca="1">IF(ISERROR($V2147),"",OFFSET('Smelter Look-up'!$D$4,$V2147-4,0)&amp;"")</f>
        <v/>
      </c>
      <c r="F2147" s="216" t="str">
        <f ca="1">IF(ISERROR($V2147),"",OFFSET('Smelter Look-up'!$E$4,$V2147-4,0))</f>
        <v/>
      </c>
      <c r="G2147" s="216" t="str">
        <f ca="1">IF(C2147=$X$4,"Enter smelter details", IF(ISERROR($V2147),"",OFFSET('Smelter Look-up'!$F$4,$V2147-4,0)))</f>
        <v/>
      </c>
      <c r="H2147" s="217" t="str">
        <f ca="1">IF(ISERROR($V2147),"",OFFSET('Smelter Look-up'!$G$4,$V2147-4,0))</f>
        <v/>
      </c>
      <c r="I2147" s="218" t="str">
        <f ca="1">IF(ISERROR($V2147),"",OFFSET('Smelter Look-up'!$H$4,$V2147-4,0))</f>
        <v/>
      </c>
      <c r="J2147" s="218" t="str">
        <f ca="1">IF(ISERROR($V2147),"",OFFSET('Smelter Look-up'!$I$4,$V2147-4,0))</f>
        <v/>
      </c>
      <c r="K2147" s="267"/>
      <c r="L2147" s="267"/>
      <c r="M2147" s="267"/>
      <c r="N2147" s="267"/>
      <c r="O2147" s="267"/>
      <c r="P2147" s="219"/>
      <c r="Q2147" s="268"/>
      <c r="R2147" s="216" t="str">
        <f ca="1">IF(ISERROR($V2147),"",OFFSET('Smelter Look-up'!$C$4,$V2147-4,0)&amp;"")</f>
        <v/>
      </c>
      <c r="S2147" s="224" t="str">
        <f t="shared" ca="1" si="102"/>
        <v/>
      </c>
      <c r="T2147" s="224" t="str">
        <f ca="1">IF(B2147="","",IF(ISERROR(MATCH($J2147,SorP!$B$1:$B$6230,0)),"",INDIRECT("'SorP'!$A$"&amp;MATCH($J2147,SorP!$B$1:$B$6230,0))))</f>
        <v/>
      </c>
      <c r="U2147" s="239"/>
      <c r="V2147" s="269" t="e">
        <f>IF(C2147="",NA(),MATCH($B2147&amp;$C2147,'Smelter Look-up'!$J:$J,0))</f>
        <v>#N/A</v>
      </c>
      <c r="W2147" s="270"/>
      <c r="X2147" s="270">
        <f t="shared" ca="1" si="103"/>
        <v>0</v>
      </c>
      <c r="Y2147" s="270"/>
      <c r="Z2147" s="270"/>
      <c r="AB2147" s="272" t="str">
        <f t="shared" si="104"/>
        <v/>
      </c>
    </row>
    <row r="2148" spans="1:28" s="271" customFormat="1" ht="20.25">
      <c r="A2148" s="215"/>
      <c r="B2148" s="216" t="str">
        <f>IF(LEN(A2148)=0,"",INDEX('Smelter Look-up'!$A:$A,MATCH($A2148,'Smelter Look-up'!$E:$E,0)))</f>
        <v/>
      </c>
      <c r="C2148" s="220" t="str">
        <f>IF(LEN(A2148)=0,"",INDEX('Smelter Look-up'!$C:$C,MATCH($A2148,'Smelter Look-up'!$E:$E,0)))</f>
        <v/>
      </c>
      <c r="D2148" s="216"/>
      <c r="E2148" s="216" t="str">
        <f ca="1">IF(ISERROR($V2148),"",OFFSET('Smelter Look-up'!$D$4,$V2148-4,0)&amp;"")</f>
        <v/>
      </c>
      <c r="F2148" s="216" t="str">
        <f ca="1">IF(ISERROR($V2148),"",OFFSET('Smelter Look-up'!$E$4,$V2148-4,0))</f>
        <v/>
      </c>
      <c r="G2148" s="216" t="str">
        <f ca="1">IF(C2148=$X$4,"Enter smelter details", IF(ISERROR($V2148),"",OFFSET('Smelter Look-up'!$F$4,$V2148-4,0)))</f>
        <v/>
      </c>
      <c r="H2148" s="217" t="str">
        <f ca="1">IF(ISERROR($V2148),"",OFFSET('Smelter Look-up'!$G$4,$V2148-4,0))</f>
        <v/>
      </c>
      <c r="I2148" s="218" t="str">
        <f ca="1">IF(ISERROR($V2148),"",OFFSET('Smelter Look-up'!$H$4,$V2148-4,0))</f>
        <v/>
      </c>
      <c r="J2148" s="218" t="str">
        <f ca="1">IF(ISERROR($V2148),"",OFFSET('Smelter Look-up'!$I$4,$V2148-4,0))</f>
        <v/>
      </c>
      <c r="K2148" s="267"/>
      <c r="L2148" s="267"/>
      <c r="M2148" s="267"/>
      <c r="N2148" s="267"/>
      <c r="O2148" s="267"/>
      <c r="P2148" s="219"/>
      <c r="Q2148" s="268"/>
      <c r="R2148" s="216" t="str">
        <f ca="1">IF(ISERROR($V2148),"",OFFSET('Smelter Look-up'!$C$4,$V2148-4,0)&amp;"")</f>
        <v/>
      </c>
      <c r="S2148" s="224" t="str">
        <f t="shared" ca="1" si="102"/>
        <v/>
      </c>
      <c r="T2148" s="224" t="str">
        <f ca="1">IF(B2148="","",IF(ISERROR(MATCH($J2148,SorP!$B$1:$B$6230,0)),"",INDIRECT("'SorP'!$A$"&amp;MATCH($J2148,SorP!$B$1:$B$6230,0))))</f>
        <v/>
      </c>
      <c r="U2148" s="239"/>
      <c r="V2148" s="269" t="e">
        <f>IF(C2148="",NA(),MATCH($B2148&amp;$C2148,'Smelter Look-up'!$J:$J,0))</f>
        <v>#N/A</v>
      </c>
      <c r="W2148" s="270"/>
      <c r="X2148" s="270">
        <f t="shared" ca="1" si="103"/>
        <v>0</v>
      </c>
      <c r="Y2148" s="270"/>
      <c r="Z2148" s="270"/>
      <c r="AB2148" s="272" t="str">
        <f t="shared" si="104"/>
        <v/>
      </c>
    </row>
    <row r="2149" spans="1:28" s="271" customFormat="1" ht="20.25">
      <c r="A2149" s="215"/>
      <c r="B2149" s="216" t="str">
        <f>IF(LEN(A2149)=0,"",INDEX('Smelter Look-up'!$A:$A,MATCH($A2149,'Smelter Look-up'!$E:$E,0)))</f>
        <v/>
      </c>
      <c r="C2149" s="220" t="str">
        <f>IF(LEN(A2149)=0,"",INDEX('Smelter Look-up'!$C:$C,MATCH($A2149,'Smelter Look-up'!$E:$E,0)))</f>
        <v/>
      </c>
      <c r="D2149" s="216"/>
      <c r="E2149" s="216" t="str">
        <f ca="1">IF(ISERROR($V2149),"",OFFSET('Smelter Look-up'!$D$4,$V2149-4,0)&amp;"")</f>
        <v/>
      </c>
      <c r="F2149" s="216" t="str">
        <f ca="1">IF(ISERROR($V2149),"",OFFSET('Smelter Look-up'!$E$4,$V2149-4,0))</f>
        <v/>
      </c>
      <c r="G2149" s="216" t="str">
        <f ca="1">IF(C2149=$X$4,"Enter smelter details", IF(ISERROR($V2149),"",OFFSET('Smelter Look-up'!$F$4,$V2149-4,0)))</f>
        <v/>
      </c>
      <c r="H2149" s="217" t="str">
        <f ca="1">IF(ISERROR($V2149),"",OFFSET('Smelter Look-up'!$G$4,$V2149-4,0))</f>
        <v/>
      </c>
      <c r="I2149" s="218" t="str">
        <f ca="1">IF(ISERROR($V2149),"",OFFSET('Smelter Look-up'!$H$4,$V2149-4,0))</f>
        <v/>
      </c>
      <c r="J2149" s="218" t="str">
        <f ca="1">IF(ISERROR($V2149),"",OFFSET('Smelter Look-up'!$I$4,$V2149-4,0))</f>
        <v/>
      </c>
      <c r="K2149" s="267"/>
      <c r="L2149" s="267"/>
      <c r="M2149" s="267"/>
      <c r="N2149" s="267"/>
      <c r="O2149" s="267"/>
      <c r="P2149" s="219"/>
      <c r="Q2149" s="268"/>
      <c r="R2149" s="216" t="str">
        <f ca="1">IF(ISERROR($V2149),"",OFFSET('Smelter Look-up'!$C$4,$V2149-4,0)&amp;"")</f>
        <v/>
      </c>
      <c r="S2149" s="224" t="str">
        <f t="shared" ca="1" si="102"/>
        <v/>
      </c>
      <c r="T2149" s="224" t="str">
        <f ca="1">IF(B2149="","",IF(ISERROR(MATCH($J2149,SorP!$B$1:$B$6230,0)),"",INDIRECT("'SorP'!$A$"&amp;MATCH($J2149,SorP!$B$1:$B$6230,0))))</f>
        <v/>
      </c>
      <c r="U2149" s="239"/>
      <c r="V2149" s="269" t="e">
        <f>IF(C2149="",NA(),MATCH($B2149&amp;$C2149,'Smelter Look-up'!$J:$J,0))</f>
        <v>#N/A</v>
      </c>
      <c r="W2149" s="270"/>
      <c r="X2149" s="270">
        <f t="shared" ca="1" si="103"/>
        <v>0</v>
      </c>
      <c r="Y2149" s="270"/>
      <c r="Z2149" s="270"/>
      <c r="AB2149" s="272" t="str">
        <f t="shared" si="104"/>
        <v/>
      </c>
    </row>
    <row r="2150" spans="1:28" s="271" customFormat="1" ht="20.25">
      <c r="A2150" s="215"/>
      <c r="B2150" s="216" t="str">
        <f>IF(LEN(A2150)=0,"",INDEX('Smelter Look-up'!$A:$A,MATCH($A2150,'Smelter Look-up'!$E:$E,0)))</f>
        <v/>
      </c>
      <c r="C2150" s="220" t="str">
        <f>IF(LEN(A2150)=0,"",INDEX('Smelter Look-up'!$C:$C,MATCH($A2150,'Smelter Look-up'!$E:$E,0)))</f>
        <v/>
      </c>
      <c r="D2150" s="216"/>
      <c r="E2150" s="216" t="str">
        <f ca="1">IF(ISERROR($V2150),"",OFFSET('Smelter Look-up'!$D$4,$V2150-4,0)&amp;"")</f>
        <v/>
      </c>
      <c r="F2150" s="216" t="str">
        <f ca="1">IF(ISERROR($V2150),"",OFFSET('Smelter Look-up'!$E$4,$V2150-4,0))</f>
        <v/>
      </c>
      <c r="G2150" s="216" t="str">
        <f ca="1">IF(C2150=$X$4,"Enter smelter details", IF(ISERROR($V2150),"",OFFSET('Smelter Look-up'!$F$4,$V2150-4,0)))</f>
        <v/>
      </c>
      <c r="H2150" s="217" t="str">
        <f ca="1">IF(ISERROR($V2150),"",OFFSET('Smelter Look-up'!$G$4,$V2150-4,0))</f>
        <v/>
      </c>
      <c r="I2150" s="218" t="str">
        <f ca="1">IF(ISERROR($V2150),"",OFFSET('Smelter Look-up'!$H$4,$V2150-4,0))</f>
        <v/>
      </c>
      <c r="J2150" s="218" t="str">
        <f ca="1">IF(ISERROR($V2150),"",OFFSET('Smelter Look-up'!$I$4,$V2150-4,0))</f>
        <v/>
      </c>
      <c r="K2150" s="267"/>
      <c r="L2150" s="267"/>
      <c r="M2150" s="267"/>
      <c r="N2150" s="267"/>
      <c r="O2150" s="267"/>
      <c r="P2150" s="219"/>
      <c r="Q2150" s="268"/>
      <c r="R2150" s="216" t="str">
        <f ca="1">IF(ISERROR($V2150),"",OFFSET('Smelter Look-up'!$C$4,$V2150-4,0)&amp;"")</f>
        <v/>
      </c>
      <c r="S2150" s="224" t="str">
        <f t="shared" ca="1" si="102"/>
        <v/>
      </c>
      <c r="T2150" s="224" t="str">
        <f ca="1">IF(B2150="","",IF(ISERROR(MATCH($J2150,SorP!$B$1:$B$6230,0)),"",INDIRECT("'SorP'!$A$"&amp;MATCH($J2150,SorP!$B$1:$B$6230,0))))</f>
        <v/>
      </c>
      <c r="U2150" s="239"/>
      <c r="V2150" s="269" t="e">
        <f>IF(C2150="",NA(),MATCH($B2150&amp;$C2150,'Smelter Look-up'!$J:$J,0))</f>
        <v>#N/A</v>
      </c>
      <c r="W2150" s="270"/>
      <c r="X2150" s="270">
        <f t="shared" ca="1" si="103"/>
        <v>0</v>
      </c>
      <c r="Y2150" s="270"/>
      <c r="Z2150" s="270"/>
      <c r="AB2150" s="272" t="str">
        <f t="shared" si="104"/>
        <v/>
      </c>
    </row>
    <row r="2151" spans="1:28" s="271" customFormat="1" ht="20.25">
      <c r="A2151" s="215"/>
      <c r="B2151" s="216" t="str">
        <f>IF(LEN(A2151)=0,"",INDEX('Smelter Look-up'!$A:$A,MATCH($A2151,'Smelter Look-up'!$E:$E,0)))</f>
        <v/>
      </c>
      <c r="C2151" s="220" t="str">
        <f>IF(LEN(A2151)=0,"",INDEX('Smelter Look-up'!$C:$C,MATCH($A2151,'Smelter Look-up'!$E:$E,0)))</f>
        <v/>
      </c>
      <c r="D2151" s="216"/>
      <c r="E2151" s="216" t="str">
        <f ca="1">IF(ISERROR($V2151),"",OFFSET('Smelter Look-up'!$D$4,$V2151-4,0)&amp;"")</f>
        <v/>
      </c>
      <c r="F2151" s="216" t="str">
        <f ca="1">IF(ISERROR($V2151),"",OFFSET('Smelter Look-up'!$E$4,$V2151-4,0))</f>
        <v/>
      </c>
      <c r="G2151" s="216" t="str">
        <f ca="1">IF(C2151=$X$4,"Enter smelter details", IF(ISERROR($V2151),"",OFFSET('Smelter Look-up'!$F$4,$V2151-4,0)))</f>
        <v/>
      </c>
      <c r="H2151" s="217" t="str">
        <f ca="1">IF(ISERROR($V2151),"",OFFSET('Smelter Look-up'!$G$4,$V2151-4,0))</f>
        <v/>
      </c>
      <c r="I2151" s="218" t="str">
        <f ca="1">IF(ISERROR($V2151),"",OFFSET('Smelter Look-up'!$H$4,$V2151-4,0))</f>
        <v/>
      </c>
      <c r="J2151" s="218" t="str">
        <f ca="1">IF(ISERROR($V2151),"",OFFSET('Smelter Look-up'!$I$4,$V2151-4,0))</f>
        <v/>
      </c>
      <c r="K2151" s="267"/>
      <c r="L2151" s="267"/>
      <c r="M2151" s="267"/>
      <c r="N2151" s="267"/>
      <c r="O2151" s="267"/>
      <c r="P2151" s="219"/>
      <c r="Q2151" s="268"/>
      <c r="R2151" s="216" t="str">
        <f ca="1">IF(ISERROR($V2151),"",OFFSET('Smelter Look-up'!$C$4,$V2151-4,0)&amp;"")</f>
        <v/>
      </c>
      <c r="S2151" s="224" t="str">
        <f t="shared" ca="1" si="102"/>
        <v/>
      </c>
      <c r="T2151" s="224" t="str">
        <f ca="1">IF(B2151="","",IF(ISERROR(MATCH($J2151,SorP!$B$1:$B$6230,0)),"",INDIRECT("'SorP'!$A$"&amp;MATCH($J2151,SorP!$B$1:$B$6230,0))))</f>
        <v/>
      </c>
      <c r="U2151" s="239"/>
      <c r="V2151" s="269" t="e">
        <f>IF(C2151="",NA(),MATCH($B2151&amp;$C2151,'Smelter Look-up'!$J:$J,0))</f>
        <v>#N/A</v>
      </c>
      <c r="W2151" s="270"/>
      <c r="X2151" s="270">
        <f t="shared" ca="1" si="103"/>
        <v>0</v>
      </c>
      <c r="Y2151" s="270"/>
      <c r="Z2151" s="270"/>
      <c r="AB2151" s="272" t="str">
        <f t="shared" si="104"/>
        <v/>
      </c>
    </row>
    <row r="2152" spans="1:28" s="271" customFormat="1" ht="20.25">
      <c r="A2152" s="215"/>
      <c r="B2152" s="216" t="str">
        <f>IF(LEN(A2152)=0,"",INDEX('Smelter Look-up'!$A:$A,MATCH($A2152,'Smelter Look-up'!$E:$E,0)))</f>
        <v/>
      </c>
      <c r="C2152" s="220" t="str">
        <f>IF(LEN(A2152)=0,"",INDEX('Smelter Look-up'!$C:$C,MATCH($A2152,'Smelter Look-up'!$E:$E,0)))</f>
        <v/>
      </c>
      <c r="D2152" s="216"/>
      <c r="E2152" s="216" t="str">
        <f ca="1">IF(ISERROR($V2152),"",OFFSET('Smelter Look-up'!$D$4,$V2152-4,0)&amp;"")</f>
        <v/>
      </c>
      <c r="F2152" s="216" t="str">
        <f ca="1">IF(ISERROR($V2152),"",OFFSET('Smelter Look-up'!$E$4,$V2152-4,0))</f>
        <v/>
      </c>
      <c r="G2152" s="216" t="str">
        <f ca="1">IF(C2152=$X$4,"Enter smelter details", IF(ISERROR($V2152),"",OFFSET('Smelter Look-up'!$F$4,$V2152-4,0)))</f>
        <v/>
      </c>
      <c r="H2152" s="217" t="str">
        <f ca="1">IF(ISERROR($V2152),"",OFFSET('Smelter Look-up'!$G$4,$V2152-4,0))</f>
        <v/>
      </c>
      <c r="I2152" s="218" t="str">
        <f ca="1">IF(ISERROR($V2152),"",OFFSET('Smelter Look-up'!$H$4,$V2152-4,0))</f>
        <v/>
      </c>
      <c r="J2152" s="218" t="str">
        <f ca="1">IF(ISERROR($V2152),"",OFFSET('Smelter Look-up'!$I$4,$V2152-4,0))</f>
        <v/>
      </c>
      <c r="K2152" s="267"/>
      <c r="L2152" s="267"/>
      <c r="M2152" s="267"/>
      <c r="N2152" s="267"/>
      <c r="O2152" s="267"/>
      <c r="P2152" s="219"/>
      <c r="Q2152" s="268"/>
      <c r="R2152" s="216" t="str">
        <f ca="1">IF(ISERROR($V2152),"",OFFSET('Smelter Look-up'!$C$4,$V2152-4,0)&amp;"")</f>
        <v/>
      </c>
      <c r="S2152" s="224" t="str">
        <f t="shared" ca="1" si="102"/>
        <v/>
      </c>
      <c r="T2152" s="224" t="str">
        <f ca="1">IF(B2152="","",IF(ISERROR(MATCH($J2152,SorP!$B$1:$B$6230,0)),"",INDIRECT("'SorP'!$A$"&amp;MATCH($J2152,SorP!$B$1:$B$6230,0))))</f>
        <v/>
      </c>
      <c r="U2152" s="239"/>
      <c r="V2152" s="269" t="e">
        <f>IF(C2152="",NA(),MATCH($B2152&amp;$C2152,'Smelter Look-up'!$J:$J,0))</f>
        <v>#N/A</v>
      </c>
      <c r="W2152" s="270"/>
      <c r="X2152" s="270">
        <f t="shared" ca="1" si="103"/>
        <v>0</v>
      </c>
      <c r="Y2152" s="270"/>
      <c r="Z2152" s="270"/>
      <c r="AB2152" s="272" t="str">
        <f t="shared" si="104"/>
        <v/>
      </c>
    </row>
    <row r="2153" spans="1:28" s="271" customFormat="1" ht="20.25">
      <c r="A2153" s="215"/>
      <c r="B2153" s="216" t="str">
        <f>IF(LEN(A2153)=0,"",INDEX('Smelter Look-up'!$A:$A,MATCH($A2153,'Smelter Look-up'!$E:$E,0)))</f>
        <v/>
      </c>
      <c r="C2153" s="220" t="str">
        <f>IF(LEN(A2153)=0,"",INDEX('Smelter Look-up'!$C:$C,MATCH($A2153,'Smelter Look-up'!$E:$E,0)))</f>
        <v/>
      </c>
      <c r="D2153" s="216"/>
      <c r="E2153" s="216" t="str">
        <f ca="1">IF(ISERROR($V2153),"",OFFSET('Smelter Look-up'!$D$4,$V2153-4,0)&amp;"")</f>
        <v/>
      </c>
      <c r="F2153" s="216" t="str">
        <f ca="1">IF(ISERROR($V2153),"",OFFSET('Smelter Look-up'!$E$4,$V2153-4,0))</f>
        <v/>
      </c>
      <c r="G2153" s="216" t="str">
        <f ca="1">IF(C2153=$X$4,"Enter smelter details", IF(ISERROR($V2153),"",OFFSET('Smelter Look-up'!$F$4,$V2153-4,0)))</f>
        <v/>
      </c>
      <c r="H2153" s="217" t="str">
        <f ca="1">IF(ISERROR($V2153),"",OFFSET('Smelter Look-up'!$G$4,$V2153-4,0))</f>
        <v/>
      </c>
      <c r="I2153" s="218" t="str">
        <f ca="1">IF(ISERROR($V2153),"",OFFSET('Smelter Look-up'!$H$4,$V2153-4,0))</f>
        <v/>
      </c>
      <c r="J2153" s="218" t="str">
        <f ca="1">IF(ISERROR($V2153),"",OFFSET('Smelter Look-up'!$I$4,$V2153-4,0))</f>
        <v/>
      </c>
      <c r="K2153" s="267"/>
      <c r="L2153" s="267"/>
      <c r="M2153" s="267"/>
      <c r="N2153" s="267"/>
      <c r="O2153" s="267"/>
      <c r="P2153" s="219"/>
      <c r="Q2153" s="268"/>
      <c r="R2153" s="216" t="str">
        <f ca="1">IF(ISERROR($V2153),"",OFFSET('Smelter Look-up'!$C$4,$V2153-4,0)&amp;"")</f>
        <v/>
      </c>
      <c r="S2153" s="224" t="str">
        <f t="shared" ca="1" si="102"/>
        <v/>
      </c>
      <c r="T2153" s="224" t="str">
        <f ca="1">IF(B2153="","",IF(ISERROR(MATCH($J2153,SorP!$B$1:$B$6230,0)),"",INDIRECT("'SorP'!$A$"&amp;MATCH($J2153,SorP!$B$1:$B$6230,0))))</f>
        <v/>
      </c>
      <c r="U2153" s="239"/>
      <c r="V2153" s="269" t="e">
        <f>IF(C2153="",NA(),MATCH($B2153&amp;$C2153,'Smelter Look-up'!$J:$J,0))</f>
        <v>#N/A</v>
      </c>
      <c r="W2153" s="270"/>
      <c r="X2153" s="270">
        <f t="shared" ca="1" si="103"/>
        <v>0</v>
      </c>
      <c r="Y2153" s="270"/>
      <c r="Z2153" s="270"/>
      <c r="AB2153" s="272" t="str">
        <f t="shared" si="104"/>
        <v/>
      </c>
    </row>
    <row r="2154" spans="1:28" s="271" customFormat="1" ht="20.25">
      <c r="A2154" s="215"/>
      <c r="B2154" s="216" t="str">
        <f>IF(LEN(A2154)=0,"",INDEX('Smelter Look-up'!$A:$A,MATCH($A2154,'Smelter Look-up'!$E:$E,0)))</f>
        <v/>
      </c>
      <c r="C2154" s="220" t="str">
        <f>IF(LEN(A2154)=0,"",INDEX('Smelter Look-up'!$C:$C,MATCH($A2154,'Smelter Look-up'!$E:$E,0)))</f>
        <v/>
      </c>
      <c r="D2154" s="216"/>
      <c r="E2154" s="216" t="str">
        <f ca="1">IF(ISERROR($V2154),"",OFFSET('Smelter Look-up'!$D$4,$V2154-4,0)&amp;"")</f>
        <v/>
      </c>
      <c r="F2154" s="216" t="str">
        <f ca="1">IF(ISERROR($V2154),"",OFFSET('Smelter Look-up'!$E$4,$V2154-4,0))</f>
        <v/>
      </c>
      <c r="G2154" s="216" t="str">
        <f ca="1">IF(C2154=$X$4,"Enter smelter details", IF(ISERROR($V2154),"",OFFSET('Smelter Look-up'!$F$4,$V2154-4,0)))</f>
        <v/>
      </c>
      <c r="H2154" s="217" t="str">
        <f ca="1">IF(ISERROR($V2154),"",OFFSET('Smelter Look-up'!$G$4,$V2154-4,0))</f>
        <v/>
      </c>
      <c r="I2154" s="218" t="str">
        <f ca="1">IF(ISERROR($V2154),"",OFFSET('Smelter Look-up'!$H$4,$V2154-4,0))</f>
        <v/>
      </c>
      <c r="J2154" s="218" t="str">
        <f ca="1">IF(ISERROR($V2154),"",OFFSET('Smelter Look-up'!$I$4,$V2154-4,0))</f>
        <v/>
      </c>
      <c r="K2154" s="267"/>
      <c r="L2154" s="267"/>
      <c r="M2154" s="267"/>
      <c r="N2154" s="267"/>
      <c r="O2154" s="267"/>
      <c r="P2154" s="219"/>
      <c r="Q2154" s="268"/>
      <c r="R2154" s="216" t="str">
        <f ca="1">IF(ISERROR($V2154),"",OFFSET('Smelter Look-up'!$C$4,$V2154-4,0)&amp;"")</f>
        <v/>
      </c>
      <c r="S2154" s="224" t="str">
        <f t="shared" ca="1" si="102"/>
        <v/>
      </c>
      <c r="T2154" s="224" t="str">
        <f ca="1">IF(B2154="","",IF(ISERROR(MATCH($J2154,SorP!$B$1:$B$6230,0)),"",INDIRECT("'SorP'!$A$"&amp;MATCH($J2154,SorP!$B$1:$B$6230,0))))</f>
        <v/>
      </c>
      <c r="U2154" s="239"/>
      <c r="V2154" s="269" t="e">
        <f>IF(C2154="",NA(),MATCH($B2154&amp;$C2154,'Smelter Look-up'!$J:$J,0))</f>
        <v>#N/A</v>
      </c>
      <c r="W2154" s="270"/>
      <c r="X2154" s="270">
        <f t="shared" ca="1" si="103"/>
        <v>0</v>
      </c>
      <c r="Y2154" s="270"/>
      <c r="Z2154" s="270"/>
      <c r="AB2154" s="272" t="str">
        <f t="shared" si="104"/>
        <v/>
      </c>
    </row>
    <row r="2155" spans="1:28" s="271" customFormat="1" ht="20.25">
      <c r="A2155" s="215"/>
      <c r="B2155" s="216" t="str">
        <f>IF(LEN(A2155)=0,"",INDEX('Smelter Look-up'!$A:$A,MATCH($A2155,'Smelter Look-up'!$E:$E,0)))</f>
        <v/>
      </c>
      <c r="C2155" s="220" t="str">
        <f>IF(LEN(A2155)=0,"",INDEX('Smelter Look-up'!$C:$C,MATCH($A2155,'Smelter Look-up'!$E:$E,0)))</f>
        <v/>
      </c>
      <c r="D2155" s="216"/>
      <c r="E2155" s="216" t="str">
        <f ca="1">IF(ISERROR($V2155),"",OFFSET('Smelter Look-up'!$D$4,$V2155-4,0)&amp;"")</f>
        <v/>
      </c>
      <c r="F2155" s="216" t="str">
        <f ca="1">IF(ISERROR($V2155),"",OFFSET('Smelter Look-up'!$E$4,$V2155-4,0))</f>
        <v/>
      </c>
      <c r="G2155" s="216" t="str">
        <f ca="1">IF(C2155=$X$4,"Enter smelter details", IF(ISERROR($V2155),"",OFFSET('Smelter Look-up'!$F$4,$V2155-4,0)))</f>
        <v/>
      </c>
      <c r="H2155" s="217" t="str">
        <f ca="1">IF(ISERROR($V2155),"",OFFSET('Smelter Look-up'!$G$4,$V2155-4,0))</f>
        <v/>
      </c>
      <c r="I2155" s="218" t="str">
        <f ca="1">IF(ISERROR($V2155),"",OFFSET('Smelter Look-up'!$H$4,$V2155-4,0))</f>
        <v/>
      </c>
      <c r="J2155" s="218" t="str">
        <f ca="1">IF(ISERROR($V2155),"",OFFSET('Smelter Look-up'!$I$4,$V2155-4,0))</f>
        <v/>
      </c>
      <c r="K2155" s="267"/>
      <c r="L2155" s="267"/>
      <c r="M2155" s="267"/>
      <c r="N2155" s="267"/>
      <c r="O2155" s="267"/>
      <c r="P2155" s="219"/>
      <c r="Q2155" s="268"/>
      <c r="R2155" s="216" t="str">
        <f ca="1">IF(ISERROR($V2155),"",OFFSET('Smelter Look-up'!$C$4,$V2155-4,0)&amp;"")</f>
        <v/>
      </c>
      <c r="S2155" s="224" t="str">
        <f t="shared" ca="1" si="102"/>
        <v/>
      </c>
      <c r="T2155" s="224" t="str">
        <f ca="1">IF(B2155="","",IF(ISERROR(MATCH($J2155,SorP!$B$1:$B$6230,0)),"",INDIRECT("'SorP'!$A$"&amp;MATCH($J2155,SorP!$B$1:$B$6230,0))))</f>
        <v/>
      </c>
      <c r="U2155" s="239"/>
      <c r="V2155" s="269" t="e">
        <f>IF(C2155="",NA(),MATCH($B2155&amp;$C2155,'Smelter Look-up'!$J:$J,0))</f>
        <v>#N/A</v>
      </c>
      <c r="W2155" s="270"/>
      <c r="X2155" s="270">
        <f t="shared" ca="1" si="103"/>
        <v>0</v>
      </c>
      <c r="Y2155" s="270"/>
      <c r="Z2155" s="270"/>
      <c r="AB2155" s="272" t="str">
        <f t="shared" si="104"/>
        <v/>
      </c>
    </row>
    <row r="2156" spans="1:28" s="271" customFormat="1" ht="20.25">
      <c r="A2156" s="215"/>
      <c r="B2156" s="216" t="str">
        <f>IF(LEN(A2156)=0,"",INDEX('Smelter Look-up'!$A:$A,MATCH($A2156,'Smelter Look-up'!$E:$E,0)))</f>
        <v/>
      </c>
      <c r="C2156" s="220" t="str">
        <f>IF(LEN(A2156)=0,"",INDEX('Smelter Look-up'!$C:$C,MATCH($A2156,'Smelter Look-up'!$E:$E,0)))</f>
        <v/>
      </c>
      <c r="D2156" s="216"/>
      <c r="E2156" s="216" t="str">
        <f ca="1">IF(ISERROR($V2156),"",OFFSET('Smelter Look-up'!$D$4,$V2156-4,0)&amp;"")</f>
        <v/>
      </c>
      <c r="F2156" s="216" t="str">
        <f ca="1">IF(ISERROR($V2156),"",OFFSET('Smelter Look-up'!$E$4,$V2156-4,0))</f>
        <v/>
      </c>
      <c r="G2156" s="216" t="str">
        <f ca="1">IF(C2156=$X$4,"Enter smelter details", IF(ISERROR($V2156),"",OFFSET('Smelter Look-up'!$F$4,$V2156-4,0)))</f>
        <v/>
      </c>
      <c r="H2156" s="217" t="str">
        <f ca="1">IF(ISERROR($V2156),"",OFFSET('Smelter Look-up'!$G$4,$V2156-4,0))</f>
        <v/>
      </c>
      <c r="I2156" s="218" t="str">
        <f ca="1">IF(ISERROR($V2156),"",OFFSET('Smelter Look-up'!$H$4,$V2156-4,0))</f>
        <v/>
      </c>
      <c r="J2156" s="218" t="str">
        <f ca="1">IF(ISERROR($V2156),"",OFFSET('Smelter Look-up'!$I$4,$V2156-4,0))</f>
        <v/>
      </c>
      <c r="K2156" s="267"/>
      <c r="L2156" s="267"/>
      <c r="M2156" s="267"/>
      <c r="N2156" s="267"/>
      <c r="O2156" s="267"/>
      <c r="P2156" s="219"/>
      <c r="Q2156" s="268"/>
      <c r="R2156" s="216" t="str">
        <f ca="1">IF(ISERROR($V2156),"",OFFSET('Smelter Look-up'!$C$4,$V2156-4,0)&amp;"")</f>
        <v/>
      </c>
      <c r="S2156" s="224" t="str">
        <f t="shared" ca="1" si="102"/>
        <v/>
      </c>
      <c r="T2156" s="224" t="str">
        <f ca="1">IF(B2156="","",IF(ISERROR(MATCH($J2156,SorP!$B$1:$B$6230,0)),"",INDIRECT("'SorP'!$A$"&amp;MATCH($J2156,SorP!$B$1:$B$6230,0))))</f>
        <v/>
      </c>
      <c r="U2156" s="239"/>
      <c r="V2156" s="269" t="e">
        <f>IF(C2156="",NA(),MATCH($B2156&amp;$C2156,'Smelter Look-up'!$J:$J,0))</f>
        <v>#N/A</v>
      </c>
      <c r="W2156" s="270"/>
      <c r="X2156" s="270">
        <f t="shared" ca="1" si="103"/>
        <v>0</v>
      </c>
      <c r="Y2156" s="270"/>
      <c r="Z2156" s="270"/>
      <c r="AB2156" s="272" t="str">
        <f t="shared" si="104"/>
        <v/>
      </c>
    </row>
    <row r="2157" spans="1:28" s="271" customFormat="1" ht="20.25">
      <c r="A2157" s="215"/>
      <c r="B2157" s="216" t="str">
        <f>IF(LEN(A2157)=0,"",INDEX('Smelter Look-up'!$A:$A,MATCH($A2157,'Smelter Look-up'!$E:$E,0)))</f>
        <v/>
      </c>
      <c r="C2157" s="220" t="str">
        <f>IF(LEN(A2157)=0,"",INDEX('Smelter Look-up'!$C:$C,MATCH($A2157,'Smelter Look-up'!$E:$E,0)))</f>
        <v/>
      </c>
      <c r="D2157" s="216"/>
      <c r="E2157" s="216" t="str">
        <f ca="1">IF(ISERROR($V2157),"",OFFSET('Smelter Look-up'!$D$4,$V2157-4,0)&amp;"")</f>
        <v/>
      </c>
      <c r="F2157" s="216" t="str">
        <f ca="1">IF(ISERROR($V2157),"",OFFSET('Smelter Look-up'!$E$4,$V2157-4,0))</f>
        <v/>
      </c>
      <c r="G2157" s="216" t="str">
        <f ca="1">IF(C2157=$X$4,"Enter smelter details", IF(ISERROR($V2157),"",OFFSET('Smelter Look-up'!$F$4,$V2157-4,0)))</f>
        <v/>
      </c>
      <c r="H2157" s="217" t="str">
        <f ca="1">IF(ISERROR($V2157),"",OFFSET('Smelter Look-up'!$G$4,$V2157-4,0))</f>
        <v/>
      </c>
      <c r="I2157" s="218" t="str">
        <f ca="1">IF(ISERROR($V2157),"",OFFSET('Smelter Look-up'!$H$4,$V2157-4,0))</f>
        <v/>
      </c>
      <c r="J2157" s="218" t="str">
        <f ca="1">IF(ISERROR($V2157),"",OFFSET('Smelter Look-up'!$I$4,$V2157-4,0))</f>
        <v/>
      </c>
      <c r="K2157" s="267"/>
      <c r="L2157" s="267"/>
      <c r="M2157" s="267"/>
      <c r="N2157" s="267"/>
      <c r="O2157" s="267"/>
      <c r="P2157" s="219"/>
      <c r="Q2157" s="268"/>
      <c r="R2157" s="216" t="str">
        <f ca="1">IF(ISERROR($V2157),"",OFFSET('Smelter Look-up'!$C$4,$V2157-4,0)&amp;"")</f>
        <v/>
      </c>
      <c r="S2157" s="224" t="str">
        <f t="shared" ca="1" si="102"/>
        <v/>
      </c>
      <c r="T2157" s="224" t="str">
        <f ca="1">IF(B2157="","",IF(ISERROR(MATCH($J2157,SorP!$B$1:$B$6230,0)),"",INDIRECT("'SorP'!$A$"&amp;MATCH($J2157,SorP!$B$1:$B$6230,0))))</f>
        <v/>
      </c>
      <c r="U2157" s="239"/>
      <c r="V2157" s="269" t="e">
        <f>IF(C2157="",NA(),MATCH($B2157&amp;$C2157,'Smelter Look-up'!$J:$J,0))</f>
        <v>#N/A</v>
      </c>
      <c r="W2157" s="270"/>
      <c r="X2157" s="270">
        <f t="shared" ca="1" si="103"/>
        <v>0</v>
      </c>
      <c r="Y2157" s="270"/>
      <c r="Z2157" s="270"/>
      <c r="AB2157" s="272" t="str">
        <f t="shared" si="104"/>
        <v/>
      </c>
    </row>
    <row r="2158" spans="1:28" s="271" customFormat="1" ht="20.25">
      <c r="A2158" s="215"/>
      <c r="B2158" s="216" t="str">
        <f>IF(LEN(A2158)=0,"",INDEX('Smelter Look-up'!$A:$A,MATCH($A2158,'Smelter Look-up'!$E:$E,0)))</f>
        <v/>
      </c>
      <c r="C2158" s="220" t="str">
        <f>IF(LEN(A2158)=0,"",INDEX('Smelter Look-up'!$C:$C,MATCH($A2158,'Smelter Look-up'!$E:$E,0)))</f>
        <v/>
      </c>
      <c r="D2158" s="216"/>
      <c r="E2158" s="216" t="str">
        <f ca="1">IF(ISERROR($V2158),"",OFFSET('Smelter Look-up'!$D$4,$V2158-4,0)&amp;"")</f>
        <v/>
      </c>
      <c r="F2158" s="216" t="str">
        <f ca="1">IF(ISERROR($V2158),"",OFFSET('Smelter Look-up'!$E$4,$V2158-4,0))</f>
        <v/>
      </c>
      <c r="G2158" s="216" t="str">
        <f ca="1">IF(C2158=$X$4,"Enter smelter details", IF(ISERROR($V2158),"",OFFSET('Smelter Look-up'!$F$4,$V2158-4,0)))</f>
        <v/>
      </c>
      <c r="H2158" s="217" t="str">
        <f ca="1">IF(ISERROR($V2158),"",OFFSET('Smelter Look-up'!$G$4,$V2158-4,0))</f>
        <v/>
      </c>
      <c r="I2158" s="218" t="str">
        <f ca="1">IF(ISERROR($V2158),"",OFFSET('Smelter Look-up'!$H$4,$V2158-4,0))</f>
        <v/>
      </c>
      <c r="J2158" s="218" t="str">
        <f ca="1">IF(ISERROR($V2158),"",OFFSET('Smelter Look-up'!$I$4,$V2158-4,0))</f>
        <v/>
      </c>
      <c r="K2158" s="267"/>
      <c r="L2158" s="267"/>
      <c r="M2158" s="267"/>
      <c r="N2158" s="267"/>
      <c r="O2158" s="267"/>
      <c r="P2158" s="219"/>
      <c r="Q2158" s="268"/>
      <c r="R2158" s="216" t="str">
        <f ca="1">IF(ISERROR($V2158),"",OFFSET('Smelter Look-up'!$C$4,$V2158-4,0)&amp;"")</f>
        <v/>
      </c>
      <c r="S2158" s="224" t="str">
        <f t="shared" ca="1" si="102"/>
        <v/>
      </c>
      <c r="T2158" s="224" t="str">
        <f ca="1">IF(B2158="","",IF(ISERROR(MATCH($J2158,SorP!$B$1:$B$6230,0)),"",INDIRECT("'SorP'!$A$"&amp;MATCH($J2158,SorP!$B$1:$B$6230,0))))</f>
        <v/>
      </c>
      <c r="U2158" s="239"/>
      <c r="V2158" s="269" t="e">
        <f>IF(C2158="",NA(),MATCH($B2158&amp;$C2158,'Smelter Look-up'!$J:$J,0))</f>
        <v>#N/A</v>
      </c>
      <c r="W2158" s="270"/>
      <c r="X2158" s="270">
        <f t="shared" ca="1" si="103"/>
        <v>0</v>
      </c>
      <c r="Y2158" s="270"/>
      <c r="Z2158" s="270"/>
      <c r="AB2158" s="272" t="str">
        <f t="shared" si="104"/>
        <v/>
      </c>
    </row>
    <row r="2159" spans="1:28" s="271" customFormat="1" ht="20.25">
      <c r="A2159" s="215"/>
      <c r="B2159" s="216" t="str">
        <f>IF(LEN(A2159)=0,"",INDEX('Smelter Look-up'!$A:$A,MATCH($A2159,'Smelter Look-up'!$E:$E,0)))</f>
        <v/>
      </c>
      <c r="C2159" s="220" t="str">
        <f>IF(LEN(A2159)=0,"",INDEX('Smelter Look-up'!$C:$C,MATCH($A2159,'Smelter Look-up'!$E:$E,0)))</f>
        <v/>
      </c>
      <c r="D2159" s="216"/>
      <c r="E2159" s="216" t="str">
        <f ca="1">IF(ISERROR($V2159),"",OFFSET('Smelter Look-up'!$D$4,$V2159-4,0)&amp;"")</f>
        <v/>
      </c>
      <c r="F2159" s="216" t="str">
        <f ca="1">IF(ISERROR($V2159),"",OFFSET('Smelter Look-up'!$E$4,$V2159-4,0))</f>
        <v/>
      </c>
      <c r="G2159" s="216" t="str">
        <f ca="1">IF(C2159=$X$4,"Enter smelter details", IF(ISERROR($V2159),"",OFFSET('Smelter Look-up'!$F$4,$V2159-4,0)))</f>
        <v/>
      </c>
      <c r="H2159" s="217" t="str">
        <f ca="1">IF(ISERROR($V2159),"",OFFSET('Smelter Look-up'!$G$4,$V2159-4,0))</f>
        <v/>
      </c>
      <c r="I2159" s="218" t="str">
        <f ca="1">IF(ISERROR($V2159),"",OFFSET('Smelter Look-up'!$H$4,$V2159-4,0))</f>
        <v/>
      </c>
      <c r="J2159" s="218" t="str">
        <f ca="1">IF(ISERROR($V2159),"",OFFSET('Smelter Look-up'!$I$4,$V2159-4,0))</f>
        <v/>
      </c>
      <c r="K2159" s="267"/>
      <c r="L2159" s="267"/>
      <c r="M2159" s="267"/>
      <c r="N2159" s="267"/>
      <c r="O2159" s="267"/>
      <c r="P2159" s="219"/>
      <c r="Q2159" s="268"/>
      <c r="R2159" s="216" t="str">
        <f ca="1">IF(ISERROR($V2159),"",OFFSET('Smelter Look-up'!$C$4,$V2159-4,0)&amp;"")</f>
        <v/>
      </c>
      <c r="S2159" s="224" t="str">
        <f t="shared" ca="1" si="102"/>
        <v/>
      </c>
      <c r="T2159" s="224" t="str">
        <f ca="1">IF(B2159="","",IF(ISERROR(MATCH($J2159,SorP!$B$1:$B$6230,0)),"",INDIRECT("'SorP'!$A$"&amp;MATCH($J2159,SorP!$B$1:$B$6230,0))))</f>
        <v/>
      </c>
      <c r="U2159" s="239"/>
      <c r="V2159" s="269" t="e">
        <f>IF(C2159="",NA(),MATCH($B2159&amp;$C2159,'Smelter Look-up'!$J:$J,0))</f>
        <v>#N/A</v>
      </c>
      <c r="W2159" s="270"/>
      <c r="X2159" s="270">
        <f t="shared" ca="1" si="103"/>
        <v>0</v>
      </c>
      <c r="Y2159" s="270"/>
      <c r="Z2159" s="270"/>
      <c r="AB2159" s="272" t="str">
        <f t="shared" si="104"/>
        <v/>
      </c>
    </row>
    <row r="2160" spans="1:28" s="271" customFormat="1" ht="20.25">
      <c r="A2160" s="215"/>
      <c r="B2160" s="216" t="str">
        <f>IF(LEN(A2160)=0,"",INDEX('Smelter Look-up'!$A:$A,MATCH($A2160,'Smelter Look-up'!$E:$E,0)))</f>
        <v/>
      </c>
      <c r="C2160" s="220" t="str">
        <f>IF(LEN(A2160)=0,"",INDEX('Smelter Look-up'!$C:$C,MATCH($A2160,'Smelter Look-up'!$E:$E,0)))</f>
        <v/>
      </c>
      <c r="D2160" s="216"/>
      <c r="E2160" s="216" t="str">
        <f ca="1">IF(ISERROR($V2160),"",OFFSET('Smelter Look-up'!$D$4,$V2160-4,0)&amp;"")</f>
        <v/>
      </c>
      <c r="F2160" s="216" t="str">
        <f ca="1">IF(ISERROR($V2160),"",OFFSET('Smelter Look-up'!$E$4,$V2160-4,0))</f>
        <v/>
      </c>
      <c r="G2160" s="216" t="str">
        <f ca="1">IF(C2160=$X$4,"Enter smelter details", IF(ISERROR($V2160),"",OFFSET('Smelter Look-up'!$F$4,$V2160-4,0)))</f>
        <v/>
      </c>
      <c r="H2160" s="217" t="str">
        <f ca="1">IF(ISERROR($V2160),"",OFFSET('Smelter Look-up'!$G$4,$V2160-4,0))</f>
        <v/>
      </c>
      <c r="I2160" s="218" t="str">
        <f ca="1">IF(ISERROR($V2160),"",OFFSET('Smelter Look-up'!$H$4,$V2160-4,0))</f>
        <v/>
      </c>
      <c r="J2160" s="218" t="str">
        <f ca="1">IF(ISERROR($V2160),"",OFFSET('Smelter Look-up'!$I$4,$V2160-4,0))</f>
        <v/>
      </c>
      <c r="K2160" s="267"/>
      <c r="L2160" s="267"/>
      <c r="M2160" s="267"/>
      <c r="N2160" s="267"/>
      <c r="O2160" s="267"/>
      <c r="P2160" s="219"/>
      <c r="Q2160" s="268"/>
      <c r="R2160" s="216" t="str">
        <f ca="1">IF(ISERROR($V2160),"",OFFSET('Smelter Look-up'!$C$4,$V2160-4,0)&amp;"")</f>
        <v/>
      </c>
      <c r="S2160" s="224" t="str">
        <f t="shared" ca="1" si="102"/>
        <v/>
      </c>
      <c r="T2160" s="224" t="str">
        <f ca="1">IF(B2160="","",IF(ISERROR(MATCH($J2160,SorP!$B$1:$B$6230,0)),"",INDIRECT("'SorP'!$A$"&amp;MATCH($J2160,SorP!$B$1:$B$6230,0))))</f>
        <v/>
      </c>
      <c r="U2160" s="239"/>
      <c r="V2160" s="269" t="e">
        <f>IF(C2160="",NA(),MATCH($B2160&amp;$C2160,'Smelter Look-up'!$J:$J,0))</f>
        <v>#N/A</v>
      </c>
      <c r="W2160" s="270"/>
      <c r="X2160" s="270">
        <f t="shared" ca="1" si="103"/>
        <v>0</v>
      </c>
      <c r="Y2160" s="270"/>
      <c r="Z2160" s="270"/>
      <c r="AB2160" s="272" t="str">
        <f t="shared" si="104"/>
        <v/>
      </c>
    </row>
    <row r="2161" spans="1:28" s="271" customFormat="1" ht="20.25">
      <c r="A2161" s="215"/>
      <c r="B2161" s="216" t="str">
        <f>IF(LEN(A2161)=0,"",INDEX('Smelter Look-up'!$A:$A,MATCH($A2161,'Smelter Look-up'!$E:$E,0)))</f>
        <v/>
      </c>
      <c r="C2161" s="220" t="str">
        <f>IF(LEN(A2161)=0,"",INDEX('Smelter Look-up'!$C:$C,MATCH($A2161,'Smelter Look-up'!$E:$E,0)))</f>
        <v/>
      </c>
      <c r="D2161" s="216"/>
      <c r="E2161" s="216" t="str">
        <f ca="1">IF(ISERROR($V2161),"",OFFSET('Smelter Look-up'!$D$4,$V2161-4,0)&amp;"")</f>
        <v/>
      </c>
      <c r="F2161" s="216" t="str">
        <f ca="1">IF(ISERROR($V2161),"",OFFSET('Smelter Look-up'!$E$4,$V2161-4,0))</f>
        <v/>
      </c>
      <c r="G2161" s="216" t="str">
        <f ca="1">IF(C2161=$X$4,"Enter smelter details", IF(ISERROR($V2161),"",OFFSET('Smelter Look-up'!$F$4,$V2161-4,0)))</f>
        <v/>
      </c>
      <c r="H2161" s="217" t="str">
        <f ca="1">IF(ISERROR($V2161),"",OFFSET('Smelter Look-up'!$G$4,$V2161-4,0))</f>
        <v/>
      </c>
      <c r="I2161" s="218" t="str">
        <f ca="1">IF(ISERROR($V2161),"",OFFSET('Smelter Look-up'!$H$4,$V2161-4,0))</f>
        <v/>
      </c>
      <c r="J2161" s="218" t="str">
        <f ca="1">IF(ISERROR($V2161),"",OFFSET('Smelter Look-up'!$I$4,$V2161-4,0))</f>
        <v/>
      </c>
      <c r="K2161" s="267"/>
      <c r="L2161" s="267"/>
      <c r="M2161" s="267"/>
      <c r="N2161" s="267"/>
      <c r="O2161" s="267"/>
      <c r="P2161" s="219"/>
      <c r="Q2161" s="268"/>
      <c r="R2161" s="216" t="str">
        <f ca="1">IF(ISERROR($V2161),"",OFFSET('Smelter Look-up'!$C$4,$V2161-4,0)&amp;"")</f>
        <v/>
      </c>
      <c r="S2161" s="224" t="str">
        <f t="shared" ca="1" si="102"/>
        <v/>
      </c>
      <c r="T2161" s="224" t="str">
        <f ca="1">IF(B2161="","",IF(ISERROR(MATCH($J2161,SorP!$B$1:$B$6230,0)),"",INDIRECT("'SorP'!$A$"&amp;MATCH($J2161,SorP!$B$1:$B$6230,0))))</f>
        <v/>
      </c>
      <c r="U2161" s="239"/>
      <c r="V2161" s="269" t="e">
        <f>IF(C2161="",NA(),MATCH($B2161&amp;$C2161,'Smelter Look-up'!$J:$J,0))</f>
        <v>#N/A</v>
      </c>
      <c r="W2161" s="270"/>
      <c r="X2161" s="270">
        <f t="shared" ca="1" si="103"/>
        <v>0</v>
      </c>
      <c r="Y2161" s="270"/>
      <c r="Z2161" s="270"/>
      <c r="AB2161" s="272" t="str">
        <f t="shared" si="104"/>
        <v/>
      </c>
    </row>
    <row r="2162" spans="1:28" s="271" customFormat="1" ht="20.25">
      <c r="A2162" s="215"/>
      <c r="B2162" s="216" t="str">
        <f>IF(LEN(A2162)=0,"",INDEX('Smelter Look-up'!$A:$A,MATCH($A2162,'Smelter Look-up'!$E:$E,0)))</f>
        <v/>
      </c>
      <c r="C2162" s="220" t="str">
        <f>IF(LEN(A2162)=0,"",INDEX('Smelter Look-up'!$C:$C,MATCH($A2162,'Smelter Look-up'!$E:$E,0)))</f>
        <v/>
      </c>
      <c r="D2162" s="216"/>
      <c r="E2162" s="216" t="str">
        <f ca="1">IF(ISERROR($V2162),"",OFFSET('Smelter Look-up'!$D$4,$V2162-4,0)&amp;"")</f>
        <v/>
      </c>
      <c r="F2162" s="216" t="str">
        <f ca="1">IF(ISERROR($V2162),"",OFFSET('Smelter Look-up'!$E$4,$V2162-4,0))</f>
        <v/>
      </c>
      <c r="G2162" s="216" t="str">
        <f ca="1">IF(C2162=$X$4,"Enter smelter details", IF(ISERROR($V2162),"",OFFSET('Smelter Look-up'!$F$4,$V2162-4,0)))</f>
        <v/>
      </c>
      <c r="H2162" s="217" t="str">
        <f ca="1">IF(ISERROR($V2162),"",OFFSET('Smelter Look-up'!$G$4,$V2162-4,0))</f>
        <v/>
      </c>
      <c r="I2162" s="218" t="str">
        <f ca="1">IF(ISERROR($V2162),"",OFFSET('Smelter Look-up'!$H$4,$V2162-4,0))</f>
        <v/>
      </c>
      <c r="J2162" s="218" t="str">
        <f ca="1">IF(ISERROR($V2162),"",OFFSET('Smelter Look-up'!$I$4,$V2162-4,0))</f>
        <v/>
      </c>
      <c r="K2162" s="267"/>
      <c r="L2162" s="267"/>
      <c r="M2162" s="267"/>
      <c r="N2162" s="267"/>
      <c r="O2162" s="267"/>
      <c r="P2162" s="219"/>
      <c r="Q2162" s="268"/>
      <c r="R2162" s="216" t="str">
        <f ca="1">IF(ISERROR($V2162),"",OFFSET('Smelter Look-up'!$C$4,$V2162-4,0)&amp;"")</f>
        <v/>
      </c>
      <c r="S2162" s="224" t="str">
        <f t="shared" ca="1" si="102"/>
        <v/>
      </c>
      <c r="T2162" s="224" t="str">
        <f ca="1">IF(B2162="","",IF(ISERROR(MATCH($J2162,SorP!$B$1:$B$6230,0)),"",INDIRECT("'SorP'!$A$"&amp;MATCH($J2162,SorP!$B$1:$B$6230,0))))</f>
        <v/>
      </c>
      <c r="U2162" s="239"/>
      <c r="V2162" s="269" t="e">
        <f>IF(C2162="",NA(),MATCH($B2162&amp;$C2162,'Smelter Look-up'!$J:$J,0))</f>
        <v>#N/A</v>
      </c>
      <c r="W2162" s="270"/>
      <c r="X2162" s="270">
        <f t="shared" ca="1" si="103"/>
        <v>0</v>
      </c>
      <c r="Y2162" s="270"/>
      <c r="Z2162" s="270"/>
      <c r="AB2162" s="272" t="str">
        <f t="shared" si="104"/>
        <v/>
      </c>
    </row>
    <row r="2163" spans="1:28" s="271" customFormat="1" ht="20.25">
      <c r="A2163" s="215"/>
      <c r="B2163" s="216" t="str">
        <f>IF(LEN(A2163)=0,"",INDEX('Smelter Look-up'!$A:$A,MATCH($A2163,'Smelter Look-up'!$E:$E,0)))</f>
        <v/>
      </c>
      <c r="C2163" s="220" t="str">
        <f>IF(LEN(A2163)=0,"",INDEX('Smelter Look-up'!$C:$C,MATCH($A2163,'Smelter Look-up'!$E:$E,0)))</f>
        <v/>
      </c>
      <c r="D2163" s="216"/>
      <c r="E2163" s="216" t="str">
        <f ca="1">IF(ISERROR($V2163),"",OFFSET('Smelter Look-up'!$D$4,$V2163-4,0)&amp;"")</f>
        <v/>
      </c>
      <c r="F2163" s="216" t="str">
        <f ca="1">IF(ISERROR($V2163),"",OFFSET('Smelter Look-up'!$E$4,$V2163-4,0))</f>
        <v/>
      </c>
      <c r="G2163" s="216" t="str">
        <f ca="1">IF(C2163=$X$4,"Enter smelter details", IF(ISERROR($V2163),"",OFFSET('Smelter Look-up'!$F$4,$V2163-4,0)))</f>
        <v/>
      </c>
      <c r="H2163" s="217" t="str">
        <f ca="1">IF(ISERROR($V2163),"",OFFSET('Smelter Look-up'!$G$4,$V2163-4,0))</f>
        <v/>
      </c>
      <c r="I2163" s="218" t="str">
        <f ca="1">IF(ISERROR($V2163),"",OFFSET('Smelter Look-up'!$H$4,$V2163-4,0))</f>
        <v/>
      </c>
      <c r="J2163" s="218" t="str">
        <f ca="1">IF(ISERROR($V2163),"",OFFSET('Smelter Look-up'!$I$4,$V2163-4,0))</f>
        <v/>
      </c>
      <c r="K2163" s="267"/>
      <c r="L2163" s="267"/>
      <c r="M2163" s="267"/>
      <c r="N2163" s="267"/>
      <c r="O2163" s="267"/>
      <c r="P2163" s="219"/>
      <c r="Q2163" s="268"/>
      <c r="R2163" s="216" t="str">
        <f ca="1">IF(ISERROR($V2163),"",OFFSET('Smelter Look-up'!$C$4,$V2163-4,0)&amp;"")</f>
        <v/>
      </c>
      <c r="S2163" s="224" t="str">
        <f t="shared" ca="1" si="102"/>
        <v/>
      </c>
      <c r="T2163" s="224" t="str">
        <f ca="1">IF(B2163="","",IF(ISERROR(MATCH($J2163,SorP!$B$1:$B$6230,0)),"",INDIRECT("'SorP'!$A$"&amp;MATCH($J2163,SorP!$B$1:$B$6230,0))))</f>
        <v/>
      </c>
      <c r="U2163" s="239"/>
      <c r="V2163" s="269" t="e">
        <f>IF(C2163="",NA(),MATCH($B2163&amp;$C2163,'Smelter Look-up'!$J:$J,0))</f>
        <v>#N/A</v>
      </c>
      <c r="W2163" s="270"/>
      <c r="X2163" s="270">
        <f t="shared" ca="1" si="103"/>
        <v>0</v>
      </c>
      <c r="Y2163" s="270"/>
      <c r="Z2163" s="270"/>
      <c r="AB2163" s="272" t="str">
        <f t="shared" si="104"/>
        <v/>
      </c>
    </row>
    <row r="2164" spans="1:28" s="271" customFormat="1" ht="20.25">
      <c r="A2164" s="215"/>
      <c r="B2164" s="216" t="str">
        <f>IF(LEN(A2164)=0,"",INDEX('Smelter Look-up'!$A:$A,MATCH($A2164,'Smelter Look-up'!$E:$E,0)))</f>
        <v/>
      </c>
      <c r="C2164" s="220" t="str">
        <f>IF(LEN(A2164)=0,"",INDEX('Smelter Look-up'!$C:$C,MATCH($A2164,'Smelter Look-up'!$E:$E,0)))</f>
        <v/>
      </c>
      <c r="D2164" s="216"/>
      <c r="E2164" s="216" t="str">
        <f ca="1">IF(ISERROR($V2164),"",OFFSET('Smelter Look-up'!$D$4,$V2164-4,0)&amp;"")</f>
        <v/>
      </c>
      <c r="F2164" s="216" t="str">
        <f ca="1">IF(ISERROR($V2164),"",OFFSET('Smelter Look-up'!$E$4,$V2164-4,0))</f>
        <v/>
      </c>
      <c r="G2164" s="216" t="str">
        <f ca="1">IF(C2164=$X$4,"Enter smelter details", IF(ISERROR($V2164),"",OFFSET('Smelter Look-up'!$F$4,$V2164-4,0)))</f>
        <v/>
      </c>
      <c r="H2164" s="217" t="str">
        <f ca="1">IF(ISERROR($V2164),"",OFFSET('Smelter Look-up'!$G$4,$V2164-4,0))</f>
        <v/>
      </c>
      <c r="I2164" s="218" t="str">
        <f ca="1">IF(ISERROR($V2164),"",OFFSET('Smelter Look-up'!$H$4,$V2164-4,0))</f>
        <v/>
      </c>
      <c r="J2164" s="218" t="str">
        <f ca="1">IF(ISERROR($V2164),"",OFFSET('Smelter Look-up'!$I$4,$V2164-4,0))</f>
        <v/>
      </c>
      <c r="K2164" s="267"/>
      <c r="L2164" s="267"/>
      <c r="M2164" s="267"/>
      <c r="N2164" s="267"/>
      <c r="O2164" s="267"/>
      <c r="P2164" s="219"/>
      <c r="Q2164" s="268"/>
      <c r="R2164" s="216" t="str">
        <f ca="1">IF(ISERROR($V2164),"",OFFSET('Smelter Look-up'!$C$4,$V2164-4,0)&amp;"")</f>
        <v/>
      </c>
      <c r="S2164" s="224" t="str">
        <f t="shared" ca="1" si="102"/>
        <v/>
      </c>
      <c r="T2164" s="224" t="str">
        <f ca="1">IF(B2164="","",IF(ISERROR(MATCH($J2164,SorP!$B$1:$B$6230,0)),"",INDIRECT("'SorP'!$A$"&amp;MATCH($J2164,SorP!$B$1:$B$6230,0))))</f>
        <v/>
      </c>
      <c r="U2164" s="239"/>
      <c r="V2164" s="269" t="e">
        <f>IF(C2164="",NA(),MATCH($B2164&amp;$C2164,'Smelter Look-up'!$J:$J,0))</f>
        <v>#N/A</v>
      </c>
      <c r="W2164" s="270"/>
      <c r="X2164" s="270">
        <f t="shared" ca="1" si="103"/>
        <v>0</v>
      </c>
      <c r="Y2164" s="270"/>
      <c r="Z2164" s="270"/>
      <c r="AB2164" s="272" t="str">
        <f t="shared" si="104"/>
        <v/>
      </c>
    </row>
    <row r="2165" spans="1:28" s="271" customFormat="1" ht="20.25">
      <c r="A2165" s="215"/>
      <c r="B2165" s="216" t="str">
        <f>IF(LEN(A2165)=0,"",INDEX('Smelter Look-up'!$A:$A,MATCH($A2165,'Smelter Look-up'!$E:$E,0)))</f>
        <v/>
      </c>
      <c r="C2165" s="220" t="str">
        <f>IF(LEN(A2165)=0,"",INDEX('Smelter Look-up'!$C:$C,MATCH($A2165,'Smelter Look-up'!$E:$E,0)))</f>
        <v/>
      </c>
      <c r="D2165" s="216"/>
      <c r="E2165" s="216" t="str">
        <f ca="1">IF(ISERROR($V2165),"",OFFSET('Smelter Look-up'!$D$4,$V2165-4,0)&amp;"")</f>
        <v/>
      </c>
      <c r="F2165" s="216" t="str">
        <f ca="1">IF(ISERROR($V2165),"",OFFSET('Smelter Look-up'!$E$4,$V2165-4,0))</f>
        <v/>
      </c>
      <c r="G2165" s="216" t="str">
        <f ca="1">IF(C2165=$X$4,"Enter smelter details", IF(ISERROR($V2165),"",OFFSET('Smelter Look-up'!$F$4,$V2165-4,0)))</f>
        <v/>
      </c>
      <c r="H2165" s="217" t="str">
        <f ca="1">IF(ISERROR($V2165),"",OFFSET('Smelter Look-up'!$G$4,$V2165-4,0))</f>
        <v/>
      </c>
      <c r="I2165" s="218" t="str">
        <f ca="1">IF(ISERROR($V2165),"",OFFSET('Smelter Look-up'!$H$4,$V2165-4,0))</f>
        <v/>
      </c>
      <c r="J2165" s="218" t="str">
        <f ca="1">IF(ISERROR($V2165),"",OFFSET('Smelter Look-up'!$I$4,$V2165-4,0))</f>
        <v/>
      </c>
      <c r="K2165" s="267"/>
      <c r="L2165" s="267"/>
      <c r="M2165" s="267"/>
      <c r="N2165" s="267"/>
      <c r="O2165" s="267"/>
      <c r="P2165" s="219"/>
      <c r="Q2165" s="268"/>
      <c r="R2165" s="216" t="str">
        <f ca="1">IF(ISERROR($V2165),"",OFFSET('Smelter Look-up'!$C$4,$V2165-4,0)&amp;"")</f>
        <v/>
      </c>
      <c r="S2165" s="224" t="str">
        <f t="shared" ca="1" si="102"/>
        <v/>
      </c>
      <c r="T2165" s="224" t="str">
        <f ca="1">IF(B2165="","",IF(ISERROR(MATCH($J2165,SorP!$B$1:$B$6230,0)),"",INDIRECT("'SorP'!$A$"&amp;MATCH($J2165,SorP!$B$1:$B$6230,0))))</f>
        <v/>
      </c>
      <c r="U2165" s="239"/>
      <c r="V2165" s="269" t="e">
        <f>IF(C2165="",NA(),MATCH($B2165&amp;$C2165,'Smelter Look-up'!$J:$J,0))</f>
        <v>#N/A</v>
      </c>
      <c r="W2165" s="270"/>
      <c r="X2165" s="270">
        <f t="shared" ca="1" si="103"/>
        <v>0</v>
      </c>
      <c r="Y2165" s="270"/>
      <c r="Z2165" s="270"/>
      <c r="AB2165" s="272" t="str">
        <f t="shared" si="104"/>
        <v/>
      </c>
    </row>
    <row r="2166" spans="1:28" s="271" customFormat="1" ht="20.25">
      <c r="A2166" s="215"/>
      <c r="B2166" s="216" t="str">
        <f>IF(LEN(A2166)=0,"",INDEX('Smelter Look-up'!$A:$A,MATCH($A2166,'Smelter Look-up'!$E:$E,0)))</f>
        <v/>
      </c>
      <c r="C2166" s="220" t="str">
        <f>IF(LEN(A2166)=0,"",INDEX('Smelter Look-up'!$C:$C,MATCH($A2166,'Smelter Look-up'!$E:$E,0)))</f>
        <v/>
      </c>
      <c r="D2166" s="216"/>
      <c r="E2166" s="216" t="str">
        <f ca="1">IF(ISERROR($V2166),"",OFFSET('Smelter Look-up'!$D$4,$V2166-4,0)&amp;"")</f>
        <v/>
      </c>
      <c r="F2166" s="216" t="str">
        <f ca="1">IF(ISERROR($V2166),"",OFFSET('Smelter Look-up'!$E$4,$V2166-4,0))</f>
        <v/>
      </c>
      <c r="G2166" s="216" t="str">
        <f ca="1">IF(C2166=$X$4,"Enter smelter details", IF(ISERROR($V2166),"",OFFSET('Smelter Look-up'!$F$4,$V2166-4,0)))</f>
        <v/>
      </c>
      <c r="H2166" s="217" t="str">
        <f ca="1">IF(ISERROR($V2166),"",OFFSET('Smelter Look-up'!$G$4,$V2166-4,0))</f>
        <v/>
      </c>
      <c r="I2166" s="218" t="str">
        <f ca="1">IF(ISERROR($V2166),"",OFFSET('Smelter Look-up'!$H$4,$V2166-4,0))</f>
        <v/>
      </c>
      <c r="J2166" s="218" t="str">
        <f ca="1">IF(ISERROR($V2166),"",OFFSET('Smelter Look-up'!$I$4,$V2166-4,0))</f>
        <v/>
      </c>
      <c r="K2166" s="267"/>
      <c r="L2166" s="267"/>
      <c r="M2166" s="267"/>
      <c r="N2166" s="267"/>
      <c r="O2166" s="267"/>
      <c r="P2166" s="219"/>
      <c r="Q2166" s="268"/>
      <c r="R2166" s="216" t="str">
        <f ca="1">IF(ISERROR($V2166),"",OFFSET('Smelter Look-up'!$C$4,$V2166-4,0)&amp;"")</f>
        <v/>
      </c>
      <c r="S2166" s="224" t="str">
        <f t="shared" ca="1" si="102"/>
        <v/>
      </c>
      <c r="T2166" s="224" t="str">
        <f ca="1">IF(B2166="","",IF(ISERROR(MATCH($J2166,SorP!$B$1:$B$6230,0)),"",INDIRECT("'SorP'!$A$"&amp;MATCH($J2166,SorP!$B$1:$B$6230,0))))</f>
        <v/>
      </c>
      <c r="U2166" s="239"/>
      <c r="V2166" s="269" t="e">
        <f>IF(C2166="",NA(),MATCH($B2166&amp;$C2166,'Smelter Look-up'!$J:$J,0))</f>
        <v>#N/A</v>
      </c>
      <c r="W2166" s="270"/>
      <c r="X2166" s="270">
        <f t="shared" ca="1" si="103"/>
        <v>0</v>
      </c>
      <c r="Y2166" s="270"/>
      <c r="Z2166" s="270"/>
      <c r="AB2166" s="272" t="str">
        <f t="shared" si="104"/>
        <v/>
      </c>
    </row>
    <row r="2167" spans="1:28" s="271" customFormat="1" ht="20.25">
      <c r="A2167" s="215"/>
      <c r="B2167" s="216" t="str">
        <f>IF(LEN(A2167)=0,"",INDEX('Smelter Look-up'!$A:$A,MATCH($A2167,'Smelter Look-up'!$E:$E,0)))</f>
        <v/>
      </c>
      <c r="C2167" s="220" t="str">
        <f>IF(LEN(A2167)=0,"",INDEX('Smelter Look-up'!$C:$C,MATCH($A2167,'Smelter Look-up'!$E:$E,0)))</f>
        <v/>
      </c>
      <c r="D2167" s="216"/>
      <c r="E2167" s="216" t="str">
        <f ca="1">IF(ISERROR($V2167),"",OFFSET('Smelter Look-up'!$D$4,$V2167-4,0)&amp;"")</f>
        <v/>
      </c>
      <c r="F2167" s="216" t="str">
        <f ca="1">IF(ISERROR($V2167),"",OFFSET('Smelter Look-up'!$E$4,$V2167-4,0))</f>
        <v/>
      </c>
      <c r="G2167" s="216" t="str">
        <f ca="1">IF(C2167=$X$4,"Enter smelter details", IF(ISERROR($V2167),"",OFFSET('Smelter Look-up'!$F$4,$V2167-4,0)))</f>
        <v/>
      </c>
      <c r="H2167" s="217" t="str">
        <f ca="1">IF(ISERROR($V2167),"",OFFSET('Smelter Look-up'!$G$4,$V2167-4,0))</f>
        <v/>
      </c>
      <c r="I2167" s="218" t="str">
        <f ca="1">IF(ISERROR($V2167),"",OFFSET('Smelter Look-up'!$H$4,$V2167-4,0))</f>
        <v/>
      </c>
      <c r="J2167" s="218" t="str">
        <f ca="1">IF(ISERROR($V2167),"",OFFSET('Smelter Look-up'!$I$4,$V2167-4,0))</f>
        <v/>
      </c>
      <c r="K2167" s="267"/>
      <c r="L2167" s="267"/>
      <c r="M2167" s="267"/>
      <c r="N2167" s="267"/>
      <c r="O2167" s="267"/>
      <c r="P2167" s="219"/>
      <c r="Q2167" s="268"/>
      <c r="R2167" s="216" t="str">
        <f ca="1">IF(ISERROR($V2167),"",OFFSET('Smelter Look-up'!$C$4,$V2167-4,0)&amp;"")</f>
        <v/>
      </c>
      <c r="S2167" s="224" t="str">
        <f t="shared" ca="1" si="102"/>
        <v/>
      </c>
      <c r="T2167" s="224" t="str">
        <f ca="1">IF(B2167="","",IF(ISERROR(MATCH($J2167,SorP!$B$1:$B$6230,0)),"",INDIRECT("'SorP'!$A$"&amp;MATCH($J2167,SorP!$B$1:$B$6230,0))))</f>
        <v/>
      </c>
      <c r="U2167" s="239"/>
      <c r="V2167" s="269" t="e">
        <f>IF(C2167="",NA(),MATCH($B2167&amp;$C2167,'Smelter Look-up'!$J:$J,0))</f>
        <v>#N/A</v>
      </c>
      <c r="W2167" s="270"/>
      <c r="X2167" s="270">
        <f t="shared" ca="1" si="103"/>
        <v>0</v>
      </c>
      <c r="Y2167" s="270"/>
      <c r="Z2167" s="270"/>
      <c r="AB2167" s="272" t="str">
        <f t="shared" si="104"/>
        <v/>
      </c>
    </row>
    <row r="2168" spans="1:28" s="271" customFormat="1" ht="20.25">
      <c r="A2168" s="215"/>
      <c r="B2168" s="216" t="str">
        <f>IF(LEN(A2168)=0,"",INDEX('Smelter Look-up'!$A:$A,MATCH($A2168,'Smelter Look-up'!$E:$E,0)))</f>
        <v/>
      </c>
      <c r="C2168" s="220" t="str">
        <f>IF(LEN(A2168)=0,"",INDEX('Smelter Look-up'!$C:$C,MATCH($A2168,'Smelter Look-up'!$E:$E,0)))</f>
        <v/>
      </c>
      <c r="D2168" s="216"/>
      <c r="E2168" s="216" t="str">
        <f ca="1">IF(ISERROR($V2168),"",OFFSET('Smelter Look-up'!$D$4,$V2168-4,0)&amp;"")</f>
        <v/>
      </c>
      <c r="F2168" s="216" t="str">
        <f ca="1">IF(ISERROR($V2168),"",OFFSET('Smelter Look-up'!$E$4,$V2168-4,0))</f>
        <v/>
      </c>
      <c r="G2168" s="216" t="str">
        <f ca="1">IF(C2168=$X$4,"Enter smelter details", IF(ISERROR($V2168),"",OFFSET('Smelter Look-up'!$F$4,$V2168-4,0)))</f>
        <v/>
      </c>
      <c r="H2168" s="217" t="str">
        <f ca="1">IF(ISERROR($V2168),"",OFFSET('Smelter Look-up'!$G$4,$V2168-4,0))</f>
        <v/>
      </c>
      <c r="I2168" s="218" t="str">
        <f ca="1">IF(ISERROR($V2168),"",OFFSET('Smelter Look-up'!$H$4,$V2168-4,0))</f>
        <v/>
      </c>
      <c r="J2168" s="218" t="str">
        <f ca="1">IF(ISERROR($V2168),"",OFFSET('Smelter Look-up'!$I$4,$V2168-4,0))</f>
        <v/>
      </c>
      <c r="K2168" s="267"/>
      <c r="L2168" s="267"/>
      <c r="M2168" s="267"/>
      <c r="N2168" s="267"/>
      <c r="O2168" s="267"/>
      <c r="P2168" s="219"/>
      <c r="Q2168" s="268"/>
      <c r="R2168" s="216" t="str">
        <f ca="1">IF(ISERROR($V2168),"",OFFSET('Smelter Look-up'!$C$4,$V2168-4,0)&amp;"")</f>
        <v/>
      </c>
      <c r="S2168" s="224" t="str">
        <f t="shared" ca="1" si="102"/>
        <v/>
      </c>
      <c r="T2168" s="224" t="str">
        <f ca="1">IF(B2168="","",IF(ISERROR(MATCH($J2168,SorP!$B$1:$B$6230,0)),"",INDIRECT("'SorP'!$A$"&amp;MATCH($J2168,SorP!$B$1:$B$6230,0))))</f>
        <v/>
      </c>
      <c r="U2168" s="239"/>
      <c r="V2168" s="269" t="e">
        <f>IF(C2168="",NA(),MATCH($B2168&amp;$C2168,'Smelter Look-up'!$J:$J,0))</f>
        <v>#N/A</v>
      </c>
      <c r="W2168" s="270"/>
      <c r="X2168" s="270">
        <f t="shared" ca="1" si="103"/>
        <v>0</v>
      </c>
      <c r="Y2168" s="270"/>
      <c r="Z2168" s="270"/>
      <c r="AB2168" s="272" t="str">
        <f t="shared" si="104"/>
        <v/>
      </c>
    </row>
    <row r="2169" spans="1:28" s="271" customFormat="1" ht="20.25">
      <c r="A2169" s="215"/>
      <c r="B2169" s="216" t="str">
        <f>IF(LEN(A2169)=0,"",INDEX('Smelter Look-up'!$A:$A,MATCH($A2169,'Smelter Look-up'!$E:$E,0)))</f>
        <v/>
      </c>
      <c r="C2169" s="220" t="str">
        <f>IF(LEN(A2169)=0,"",INDEX('Smelter Look-up'!$C:$C,MATCH($A2169,'Smelter Look-up'!$E:$E,0)))</f>
        <v/>
      </c>
      <c r="D2169" s="216"/>
      <c r="E2169" s="216" t="str">
        <f ca="1">IF(ISERROR($V2169),"",OFFSET('Smelter Look-up'!$D$4,$V2169-4,0)&amp;"")</f>
        <v/>
      </c>
      <c r="F2169" s="216" t="str">
        <f ca="1">IF(ISERROR($V2169),"",OFFSET('Smelter Look-up'!$E$4,$V2169-4,0))</f>
        <v/>
      </c>
      <c r="G2169" s="216" t="str">
        <f ca="1">IF(C2169=$X$4,"Enter smelter details", IF(ISERROR($V2169),"",OFFSET('Smelter Look-up'!$F$4,$V2169-4,0)))</f>
        <v/>
      </c>
      <c r="H2169" s="217" t="str">
        <f ca="1">IF(ISERROR($V2169),"",OFFSET('Smelter Look-up'!$G$4,$V2169-4,0))</f>
        <v/>
      </c>
      <c r="I2169" s="218" t="str">
        <f ca="1">IF(ISERROR($V2169),"",OFFSET('Smelter Look-up'!$H$4,$V2169-4,0))</f>
        <v/>
      </c>
      <c r="J2169" s="218" t="str">
        <f ca="1">IF(ISERROR($V2169),"",OFFSET('Smelter Look-up'!$I$4,$V2169-4,0))</f>
        <v/>
      </c>
      <c r="K2169" s="267"/>
      <c r="L2169" s="267"/>
      <c r="M2169" s="267"/>
      <c r="N2169" s="267"/>
      <c r="O2169" s="267"/>
      <c r="P2169" s="219"/>
      <c r="Q2169" s="268"/>
      <c r="R2169" s="216" t="str">
        <f ca="1">IF(ISERROR($V2169),"",OFFSET('Smelter Look-up'!$C$4,$V2169-4,0)&amp;"")</f>
        <v/>
      </c>
      <c r="S2169" s="224" t="str">
        <f t="shared" ca="1" si="102"/>
        <v/>
      </c>
      <c r="T2169" s="224" t="str">
        <f ca="1">IF(B2169="","",IF(ISERROR(MATCH($J2169,SorP!$B$1:$B$6230,0)),"",INDIRECT("'SorP'!$A$"&amp;MATCH($J2169,SorP!$B$1:$B$6230,0))))</f>
        <v/>
      </c>
      <c r="U2169" s="239"/>
      <c r="V2169" s="269" t="e">
        <f>IF(C2169="",NA(),MATCH($B2169&amp;$C2169,'Smelter Look-up'!$J:$J,0))</f>
        <v>#N/A</v>
      </c>
      <c r="W2169" s="270"/>
      <c r="X2169" s="270">
        <f t="shared" ca="1" si="103"/>
        <v>0</v>
      </c>
      <c r="Y2169" s="270"/>
      <c r="Z2169" s="270"/>
      <c r="AB2169" s="272" t="str">
        <f t="shared" si="104"/>
        <v/>
      </c>
    </row>
    <row r="2170" spans="1:28" s="271" customFormat="1" ht="20.25">
      <c r="A2170" s="215"/>
      <c r="B2170" s="216" t="str">
        <f>IF(LEN(A2170)=0,"",INDEX('Smelter Look-up'!$A:$A,MATCH($A2170,'Smelter Look-up'!$E:$E,0)))</f>
        <v/>
      </c>
      <c r="C2170" s="220" t="str">
        <f>IF(LEN(A2170)=0,"",INDEX('Smelter Look-up'!$C:$C,MATCH($A2170,'Smelter Look-up'!$E:$E,0)))</f>
        <v/>
      </c>
      <c r="D2170" s="216"/>
      <c r="E2170" s="216" t="str">
        <f ca="1">IF(ISERROR($V2170),"",OFFSET('Smelter Look-up'!$D$4,$V2170-4,0)&amp;"")</f>
        <v/>
      </c>
      <c r="F2170" s="216" t="str">
        <f ca="1">IF(ISERROR($V2170),"",OFFSET('Smelter Look-up'!$E$4,$V2170-4,0))</f>
        <v/>
      </c>
      <c r="G2170" s="216" t="str">
        <f ca="1">IF(C2170=$X$4,"Enter smelter details", IF(ISERROR($V2170),"",OFFSET('Smelter Look-up'!$F$4,$V2170-4,0)))</f>
        <v/>
      </c>
      <c r="H2170" s="217" t="str">
        <f ca="1">IF(ISERROR($V2170),"",OFFSET('Smelter Look-up'!$G$4,$V2170-4,0))</f>
        <v/>
      </c>
      <c r="I2170" s="218" t="str">
        <f ca="1">IF(ISERROR($V2170),"",OFFSET('Smelter Look-up'!$H$4,$V2170-4,0))</f>
        <v/>
      </c>
      <c r="J2170" s="218" t="str">
        <f ca="1">IF(ISERROR($V2170),"",OFFSET('Smelter Look-up'!$I$4,$V2170-4,0))</f>
        <v/>
      </c>
      <c r="K2170" s="267"/>
      <c r="L2170" s="267"/>
      <c r="M2170" s="267"/>
      <c r="N2170" s="267"/>
      <c r="O2170" s="267"/>
      <c r="P2170" s="219"/>
      <c r="Q2170" s="268"/>
      <c r="R2170" s="216" t="str">
        <f ca="1">IF(ISERROR($V2170),"",OFFSET('Smelter Look-up'!$C$4,$V2170-4,0)&amp;"")</f>
        <v/>
      </c>
      <c r="S2170" s="224" t="str">
        <f t="shared" ca="1" si="102"/>
        <v/>
      </c>
      <c r="T2170" s="224" t="str">
        <f ca="1">IF(B2170="","",IF(ISERROR(MATCH($J2170,SorP!$B$1:$B$6230,0)),"",INDIRECT("'SorP'!$A$"&amp;MATCH($J2170,SorP!$B$1:$B$6230,0))))</f>
        <v/>
      </c>
      <c r="U2170" s="239"/>
      <c r="V2170" s="269" t="e">
        <f>IF(C2170="",NA(),MATCH($B2170&amp;$C2170,'Smelter Look-up'!$J:$J,0))</f>
        <v>#N/A</v>
      </c>
      <c r="W2170" s="270"/>
      <c r="X2170" s="270">
        <f t="shared" ca="1" si="103"/>
        <v>0</v>
      </c>
      <c r="Y2170" s="270"/>
      <c r="Z2170" s="270"/>
      <c r="AB2170" s="272" t="str">
        <f t="shared" si="104"/>
        <v/>
      </c>
    </row>
    <row r="2171" spans="1:28" s="271" customFormat="1" ht="20.25">
      <c r="A2171" s="215"/>
      <c r="B2171" s="216" t="str">
        <f>IF(LEN(A2171)=0,"",INDEX('Smelter Look-up'!$A:$A,MATCH($A2171,'Smelter Look-up'!$E:$E,0)))</f>
        <v/>
      </c>
      <c r="C2171" s="220" t="str">
        <f>IF(LEN(A2171)=0,"",INDEX('Smelter Look-up'!$C:$C,MATCH($A2171,'Smelter Look-up'!$E:$E,0)))</f>
        <v/>
      </c>
      <c r="D2171" s="216"/>
      <c r="E2171" s="216" t="str">
        <f ca="1">IF(ISERROR($V2171),"",OFFSET('Smelter Look-up'!$D$4,$V2171-4,0)&amp;"")</f>
        <v/>
      </c>
      <c r="F2171" s="216" t="str">
        <f ca="1">IF(ISERROR($V2171),"",OFFSET('Smelter Look-up'!$E$4,$V2171-4,0))</f>
        <v/>
      </c>
      <c r="G2171" s="216" t="str">
        <f ca="1">IF(C2171=$X$4,"Enter smelter details", IF(ISERROR($V2171),"",OFFSET('Smelter Look-up'!$F$4,$V2171-4,0)))</f>
        <v/>
      </c>
      <c r="H2171" s="217" t="str">
        <f ca="1">IF(ISERROR($V2171),"",OFFSET('Smelter Look-up'!$G$4,$V2171-4,0))</f>
        <v/>
      </c>
      <c r="I2171" s="218" t="str">
        <f ca="1">IF(ISERROR($V2171),"",OFFSET('Smelter Look-up'!$H$4,$V2171-4,0))</f>
        <v/>
      </c>
      <c r="J2171" s="218" t="str">
        <f ca="1">IF(ISERROR($V2171),"",OFFSET('Smelter Look-up'!$I$4,$V2171-4,0))</f>
        <v/>
      </c>
      <c r="K2171" s="267"/>
      <c r="L2171" s="267"/>
      <c r="M2171" s="267"/>
      <c r="N2171" s="267"/>
      <c r="O2171" s="267"/>
      <c r="P2171" s="219"/>
      <c r="Q2171" s="268"/>
      <c r="R2171" s="216" t="str">
        <f ca="1">IF(ISERROR($V2171),"",OFFSET('Smelter Look-up'!$C$4,$V2171-4,0)&amp;"")</f>
        <v/>
      </c>
      <c r="S2171" s="224" t="str">
        <f t="shared" ref="S2171:S2234" ca="1" si="105">IF(B2171="","",IF(ISERROR(MATCH($E2171,CL,0)),"Unknown",INDIRECT("'C'!$A$"&amp;MATCH($E2171,CL,0)+1)))</f>
        <v/>
      </c>
      <c r="T2171" s="224" t="str">
        <f ca="1">IF(B2171="","",IF(ISERROR(MATCH($J2171,SorP!$B$1:$B$6230,0)),"",INDIRECT("'SorP'!$A$"&amp;MATCH($J2171,SorP!$B$1:$B$6230,0))))</f>
        <v/>
      </c>
      <c r="U2171" s="239"/>
      <c r="V2171" s="269" t="e">
        <f>IF(C2171="",NA(),MATCH($B2171&amp;$C2171,'Smelter Look-up'!$J:$J,0))</f>
        <v>#N/A</v>
      </c>
      <c r="W2171" s="270"/>
      <c r="X2171" s="270">
        <f t="shared" ref="X2171:X2234" ca="1" si="106">IF(AND(C2171="Smelter not listed",OR(LEN(D2171)=0,LEN(E2171)=0)),1,0)</f>
        <v>0</v>
      </c>
      <c r="Y2171" s="270"/>
      <c r="Z2171" s="270"/>
      <c r="AB2171" s="272" t="str">
        <f t="shared" ref="AB2171:AB2234" si="107">B2171&amp;C2171</f>
        <v/>
      </c>
    </row>
    <row r="2172" spans="1:28" s="271" customFormat="1" ht="20.25">
      <c r="A2172" s="215"/>
      <c r="B2172" s="216" t="str">
        <f>IF(LEN(A2172)=0,"",INDEX('Smelter Look-up'!$A:$A,MATCH($A2172,'Smelter Look-up'!$E:$E,0)))</f>
        <v/>
      </c>
      <c r="C2172" s="220" t="str">
        <f>IF(LEN(A2172)=0,"",INDEX('Smelter Look-up'!$C:$C,MATCH($A2172,'Smelter Look-up'!$E:$E,0)))</f>
        <v/>
      </c>
      <c r="D2172" s="216"/>
      <c r="E2172" s="216" t="str">
        <f ca="1">IF(ISERROR($V2172),"",OFFSET('Smelter Look-up'!$D$4,$V2172-4,0)&amp;"")</f>
        <v/>
      </c>
      <c r="F2172" s="216" t="str">
        <f ca="1">IF(ISERROR($V2172),"",OFFSET('Smelter Look-up'!$E$4,$V2172-4,0))</f>
        <v/>
      </c>
      <c r="G2172" s="216" t="str">
        <f ca="1">IF(C2172=$X$4,"Enter smelter details", IF(ISERROR($V2172),"",OFFSET('Smelter Look-up'!$F$4,$V2172-4,0)))</f>
        <v/>
      </c>
      <c r="H2172" s="217" t="str">
        <f ca="1">IF(ISERROR($V2172),"",OFFSET('Smelter Look-up'!$G$4,$V2172-4,0))</f>
        <v/>
      </c>
      <c r="I2172" s="218" t="str">
        <f ca="1">IF(ISERROR($V2172),"",OFFSET('Smelter Look-up'!$H$4,$V2172-4,0))</f>
        <v/>
      </c>
      <c r="J2172" s="218" t="str">
        <f ca="1">IF(ISERROR($V2172),"",OFFSET('Smelter Look-up'!$I$4,$V2172-4,0))</f>
        <v/>
      </c>
      <c r="K2172" s="267"/>
      <c r="L2172" s="267"/>
      <c r="M2172" s="267"/>
      <c r="N2172" s="267"/>
      <c r="O2172" s="267"/>
      <c r="P2172" s="219"/>
      <c r="Q2172" s="268"/>
      <c r="R2172" s="216" t="str">
        <f ca="1">IF(ISERROR($V2172),"",OFFSET('Smelter Look-up'!$C$4,$V2172-4,0)&amp;"")</f>
        <v/>
      </c>
      <c r="S2172" s="224" t="str">
        <f t="shared" ca="1" si="105"/>
        <v/>
      </c>
      <c r="T2172" s="224" t="str">
        <f ca="1">IF(B2172="","",IF(ISERROR(MATCH($J2172,SorP!$B$1:$B$6230,0)),"",INDIRECT("'SorP'!$A$"&amp;MATCH($J2172,SorP!$B$1:$B$6230,0))))</f>
        <v/>
      </c>
      <c r="U2172" s="239"/>
      <c r="V2172" s="269" t="e">
        <f>IF(C2172="",NA(),MATCH($B2172&amp;$C2172,'Smelter Look-up'!$J:$J,0))</f>
        <v>#N/A</v>
      </c>
      <c r="W2172" s="270"/>
      <c r="X2172" s="270">
        <f t="shared" ca="1" si="106"/>
        <v>0</v>
      </c>
      <c r="Y2172" s="270"/>
      <c r="Z2172" s="270"/>
      <c r="AB2172" s="272" t="str">
        <f t="shared" si="107"/>
        <v/>
      </c>
    </row>
    <row r="2173" spans="1:28" s="271" customFormat="1" ht="20.25">
      <c r="A2173" s="215"/>
      <c r="B2173" s="216" t="str">
        <f>IF(LEN(A2173)=0,"",INDEX('Smelter Look-up'!$A:$A,MATCH($A2173,'Smelter Look-up'!$E:$E,0)))</f>
        <v/>
      </c>
      <c r="C2173" s="220" t="str">
        <f>IF(LEN(A2173)=0,"",INDEX('Smelter Look-up'!$C:$C,MATCH($A2173,'Smelter Look-up'!$E:$E,0)))</f>
        <v/>
      </c>
      <c r="D2173" s="216"/>
      <c r="E2173" s="216" t="str">
        <f ca="1">IF(ISERROR($V2173),"",OFFSET('Smelter Look-up'!$D$4,$V2173-4,0)&amp;"")</f>
        <v/>
      </c>
      <c r="F2173" s="216" t="str">
        <f ca="1">IF(ISERROR($V2173),"",OFFSET('Smelter Look-up'!$E$4,$V2173-4,0))</f>
        <v/>
      </c>
      <c r="G2173" s="216" t="str">
        <f ca="1">IF(C2173=$X$4,"Enter smelter details", IF(ISERROR($V2173),"",OFFSET('Smelter Look-up'!$F$4,$V2173-4,0)))</f>
        <v/>
      </c>
      <c r="H2173" s="217" t="str">
        <f ca="1">IF(ISERROR($V2173),"",OFFSET('Smelter Look-up'!$G$4,$V2173-4,0))</f>
        <v/>
      </c>
      <c r="I2173" s="218" t="str">
        <f ca="1">IF(ISERROR($V2173),"",OFFSET('Smelter Look-up'!$H$4,$V2173-4,0))</f>
        <v/>
      </c>
      <c r="J2173" s="218" t="str">
        <f ca="1">IF(ISERROR($V2173),"",OFFSET('Smelter Look-up'!$I$4,$V2173-4,0))</f>
        <v/>
      </c>
      <c r="K2173" s="267"/>
      <c r="L2173" s="267"/>
      <c r="M2173" s="267"/>
      <c r="N2173" s="267"/>
      <c r="O2173" s="267"/>
      <c r="P2173" s="219"/>
      <c r="Q2173" s="268"/>
      <c r="R2173" s="216" t="str">
        <f ca="1">IF(ISERROR($V2173),"",OFFSET('Smelter Look-up'!$C$4,$V2173-4,0)&amp;"")</f>
        <v/>
      </c>
      <c r="S2173" s="224" t="str">
        <f t="shared" ca="1" si="105"/>
        <v/>
      </c>
      <c r="T2173" s="224" t="str">
        <f ca="1">IF(B2173="","",IF(ISERROR(MATCH($J2173,SorP!$B$1:$B$6230,0)),"",INDIRECT("'SorP'!$A$"&amp;MATCH($J2173,SorP!$B$1:$B$6230,0))))</f>
        <v/>
      </c>
      <c r="U2173" s="239"/>
      <c r="V2173" s="269" t="e">
        <f>IF(C2173="",NA(),MATCH($B2173&amp;$C2173,'Smelter Look-up'!$J:$J,0))</f>
        <v>#N/A</v>
      </c>
      <c r="W2173" s="270"/>
      <c r="X2173" s="270">
        <f t="shared" ca="1" si="106"/>
        <v>0</v>
      </c>
      <c r="Y2173" s="270"/>
      <c r="Z2173" s="270"/>
      <c r="AB2173" s="272" t="str">
        <f t="shared" si="107"/>
        <v/>
      </c>
    </row>
    <row r="2174" spans="1:28" s="271" customFormat="1" ht="20.25">
      <c r="A2174" s="215"/>
      <c r="B2174" s="216" t="str">
        <f>IF(LEN(A2174)=0,"",INDEX('Smelter Look-up'!$A:$A,MATCH($A2174,'Smelter Look-up'!$E:$E,0)))</f>
        <v/>
      </c>
      <c r="C2174" s="220" t="str">
        <f>IF(LEN(A2174)=0,"",INDEX('Smelter Look-up'!$C:$C,MATCH($A2174,'Smelter Look-up'!$E:$E,0)))</f>
        <v/>
      </c>
      <c r="D2174" s="216"/>
      <c r="E2174" s="216" t="str">
        <f ca="1">IF(ISERROR($V2174),"",OFFSET('Smelter Look-up'!$D$4,$V2174-4,0)&amp;"")</f>
        <v/>
      </c>
      <c r="F2174" s="216" t="str">
        <f ca="1">IF(ISERROR($V2174),"",OFFSET('Smelter Look-up'!$E$4,$V2174-4,0))</f>
        <v/>
      </c>
      <c r="G2174" s="216" t="str">
        <f ca="1">IF(C2174=$X$4,"Enter smelter details", IF(ISERROR($V2174),"",OFFSET('Smelter Look-up'!$F$4,$V2174-4,0)))</f>
        <v/>
      </c>
      <c r="H2174" s="217" t="str">
        <f ca="1">IF(ISERROR($V2174),"",OFFSET('Smelter Look-up'!$G$4,$V2174-4,0))</f>
        <v/>
      </c>
      <c r="I2174" s="218" t="str">
        <f ca="1">IF(ISERROR($V2174),"",OFFSET('Smelter Look-up'!$H$4,$V2174-4,0))</f>
        <v/>
      </c>
      <c r="J2174" s="218" t="str">
        <f ca="1">IF(ISERROR($V2174),"",OFFSET('Smelter Look-up'!$I$4,$V2174-4,0))</f>
        <v/>
      </c>
      <c r="K2174" s="267"/>
      <c r="L2174" s="267"/>
      <c r="M2174" s="267"/>
      <c r="N2174" s="267"/>
      <c r="O2174" s="267"/>
      <c r="P2174" s="219"/>
      <c r="Q2174" s="268"/>
      <c r="R2174" s="216" t="str">
        <f ca="1">IF(ISERROR($V2174),"",OFFSET('Smelter Look-up'!$C$4,$V2174-4,0)&amp;"")</f>
        <v/>
      </c>
      <c r="S2174" s="224" t="str">
        <f t="shared" ca="1" si="105"/>
        <v/>
      </c>
      <c r="T2174" s="224" t="str">
        <f ca="1">IF(B2174="","",IF(ISERROR(MATCH($J2174,SorP!$B$1:$B$6230,0)),"",INDIRECT("'SorP'!$A$"&amp;MATCH($J2174,SorP!$B$1:$B$6230,0))))</f>
        <v/>
      </c>
      <c r="U2174" s="239"/>
      <c r="V2174" s="269" t="e">
        <f>IF(C2174="",NA(),MATCH($B2174&amp;$C2174,'Smelter Look-up'!$J:$J,0))</f>
        <v>#N/A</v>
      </c>
      <c r="W2174" s="270"/>
      <c r="X2174" s="270">
        <f t="shared" ca="1" si="106"/>
        <v>0</v>
      </c>
      <c r="Y2174" s="270"/>
      <c r="Z2174" s="270"/>
      <c r="AB2174" s="272" t="str">
        <f t="shared" si="107"/>
        <v/>
      </c>
    </row>
    <row r="2175" spans="1:28" s="271" customFormat="1" ht="20.25">
      <c r="A2175" s="215"/>
      <c r="B2175" s="216" t="str">
        <f>IF(LEN(A2175)=0,"",INDEX('Smelter Look-up'!$A:$A,MATCH($A2175,'Smelter Look-up'!$E:$E,0)))</f>
        <v/>
      </c>
      <c r="C2175" s="220" t="str">
        <f>IF(LEN(A2175)=0,"",INDEX('Smelter Look-up'!$C:$C,MATCH($A2175,'Smelter Look-up'!$E:$E,0)))</f>
        <v/>
      </c>
      <c r="D2175" s="216"/>
      <c r="E2175" s="216" t="str">
        <f ca="1">IF(ISERROR($V2175),"",OFFSET('Smelter Look-up'!$D$4,$V2175-4,0)&amp;"")</f>
        <v/>
      </c>
      <c r="F2175" s="216" t="str">
        <f ca="1">IF(ISERROR($V2175),"",OFFSET('Smelter Look-up'!$E$4,$V2175-4,0))</f>
        <v/>
      </c>
      <c r="G2175" s="216" t="str">
        <f ca="1">IF(C2175=$X$4,"Enter smelter details", IF(ISERROR($V2175),"",OFFSET('Smelter Look-up'!$F$4,$V2175-4,0)))</f>
        <v/>
      </c>
      <c r="H2175" s="217" t="str">
        <f ca="1">IF(ISERROR($V2175),"",OFFSET('Smelter Look-up'!$G$4,$V2175-4,0))</f>
        <v/>
      </c>
      <c r="I2175" s="218" t="str">
        <f ca="1">IF(ISERROR($V2175),"",OFFSET('Smelter Look-up'!$H$4,$V2175-4,0))</f>
        <v/>
      </c>
      <c r="J2175" s="218" t="str">
        <f ca="1">IF(ISERROR($V2175),"",OFFSET('Smelter Look-up'!$I$4,$V2175-4,0))</f>
        <v/>
      </c>
      <c r="K2175" s="267"/>
      <c r="L2175" s="267"/>
      <c r="M2175" s="267"/>
      <c r="N2175" s="267"/>
      <c r="O2175" s="267"/>
      <c r="P2175" s="219"/>
      <c r="Q2175" s="268"/>
      <c r="R2175" s="216" t="str">
        <f ca="1">IF(ISERROR($V2175),"",OFFSET('Smelter Look-up'!$C$4,$V2175-4,0)&amp;"")</f>
        <v/>
      </c>
      <c r="S2175" s="224" t="str">
        <f t="shared" ca="1" si="105"/>
        <v/>
      </c>
      <c r="T2175" s="224" t="str">
        <f ca="1">IF(B2175="","",IF(ISERROR(MATCH($J2175,SorP!$B$1:$B$6230,0)),"",INDIRECT("'SorP'!$A$"&amp;MATCH($J2175,SorP!$B$1:$B$6230,0))))</f>
        <v/>
      </c>
      <c r="U2175" s="239"/>
      <c r="V2175" s="269" t="e">
        <f>IF(C2175="",NA(),MATCH($B2175&amp;$C2175,'Smelter Look-up'!$J:$J,0))</f>
        <v>#N/A</v>
      </c>
      <c r="W2175" s="270"/>
      <c r="X2175" s="270">
        <f t="shared" ca="1" si="106"/>
        <v>0</v>
      </c>
      <c r="Y2175" s="270"/>
      <c r="Z2175" s="270"/>
      <c r="AB2175" s="272" t="str">
        <f t="shared" si="107"/>
        <v/>
      </c>
    </row>
    <row r="2176" spans="1:28" s="271" customFormat="1" ht="20.25">
      <c r="A2176" s="215"/>
      <c r="B2176" s="216" t="str">
        <f>IF(LEN(A2176)=0,"",INDEX('Smelter Look-up'!$A:$A,MATCH($A2176,'Smelter Look-up'!$E:$E,0)))</f>
        <v/>
      </c>
      <c r="C2176" s="220" t="str">
        <f>IF(LEN(A2176)=0,"",INDEX('Smelter Look-up'!$C:$C,MATCH($A2176,'Smelter Look-up'!$E:$E,0)))</f>
        <v/>
      </c>
      <c r="D2176" s="216"/>
      <c r="E2176" s="216" t="str">
        <f ca="1">IF(ISERROR($V2176),"",OFFSET('Smelter Look-up'!$D$4,$V2176-4,0)&amp;"")</f>
        <v/>
      </c>
      <c r="F2176" s="216" t="str">
        <f ca="1">IF(ISERROR($V2176),"",OFFSET('Smelter Look-up'!$E$4,$V2176-4,0))</f>
        <v/>
      </c>
      <c r="G2176" s="216" t="str">
        <f ca="1">IF(C2176=$X$4,"Enter smelter details", IF(ISERROR($V2176),"",OFFSET('Smelter Look-up'!$F$4,$V2176-4,0)))</f>
        <v/>
      </c>
      <c r="H2176" s="217" t="str">
        <f ca="1">IF(ISERROR($V2176),"",OFFSET('Smelter Look-up'!$G$4,$V2176-4,0))</f>
        <v/>
      </c>
      <c r="I2176" s="218" t="str">
        <f ca="1">IF(ISERROR($V2176),"",OFFSET('Smelter Look-up'!$H$4,$V2176-4,0))</f>
        <v/>
      </c>
      <c r="J2176" s="218" t="str">
        <f ca="1">IF(ISERROR($V2176),"",OFFSET('Smelter Look-up'!$I$4,$V2176-4,0))</f>
        <v/>
      </c>
      <c r="K2176" s="267"/>
      <c r="L2176" s="267"/>
      <c r="M2176" s="267"/>
      <c r="N2176" s="267"/>
      <c r="O2176" s="267"/>
      <c r="P2176" s="219"/>
      <c r="Q2176" s="268"/>
      <c r="R2176" s="216" t="str">
        <f ca="1">IF(ISERROR($V2176),"",OFFSET('Smelter Look-up'!$C$4,$V2176-4,0)&amp;"")</f>
        <v/>
      </c>
      <c r="S2176" s="224" t="str">
        <f t="shared" ca="1" si="105"/>
        <v/>
      </c>
      <c r="T2176" s="224" t="str">
        <f ca="1">IF(B2176="","",IF(ISERROR(MATCH($J2176,SorP!$B$1:$B$6230,0)),"",INDIRECT("'SorP'!$A$"&amp;MATCH($J2176,SorP!$B$1:$B$6230,0))))</f>
        <v/>
      </c>
      <c r="U2176" s="239"/>
      <c r="V2176" s="269" t="e">
        <f>IF(C2176="",NA(),MATCH($B2176&amp;$C2176,'Smelter Look-up'!$J:$J,0))</f>
        <v>#N/A</v>
      </c>
      <c r="W2176" s="270"/>
      <c r="X2176" s="270">
        <f t="shared" ca="1" si="106"/>
        <v>0</v>
      </c>
      <c r="Y2176" s="270"/>
      <c r="Z2176" s="270"/>
      <c r="AB2176" s="272" t="str">
        <f t="shared" si="107"/>
        <v/>
      </c>
    </row>
    <row r="2177" spans="1:28" s="271" customFormat="1" ht="20.25">
      <c r="A2177" s="215"/>
      <c r="B2177" s="216" t="str">
        <f>IF(LEN(A2177)=0,"",INDEX('Smelter Look-up'!$A:$A,MATCH($A2177,'Smelter Look-up'!$E:$E,0)))</f>
        <v/>
      </c>
      <c r="C2177" s="220" t="str">
        <f>IF(LEN(A2177)=0,"",INDEX('Smelter Look-up'!$C:$C,MATCH($A2177,'Smelter Look-up'!$E:$E,0)))</f>
        <v/>
      </c>
      <c r="D2177" s="216"/>
      <c r="E2177" s="216" t="str">
        <f ca="1">IF(ISERROR($V2177),"",OFFSET('Smelter Look-up'!$D$4,$V2177-4,0)&amp;"")</f>
        <v/>
      </c>
      <c r="F2177" s="216" t="str">
        <f ca="1">IF(ISERROR($V2177),"",OFFSET('Smelter Look-up'!$E$4,$V2177-4,0))</f>
        <v/>
      </c>
      <c r="G2177" s="216" t="str">
        <f ca="1">IF(C2177=$X$4,"Enter smelter details", IF(ISERROR($V2177),"",OFFSET('Smelter Look-up'!$F$4,$V2177-4,0)))</f>
        <v/>
      </c>
      <c r="H2177" s="217" t="str">
        <f ca="1">IF(ISERROR($V2177),"",OFFSET('Smelter Look-up'!$G$4,$V2177-4,0))</f>
        <v/>
      </c>
      <c r="I2177" s="218" t="str">
        <f ca="1">IF(ISERROR($V2177),"",OFFSET('Smelter Look-up'!$H$4,$V2177-4,0))</f>
        <v/>
      </c>
      <c r="J2177" s="218" t="str">
        <f ca="1">IF(ISERROR($V2177),"",OFFSET('Smelter Look-up'!$I$4,$V2177-4,0))</f>
        <v/>
      </c>
      <c r="K2177" s="267"/>
      <c r="L2177" s="267"/>
      <c r="M2177" s="267"/>
      <c r="N2177" s="267"/>
      <c r="O2177" s="267"/>
      <c r="P2177" s="219"/>
      <c r="Q2177" s="268"/>
      <c r="R2177" s="216" t="str">
        <f ca="1">IF(ISERROR($V2177),"",OFFSET('Smelter Look-up'!$C$4,$V2177-4,0)&amp;"")</f>
        <v/>
      </c>
      <c r="S2177" s="224" t="str">
        <f t="shared" ca="1" si="105"/>
        <v/>
      </c>
      <c r="T2177" s="224" t="str">
        <f ca="1">IF(B2177="","",IF(ISERROR(MATCH($J2177,SorP!$B$1:$B$6230,0)),"",INDIRECT("'SorP'!$A$"&amp;MATCH($J2177,SorP!$B$1:$B$6230,0))))</f>
        <v/>
      </c>
      <c r="U2177" s="239"/>
      <c r="V2177" s="269" t="e">
        <f>IF(C2177="",NA(),MATCH($B2177&amp;$C2177,'Smelter Look-up'!$J:$J,0))</f>
        <v>#N/A</v>
      </c>
      <c r="W2177" s="270"/>
      <c r="X2177" s="270">
        <f t="shared" ca="1" si="106"/>
        <v>0</v>
      </c>
      <c r="Y2177" s="270"/>
      <c r="Z2177" s="270"/>
      <c r="AB2177" s="272" t="str">
        <f t="shared" si="107"/>
        <v/>
      </c>
    </row>
    <row r="2178" spans="1:28" s="271" customFormat="1" ht="20.25">
      <c r="A2178" s="215"/>
      <c r="B2178" s="216" t="str">
        <f>IF(LEN(A2178)=0,"",INDEX('Smelter Look-up'!$A:$A,MATCH($A2178,'Smelter Look-up'!$E:$E,0)))</f>
        <v/>
      </c>
      <c r="C2178" s="220" t="str">
        <f>IF(LEN(A2178)=0,"",INDEX('Smelter Look-up'!$C:$C,MATCH($A2178,'Smelter Look-up'!$E:$E,0)))</f>
        <v/>
      </c>
      <c r="D2178" s="216"/>
      <c r="E2178" s="216" t="str">
        <f ca="1">IF(ISERROR($V2178),"",OFFSET('Smelter Look-up'!$D$4,$V2178-4,0)&amp;"")</f>
        <v/>
      </c>
      <c r="F2178" s="216" t="str">
        <f ca="1">IF(ISERROR($V2178),"",OFFSET('Smelter Look-up'!$E$4,$V2178-4,0))</f>
        <v/>
      </c>
      <c r="G2178" s="216" t="str">
        <f ca="1">IF(C2178=$X$4,"Enter smelter details", IF(ISERROR($V2178),"",OFFSET('Smelter Look-up'!$F$4,$V2178-4,0)))</f>
        <v/>
      </c>
      <c r="H2178" s="217" t="str">
        <f ca="1">IF(ISERROR($V2178),"",OFFSET('Smelter Look-up'!$G$4,$V2178-4,0))</f>
        <v/>
      </c>
      <c r="I2178" s="218" t="str">
        <f ca="1">IF(ISERROR($V2178),"",OFFSET('Smelter Look-up'!$H$4,$V2178-4,0))</f>
        <v/>
      </c>
      <c r="J2178" s="218" t="str">
        <f ca="1">IF(ISERROR($V2178),"",OFFSET('Smelter Look-up'!$I$4,$V2178-4,0))</f>
        <v/>
      </c>
      <c r="K2178" s="267"/>
      <c r="L2178" s="267"/>
      <c r="M2178" s="267"/>
      <c r="N2178" s="267"/>
      <c r="O2178" s="267"/>
      <c r="P2178" s="219"/>
      <c r="Q2178" s="268"/>
      <c r="R2178" s="216" t="str">
        <f ca="1">IF(ISERROR($V2178),"",OFFSET('Smelter Look-up'!$C$4,$V2178-4,0)&amp;"")</f>
        <v/>
      </c>
      <c r="S2178" s="224" t="str">
        <f t="shared" ca="1" si="105"/>
        <v/>
      </c>
      <c r="T2178" s="224" t="str">
        <f ca="1">IF(B2178="","",IF(ISERROR(MATCH($J2178,SorP!$B$1:$B$6230,0)),"",INDIRECT("'SorP'!$A$"&amp;MATCH($J2178,SorP!$B$1:$B$6230,0))))</f>
        <v/>
      </c>
      <c r="U2178" s="239"/>
      <c r="V2178" s="269" t="e">
        <f>IF(C2178="",NA(),MATCH($B2178&amp;$C2178,'Smelter Look-up'!$J:$J,0))</f>
        <v>#N/A</v>
      </c>
      <c r="W2178" s="270"/>
      <c r="X2178" s="270">
        <f t="shared" ca="1" si="106"/>
        <v>0</v>
      </c>
      <c r="Y2178" s="270"/>
      <c r="Z2178" s="270"/>
      <c r="AB2178" s="272" t="str">
        <f t="shared" si="107"/>
        <v/>
      </c>
    </row>
    <row r="2179" spans="1:28" s="271" customFormat="1" ht="20.25">
      <c r="A2179" s="215"/>
      <c r="B2179" s="216" t="str">
        <f>IF(LEN(A2179)=0,"",INDEX('Smelter Look-up'!$A:$A,MATCH($A2179,'Smelter Look-up'!$E:$E,0)))</f>
        <v/>
      </c>
      <c r="C2179" s="220" t="str">
        <f>IF(LEN(A2179)=0,"",INDEX('Smelter Look-up'!$C:$C,MATCH($A2179,'Smelter Look-up'!$E:$E,0)))</f>
        <v/>
      </c>
      <c r="D2179" s="216"/>
      <c r="E2179" s="216" t="str">
        <f ca="1">IF(ISERROR($V2179),"",OFFSET('Smelter Look-up'!$D$4,$V2179-4,0)&amp;"")</f>
        <v/>
      </c>
      <c r="F2179" s="216" t="str">
        <f ca="1">IF(ISERROR($V2179),"",OFFSET('Smelter Look-up'!$E$4,$V2179-4,0))</f>
        <v/>
      </c>
      <c r="G2179" s="216" t="str">
        <f ca="1">IF(C2179=$X$4,"Enter smelter details", IF(ISERROR($V2179),"",OFFSET('Smelter Look-up'!$F$4,$V2179-4,0)))</f>
        <v/>
      </c>
      <c r="H2179" s="217" t="str">
        <f ca="1">IF(ISERROR($V2179),"",OFFSET('Smelter Look-up'!$G$4,$V2179-4,0))</f>
        <v/>
      </c>
      <c r="I2179" s="218" t="str">
        <f ca="1">IF(ISERROR($V2179),"",OFFSET('Smelter Look-up'!$H$4,$V2179-4,0))</f>
        <v/>
      </c>
      <c r="J2179" s="218" t="str">
        <f ca="1">IF(ISERROR($V2179),"",OFFSET('Smelter Look-up'!$I$4,$V2179-4,0))</f>
        <v/>
      </c>
      <c r="K2179" s="267"/>
      <c r="L2179" s="267"/>
      <c r="M2179" s="267"/>
      <c r="N2179" s="267"/>
      <c r="O2179" s="267"/>
      <c r="P2179" s="219"/>
      <c r="Q2179" s="268"/>
      <c r="R2179" s="216" t="str">
        <f ca="1">IF(ISERROR($V2179),"",OFFSET('Smelter Look-up'!$C$4,$V2179-4,0)&amp;"")</f>
        <v/>
      </c>
      <c r="S2179" s="224" t="str">
        <f t="shared" ca="1" si="105"/>
        <v/>
      </c>
      <c r="T2179" s="224" t="str">
        <f ca="1">IF(B2179="","",IF(ISERROR(MATCH($J2179,SorP!$B$1:$B$6230,0)),"",INDIRECT("'SorP'!$A$"&amp;MATCH($J2179,SorP!$B$1:$B$6230,0))))</f>
        <v/>
      </c>
      <c r="U2179" s="239"/>
      <c r="V2179" s="269" t="e">
        <f>IF(C2179="",NA(),MATCH($B2179&amp;$C2179,'Smelter Look-up'!$J:$J,0))</f>
        <v>#N/A</v>
      </c>
      <c r="W2179" s="270"/>
      <c r="X2179" s="270">
        <f t="shared" ca="1" si="106"/>
        <v>0</v>
      </c>
      <c r="Y2179" s="270"/>
      <c r="Z2179" s="270"/>
      <c r="AB2179" s="272" t="str">
        <f t="shared" si="107"/>
        <v/>
      </c>
    </row>
    <row r="2180" spans="1:28" s="271" customFormat="1" ht="20.25">
      <c r="A2180" s="215"/>
      <c r="B2180" s="216" t="str">
        <f>IF(LEN(A2180)=0,"",INDEX('Smelter Look-up'!$A:$A,MATCH($A2180,'Smelter Look-up'!$E:$E,0)))</f>
        <v/>
      </c>
      <c r="C2180" s="220" t="str">
        <f>IF(LEN(A2180)=0,"",INDEX('Smelter Look-up'!$C:$C,MATCH($A2180,'Smelter Look-up'!$E:$E,0)))</f>
        <v/>
      </c>
      <c r="D2180" s="216"/>
      <c r="E2180" s="216" t="str">
        <f ca="1">IF(ISERROR($V2180),"",OFFSET('Smelter Look-up'!$D$4,$V2180-4,0)&amp;"")</f>
        <v/>
      </c>
      <c r="F2180" s="216" t="str">
        <f ca="1">IF(ISERROR($V2180),"",OFFSET('Smelter Look-up'!$E$4,$V2180-4,0))</f>
        <v/>
      </c>
      <c r="G2180" s="216" t="str">
        <f ca="1">IF(C2180=$X$4,"Enter smelter details", IF(ISERROR($V2180),"",OFFSET('Smelter Look-up'!$F$4,$V2180-4,0)))</f>
        <v/>
      </c>
      <c r="H2180" s="217" t="str">
        <f ca="1">IF(ISERROR($V2180),"",OFFSET('Smelter Look-up'!$G$4,$V2180-4,0))</f>
        <v/>
      </c>
      <c r="I2180" s="218" t="str">
        <f ca="1">IF(ISERROR($V2180),"",OFFSET('Smelter Look-up'!$H$4,$V2180-4,0))</f>
        <v/>
      </c>
      <c r="J2180" s="218" t="str">
        <f ca="1">IF(ISERROR($V2180),"",OFFSET('Smelter Look-up'!$I$4,$V2180-4,0))</f>
        <v/>
      </c>
      <c r="K2180" s="267"/>
      <c r="L2180" s="267"/>
      <c r="M2180" s="267"/>
      <c r="N2180" s="267"/>
      <c r="O2180" s="267"/>
      <c r="P2180" s="219"/>
      <c r="Q2180" s="268"/>
      <c r="R2180" s="216" t="str">
        <f ca="1">IF(ISERROR($V2180),"",OFFSET('Smelter Look-up'!$C$4,$V2180-4,0)&amp;"")</f>
        <v/>
      </c>
      <c r="S2180" s="224" t="str">
        <f t="shared" ca="1" si="105"/>
        <v/>
      </c>
      <c r="T2180" s="224" t="str">
        <f ca="1">IF(B2180="","",IF(ISERROR(MATCH($J2180,SorP!$B$1:$B$6230,0)),"",INDIRECT("'SorP'!$A$"&amp;MATCH($J2180,SorP!$B$1:$B$6230,0))))</f>
        <v/>
      </c>
      <c r="U2180" s="239"/>
      <c r="V2180" s="269" t="e">
        <f>IF(C2180="",NA(),MATCH($B2180&amp;$C2180,'Smelter Look-up'!$J:$J,0))</f>
        <v>#N/A</v>
      </c>
      <c r="W2180" s="270"/>
      <c r="X2180" s="270">
        <f t="shared" ca="1" si="106"/>
        <v>0</v>
      </c>
      <c r="Y2180" s="270"/>
      <c r="Z2180" s="270"/>
      <c r="AB2180" s="272" t="str">
        <f t="shared" si="107"/>
        <v/>
      </c>
    </row>
    <row r="2181" spans="1:28" s="271" customFormat="1" ht="20.25">
      <c r="A2181" s="215"/>
      <c r="B2181" s="216" t="str">
        <f>IF(LEN(A2181)=0,"",INDEX('Smelter Look-up'!$A:$A,MATCH($A2181,'Smelter Look-up'!$E:$E,0)))</f>
        <v/>
      </c>
      <c r="C2181" s="220" t="str">
        <f>IF(LEN(A2181)=0,"",INDEX('Smelter Look-up'!$C:$C,MATCH($A2181,'Smelter Look-up'!$E:$E,0)))</f>
        <v/>
      </c>
      <c r="D2181" s="216"/>
      <c r="E2181" s="216" t="str">
        <f ca="1">IF(ISERROR($V2181),"",OFFSET('Smelter Look-up'!$D$4,$V2181-4,0)&amp;"")</f>
        <v/>
      </c>
      <c r="F2181" s="216" t="str">
        <f ca="1">IF(ISERROR($V2181),"",OFFSET('Smelter Look-up'!$E$4,$V2181-4,0))</f>
        <v/>
      </c>
      <c r="G2181" s="216" t="str">
        <f ca="1">IF(C2181=$X$4,"Enter smelter details", IF(ISERROR($V2181),"",OFFSET('Smelter Look-up'!$F$4,$V2181-4,0)))</f>
        <v/>
      </c>
      <c r="H2181" s="217" t="str">
        <f ca="1">IF(ISERROR($V2181),"",OFFSET('Smelter Look-up'!$G$4,$V2181-4,0))</f>
        <v/>
      </c>
      <c r="I2181" s="218" t="str">
        <f ca="1">IF(ISERROR($V2181),"",OFFSET('Smelter Look-up'!$H$4,$V2181-4,0))</f>
        <v/>
      </c>
      <c r="J2181" s="218" t="str">
        <f ca="1">IF(ISERROR($V2181),"",OFFSET('Smelter Look-up'!$I$4,$V2181-4,0))</f>
        <v/>
      </c>
      <c r="K2181" s="267"/>
      <c r="L2181" s="267"/>
      <c r="M2181" s="267"/>
      <c r="N2181" s="267"/>
      <c r="O2181" s="267"/>
      <c r="P2181" s="219"/>
      <c r="Q2181" s="268"/>
      <c r="R2181" s="216" t="str">
        <f ca="1">IF(ISERROR($V2181),"",OFFSET('Smelter Look-up'!$C$4,$V2181-4,0)&amp;"")</f>
        <v/>
      </c>
      <c r="S2181" s="224" t="str">
        <f t="shared" ca="1" si="105"/>
        <v/>
      </c>
      <c r="T2181" s="224" t="str">
        <f ca="1">IF(B2181="","",IF(ISERROR(MATCH($J2181,SorP!$B$1:$B$6230,0)),"",INDIRECT("'SorP'!$A$"&amp;MATCH($J2181,SorP!$B$1:$B$6230,0))))</f>
        <v/>
      </c>
      <c r="U2181" s="239"/>
      <c r="V2181" s="269" t="e">
        <f>IF(C2181="",NA(),MATCH($B2181&amp;$C2181,'Smelter Look-up'!$J:$J,0))</f>
        <v>#N/A</v>
      </c>
      <c r="W2181" s="270"/>
      <c r="X2181" s="270">
        <f t="shared" ca="1" si="106"/>
        <v>0</v>
      </c>
      <c r="Y2181" s="270"/>
      <c r="Z2181" s="270"/>
      <c r="AB2181" s="272" t="str">
        <f t="shared" si="107"/>
        <v/>
      </c>
    </row>
    <row r="2182" spans="1:28" s="271" customFormat="1" ht="20.25">
      <c r="A2182" s="215"/>
      <c r="B2182" s="216" t="str">
        <f>IF(LEN(A2182)=0,"",INDEX('Smelter Look-up'!$A:$A,MATCH($A2182,'Smelter Look-up'!$E:$E,0)))</f>
        <v/>
      </c>
      <c r="C2182" s="220" t="str">
        <f>IF(LEN(A2182)=0,"",INDEX('Smelter Look-up'!$C:$C,MATCH($A2182,'Smelter Look-up'!$E:$E,0)))</f>
        <v/>
      </c>
      <c r="D2182" s="216"/>
      <c r="E2182" s="216" t="str">
        <f ca="1">IF(ISERROR($V2182),"",OFFSET('Smelter Look-up'!$D$4,$V2182-4,0)&amp;"")</f>
        <v/>
      </c>
      <c r="F2182" s="216" t="str">
        <f ca="1">IF(ISERROR($V2182),"",OFFSET('Smelter Look-up'!$E$4,$V2182-4,0))</f>
        <v/>
      </c>
      <c r="G2182" s="216" t="str">
        <f ca="1">IF(C2182=$X$4,"Enter smelter details", IF(ISERROR($V2182),"",OFFSET('Smelter Look-up'!$F$4,$V2182-4,0)))</f>
        <v/>
      </c>
      <c r="H2182" s="217" t="str">
        <f ca="1">IF(ISERROR($V2182),"",OFFSET('Smelter Look-up'!$G$4,$V2182-4,0))</f>
        <v/>
      </c>
      <c r="I2182" s="218" t="str">
        <f ca="1">IF(ISERROR($V2182),"",OFFSET('Smelter Look-up'!$H$4,$V2182-4,0))</f>
        <v/>
      </c>
      <c r="J2182" s="218" t="str">
        <f ca="1">IF(ISERROR($V2182),"",OFFSET('Smelter Look-up'!$I$4,$V2182-4,0))</f>
        <v/>
      </c>
      <c r="K2182" s="267"/>
      <c r="L2182" s="267"/>
      <c r="M2182" s="267"/>
      <c r="N2182" s="267"/>
      <c r="O2182" s="267"/>
      <c r="P2182" s="219"/>
      <c r="Q2182" s="268"/>
      <c r="R2182" s="216" t="str">
        <f ca="1">IF(ISERROR($V2182),"",OFFSET('Smelter Look-up'!$C$4,$V2182-4,0)&amp;"")</f>
        <v/>
      </c>
      <c r="S2182" s="224" t="str">
        <f t="shared" ca="1" si="105"/>
        <v/>
      </c>
      <c r="T2182" s="224" t="str">
        <f ca="1">IF(B2182="","",IF(ISERROR(MATCH($J2182,SorP!$B$1:$B$6230,0)),"",INDIRECT("'SorP'!$A$"&amp;MATCH($J2182,SorP!$B$1:$B$6230,0))))</f>
        <v/>
      </c>
      <c r="U2182" s="239"/>
      <c r="V2182" s="269" t="e">
        <f>IF(C2182="",NA(),MATCH($B2182&amp;$C2182,'Smelter Look-up'!$J:$J,0))</f>
        <v>#N/A</v>
      </c>
      <c r="W2182" s="270"/>
      <c r="X2182" s="270">
        <f t="shared" ca="1" si="106"/>
        <v>0</v>
      </c>
      <c r="Y2182" s="270"/>
      <c r="Z2182" s="270"/>
      <c r="AB2182" s="272" t="str">
        <f t="shared" si="107"/>
        <v/>
      </c>
    </row>
    <row r="2183" spans="1:28" s="271" customFormat="1" ht="20.25">
      <c r="A2183" s="215"/>
      <c r="B2183" s="216" t="str">
        <f>IF(LEN(A2183)=0,"",INDEX('Smelter Look-up'!$A:$A,MATCH($A2183,'Smelter Look-up'!$E:$E,0)))</f>
        <v/>
      </c>
      <c r="C2183" s="220" t="str">
        <f>IF(LEN(A2183)=0,"",INDEX('Smelter Look-up'!$C:$C,MATCH($A2183,'Smelter Look-up'!$E:$E,0)))</f>
        <v/>
      </c>
      <c r="D2183" s="216"/>
      <c r="E2183" s="216" t="str">
        <f ca="1">IF(ISERROR($V2183),"",OFFSET('Smelter Look-up'!$D$4,$V2183-4,0)&amp;"")</f>
        <v/>
      </c>
      <c r="F2183" s="216" t="str">
        <f ca="1">IF(ISERROR($V2183),"",OFFSET('Smelter Look-up'!$E$4,$V2183-4,0))</f>
        <v/>
      </c>
      <c r="G2183" s="216" t="str">
        <f ca="1">IF(C2183=$X$4,"Enter smelter details", IF(ISERROR($V2183),"",OFFSET('Smelter Look-up'!$F$4,$V2183-4,0)))</f>
        <v/>
      </c>
      <c r="H2183" s="217" t="str">
        <f ca="1">IF(ISERROR($V2183),"",OFFSET('Smelter Look-up'!$G$4,$V2183-4,0))</f>
        <v/>
      </c>
      <c r="I2183" s="218" t="str">
        <f ca="1">IF(ISERROR($V2183),"",OFFSET('Smelter Look-up'!$H$4,$V2183-4,0))</f>
        <v/>
      </c>
      <c r="J2183" s="218" t="str">
        <f ca="1">IF(ISERROR($V2183),"",OFFSET('Smelter Look-up'!$I$4,$V2183-4,0))</f>
        <v/>
      </c>
      <c r="K2183" s="267"/>
      <c r="L2183" s="267"/>
      <c r="M2183" s="267"/>
      <c r="N2183" s="267"/>
      <c r="O2183" s="267"/>
      <c r="P2183" s="219"/>
      <c r="Q2183" s="268"/>
      <c r="R2183" s="216" t="str">
        <f ca="1">IF(ISERROR($V2183),"",OFFSET('Smelter Look-up'!$C$4,$V2183-4,0)&amp;"")</f>
        <v/>
      </c>
      <c r="S2183" s="224" t="str">
        <f t="shared" ca="1" si="105"/>
        <v/>
      </c>
      <c r="T2183" s="224" t="str">
        <f ca="1">IF(B2183="","",IF(ISERROR(MATCH($J2183,SorP!$B$1:$B$6230,0)),"",INDIRECT("'SorP'!$A$"&amp;MATCH($J2183,SorP!$B$1:$B$6230,0))))</f>
        <v/>
      </c>
      <c r="U2183" s="239"/>
      <c r="V2183" s="269" t="e">
        <f>IF(C2183="",NA(),MATCH($B2183&amp;$C2183,'Smelter Look-up'!$J:$J,0))</f>
        <v>#N/A</v>
      </c>
      <c r="W2183" s="270"/>
      <c r="X2183" s="270">
        <f t="shared" ca="1" si="106"/>
        <v>0</v>
      </c>
      <c r="Y2183" s="270"/>
      <c r="Z2183" s="270"/>
      <c r="AB2183" s="272" t="str">
        <f t="shared" si="107"/>
        <v/>
      </c>
    </row>
    <row r="2184" spans="1:28" s="271" customFormat="1" ht="20.25">
      <c r="A2184" s="215"/>
      <c r="B2184" s="216" t="str">
        <f>IF(LEN(A2184)=0,"",INDEX('Smelter Look-up'!$A:$A,MATCH($A2184,'Smelter Look-up'!$E:$E,0)))</f>
        <v/>
      </c>
      <c r="C2184" s="220" t="str">
        <f>IF(LEN(A2184)=0,"",INDEX('Smelter Look-up'!$C:$C,MATCH($A2184,'Smelter Look-up'!$E:$E,0)))</f>
        <v/>
      </c>
      <c r="D2184" s="216"/>
      <c r="E2184" s="216" t="str">
        <f ca="1">IF(ISERROR($V2184),"",OFFSET('Smelter Look-up'!$D$4,$V2184-4,0)&amp;"")</f>
        <v/>
      </c>
      <c r="F2184" s="216" t="str">
        <f ca="1">IF(ISERROR($V2184),"",OFFSET('Smelter Look-up'!$E$4,$V2184-4,0))</f>
        <v/>
      </c>
      <c r="G2184" s="216" t="str">
        <f ca="1">IF(C2184=$X$4,"Enter smelter details", IF(ISERROR($V2184),"",OFFSET('Smelter Look-up'!$F$4,$V2184-4,0)))</f>
        <v/>
      </c>
      <c r="H2184" s="217" t="str">
        <f ca="1">IF(ISERROR($V2184),"",OFFSET('Smelter Look-up'!$G$4,$V2184-4,0))</f>
        <v/>
      </c>
      <c r="I2184" s="218" t="str">
        <f ca="1">IF(ISERROR($V2184),"",OFFSET('Smelter Look-up'!$H$4,$V2184-4,0))</f>
        <v/>
      </c>
      <c r="J2184" s="218" t="str">
        <f ca="1">IF(ISERROR($V2184),"",OFFSET('Smelter Look-up'!$I$4,$V2184-4,0))</f>
        <v/>
      </c>
      <c r="K2184" s="267"/>
      <c r="L2184" s="267"/>
      <c r="M2184" s="267"/>
      <c r="N2184" s="267"/>
      <c r="O2184" s="267"/>
      <c r="P2184" s="219"/>
      <c r="Q2184" s="268"/>
      <c r="R2184" s="216" t="str">
        <f ca="1">IF(ISERROR($V2184),"",OFFSET('Smelter Look-up'!$C$4,$V2184-4,0)&amp;"")</f>
        <v/>
      </c>
      <c r="S2184" s="224" t="str">
        <f t="shared" ca="1" si="105"/>
        <v/>
      </c>
      <c r="T2184" s="224" t="str">
        <f ca="1">IF(B2184="","",IF(ISERROR(MATCH($J2184,SorP!$B$1:$B$6230,0)),"",INDIRECT("'SorP'!$A$"&amp;MATCH($J2184,SorP!$B$1:$B$6230,0))))</f>
        <v/>
      </c>
      <c r="U2184" s="239"/>
      <c r="V2184" s="269" t="e">
        <f>IF(C2184="",NA(),MATCH($B2184&amp;$C2184,'Smelter Look-up'!$J:$J,0))</f>
        <v>#N/A</v>
      </c>
      <c r="W2184" s="270"/>
      <c r="X2184" s="270">
        <f t="shared" ca="1" si="106"/>
        <v>0</v>
      </c>
      <c r="Y2184" s="270"/>
      <c r="Z2184" s="270"/>
      <c r="AB2184" s="272" t="str">
        <f t="shared" si="107"/>
        <v/>
      </c>
    </row>
    <row r="2185" spans="1:28" s="271" customFormat="1" ht="20.25">
      <c r="A2185" s="215"/>
      <c r="B2185" s="216" t="str">
        <f>IF(LEN(A2185)=0,"",INDEX('Smelter Look-up'!$A:$A,MATCH($A2185,'Smelter Look-up'!$E:$E,0)))</f>
        <v/>
      </c>
      <c r="C2185" s="220" t="str">
        <f>IF(LEN(A2185)=0,"",INDEX('Smelter Look-up'!$C:$C,MATCH($A2185,'Smelter Look-up'!$E:$E,0)))</f>
        <v/>
      </c>
      <c r="D2185" s="216"/>
      <c r="E2185" s="216" t="str">
        <f ca="1">IF(ISERROR($V2185),"",OFFSET('Smelter Look-up'!$D$4,$V2185-4,0)&amp;"")</f>
        <v/>
      </c>
      <c r="F2185" s="216" t="str">
        <f ca="1">IF(ISERROR($V2185),"",OFFSET('Smelter Look-up'!$E$4,$V2185-4,0))</f>
        <v/>
      </c>
      <c r="G2185" s="216" t="str">
        <f ca="1">IF(C2185=$X$4,"Enter smelter details", IF(ISERROR($V2185),"",OFFSET('Smelter Look-up'!$F$4,$V2185-4,0)))</f>
        <v/>
      </c>
      <c r="H2185" s="217" t="str">
        <f ca="1">IF(ISERROR($V2185),"",OFFSET('Smelter Look-up'!$G$4,$V2185-4,0))</f>
        <v/>
      </c>
      <c r="I2185" s="218" t="str">
        <f ca="1">IF(ISERROR($V2185),"",OFFSET('Smelter Look-up'!$H$4,$V2185-4,0))</f>
        <v/>
      </c>
      <c r="J2185" s="218" t="str">
        <f ca="1">IF(ISERROR($V2185),"",OFFSET('Smelter Look-up'!$I$4,$V2185-4,0))</f>
        <v/>
      </c>
      <c r="K2185" s="267"/>
      <c r="L2185" s="267"/>
      <c r="M2185" s="267"/>
      <c r="N2185" s="267"/>
      <c r="O2185" s="267"/>
      <c r="P2185" s="219"/>
      <c r="Q2185" s="268"/>
      <c r="R2185" s="216" t="str">
        <f ca="1">IF(ISERROR($V2185),"",OFFSET('Smelter Look-up'!$C$4,$V2185-4,0)&amp;"")</f>
        <v/>
      </c>
      <c r="S2185" s="224" t="str">
        <f t="shared" ca="1" si="105"/>
        <v/>
      </c>
      <c r="T2185" s="224" t="str">
        <f ca="1">IF(B2185="","",IF(ISERROR(MATCH($J2185,SorP!$B$1:$B$6230,0)),"",INDIRECT("'SorP'!$A$"&amp;MATCH($J2185,SorP!$B$1:$B$6230,0))))</f>
        <v/>
      </c>
      <c r="U2185" s="239"/>
      <c r="V2185" s="269" t="e">
        <f>IF(C2185="",NA(),MATCH($B2185&amp;$C2185,'Smelter Look-up'!$J:$J,0))</f>
        <v>#N/A</v>
      </c>
      <c r="W2185" s="270"/>
      <c r="X2185" s="270">
        <f t="shared" ca="1" si="106"/>
        <v>0</v>
      </c>
      <c r="Y2185" s="270"/>
      <c r="Z2185" s="270"/>
      <c r="AB2185" s="272" t="str">
        <f t="shared" si="107"/>
        <v/>
      </c>
    </row>
    <row r="2186" spans="1:28" s="271" customFormat="1" ht="20.25">
      <c r="A2186" s="215"/>
      <c r="B2186" s="216" t="str">
        <f>IF(LEN(A2186)=0,"",INDEX('Smelter Look-up'!$A:$A,MATCH($A2186,'Smelter Look-up'!$E:$E,0)))</f>
        <v/>
      </c>
      <c r="C2186" s="220" t="str">
        <f>IF(LEN(A2186)=0,"",INDEX('Smelter Look-up'!$C:$C,MATCH($A2186,'Smelter Look-up'!$E:$E,0)))</f>
        <v/>
      </c>
      <c r="D2186" s="216"/>
      <c r="E2186" s="216" t="str">
        <f ca="1">IF(ISERROR($V2186),"",OFFSET('Smelter Look-up'!$D$4,$V2186-4,0)&amp;"")</f>
        <v/>
      </c>
      <c r="F2186" s="216" t="str">
        <f ca="1">IF(ISERROR($V2186),"",OFFSET('Smelter Look-up'!$E$4,$V2186-4,0))</f>
        <v/>
      </c>
      <c r="G2186" s="216" t="str">
        <f ca="1">IF(C2186=$X$4,"Enter smelter details", IF(ISERROR($V2186),"",OFFSET('Smelter Look-up'!$F$4,$V2186-4,0)))</f>
        <v/>
      </c>
      <c r="H2186" s="217" t="str">
        <f ca="1">IF(ISERROR($V2186),"",OFFSET('Smelter Look-up'!$G$4,$V2186-4,0))</f>
        <v/>
      </c>
      <c r="I2186" s="218" t="str">
        <f ca="1">IF(ISERROR($V2186),"",OFFSET('Smelter Look-up'!$H$4,$V2186-4,0))</f>
        <v/>
      </c>
      <c r="J2186" s="218" t="str">
        <f ca="1">IF(ISERROR($V2186),"",OFFSET('Smelter Look-up'!$I$4,$V2186-4,0))</f>
        <v/>
      </c>
      <c r="K2186" s="267"/>
      <c r="L2186" s="267"/>
      <c r="M2186" s="267"/>
      <c r="N2186" s="267"/>
      <c r="O2186" s="267"/>
      <c r="P2186" s="219"/>
      <c r="Q2186" s="268"/>
      <c r="R2186" s="216" t="str">
        <f ca="1">IF(ISERROR($V2186),"",OFFSET('Smelter Look-up'!$C$4,$V2186-4,0)&amp;"")</f>
        <v/>
      </c>
      <c r="S2186" s="224" t="str">
        <f t="shared" ca="1" si="105"/>
        <v/>
      </c>
      <c r="T2186" s="224" t="str">
        <f ca="1">IF(B2186="","",IF(ISERROR(MATCH($J2186,SorP!$B$1:$B$6230,0)),"",INDIRECT("'SorP'!$A$"&amp;MATCH($J2186,SorP!$B$1:$B$6230,0))))</f>
        <v/>
      </c>
      <c r="U2186" s="239"/>
      <c r="V2186" s="269" t="e">
        <f>IF(C2186="",NA(),MATCH($B2186&amp;$C2186,'Smelter Look-up'!$J:$J,0))</f>
        <v>#N/A</v>
      </c>
      <c r="W2186" s="270"/>
      <c r="X2186" s="270">
        <f t="shared" ca="1" si="106"/>
        <v>0</v>
      </c>
      <c r="Y2186" s="270"/>
      <c r="Z2186" s="270"/>
      <c r="AB2186" s="272" t="str">
        <f t="shared" si="107"/>
        <v/>
      </c>
    </row>
    <row r="2187" spans="1:28" s="271" customFormat="1" ht="20.25">
      <c r="A2187" s="215"/>
      <c r="B2187" s="216" t="str">
        <f>IF(LEN(A2187)=0,"",INDEX('Smelter Look-up'!$A:$A,MATCH($A2187,'Smelter Look-up'!$E:$E,0)))</f>
        <v/>
      </c>
      <c r="C2187" s="220" t="str">
        <f>IF(LEN(A2187)=0,"",INDEX('Smelter Look-up'!$C:$C,MATCH($A2187,'Smelter Look-up'!$E:$E,0)))</f>
        <v/>
      </c>
      <c r="D2187" s="216"/>
      <c r="E2187" s="216" t="str">
        <f ca="1">IF(ISERROR($V2187),"",OFFSET('Smelter Look-up'!$D$4,$V2187-4,0)&amp;"")</f>
        <v/>
      </c>
      <c r="F2187" s="216" t="str">
        <f ca="1">IF(ISERROR($V2187),"",OFFSET('Smelter Look-up'!$E$4,$V2187-4,0))</f>
        <v/>
      </c>
      <c r="G2187" s="216" t="str">
        <f ca="1">IF(C2187=$X$4,"Enter smelter details", IF(ISERROR($V2187),"",OFFSET('Smelter Look-up'!$F$4,$V2187-4,0)))</f>
        <v/>
      </c>
      <c r="H2187" s="217" t="str">
        <f ca="1">IF(ISERROR($V2187),"",OFFSET('Smelter Look-up'!$G$4,$V2187-4,0))</f>
        <v/>
      </c>
      <c r="I2187" s="218" t="str">
        <f ca="1">IF(ISERROR($V2187),"",OFFSET('Smelter Look-up'!$H$4,$V2187-4,0))</f>
        <v/>
      </c>
      <c r="J2187" s="218" t="str">
        <f ca="1">IF(ISERROR($V2187),"",OFFSET('Smelter Look-up'!$I$4,$V2187-4,0))</f>
        <v/>
      </c>
      <c r="K2187" s="267"/>
      <c r="L2187" s="267"/>
      <c r="M2187" s="267"/>
      <c r="N2187" s="267"/>
      <c r="O2187" s="267"/>
      <c r="P2187" s="219"/>
      <c r="Q2187" s="268"/>
      <c r="R2187" s="216" t="str">
        <f ca="1">IF(ISERROR($V2187),"",OFFSET('Smelter Look-up'!$C$4,$V2187-4,0)&amp;"")</f>
        <v/>
      </c>
      <c r="S2187" s="224" t="str">
        <f t="shared" ca="1" si="105"/>
        <v/>
      </c>
      <c r="T2187" s="224" t="str">
        <f ca="1">IF(B2187="","",IF(ISERROR(MATCH($J2187,SorP!$B$1:$B$6230,0)),"",INDIRECT("'SorP'!$A$"&amp;MATCH($J2187,SorP!$B$1:$B$6230,0))))</f>
        <v/>
      </c>
      <c r="U2187" s="239"/>
      <c r="V2187" s="269" t="e">
        <f>IF(C2187="",NA(),MATCH($B2187&amp;$C2187,'Smelter Look-up'!$J:$J,0))</f>
        <v>#N/A</v>
      </c>
      <c r="W2187" s="270"/>
      <c r="X2187" s="270">
        <f t="shared" ca="1" si="106"/>
        <v>0</v>
      </c>
      <c r="Y2187" s="270"/>
      <c r="Z2187" s="270"/>
      <c r="AB2187" s="272" t="str">
        <f t="shared" si="107"/>
        <v/>
      </c>
    </row>
    <row r="2188" spans="1:28" s="271" customFormat="1" ht="20.25">
      <c r="A2188" s="215"/>
      <c r="B2188" s="216" t="str">
        <f>IF(LEN(A2188)=0,"",INDEX('Smelter Look-up'!$A:$A,MATCH($A2188,'Smelter Look-up'!$E:$E,0)))</f>
        <v/>
      </c>
      <c r="C2188" s="220" t="str">
        <f>IF(LEN(A2188)=0,"",INDEX('Smelter Look-up'!$C:$C,MATCH($A2188,'Smelter Look-up'!$E:$E,0)))</f>
        <v/>
      </c>
      <c r="D2188" s="216"/>
      <c r="E2188" s="216" t="str">
        <f ca="1">IF(ISERROR($V2188),"",OFFSET('Smelter Look-up'!$D$4,$V2188-4,0)&amp;"")</f>
        <v/>
      </c>
      <c r="F2188" s="216" t="str">
        <f ca="1">IF(ISERROR($V2188),"",OFFSET('Smelter Look-up'!$E$4,$V2188-4,0))</f>
        <v/>
      </c>
      <c r="G2188" s="216" t="str">
        <f ca="1">IF(C2188=$X$4,"Enter smelter details", IF(ISERROR($V2188),"",OFFSET('Smelter Look-up'!$F$4,$V2188-4,0)))</f>
        <v/>
      </c>
      <c r="H2188" s="217" t="str">
        <f ca="1">IF(ISERROR($V2188),"",OFFSET('Smelter Look-up'!$G$4,$V2188-4,0))</f>
        <v/>
      </c>
      <c r="I2188" s="218" t="str">
        <f ca="1">IF(ISERROR($V2188),"",OFFSET('Smelter Look-up'!$H$4,$V2188-4,0))</f>
        <v/>
      </c>
      <c r="J2188" s="218" t="str">
        <f ca="1">IF(ISERROR($V2188),"",OFFSET('Smelter Look-up'!$I$4,$V2188-4,0))</f>
        <v/>
      </c>
      <c r="K2188" s="267"/>
      <c r="L2188" s="267"/>
      <c r="M2188" s="267"/>
      <c r="N2188" s="267"/>
      <c r="O2188" s="267"/>
      <c r="P2188" s="219"/>
      <c r="Q2188" s="268"/>
      <c r="R2188" s="216" t="str">
        <f ca="1">IF(ISERROR($V2188),"",OFFSET('Smelter Look-up'!$C$4,$V2188-4,0)&amp;"")</f>
        <v/>
      </c>
      <c r="S2188" s="224" t="str">
        <f t="shared" ca="1" si="105"/>
        <v/>
      </c>
      <c r="T2188" s="224" t="str">
        <f ca="1">IF(B2188="","",IF(ISERROR(MATCH($J2188,SorP!$B$1:$B$6230,0)),"",INDIRECT("'SorP'!$A$"&amp;MATCH($J2188,SorP!$B$1:$B$6230,0))))</f>
        <v/>
      </c>
      <c r="U2188" s="239"/>
      <c r="V2188" s="269" t="e">
        <f>IF(C2188="",NA(),MATCH($B2188&amp;$C2188,'Smelter Look-up'!$J:$J,0))</f>
        <v>#N/A</v>
      </c>
      <c r="W2188" s="270"/>
      <c r="X2188" s="270">
        <f t="shared" ca="1" si="106"/>
        <v>0</v>
      </c>
      <c r="Y2188" s="270"/>
      <c r="Z2188" s="270"/>
      <c r="AB2188" s="272" t="str">
        <f t="shared" si="107"/>
        <v/>
      </c>
    </row>
    <row r="2189" spans="1:28" s="271" customFormat="1" ht="20.25">
      <c r="A2189" s="215"/>
      <c r="B2189" s="216" t="str">
        <f>IF(LEN(A2189)=0,"",INDEX('Smelter Look-up'!$A:$A,MATCH($A2189,'Smelter Look-up'!$E:$E,0)))</f>
        <v/>
      </c>
      <c r="C2189" s="220" t="str">
        <f>IF(LEN(A2189)=0,"",INDEX('Smelter Look-up'!$C:$C,MATCH($A2189,'Smelter Look-up'!$E:$E,0)))</f>
        <v/>
      </c>
      <c r="D2189" s="216"/>
      <c r="E2189" s="216" t="str">
        <f ca="1">IF(ISERROR($V2189),"",OFFSET('Smelter Look-up'!$D$4,$V2189-4,0)&amp;"")</f>
        <v/>
      </c>
      <c r="F2189" s="216" t="str">
        <f ca="1">IF(ISERROR($V2189),"",OFFSET('Smelter Look-up'!$E$4,$V2189-4,0))</f>
        <v/>
      </c>
      <c r="G2189" s="216" t="str">
        <f ca="1">IF(C2189=$X$4,"Enter smelter details", IF(ISERROR($V2189),"",OFFSET('Smelter Look-up'!$F$4,$V2189-4,0)))</f>
        <v/>
      </c>
      <c r="H2189" s="217" t="str">
        <f ca="1">IF(ISERROR($V2189),"",OFFSET('Smelter Look-up'!$G$4,$V2189-4,0))</f>
        <v/>
      </c>
      <c r="I2189" s="218" t="str">
        <f ca="1">IF(ISERROR($V2189),"",OFFSET('Smelter Look-up'!$H$4,$V2189-4,0))</f>
        <v/>
      </c>
      <c r="J2189" s="218" t="str">
        <f ca="1">IF(ISERROR($V2189),"",OFFSET('Smelter Look-up'!$I$4,$V2189-4,0))</f>
        <v/>
      </c>
      <c r="K2189" s="267"/>
      <c r="L2189" s="267"/>
      <c r="M2189" s="267"/>
      <c r="N2189" s="267"/>
      <c r="O2189" s="267"/>
      <c r="P2189" s="219"/>
      <c r="Q2189" s="268"/>
      <c r="R2189" s="216" t="str">
        <f ca="1">IF(ISERROR($V2189),"",OFFSET('Smelter Look-up'!$C$4,$V2189-4,0)&amp;"")</f>
        <v/>
      </c>
      <c r="S2189" s="224" t="str">
        <f t="shared" ca="1" si="105"/>
        <v/>
      </c>
      <c r="T2189" s="224" t="str">
        <f ca="1">IF(B2189="","",IF(ISERROR(MATCH($J2189,SorP!$B$1:$B$6230,0)),"",INDIRECT("'SorP'!$A$"&amp;MATCH($J2189,SorP!$B$1:$B$6230,0))))</f>
        <v/>
      </c>
      <c r="U2189" s="239"/>
      <c r="V2189" s="269" t="e">
        <f>IF(C2189="",NA(),MATCH($B2189&amp;$C2189,'Smelter Look-up'!$J:$J,0))</f>
        <v>#N/A</v>
      </c>
      <c r="W2189" s="270"/>
      <c r="X2189" s="270">
        <f t="shared" ca="1" si="106"/>
        <v>0</v>
      </c>
      <c r="Y2189" s="270"/>
      <c r="Z2189" s="270"/>
      <c r="AB2189" s="272" t="str">
        <f t="shared" si="107"/>
        <v/>
      </c>
    </row>
    <row r="2190" spans="1:28" s="271" customFormat="1" ht="20.25">
      <c r="A2190" s="215"/>
      <c r="B2190" s="216" t="str">
        <f>IF(LEN(A2190)=0,"",INDEX('Smelter Look-up'!$A:$A,MATCH($A2190,'Smelter Look-up'!$E:$E,0)))</f>
        <v/>
      </c>
      <c r="C2190" s="220" t="str">
        <f>IF(LEN(A2190)=0,"",INDEX('Smelter Look-up'!$C:$C,MATCH($A2190,'Smelter Look-up'!$E:$E,0)))</f>
        <v/>
      </c>
      <c r="D2190" s="216"/>
      <c r="E2190" s="216" t="str">
        <f ca="1">IF(ISERROR($V2190),"",OFFSET('Smelter Look-up'!$D$4,$V2190-4,0)&amp;"")</f>
        <v/>
      </c>
      <c r="F2190" s="216" t="str">
        <f ca="1">IF(ISERROR($V2190),"",OFFSET('Smelter Look-up'!$E$4,$V2190-4,0))</f>
        <v/>
      </c>
      <c r="G2190" s="216" t="str">
        <f ca="1">IF(C2190=$X$4,"Enter smelter details", IF(ISERROR($V2190),"",OFFSET('Smelter Look-up'!$F$4,$V2190-4,0)))</f>
        <v/>
      </c>
      <c r="H2190" s="217" t="str">
        <f ca="1">IF(ISERROR($V2190),"",OFFSET('Smelter Look-up'!$G$4,$V2190-4,0))</f>
        <v/>
      </c>
      <c r="I2190" s="218" t="str">
        <f ca="1">IF(ISERROR($V2190),"",OFFSET('Smelter Look-up'!$H$4,$V2190-4,0))</f>
        <v/>
      </c>
      <c r="J2190" s="218" t="str">
        <f ca="1">IF(ISERROR($V2190),"",OFFSET('Smelter Look-up'!$I$4,$V2190-4,0))</f>
        <v/>
      </c>
      <c r="K2190" s="267"/>
      <c r="L2190" s="267"/>
      <c r="M2190" s="267"/>
      <c r="N2190" s="267"/>
      <c r="O2190" s="267"/>
      <c r="P2190" s="219"/>
      <c r="Q2190" s="268"/>
      <c r="R2190" s="216" t="str">
        <f ca="1">IF(ISERROR($V2190),"",OFFSET('Smelter Look-up'!$C$4,$V2190-4,0)&amp;"")</f>
        <v/>
      </c>
      <c r="S2190" s="224" t="str">
        <f t="shared" ca="1" si="105"/>
        <v/>
      </c>
      <c r="T2190" s="224" t="str">
        <f ca="1">IF(B2190="","",IF(ISERROR(MATCH($J2190,SorP!$B$1:$B$6230,0)),"",INDIRECT("'SorP'!$A$"&amp;MATCH($J2190,SorP!$B$1:$B$6230,0))))</f>
        <v/>
      </c>
      <c r="U2190" s="239"/>
      <c r="V2190" s="269" t="e">
        <f>IF(C2190="",NA(),MATCH($B2190&amp;$C2190,'Smelter Look-up'!$J:$J,0))</f>
        <v>#N/A</v>
      </c>
      <c r="W2190" s="270"/>
      <c r="X2190" s="270">
        <f t="shared" ca="1" si="106"/>
        <v>0</v>
      </c>
      <c r="Y2190" s="270"/>
      <c r="Z2190" s="270"/>
      <c r="AB2190" s="272" t="str">
        <f t="shared" si="107"/>
        <v/>
      </c>
    </row>
    <row r="2191" spans="1:28" s="271" customFormat="1" ht="20.25">
      <c r="A2191" s="215"/>
      <c r="B2191" s="216" t="str">
        <f>IF(LEN(A2191)=0,"",INDEX('Smelter Look-up'!$A:$A,MATCH($A2191,'Smelter Look-up'!$E:$E,0)))</f>
        <v/>
      </c>
      <c r="C2191" s="220" t="str">
        <f>IF(LEN(A2191)=0,"",INDEX('Smelter Look-up'!$C:$C,MATCH($A2191,'Smelter Look-up'!$E:$E,0)))</f>
        <v/>
      </c>
      <c r="D2191" s="216"/>
      <c r="E2191" s="216" t="str">
        <f ca="1">IF(ISERROR($V2191),"",OFFSET('Smelter Look-up'!$D$4,$V2191-4,0)&amp;"")</f>
        <v/>
      </c>
      <c r="F2191" s="216" t="str">
        <f ca="1">IF(ISERROR($V2191),"",OFFSET('Smelter Look-up'!$E$4,$V2191-4,0))</f>
        <v/>
      </c>
      <c r="G2191" s="216" t="str">
        <f ca="1">IF(C2191=$X$4,"Enter smelter details", IF(ISERROR($V2191),"",OFFSET('Smelter Look-up'!$F$4,$V2191-4,0)))</f>
        <v/>
      </c>
      <c r="H2191" s="217" t="str">
        <f ca="1">IF(ISERROR($V2191),"",OFFSET('Smelter Look-up'!$G$4,$V2191-4,0))</f>
        <v/>
      </c>
      <c r="I2191" s="218" t="str">
        <f ca="1">IF(ISERROR($V2191),"",OFFSET('Smelter Look-up'!$H$4,$V2191-4,0))</f>
        <v/>
      </c>
      <c r="J2191" s="218" t="str">
        <f ca="1">IF(ISERROR($V2191),"",OFFSET('Smelter Look-up'!$I$4,$V2191-4,0))</f>
        <v/>
      </c>
      <c r="K2191" s="267"/>
      <c r="L2191" s="267"/>
      <c r="M2191" s="267"/>
      <c r="N2191" s="267"/>
      <c r="O2191" s="267"/>
      <c r="P2191" s="219"/>
      <c r="Q2191" s="268"/>
      <c r="R2191" s="216" t="str">
        <f ca="1">IF(ISERROR($V2191),"",OFFSET('Smelter Look-up'!$C$4,$V2191-4,0)&amp;"")</f>
        <v/>
      </c>
      <c r="S2191" s="224" t="str">
        <f t="shared" ca="1" si="105"/>
        <v/>
      </c>
      <c r="T2191" s="224" t="str">
        <f ca="1">IF(B2191="","",IF(ISERROR(MATCH($J2191,SorP!$B$1:$B$6230,0)),"",INDIRECT("'SorP'!$A$"&amp;MATCH($J2191,SorP!$B$1:$B$6230,0))))</f>
        <v/>
      </c>
      <c r="U2191" s="239"/>
      <c r="V2191" s="269" t="e">
        <f>IF(C2191="",NA(),MATCH($B2191&amp;$C2191,'Smelter Look-up'!$J:$J,0))</f>
        <v>#N/A</v>
      </c>
      <c r="W2191" s="270"/>
      <c r="X2191" s="270">
        <f t="shared" ca="1" si="106"/>
        <v>0</v>
      </c>
      <c r="Y2191" s="270"/>
      <c r="Z2191" s="270"/>
      <c r="AB2191" s="272" t="str">
        <f t="shared" si="107"/>
        <v/>
      </c>
    </row>
    <row r="2192" spans="1:28" s="271" customFormat="1" ht="20.25">
      <c r="A2192" s="215"/>
      <c r="B2192" s="216" t="str">
        <f>IF(LEN(A2192)=0,"",INDEX('Smelter Look-up'!$A:$A,MATCH($A2192,'Smelter Look-up'!$E:$E,0)))</f>
        <v/>
      </c>
      <c r="C2192" s="220" t="str">
        <f>IF(LEN(A2192)=0,"",INDEX('Smelter Look-up'!$C:$C,MATCH($A2192,'Smelter Look-up'!$E:$E,0)))</f>
        <v/>
      </c>
      <c r="D2192" s="216"/>
      <c r="E2192" s="216" t="str">
        <f ca="1">IF(ISERROR($V2192),"",OFFSET('Smelter Look-up'!$D$4,$V2192-4,0)&amp;"")</f>
        <v/>
      </c>
      <c r="F2192" s="216" t="str">
        <f ca="1">IF(ISERROR($V2192),"",OFFSET('Smelter Look-up'!$E$4,$V2192-4,0))</f>
        <v/>
      </c>
      <c r="G2192" s="216" t="str">
        <f ca="1">IF(C2192=$X$4,"Enter smelter details", IF(ISERROR($V2192),"",OFFSET('Smelter Look-up'!$F$4,$V2192-4,0)))</f>
        <v/>
      </c>
      <c r="H2192" s="217" t="str">
        <f ca="1">IF(ISERROR($V2192),"",OFFSET('Smelter Look-up'!$G$4,$V2192-4,0))</f>
        <v/>
      </c>
      <c r="I2192" s="218" t="str">
        <f ca="1">IF(ISERROR($V2192),"",OFFSET('Smelter Look-up'!$H$4,$V2192-4,0))</f>
        <v/>
      </c>
      <c r="J2192" s="218" t="str">
        <f ca="1">IF(ISERROR($V2192),"",OFFSET('Smelter Look-up'!$I$4,$V2192-4,0))</f>
        <v/>
      </c>
      <c r="K2192" s="267"/>
      <c r="L2192" s="267"/>
      <c r="M2192" s="267"/>
      <c r="N2192" s="267"/>
      <c r="O2192" s="267"/>
      <c r="P2192" s="219"/>
      <c r="Q2192" s="268"/>
      <c r="R2192" s="216" t="str">
        <f ca="1">IF(ISERROR($V2192),"",OFFSET('Smelter Look-up'!$C$4,$V2192-4,0)&amp;"")</f>
        <v/>
      </c>
      <c r="S2192" s="224" t="str">
        <f t="shared" ca="1" si="105"/>
        <v/>
      </c>
      <c r="T2192" s="224" t="str">
        <f ca="1">IF(B2192="","",IF(ISERROR(MATCH($J2192,SorP!$B$1:$B$6230,0)),"",INDIRECT("'SorP'!$A$"&amp;MATCH($J2192,SorP!$B$1:$B$6230,0))))</f>
        <v/>
      </c>
      <c r="U2192" s="239"/>
      <c r="V2192" s="269" t="e">
        <f>IF(C2192="",NA(),MATCH($B2192&amp;$C2192,'Smelter Look-up'!$J:$J,0))</f>
        <v>#N/A</v>
      </c>
      <c r="W2192" s="270"/>
      <c r="X2192" s="270">
        <f t="shared" ca="1" si="106"/>
        <v>0</v>
      </c>
      <c r="Y2192" s="270"/>
      <c r="Z2192" s="270"/>
      <c r="AB2192" s="272" t="str">
        <f t="shared" si="107"/>
        <v/>
      </c>
    </row>
    <row r="2193" spans="1:28" s="271" customFormat="1" ht="20.25">
      <c r="A2193" s="215"/>
      <c r="B2193" s="216" t="str">
        <f>IF(LEN(A2193)=0,"",INDEX('Smelter Look-up'!$A:$A,MATCH($A2193,'Smelter Look-up'!$E:$E,0)))</f>
        <v/>
      </c>
      <c r="C2193" s="220" t="str">
        <f>IF(LEN(A2193)=0,"",INDEX('Smelter Look-up'!$C:$C,MATCH($A2193,'Smelter Look-up'!$E:$E,0)))</f>
        <v/>
      </c>
      <c r="D2193" s="216"/>
      <c r="E2193" s="216" t="str">
        <f ca="1">IF(ISERROR($V2193),"",OFFSET('Smelter Look-up'!$D$4,$V2193-4,0)&amp;"")</f>
        <v/>
      </c>
      <c r="F2193" s="216" t="str">
        <f ca="1">IF(ISERROR($V2193),"",OFFSET('Smelter Look-up'!$E$4,$V2193-4,0))</f>
        <v/>
      </c>
      <c r="G2193" s="216" t="str">
        <f ca="1">IF(C2193=$X$4,"Enter smelter details", IF(ISERROR($V2193),"",OFFSET('Smelter Look-up'!$F$4,$V2193-4,0)))</f>
        <v/>
      </c>
      <c r="H2193" s="217" t="str">
        <f ca="1">IF(ISERROR($V2193),"",OFFSET('Smelter Look-up'!$G$4,$V2193-4,0))</f>
        <v/>
      </c>
      <c r="I2193" s="218" t="str">
        <f ca="1">IF(ISERROR($V2193),"",OFFSET('Smelter Look-up'!$H$4,$V2193-4,0))</f>
        <v/>
      </c>
      <c r="J2193" s="218" t="str">
        <f ca="1">IF(ISERROR($V2193),"",OFFSET('Smelter Look-up'!$I$4,$V2193-4,0))</f>
        <v/>
      </c>
      <c r="K2193" s="267"/>
      <c r="L2193" s="267"/>
      <c r="M2193" s="267"/>
      <c r="N2193" s="267"/>
      <c r="O2193" s="267"/>
      <c r="P2193" s="219"/>
      <c r="Q2193" s="268"/>
      <c r="R2193" s="216" t="str">
        <f ca="1">IF(ISERROR($V2193),"",OFFSET('Smelter Look-up'!$C$4,$V2193-4,0)&amp;"")</f>
        <v/>
      </c>
      <c r="S2193" s="224" t="str">
        <f t="shared" ca="1" si="105"/>
        <v/>
      </c>
      <c r="T2193" s="224" t="str">
        <f ca="1">IF(B2193="","",IF(ISERROR(MATCH($J2193,SorP!$B$1:$B$6230,0)),"",INDIRECT("'SorP'!$A$"&amp;MATCH($J2193,SorP!$B$1:$B$6230,0))))</f>
        <v/>
      </c>
      <c r="U2193" s="239"/>
      <c r="V2193" s="269" t="e">
        <f>IF(C2193="",NA(),MATCH($B2193&amp;$C2193,'Smelter Look-up'!$J:$J,0))</f>
        <v>#N/A</v>
      </c>
      <c r="W2193" s="270"/>
      <c r="X2193" s="270">
        <f t="shared" ca="1" si="106"/>
        <v>0</v>
      </c>
      <c r="Y2193" s="270"/>
      <c r="Z2193" s="270"/>
      <c r="AB2193" s="272" t="str">
        <f t="shared" si="107"/>
        <v/>
      </c>
    </row>
    <row r="2194" spans="1:28" s="271" customFormat="1" ht="20.25">
      <c r="A2194" s="215"/>
      <c r="B2194" s="216" t="str">
        <f>IF(LEN(A2194)=0,"",INDEX('Smelter Look-up'!$A:$A,MATCH($A2194,'Smelter Look-up'!$E:$E,0)))</f>
        <v/>
      </c>
      <c r="C2194" s="220" t="str">
        <f>IF(LEN(A2194)=0,"",INDEX('Smelter Look-up'!$C:$C,MATCH($A2194,'Smelter Look-up'!$E:$E,0)))</f>
        <v/>
      </c>
      <c r="D2194" s="216"/>
      <c r="E2194" s="216" t="str">
        <f ca="1">IF(ISERROR($V2194),"",OFFSET('Smelter Look-up'!$D$4,$V2194-4,0)&amp;"")</f>
        <v/>
      </c>
      <c r="F2194" s="216" t="str">
        <f ca="1">IF(ISERROR($V2194),"",OFFSET('Smelter Look-up'!$E$4,$V2194-4,0))</f>
        <v/>
      </c>
      <c r="G2194" s="216" t="str">
        <f ca="1">IF(C2194=$X$4,"Enter smelter details", IF(ISERROR($V2194),"",OFFSET('Smelter Look-up'!$F$4,$V2194-4,0)))</f>
        <v/>
      </c>
      <c r="H2194" s="217" t="str">
        <f ca="1">IF(ISERROR($V2194),"",OFFSET('Smelter Look-up'!$G$4,$V2194-4,0))</f>
        <v/>
      </c>
      <c r="I2194" s="218" t="str">
        <f ca="1">IF(ISERROR($V2194),"",OFFSET('Smelter Look-up'!$H$4,$V2194-4,0))</f>
        <v/>
      </c>
      <c r="J2194" s="218" t="str">
        <f ca="1">IF(ISERROR($V2194),"",OFFSET('Smelter Look-up'!$I$4,$V2194-4,0))</f>
        <v/>
      </c>
      <c r="K2194" s="267"/>
      <c r="L2194" s="267"/>
      <c r="M2194" s="267"/>
      <c r="N2194" s="267"/>
      <c r="O2194" s="267"/>
      <c r="P2194" s="219"/>
      <c r="Q2194" s="268"/>
      <c r="R2194" s="216" t="str">
        <f ca="1">IF(ISERROR($V2194),"",OFFSET('Smelter Look-up'!$C$4,$V2194-4,0)&amp;"")</f>
        <v/>
      </c>
      <c r="S2194" s="224" t="str">
        <f t="shared" ca="1" si="105"/>
        <v/>
      </c>
      <c r="T2194" s="224" t="str">
        <f ca="1">IF(B2194="","",IF(ISERROR(MATCH($J2194,SorP!$B$1:$B$6230,0)),"",INDIRECT("'SorP'!$A$"&amp;MATCH($J2194,SorP!$B$1:$B$6230,0))))</f>
        <v/>
      </c>
      <c r="U2194" s="239"/>
      <c r="V2194" s="269" t="e">
        <f>IF(C2194="",NA(),MATCH($B2194&amp;$C2194,'Smelter Look-up'!$J:$J,0))</f>
        <v>#N/A</v>
      </c>
      <c r="W2194" s="270"/>
      <c r="X2194" s="270">
        <f t="shared" ca="1" si="106"/>
        <v>0</v>
      </c>
      <c r="Y2194" s="270"/>
      <c r="Z2194" s="270"/>
      <c r="AB2194" s="272" t="str">
        <f t="shared" si="107"/>
        <v/>
      </c>
    </row>
    <row r="2195" spans="1:28" s="271" customFormat="1" ht="20.25">
      <c r="A2195" s="215"/>
      <c r="B2195" s="216" t="str">
        <f>IF(LEN(A2195)=0,"",INDEX('Smelter Look-up'!$A:$A,MATCH($A2195,'Smelter Look-up'!$E:$E,0)))</f>
        <v/>
      </c>
      <c r="C2195" s="220" t="str">
        <f>IF(LEN(A2195)=0,"",INDEX('Smelter Look-up'!$C:$C,MATCH($A2195,'Smelter Look-up'!$E:$E,0)))</f>
        <v/>
      </c>
      <c r="D2195" s="216"/>
      <c r="E2195" s="216" t="str">
        <f ca="1">IF(ISERROR($V2195),"",OFFSET('Smelter Look-up'!$D$4,$V2195-4,0)&amp;"")</f>
        <v/>
      </c>
      <c r="F2195" s="216" t="str">
        <f ca="1">IF(ISERROR($V2195),"",OFFSET('Smelter Look-up'!$E$4,$V2195-4,0))</f>
        <v/>
      </c>
      <c r="G2195" s="216" t="str">
        <f ca="1">IF(C2195=$X$4,"Enter smelter details", IF(ISERROR($V2195),"",OFFSET('Smelter Look-up'!$F$4,$V2195-4,0)))</f>
        <v/>
      </c>
      <c r="H2195" s="217" t="str">
        <f ca="1">IF(ISERROR($V2195),"",OFFSET('Smelter Look-up'!$G$4,$V2195-4,0))</f>
        <v/>
      </c>
      <c r="I2195" s="218" t="str">
        <f ca="1">IF(ISERROR($V2195),"",OFFSET('Smelter Look-up'!$H$4,$V2195-4,0))</f>
        <v/>
      </c>
      <c r="J2195" s="218" t="str">
        <f ca="1">IF(ISERROR($V2195),"",OFFSET('Smelter Look-up'!$I$4,$V2195-4,0))</f>
        <v/>
      </c>
      <c r="K2195" s="267"/>
      <c r="L2195" s="267"/>
      <c r="M2195" s="267"/>
      <c r="N2195" s="267"/>
      <c r="O2195" s="267"/>
      <c r="P2195" s="219"/>
      <c r="Q2195" s="268"/>
      <c r="R2195" s="216" t="str">
        <f ca="1">IF(ISERROR($V2195),"",OFFSET('Smelter Look-up'!$C$4,$V2195-4,0)&amp;"")</f>
        <v/>
      </c>
      <c r="S2195" s="224" t="str">
        <f t="shared" ca="1" si="105"/>
        <v/>
      </c>
      <c r="T2195" s="224" t="str">
        <f ca="1">IF(B2195="","",IF(ISERROR(MATCH($J2195,SorP!$B$1:$B$6230,0)),"",INDIRECT("'SorP'!$A$"&amp;MATCH($J2195,SorP!$B$1:$B$6230,0))))</f>
        <v/>
      </c>
      <c r="U2195" s="239"/>
      <c r="V2195" s="269" t="e">
        <f>IF(C2195="",NA(),MATCH($B2195&amp;$C2195,'Smelter Look-up'!$J:$J,0))</f>
        <v>#N/A</v>
      </c>
      <c r="W2195" s="270"/>
      <c r="X2195" s="270">
        <f t="shared" ca="1" si="106"/>
        <v>0</v>
      </c>
      <c r="Y2195" s="270"/>
      <c r="Z2195" s="270"/>
      <c r="AB2195" s="272" t="str">
        <f t="shared" si="107"/>
        <v/>
      </c>
    </row>
    <row r="2196" spans="1:28" s="271" customFormat="1" ht="20.25">
      <c r="A2196" s="215"/>
      <c r="B2196" s="216" t="str">
        <f>IF(LEN(A2196)=0,"",INDEX('Smelter Look-up'!$A:$A,MATCH($A2196,'Smelter Look-up'!$E:$E,0)))</f>
        <v/>
      </c>
      <c r="C2196" s="220" t="str">
        <f>IF(LEN(A2196)=0,"",INDEX('Smelter Look-up'!$C:$C,MATCH($A2196,'Smelter Look-up'!$E:$E,0)))</f>
        <v/>
      </c>
      <c r="D2196" s="216"/>
      <c r="E2196" s="216" t="str">
        <f ca="1">IF(ISERROR($V2196),"",OFFSET('Smelter Look-up'!$D$4,$V2196-4,0)&amp;"")</f>
        <v/>
      </c>
      <c r="F2196" s="216" t="str">
        <f ca="1">IF(ISERROR($V2196),"",OFFSET('Smelter Look-up'!$E$4,$V2196-4,0))</f>
        <v/>
      </c>
      <c r="G2196" s="216" t="str">
        <f ca="1">IF(C2196=$X$4,"Enter smelter details", IF(ISERROR($V2196),"",OFFSET('Smelter Look-up'!$F$4,$V2196-4,0)))</f>
        <v/>
      </c>
      <c r="H2196" s="217" t="str">
        <f ca="1">IF(ISERROR($V2196),"",OFFSET('Smelter Look-up'!$G$4,$V2196-4,0))</f>
        <v/>
      </c>
      <c r="I2196" s="218" t="str">
        <f ca="1">IF(ISERROR($V2196),"",OFFSET('Smelter Look-up'!$H$4,$V2196-4,0))</f>
        <v/>
      </c>
      <c r="J2196" s="218" t="str">
        <f ca="1">IF(ISERROR($V2196),"",OFFSET('Smelter Look-up'!$I$4,$V2196-4,0))</f>
        <v/>
      </c>
      <c r="K2196" s="267"/>
      <c r="L2196" s="267"/>
      <c r="M2196" s="267"/>
      <c r="N2196" s="267"/>
      <c r="O2196" s="267"/>
      <c r="P2196" s="219"/>
      <c r="Q2196" s="268"/>
      <c r="R2196" s="216" t="str">
        <f ca="1">IF(ISERROR($V2196),"",OFFSET('Smelter Look-up'!$C$4,$V2196-4,0)&amp;"")</f>
        <v/>
      </c>
      <c r="S2196" s="224" t="str">
        <f t="shared" ca="1" si="105"/>
        <v/>
      </c>
      <c r="T2196" s="224" t="str">
        <f ca="1">IF(B2196="","",IF(ISERROR(MATCH($J2196,SorP!$B$1:$B$6230,0)),"",INDIRECT("'SorP'!$A$"&amp;MATCH($J2196,SorP!$B$1:$B$6230,0))))</f>
        <v/>
      </c>
      <c r="U2196" s="239"/>
      <c r="V2196" s="269" t="e">
        <f>IF(C2196="",NA(),MATCH($B2196&amp;$C2196,'Smelter Look-up'!$J:$J,0))</f>
        <v>#N/A</v>
      </c>
      <c r="W2196" s="270"/>
      <c r="X2196" s="270">
        <f t="shared" ca="1" si="106"/>
        <v>0</v>
      </c>
      <c r="Y2196" s="270"/>
      <c r="Z2196" s="270"/>
      <c r="AB2196" s="272" t="str">
        <f t="shared" si="107"/>
        <v/>
      </c>
    </row>
    <row r="2197" spans="1:28" s="271" customFormat="1" ht="20.25">
      <c r="A2197" s="215"/>
      <c r="B2197" s="216" t="str">
        <f>IF(LEN(A2197)=0,"",INDEX('Smelter Look-up'!$A:$A,MATCH($A2197,'Smelter Look-up'!$E:$E,0)))</f>
        <v/>
      </c>
      <c r="C2197" s="220" t="str">
        <f>IF(LEN(A2197)=0,"",INDEX('Smelter Look-up'!$C:$C,MATCH($A2197,'Smelter Look-up'!$E:$E,0)))</f>
        <v/>
      </c>
      <c r="D2197" s="216"/>
      <c r="E2197" s="216" t="str">
        <f ca="1">IF(ISERROR($V2197),"",OFFSET('Smelter Look-up'!$D$4,$V2197-4,0)&amp;"")</f>
        <v/>
      </c>
      <c r="F2197" s="216" t="str">
        <f ca="1">IF(ISERROR($V2197),"",OFFSET('Smelter Look-up'!$E$4,$V2197-4,0))</f>
        <v/>
      </c>
      <c r="G2197" s="216" t="str">
        <f ca="1">IF(C2197=$X$4,"Enter smelter details", IF(ISERROR($V2197),"",OFFSET('Smelter Look-up'!$F$4,$V2197-4,0)))</f>
        <v/>
      </c>
      <c r="H2197" s="217" t="str">
        <f ca="1">IF(ISERROR($V2197),"",OFFSET('Smelter Look-up'!$G$4,$V2197-4,0))</f>
        <v/>
      </c>
      <c r="I2197" s="218" t="str">
        <f ca="1">IF(ISERROR($V2197),"",OFFSET('Smelter Look-up'!$H$4,$V2197-4,0))</f>
        <v/>
      </c>
      <c r="J2197" s="218" t="str">
        <f ca="1">IF(ISERROR($V2197),"",OFFSET('Smelter Look-up'!$I$4,$V2197-4,0))</f>
        <v/>
      </c>
      <c r="K2197" s="267"/>
      <c r="L2197" s="267"/>
      <c r="M2197" s="267"/>
      <c r="N2197" s="267"/>
      <c r="O2197" s="267"/>
      <c r="P2197" s="219"/>
      <c r="Q2197" s="268"/>
      <c r="R2197" s="216" t="str">
        <f ca="1">IF(ISERROR($V2197),"",OFFSET('Smelter Look-up'!$C$4,$V2197-4,0)&amp;"")</f>
        <v/>
      </c>
      <c r="S2197" s="224" t="str">
        <f t="shared" ca="1" si="105"/>
        <v/>
      </c>
      <c r="T2197" s="224" t="str">
        <f ca="1">IF(B2197="","",IF(ISERROR(MATCH($J2197,SorP!$B$1:$B$6230,0)),"",INDIRECT("'SorP'!$A$"&amp;MATCH($J2197,SorP!$B$1:$B$6230,0))))</f>
        <v/>
      </c>
      <c r="U2197" s="239"/>
      <c r="V2197" s="269" t="e">
        <f>IF(C2197="",NA(),MATCH($B2197&amp;$C2197,'Smelter Look-up'!$J:$J,0))</f>
        <v>#N/A</v>
      </c>
      <c r="W2197" s="270"/>
      <c r="X2197" s="270">
        <f t="shared" ca="1" si="106"/>
        <v>0</v>
      </c>
      <c r="Y2197" s="270"/>
      <c r="Z2197" s="270"/>
      <c r="AB2197" s="272" t="str">
        <f t="shared" si="107"/>
        <v/>
      </c>
    </row>
    <row r="2198" spans="1:28" s="271" customFormat="1" ht="20.25">
      <c r="A2198" s="215"/>
      <c r="B2198" s="216" t="str">
        <f>IF(LEN(A2198)=0,"",INDEX('Smelter Look-up'!$A:$A,MATCH($A2198,'Smelter Look-up'!$E:$E,0)))</f>
        <v/>
      </c>
      <c r="C2198" s="220" t="str">
        <f>IF(LEN(A2198)=0,"",INDEX('Smelter Look-up'!$C:$C,MATCH($A2198,'Smelter Look-up'!$E:$E,0)))</f>
        <v/>
      </c>
      <c r="D2198" s="216"/>
      <c r="E2198" s="216" t="str">
        <f ca="1">IF(ISERROR($V2198),"",OFFSET('Smelter Look-up'!$D$4,$V2198-4,0)&amp;"")</f>
        <v/>
      </c>
      <c r="F2198" s="216" t="str">
        <f ca="1">IF(ISERROR($V2198),"",OFFSET('Smelter Look-up'!$E$4,$V2198-4,0))</f>
        <v/>
      </c>
      <c r="G2198" s="216" t="str">
        <f ca="1">IF(C2198=$X$4,"Enter smelter details", IF(ISERROR($V2198),"",OFFSET('Smelter Look-up'!$F$4,$V2198-4,0)))</f>
        <v/>
      </c>
      <c r="H2198" s="217" t="str">
        <f ca="1">IF(ISERROR($V2198),"",OFFSET('Smelter Look-up'!$G$4,$V2198-4,0))</f>
        <v/>
      </c>
      <c r="I2198" s="218" t="str">
        <f ca="1">IF(ISERROR($V2198),"",OFFSET('Smelter Look-up'!$H$4,$V2198-4,0))</f>
        <v/>
      </c>
      <c r="J2198" s="218" t="str">
        <f ca="1">IF(ISERROR($V2198),"",OFFSET('Smelter Look-up'!$I$4,$V2198-4,0))</f>
        <v/>
      </c>
      <c r="K2198" s="267"/>
      <c r="L2198" s="267"/>
      <c r="M2198" s="267"/>
      <c r="N2198" s="267"/>
      <c r="O2198" s="267"/>
      <c r="P2198" s="219"/>
      <c r="Q2198" s="268"/>
      <c r="R2198" s="216" t="str">
        <f ca="1">IF(ISERROR($V2198),"",OFFSET('Smelter Look-up'!$C$4,$V2198-4,0)&amp;"")</f>
        <v/>
      </c>
      <c r="S2198" s="224" t="str">
        <f t="shared" ca="1" si="105"/>
        <v/>
      </c>
      <c r="T2198" s="224" t="str">
        <f ca="1">IF(B2198="","",IF(ISERROR(MATCH($J2198,SorP!$B$1:$B$6230,0)),"",INDIRECT("'SorP'!$A$"&amp;MATCH($J2198,SorP!$B$1:$B$6230,0))))</f>
        <v/>
      </c>
      <c r="U2198" s="239"/>
      <c r="V2198" s="269" t="e">
        <f>IF(C2198="",NA(),MATCH($B2198&amp;$C2198,'Smelter Look-up'!$J:$J,0))</f>
        <v>#N/A</v>
      </c>
      <c r="W2198" s="270"/>
      <c r="X2198" s="270">
        <f t="shared" ca="1" si="106"/>
        <v>0</v>
      </c>
      <c r="Y2198" s="270"/>
      <c r="Z2198" s="270"/>
      <c r="AB2198" s="272" t="str">
        <f t="shared" si="107"/>
        <v/>
      </c>
    </row>
    <row r="2199" spans="1:28" s="271" customFormat="1" ht="20.25">
      <c r="A2199" s="215"/>
      <c r="B2199" s="216" t="str">
        <f>IF(LEN(A2199)=0,"",INDEX('Smelter Look-up'!$A:$A,MATCH($A2199,'Smelter Look-up'!$E:$E,0)))</f>
        <v/>
      </c>
      <c r="C2199" s="220" t="str">
        <f>IF(LEN(A2199)=0,"",INDEX('Smelter Look-up'!$C:$C,MATCH($A2199,'Smelter Look-up'!$E:$E,0)))</f>
        <v/>
      </c>
      <c r="D2199" s="216"/>
      <c r="E2199" s="216" t="str">
        <f ca="1">IF(ISERROR($V2199),"",OFFSET('Smelter Look-up'!$D$4,$V2199-4,0)&amp;"")</f>
        <v/>
      </c>
      <c r="F2199" s="216" t="str">
        <f ca="1">IF(ISERROR($V2199),"",OFFSET('Smelter Look-up'!$E$4,$V2199-4,0))</f>
        <v/>
      </c>
      <c r="G2199" s="216" t="str">
        <f ca="1">IF(C2199=$X$4,"Enter smelter details", IF(ISERROR($V2199),"",OFFSET('Smelter Look-up'!$F$4,$V2199-4,0)))</f>
        <v/>
      </c>
      <c r="H2199" s="217" t="str">
        <f ca="1">IF(ISERROR($V2199),"",OFFSET('Smelter Look-up'!$G$4,$V2199-4,0))</f>
        <v/>
      </c>
      <c r="I2199" s="218" t="str">
        <f ca="1">IF(ISERROR($V2199),"",OFFSET('Smelter Look-up'!$H$4,$V2199-4,0))</f>
        <v/>
      </c>
      <c r="J2199" s="218" t="str">
        <f ca="1">IF(ISERROR($V2199),"",OFFSET('Smelter Look-up'!$I$4,$V2199-4,0))</f>
        <v/>
      </c>
      <c r="K2199" s="267"/>
      <c r="L2199" s="267"/>
      <c r="M2199" s="267"/>
      <c r="N2199" s="267"/>
      <c r="O2199" s="267"/>
      <c r="P2199" s="219"/>
      <c r="Q2199" s="268"/>
      <c r="R2199" s="216" t="str">
        <f ca="1">IF(ISERROR($V2199),"",OFFSET('Smelter Look-up'!$C$4,$V2199-4,0)&amp;"")</f>
        <v/>
      </c>
      <c r="S2199" s="224" t="str">
        <f t="shared" ca="1" si="105"/>
        <v/>
      </c>
      <c r="T2199" s="224" t="str">
        <f ca="1">IF(B2199="","",IF(ISERROR(MATCH($J2199,SorP!$B$1:$B$6230,0)),"",INDIRECT("'SorP'!$A$"&amp;MATCH($J2199,SorP!$B$1:$B$6230,0))))</f>
        <v/>
      </c>
      <c r="U2199" s="239"/>
      <c r="V2199" s="269" t="e">
        <f>IF(C2199="",NA(),MATCH($B2199&amp;$C2199,'Smelter Look-up'!$J:$J,0))</f>
        <v>#N/A</v>
      </c>
      <c r="W2199" s="270"/>
      <c r="X2199" s="270">
        <f t="shared" ca="1" si="106"/>
        <v>0</v>
      </c>
      <c r="Y2199" s="270"/>
      <c r="Z2199" s="270"/>
      <c r="AB2199" s="272" t="str">
        <f t="shared" si="107"/>
        <v/>
      </c>
    </row>
    <row r="2200" spans="1:28" s="271" customFormat="1" ht="20.25">
      <c r="A2200" s="215"/>
      <c r="B2200" s="216" t="str">
        <f>IF(LEN(A2200)=0,"",INDEX('Smelter Look-up'!$A:$A,MATCH($A2200,'Smelter Look-up'!$E:$E,0)))</f>
        <v/>
      </c>
      <c r="C2200" s="220" t="str">
        <f>IF(LEN(A2200)=0,"",INDEX('Smelter Look-up'!$C:$C,MATCH($A2200,'Smelter Look-up'!$E:$E,0)))</f>
        <v/>
      </c>
      <c r="D2200" s="216"/>
      <c r="E2200" s="216" t="str">
        <f ca="1">IF(ISERROR($V2200),"",OFFSET('Smelter Look-up'!$D$4,$V2200-4,0)&amp;"")</f>
        <v/>
      </c>
      <c r="F2200" s="216" t="str">
        <f ca="1">IF(ISERROR($V2200),"",OFFSET('Smelter Look-up'!$E$4,$V2200-4,0))</f>
        <v/>
      </c>
      <c r="G2200" s="216" t="str">
        <f ca="1">IF(C2200=$X$4,"Enter smelter details", IF(ISERROR($V2200),"",OFFSET('Smelter Look-up'!$F$4,$V2200-4,0)))</f>
        <v/>
      </c>
      <c r="H2200" s="217" t="str">
        <f ca="1">IF(ISERROR($V2200),"",OFFSET('Smelter Look-up'!$G$4,$V2200-4,0))</f>
        <v/>
      </c>
      <c r="I2200" s="218" t="str">
        <f ca="1">IF(ISERROR($V2200),"",OFFSET('Smelter Look-up'!$H$4,$V2200-4,0))</f>
        <v/>
      </c>
      <c r="J2200" s="218" t="str">
        <f ca="1">IF(ISERROR($V2200),"",OFFSET('Smelter Look-up'!$I$4,$V2200-4,0))</f>
        <v/>
      </c>
      <c r="K2200" s="267"/>
      <c r="L2200" s="267"/>
      <c r="M2200" s="267"/>
      <c r="N2200" s="267"/>
      <c r="O2200" s="267"/>
      <c r="P2200" s="219"/>
      <c r="Q2200" s="268"/>
      <c r="R2200" s="216" t="str">
        <f ca="1">IF(ISERROR($V2200),"",OFFSET('Smelter Look-up'!$C$4,$V2200-4,0)&amp;"")</f>
        <v/>
      </c>
      <c r="S2200" s="224" t="str">
        <f t="shared" ca="1" si="105"/>
        <v/>
      </c>
      <c r="T2200" s="224" t="str">
        <f ca="1">IF(B2200="","",IF(ISERROR(MATCH($J2200,SorP!$B$1:$B$6230,0)),"",INDIRECT("'SorP'!$A$"&amp;MATCH($J2200,SorP!$B$1:$B$6230,0))))</f>
        <v/>
      </c>
      <c r="U2200" s="239"/>
      <c r="V2200" s="269" t="e">
        <f>IF(C2200="",NA(),MATCH($B2200&amp;$C2200,'Smelter Look-up'!$J:$J,0))</f>
        <v>#N/A</v>
      </c>
      <c r="W2200" s="270"/>
      <c r="X2200" s="270">
        <f t="shared" ca="1" si="106"/>
        <v>0</v>
      </c>
      <c r="Y2200" s="270"/>
      <c r="Z2200" s="270"/>
      <c r="AB2200" s="272" t="str">
        <f t="shared" si="107"/>
        <v/>
      </c>
    </row>
    <row r="2201" spans="1:28" s="271" customFormat="1" ht="20.25">
      <c r="A2201" s="215"/>
      <c r="B2201" s="216" t="str">
        <f>IF(LEN(A2201)=0,"",INDEX('Smelter Look-up'!$A:$A,MATCH($A2201,'Smelter Look-up'!$E:$E,0)))</f>
        <v/>
      </c>
      <c r="C2201" s="220" t="str">
        <f>IF(LEN(A2201)=0,"",INDEX('Smelter Look-up'!$C:$C,MATCH($A2201,'Smelter Look-up'!$E:$E,0)))</f>
        <v/>
      </c>
      <c r="D2201" s="216"/>
      <c r="E2201" s="216" t="str">
        <f ca="1">IF(ISERROR($V2201),"",OFFSET('Smelter Look-up'!$D$4,$V2201-4,0)&amp;"")</f>
        <v/>
      </c>
      <c r="F2201" s="216" t="str">
        <f ca="1">IF(ISERROR($V2201),"",OFFSET('Smelter Look-up'!$E$4,$V2201-4,0))</f>
        <v/>
      </c>
      <c r="G2201" s="216" t="str">
        <f ca="1">IF(C2201=$X$4,"Enter smelter details", IF(ISERROR($V2201),"",OFFSET('Smelter Look-up'!$F$4,$V2201-4,0)))</f>
        <v/>
      </c>
      <c r="H2201" s="217" t="str">
        <f ca="1">IF(ISERROR($V2201),"",OFFSET('Smelter Look-up'!$G$4,$V2201-4,0))</f>
        <v/>
      </c>
      <c r="I2201" s="218" t="str">
        <f ca="1">IF(ISERROR($V2201),"",OFFSET('Smelter Look-up'!$H$4,$V2201-4,0))</f>
        <v/>
      </c>
      <c r="J2201" s="218" t="str">
        <f ca="1">IF(ISERROR($V2201),"",OFFSET('Smelter Look-up'!$I$4,$V2201-4,0))</f>
        <v/>
      </c>
      <c r="K2201" s="267"/>
      <c r="L2201" s="267"/>
      <c r="M2201" s="267"/>
      <c r="N2201" s="267"/>
      <c r="O2201" s="267"/>
      <c r="P2201" s="219"/>
      <c r="Q2201" s="268"/>
      <c r="R2201" s="216" t="str">
        <f ca="1">IF(ISERROR($V2201),"",OFFSET('Smelter Look-up'!$C$4,$V2201-4,0)&amp;"")</f>
        <v/>
      </c>
      <c r="S2201" s="224" t="str">
        <f t="shared" ca="1" si="105"/>
        <v/>
      </c>
      <c r="T2201" s="224" t="str">
        <f ca="1">IF(B2201="","",IF(ISERROR(MATCH($J2201,SorP!$B$1:$B$6230,0)),"",INDIRECT("'SorP'!$A$"&amp;MATCH($J2201,SorP!$B$1:$B$6230,0))))</f>
        <v/>
      </c>
      <c r="U2201" s="239"/>
      <c r="V2201" s="269" t="e">
        <f>IF(C2201="",NA(),MATCH($B2201&amp;$C2201,'Smelter Look-up'!$J:$J,0))</f>
        <v>#N/A</v>
      </c>
      <c r="W2201" s="270"/>
      <c r="X2201" s="270">
        <f t="shared" ca="1" si="106"/>
        <v>0</v>
      </c>
      <c r="Y2201" s="270"/>
      <c r="Z2201" s="270"/>
      <c r="AB2201" s="272" t="str">
        <f t="shared" si="107"/>
        <v/>
      </c>
    </row>
    <row r="2202" spans="1:28" s="271" customFormat="1" ht="20.25">
      <c r="A2202" s="215"/>
      <c r="B2202" s="216" t="str">
        <f>IF(LEN(A2202)=0,"",INDEX('Smelter Look-up'!$A:$A,MATCH($A2202,'Smelter Look-up'!$E:$E,0)))</f>
        <v/>
      </c>
      <c r="C2202" s="220" t="str">
        <f>IF(LEN(A2202)=0,"",INDEX('Smelter Look-up'!$C:$C,MATCH($A2202,'Smelter Look-up'!$E:$E,0)))</f>
        <v/>
      </c>
      <c r="D2202" s="216"/>
      <c r="E2202" s="216" t="str">
        <f ca="1">IF(ISERROR($V2202),"",OFFSET('Smelter Look-up'!$D$4,$V2202-4,0)&amp;"")</f>
        <v/>
      </c>
      <c r="F2202" s="216" t="str">
        <f ca="1">IF(ISERROR($V2202),"",OFFSET('Smelter Look-up'!$E$4,$V2202-4,0))</f>
        <v/>
      </c>
      <c r="G2202" s="216" t="str">
        <f ca="1">IF(C2202=$X$4,"Enter smelter details", IF(ISERROR($V2202),"",OFFSET('Smelter Look-up'!$F$4,$V2202-4,0)))</f>
        <v/>
      </c>
      <c r="H2202" s="217" t="str">
        <f ca="1">IF(ISERROR($V2202),"",OFFSET('Smelter Look-up'!$G$4,$V2202-4,0))</f>
        <v/>
      </c>
      <c r="I2202" s="218" t="str">
        <f ca="1">IF(ISERROR($V2202),"",OFFSET('Smelter Look-up'!$H$4,$V2202-4,0))</f>
        <v/>
      </c>
      <c r="J2202" s="218" t="str">
        <f ca="1">IF(ISERROR($V2202),"",OFFSET('Smelter Look-up'!$I$4,$V2202-4,0))</f>
        <v/>
      </c>
      <c r="K2202" s="267"/>
      <c r="L2202" s="267"/>
      <c r="M2202" s="267"/>
      <c r="N2202" s="267"/>
      <c r="O2202" s="267"/>
      <c r="P2202" s="219"/>
      <c r="Q2202" s="268"/>
      <c r="R2202" s="216" t="str">
        <f ca="1">IF(ISERROR($V2202),"",OFFSET('Smelter Look-up'!$C$4,$V2202-4,0)&amp;"")</f>
        <v/>
      </c>
      <c r="S2202" s="224" t="str">
        <f t="shared" ca="1" si="105"/>
        <v/>
      </c>
      <c r="T2202" s="224" t="str">
        <f ca="1">IF(B2202="","",IF(ISERROR(MATCH($J2202,SorP!$B$1:$B$6230,0)),"",INDIRECT("'SorP'!$A$"&amp;MATCH($J2202,SorP!$B$1:$B$6230,0))))</f>
        <v/>
      </c>
      <c r="U2202" s="239"/>
      <c r="V2202" s="269" t="e">
        <f>IF(C2202="",NA(),MATCH($B2202&amp;$C2202,'Smelter Look-up'!$J:$J,0))</f>
        <v>#N/A</v>
      </c>
      <c r="W2202" s="270"/>
      <c r="X2202" s="270">
        <f t="shared" ca="1" si="106"/>
        <v>0</v>
      </c>
      <c r="Y2202" s="270"/>
      <c r="Z2202" s="270"/>
      <c r="AB2202" s="272" t="str">
        <f t="shared" si="107"/>
        <v/>
      </c>
    </row>
    <row r="2203" spans="1:28" s="271" customFormat="1" ht="20.25">
      <c r="A2203" s="215"/>
      <c r="B2203" s="216" t="str">
        <f>IF(LEN(A2203)=0,"",INDEX('Smelter Look-up'!$A:$A,MATCH($A2203,'Smelter Look-up'!$E:$E,0)))</f>
        <v/>
      </c>
      <c r="C2203" s="220" t="str">
        <f>IF(LEN(A2203)=0,"",INDEX('Smelter Look-up'!$C:$C,MATCH($A2203,'Smelter Look-up'!$E:$E,0)))</f>
        <v/>
      </c>
      <c r="D2203" s="216"/>
      <c r="E2203" s="216" t="str">
        <f ca="1">IF(ISERROR($V2203),"",OFFSET('Smelter Look-up'!$D$4,$V2203-4,0)&amp;"")</f>
        <v/>
      </c>
      <c r="F2203" s="216" t="str">
        <f ca="1">IF(ISERROR($V2203),"",OFFSET('Smelter Look-up'!$E$4,$V2203-4,0))</f>
        <v/>
      </c>
      <c r="G2203" s="216" t="str">
        <f ca="1">IF(C2203=$X$4,"Enter smelter details", IF(ISERROR($V2203),"",OFFSET('Smelter Look-up'!$F$4,$V2203-4,0)))</f>
        <v/>
      </c>
      <c r="H2203" s="217" t="str">
        <f ca="1">IF(ISERROR($V2203),"",OFFSET('Smelter Look-up'!$G$4,$V2203-4,0))</f>
        <v/>
      </c>
      <c r="I2203" s="218" t="str">
        <f ca="1">IF(ISERROR($V2203),"",OFFSET('Smelter Look-up'!$H$4,$V2203-4,0))</f>
        <v/>
      </c>
      <c r="J2203" s="218" t="str">
        <f ca="1">IF(ISERROR($V2203),"",OFFSET('Smelter Look-up'!$I$4,$V2203-4,0))</f>
        <v/>
      </c>
      <c r="K2203" s="267"/>
      <c r="L2203" s="267"/>
      <c r="M2203" s="267"/>
      <c r="N2203" s="267"/>
      <c r="O2203" s="267"/>
      <c r="P2203" s="219"/>
      <c r="Q2203" s="268"/>
      <c r="R2203" s="216" t="str">
        <f ca="1">IF(ISERROR($V2203),"",OFFSET('Smelter Look-up'!$C$4,$V2203-4,0)&amp;"")</f>
        <v/>
      </c>
      <c r="S2203" s="224" t="str">
        <f t="shared" ca="1" si="105"/>
        <v/>
      </c>
      <c r="T2203" s="224" t="str">
        <f ca="1">IF(B2203="","",IF(ISERROR(MATCH($J2203,SorP!$B$1:$B$6230,0)),"",INDIRECT("'SorP'!$A$"&amp;MATCH($J2203,SorP!$B$1:$B$6230,0))))</f>
        <v/>
      </c>
      <c r="U2203" s="239"/>
      <c r="V2203" s="269" t="e">
        <f>IF(C2203="",NA(),MATCH($B2203&amp;$C2203,'Smelter Look-up'!$J:$J,0))</f>
        <v>#N/A</v>
      </c>
      <c r="W2203" s="270"/>
      <c r="X2203" s="270">
        <f t="shared" ca="1" si="106"/>
        <v>0</v>
      </c>
      <c r="Y2203" s="270"/>
      <c r="Z2203" s="270"/>
      <c r="AB2203" s="272" t="str">
        <f t="shared" si="107"/>
        <v/>
      </c>
    </row>
    <row r="2204" spans="1:28" s="271" customFormat="1" ht="20.25">
      <c r="A2204" s="215"/>
      <c r="B2204" s="216" t="str">
        <f>IF(LEN(A2204)=0,"",INDEX('Smelter Look-up'!$A:$A,MATCH($A2204,'Smelter Look-up'!$E:$E,0)))</f>
        <v/>
      </c>
      <c r="C2204" s="220" t="str">
        <f>IF(LEN(A2204)=0,"",INDEX('Smelter Look-up'!$C:$C,MATCH($A2204,'Smelter Look-up'!$E:$E,0)))</f>
        <v/>
      </c>
      <c r="D2204" s="216"/>
      <c r="E2204" s="216" t="str">
        <f ca="1">IF(ISERROR($V2204),"",OFFSET('Smelter Look-up'!$D$4,$V2204-4,0)&amp;"")</f>
        <v/>
      </c>
      <c r="F2204" s="216" t="str">
        <f ca="1">IF(ISERROR($V2204),"",OFFSET('Smelter Look-up'!$E$4,$V2204-4,0))</f>
        <v/>
      </c>
      <c r="G2204" s="216" t="str">
        <f ca="1">IF(C2204=$X$4,"Enter smelter details", IF(ISERROR($V2204),"",OFFSET('Smelter Look-up'!$F$4,$V2204-4,0)))</f>
        <v/>
      </c>
      <c r="H2204" s="217" t="str">
        <f ca="1">IF(ISERROR($V2204),"",OFFSET('Smelter Look-up'!$G$4,$V2204-4,0))</f>
        <v/>
      </c>
      <c r="I2204" s="218" t="str">
        <f ca="1">IF(ISERROR($V2204),"",OFFSET('Smelter Look-up'!$H$4,$V2204-4,0))</f>
        <v/>
      </c>
      <c r="J2204" s="218" t="str">
        <f ca="1">IF(ISERROR($V2204),"",OFFSET('Smelter Look-up'!$I$4,$V2204-4,0))</f>
        <v/>
      </c>
      <c r="K2204" s="267"/>
      <c r="L2204" s="267"/>
      <c r="M2204" s="267"/>
      <c r="N2204" s="267"/>
      <c r="O2204" s="267"/>
      <c r="P2204" s="219"/>
      <c r="Q2204" s="268"/>
      <c r="R2204" s="216" t="str">
        <f ca="1">IF(ISERROR($V2204),"",OFFSET('Smelter Look-up'!$C$4,$V2204-4,0)&amp;"")</f>
        <v/>
      </c>
      <c r="S2204" s="224" t="str">
        <f t="shared" ca="1" si="105"/>
        <v/>
      </c>
      <c r="T2204" s="224" t="str">
        <f ca="1">IF(B2204="","",IF(ISERROR(MATCH($J2204,SorP!$B$1:$B$6230,0)),"",INDIRECT("'SorP'!$A$"&amp;MATCH($J2204,SorP!$B$1:$B$6230,0))))</f>
        <v/>
      </c>
      <c r="U2204" s="239"/>
      <c r="V2204" s="269" t="e">
        <f>IF(C2204="",NA(),MATCH($B2204&amp;$C2204,'Smelter Look-up'!$J:$J,0))</f>
        <v>#N/A</v>
      </c>
      <c r="W2204" s="270"/>
      <c r="X2204" s="270">
        <f t="shared" ca="1" si="106"/>
        <v>0</v>
      </c>
      <c r="Y2204" s="270"/>
      <c r="Z2204" s="270"/>
      <c r="AB2204" s="272" t="str">
        <f t="shared" si="107"/>
        <v/>
      </c>
    </row>
    <row r="2205" spans="1:28" s="271" customFormat="1" ht="20.25">
      <c r="A2205" s="215"/>
      <c r="B2205" s="216" t="str">
        <f>IF(LEN(A2205)=0,"",INDEX('Smelter Look-up'!$A:$A,MATCH($A2205,'Smelter Look-up'!$E:$E,0)))</f>
        <v/>
      </c>
      <c r="C2205" s="220" t="str">
        <f>IF(LEN(A2205)=0,"",INDEX('Smelter Look-up'!$C:$C,MATCH($A2205,'Smelter Look-up'!$E:$E,0)))</f>
        <v/>
      </c>
      <c r="D2205" s="216"/>
      <c r="E2205" s="216" t="str">
        <f ca="1">IF(ISERROR($V2205),"",OFFSET('Smelter Look-up'!$D$4,$V2205-4,0)&amp;"")</f>
        <v/>
      </c>
      <c r="F2205" s="216" t="str">
        <f ca="1">IF(ISERROR($V2205),"",OFFSET('Smelter Look-up'!$E$4,$V2205-4,0))</f>
        <v/>
      </c>
      <c r="G2205" s="216" t="str">
        <f ca="1">IF(C2205=$X$4,"Enter smelter details", IF(ISERROR($V2205),"",OFFSET('Smelter Look-up'!$F$4,$V2205-4,0)))</f>
        <v/>
      </c>
      <c r="H2205" s="217" t="str">
        <f ca="1">IF(ISERROR($V2205),"",OFFSET('Smelter Look-up'!$G$4,$V2205-4,0))</f>
        <v/>
      </c>
      <c r="I2205" s="218" t="str">
        <f ca="1">IF(ISERROR($V2205),"",OFFSET('Smelter Look-up'!$H$4,$V2205-4,0))</f>
        <v/>
      </c>
      <c r="J2205" s="218" t="str">
        <f ca="1">IF(ISERROR($V2205),"",OFFSET('Smelter Look-up'!$I$4,$V2205-4,0))</f>
        <v/>
      </c>
      <c r="K2205" s="267"/>
      <c r="L2205" s="267"/>
      <c r="M2205" s="267"/>
      <c r="N2205" s="267"/>
      <c r="O2205" s="267"/>
      <c r="P2205" s="219"/>
      <c r="Q2205" s="268"/>
      <c r="R2205" s="216" t="str">
        <f ca="1">IF(ISERROR($V2205),"",OFFSET('Smelter Look-up'!$C$4,$V2205-4,0)&amp;"")</f>
        <v/>
      </c>
      <c r="S2205" s="224" t="str">
        <f t="shared" ca="1" si="105"/>
        <v/>
      </c>
      <c r="T2205" s="224" t="str">
        <f ca="1">IF(B2205="","",IF(ISERROR(MATCH($J2205,SorP!$B$1:$B$6230,0)),"",INDIRECT("'SorP'!$A$"&amp;MATCH($J2205,SorP!$B$1:$B$6230,0))))</f>
        <v/>
      </c>
      <c r="U2205" s="239"/>
      <c r="V2205" s="269" t="e">
        <f>IF(C2205="",NA(),MATCH($B2205&amp;$C2205,'Smelter Look-up'!$J:$J,0))</f>
        <v>#N/A</v>
      </c>
      <c r="W2205" s="270"/>
      <c r="X2205" s="270">
        <f t="shared" ca="1" si="106"/>
        <v>0</v>
      </c>
      <c r="Y2205" s="270"/>
      <c r="Z2205" s="270"/>
      <c r="AB2205" s="272" t="str">
        <f t="shared" si="107"/>
        <v/>
      </c>
    </row>
    <row r="2206" spans="1:28" s="271" customFormat="1" ht="20.25">
      <c r="A2206" s="215"/>
      <c r="B2206" s="216" t="str">
        <f>IF(LEN(A2206)=0,"",INDEX('Smelter Look-up'!$A:$A,MATCH($A2206,'Smelter Look-up'!$E:$E,0)))</f>
        <v/>
      </c>
      <c r="C2206" s="220" t="str">
        <f>IF(LEN(A2206)=0,"",INDEX('Smelter Look-up'!$C:$C,MATCH($A2206,'Smelter Look-up'!$E:$E,0)))</f>
        <v/>
      </c>
      <c r="D2206" s="216"/>
      <c r="E2206" s="216" t="str">
        <f ca="1">IF(ISERROR($V2206),"",OFFSET('Smelter Look-up'!$D$4,$V2206-4,0)&amp;"")</f>
        <v/>
      </c>
      <c r="F2206" s="216" t="str">
        <f ca="1">IF(ISERROR($V2206),"",OFFSET('Smelter Look-up'!$E$4,$V2206-4,0))</f>
        <v/>
      </c>
      <c r="G2206" s="216" t="str">
        <f ca="1">IF(C2206=$X$4,"Enter smelter details", IF(ISERROR($V2206),"",OFFSET('Smelter Look-up'!$F$4,$V2206-4,0)))</f>
        <v/>
      </c>
      <c r="H2206" s="217" t="str">
        <f ca="1">IF(ISERROR($V2206),"",OFFSET('Smelter Look-up'!$G$4,$V2206-4,0))</f>
        <v/>
      </c>
      <c r="I2206" s="218" t="str">
        <f ca="1">IF(ISERROR($V2206),"",OFFSET('Smelter Look-up'!$H$4,$V2206-4,0))</f>
        <v/>
      </c>
      <c r="J2206" s="218" t="str">
        <f ca="1">IF(ISERROR($V2206),"",OFFSET('Smelter Look-up'!$I$4,$V2206-4,0))</f>
        <v/>
      </c>
      <c r="K2206" s="267"/>
      <c r="L2206" s="267"/>
      <c r="M2206" s="267"/>
      <c r="N2206" s="267"/>
      <c r="O2206" s="267"/>
      <c r="P2206" s="219"/>
      <c r="Q2206" s="268"/>
      <c r="R2206" s="216" t="str">
        <f ca="1">IF(ISERROR($V2206),"",OFFSET('Smelter Look-up'!$C$4,$V2206-4,0)&amp;"")</f>
        <v/>
      </c>
      <c r="S2206" s="224" t="str">
        <f t="shared" ca="1" si="105"/>
        <v/>
      </c>
      <c r="T2206" s="224" t="str">
        <f ca="1">IF(B2206="","",IF(ISERROR(MATCH($J2206,SorP!$B$1:$B$6230,0)),"",INDIRECT("'SorP'!$A$"&amp;MATCH($J2206,SorP!$B$1:$B$6230,0))))</f>
        <v/>
      </c>
      <c r="U2206" s="239"/>
      <c r="V2206" s="269" t="e">
        <f>IF(C2206="",NA(),MATCH($B2206&amp;$C2206,'Smelter Look-up'!$J:$J,0))</f>
        <v>#N/A</v>
      </c>
      <c r="W2206" s="270"/>
      <c r="X2206" s="270">
        <f t="shared" ca="1" si="106"/>
        <v>0</v>
      </c>
      <c r="Y2206" s="270"/>
      <c r="Z2206" s="270"/>
      <c r="AB2206" s="272" t="str">
        <f t="shared" si="107"/>
        <v/>
      </c>
    </row>
    <row r="2207" spans="1:28" s="271" customFormat="1" ht="20.25">
      <c r="A2207" s="215"/>
      <c r="B2207" s="216" t="str">
        <f>IF(LEN(A2207)=0,"",INDEX('Smelter Look-up'!$A:$A,MATCH($A2207,'Smelter Look-up'!$E:$E,0)))</f>
        <v/>
      </c>
      <c r="C2207" s="220" t="str">
        <f>IF(LEN(A2207)=0,"",INDEX('Smelter Look-up'!$C:$C,MATCH($A2207,'Smelter Look-up'!$E:$E,0)))</f>
        <v/>
      </c>
      <c r="D2207" s="216"/>
      <c r="E2207" s="216" t="str">
        <f ca="1">IF(ISERROR($V2207),"",OFFSET('Smelter Look-up'!$D$4,$V2207-4,0)&amp;"")</f>
        <v/>
      </c>
      <c r="F2207" s="216" t="str">
        <f ca="1">IF(ISERROR($V2207),"",OFFSET('Smelter Look-up'!$E$4,$V2207-4,0))</f>
        <v/>
      </c>
      <c r="G2207" s="216" t="str">
        <f ca="1">IF(C2207=$X$4,"Enter smelter details", IF(ISERROR($V2207),"",OFFSET('Smelter Look-up'!$F$4,$V2207-4,0)))</f>
        <v/>
      </c>
      <c r="H2207" s="217" t="str">
        <f ca="1">IF(ISERROR($V2207),"",OFFSET('Smelter Look-up'!$G$4,$V2207-4,0))</f>
        <v/>
      </c>
      <c r="I2207" s="218" t="str">
        <f ca="1">IF(ISERROR($V2207),"",OFFSET('Smelter Look-up'!$H$4,$V2207-4,0))</f>
        <v/>
      </c>
      <c r="J2207" s="218" t="str">
        <f ca="1">IF(ISERROR($V2207),"",OFFSET('Smelter Look-up'!$I$4,$V2207-4,0))</f>
        <v/>
      </c>
      <c r="K2207" s="267"/>
      <c r="L2207" s="267"/>
      <c r="M2207" s="267"/>
      <c r="N2207" s="267"/>
      <c r="O2207" s="267"/>
      <c r="P2207" s="219"/>
      <c r="Q2207" s="268"/>
      <c r="R2207" s="216" t="str">
        <f ca="1">IF(ISERROR($V2207),"",OFFSET('Smelter Look-up'!$C$4,$V2207-4,0)&amp;"")</f>
        <v/>
      </c>
      <c r="S2207" s="224" t="str">
        <f t="shared" ca="1" si="105"/>
        <v/>
      </c>
      <c r="T2207" s="224" t="str">
        <f ca="1">IF(B2207="","",IF(ISERROR(MATCH($J2207,SorP!$B$1:$B$6230,0)),"",INDIRECT("'SorP'!$A$"&amp;MATCH($J2207,SorP!$B$1:$B$6230,0))))</f>
        <v/>
      </c>
      <c r="U2207" s="239"/>
      <c r="V2207" s="269" t="e">
        <f>IF(C2207="",NA(),MATCH($B2207&amp;$C2207,'Smelter Look-up'!$J:$J,0))</f>
        <v>#N/A</v>
      </c>
      <c r="W2207" s="270"/>
      <c r="X2207" s="270">
        <f t="shared" ca="1" si="106"/>
        <v>0</v>
      </c>
      <c r="Y2207" s="270"/>
      <c r="Z2207" s="270"/>
      <c r="AB2207" s="272" t="str">
        <f t="shared" si="107"/>
        <v/>
      </c>
    </row>
    <row r="2208" spans="1:28" s="271" customFormat="1" ht="20.25">
      <c r="A2208" s="215"/>
      <c r="B2208" s="216" t="str">
        <f>IF(LEN(A2208)=0,"",INDEX('Smelter Look-up'!$A:$A,MATCH($A2208,'Smelter Look-up'!$E:$E,0)))</f>
        <v/>
      </c>
      <c r="C2208" s="220" t="str">
        <f>IF(LEN(A2208)=0,"",INDEX('Smelter Look-up'!$C:$C,MATCH($A2208,'Smelter Look-up'!$E:$E,0)))</f>
        <v/>
      </c>
      <c r="D2208" s="216"/>
      <c r="E2208" s="216" t="str">
        <f ca="1">IF(ISERROR($V2208),"",OFFSET('Smelter Look-up'!$D$4,$V2208-4,0)&amp;"")</f>
        <v/>
      </c>
      <c r="F2208" s="216" t="str">
        <f ca="1">IF(ISERROR($V2208),"",OFFSET('Smelter Look-up'!$E$4,$V2208-4,0))</f>
        <v/>
      </c>
      <c r="G2208" s="216" t="str">
        <f ca="1">IF(C2208=$X$4,"Enter smelter details", IF(ISERROR($V2208),"",OFFSET('Smelter Look-up'!$F$4,$V2208-4,0)))</f>
        <v/>
      </c>
      <c r="H2208" s="217" t="str">
        <f ca="1">IF(ISERROR($V2208),"",OFFSET('Smelter Look-up'!$G$4,$V2208-4,0))</f>
        <v/>
      </c>
      <c r="I2208" s="218" t="str">
        <f ca="1">IF(ISERROR($V2208),"",OFFSET('Smelter Look-up'!$H$4,$V2208-4,0))</f>
        <v/>
      </c>
      <c r="J2208" s="218" t="str">
        <f ca="1">IF(ISERROR($V2208),"",OFFSET('Smelter Look-up'!$I$4,$V2208-4,0))</f>
        <v/>
      </c>
      <c r="K2208" s="267"/>
      <c r="L2208" s="267"/>
      <c r="M2208" s="267"/>
      <c r="N2208" s="267"/>
      <c r="O2208" s="267"/>
      <c r="P2208" s="219"/>
      <c r="Q2208" s="268"/>
      <c r="R2208" s="216" t="str">
        <f ca="1">IF(ISERROR($V2208),"",OFFSET('Smelter Look-up'!$C$4,$V2208-4,0)&amp;"")</f>
        <v/>
      </c>
      <c r="S2208" s="224" t="str">
        <f t="shared" ca="1" si="105"/>
        <v/>
      </c>
      <c r="T2208" s="224" t="str">
        <f ca="1">IF(B2208="","",IF(ISERROR(MATCH($J2208,SorP!$B$1:$B$6230,0)),"",INDIRECT("'SorP'!$A$"&amp;MATCH($J2208,SorP!$B$1:$B$6230,0))))</f>
        <v/>
      </c>
      <c r="U2208" s="239"/>
      <c r="V2208" s="269" t="e">
        <f>IF(C2208="",NA(),MATCH($B2208&amp;$C2208,'Smelter Look-up'!$J:$J,0))</f>
        <v>#N/A</v>
      </c>
      <c r="W2208" s="270"/>
      <c r="X2208" s="270">
        <f t="shared" ca="1" si="106"/>
        <v>0</v>
      </c>
      <c r="Y2208" s="270"/>
      <c r="Z2208" s="270"/>
      <c r="AB2208" s="272" t="str">
        <f t="shared" si="107"/>
        <v/>
      </c>
    </row>
    <row r="2209" spans="1:28" s="271" customFormat="1" ht="20.25">
      <c r="A2209" s="215"/>
      <c r="B2209" s="216" t="str">
        <f>IF(LEN(A2209)=0,"",INDEX('Smelter Look-up'!$A:$A,MATCH($A2209,'Smelter Look-up'!$E:$E,0)))</f>
        <v/>
      </c>
      <c r="C2209" s="220" t="str">
        <f>IF(LEN(A2209)=0,"",INDEX('Smelter Look-up'!$C:$C,MATCH($A2209,'Smelter Look-up'!$E:$E,0)))</f>
        <v/>
      </c>
      <c r="D2209" s="216"/>
      <c r="E2209" s="216" t="str">
        <f ca="1">IF(ISERROR($V2209),"",OFFSET('Smelter Look-up'!$D$4,$V2209-4,0)&amp;"")</f>
        <v/>
      </c>
      <c r="F2209" s="216" t="str">
        <f ca="1">IF(ISERROR($V2209),"",OFFSET('Smelter Look-up'!$E$4,$V2209-4,0))</f>
        <v/>
      </c>
      <c r="G2209" s="216" t="str">
        <f ca="1">IF(C2209=$X$4,"Enter smelter details", IF(ISERROR($V2209),"",OFFSET('Smelter Look-up'!$F$4,$V2209-4,0)))</f>
        <v/>
      </c>
      <c r="H2209" s="217" t="str">
        <f ca="1">IF(ISERROR($V2209),"",OFFSET('Smelter Look-up'!$G$4,$V2209-4,0))</f>
        <v/>
      </c>
      <c r="I2209" s="218" t="str">
        <f ca="1">IF(ISERROR($V2209),"",OFFSET('Smelter Look-up'!$H$4,$V2209-4,0))</f>
        <v/>
      </c>
      <c r="J2209" s="218" t="str">
        <f ca="1">IF(ISERROR($V2209),"",OFFSET('Smelter Look-up'!$I$4,$V2209-4,0))</f>
        <v/>
      </c>
      <c r="K2209" s="267"/>
      <c r="L2209" s="267"/>
      <c r="M2209" s="267"/>
      <c r="N2209" s="267"/>
      <c r="O2209" s="267"/>
      <c r="P2209" s="219"/>
      <c r="Q2209" s="268"/>
      <c r="R2209" s="216" t="str">
        <f ca="1">IF(ISERROR($V2209),"",OFFSET('Smelter Look-up'!$C$4,$V2209-4,0)&amp;"")</f>
        <v/>
      </c>
      <c r="S2209" s="224" t="str">
        <f t="shared" ca="1" si="105"/>
        <v/>
      </c>
      <c r="T2209" s="224" t="str">
        <f ca="1">IF(B2209="","",IF(ISERROR(MATCH($J2209,SorP!$B$1:$B$6230,0)),"",INDIRECT("'SorP'!$A$"&amp;MATCH($J2209,SorP!$B$1:$B$6230,0))))</f>
        <v/>
      </c>
      <c r="U2209" s="239"/>
      <c r="V2209" s="269" t="e">
        <f>IF(C2209="",NA(),MATCH($B2209&amp;$C2209,'Smelter Look-up'!$J:$J,0))</f>
        <v>#N/A</v>
      </c>
      <c r="W2209" s="270"/>
      <c r="X2209" s="270">
        <f t="shared" ca="1" si="106"/>
        <v>0</v>
      </c>
      <c r="Y2209" s="270"/>
      <c r="Z2209" s="270"/>
      <c r="AB2209" s="272" t="str">
        <f t="shared" si="107"/>
        <v/>
      </c>
    </row>
    <row r="2210" spans="1:28" s="271" customFormat="1" ht="20.25">
      <c r="A2210" s="215"/>
      <c r="B2210" s="216" t="str">
        <f>IF(LEN(A2210)=0,"",INDEX('Smelter Look-up'!$A:$A,MATCH($A2210,'Smelter Look-up'!$E:$E,0)))</f>
        <v/>
      </c>
      <c r="C2210" s="220" t="str">
        <f>IF(LEN(A2210)=0,"",INDEX('Smelter Look-up'!$C:$C,MATCH($A2210,'Smelter Look-up'!$E:$E,0)))</f>
        <v/>
      </c>
      <c r="D2210" s="216"/>
      <c r="E2210" s="216" t="str">
        <f ca="1">IF(ISERROR($V2210),"",OFFSET('Smelter Look-up'!$D$4,$V2210-4,0)&amp;"")</f>
        <v/>
      </c>
      <c r="F2210" s="216" t="str">
        <f ca="1">IF(ISERROR($V2210),"",OFFSET('Smelter Look-up'!$E$4,$V2210-4,0))</f>
        <v/>
      </c>
      <c r="G2210" s="216" t="str">
        <f ca="1">IF(C2210=$X$4,"Enter smelter details", IF(ISERROR($V2210),"",OFFSET('Smelter Look-up'!$F$4,$V2210-4,0)))</f>
        <v/>
      </c>
      <c r="H2210" s="217" t="str">
        <f ca="1">IF(ISERROR($V2210),"",OFFSET('Smelter Look-up'!$G$4,$V2210-4,0))</f>
        <v/>
      </c>
      <c r="I2210" s="218" t="str">
        <f ca="1">IF(ISERROR($V2210),"",OFFSET('Smelter Look-up'!$H$4,$V2210-4,0))</f>
        <v/>
      </c>
      <c r="J2210" s="218" t="str">
        <f ca="1">IF(ISERROR($V2210),"",OFFSET('Smelter Look-up'!$I$4,$V2210-4,0))</f>
        <v/>
      </c>
      <c r="K2210" s="267"/>
      <c r="L2210" s="267"/>
      <c r="M2210" s="267"/>
      <c r="N2210" s="267"/>
      <c r="O2210" s="267"/>
      <c r="P2210" s="219"/>
      <c r="Q2210" s="268"/>
      <c r="R2210" s="216" t="str">
        <f ca="1">IF(ISERROR($V2210),"",OFFSET('Smelter Look-up'!$C$4,$V2210-4,0)&amp;"")</f>
        <v/>
      </c>
      <c r="S2210" s="224" t="str">
        <f t="shared" ca="1" si="105"/>
        <v/>
      </c>
      <c r="T2210" s="224" t="str">
        <f ca="1">IF(B2210="","",IF(ISERROR(MATCH($J2210,SorP!$B$1:$B$6230,0)),"",INDIRECT("'SorP'!$A$"&amp;MATCH($J2210,SorP!$B$1:$B$6230,0))))</f>
        <v/>
      </c>
      <c r="U2210" s="239"/>
      <c r="V2210" s="269" t="e">
        <f>IF(C2210="",NA(),MATCH($B2210&amp;$C2210,'Smelter Look-up'!$J:$J,0))</f>
        <v>#N/A</v>
      </c>
      <c r="W2210" s="270"/>
      <c r="X2210" s="270">
        <f t="shared" ca="1" si="106"/>
        <v>0</v>
      </c>
      <c r="Y2210" s="270"/>
      <c r="Z2210" s="270"/>
      <c r="AB2210" s="272" t="str">
        <f t="shared" si="107"/>
        <v/>
      </c>
    </row>
    <row r="2211" spans="1:28" s="271" customFormat="1" ht="20.25">
      <c r="A2211" s="215"/>
      <c r="B2211" s="216" t="str">
        <f>IF(LEN(A2211)=0,"",INDEX('Smelter Look-up'!$A:$A,MATCH($A2211,'Smelter Look-up'!$E:$E,0)))</f>
        <v/>
      </c>
      <c r="C2211" s="220" t="str">
        <f>IF(LEN(A2211)=0,"",INDEX('Smelter Look-up'!$C:$C,MATCH($A2211,'Smelter Look-up'!$E:$E,0)))</f>
        <v/>
      </c>
      <c r="D2211" s="216"/>
      <c r="E2211" s="216" t="str">
        <f ca="1">IF(ISERROR($V2211),"",OFFSET('Smelter Look-up'!$D$4,$V2211-4,0)&amp;"")</f>
        <v/>
      </c>
      <c r="F2211" s="216" t="str">
        <f ca="1">IF(ISERROR($V2211),"",OFFSET('Smelter Look-up'!$E$4,$V2211-4,0))</f>
        <v/>
      </c>
      <c r="G2211" s="216" t="str">
        <f ca="1">IF(C2211=$X$4,"Enter smelter details", IF(ISERROR($V2211),"",OFFSET('Smelter Look-up'!$F$4,$V2211-4,0)))</f>
        <v/>
      </c>
      <c r="H2211" s="217" t="str">
        <f ca="1">IF(ISERROR($V2211),"",OFFSET('Smelter Look-up'!$G$4,$V2211-4,0))</f>
        <v/>
      </c>
      <c r="I2211" s="218" t="str">
        <f ca="1">IF(ISERROR($V2211),"",OFFSET('Smelter Look-up'!$H$4,$V2211-4,0))</f>
        <v/>
      </c>
      <c r="J2211" s="218" t="str">
        <f ca="1">IF(ISERROR($V2211),"",OFFSET('Smelter Look-up'!$I$4,$V2211-4,0))</f>
        <v/>
      </c>
      <c r="K2211" s="267"/>
      <c r="L2211" s="267"/>
      <c r="M2211" s="267"/>
      <c r="N2211" s="267"/>
      <c r="O2211" s="267"/>
      <c r="P2211" s="219"/>
      <c r="Q2211" s="268"/>
      <c r="R2211" s="216" t="str">
        <f ca="1">IF(ISERROR($V2211),"",OFFSET('Smelter Look-up'!$C$4,$V2211-4,0)&amp;"")</f>
        <v/>
      </c>
      <c r="S2211" s="224" t="str">
        <f t="shared" ca="1" si="105"/>
        <v/>
      </c>
      <c r="T2211" s="224" t="str">
        <f ca="1">IF(B2211="","",IF(ISERROR(MATCH($J2211,SorP!$B$1:$B$6230,0)),"",INDIRECT("'SorP'!$A$"&amp;MATCH($J2211,SorP!$B$1:$B$6230,0))))</f>
        <v/>
      </c>
      <c r="U2211" s="239"/>
      <c r="V2211" s="269" t="e">
        <f>IF(C2211="",NA(),MATCH($B2211&amp;$C2211,'Smelter Look-up'!$J:$J,0))</f>
        <v>#N/A</v>
      </c>
      <c r="W2211" s="270"/>
      <c r="X2211" s="270">
        <f t="shared" ca="1" si="106"/>
        <v>0</v>
      </c>
      <c r="Y2211" s="270"/>
      <c r="Z2211" s="270"/>
      <c r="AB2211" s="272" t="str">
        <f t="shared" si="107"/>
        <v/>
      </c>
    </row>
    <row r="2212" spans="1:28" s="271" customFormat="1" ht="20.25">
      <c r="A2212" s="215"/>
      <c r="B2212" s="216" t="str">
        <f>IF(LEN(A2212)=0,"",INDEX('Smelter Look-up'!$A:$A,MATCH($A2212,'Smelter Look-up'!$E:$E,0)))</f>
        <v/>
      </c>
      <c r="C2212" s="220" t="str">
        <f>IF(LEN(A2212)=0,"",INDEX('Smelter Look-up'!$C:$C,MATCH($A2212,'Smelter Look-up'!$E:$E,0)))</f>
        <v/>
      </c>
      <c r="D2212" s="216"/>
      <c r="E2212" s="216" t="str">
        <f ca="1">IF(ISERROR($V2212),"",OFFSET('Smelter Look-up'!$D$4,$V2212-4,0)&amp;"")</f>
        <v/>
      </c>
      <c r="F2212" s="216" t="str">
        <f ca="1">IF(ISERROR($V2212),"",OFFSET('Smelter Look-up'!$E$4,$V2212-4,0))</f>
        <v/>
      </c>
      <c r="G2212" s="216" t="str">
        <f ca="1">IF(C2212=$X$4,"Enter smelter details", IF(ISERROR($V2212),"",OFFSET('Smelter Look-up'!$F$4,$V2212-4,0)))</f>
        <v/>
      </c>
      <c r="H2212" s="217" t="str">
        <f ca="1">IF(ISERROR($V2212),"",OFFSET('Smelter Look-up'!$G$4,$V2212-4,0))</f>
        <v/>
      </c>
      <c r="I2212" s="218" t="str">
        <f ca="1">IF(ISERROR($V2212),"",OFFSET('Smelter Look-up'!$H$4,$V2212-4,0))</f>
        <v/>
      </c>
      <c r="J2212" s="218" t="str">
        <f ca="1">IF(ISERROR($V2212),"",OFFSET('Smelter Look-up'!$I$4,$V2212-4,0))</f>
        <v/>
      </c>
      <c r="K2212" s="267"/>
      <c r="L2212" s="267"/>
      <c r="M2212" s="267"/>
      <c r="N2212" s="267"/>
      <c r="O2212" s="267"/>
      <c r="P2212" s="219"/>
      <c r="Q2212" s="268"/>
      <c r="R2212" s="216" t="str">
        <f ca="1">IF(ISERROR($V2212),"",OFFSET('Smelter Look-up'!$C$4,$V2212-4,0)&amp;"")</f>
        <v/>
      </c>
      <c r="S2212" s="224" t="str">
        <f t="shared" ca="1" si="105"/>
        <v/>
      </c>
      <c r="T2212" s="224" t="str">
        <f ca="1">IF(B2212="","",IF(ISERROR(MATCH($J2212,SorP!$B$1:$B$6230,0)),"",INDIRECT("'SorP'!$A$"&amp;MATCH($J2212,SorP!$B$1:$B$6230,0))))</f>
        <v/>
      </c>
      <c r="U2212" s="239"/>
      <c r="V2212" s="269" t="e">
        <f>IF(C2212="",NA(),MATCH($B2212&amp;$C2212,'Smelter Look-up'!$J:$J,0))</f>
        <v>#N/A</v>
      </c>
      <c r="W2212" s="270"/>
      <c r="X2212" s="270">
        <f t="shared" ca="1" si="106"/>
        <v>0</v>
      </c>
      <c r="Y2212" s="270"/>
      <c r="Z2212" s="270"/>
      <c r="AB2212" s="272" t="str">
        <f t="shared" si="107"/>
        <v/>
      </c>
    </row>
    <row r="2213" spans="1:28" s="271" customFormat="1" ht="20.25">
      <c r="A2213" s="215"/>
      <c r="B2213" s="216" t="str">
        <f>IF(LEN(A2213)=0,"",INDEX('Smelter Look-up'!$A:$A,MATCH($A2213,'Smelter Look-up'!$E:$E,0)))</f>
        <v/>
      </c>
      <c r="C2213" s="220" t="str">
        <f>IF(LEN(A2213)=0,"",INDEX('Smelter Look-up'!$C:$C,MATCH($A2213,'Smelter Look-up'!$E:$E,0)))</f>
        <v/>
      </c>
      <c r="D2213" s="216"/>
      <c r="E2213" s="216" t="str">
        <f ca="1">IF(ISERROR($V2213),"",OFFSET('Smelter Look-up'!$D$4,$V2213-4,0)&amp;"")</f>
        <v/>
      </c>
      <c r="F2213" s="216" t="str">
        <f ca="1">IF(ISERROR($V2213),"",OFFSET('Smelter Look-up'!$E$4,$V2213-4,0))</f>
        <v/>
      </c>
      <c r="G2213" s="216" t="str">
        <f ca="1">IF(C2213=$X$4,"Enter smelter details", IF(ISERROR($V2213),"",OFFSET('Smelter Look-up'!$F$4,$V2213-4,0)))</f>
        <v/>
      </c>
      <c r="H2213" s="217" t="str">
        <f ca="1">IF(ISERROR($V2213),"",OFFSET('Smelter Look-up'!$G$4,$V2213-4,0))</f>
        <v/>
      </c>
      <c r="I2213" s="218" t="str">
        <f ca="1">IF(ISERROR($V2213),"",OFFSET('Smelter Look-up'!$H$4,$V2213-4,0))</f>
        <v/>
      </c>
      <c r="J2213" s="218" t="str">
        <f ca="1">IF(ISERROR($V2213),"",OFFSET('Smelter Look-up'!$I$4,$V2213-4,0))</f>
        <v/>
      </c>
      <c r="K2213" s="267"/>
      <c r="L2213" s="267"/>
      <c r="M2213" s="267"/>
      <c r="N2213" s="267"/>
      <c r="O2213" s="267"/>
      <c r="P2213" s="219"/>
      <c r="Q2213" s="268"/>
      <c r="R2213" s="216" t="str">
        <f ca="1">IF(ISERROR($V2213),"",OFFSET('Smelter Look-up'!$C$4,$V2213-4,0)&amp;"")</f>
        <v/>
      </c>
      <c r="S2213" s="224" t="str">
        <f t="shared" ca="1" si="105"/>
        <v/>
      </c>
      <c r="T2213" s="224" t="str">
        <f ca="1">IF(B2213="","",IF(ISERROR(MATCH($J2213,SorP!$B$1:$B$6230,0)),"",INDIRECT("'SorP'!$A$"&amp;MATCH($J2213,SorP!$B$1:$B$6230,0))))</f>
        <v/>
      </c>
      <c r="U2213" s="239"/>
      <c r="V2213" s="269" t="e">
        <f>IF(C2213="",NA(),MATCH($B2213&amp;$C2213,'Smelter Look-up'!$J:$J,0))</f>
        <v>#N/A</v>
      </c>
      <c r="W2213" s="270"/>
      <c r="X2213" s="270">
        <f t="shared" ca="1" si="106"/>
        <v>0</v>
      </c>
      <c r="Y2213" s="270"/>
      <c r="Z2213" s="270"/>
      <c r="AB2213" s="272" t="str">
        <f t="shared" si="107"/>
        <v/>
      </c>
    </row>
    <row r="2214" spans="1:28" s="271" customFormat="1" ht="20.25">
      <c r="A2214" s="215"/>
      <c r="B2214" s="216" t="str">
        <f>IF(LEN(A2214)=0,"",INDEX('Smelter Look-up'!$A:$A,MATCH($A2214,'Smelter Look-up'!$E:$E,0)))</f>
        <v/>
      </c>
      <c r="C2214" s="220" t="str">
        <f>IF(LEN(A2214)=0,"",INDEX('Smelter Look-up'!$C:$C,MATCH($A2214,'Smelter Look-up'!$E:$E,0)))</f>
        <v/>
      </c>
      <c r="D2214" s="216"/>
      <c r="E2214" s="216" t="str">
        <f ca="1">IF(ISERROR($V2214),"",OFFSET('Smelter Look-up'!$D$4,$V2214-4,0)&amp;"")</f>
        <v/>
      </c>
      <c r="F2214" s="216" t="str">
        <f ca="1">IF(ISERROR($V2214),"",OFFSET('Smelter Look-up'!$E$4,$V2214-4,0))</f>
        <v/>
      </c>
      <c r="G2214" s="216" t="str">
        <f ca="1">IF(C2214=$X$4,"Enter smelter details", IF(ISERROR($V2214),"",OFFSET('Smelter Look-up'!$F$4,$V2214-4,0)))</f>
        <v/>
      </c>
      <c r="H2214" s="217" t="str">
        <f ca="1">IF(ISERROR($V2214),"",OFFSET('Smelter Look-up'!$G$4,$V2214-4,0))</f>
        <v/>
      </c>
      <c r="I2214" s="218" t="str">
        <f ca="1">IF(ISERROR($V2214),"",OFFSET('Smelter Look-up'!$H$4,$V2214-4,0))</f>
        <v/>
      </c>
      <c r="J2214" s="218" t="str">
        <f ca="1">IF(ISERROR($V2214),"",OFFSET('Smelter Look-up'!$I$4,$V2214-4,0))</f>
        <v/>
      </c>
      <c r="K2214" s="267"/>
      <c r="L2214" s="267"/>
      <c r="M2214" s="267"/>
      <c r="N2214" s="267"/>
      <c r="O2214" s="267"/>
      <c r="P2214" s="219"/>
      <c r="Q2214" s="268"/>
      <c r="R2214" s="216" t="str">
        <f ca="1">IF(ISERROR($V2214),"",OFFSET('Smelter Look-up'!$C$4,$V2214-4,0)&amp;"")</f>
        <v/>
      </c>
      <c r="S2214" s="224" t="str">
        <f t="shared" ca="1" si="105"/>
        <v/>
      </c>
      <c r="T2214" s="224" t="str">
        <f ca="1">IF(B2214="","",IF(ISERROR(MATCH($J2214,SorP!$B$1:$B$6230,0)),"",INDIRECT("'SorP'!$A$"&amp;MATCH($J2214,SorP!$B$1:$B$6230,0))))</f>
        <v/>
      </c>
      <c r="U2214" s="239"/>
      <c r="V2214" s="269" t="e">
        <f>IF(C2214="",NA(),MATCH($B2214&amp;$C2214,'Smelter Look-up'!$J:$J,0))</f>
        <v>#N/A</v>
      </c>
      <c r="W2214" s="270"/>
      <c r="X2214" s="270">
        <f t="shared" ca="1" si="106"/>
        <v>0</v>
      </c>
      <c r="Y2214" s="270"/>
      <c r="Z2214" s="270"/>
      <c r="AB2214" s="272" t="str">
        <f t="shared" si="107"/>
        <v/>
      </c>
    </row>
    <row r="2215" spans="1:28" s="271" customFormat="1" ht="20.25">
      <c r="A2215" s="215"/>
      <c r="B2215" s="216" t="str">
        <f>IF(LEN(A2215)=0,"",INDEX('Smelter Look-up'!$A:$A,MATCH($A2215,'Smelter Look-up'!$E:$E,0)))</f>
        <v/>
      </c>
      <c r="C2215" s="220" t="str">
        <f>IF(LEN(A2215)=0,"",INDEX('Smelter Look-up'!$C:$C,MATCH($A2215,'Smelter Look-up'!$E:$E,0)))</f>
        <v/>
      </c>
      <c r="D2215" s="216"/>
      <c r="E2215" s="216" t="str">
        <f ca="1">IF(ISERROR($V2215),"",OFFSET('Smelter Look-up'!$D$4,$V2215-4,0)&amp;"")</f>
        <v/>
      </c>
      <c r="F2215" s="216" t="str">
        <f ca="1">IF(ISERROR($V2215),"",OFFSET('Smelter Look-up'!$E$4,$V2215-4,0))</f>
        <v/>
      </c>
      <c r="G2215" s="216" t="str">
        <f ca="1">IF(C2215=$X$4,"Enter smelter details", IF(ISERROR($V2215),"",OFFSET('Smelter Look-up'!$F$4,$V2215-4,0)))</f>
        <v/>
      </c>
      <c r="H2215" s="217" t="str">
        <f ca="1">IF(ISERROR($V2215),"",OFFSET('Smelter Look-up'!$G$4,$V2215-4,0))</f>
        <v/>
      </c>
      <c r="I2215" s="218" t="str">
        <f ca="1">IF(ISERROR($V2215),"",OFFSET('Smelter Look-up'!$H$4,$V2215-4,0))</f>
        <v/>
      </c>
      <c r="J2215" s="218" t="str">
        <f ca="1">IF(ISERROR($V2215),"",OFFSET('Smelter Look-up'!$I$4,$V2215-4,0))</f>
        <v/>
      </c>
      <c r="K2215" s="267"/>
      <c r="L2215" s="267"/>
      <c r="M2215" s="267"/>
      <c r="N2215" s="267"/>
      <c r="O2215" s="267"/>
      <c r="P2215" s="219"/>
      <c r="Q2215" s="268"/>
      <c r="R2215" s="216" t="str">
        <f ca="1">IF(ISERROR($V2215),"",OFFSET('Smelter Look-up'!$C$4,$V2215-4,0)&amp;"")</f>
        <v/>
      </c>
      <c r="S2215" s="224" t="str">
        <f t="shared" ca="1" si="105"/>
        <v/>
      </c>
      <c r="T2215" s="224" t="str">
        <f ca="1">IF(B2215="","",IF(ISERROR(MATCH($J2215,SorP!$B$1:$B$6230,0)),"",INDIRECT("'SorP'!$A$"&amp;MATCH($J2215,SorP!$B$1:$B$6230,0))))</f>
        <v/>
      </c>
      <c r="U2215" s="239"/>
      <c r="V2215" s="269" t="e">
        <f>IF(C2215="",NA(),MATCH($B2215&amp;$C2215,'Smelter Look-up'!$J:$J,0))</f>
        <v>#N/A</v>
      </c>
      <c r="W2215" s="270"/>
      <c r="X2215" s="270">
        <f t="shared" ca="1" si="106"/>
        <v>0</v>
      </c>
      <c r="Y2215" s="270"/>
      <c r="Z2215" s="270"/>
      <c r="AB2215" s="272" t="str">
        <f t="shared" si="107"/>
        <v/>
      </c>
    </row>
    <row r="2216" spans="1:28" s="271" customFormat="1" ht="20.25">
      <c r="A2216" s="215"/>
      <c r="B2216" s="216" t="str">
        <f>IF(LEN(A2216)=0,"",INDEX('Smelter Look-up'!$A:$A,MATCH($A2216,'Smelter Look-up'!$E:$E,0)))</f>
        <v/>
      </c>
      <c r="C2216" s="220" t="str">
        <f>IF(LEN(A2216)=0,"",INDEX('Smelter Look-up'!$C:$C,MATCH($A2216,'Smelter Look-up'!$E:$E,0)))</f>
        <v/>
      </c>
      <c r="D2216" s="216"/>
      <c r="E2216" s="216" t="str">
        <f ca="1">IF(ISERROR($V2216),"",OFFSET('Smelter Look-up'!$D$4,$V2216-4,0)&amp;"")</f>
        <v/>
      </c>
      <c r="F2216" s="216" t="str">
        <f ca="1">IF(ISERROR($V2216),"",OFFSET('Smelter Look-up'!$E$4,$V2216-4,0))</f>
        <v/>
      </c>
      <c r="G2216" s="216" t="str">
        <f ca="1">IF(C2216=$X$4,"Enter smelter details", IF(ISERROR($V2216),"",OFFSET('Smelter Look-up'!$F$4,$V2216-4,0)))</f>
        <v/>
      </c>
      <c r="H2216" s="217" t="str">
        <f ca="1">IF(ISERROR($V2216),"",OFFSET('Smelter Look-up'!$G$4,$V2216-4,0))</f>
        <v/>
      </c>
      <c r="I2216" s="218" t="str">
        <f ca="1">IF(ISERROR($V2216),"",OFFSET('Smelter Look-up'!$H$4,$V2216-4,0))</f>
        <v/>
      </c>
      <c r="J2216" s="218" t="str">
        <f ca="1">IF(ISERROR($V2216),"",OFFSET('Smelter Look-up'!$I$4,$V2216-4,0))</f>
        <v/>
      </c>
      <c r="K2216" s="267"/>
      <c r="L2216" s="267"/>
      <c r="M2216" s="267"/>
      <c r="N2216" s="267"/>
      <c r="O2216" s="267"/>
      <c r="P2216" s="219"/>
      <c r="Q2216" s="268"/>
      <c r="R2216" s="216" t="str">
        <f ca="1">IF(ISERROR($V2216),"",OFFSET('Smelter Look-up'!$C$4,$V2216-4,0)&amp;"")</f>
        <v/>
      </c>
      <c r="S2216" s="224" t="str">
        <f t="shared" ca="1" si="105"/>
        <v/>
      </c>
      <c r="T2216" s="224" t="str">
        <f ca="1">IF(B2216="","",IF(ISERROR(MATCH($J2216,SorP!$B$1:$B$6230,0)),"",INDIRECT("'SorP'!$A$"&amp;MATCH($J2216,SorP!$B$1:$B$6230,0))))</f>
        <v/>
      </c>
      <c r="U2216" s="239"/>
      <c r="V2216" s="269" t="e">
        <f>IF(C2216="",NA(),MATCH($B2216&amp;$C2216,'Smelter Look-up'!$J:$J,0))</f>
        <v>#N/A</v>
      </c>
      <c r="W2216" s="270"/>
      <c r="X2216" s="270">
        <f t="shared" ca="1" si="106"/>
        <v>0</v>
      </c>
      <c r="Y2216" s="270"/>
      <c r="Z2216" s="270"/>
      <c r="AB2216" s="272" t="str">
        <f t="shared" si="107"/>
        <v/>
      </c>
    </row>
    <row r="2217" spans="1:28" s="271" customFormat="1" ht="20.25">
      <c r="A2217" s="215"/>
      <c r="B2217" s="216" t="str">
        <f>IF(LEN(A2217)=0,"",INDEX('Smelter Look-up'!$A:$A,MATCH($A2217,'Smelter Look-up'!$E:$E,0)))</f>
        <v/>
      </c>
      <c r="C2217" s="220" t="str">
        <f>IF(LEN(A2217)=0,"",INDEX('Smelter Look-up'!$C:$C,MATCH($A2217,'Smelter Look-up'!$E:$E,0)))</f>
        <v/>
      </c>
      <c r="D2217" s="216"/>
      <c r="E2217" s="216" t="str">
        <f ca="1">IF(ISERROR($V2217),"",OFFSET('Smelter Look-up'!$D$4,$V2217-4,0)&amp;"")</f>
        <v/>
      </c>
      <c r="F2217" s="216" t="str">
        <f ca="1">IF(ISERROR($V2217),"",OFFSET('Smelter Look-up'!$E$4,$V2217-4,0))</f>
        <v/>
      </c>
      <c r="G2217" s="216" t="str">
        <f ca="1">IF(C2217=$X$4,"Enter smelter details", IF(ISERROR($V2217),"",OFFSET('Smelter Look-up'!$F$4,$V2217-4,0)))</f>
        <v/>
      </c>
      <c r="H2217" s="217" t="str">
        <f ca="1">IF(ISERROR($V2217),"",OFFSET('Smelter Look-up'!$G$4,$V2217-4,0))</f>
        <v/>
      </c>
      <c r="I2217" s="218" t="str">
        <f ca="1">IF(ISERROR($V2217),"",OFFSET('Smelter Look-up'!$H$4,$V2217-4,0))</f>
        <v/>
      </c>
      <c r="J2217" s="218" t="str">
        <f ca="1">IF(ISERROR($V2217),"",OFFSET('Smelter Look-up'!$I$4,$V2217-4,0))</f>
        <v/>
      </c>
      <c r="K2217" s="267"/>
      <c r="L2217" s="267"/>
      <c r="M2217" s="267"/>
      <c r="N2217" s="267"/>
      <c r="O2217" s="267"/>
      <c r="P2217" s="219"/>
      <c r="Q2217" s="268"/>
      <c r="R2217" s="216" t="str">
        <f ca="1">IF(ISERROR($V2217),"",OFFSET('Smelter Look-up'!$C$4,$V2217-4,0)&amp;"")</f>
        <v/>
      </c>
      <c r="S2217" s="224" t="str">
        <f t="shared" ca="1" si="105"/>
        <v/>
      </c>
      <c r="T2217" s="224" t="str">
        <f ca="1">IF(B2217="","",IF(ISERROR(MATCH($J2217,SorP!$B$1:$B$6230,0)),"",INDIRECT("'SorP'!$A$"&amp;MATCH($J2217,SorP!$B$1:$B$6230,0))))</f>
        <v/>
      </c>
      <c r="U2217" s="239"/>
      <c r="V2217" s="269" t="e">
        <f>IF(C2217="",NA(),MATCH($B2217&amp;$C2217,'Smelter Look-up'!$J:$J,0))</f>
        <v>#N/A</v>
      </c>
      <c r="W2217" s="270"/>
      <c r="X2217" s="270">
        <f t="shared" ca="1" si="106"/>
        <v>0</v>
      </c>
      <c r="Y2217" s="270"/>
      <c r="Z2217" s="270"/>
      <c r="AB2217" s="272" t="str">
        <f t="shared" si="107"/>
        <v/>
      </c>
    </row>
    <row r="2218" spans="1:28" s="271" customFormat="1" ht="20.25">
      <c r="A2218" s="215"/>
      <c r="B2218" s="216" t="str">
        <f>IF(LEN(A2218)=0,"",INDEX('Smelter Look-up'!$A:$A,MATCH($A2218,'Smelter Look-up'!$E:$E,0)))</f>
        <v/>
      </c>
      <c r="C2218" s="220" t="str">
        <f>IF(LEN(A2218)=0,"",INDEX('Smelter Look-up'!$C:$C,MATCH($A2218,'Smelter Look-up'!$E:$E,0)))</f>
        <v/>
      </c>
      <c r="D2218" s="216"/>
      <c r="E2218" s="216" t="str">
        <f ca="1">IF(ISERROR($V2218),"",OFFSET('Smelter Look-up'!$D$4,$V2218-4,0)&amp;"")</f>
        <v/>
      </c>
      <c r="F2218" s="216" t="str">
        <f ca="1">IF(ISERROR($V2218),"",OFFSET('Smelter Look-up'!$E$4,$V2218-4,0))</f>
        <v/>
      </c>
      <c r="G2218" s="216" t="str">
        <f ca="1">IF(C2218=$X$4,"Enter smelter details", IF(ISERROR($V2218),"",OFFSET('Smelter Look-up'!$F$4,$V2218-4,0)))</f>
        <v/>
      </c>
      <c r="H2218" s="217" t="str">
        <f ca="1">IF(ISERROR($V2218),"",OFFSET('Smelter Look-up'!$G$4,$V2218-4,0))</f>
        <v/>
      </c>
      <c r="I2218" s="218" t="str">
        <f ca="1">IF(ISERROR($V2218),"",OFFSET('Smelter Look-up'!$H$4,$V2218-4,0))</f>
        <v/>
      </c>
      <c r="J2218" s="218" t="str">
        <f ca="1">IF(ISERROR($V2218),"",OFFSET('Smelter Look-up'!$I$4,$V2218-4,0))</f>
        <v/>
      </c>
      <c r="K2218" s="267"/>
      <c r="L2218" s="267"/>
      <c r="M2218" s="267"/>
      <c r="N2218" s="267"/>
      <c r="O2218" s="267"/>
      <c r="P2218" s="219"/>
      <c r="Q2218" s="268"/>
      <c r="R2218" s="216" t="str">
        <f ca="1">IF(ISERROR($V2218),"",OFFSET('Smelter Look-up'!$C$4,$V2218-4,0)&amp;"")</f>
        <v/>
      </c>
      <c r="S2218" s="224" t="str">
        <f t="shared" ca="1" si="105"/>
        <v/>
      </c>
      <c r="T2218" s="224" t="str">
        <f ca="1">IF(B2218="","",IF(ISERROR(MATCH($J2218,SorP!$B$1:$B$6230,0)),"",INDIRECT("'SorP'!$A$"&amp;MATCH($J2218,SorP!$B$1:$B$6230,0))))</f>
        <v/>
      </c>
      <c r="U2218" s="239"/>
      <c r="V2218" s="269" t="e">
        <f>IF(C2218="",NA(),MATCH($B2218&amp;$C2218,'Smelter Look-up'!$J:$J,0))</f>
        <v>#N/A</v>
      </c>
      <c r="W2218" s="270"/>
      <c r="X2218" s="270">
        <f t="shared" ca="1" si="106"/>
        <v>0</v>
      </c>
      <c r="Y2218" s="270"/>
      <c r="Z2218" s="270"/>
      <c r="AB2218" s="272" t="str">
        <f t="shared" si="107"/>
        <v/>
      </c>
    </row>
    <row r="2219" spans="1:28" s="271" customFormat="1" ht="20.25">
      <c r="A2219" s="215"/>
      <c r="B2219" s="216" t="str">
        <f>IF(LEN(A2219)=0,"",INDEX('Smelter Look-up'!$A:$A,MATCH($A2219,'Smelter Look-up'!$E:$E,0)))</f>
        <v/>
      </c>
      <c r="C2219" s="220" t="str">
        <f>IF(LEN(A2219)=0,"",INDEX('Smelter Look-up'!$C:$C,MATCH($A2219,'Smelter Look-up'!$E:$E,0)))</f>
        <v/>
      </c>
      <c r="D2219" s="216"/>
      <c r="E2219" s="216" t="str">
        <f ca="1">IF(ISERROR($V2219),"",OFFSET('Smelter Look-up'!$D$4,$V2219-4,0)&amp;"")</f>
        <v/>
      </c>
      <c r="F2219" s="216" t="str">
        <f ca="1">IF(ISERROR($V2219),"",OFFSET('Smelter Look-up'!$E$4,$V2219-4,0))</f>
        <v/>
      </c>
      <c r="G2219" s="216" t="str">
        <f ca="1">IF(C2219=$X$4,"Enter smelter details", IF(ISERROR($V2219),"",OFFSET('Smelter Look-up'!$F$4,$V2219-4,0)))</f>
        <v/>
      </c>
      <c r="H2219" s="217" t="str">
        <f ca="1">IF(ISERROR($V2219),"",OFFSET('Smelter Look-up'!$G$4,$V2219-4,0))</f>
        <v/>
      </c>
      <c r="I2219" s="218" t="str">
        <f ca="1">IF(ISERROR($V2219),"",OFFSET('Smelter Look-up'!$H$4,$V2219-4,0))</f>
        <v/>
      </c>
      <c r="J2219" s="218" t="str">
        <f ca="1">IF(ISERROR($V2219),"",OFFSET('Smelter Look-up'!$I$4,$V2219-4,0))</f>
        <v/>
      </c>
      <c r="K2219" s="267"/>
      <c r="L2219" s="267"/>
      <c r="M2219" s="267"/>
      <c r="N2219" s="267"/>
      <c r="O2219" s="267"/>
      <c r="P2219" s="219"/>
      <c r="Q2219" s="268"/>
      <c r="R2219" s="216" t="str">
        <f ca="1">IF(ISERROR($V2219),"",OFFSET('Smelter Look-up'!$C$4,$V2219-4,0)&amp;"")</f>
        <v/>
      </c>
      <c r="S2219" s="224" t="str">
        <f t="shared" ca="1" si="105"/>
        <v/>
      </c>
      <c r="T2219" s="224" t="str">
        <f ca="1">IF(B2219="","",IF(ISERROR(MATCH($J2219,SorP!$B$1:$B$6230,0)),"",INDIRECT("'SorP'!$A$"&amp;MATCH($J2219,SorP!$B$1:$B$6230,0))))</f>
        <v/>
      </c>
      <c r="U2219" s="239"/>
      <c r="V2219" s="269" t="e">
        <f>IF(C2219="",NA(),MATCH($B2219&amp;$C2219,'Smelter Look-up'!$J:$J,0))</f>
        <v>#N/A</v>
      </c>
      <c r="W2219" s="270"/>
      <c r="X2219" s="270">
        <f t="shared" ca="1" si="106"/>
        <v>0</v>
      </c>
      <c r="Y2219" s="270"/>
      <c r="Z2219" s="270"/>
      <c r="AB2219" s="272" t="str">
        <f t="shared" si="107"/>
        <v/>
      </c>
    </row>
    <row r="2220" spans="1:28" s="271" customFormat="1" ht="20.25">
      <c r="A2220" s="215"/>
      <c r="B2220" s="216" t="str">
        <f>IF(LEN(A2220)=0,"",INDEX('Smelter Look-up'!$A:$A,MATCH($A2220,'Smelter Look-up'!$E:$E,0)))</f>
        <v/>
      </c>
      <c r="C2220" s="220" t="str">
        <f>IF(LEN(A2220)=0,"",INDEX('Smelter Look-up'!$C:$C,MATCH($A2220,'Smelter Look-up'!$E:$E,0)))</f>
        <v/>
      </c>
      <c r="D2220" s="216"/>
      <c r="E2220" s="216" t="str">
        <f ca="1">IF(ISERROR($V2220),"",OFFSET('Smelter Look-up'!$D$4,$V2220-4,0)&amp;"")</f>
        <v/>
      </c>
      <c r="F2220" s="216" t="str">
        <f ca="1">IF(ISERROR($V2220),"",OFFSET('Smelter Look-up'!$E$4,$V2220-4,0))</f>
        <v/>
      </c>
      <c r="G2220" s="216" t="str">
        <f ca="1">IF(C2220=$X$4,"Enter smelter details", IF(ISERROR($V2220),"",OFFSET('Smelter Look-up'!$F$4,$V2220-4,0)))</f>
        <v/>
      </c>
      <c r="H2220" s="217" t="str">
        <f ca="1">IF(ISERROR($V2220),"",OFFSET('Smelter Look-up'!$G$4,$V2220-4,0))</f>
        <v/>
      </c>
      <c r="I2220" s="218" t="str">
        <f ca="1">IF(ISERROR($V2220),"",OFFSET('Smelter Look-up'!$H$4,$V2220-4,0))</f>
        <v/>
      </c>
      <c r="J2220" s="218" t="str">
        <f ca="1">IF(ISERROR($V2220),"",OFFSET('Smelter Look-up'!$I$4,$V2220-4,0))</f>
        <v/>
      </c>
      <c r="K2220" s="267"/>
      <c r="L2220" s="267"/>
      <c r="M2220" s="267"/>
      <c r="N2220" s="267"/>
      <c r="O2220" s="267"/>
      <c r="P2220" s="219"/>
      <c r="Q2220" s="268"/>
      <c r="R2220" s="216" t="str">
        <f ca="1">IF(ISERROR($V2220),"",OFFSET('Smelter Look-up'!$C$4,$V2220-4,0)&amp;"")</f>
        <v/>
      </c>
      <c r="S2220" s="224" t="str">
        <f t="shared" ca="1" si="105"/>
        <v/>
      </c>
      <c r="T2220" s="224" t="str">
        <f ca="1">IF(B2220="","",IF(ISERROR(MATCH($J2220,SorP!$B$1:$B$6230,0)),"",INDIRECT("'SorP'!$A$"&amp;MATCH($J2220,SorP!$B$1:$B$6230,0))))</f>
        <v/>
      </c>
      <c r="U2220" s="239"/>
      <c r="V2220" s="269" t="e">
        <f>IF(C2220="",NA(),MATCH($B2220&amp;$C2220,'Smelter Look-up'!$J:$J,0))</f>
        <v>#N/A</v>
      </c>
      <c r="W2220" s="270"/>
      <c r="X2220" s="270">
        <f t="shared" ca="1" si="106"/>
        <v>0</v>
      </c>
      <c r="Y2220" s="270"/>
      <c r="Z2220" s="270"/>
      <c r="AB2220" s="272" t="str">
        <f t="shared" si="107"/>
        <v/>
      </c>
    </row>
    <row r="2221" spans="1:28" s="271" customFormat="1" ht="20.25">
      <c r="A2221" s="215"/>
      <c r="B2221" s="216" t="str">
        <f>IF(LEN(A2221)=0,"",INDEX('Smelter Look-up'!$A:$A,MATCH($A2221,'Smelter Look-up'!$E:$E,0)))</f>
        <v/>
      </c>
      <c r="C2221" s="220" t="str">
        <f>IF(LEN(A2221)=0,"",INDEX('Smelter Look-up'!$C:$C,MATCH($A2221,'Smelter Look-up'!$E:$E,0)))</f>
        <v/>
      </c>
      <c r="D2221" s="216"/>
      <c r="E2221" s="216" t="str">
        <f ca="1">IF(ISERROR($V2221),"",OFFSET('Smelter Look-up'!$D$4,$V2221-4,0)&amp;"")</f>
        <v/>
      </c>
      <c r="F2221" s="216" t="str">
        <f ca="1">IF(ISERROR($V2221),"",OFFSET('Smelter Look-up'!$E$4,$V2221-4,0))</f>
        <v/>
      </c>
      <c r="G2221" s="216" t="str">
        <f ca="1">IF(C2221=$X$4,"Enter smelter details", IF(ISERROR($V2221),"",OFFSET('Smelter Look-up'!$F$4,$V2221-4,0)))</f>
        <v/>
      </c>
      <c r="H2221" s="217" t="str">
        <f ca="1">IF(ISERROR($V2221),"",OFFSET('Smelter Look-up'!$G$4,$V2221-4,0))</f>
        <v/>
      </c>
      <c r="I2221" s="218" t="str">
        <f ca="1">IF(ISERROR($V2221),"",OFFSET('Smelter Look-up'!$H$4,$V2221-4,0))</f>
        <v/>
      </c>
      <c r="J2221" s="218" t="str">
        <f ca="1">IF(ISERROR($V2221),"",OFFSET('Smelter Look-up'!$I$4,$V2221-4,0))</f>
        <v/>
      </c>
      <c r="K2221" s="267"/>
      <c r="L2221" s="267"/>
      <c r="M2221" s="267"/>
      <c r="N2221" s="267"/>
      <c r="O2221" s="267"/>
      <c r="P2221" s="219"/>
      <c r="Q2221" s="268"/>
      <c r="R2221" s="216" t="str">
        <f ca="1">IF(ISERROR($V2221),"",OFFSET('Smelter Look-up'!$C$4,$V2221-4,0)&amp;"")</f>
        <v/>
      </c>
      <c r="S2221" s="224" t="str">
        <f t="shared" ca="1" si="105"/>
        <v/>
      </c>
      <c r="T2221" s="224" t="str">
        <f ca="1">IF(B2221="","",IF(ISERROR(MATCH($J2221,SorP!$B$1:$B$6230,0)),"",INDIRECT("'SorP'!$A$"&amp;MATCH($J2221,SorP!$B$1:$B$6230,0))))</f>
        <v/>
      </c>
      <c r="U2221" s="239"/>
      <c r="V2221" s="269" t="e">
        <f>IF(C2221="",NA(),MATCH($B2221&amp;$C2221,'Smelter Look-up'!$J:$J,0))</f>
        <v>#N/A</v>
      </c>
      <c r="W2221" s="270"/>
      <c r="X2221" s="270">
        <f t="shared" ca="1" si="106"/>
        <v>0</v>
      </c>
      <c r="Y2221" s="270"/>
      <c r="Z2221" s="270"/>
      <c r="AB2221" s="272" t="str">
        <f t="shared" si="107"/>
        <v/>
      </c>
    </row>
    <row r="2222" spans="1:28" s="271" customFormat="1" ht="20.25">
      <c r="A2222" s="215"/>
      <c r="B2222" s="216" t="str">
        <f>IF(LEN(A2222)=0,"",INDEX('Smelter Look-up'!$A:$A,MATCH($A2222,'Smelter Look-up'!$E:$E,0)))</f>
        <v/>
      </c>
      <c r="C2222" s="220" t="str">
        <f>IF(LEN(A2222)=0,"",INDEX('Smelter Look-up'!$C:$C,MATCH($A2222,'Smelter Look-up'!$E:$E,0)))</f>
        <v/>
      </c>
      <c r="D2222" s="216"/>
      <c r="E2222" s="216" t="str">
        <f ca="1">IF(ISERROR($V2222),"",OFFSET('Smelter Look-up'!$D$4,$V2222-4,0)&amp;"")</f>
        <v/>
      </c>
      <c r="F2222" s="216" t="str">
        <f ca="1">IF(ISERROR($V2222),"",OFFSET('Smelter Look-up'!$E$4,$V2222-4,0))</f>
        <v/>
      </c>
      <c r="G2222" s="216" t="str">
        <f ca="1">IF(C2222=$X$4,"Enter smelter details", IF(ISERROR($V2222),"",OFFSET('Smelter Look-up'!$F$4,$V2222-4,0)))</f>
        <v/>
      </c>
      <c r="H2222" s="217" t="str">
        <f ca="1">IF(ISERROR($V2222),"",OFFSET('Smelter Look-up'!$G$4,$V2222-4,0))</f>
        <v/>
      </c>
      <c r="I2222" s="218" t="str">
        <f ca="1">IF(ISERROR($V2222),"",OFFSET('Smelter Look-up'!$H$4,$V2222-4,0))</f>
        <v/>
      </c>
      <c r="J2222" s="218" t="str">
        <f ca="1">IF(ISERROR($V2222),"",OFFSET('Smelter Look-up'!$I$4,$V2222-4,0))</f>
        <v/>
      </c>
      <c r="K2222" s="267"/>
      <c r="L2222" s="267"/>
      <c r="M2222" s="267"/>
      <c r="N2222" s="267"/>
      <c r="O2222" s="267"/>
      <c r="P2222" s="219"/>
      <c r="Q2222" s="268"/>
      <c r="R2222" s="216" t="str">
        <f ca="1">IF(ISERROR($V2222),"",OFFSET('Smelter Look-up'!$C$4,$V2222-4,0)&amp;"")</f>
        <v/>
      </c>
      <c r="S2222" s="224" t="str">
        <f t="shared" ca="1" si="105"/>
        <v/>
      </c>
      <c r="T2222" s="224" t="str">
        <f ca="1">IF(B2222="","",IF(ISERROR(MATCH($J2222,SorP!$B$1:$B$6230,0)),"",INDIRECT("'SorP'!$A$"&amp;MATCH($J2222,SorP!$B$1:$B$6230,0))))</f>
        <v/>
      </c>
      <c r="U2222" s="239"/>
      <c r="V2222" s="269" t="e">
        <f>IF(C2222="",NA(),MATCH($B2222&amp;$C2222,'Smelter Look-up'!$J:$J,0))</f>
        <v>#N/A</v>
      </c>
      <c r="W2222" s="270"/>
      <c r="X2222" s="270">
        <f t="shared" ca="1" si="106"/>
        <v>0</v>
      </c>
      <c r="Y2222" s="270"/>
      <c r="Z2222" s="270"/>
      <c r="AB2222" s="272" t="str">
        <f t="shared" si="107"/>
        <v/>
      </c>
    </row>
    <row r="2223" spans="1:28" s="271" customFormat="1" ht="20.25">
      <c r="A2223" s="215"/>
      <c r="B2223" s="216" t="str">
        <f>IF(LEN(A2223)=0,"",INDEX('Smelter Look-up'!$A:$A,MATCH($A2223,'Smelter Look-up'!$E:$E,0)))</f>
        <v/>
      </c>
      <c r="C2223" s="220" t="str">
        <f>IF(LEN(A2223)=0,"",INDEX('Smelter Look-up'!$C:$C,MATCH($A2223,'Smelter Look-up'!$E:$E,0)))</f>
        <v/>
      </c>
      <c r="D2223" s="216"/>
      <c r="E2223" s="216" t="str">
        <f ca="1">IF(ISERROR($V2223),"",OFFSET('Smelter Look-up'!$D$4,$V2223-4,0)&amp;"")</f>
        <v/>
      </c>
      <c r="F2223" s="216" t="str">
        <f ca="1">IF(ISERROR($V2223),"",OFFSET('Smelter Look-up'!$E$4,$V2223-4,0))</f>
        <v/>
      </c>
      <c r="G2223" s="216" t="str">
        <f ca="1">IF(C2223=$X$4,"Enter smelter details", IF(ISERROR($V2223),"",OFFSET('Smelter Look-up'!$F$4,$V2223-4,0)))</f>
        <v/>
      </c>
      <c r="H2223" s="217" t="str">
        <f ca="1">IF(ISERROR($V2223),"",OFFSET('Smelter Look-up'!$G$4,$V2223-4,0))</f>
        <v/>
      </c>
      <c r="I2223" s="218" t="str">
        <f ca="1">IF(ISERROR($V2223),"",OFFSET('Smelter Look-up'!$H$4,$V2223-4,0))</f>
        <v/>
      </c>
      <c r="J2223" s="218" t="str">
        <f ca="1">IF(ISERROR($V2223),"",OFFSET('Smelter Look-up'!$I$4,$V2223-4,0))</f>
        <v/>
      </c>
      <c r="K2223" s="267"/>
      <c r="L2223" s="267"/>
      <c r="M2223" s="267"/>
      <c r="N2223" s="267"/>
      <c r="O2223" s="267"/>
      <c r="P2223" s="219"/>
      <c r="Q2223" s="268"/>
      <c r="R2223" s="216" t="str">
        <f ca="1">IF(ISERROR($V2223),"",OFFSET('Smelter Look-up'!$C$4,$V2223-4,0)&amp;"")</f>
        <v/>
      </c>
      <c r="S2223" s="224" t="str">
        <f t="shared" ca="1" si="105"/>
        <v/>
      </c>
      <c r="T2223" s="224" t="str">
        <f ca="1">IF(B2223="","",IF(ISERROR(MATCH($J2223,SorP!$B$1:$B$6230,0)),"",INDIRECT("'SorP'!$A$"&amp;MATCH($J2223,SorP!$B$1:$B$6230,0))))</f>
        <v/>
      </c>
      <c r="U2223" s="239"/>
      <c r="V2223" s="269" t="e">
        <f>IF(C2223="",NA(),MATCH($B2223&amp;$C2223,'Smelter Look-up'!$J:$J,0))</f>
        <v>#N/A</v>
      </c>
      <c r="W2223" s="270"/>
      <c r="X2223" s="270">
        <f t="shared" ca="1" si="106"/>
        <v>0</v>
      </c>
      <c r="Y2223" s="270"/>
      <c r="Z2223" s="270"/>
      <c r="AB2223" s="272" t="str">
        <f t="shared" si="107"/>
        <v/>
      </c>
    </row>
    <row r="2224" spans="1:28" s="271" customFormat="1" ht="20.25">
      <c r="A2224" s="215"/>
      <c r="B2224" s="216" t="str">
        <f>IF(LEN(A2224)=0,"",INDEX('Smelter Look-up'!$A:$A,MATCH($A2224,'Smelter Look-up'!$E:$E,0)))</f>
        <v/>
      </c>
      <c r="C2224" s="220" t="str">
        <f>IF(LEN(A2224)=0,"",INDEX('Smelter Look-up'!$C:$C,MATCH($A2224,'Smelter Look-up'!$E:$E,0)))</f>
        <v/>
      </c>
      <c r="D2224" s="216"/>
      <c r="E2224" s="216" t="str">
        <f ca="1">IF(ISERROR($V2224),"",OFFSET('Smelter Look-up'!$D$4,$V2224-4,0)&amp;"")</f>
        <v/>
      </c>
      <c r="F2224" s="216" t="str">
        <f ca="1">IF(ISERROR($V2224),"",OFFSET('Smelter Look-up'!$E$4,$V2224-4,0))</f>
        <v/>
      </c>
      <c r="G2224" s="216" t="str">
        <f ca="1">IF(C2224=$X$4,"Enter smelter details", IF(ISERROR($V2224),"",OFFSET('Smelter Look-up'!$F$4,$V2224-4,0)))</f>
        <v/>
      </c>
      <c r="H2224" s="217" t="str">
        <f ca="1">IF(ISERROR($V2224),"",OFFSET('Smelter Look-up'!$G$4,$V2224-4,0))</f>
        <v/>
      </c>
      <c r="I2224" s="218" t="str">
        <f ca="1">IF(ISERROR($V2224),"",OFFSET('Smelter Look-up'!$H$4,$V2224-4,0))</f>
        <v/>
      </c>
      <c r="J2224" s="218" t="str">
        <f ca="1">IF(ISERROR($V2224),"",OFFSET('Smelter Look-up'!$I$4,$V2224-4,0))</f>
        <v/>
      </c>
      <c r="K2224" s="267"/>
      <c r="L2224" s="267"/>
      <c r="M2224" s="267"/>
      <c r="N2224" s="267"/>
      <c r="O2224" s="267"/>
      <c r="P2224" s="219"/>
      <c r="Q2224" s="268"/>
      <c r="R2224" s="216" t="str">
        <f ca="1">IF(ISERROR($V2224),"",OFFSET('Smelter Look-up'!$C$4,$V2224-4,0)&amp;"")</f>
        <v/>
      </c>
      <c r="S2224" s="224" t="str">
        <f t="shared" ca="1" si="105"/>
        <v/>
      </c>
      <c r="T2224" s="224" t="str">
        <f ca="1">IF(B2224="","",IF(ISERROR(MATCH($J2224,SorP!$B$1:$B$6230,0)),"",INDIRECT("'SorP'!$A$"&amp;MATCH($J2224,SorP!$B$1:$B$6230,0))))</f>
        <v/>
      </c>
      <c r="U2224" s="239"/>
      <c r="V2224" s="269" t="e">
        <f>IF(C2224="",NA(),MATCH($B2224&amp;$C2224,'Smelter Look-up'!$J:$J,0))</f>
        <v>#N/A</v>
      </c>
      <c r="W2224" s="270"/>
      <c r="X2224" s="270">
        <f t="shared" ca="1" si="106"/>
        <v>0</v>
      </c>
      <c r="Y2224" s="270"/>
      <c r="Z2224" s="270"/>
      <c r="AB2224" s="272" t="str">
        <f t="shared" si="107"/>
        <v/>
      </c>
    </row>
    <row r="2225" spans="1:28" s="271" customFormat="1" ht="20.25">
      <c r="A2225" s="215"/>
      <c r="B2225" s="216" t="str">
        <f>IF(LEN(A2225)=0,"",INDEX('Smelter Look-up'!$A:$A,MATCH($A2225,'Smelter Look-up'!$E:$E,0)))</f>
        <v/>
      </c>
      <c r="C2225" s="220" t="str">
        <f>IF(LEN(A2225)=0,"",INDEX('Smelter Look-up'!$C:$C,MATCH($A2225,'Smelter Look-up'!$E:$E,0)))</f>
        <v/>
      </c>
      <c r="D2225" s="216"/>
      <c r="E2225" s="216" t="str">
        <f ca="1">IF(ISERROR($V2225),"",OFFSET('Smelter Look-up'!$D$4,$V2225-4,0)&amp;"")</f>
        <v/>
      </c>
      <c r="F2225" s="216" t="str">
        <f ca="1">IF(ISERROR($V2225),"",OFFSET('Smelter Look-up'!$E$4,$V2225-4,0))</f>
        <v/>
      </c>
      <c r="G2225" s="216" t="str">
        <f ca="1">IF(C2225=$X$4,"Enter smelter details", IF(ISERROR($V2225),"",OFFSET('Smelter Look-up'!$F$4,$V2225-4,0)))</f>
        <v/>
      </c>
      <c r="H2225" s="217" t="str">
        <f ca="1">IF(ISERROR($V2225),"",OFFSET('Smelter Look-up'!$G$4,$V2225-4,0))</f>
        <v/>
      </c>
      <c r="I2225" s="218" t="str">
        <f ca="1">IF(ISERROR($V2225),"",OFFSET('Smelter Look-up'!$H$4,$V2225-4,0))</f>
        <v/>
      </c>
      <c r="J2225" s="218" t="str">
        <f ca="1">IF(ISERROR($V2225),"",OFFSET('Smelter Look-up'!$I$4,$V2225-4,0))</f>
        <v/>
      </c>
      <c r="K2225" s="267"/>
      <c r="L2225" s="267"/>
      <c r="M2225" s="267"/>
      <c r="N2225" s="267"/>
      <c r="O2225" s="267"/>
      <c r="P2225" s="219"/>
      <c r="Q2225" s="268"/>
      <c r="R2225" s="216" t="str">
        <f ca="1">IF(ISERROR($V2225),"",OFFSET('Smelter Look-up'!$C$4,$V2225-4,0)&amp;"")</f>
        <v/>
      </c>
      <c r="S2225" s="224" t="str">
        <f t="shared" ca="1" si="105"/>
        <v/>
      </c>
      <c r="T2225" s="224" t="str">
        <f ca="1">IF(B2225="","",IF(ISERROR(MATCH($J2225,SorP!$B$1:$B$6230,0)),"",INDIRECT("'SorP'!$A$"&amp;MATCH($J2225,SorP!$B$1:$B$6230,0))))</f>
        <v/>
      </c>
      <c r="U2225" s="239"/>
      <c r="V2225" s="269" t="e">
        <f>IF(C2225="",NA(),MATCH($B2225&amp;$C2225,'Smelter Look-up'!$J:$J,0))</f>
        <v>#N/A</v>
      </c>
      <c r="W2225" s="270"/>
      <c r="X2225" s="270">
        <f t="shared" ca="1" si="106"/>
        <v>0</v>
      </c>
      <c r="Y2225" s="270"/>
      <c r="Z2225" s="270"/>
      <c r="AB2225" s="272" t="str">
        <f t="shared" si="107"/>
        <v/>
      </c>
    </row>
    <row r="2226" spans="1:28" s="271" customFormat="1" ht="20.25">
      <c r="A2226" s="215"/>
      <c r="B2226" s="216" t="str">
        <f>IF(LEN(A2226)=0,"",INDEX('Smelter Look-up'!$A:$A,MATCH($A2226,'Smelter Look-up'!$E:$E,0)))</f>
        <v/>
      </c>
      <c r="C2226" s="220" t="str">
        <f>IF(LEN(A2226)=0,"",INDEX('Smelter Look-up'!$C:$C,MATCH($A2226,'Smelter Look-up'!$E:$E,0)))</f>
        <v/>
      </c>
      <c r="D2226" s="216"/>
      <c r="E2226" s="216" t="str">
        <f ca="1">IF(ISERROR($V2226),"",OFFSET('Smelter Look-up'!$D$4,$V2226-4,0)&amp;"")</f>
        <v/>
      </c>
      <c r="F2226" s="216" t="str">
        <f ca="1">IF(ISERROR($V2226),"",OFFSET('Smelter Look-up'!$E$4,$V2226-4,0))</f>
        <v/>
      </c>
      <c r="G2226" s="216" t="str">
        <f ca="1">IF(C2226=$X$4,"Enter smelter details", IF(ISERROR($V2226),"",OFFSET('Smelter Look-up'!$F$4,$V2226-4,0)))</f>
        <v/>
      </c>
      <c r="H2226" s="217" t="str">
        <f ca="1">IF(ISERROR($V2226),"",OFFSET('Smelter Look-up'!$G$4,$V2226-4,0))</f>
        <v/>
      </c>
      <c r="I2226" s="218" t="str">
        <f ca="1">IF(ISERROR($V2226),"",OFFSET('Smelter Look-up'!$H$4,$V2226-4,0))</f>
        <v/>
      </c>
      <c r="J2226" s="218" t="str">
        <f ca="1">IF(ISERROR($V2226),"",OFFSET('Smelter Look-up'!$I$4,$V2226-4,0))</f>
        <v/>
      </c>
      <c r="K2226" s="267"/>
      <c r="L2226" s="267"/>
      <c r="M2226" s="267"/>
      <c r="N2226" s="267"/>
      <c r="O2226" s="267"/>
      <c r="P2226" s="219"/>
      <c r="Q2226" s="268"/>
      <c r="R2226" s="216" t="str">
        <f ca="1">IF(ISERROR($V2226),"",OFFSET('Smelter Look-up'!$C$4,$V2226-4,0)&amp;"")</f>
        <v/>
      </c>
      <c r="S2226" s="224" t="str">
        <f t="shared" ca="1" si="105"/>
        <v/>
      </c>
      <c r="T2226" s="224" t="str">
        <f ca="1">IF(B2226="","",IF(ISERROR(MATCH($J2226,SorP!$B$1:$B$6230,0)),"",INDIRECT("'SorP'!$A$"&amp;MATCH($J2226,SorP!$B$1:$B$6230,0))))</f>
        <v/>
      </c>
      <c r="U2226" s="239"/>
      <c r="V2226" s="269" t="e">
        <f>IF(C2226="",NA(),MATCH($B2226&amp;$C2226,'Smelter Look-up'!$J:$J,0))</f>
        <v>#N/A</v>
      </c>
      <c r="W2226" s="270"/>
      <c r="X2226" s="270">
        <f t="shared" ca="1" si="106"/>
        <v>0</v>
      </c>
      <c r="Y2226" s="270"/>
      <c r="Z2226" s="270"/>
      <c r="AB2226" s="272" t="str">
        <f t="shared" si="107"/>
        <v/>
      </c>
    </row>
    <row r="2227" spans="1:28" s="271" customFormat="1" ht="20.25">
      <c r="A2227" s="215"/>
      <c r="B2227" s="216" t="str">
        <f>IF(LEN(A2227)=0,"",INDEX('Smelter Look-up'!$A:$A,MATCH($A2227,'Smelter Look-up'!$E:$E,0)))</f>
        <v/>
      </c>
      <c r="C2227" s="220" t="str">
        <f>IF(LEN(A2227)=0,"",INDEX('Smelter Look-up'!$C:$C,MATCH($A2227,'Smelter Look-up'!$E:$E,0)))</f>
        <v/>
      </c>
      <c r="D2227" s="216"/>
      <c r="E2227" s="216" t="str">
        <f ca="1">IF(ISERROR($V2227),"",OFFSET('Smelter Look-up'!$D$4,$V2227-4,0)&amp;"")</f>
        <v/>
      </c>
      <c r="F2227" s="216" t="str">
        <f ca="1">IF(ISERROR($V2227),"",OFFSET('Smelter Look-up'!$E$4,$V2227-4,0))</f>
        <v/>
      </c>
      <c r="G2227" s="216" t="str">
        <f ca="1">IF(C2227=$X$4,"Enter smelter details", IF(ISERROR($V2227),"",OFFSET('Smelter Look-up'!$F$4,$V2227-4,0)))</f>
        <v/>
      </c>
      <c r="H2227" s="217" t="str">
        <f ca="1">IF(ISERROR($V2227),"",OFFSET('Smelter Look-up'!$G$4,$V2227-4,0))</f>
        <v/>
      </c>
      <c r="I2227" s="218" t="str">
        <f ca="1">IF(ISERROR($V2227),"",OFFSET('Smelter Look-up'!$H$4,$V2227-4,0))</f>
        <v/>
      </c>
      <c r="J2227" s="218" t="str">
        <f ca="1">IF(ISERROR($V2227),"",OFFSET('Smelter Look-up'!$I$4,$V2227-4,0))</f>
        <v/>
      </c>
      <c r="K2227" s="267"/>
      <c r="L2227" s="267"/>
      <c r="M2227" s="267"/>
      <c r="N2227" s="267"/>
      <c r="O2227" s="267"/>
      <c r="P2227" s="219"/>
      <c r="Q2227" s="268"/>
      <c r="R2227" s="216" t="str">
        <f ca="1">IF(ISERROR($V2227),"",OFFSET('Smelter Look-up'!$C$4,$V2227-4,0)&amp;"")</f>
        <v/>
      </c>
      <c r="S2227" s="224" t="str">
        <f t="shared" ca="1" si="105"/>
        <v/>
      </c>
      <c r="T2227" s="224" t="str">
        <f ca="1">IF(B2227="","",IF(ISERROR(MATCH($J2227,SorP!$B$1:$B$6230,0)),"",INDIRECT("'SorP'!$A$"&amp;MATCH($J2227,SorP!$B$1:$B$6230,0))))</f>
        <v/>
      </c>
      <c r="U2227" s="239"/>
      <c r="V2227" s="269" t="e">
        <f>IF(C2227="",NA(),MATCH($B2227&amp;$C2227,'Smelter Look-up'!$J:$J,0))</f>
        <v>#N/A</v>
      </c>
      <c r="W2227" s="270"/>
      <c r="X2227" s="270">
        <f t="shared" ca="1" si="106"/>
        <v>0</v>
      </c>
      <c r="Y2227" s="270"/>
      <c r="Z2227" s="270"/>
      <c r="AB2227" s="272" t="str">
        <f t="shared" si="107"/>
        <v/>
      </c>
    </row>
    <row r="2228" spans="1:28" s="271" customFormat="1" ht="20.25">
      <c r="A2228" s="215"/>
      <c r="B2228" s="216" t="str">
        <f>IF(LEN(A2228)=0,"",INDEX('Smelter Look-up'!$A:$A,MATCH($A2228,'Smelter Look-up'!$E:$E,0)))</f>
        <v/>
      </c>
      <c r="C2228" s="220" t="str">
        <f>IF(LEN(A2228)=0,"",INDEX('Smelter Look-up'!$C:$C,MATCH($A2228,'Smelter Look-up'!$E:$E,0)))</f>
        <v/>
      </c>
      <c r="D2228" s="216"/>
      <c r="E2228" s="216" t="str">
        <f ca="1">IF(ISERROR($V2228),"",OFFSET('Smelter Look-up'!$D$4,$V2228-4,0)&amp;"")</f>
        <v/>
      </c>
      <c r="F2228" s="216" t="str">
        <f ca="1">IF(ISERROR($V2228),"",OFFSET('Smelter Look-up'!$E$4,$V2228-4,0))</f>
        <v/>
      </c>
      <c r="G2228" s="216" t="str">
        <f ca="1">IF(C2228=$X$4,"Enter smelter details", IF(ISERROR($V2228),"",OFFSET('Smelter Look-up'!$F$4,$V2228-4,0)))</f>
        <v/>
      </c>
      <c r="H2228" s="217" t="str">
        <f ca="1">IF(ISERROR($V2228),"",OFFSET('Smelter Look-up'!$G$4,$V2228-4,0))</f>
        <v/>
      </c>
      <c r="I2228" s="218" t="str">
        <f ca="1">IF(ISERROR($V2228),"",OFFSET('Smelter Look-up'!$H$4,$V2228-4,0))</f>
        <v/>
      </c>
      <c r="J2228" s="218" t="str">
        <f ca="1">IF(ISERROR($V2228),"",OFFSET('Smelter Look-up'!$I$4,$V2228-4,0))</f>
        <v/>
      </c>
      <c r="K2228" s="267"/>
      <c r="L2228" s="267"/>
      <c r="M2228" s="267"/>
      <c r="N2228" s="267"/>
      <c r="O2228" s="267"/>
      <c r="P2228" s="219"/>
      <c r="Q2228" s="268"/>
      <c r="R2228" s="216" t="str">
        <f ca="1">IF(ISERROR($V2228),"",OFFSET('Smelter Look-up'!$C$4,$V2228-4,0)&amp;"")</f>
        <v/>
      </c>
      <c r="S2228" s="224" t="str">
        <f t="shared" ca="1" si="105"/>
        <v/>
      </c>
      <c r="T2228" s="224" t="str">
        <f ca="1">IF(B2228="","",IF(ISERROR(MATCH($J2228,SorP!$B$1:$B$6230,0)),"",INDIRECT("'SorP'!$A$"&amp;MATCH($J2228,SorP!$B$1:$B$6230,0))))</f>
        <v/>
      </c>
      <c r="U2228" s="239"/>
      <c r="V2228" s="269" t="e">
        <f>IF(C2228="",NA(),MATCH($B2228&amp;$C2228,'Smelter Look-up'!$J:$J,0))</f>
        <v>#N/A</v>
      </c>
      <c r="W2228" s="270"/>
      <c r="X2228" s="270">
        <f t="shared" ca="1" si="106"/>
        <v>0</v>
      </c>
      <c r="Y2228" s="270"/>
      <c r="Z2228" s="270"/>
      <c r="AB2228" s="272" t="str">
        <f t="shared" si="107"/>
        <v/>
      </c>
    </row>
    <row r="2229" spans="1:28" s="271" customFormat="1" ht="20.25">
      <c r="A2229" s="215"/>
      <c r="B2229" s="216" t="str">
        <f>IF(LEN(A2229)=0,"",INDEX('Smelter Look-up'!$A:$A,MATCH($A2229,'Smelter Look-up'!$E:$E,0)))</f>
        <v/>
      </c>
      <c r="C2229" s="220" t="str">
        <f>IF(LEN(A2229)=0,"",INDEX('Smelter Look-up'!$C:$C,MATCH($A2229,'Smelter Look-up'!$E:$E,0)))</f>
        <v/>
      </c>
      <c r="D2229" s="216"/>
      <c r="E2229" s="216" t="str">
        <f ca="1">IF(ISERROR($V2229),"",OFFSET('Smelter Look-up'!$D$4,$V2229-4,0)&amp;"")</f>
        <v/>
      </c>
      <c r="F2229" s="216" t="str">
        <f ca="1">IF(ISERROR($V2229),"",OFFSET('Smelter Look-up'!$E$4,$V2229-4,0))</f>
        <v/>
      </c>
      <c r="G2229" s="216" t="str">
        <f ca="1">IF(C2229=$X$4,"Enter smelter details", IF(ISERROR($V2229),"",OFFSET('Smelter Look-up'!$F$4,$V2229-4,0)))</f>
        <v/>
      </c>
      <c r="H2229" s="217" t="str">
        <f ca="1">IF(ISERROR($V2229),"",OFFSET('Smelter Look-up'!$G$4,$V2229-4,0))</f>
        <v/>
      </c>
      <c r="I2229" s="218" t="str">
        <f ca="1">IF(ISERROR($V2229),"",OFFSET('Smelter Look-up'!$H$4,$V2229-4,0))</f>
        <v/>
      </c>
      <c r="J2229" s="218" t="str">
        <f ca="1">IF(ISERROR($V2229),"",OFFSET('Smelter Look-up'!$I$4,$V2229-4,0))</f>
        <v/>
      </c>
      <c r="K2229" s="267"/>
      <c r="L2229" s="267"/>
      <c r="M2229" s="267"/>
      <c r="N2229" s="267"/>
      <c r="O2229" s="267"/>
      <c r="P2229" s="219"/>
      <c r="Q2229" s="268"/>
      <c r="R2229" s="216" t="str">
        <f ca="1">IF(ISERROR($V2229),"",OFFSET('Smelter Look-up'!$C$4,$V2229-4,0)&amp;"")</f>
        <v/>
      </c>
      <c r="S2229" s="224" t="str">
        <f t="shared" ca="1" si="105"/>
        <v/>
      </c>
      <c r="T2229" s="224" t="str">
        <f ca="1">IF(B2229="","",IF(ISERROR(MATCH($J2229,SorP!$B$1:$B$6230,0)),"",INDIRECT("'SorP'!$A$"&amp;MATCH($J2229,SorP!$B$1:$B$6230,0))))</f>
        <v/>
      </c>
      <c r="U2229" s="239"/>
      <c r="V2229" s="269" t="e">
        <f>IF(C2229="",NA(),MATCH($B2229&amp;$C2229,'Smelter Look-up'!$J:$J,0))</f>
        <v>#N/A</v>
      </c>
      <c r="W2229" s="270"/>
      <c r="X2229" s="270">
        <f t="shared" ca="1" si="106"/>
        <v>0</v>
      </c>
      <c r="Y2229" s="270"/>
      <c r="Z2229" s="270"/>
      <c r="AB2229" s="272" t="str">
        <f t="shared" si="107"/>
        <v/>
      </c>
    </row>
    <row r="2230" spans="1:28" s="271" customFormat="1" ht="20.25">
      <c r="A2230" s="215"/>
      <c r="B2230" s="216" t="str">
        <f>IF(LEN(A2230)=0,"",INDEX('Smelter Look-up'!$A:$A,MATCH($A2230,'Smelter Look-up'!$E:$E,0)))</f>
        <v/>
      </c>
      <c r="C2230" s="220" t="str">
        <f>IF(LEN(A2230)=0,"",INDEX('Smelter Look-up'!$C:$C,MATCH($A2230,'Smelter Look-up'!$E:$E,0)))</f>
        <v/>
      </c>
      <c r="D2230" s="216"/>
      <c r="E2230" s="216" t="str">
        <f ca="1">IF(ISERROR($V2230),"",OFFSET('Smelter Look-up'!$D$4,$V2230-4,0)&amp;"")</f>
        <v/>
      </c>
      <c r="F2230" s="216" t="str">
        <f ca="1">IF(ISERROR($V2230),"",OFFSET('Smelter Look-up'!$E$4,$V2230-4,0))</f>
        <v/>
      </c>
      <c r="G2230" s="216" t="str">
        <f ca="1">IF(C2230=$X$4,"Enter smelter details", IF(ISERROR($V2230),"",OFFSET('Smelter Look-up'!$F$4,$V2230-4,0)))</f>
        <v/>
      </c>
      <c r="H2230" s="217" t="str">
        <f ca="1">IF(ISERROR($V2230),"",OFFSET('Smelter Look-up'!$G$4,$V2230-4,0))</f>
        <v/>
      </c>
      <c r="I2230" s="218" t="str">
        <f ca="1">IF(ISERROR($V2230),"",OFFSET('Smelter Look-up'!$H$4,$V2230-4,0))</f>
        <v/>
      </c>
      <c r="J2230" s="218" t="str">
        <f ca="1">IF(ISERROR($V2230),"",OFFSET('Smelter Look-up'!$I$4,$V2230-4,0))</f>
        <v/>
      </c>
      <c r="K2230" s="267"/>
      <c r="L2230" s="267"/>
      <c r="M2230" s="267"/>
      <c r="N2230" s="267"/>
      <c r="O2230" s="267"/>
      <c r="P2230" s="219"/>
      <c r="Q2230" s="268"/>
      <c r="R2230" s="216" t="str">
        <f ca="1">IF(ISERROR($V2230),"",OFFSET('Smelter Look-up'!$C$4,$V2230-4,0)&amp;"")</f>
        <v/>
      </c>
      <c r="S2230" s="224" t="str">
        <f t="shared" ca="1" si="105"/>
        <v/>
      </c>
      <c r="T2230" s="224" t="str">
        <f ca="1">IF(B2230="","",IF(ISERROR(MATCH($J2230,SorP!$B$1:$B$6230,0)),"",INDIRECT("'SorP'!$A$"&amp;MATCH($J2230,SorP!$B$1:$B$6230,0))))</f>
        <v/>
      </c>
      <c r="U2230" s="239"/>
      <c r="V2230" s="269" t="e">
        <f>IF(C2230="",NA(),MATCH($B2230&amp;$C2230,'Smelter Look-up'!$J:$J,0))</f>
        <v>#N/A</v>
      </c>
      <c r="W2230" s="270"/>
      <c r="X2230" s="270">
        <f t="shared" ca="1" si="106"/>
        <v>0</v>
      </c>
      <c r="Y2230" s="270"/>
      <c r="Z2230" s="270"/>
      <c r="AB2230" s="272" t="str">
        <f t="shared" si="107"/>
        <v/>
      </c>
    </row>
    <row r="2231" spans="1:28" s="271" customFormat="1" ht="20.25">
      <c r="A2231" s="215"/>
      <c r="B2231" s="216" t="str">
        <f>IF(LEN(A2231)=0,"",INDEX('Smelter Look-up'!$A:$A,MATCH($A2231,'Smelter Look-up'!$E:$E,0)))</f>
        <v/>
      </c>
      <c r="C2231" s="220" t="str">
        <f>IF(LEN(A2231)=0,"",INDEX('Smelter Look-up'!$C:$C,MATCH($A2231,'Smelter Look-up'!$E:$E,0)))</f>
        <v/>
      </c>
      <c r="D2231" s="216"/>
      <c r="E2231" s="216" t="str">
        <f ca="1">IF(ISERROR($V2231),"",OFFSET('Smelter Look-up'!$D$4,$V2231-4,0)&amp;"")</f>
        <v/>
      </c>
      <c r="F2231" s="216" t="str">
        <f ca="1">IF(ISERROR($V2231),"",OFFSET('Smelter Look-up'!$E$4,$V2231-4,0))</f>
        <v/>
      </c>
      <c r="G2231" s="216" t="str">
        <f ca="1">IF(C2231=$X$4,"Enter smelter details", IF(ISERROR($V2231),"",OFFSET('Smelter Look-up'!$F$4,$V2231-4,0)))</f>
        <v/>
      </c>
      <c r="H2231" s="217" t="str">
        <f ca="1">IF(ISERROR($V2231),"",OFFSET('Smelter Look-up'!$G$4,$V2231-4,0))</f>
        <v/>
      </c>
      <c r="I2231" s="218" t="str">
        <f ca="1">IF(ISERROR($V2231),"",OFFSET('Smelter Look-up'!$H$4,$V2231-4,0))</f>
        <v/>
      </c>
      <c r="J2231" s="218" t="str">
        <f ca="1">IF(ISERROR($V2231),"",OFFSET('Smelter Look-up'!$I$4,$V2231-4,0))</f>
        <v/>
      </c>
      <c r="K2231" s="267"/>
      <c r="L2231" s="267"/>
      <c r="M2231" s="267"/>
      <c r="N2231" s="267"/>
      <c r="O2231" s="267"/>
      <c r="P2231" s="219"/>
      <c r="Q2231" s="268"/>
      <c r="R2231" s="216" t="str">
        <f ca="1">IF(ISERROR($V2231),"",OFFSET('Smelter Look-up'!$C$4,$V2231-4,0)&amp;"")</f>
        <v/>
      </c>
      <c r="S2231" s="224" t="str">
        <f t="shared" ca="1" si="105"/>
        <v/>
      </c>
      <c r="T2231" s="224" t="str">
        <f ca="1">IF(B2231="","",IF(ISERROR(MATCH($J2231,SorP!$B$1:$B$6230,0)),"",INDIRECT("'SorP'!$A$"&amp;MATCH($J2231,SorP!$B$1:$B$6230,0))))</f>
        <v/>
      </c>
      <c r="U2231" s="239"/>
      <c r="V2231" s="269" t="e">
        <f>IF(C2231="",NA(),MATCH($B2231&amp;$C2231,'Smelter Look-up'!$J:$J,0))</f>
        <v>#N/A</v>
      </c>
      <c r="W2231" s="270"/>
      <c r="X2231" s="270">
        <f t="shared" ca="1" si="106"/>
        <v>0</v>
      </c>
      <c r="Y2231" s="270"/>
      <c r="Z2231" s="270"/>
      <c r="AB2231" s="272" t="str">
        <f t="shared" si="107"/>
        <v/>
      </c>
    </row>
    <row r="2232" spans="1:28" s="271" customFormat="1" ht="20.25">
      <c r="A2232" s="215"/>
      <c r="B2232" s="216" t="str">
        <f>IF(LEN(A2232)=0,"",INDEX('Smelter Look-up'!$A:$A,MATCH($A2232,'Smelter Look-up'!$E:$E,0)))</f>
        <v/>
      </c>
      <c r="C2232" s="220" t="str">
        <f>IF(LEN(A2232)=0,"",INDEX('Smelter Look-up'!$C:$C,MATCH($A2232,'Smelter Look-up'!$E:$E,0)))</f>
        <v/>
      </c>
      <c r="D2232" s="216"/>
      <c r="E2232" s="216" t="str">
        <f ca="1">IF(ISERROR($V2232),"",OFFSET('Smelter Look-up'!$D$4,$V2232-4,0)&amp;"")</f>
        <v/>
      </c>
      <c r="F2232" s="216" t="str">
        <f ca="1">IF(ISERROR($V2232),"",OFFSET('Smelter Look-up'!$E$4,$V2232-4,0))</f>
        <v/>
      </c>
      <c r="G2232" s="216" t="str">
        <f ca="1">IF(C2232=$X$4,"Enter smelter details", IF(ISERROR($V2232),"",OFFSET('Smelter Look-up'!$F$4,$V2232-4,0)))</f>
        <v/>
      </c>
      <c r="H2232" s="217" t="str">
        <f ca="1">IF(ISERROR($V2232),"",OFFSET('Smelter Look-up'!$G$4,$V2232-4,0))</f>
        <v/>
      </c>
      <c r="I2232" s="218" t="str">
        <f ca="1">IF(ISERROR($V2232),"",OFFSET('Smelter Look-up'!$H$4,$V2232-4,0))</f>
        <v/>
      </c>
      <c r="J2232" s="218" t="str">
        <f ca="1">IF(ISERROR($V2232),"",OFFSET('Smelter Look-up'!$I$4,$V2232-4,0))</f>
        <v/>
      </c>
      <c r="K2232" s="267"/>
      <c r="L2232" s="267"/>
      <c r="M2232" s="267"/>
      <c r="N2232" s="267"/>
      <c r="O2232" s="267"/>
      <c r="P2232" s="219"/>
      <c r="Q2232" s="268"/>
      <c r="R2232" s="216" t="str">
        <f ca="1">IF(ISERROR($V2232),"",OFFSET('Smelter Look-up'!$C$4,$V2232-4,0)&amp;"")</f>
        <v/>
      </c>
      <c r="S2232" s="224" t="str">
        <f t="shared" ca="1" si="105"/>
        <v/>
      </c>
      <c r="T2232" s="224" t="str">
        <f ca="1">IF(B2232="","",IF(ISERROR(MATCH($J2232,SorP!$B$1:$B$6230,0)),"",INDIRECT("'SorP'!$A$"&amp;MATCH($J2232,SorP!$B$1:$B$6230,0))))</f>
        <v/>
      </c>
      <c r="U2232" s="239"/>
      <c r="V2232" s="269" t="e">
        <f>IF(C2232="",NA(),MATCH($B2232&amp;$C2232,'Smelter Look-up'!$J:$J,0))</f>
        <v>#N/A</v>
      </c>
      <c r="W2232" s="270"/>
      <c r="X2232" s="270">
        <f t="shared" ca="1" si="106"/>
        <v>0</v>
      </c>
      <c r="Y2232" s="270"/>
      <c r="Z2232" s="270"/>
      <c r="AB2232" s="272" t="str">
        <f t="shared" si="107"/>
        <v/>
      </c>
    </row>
    <row r="2233" spans="1:28" s="271" customFormat="1" ht="20.25">
      <c r="A2233" s="215"/>
      <c r="B2233" s="216" t="str">
        <f>IF(LEN(A2233)=0,"",INDEX('Smelter Look-up'!$A:$A,MATCH($A2233,'Smelter Look-up'!$E:$E,0)))</f>
        <v/>
      </c>
      <c r="C2233" s="220" t="str">
        <f>IF(LEN(A2233)=0,"",INDEX('Smelter Look-up'!$C:$C,MATCH($A2233,'Smelter Look-up'!$E:$E,0)))</f>
        <v/>
      </c>
      <c r="D2233" s="216"/>
      <c r="E2233" s="216" t="str">
        <f ca="1">IF(ISERROR($V2233),"",OFFSET('Smelter Look-up'!$D$4,$V2233-4,0)&amp;"")</f>
        <v/>
      </c>
      <c r="F2233" s="216" t="str">
        <f ca="1">IF(ISERROR($V2233),"",OFFSET('Smelter Look-up'!$E$4,$V2233-4,0))</f>
        <v/>
      </c>
      <c r="G2233" s="216" t="str">
        <f ca="1">IF(C2233=$X$4,"Enter smelter details", IF(ISERROR($V2233),"",OFFSET('Smelter Look-up'!$F$4,$V2233-4,0)))</f>
        <v/>
      </c>
      <c r="H2233" s="217" t="str">
        <f ca="1">IF(ISERROR($V2233),"",OFFSET('Smelter Look-up'!$G$4,$V2233-4,0))</f>
        <v/>
      </c>
      <c r="I2233" s="218" t="str">
        <f ca="1">IF(ISERROR($V2233),"",OFFSET('Smelter Look-up'!$H$4,$V2233-4,0))</f>
        <v/>
      </c>
      <c r="J2233" s="218" t="str">
        <f ca="1">IF(ISERROR($V2233),"",OFFSET('Smelter Look-up'!$I$4,$V2233-4,0))</f>
        <v/>
      </c>
      <c r="K2233" s="267"/>
      <c r="L2233" s="267"/>
      <c r="M2233" s="267"/>
      <c r="N2233" s="267"/>
      <c r="O2233" s="267"/>
      <c r="P2233" s="219"/>
      <c r="Q2233" s="268"/>
      <c r="R2233" s="216" t="str">
        <f ca="1">IF(ISERROR($V2233),"",OFFSET('Smelter Look-up'!$C$4,$V2233-4,0)&amp;"")</f>
        <v/>
      </c>
      <c r="S2233" s="224" t="str">
        <f t="shared" ca="1" si="105"/>
        <v/>
      </c>
      <c r="T2233" s="224" t="str">
        <f ca="1">IF(B2233="","",IF(ISERROR(MATCH($J2233,SorP!$B$1:$B$6230,0)),"",INDIRECT("'SorP'!$A$"&amp;MATCH($J2233,SorP!$B$1:$B$6230,0))))</f>
        <v/>
      </c>
      <c r="U2233" s="239"/>
      <c r="V2233" s="269" t="e">
        <f>IF(C2233="",NA(),MATCH($B2233&amp;$C2233,'Smelter Look-up'!$J:$J,0))</f>
        <v>#N/A</v>
      </c>
      <c r="W2233" s="270"/>
      <c r="X2233" s="270">
        <f t="shared" ca="1" si="106"/>
        <v>0</v>
      </c>
      <c r="Y2233" s="270"/>
      <c r="Z2233" s="270"/>
      <c r="AB2233" s="272" t="str">
        <f t="shared" si="107"/>
        <v/>
      </c>
    </row>
    <row r="2234" spans="1:28" s="271" customFormat="1" ht="20.25">
      <c r="A2234" s="215"/>
      <c r="B2234" s="216" t="str">
        <f>IF(LEN(A2234)=0,"",INDEX('Smelter Look-up'!$A:$A,MATCH($A2234,'Smelter Look-up'!$E:$E,0)))</f>
        <v/>
      </c>
      <c r="C2234" s="220" t="str">
        <f>IF(LEN(A2234)=0,"",INDEX('Smelter Look-up'!$C:$C,MATCH($A2234,'Smelter Look-up'!$E:$E,0)))</f>
        <v/>
      </c>
      <c r="D2234" s="216"/>
      <c r="E2234" s="216" t="str">
        <f ca="1">IF(ISERROR($V2234),"",OFFSET('Smelter Look-up'!$D$4,$V2234-4,0)&amp;"")</f>
        <v/>
      </c>
      <c r="F2234" s="216" t="str">
        <f ca="1">IF(ISERROR($V2234),"",OFFSET('Smelter Look-up'!$E$4,$V2234-4,0))</f>
        <v/>
      </c>
      <c r="G2234" s="216" t="str">
        <f ca="1">IF(C2234=$X$4,"Enter smelter details", IF(ISERROR($V2234),"",OFFSET('Smelter Look-up'!$F$4,$V2234-4,0)))</f>
        <v/>
      </c>
      <c r="H2234" s="217" t="str">
        <f ca="1">IF(ISERROR($V2234),"",OFFSET('Smelter Look-up'!$G$4,$V2234-4,0))</f>
        <v/>
      </c>
      <c r="I2234" s="218" t="str">
        <f ca="1">IF(ISERROR($V2234),"",OFFSET('Smelter Look-up'!$H$4,$V2234-4,0))</f>
        <v/>
      </c>
      <c r="J2234" s="218" t="str">
        <f ca="1">IF(ISERROR($V2234),"",OFFSET('Smelter Look-up'!$I$4,$V2234-4,0))</f>
        <v/>
      </c>
      <c r="K2234" s="267"/>
      <c r="L2234" s="267"/>
      <c r="M2234" s="267"/>
      <c r="N2234" s="267"/>
      <c r="O2234" s="267"/>
      <c r="P2234" s="219"/>
      <c r="Q2234" s="268"/>
      <c r="R2234" s="216" t="str">
        <f ca="1">IF(ISERROR($V2234),"",OFFSET('Smelter Look-up'!$C$4,$V2234-4,0)&amp;"")</f>
        <v/>
      </c>
      <c r="S2234" s="224" t="str">
        <f t="shared" ca="1" si="105"/>
        <v/>
      </c>
      <c r="T2234" s="224" t="str">
        <f ca="1">IF(B2234="","",IF(ISERROR(MATCH($J2234,SorP!$B$1:$B$6230,0)),"",INDIRECT("'SorP'!$A$"&amp;MATCH($J2234,SorP!$B$1:$B$6230,0))))</f>
        <v/>
      </c>
      <c r="U2234" s="239"/>
      <c r="V2234" s="269" t="e">
        <f>IF(C2234="",NA(),MATCH($B2234&amp;$C2234,'Smelter Look-up'!$J:$J,0))</f>
        <v>#N/A</v>
      </c>
      <c r="W2234" s="270"/>
      <c r="X2234" s="270">
        <f t="shared" ca="1" si="106"/>
        <v>0</v>
      </c>
      <c r="Y2234" s="270"/>
      <c r="Z2234" s="270"/>
      <c r="AB2234" s="272" t="str">
        <f t="shared" si="107"/>
        <v/>
      </c>
    </row>
    <row r="2235" spans="1:28" s="271" customFormat="1" ht="20.25">
      <c r="A2235" s="215"/>
      <c r="B2235" s="216" t="str">
        <f>IF(LEN(A2235)=0,"",INDEX('Smelter Look-up'!$A:$A,MATCH($A2235,'Smelter Look-up'!$E:$E,0)))</f>
        <v/>
      </c>
      <c r="C2235" s="220" t="str">
        <f>IF(LEN(A2235)=0,"",INDEX('Smelter Look-up'!$C:$C,MATCH($A2235,'Smelter Look-up'!$E:$E,0)))</f>
        <v/>
      </c>
      <c r="D2235" s="216"/>
      <c r="E2235" s="216" t="str">
        <f ca="1">IF(ISERROR($V2235),"",OFFSET('Smelter Look-up'!$D$4,$V2235-4,0)&amp;"")</f>
        <v/>
      </c>
      <c r="F2235" s="216" t="str">
        <f ca="1">IF(ISERROR($V2235),"",OFFSET('Smelter Look-up'!$E$4,$V2235-4,0))</f>
        <v/>
      </c>
      <c r="G2235" s="216" t="str">
        <f ca="1">IF(C2235=$X$4,"Enter smelter details", IF(ISERROR($V2235),"",OFFSET('Smelter Look-up'!$F$4,$V2235-4,0)))</f>
        <v/>
      </c>
      <c r="H2235" s="217" t="str">
        <f ca="1">IF(ISERROR($V2235),"",OFFSET('Smelter Look-up'!$G$4,$V2235-4,0))</f>
        <v/>
      </c>
      <c r="I2235" s="218" t="str">
        <f ca="1">IF(ISERROR($V2235),"",OFFSET('Smelter Look-up'!$H$4,$V2235-4,0))</f>
        <v/>
      </c>
      <c r="J2235" s="218" t="str">
        <f ca="1">IF(ISERROR($V2235),"",OFFSET('Smelter Look-up'!$I$4,$V2235-4,0))</f>
        <v/>
      </c>
      <c r="K2235" s="267"/>
      <c r="L2235" s="267"/>
      <c r="M2235" s="267"/>
      <c r="N2235" s="267"/>
      <c r="O2235" s="267"/>
      <c r="P2235" s="219"/>
      <c r="Q2235" s="268"/>
      <c r="R2235" s="216" t="str">
        <f ca="1">IF(ISERROR($V2235),"",OFFSET('Smelter Look-up'!$C$4,$V2235-4,0)&amp;"")</f>
        <v/>
      </c>
      <c r="S2235" s="224" t="str">
        <f t="shared" ref="S2235:S2298" ca="1" si="108">IF(B2235="","",IF(ISERROR(MATCH($E2235,CL,0)),"Unknown",INDIRECT("'C'!$A$"&amp;MATCH($E2235,CL,0)+1)))</f>
        <v/>
      </c>
      <c r="T2235" s="224" t="str">
        <f ca="1">IF(B2235="","",IF(ISERROR(MATCH($J2235,SorP!$B$1:$B$6230,0)),"",INDIRECT("'SorP'!$A$"&amp;MATCH($J2235,SorP!$B$1:$B$6230,0))))</f>
        <v/>
      </c>
      <c r="U2235" s="239"/>
      <c r="V2235" s="269" t="e">
        <f>IF(C2235="",NA(),MATCH($B2235&amp;$C2235,'Smelter Look-up'!$J:$J,0))</f>
        <v>#N/A</v>
      </c>
      <c r="W2235" s="270"/>
      <c r="X2235" s="270">
        <f t="shared" ref="X2235:X2298" ca="1" si="109">IF(AND(C2235="Smelter not listed",OR(LEN(D2235)=0,LEN(E2235)=0)),1,0)</f>
        <v>0</v>
      </c>
      <c r="Y2235" s="270"/>
      <c r="Z2235" s="270"/>
      <c r="AB2235" s="272" t="str">
        <f t="shared" ref="AB2235:AB2298" si="110">B2235&amp;C2235</f>
        <v/>
      </c>
    </row>
    <row r="2236" spans="1:28" s="271" customFormat="1" ht="20.25">
      <c r="A2236" s="215"/>
      <c r="B2236" s="216" t="str">
        <f>IF(LEN(A2236)=0,"",INDEX('Smelter Look-up'!$A:$A,MATCH($A2236,'Smelter Look-up'!$E:$E,0)))</f>
        <v/>
      </c>
      <c r="C2236" s="220" t="str">
        <f>IF(LEN(A2236)=0,"",INDEX('Smelter Look-up'!$C:$C,MATCH($A2236,'Smelter Look-up'!$E:$E,0)))</f>
        <v/>
      </c>
      <c r="D2236" s="216"/>
      <c r="E2236" s="216" t="str">
        <f ca="1">IF(ISERROR($V2236),"",OFFSET('Smelter Look-up'!$D$4,$V2236-4,0)&amp;"")</f>
        <v/>
      </c>
      <c r="F2236" s="216" t="str">
        <f ca="1">IF(ISERROR($V2236),"",OFFSET('Smelter Look-up'!$E$4,$V2236-4,0))</f>
        <v/>
      </c>
      <c r="G2236" s="216" t="str">
        <f ca="1">IF(C2236=$X$4,"Enter smelter details", IF(ISERROR($V2236),"",OFFSET('Smelter Look-up'!$F$4,$V2236-4,0)))</f>
        <v/>
      </c>
      <c r="H2236" s="217" t="str">
        <f ca="1">IF(ISERROR($V2236),"",OFFSET('Smelter Look-up'!$G$4,$V2236-4,0))</f>
        <v/>
      </c>
      <c r="I2236" s="218" t="str">
        <f ca="1">IF(ISERROR($V2236),"",OFFSET('Smelter Look-up'!$H$4,$V2236-4,0))</f>
        <v/>
      </c>
      <c r="J2236" s="218" t="str">
        <f ca="1">IF(ISERROR($V2236),"",OFFSET('Smelter Look-up'!$I$4,$V2236-4,0))</f>
        <v/>
      </c>
      <c r="K2236" s="267"/>
      <c r="L2236" s="267"/>
      <c r="M2236" s="267"/>
      <c r="N2236" s="267"/>
      <c r="O2236" s="267"/>
      <c r="P2236" s="219"/>
      <c r="Q2236" s="268"/>
      <c r="R2236" s="216" t="str">
        <f ca="1">IF(ISERROR($V2236),"",OFFSET('Smelter Look-up'!$C$4,$V2236-4,0)&amp;"")</f>
        <v/>
      </c>
      <c r="S2236" s="224" t="str">
        <f t="shared" ca="1" si="108"/>
        <v/>
      </c>
      <c r="T2236" s="224" t="str">
        <f ca="1">IF(B2236="","",IF(ISERROR(MATCH($J2236,SorP!$B$1:$B$6230,0)),"",INDIRECT("'SorP'!$A$"&amp;MATCH($J2236,SorP!$B$1:$B$6230,0))))</f>
        <v/>
      </c>
      <c r="U2236" s="239"/>
      <c r="V2236" s="269" t="e">
        <f>IF(C2236="",NA(),MATCH($B2236&amp;$C2236,'Smelter Look-up'!$J:$J,0))</f>
        <v>#N/A</v>
      </c>
      <c r="W2236" s="270"/>
      <c r="X2236" s="270">
        <f t="shared" ca="1" si="109"/>
        <v>0</v>
      </c>
      <c r="Y2236" s="270"/>
      <c r="Z2236" s="270"/>
      <c r="AB2236" s="272" t="str">
        <f t="shared" si="110"/>
        <v/>
      </c>
    </row>
    <row r="2237" spans="1:28" s="271" customFormat="1" ht="20.25">
      <c r="A2237" s="215"/>
      <c r="B2237" s="216" t="str">
        <f>IF(LEN(A2237)=0,"",INDEX('Smelter Look-up'!$A:$A,MATCH($A2237,'Smelter Look-up'!$E:$E,0)))</f>
        <v/>
      </c>
      <c r="C2237" s="220" t="str">
        <f>IF(LEN(A2237)=0,"",INDEX('Smelter Look-up'!$C:$C,MATCH($A2237,'Smelter Look-up'!$E:$E,0)))</f>
        <v/>
      </c>
      <c r="D2237" s="216"/>
      <c r="E2237" s="216" t="str">
        <f ca="1">IF(ISERROR($V2237),"",OFFSET('Smelter Look-up'!$D$4,$V2237-4,0)&amp;"")</f>
        <v/>
      </c>
      <c r="F2237" s="216" t="str">
        <f ca="1">IF(ISERROR($V2237),"",OFFSET('Smelter Look-up'!$E$4,$V2237-4,0))</f>
        <v/>
      </c>
      <c r="G2237" s="216" t="str">
        <f ca="1">IF(C2237=$X$4,"Enter smelter details", IF(ISERROR($V2237),"",OFFSET('Smelter Look-up'!$F$4,$V2237-4,0)))</f>
        <v/>
      </c>
      <c r="H2237" s="217" t="str">
        <f ca="1">IF(ISERROR($V2237),"",OFFSET('Smelter Look-up'!$G$4,$V2237-4,0))</f>
        <v/>
      </c>
      <c r="I2237" s="218" t="str">
        <f ca="1">IF(ISERROR($V2237),"",OFFSET('Smelter Look-up'!$H$4,$V2237-4,0))</f>
        <v/>
      </c>
      <c r="J2237" s="218" t="str">
        <f ca="1">IF(ISERROR($V2237),"",OFFSET('Smelter Look-up'!$I$4,$V2237-4,0))</f>
        <v/>
      </c>
      <c r="K2237" s="267"/>
      <c r="L2237" s="267"/>
      <c r="M2237" s="267"/>
      <c r="N2237" s="267"/>
      <c r="O2237" s="267"/>
      <c r="P2237" s="219"/>
      <c r="Q2237" s="268"/>
      <c r="R2237" s="216" t="str">
        <f ca="1">IF(ISERROR($V2237),"",OFFSET('Smelter Look-up'!$C$4,$V2237-4,0)&amp;"")</f>
        <v/>
      </c>
      <c r="S2237" s="224" t="str">
        <f t="shared" ca="1" si="108"/>
        <v/>
      </c>
      <c r="T2237" s="224" t="str">
        <f ca="1">IF(B2237="","",IF(ISERROR(MATCH($J2237,SorP!$B$1:$B$6230,0)),"",INDIRECT("'SorP'!$A$"&amp;MATCH($J2237,SorP!$B$1:$B$6230,0))))</f>
        <v/>
      </c>
      <c r="U2237" s="239"/>
      <c r="V2237" s="269" t="e">
        <f>IF(C2237="",NA(),MATCH($B2237&amp;$C2237,'Smelter Look-up'!$J:$J,0))</f>
        <v>#N/A</v>
      </c>
      <c r="W2237" s="270"/>
      <c r="X2237" s="270">
        <f t="shared" ca="1" si="109"/>
        <v>0</v>
      </c>
      <c r="Y2237" s="270"/>
      <c r="Z2237" s="270"/>
      <c r="AB2237" s="272" t="str">
        <f t="shared" si="110"/>
        <v/>
      </c>
    </row>
    <row r="2238" spans="1:28" s="271" customFormat="1" ht="20.25">
      <c r="A2238" s="215"/>
      <c r="B2238" s="216" t="str">
        <f>IF(LEN(A2238)=0,"",INDEX('Smelter Look-up'!$A:$A,MATCH($A2238,'Smelter Look-up'!$E:$E,0)))</f>
        <v/>
      </c>
      <c r="C2238" s="220" t="str">
        <f>IF(LEN(A2238)=0,"",INDEX('Smelter Look-up'!$C:$C,MATCH($A2238,'Smelter Look-up'!$E:$E,0)))</f>
        <v/>
      </c>
      <c r="D2238" s="216"/>
      <c r="E2238" s="216" t="str">
        <f ca="1">IF(ISERROR($V2238),"",OFFSET('Smelter Look-up'!$D$4,$V2238-4,0)&amp;"")</f>
        <v/>
      </c>
      <c r="F2238" s="216" t="str">
        <f ca="1">IF(ISERROR($V2238),"",OFFSET('Smelter Look-up'!$E$4,$V2238-4,0))</f>
        <v/>
      </c>
      <c r="G2238" s="216" t="str">
        <f ca="1">IF(C2238=$X$4,"Enter smelter details", IF(ISERROR($V2238),"",OFFSET('Smelter Look-up'!$F$4,$V2238-4,0)))</f>
        <v/>
      </c>
      <c r="H2238" s="217" t="str">
        <f ca="1">IF(ISERROR($V2238),"",OFFSET('Smelter Look-up'!$G$4,$V2238-4,0))</f>
        <v/>
      </c>
      <c r="I2238" s="218" t="str">
        <f ca="1">IF(ISERROR($V2238),"",OFFSET('Smelter Look-up'!$H$4,$V2238-4,0))</f>
        <v/>
      </c>
      <c r="J2238" s="218" t="str">
        <f ca="1">IF(ISERROR($V2238),"",OFFSET('Smelter Look-up'!$I$4,$V2238-4,0))</f>
        <v/>
      </c>
      <c r="K2238" s="267"/>
      <c r="L2238" s="267"/>
      <c r="M2238" s="267"/>
      <c r="N2238" s="267"/>
      <c r="O2238" s="267"/>
      <c r="P2238" s="219"/>
      <c r="Q2238" s="268"/>
      <c r="R2238" s="216" t="str">
        <f ca="1">IF(ISERROR($V2238),"",OFFSET('Smelter Look-up'!$C$4,$V2238-4,0)&amp;"")</f>
        <v/>
      </c>
      <c r="S2238" s="224" t="str">
        <f t="shared" ca="1" si="108"/>
        <v/>
      </c>
      <c r="T2238" s="224" t="str">
        <f ca="1">IF(B2238="","",IF(ISERROR(MATCH($J2238,SorP!$B$1:$B$6230,0)),"",INDIRECT("'SorP'!$A$"&amp;MATCH($J2238,SorP!$B$1:$B$6230,0))))</f>
        <v/>
      </c>
      <c r="U2238" s="239"/>
      <c r="V2238" s="269" t="e">
        <f>IF(C2238="",NA(),MATCH($B2238&amp;$C2238,'Smelter Look-up'!$J:$J,0))</f>
        <v>#N/A</v>
      </c>
      <c r="W2238" s="270"/>
      <c r="X2238" s="270">
        <f t="shared" ca="1" si="109"/>
        <v>0</v>
      </c>
      <c r="Y2238" s="270"/>
      <c r="Z2238" s="270"/>
      <c r="AB2238" s="272" t="str">
        <f t="shared" si="110"/>
        <v/>
      </c>
    </row>
    <row r="2239" spans="1:28" s="271" customFormat="1" ht="20.25">
      <c r="A2239" s="215"/>
      <c r="B2239" s="216" t="str">
        <f>IF(LEN(A2239)=0,"",INDEX('Smelter Look-up'!$A:$A,MATCH($A2239,'Smelter Look-up'!$E:$E,0)))</f>
        <v/>
      </c>
      <c r="C2239" s="220" t="str">
        <f>IF(LEN(A2239)=0,"",INDEX('Smelter Look-up'!$C:$C,MATCH($A2239,'Smelter Look-up'!$E:$E,0)))</f>
        <v/>
      </c>
      <c r="D2239" s="216"/>
      <c r="E2239" s="216" t="str">
        <f ca="1">IF(ISERROR($V2239),"",OFFSET('Smelter Look-up'!$D$4,$V2239-4,0)&amp;"")</f>
        <v/>
      </c>
      <c r="F2239" s="216" t="str">
        <f ca="1">IF(ISERROR($V2239),"",OFFSET('Smelter Look-up'!$E$4,$V2239-4,0))</f>
        <v/>
      </c>
      <c r="G2239" s="216" t="str">
        <f ca="1">IF(C2239=$X$4,"Enter smelter details", IF(ISERROR($V2239),"",OFFSET('Smelter Look-up'!$F$4,$V2239-4,0)))</f>
        <v/>
      </c>
      <c r="H2239" s="217" t="str">
        <f ca="1">IF(ISERROR($V2239),"",OFFSET('Smelter Look-up'!$G$4,$V2239-4,0))</f>
        <v/>
      </c>
      <c r="I2239" s="218" t="str">
        <f ca="1">IF(ISERROR($V2239),"",OFFSET('Smelter Look-up'!$H$4,$V2239-4,0))</f>
        <v/>
      </c>
      <c r="J2239" s="218" t="str">
        <f ca="1">IF(ISERROR($V2239),"",OFFSET('Smelter Look-up'!$I$4,$V2239-4,0))</f>
        <v/>
      </c>
      <c r="K2239" s="267"/>
      <c r="L2239" s="267"/>
      <c r="M2239" s="267"/>
      <c r="N2239" s="267"/>
      <c r="O2239" s="267"/>
      <c r="P2239" s="219"/>
      <c r="Q2239" s="268"/>
      <c r="R2239" s="216" t="str">
        <f ca="1">IF(ISERROR($V2239),"",OFFSET('Smelter Look-up'!$C$4,$V2239-4,0)&amp;"")</f>
        <v/>
      </c>
      <c r="S2239" s="224" t="str">
        <f t="shared" ca="1" si="108"/>
        <v/>
      </c>
      <c r="T2239" s="224" t="str">
        <f ca="1">IF(B2239="","",IF(ISERROR(MATCH($J2239,SorP!$B$1:$B$6230,0)),"",INDIRECT("'SorP'!$A$"&amp;MATCH($J2239,SorP!$B$1:$B$6230,0))))</f>
        <v/>
      </c>
      <c r="U2239" s="239"/>
      <c r="V2239" s="269" t="e">
        <f>IF(C2239="",NA(),MATCH($B2239&amp;$C2239,'Smelter Look-up'!$J:$J,0))</f>
        <v>#N/A</v>
      </c>
      <c r="W2239" s="270"/>
      <c r="X2239" s="270">
        <f t="shared" ca="1" si="109"/>
        <v>0</v>
      </c>
      <c r="Y2239" s="270"/>
      <c r="Z2239" s="270"/>
      <c r="AB2239" s="272" t="str">
        <f t="shared" si="110"/>
        <v/>
      </c>
    </row>
    <row r="2240" spans="1:28" s="271" customFormat="1" ht="20.25">
      <c r="A2240" s="215"/>
      <c r="B2240" s="216" t="str">
        <f>IF(LEN(A2240)=0,"",INDEX('Smelter Look-up'!$A:$A,MATCH($A2240,'Smelter Look-up'!$E:$E,0)))</f>
        <v/>
      </c>
      <c r="C2240" s="220" t="str">
        <f>IF(LEN(A2240)=0,"",INDEX('Smelter Look-up'!$C:$C,MATCH($A2240,'Smelter Look-up'!$E:$E,0)))</f>
        <v/>
      </c>
      <c r="D2240" s="216"/>
      <c r="E2240" s="216" t="str">
        <f ca="1">IF(ISERROR($V2240),"",OFFSET('Smelter Look-up'!$D$4,$V2240-4,0)&amp;"")</f>
        <v/>
      </c>
      <c r="F2240" s="216" t="str">
        <f ca="1">IF(ISERROR($V2240),"",OFFSET('Smelter Look-up'!$E$4,$V2240-4,0))</f>
        <v/>
      </c>
      <c r="G2240" s="216" t="str">
        <f ca="1">IF(C2240=$X$4,"Enter smelter details", IF(ISERROR($V2240),"",OFFSET('Smelter Look-up'!$F$4,$V2240-4,0)))</f>
        <v/>
      </c>
      <c r="H2240" s="217" t="str">
        <f ca="1">IF(ISERROR($V2240),"",OFFSET('Smelter Look-up'!$G$4,$V2240-4,0))</f>
        <v/>
      </c>
      <c r="I2240" s="218" t="str">
        <f ca="1">IF(ISERROR($V2240),"",OFFSET('Smelter Look-up'!$H$4,$V2240-4,0))</f>
        <v/>
      </c>
      <c r="J2240" s="218" t="str">
        <f ca="1">IF(ISERROR($V2240),"",OFFSET('Smelter Look-up'!$I$4,$V2240-4,0))</f>
        <v/>
      </c>
      <c r="K2240" s="267"/>
      <c r="L2240" s="267"/>
      <c r="M2240" s="267"/>
      <c r="N2240" s="267"/>
      <c r="O2240" s="267"/>
      <c r="P2240" s="219"/>
      <c r="Q2240" s="268"/>
      <c r="R2240" s="216" t="str">
        <f ca="1">IF(ISERROR($V2240),"",OFFSET('Smelter Look-up'!$C$4,$V2240-4,0)&amp;"")</f>
        <v/>
      </c>
      <c r="S2240" s="224" t="str">
        <f t="shared" ca="1" si="108"/>
        <v/>
      </c>
      <c r="T2240" s="224" t="str">
        <f ca="1">IF(B2240="","",IF(ISERROR(MATCH($J2240,SorP!$B$1:$B$6230,0)),"",INDIRECT("'SorP'!$A$"&amp;MATCH($J2240,SorP!$B$1:$B$6230,0))))</f>
        <v/>
      </c>
      <c r="U2240" s="239"/>
      <c r="V2240" s="269" t="e">
        <f>IF(C2240="",NA(),MATCH($B2240&amp;$C2240,'Smelter Look-up'!$J:$J,0))</f>
        <v>#N/A</v>
      </c>
      <c r="W2240" s="270"/>
      <c r="X2240" s="270">
        <f t="shared" ca="1" si="109"/>
        <v>0</v>
      </c>
      <c r="Y2240" s="270"/>
      <c r="Z2240" s="270"/>
      <c r="AB2240" s="272" t="str">
        <f t="shared" si="110"/>
        <v/>
      </c>
    </row>
    <row r="2241" spans="1:28" s="271" customFormat="1" ht="20.25">
      <c r="A2241" s="215"/>
      <c r="B2241" s="216" t="str">
        <f>IF(LEN(A2241)=0,"",INDEX('Smelter Look-up'!$A:$A,MATCH($A2241,'Smelter Look-up'!$E:$E,0)))</f>
        <v/>
      </c>
      <c r="C2241" s="220" t="str">
        <f>IF(LEN(A2241)=0,"",INDEX('Smelter Look-up'!$C:$C,MATCH($A2241,'Smelter Look-up'!$E:$E,0)))</f>
        <v/>
      </c>
      <c r="D2241" s="216"/>
      <c r="E2241" s="216" t="str">
        <f ca="1">IF(ISERROR($V2241),"",OFFSET('Smelter Look-up'!$D$4,$V2241-4,0)&amp;"")</f>
        <v/>
      </c>
      <c r="F2241" s="216" t="str">
        <f ca="1">IF(ISERROR($V2241),"",OFFSET('Smelter Look-up'!$E$4,$V2241-4,0))</f>
        <v/>
      </c>
      <c r="G2241" s="216" t="str">
        <f ca="1">IF(C2241=$X$4,"Enter smelter details", IF(ISERROR($V2241),"",OFFSET('Smelter Look-up'!$F$4,$V2241-4,0)))</f>
        <v/>
      </c>
      <c r="H2241" s="217" t="str">
        <f ca="1">IF(ISERROR($V2241),"",OFFSET('Smelter Look-up'!$G$4,$V2241-4,0))</f>
        <v/>
      </c>
      <c r="I2241" s="218" t="str">
        <f ca="1">IF(ISERROR($V2241),"",OFFSET('Smelter Look-up'!$H$4,$V2241-4,0))</f>
        <v/>
      </c>
      <c r="J2241" s="218" t="str">
        <f ca="1">IF(ISERROR($V2241),"",OFFSET('Smelter Look-up'!$I$4,$V2241-4,0))</f>
        <v/>
      </c>
      <c r="K2241" s="267"/>
      <c r="L2241" s="267"/>
      <c r="M2241" s="267"/>
      <c r="N2241" s="267"/>
      <c r="O2241" s="267"/>
      <c r="P2241" s="219"/>
      <c r="Q2241" s="268"/>
      <c r="R2241" s="216" t="str">
        <f ca="1">IF(ISERROR($V2241),"",OFFSET('Smelter Look-up'!$C$4,$V2241-4,0)&amp;"")</f>
        <v/>
      </c>
      <c r="S2241" s="224" t="str">
        <f t="shared" ca="1" si="108"/>
        <v/>
      </c>
      <c r="T2241" s="224" t="str">
        <f ca="1">IF(B2241="","",IF(ISERROR(MATCH($J2241,SorP!$B$1:$B$6230,0)),"",INDIRECT("'SorP'!$A$"&amp;MATCH($J2241,SorP!$B$1:$B$6230,0))))</f>
        <v/>
      </c>
      <c r="U2241" s="239"/>
      <c r="V2241" s="269" t="e">
        <f>IF(C2241="",NA(),MATCH($B2241&amp;$C2241,'Smelter Look-up'!$J:$J,0))</f>
        <v>#N/A</v>
      </c>
      <c r="W2241" s="270"/>
      <c r="X2241" s="270">
        <f t="shared" ca="1" si="109"/>
        <v>0</v>
      </c>
      <c r="Y2241" s="270"/>
      <c r="Z2241" s="270"/>
      <c r="AB2241" s="272" t="str">
        <f t="shared" si="110"/>
        <v/>
      </c>
    </row>
    <row r="2242" spans="1:28" s="271" customFormat="1" ht="20.25">
      <c r="A2242" s="215"/>
      <c r="B2242" s="216" t="str">
        <f>IF(LEN(A2242)=0,"",INDEX('Smelter Look-up'!$A:$A,MATCH($A2242,'Smelter Look-up'!$E:$E,0)))</f>
        <v/>
      </c>
      <c r="C2242" s="220" t="str">
        <f>IF(LEN(A2242)=0,"",INDEX('Smelter Look-up'!$C:$C,MATCH($A2242,'Smelter Look-up'!$E:$E,0)))</f>
        <v/>
      </c>
      <c r="D2242" s="216"/>
      <c r="E2242" s="216" t="str">
        <f ca="1">IF(ISERROR($V2242),"",OFFSET('Smelter Look-up'!$D$4,$V2242-4,0)&amp;"")</f>
        <v/>
      </c>
      <c r="F2242" s="216" t="str">
        <f ca="1">IF(ISERROR($V2242),"",OFFSET('Smelter Look-up'!$E$4,$V2242-4,0))</f>
        <v/>
      </c>
      <c r="G2242" s="216" t="str">
        <f ca="1">IF(C2242=$X$4,"Enter smelter details", IF(ISERROR($V2242),"",OFFSET('Smelter Look-up'!$F$4,$V2242-4,0)))</f>
        <v/>
      </c>
      <c r="H2242" s="217" t="str">
        <f ca="1">IF(ISERROR($V2242),"",OFFSET('Smelter Look-up'!$G$4,$V2242-4,0))</f>
        <v/>
      </c>
      <c r="I2242" s="218" t="str">
        <f ca="1">IF(ISERROR($V2242),"",OFFSET('Smelter Look-up'!$H$4,$V2242-4,0))</f>
        <v/>
      </c>
      <c r="J2242" s="218" t="str">
        <f ca="1">IF(ISERROR($V2242),"",OFFSET('Smelter Look-up'!$I$4,$V2242-4,0))</f>
        <v/>
      </c>
      <c r="K2242" s="267"/>
      <c r="L2242" s="267"/>
      <c r="M2242" s="267"/>
      <c r="N2242" s="267"/>
      <c r="O2242" s="267"/>
      <c r="P2242" s="219"/>
      <c r="Q2242" s="268"/>
      <c r="R2242" s="216" t="str">
        <f ca="1">IF(ISERROR($V2242),"",OFFSET('Smelter Look-up'!$C$4,$V2242-4,0)&amp;"")</f>
        <v/>
      </c>
      <c r="S2242" s="224" t="str">
        <f t="shared" ca="1" si="108"/>
        <v/>
      </c>
      <c r="T2242" s="224" t="str">
        <f ca="1">IF(B2242="","",IF(ISERROR(MATCH($J2242,SorP!$B$1:$B$6230,0)),"",INDIRECT("'SorP'!$A$"&amp;MATCH($J2242,SorP!$B$1:$B$6230,0))))</f>
        <v/>
      </c>
      <c r="U2242" s="239"/>
      <c r="V2242" s="269" t="e">
        <f>IF(C2242="",NA(),MATCH($B2242&amp;$C2242,'Smelter Look-up'!$J:$J,0))</f>
        <v>#N/A</v>
      </c>
      <c r="W2242" s="270"/>
      <c r="X2242" s="270">
        <f t="shared" ca="1" si="109"/>
        <v>0</v>
      </c>
      <c r="Y2242" s="270"/>
      <c r="Z2242" s="270"/>
      <c r="AB2242" s="272" t="str">
        <f t="shared" si="110"/>
        <v/>
      </c>
    </row>
    <row r="2243" spans="1:28" s="271" customFormat="1" ht="20.25">
      <c r="A2243" s="215"/>
      <c r="B2243" s="216" t="str">
        <f>IF(LEN(A2243)=0,"",INDEX('Smelter Look-up'!$A:$A,MATCH($A2243,'Smelter Look-up'!$E:$E,0)))</f>
        <v/>
      </c>
      <c r="C2243" s="220" t="str">
        <f>IF(LEN(A2243)=0,"",INDEX('Smelter Look-up'!$C:$C,MATCH($A2243,'Smelter Look-up'!$E:$E,0)))</f>
        <v/>
      </c>
      <c r="D2243" s="216"/>
      <c r="E2243" s="216" t="str">
        <f ca="1">IF(ISERROR($V2243),"",OFFSET('Smelter Look-up'!$D$4,$V2243-4,0)&amp;"")</f>
        <v/>
      </c>
      <c r="F2243" s="216" t="str">
        <f ca="1">IF(ISERROR($V2243),"",OFFSET('Smelter Look-up'!$E$4,$V2243-4,0))</f>
        <v/>
      </c>
      <c r="G2243" s="216" t="str">
        <f ca="1">IF(C2243=$X$4,"Enter smelter details", IF(ISERROR($V2243),"",OFFSET('Smelter Look-up'!$F$4,$V2243-4,0)))</f>
        <v/>
      </c>
      <c r="H2243" s="217" t="str">
        <f ca="1">IF(ISERROR($V2243),"",OFFSET('Smelter Look-up'!$G$4,$V2243-4,0))</f>
        <v/>
      </c>
      <c r="I2243" s="218" t="str">
        <f ca="1">IF(ISERROR($V2243),"",OFFSET('Smelter Look-up'!$H$4,$V2243-4,0))</f>
        <v/>
      </c>
      <c r="J2243" s="218" t="str">
        <f ca="1">IF(ISERROR($V2243),"",OFFSET('Smelter Look-up'!$I$4,$V2243-4,0))</f>
        <v/>
      </c>
      <c r="K2243" s="267"/>
      <c r="L2243" s="267"/>
      <c r="M2243" s="267"/>
      <c r="N2243" s="267"/>
      <c r="O2243" s="267"/>
      <c r="P2243" s="219"/>
      <c r="Q2243" s="268"/>
      <c r="R2243" s="216" t="str">
        <f ca="1">IF(ISERROR($V2243),"",OFFSET('Smelter Look-up'!$C$4,$V2243-4,0)&amp;"")</f>
        <v/>
      </c>
      <c r="S2243" s="224" t="str">
        <f t="shared" ca="1" si="108"/>
        <v/>
      </c>
      <c r="T2243" s="224" t="str">
        <f ca="1">IF(B2243="","",IF(ISERROR(MATCH($J2243,SorP!$B$1:$B$6230,0)),"",INDIRECT("'SorP'!$A$"&amp;MATCH($J2243,SorP!$B$1:$B$6230,0))))</f>
        <v/>
      </c>
      <c r="U2243" s="239"/>
      <c r="V2243" s="269" t="e">
        <f>IF(C2243="",NA(),MATCH($B2243&amp;$C2243,'Smelter Look-up'!$J:$J,0))</f>
        <v>#N/A</v>
      </c>
      <c r="W2243" s="270"/>
      <c r="X2243" s="270">
        <f t="shared" ca="1" si="109"/>
        <v>0</v>
      </c>
      <c r="Y2243" s="270"/>
      <c r="Z2243" s="270"/>
      <c r="AB2243" s="272" t="str">
        <f t="shared" si="110"/>
        <v/>
      </c>
    </row>
    <row r="2244" spans="1:28" s="271" customFormat="1" ht="20.25">
      <c r="A2244" s="215"/>
      <c r="B2244" s="216" t="str">
        <f>IF(LEN(A2244)=0,"",INDEX('Smelter Look-up'!$A:$A,MATCH($A2244,'Smelter Look-up'!$E:$E,0)))</f>
        <v/>
      </c>
      <c r="C2244" s="220" t="str">
        <f>IF(LEN(A2244)=0,"",INDEX('Smelter Look-up'!$C:$C,MATCH($A2244,'Smelter Look-up'!$E:$E,0)))</f>
        <v/>
      </c>
      <c r="D2244" s="216"/>
      <c r="E2244" s="216" t="str">
        <f ca="1">IF(ISERROR($V2244),"",OFFSET('Smelter Look-up'!$D$4,$V2244-4,0)&amp;"")</f>
        <v/>
      </c>
      <c r="F2244" s="216" t="str">
        <f ca="1">IF(ISERROR($V2244),"",OFFSET('Smelter Look-up'!$E$4,$V2244-4,0))</f>
        <v/>
      </c>
      <c r="G2244" s="216" t="str">
        <f ca="1">IF(C2244=$X$4,"Enter smelter details", IF(ISERROR($V2244),"",OFFSET('Smelter Look-up'!$F$4,$V2244-4,0)))</f>
        <v/>
      </c>
      <c r="H2244" s="217" t="str">
        <f ca="1">IF(ISERROR($V2244),"",OFFSET('Smelter Look-up'!$G$4,$V2244-4,0))</f>
        <v/>
      </c>
      <c r="I2244" s="218" t="str">
        <f ca="1">IF(ISERROR($V2244),"",OFFSET('Smelter Look-up'!$H$4,$V2244-4,0))</f>
        <v/>
      </c>
      <c r="J2244" s="218" t="str">
        <f ca="1">IF(ISERROR($V2244),"",OFFSET('Smelter Look-up'!$I$4,$V2244-4,0))</f>
        <v/>
      </c>
      <c r="K2244" s="267"/>
      <c r="L2244" s="267"/>
      <c r="M2244" s="267"/>
      <c r="N2244" s="267"/>
      <c r="O2244" s="267"/>
      <c r="P2244" s="219"/>
      <c r="Q2244" s="268"/>
      <c r="R2244" s="216" t="str">
        <f ca="1">IF(ISERROR($V2244),"",OFFSET('Smelter Look-up'!$C$4,$V2244-4,0)&amp;"")</f>
        <v/>
      </c>
      <c r="S2244" s="224" t="str">
        <f t="shared" ca="1" si="108"/>
        <v/>
      </c>
      <c r="T2244" s="224" t="str">
        <f ca="1">IF(B2244="","",IF(ISERROR(MATCH($J2244,SorP!$B$1:$B$6230,0)),"",INDIRECT("'SorP'!$A$"&amp;MATCH($J2244,SorP!$B$1:$B$6230,0))))</f>
        <v/>
      </c>
      <c r="U2244" s="239"/>
      <c r="V2244" s="269" t="e">
        <f>IF(C2244="",NA(),MATCH($B2244&amp;$C2244,'Smelter Look-up'!$J:$J,0))</f>
        <v>#N/A</v>
      </c>
      <c r="W2244" s="270"/>
      <c r="X2244" s="270">
        <f t="shared" ca="1" si="109"/>
        <v>0</v>
      </c>
      <c r="Y2244" s="270"/>
      <c r="Z2244" s="270"/>
      <c r="AB2244" s="272" t="str">
        <f t="shared" si="110"/>
        <v/>
      </c>
    </row>
    <row r="2245" spans="1:28" s="271" customFormat="1" ht="20.25">
      <c r="A2245" s="215"/>
      <c r="B2245" s="216" t="str">
        <f>IF(LEN(A2245)=0,"",INDEX('Smelter Look-up'!$A:$A,MATCH($A2245,'Smelter Look-up'!$E:$E,0)))</f>
        <v/>
      </c>
      <c r="C2245" s="220" t="str">
        <f>IF(LEN(A2245)=0,"",INDEX('Smelter Look-up'!$C:$C,MATCH($A2245,'Smelter Look-up'!$E:$E,0)))</f>
        <v/>
      </c>
      <c r="D2245" s="216"/>
      <c r="E2245" s="216" t="str">
        <f ca="1">IF(ISERROR($V2245),"",OFFSET('Smelter Look-up'!$D$4,$V2245-4,0)&amp;"")</f>
        <v/>
      </c>
      <c r="F2245" s="216" t="str">
        <f ca="1">IF(ISERROR($V2245),"",OFFSET('Smelter Look-up'!$E$4,$V2245-4,0))</f>
        <v/>
      </c>
      <c r="G2245" s="216" t="str">
        <f ca="1">IF(C2245=$X$4,"Enter smelter details", IF(ISERROR($V2245),"",OFFSET('Smelter Look-up'!$F$4,$V2245-4,0)))</f>
        <v/>
      </c>
      <c r="H2245" s="217" t="str">
        <f ca="1">IF(ISERROR($V2245),"",OFFSET('Smelter Look-up'!$G$4,$V2245-4,0))</f>
        <v/>
      </c>
      <c r="I2245" s="218" t="str">
        <f ca="1">IF(ISERROR($V2245),"",OFFSET('Smelter Look-up'!$H$4,$V2245-4,0))</f>
        <v/>
      </c>
      <c r="J2245" s="218" t="str">
        <f ca="1">IF(ISERROR($V2245),"",OFFSET('Smelter Look-up'!$I$4,$V2245-4,0))</f>
        <v/>
      </c>
      <c r="K2245" s="267"/>
      <c r="L2245" s="267"/>
      <c r="M2245" s="267"/>
      <c r="N2245" s="267"/>
      <c r="O2245" s="267"/>
      <c r="P2245" s="219"/>
      <c r="Q2245" s="268"/>
      <c r="R2245" s="216" t="str">
        <f ca="1">IF(ISERROR($V2245),"",OFFSET('Smelter Look-up'!$C$4,$V2245-4,0)&amp;"")</f>
        <v/>
      </c>
      <c r="S2245" s="224" t="str">
        <f t="shared" ca="1" si="108"/>
        <v/>
      </c>
      <c r="T2245" s="224" t="str">
        <f ca="1">IF(B2245="","",IF(ISERROR(MATCH($J2245,SorP!$B$1:$B$6230,0)),"",INDIRECT("'SorP'!$A$"&amp;MATCH($J2245,SorP!$B$1:$B$6230,0))))</f>
        <v/>
      </c>
      <c r="U2245" s="239"/>
      <c r="V2245" s="269" t="e">
        <f>IF(C2245="",NA(),MATCH($B2245&amp;$C2245,'Smelter Look-up'!$J:$J,0))</f>
        <v>#N/A</v>
      </c>
      <c r="W2245" s="270"/>
      <c r="X2245" s="270">
        <f t="shared" ca="1" si="109"/>
        <v>0</v>
      </c>
      <c r="Y2245" s="270"/>
      <c r="Z2245" s="270"/>
      <c r="AB2245" s="272" t="str">
        <f t="shared" si="110"/>
        <v/>
      </c>
    </row>
    <row r="2246" spans="1:28" s="271" customFormat="1" ht="20.25">
      <c r="A2246" s="215"/>
      <c r="B2246" s="216" t="str">
        <f>IF(LEN(A2246)=0,"",INDEX('Smelter Look-up'!$A:$A,MATCH($A2246,'Smelter Look-up'!$E:$E,0)))</f>
        <v/>
      </c>
      <c r="C2246" s="220" t="str">
        <f>IF(LEN(A2246)=0,"",INDEX('Smelter Look-up'!$C:$C,MATCH($A2246,'Smelter Look-up'!$E:$E,0)))</f>
        <v/>
      </c>
      <c r="D2246" s="216"/>
      <c r="E2246" s="216" t="str">
        <f ca="1">IF(ISERROR($V2246),"",OFFSET('Smelter Look-up'!$D$4,$V2246-4,0)&amp;"")</f>
        <v/>
      </c>
      <c r="F2246" s="216" t="str">
        <f ca="1">IF(ISERROR($V2246),"",OFFSET('Smelter Look-up'!$E$4,$V2246-4,0))</f>
        <v/>
      </c>
      <c r="G2246" s="216" t="str">
        <f ca="1">IF(C2246=$X$4,"Enter smelter details", IF(ISERROR($V2246),"",OFFSET('Smelter Look-up'!$F$4,$V2246-4,0)))</f>
        <v/>
      </c>
      <c r="H2246" s="217" t="str">
        <f ca="1">IF(ISERROR($V2246),"",OFFSET('Smelter Look-up'!$G$4,$V2246-4,0))</f>
        <v/>
      </c>
      <c r="I2246" s="218" t="str">
        <f ca="1">IF(ISERROR($V2246),"",OFFSET('Smelter Look-up'!$H$4,$V2246-4,0))</f>
        <v/>
      </c>
      <c r="J2246" s="218" t="str">
        <f ca="1">IF(ISERROR($V2246),"",OFFSET('Smelter Look-up'!$I$4,$V2246-4,0))</f>
        <v/>
      </c>
      <c r="K2246" s="267"/>
      <c r="L2246" s="267"/>
      <c r="M2246" s="267"/>
      <c r="N2246" s="267"/>
      <c r="O2246" s="267"/>
      <c r="P2246" s="219"/>
      <c r="Q2246" s="268"/>
      <c r="R2246" s="216" t="str">
        <f ca="1">IF(ISERROR($V2246),"",OFFSET('Smelter Look-up'!$C$4,$V2246-4,0)&amp;"")</f>
        <v/>
      </c>
      <c r="S2246" s="224" t="str">
        <f t="shared" ca="1" si="108"/>
        <v/>
      </c>
      <c r="T2246" s="224" t="str">
        <f ca="1">IF(B2246="","",IF(ISERROR(MATCH($J2246,SorP!$B$1:$B$6230,0)),"",INDIRECT("'SorP'!$A$"&amp;MATCH($J2246,SorP!$B$1:$B$6230,0))))</f>
        <v/>
      </c>
      <c r="U2246" s="239"/>
      <c r="V2246" s="269" t="e">
        <f>IF(C2246="",NA(),MATCH($B2246&amp;$C2246,'Smelter Look-up'!$J:$J,0))</f>
        <v>#N/A</v>
      </c>
      <c r="W2246" s="270"/>
      <c r="X2246" s="270">
        <f t="shared" ca="1" si="109"/>
        <v>0</v>
      </c>
      <c r="Y2246" s="270"/>
      <c r="Z2246" s="270"/>
      <c r="AB2246" s="272" t="str">
        <f t="shared" si="110"/>
        <v/>
      </c>
    </row>
    <row r="2247" spans="1:28" s="271" customFormat="1" ht="20.25">
      <c r="A2247" s="215"/>
      <c r="B2247" s="216" t="str">
        <f>IF(LEN(A2247)=0,"",INDEX('Smelter Look-up'!$A:$A,MATCH($A2247,'Smelter Look-up'!$E:$E,0)))</f>
        <v/>
      </c>
      <c r="C2247" s="220" t="str">
        <f>IF(LEN(A2247)=0,"",INDEX('Smelter Look-up'!$C:$C,MATCH($A2247,'Smelter Look-up'!$E:$E,0)))</f>
        <v/>
      </c>
      <c r="D2247" s="216"/>
      <c r="E2247" s="216" t="str">
        <f ca="1">IF(ISERROR($V2247),"",OFFSET('Smelter Look-up'!$D$4,$V2247-4,0)&amp;"")</f>
        <v/>
      </c>
      <c r="F2247" s="216" t="str">
        <f ca="1">IF(ISERROR($V2247),"",OFFSET('Smelter Look-up'!$E$4,$V2247-4,0))</f>
        <v/>
      </c>
      <c r="G2247" s="216" t="str">
        <f ca="1">IF(C2247=$X$4,"Enter smelter details", IF(ISERROR($V2247),"",OFFSET('Smelter Look-up'!$F$4,$V2247-4,0)))</f>
        <v/>
      </c>
      <c r="H2247" s="217" t="str">
        <f ca="1">IF(ISERROR($V2247),"",OFFSET('Smelter Look-up'!$G$4,$V2247-4,0))</f>
        <v/>
      </c>
      <c r="I2247" s="218" t="str">
        <f ca="1">IF(ISERROR($V2247),"",OFFSET('Smelter Look-up'!$H$4,$V2247-4,0))</f>
        <v/>
      </c>
      <c r="J2247" s="218" t="str">
        <f ca="1">IF(ISERROR($V2247),"",OFFSET('Smelter Look-up'!$I$4,$V2247-4,0))</f>
        <v/>
      </c>
      <c r="K2247" s="267"/>
      <c r="L2247" s="267"/>
      <c r="M2247" s="267"/>
      <c r="N2247" s="267"/>
      <c r="O2247" s="267"/>
      <c r="P2247" s="219"/>
      <c r="Q2247" s="268"/>
      <c r="R2247" s="216" t="str">
        <f ca="1">IF(ISERROR($V2247),"",OFFSET('Smelter Look-up'!$C$4,$V2247-4,0)&amp;"")</f>
        <v/>
      </c>
      <c r="S2247" s="224" t="str">
        <f t="shared" ca="1" si="108"/>
        <v/>
      </c>
      <c r="T2247" s="224" t="str">
        <f ca="1">IF(B2247="","",IF(ISERROR(MATCH($J2247,SorP!$B$1:$B$6230,0)),"",INDIRECT("'SorP'!$A$"&amp;MATCH($J2247,SorP!$B$1:$B$6230,0))))</f>
        <v/>
      </c>
      <c r="U2247" s="239"/>
      <c r="V2247" s="269" t="e">
        <f>IF(C2247="",NA(),MATCH($B2247&amp;$C2247,'Smelter Look-up'!$J:$J,0))</f>
        <v>#N/A</v>
      </c>
      <c r="W2247" s="270"/>
      <c r="X2247" s="270">
        <f t="shared" ca="1" si="109"/>
        <v>0</v>
      </c>
      <c r="Y2247" s="270"/>
      <c r="Z2247" s="270"/>
      <c r="AB2247" s="272" t="str">
        <f t="shared" si="110"/>
        <v/>
      </c>
    </row>
    <row r="2248" spans="1:28" s="271" customFormat="1" ht="20.25">
      <c r="A2248" s="215"/>
      <c r="B2248" s="216" t="str">
        <f>IF(LEN(A2248)=0,"",INDEX('Smelter Look-up'!$A:$A,MATCH($A2248,'Smelter Look-up'!$E:$E,0)))</f>
        <v/>
      </c>
      <c r="C2248" s="220" t="str">
        <f>IF(LEN(A2248)=0,"",INDEX('Smelter Look-up'!$C:$C,MATCH($A2248,'Smelter Look-up'!$E:$E,0)))</f>
        <v/>
      </c>
      <c r="D2248" s="216"/>
      <c r="E2248" s="216" t="str">
        <f ca="1">IF(ISERROR($V2248),"",OFFSET('Smelter Look-up'!$D$4,$V2248-4,0)&amp;"")</f>
        <v/>
      </c>
      <c r="F2248" s="216" t="str">
        <f ca="1">IF(ISERROR($V2248),"",OFFSET('Smelter Look-up'!$E$4,$V2248-4,0))</f>
        <v/>
      </c>
      <c r="G2248" s="216" t="str">
        <f ca="1">IF(C2248=$X$4,"Enter smelter details", IF(ISERROR($V2248),"",OFFSET('Smelter Look-up'!$F$4,$V2248-4,0)))</f>
        <v/>
      </c>
      <c r="H2248" s="217" t="str">
        <f ca="1">IF(ISERROR($V2248),"",OFFSET('Smelter Look-up'!$G$4,$V2248-4,0))</f>
        <v/>
      </c>
      <c r="I2248" s="218" t="str">
        <f ca="1">IF(ISERROR($V2248),"",OFFSET('Smelter Look-up'!$H$4,$V2248-4,0))</f>
        <v/>
      </c>
      <c r="J2248" s="218" t="str">
        <f ca="1">IF(ISERROR($V2248),"",OFFSET('Smelter Look-up'!$I$4,$V2248-4,0))</f>
        <v/>
      </c>
      <c r="K2248" s="267"/>
      <c r="L2248" s="267"/>
      <c r="M2248" s="267"/>
      <c r="N2248" s="267"/>
      <c r="O2248" s="267"/>
      <c r="P2248" s="219"/>
      <c r="Q2248" s="268"/>
      <c r="R2248" s="216" t="str">
        <f ca="1">IF(ISERROR($V2248),"",OFFSET('Smelter Look-up'!$C$4,$V2248-4,0)&amp;"")</f>
        <v/>
      </c>
      <c r="S2248" s="224" t="str">
        <f t="shared" ca="1" si="108"/>
        <v/>
      </c>
      <c r="T2248" s="224" t="str">
        <f ca="1">IF(B2248="","",IF(ISERROR(MATCH($J2248,SorP!$B$1:$B$6230,0)),"",INDIRECT("'SorP'!$A$"&amp;MATCH($J2248,SorP!$B$1:$B$6230,0))))</f>
        <v/>
      </c>
      <c r="U2248" s="239"/>
      <c r="V2248" s="269" t="e">
        <f>IF(C2248="",NA(),MATCH($B2248&amp;$C2248,'Smelter Look-up'!$J:$J,0))</f>
        <v>#N/A</v>
      </c>
      <c r="W2248" s="270"/>
      <c r="X2248" s="270">
        <f t="shared" ca="1" si="109"/>
        <v>0</v>
      </c>
      <c r="Y2248" s="270"/>
      <c r="Z2248" s="270"/>
      <c r="AB2248" s="272" t="str">
        <f t="shared" si="110"/>
        <v/>
      </c>
    </row>
    <row r="2249" spans="1:28" s="271" customFormat="1" ht="20.25">
      <c r="A2249" s="215"/>
      <c r="B2249" s="216" t="str">
        <f>IF(LEN(A2249)=0,"",INDEX('Smelter Look-up'!$A:$A,MATCH($A2249,'Smelter Look-up'!$E:$E,0)))</f>
        <v/>
      </c>
      <c r="C2249" s="220" t="str">
        <f>IF(LEN(A2249)=0,"",INDEX('Smelter Look-up'!$C:$C,MATCH($A2249,'Smelter Look-up'!$E:$E,0)))</f>
        <v/>
      </c>
      <c r="D2249" s="216"/>
      <c r="E2249" s="216" t="str">
        <f ca="1">IF(ISERROR($V2249),"",OFFSET('Smelter Look-up'!$D$4,$V2249-4,0)&amp;"")</f>
        <v/>
      </c>
      <c r="F2249" s="216" t="str">
        <f ca="1">IF(ISERROR($V2249),"",OFFSET('Smelter Look-up'!$E$4,$V2249-4,0))</f>
        <v/>
      </c>
      <c r="G2249" s="216" t="str">
        <f ca="1">IF(C2249=$X$4,"Enter smelter details", IF(ISERROR($V2249),"",OFFSET('Smelter Look-up'!$F$4,$V2249-4,0)))</f>
        <v/>
      </c>
      <c r="H2249" s="217" t="str">
        <f ca="1">IF(ISERROR($V2249),"",OFFSET('Smelter Look-up'!$G$4,$V2249-4,0))</f>
        <v/>
      </c>
      <c r="I2249" s="218" t="str">
        <f ca="1">IF(ISERROR($V2249),"",OFFSET('Smelter Look-up'!$H$4,$V2249-4,0))</f>
        <v/>
      </c>
      <c r="J2249" s="218" t="str">
        <f ca="1">IF(ISERROR($V2249),"",OFFSET('Smelter Look-up'!$I$4,$V2249-4,0))</f>
        <v/>
      </c>
      <c r="K2249" s="267"/>
      <c r="L2249" s="267"/>
      <c r="M2249" s="267"/>
      <c r="N2249" s="267"/>
      <c r="O2249" s="267"/>
      <c r="P2249" s="219"/>
      <c r="Q2249" s="268"/>
      <c r="R2249" s="216" t="str">
        <f ca="1">IF(ISERROR($V2249),"",OFFSET('Smelter Look-up'!$C$4,$V2249-4,0)&amp;"")</f>
        <v/>
      </c>
      <c r="S2249" s="224" t="str">
        <f t="shared" ca="1" si="108"/>
        <v/>
      </c>
      <c r="T2249" s="224" t="str">
        <f ca="1">IF(B2249="","",IF(ISERROR(MATCH($J2249,SorP!$B$1:$B$6230,0)),"",INDIRECT("'SorP'!$A$"&amp;MATCH($J2249,SorP!$B$1:$B$6230,0))))</f>
        <v/>
      </c>
      <c r="U2249" s="239"/>
      <c r="V2249" s="269" t="e">
        <f>IF(C2249="",NA(),MATCH($B2249&amp;$C2249,'Smelter Look-up'!$J:$J,0))</f>
        <v>#N/A</v>
      </c>
      <c r="W2249" s="270"/>
      <c r="X2249" s="270">
        <f t="shared" ca="1" si="109"/>
        <v>0</v>
      </c>
      <c r="Y2249" s="270"/>
      <c r="Z2249" s="270"/>
      <c r="AB2249" s="272" t="str">
        <f t="shared" si="110"/>
        <v/>
      </c>
    </row>
    <row r="2250" spans="1:28" s="271" customFormat="1" ht="20.25">
      <c r="A2250" s="215"/>
      <c r="B2250" s="216" t="str">
        <f>IF(LEN(A2250)=0,"",INDEX('Smelter Look-up'!$A:$A,MATCH($A2250,'Smelter Look-up'!$E:$E,0)))</f>
        <v/>
      </c>
      <c r="C2250" s="220" t="str">
        <f>IF(LEN(A2250)=0,"",INDEX('Smelter Look-up'!$C:$C,MATCH($A2250,'Smelter Look-up'!$E:$E,0)))</f>
        <v/>
      </c>
      <c r="D2250" s="216"/>
      <c r="E2250" s="216" t="str">
        <f ca="1">IF(ISERROR($V2250),"",OFFSET('Smelter Look-up'!$D$4,$V2250-4,0)&amp;"")</f>
        <v/>
      </c>
      <c r="F2250" s="216" t="str">
        <f ca="1">IF(ISERROR($V2250),"",OFFSET('Smelter Look-up'!$E$4,$V2250-4,0))</f>
        <v/>
      </c>
      <c r="G2250" s="216" t="str">
        <f ca="1">IF(C2250=$X$4,"Enter smelter details", IF(ISERROR($V2250),"",OFFSET('Smelter Look-up'!$F$4,$V2250-4,0)))</f>
        <v/>
      </c>
      <c r="H2250" s="217" t="str">
        <f ca="1">IF(ISERROR($V2250),"",OFFSET('Smelter Look-up'!$G$4,$V2250-4,0))</f>
        <v/>
      </c>
      <c r="I2250" s="218" t="str">
        <f ca="1">IF(ISERROR($V2250),"",OFFSET('Smelter Look-up'!$H$4,$V2250-4,0))</f>
        <v/>
      </c>
      <c r="J2250" s="218" t="str">
        <f ca="1">IF(ISERROR($V2250),"",OFFSET('Smelter Look-up'!$I$4,$V2250-4,0))</f>
        <v/>
      </c>
      <c r="K2250" s="267"/>
      <c r="L2250" s="267"/>
      <c r="M2250" s="267"/>
      <c r="N2250" s="267"/>
      <c r="O2250" s="267"/>
      <c r="P2250" s="219"/>
      <c r="Q2250" s="268"/>
      <c r="R2250" s="216" t="str">
        <f ca="1">IF(ISERROR($V2250),"",OFFSET('Smelter Look-up'!$C$4,$V2250-4,0)&amp;"")</f>
        <v/>
      </c>
      <c r="S2250" s="224" t="str">
        <f t="shared" ca="1" si="108"/>
        <v/>
      </c>
      <c r="T2250" s="224" t="str">
        <f ca="1">IF(B2250="","",IF(ISERROR(MATCH($J2250,SorP!$B$1:$B$6230,0)),"",INDIRECT("'SorP'!$A$"&amp;MATCH($J2250,SorP!$B$1:$B$6230,0))))</f>
        <v/>
      </c>
      <c r="U2250" s="239"/>
      <c r="V2250" s="269" t="e">
        <f>IF(C2250="",NA(),MATCH($B2250&amp;$C2250,'Smelter Look-up'!$J:$J,0))</f>
        <v>#N/A</v>
      </c>
      <c r="W2250" s="270"/>
      <c r="X2250" s="270">
        <f t="shared" ca="1" si="109"/>
        <v>0</v>
      </c>
      <c r="Y2250" s="270"/>
      <c r="Z2250" s="270"/>
      <c r="AB2250" s="272" t="str">
        <f t="shared" si="110"/>
        <v/>
      </c>
    </row>
    <row r="2251" spans="1:28" s="271" customFormat="1" ht="20.25">
      <c r="A2251" s="215"/>
      <c r="B2251" s="216" t="str">
        <f>IF(LEN(A2251)=0,"",INDEX('Smelter Look-up'!$A:$A,MATCH($A2251,'Smelter Look-up'!$E:$E,0)))</f>
        <v/>
      </c>
      <c r="C2251" s="220" t="str">
        <f>IF(LEN(A2251)=0,"",INDEX('Smelter Look-up'!$C:$C,MATCH($A2251,'Smelter Look-up'!$E:$E,0)))</f>
        <v/>
      </c>
      <c r="D2251" s="216"/>
      <c r="E2251" s="216" t="str">
        <f ca="1">IF(ISERROR($V2251),"",OFFSET('Smelter Look-up'!$D$4,$V2251-4,0)&amp;"")</f>
        <v/>
      </c>
      <c r="F2251" s="216" t="str">
        <f ca="1">IF(ISERROR($V2251),"",OFFSET('Smelter Look-up'!$E$4,$V2251-4,0))</f>
        <v/>
      </c>
      <c r="G2251" s="216" t="str">
        <f ca="1">IF(C2251=$X$4,"Enter smelter details", IF(ISERROR($V2251),"",OFFSET('Smelter Look-up'!$F$4,$V2251-4,0)))</f>
        <v/>
      </c>
      <c r="H2251" s="217" t="str">
        <f ca="1">IF(ISERROR($V2251),"",OFFSET('Smelter Look-up'!$G$4,$V2251-4,0))</f>
        <v/>
      </c>
      <c r="I2251" s="218" t="str">
        <f ca="1">IF(ISERROR($V2251),"",OFFSET('Smelter Look-up'!$H$4,$V2251-4,0))</f>
        <v/>
      </c>
      <c r="J2251" s="218" t="str">
        <f ca="1">IF(ISERROR($V2251),"",OFFSET('Smelter Look-up'!$I$4,$V2251-4,0))</f>
        <v/>
      </c>
      <c r="K2251" s="267"/>
      <c r="L2251" s="267"/>
      <c r="M2251" s="267"/>
      <c r="N2251" s="267"/>
      <c r="O2251" s="267"/>
      <c r="P2251" s="219"/>
      <c r="Q2251" s="268"/>
      <c r="R2251" s="216" t="str">
        <f ca="1">IF(ISERROR($V2251),"",OFFSET('Smelter Look-up'!$C$4,$V2251-4,0)&amp;"")</f>
        <v/>
      </c>
      <c r="S2251" s="224" t="str">
        <f t="shared" ca="1" si="108"/>
        <v/>
      </c>
      <c r="T2251" s="224" t="str">
        <f ca="1">IF(B2251="","",IF(ISERROR(MATCH($J2251,SorP!$B$1:$B$6230,0)),"",INDIRECT("'SorP'!$A$"&amp;MATCH($J2251,SorP!$B$1:$B$6230,0))))</f>
        <v/>
      </c>
      <c r="U2251" s="239"/>
      <c r="V2251" s="269" t="e">
        <f>IF(C2251="",NA(),MATCH($B2251&amp;$C2251,'Smelter Look-up'!$J:$J,0))</f>
        <v>#N/A</v>
      </c>
      <c r="W2251" s="270"/>
      <c r="X2251" s="270">
        <f t="shared" ca="1" si="109"/>
        <v>0</v>
      </c>
      <c r="Y2251" s="270"/>
      <c r="Z2251" s="270"/>
      <c r="AB2251" s="272" t="str">
        <f t="shared" si="110"/>
        <v/>
      </c>
    </row>
    <row r="2252" spans="1:28" s="271" customFormat="1" ht="20.25">
      <c r="A2252" s="215"/>
      <c r="B2252" s="216" t="str">
        <f>IF(LEN(A2252)=0,"",INDEX('Smelter Look-up'!$A:$A,MATCH($A2252,'Smelter Look-up'!$E:$E,0)))</f>
        <v/>
      </c>
      <c r="C2252" s="220" t="str">
        <f>IF(LEN(A2252)=0,"",INDEX('Smelter Look-up'!$C:$C,MATCH($A2252,'Smelter Look-up'!$E:$E,0)))</f>
        <v/>
      </c>
      <c r="D2252" s="216"/>
      <c r="E2252" s="216" t="str">
        <f ca="1">IF(ISERROR($V2252),"",OFFSET('Smelter Look-up'!$D$4,$V2252-4,0)&amp;"")</f>
        <v/>
      </c>
      <c r="F2252" s="216" t="str">
        <f ca="1">IF(ISERROR($V2252),"",OFFSET('Smelter Look-up'!$E$4,$V2252-4,0))</f>
        <v/>
      </c>
      <c r="G2252" s="216" t="str">
        <f ca="1">IF(C2252=$X$4,"Enter smelter details", IF(ISERROR($V2252),"",OFFSET('Smelter Look-up'!$F$4,$V2252-4,0)))</f>
        <v/>
      </c>
      <c r="H2252" s="217" t="str">
        <f ca="1">IF(ISERROR($V2252),"",OFFSET('Smelter Look-up'!$G$4,$V2252-4,0))</f>
        <v/>
      </c>
      <c r="I2252" s="218" t="str">
        <f ca="1">IF(ISERROR($V2252),"",OFFSET('Smelter Look-up'!$H$4,$V2252-4,0))</f>
        <v/>
      </c>
      <c r="J2252" s="218" t="str">
        <f ca="1">IF(ISERROR($V2252),"",OFFSET('Smelter Look-up'!$I$4,$V2252-4,0))</f>
        <v/>
      </c>
      <c r="K2252" s="267"/>
      <c r="L2252" s="267"/>
      <c r="M2252" s="267"/>
      <c r="N2252" s="267"/>
      <c r="O2252" s="267"/>
      <c r="P2252" s="219"/>
      <c r="Q2252" s="268"/>
      <c r="R2252" s="216" t="str">
        <f ca="1">IF(ISERROR($V2252),"",OFFSET('Smelter Look-up'!$C$4,$V2252-4,0)&amp;"")</f>
        <v/>
      </c>
      <c r="S2252" s="224" t="str">
        <f t="shared" ca="1" si="108"/>
        <v/>
      </c>
      <c r="T2252" s="224" t="str">
        <f ca="1">IF(B2252="","",IF(ISERROR(MATCH($J2252,SorP!$B$1:$B$6230,0)),"",INDIRECT("'SorP'!$A$"&amp;MATCH($J2252,SorP!$B$1:$B$6230,0))))</f>
        <v/>
      </c>
      <c r="U2252" s="239"/>
      <c r="V2252" s="269" t="e">
        <f>IF(C2252="",NA(),MATCH($B2252&amp;$C2252,'Smelter Look-up'!$J:$J,0))</f>
        <v>#N/A</v>
      </c>
      <c r="W2252" s="270"/>
      <c r="X2252" s="270">
        <f t="shared" ca="1" si="109"/>
        <v>0</v>
      </c>
      <c r="Y2252" s="270"/>
      <c r="Z2252" s="270"/>
      <c r="AB2252" s="272" t="str">
        <f t="shared" si="110"/>
        <v/>
      </c>
    </row>
    <row r="2253" spans="1:28" s="271" customFormat="1" ht="20.25">
      <c r="A2253" s="215"/>
      <c r="B2253" s="216" t="str">
        <f>IF(LEN(A2253)=0,"",INDEX('Smelter Look-up'!$A:$A,MATCH($A2253,'Smelter Look-up'!$E:$E,0)))</f>
        <v/>
      </c>
      <c r="C2253" s="220" t="str">
        <f>IF(LEN(A2253)=0,"",INDEX('Smelter Look-up'!$C:$C,MATCH($A2253,'Smelter Look-up'!$E:$E,0)))</f>
        <v/>
      </c>
      <c r="D2253" s="216"/>
      <c r="E2253" s="216" t="str">
        <f ca="1">IF(ISERROR($V2253),"",OFFSET('Smelter Look-up'!$D$4,$V2253-4,0)&amp;"")</f>
        <v/>
      </c>
      <c r="F2253" s="216" t="str">
        <f ca="1">IF(ISERROR($V2253),"",OFFSET('Smelter Look-up'!$E$4,$V2253-4,0))</f>
        <v/>
      </c>
      <c r="G2253" s="216" t="str">
        <f ca="1">IF(C2253=$X$4,"Enter smelter details", IF(ISERROR($V2253),"",OFFSET('Smelter Look-up'!$F$4,$V2253-4,0)))</f>
        <v/>
      </c>
      <c r="H2253" s="217" t="str">
        <f ca="1">IF(ISERROR($V2253),"",OFFSET('Smelter Look-up'!$G$4,$V2253-4,0))</f>
        <v/>
      </c>
      <c r="I2253" s="218" t="str">
        <f ca="1">IF(ISERROR($V2253),"",OFFSET('Smelter Look-up'!$H$4,$V2253-4,0))</f>
        <v/>
      </c>
      <c r="J2253" s="218" t="str">
        <f ca="1">IF(ISERROR($V2253),"",OFFSET('Smelter Look-up'!$I$4,$V2253-4,0))</f>
        <v/>
      </c>
      <c r="K2253" s="267"/>
      <c r="L2253" s="267"/>
      <c r="M2253" s="267"/>
      <c r="N2253" s="267"/>
      <c r="O2253" s="267"/>
      <c r="P2253" s="219"/>
      <c r="Q2253" s="268"/>
      <c r="R2253" s="216" t="str">
        <f ca="1">IF(ISERROR($V2253),"",OFFSET('Smelter Look-up'!$C$4,$V2253-4,0)&amp;"")</f>
        <v/>
      </c>
      <c r="S2253" s="224" t="str">
        <f t="shared" ca="1" si="108"/>
        <v/>
      </c>
      <c r="T2253" s="224" t="str">
        <f ca="1">IF(B2253="","",IF(ISERROR(MATCH($J2253,SorP!$B$1:$B$6230,0)),"",INDIRECT("'SorP'!$A$"&amp;MATCH($J2253,SorP!$B$1:$B$6230,0))))</f>
        <v/>
      </c>
      <c r="U2253" s="239"/>
      <c r="V2253" s="269" t="e">
        <f>IF(C2253="",NA(),MATCH($B2253&amp;$C2253,'Smelter Look-up'!$J:$J,0))</f>
        <v>#N/A</v>
      </c>
      <c r="W2253" s="270"/>
      <c r="X2253" s="270">
        <f t="shared" ca="1" si="109"/>
        <v>0</v>
      </c>
      <c r="Y2253" s="270"/>
      <c r="Z2253" s="270"/>
      <c r="AB2253" s="272" t="str">
        <f t="shared" si="110"/>
        <v/>
      </c>
    </row>
    <row r="2254" spans="1:28" s="271" customFormat="1" ht="20.25">
      <c r="A2254" s="215"/>
      <c r="B2254" s="216" t="str">
        <f>IF(LEN(A2254)=0,"",INDEX('Smelter Look-up'!$A:$A,MATCH($A2254,'Smelter Look-up'!$E:$E,0)))</f>
        <v/>
      </c>
      <c r="C2254" s="220" t="str">
        <f>IF(LEN(A2254)=0,"",INDEX('Smelter Look-up'!$C:$C,MATCH($A2254,'Smelter Look-up'!$E:$E,0)))</f>
        <v/>
      </c>
      <c r="D2254" s="216"/>
      <c r="E2254" s="216" t="str">
        <f ca="1">IF(ISERROR($V2254),"",OFFSET('Smelter Look-up'!$D$4,$V2254-4,0)&amp;"")</f>
        <v/>
      </c>
      <c r="F2254" s="216" t="str">
        <f ca="1">IF(ISERROR($V2254),"",OFFSET('Smelter Look-up'!$E$4,$V2254-4,0))</f>
        <v/>
      </c>
      <c r="G2254" s="216" t="str">
        <f ca="1">IF(C2254=$X$4,"Enter smelter details", IF(ISERROR($V2254),"",OFFSET('Smelter Look-up'!$F$4,$V2254-4,0)))</f>
        <v/>
      </c>
      <c r="H2254" s="217" t="str">
        <f ca="1">IF(ISERROR($V2254),"",OFFSET('Smelter Look-up'!$G$4,$V2254-4,0))</f>
        <v/>
      </c>
      <c r="I2254" s="218" t="str">
        <f ca="1">IF(ISERROR($V2254),"",OFFSET('Smelter Look-up'!$H$4,$V2254-4,0))</f>
        <v/>
      </c>
      <c r="J2254" s="218" t="str">
        <f ca="1">IF(ISERROR($V2254),"",OFFSET('Smelter Look-up'!$I$4,$V2254-4,0))</f>
        <v/>
      </c>
      <c r="K2254" s="267"/>
      <c r="L2254" s="267"/>
      <c r="M2254" s="267"/>
      <c r="N2254" s="267"/>
      <c r="O2254" s="267"/>
      <c r="P2254" s="219"/>
      <c r="Q2254" s="268"/>
      <c r="R2254" s="216" t="str">
        <f ca="1">IF(ISERROR($V2254),"",OFFSET('Smelter Look-up'!$C$4,$V2254-4,0)&amp;"")</f>
        <v/>
      </c>
      <c r="S2254" s="224" t="str">
        <f t="shared" ca="1" si="108"/>
        <v/>
      </c>
      <c r="T2254" s="224" t="str">
        <f ca="1">IF(B2254="","",IF(ISERROR(MATCH($J2254,SorP!$B$1:$B$6230,0)),"",INDIRECT("'SorP'!$A$"&amp;MATCH($J2254,SorP!$B$1:$B$6230,0))))</f>
        <v/>
      </c>
      <c r="U2254" s="239"/>
      <c r="V2254" s="269" t="e">
        <f>IF(C2254="",NA(),MATCH($B2254&amp;$C2254,'Smelter Look-up'!$J:$J,0))</f>
        <v>#N/A</v>
      </c>
      <c r="W2254" s="270"/>
      <c r="X2254" s="270">
        <f t="shared" ca="1" si="109"/>
        <v>0</v>
      </c>
      <c r="Y2254" s="270"/>
      <c r="Z2254" s="270"/>
      <c r="AB2254" s="272" t="str">
        <f t="shared" si="110"/>
        <v/>
      </c>
    </row>
    <row r="2255" spans="1:28" s="271" customFormat="1" ht="20.25">
      <c r="A2255" s="215"/>
      <c r="B2255" s="216" t="str">
        <f>IF(LEN(A2255)=0,"",INDEX('Smelter Look-up'!$A:$A,MATCH($A2255,'Smelter Look-up'!$E:$E,0)))</f>
        <v/>
      </c>
      <c r="C2255" s="220" t="str">
        <f>IF(LEN(A2255)=0,"",INDEX('Smelter Look-up'!$C:$C,MATCH($A2255,'Smelter Look-up'!$E:$E,0)))</f>
        <v/>
      </c>
      <c r="D2255" s="216"/>
      <c r="E2255" s="216" t="str">
        <f ca="1">IF(ISERROR($V2255),"",OFFSET('Smelter Look-up'!$D$4,$V2255-4,0)&amp;"")</f>
        <v/>
      </c>
      <c r="F2255" s="216" t="str">
        <f ca="1">IF(ISERROR($V2255),"",OFFSET('Smelter Look-up'!$E$4,$V2255-4,0))</f>
        <v/>
      </c>
      <c r="G2255" s="216" t="str">
        <f ca="1">IF(C2255=$X$4,"Enter smelter details", IF(ISERROR($V2255),"",OFFSET('Smelter Look-up'!$F$4,$V2255-4,0)))</f>
        <v/>
      </c>
      <c r="H2255" s="217" t="str">
        <f ca="1">IF(ISERROR($V2255),"",OFFSET('Smelter Look-up'!$G$4,$V2255-4,0))</f>
        <v/>
      </c>
      <c r="I2255" s="218" t="str">
        <f ca="1">IF(ISERROR($V2255),"",OFFSET('Smelter Look-up'!$H$4,$V2255-4,0))</f>
        <v/>
      </c>
      <c r="J2255" s="218" t="str">
        <f ca="1">IF(ISERROR($V2255),"",OFFSET('Smelter Look-up'!$I$4,$V2255-4,0))</f>
        <v/>
      </c>
      <c r="K2255" s="267"/>
      <c r="L2255" s="267"/>
      <c r="M2255" s="267"/>
      <c r="N2255" s="267"/>
      <c r="O2255" s="267"/>
      <c r="P2255" s="219"/>
      <c r="Q2255" s="268"/>
      <c r="R2255" s="216" t="str">
        <f ca="1">IF(ISERROR($V2255),"",OFFSET('Smelter Look-up'!$C$4,$V2255-4,0)&amp;"")</f>
        <v/>
      </c>
      <c r="S2255" s="224" t="str">
        <f t="shared" ca="1" si="108"/>
        <v/>
      </c>
      <c r="T2255" s="224" t="str">
        <f ca="1">IF(B2255="","",IF(ISERROR(MATCH($J2255,SorP!$B$1:$B$6230,0)),"",INDIRECT("'SorP'!$A$"&amp;MATCH($J2255,SorP!$B$1:$B$6230,0))))</f>
        <v/>
      </c>
      <c r="U2255" s="239"/>
      <c r="V2255" s="269" t="e">
        <f>IF(C2255="",NA(),MATCH($B2255&amp;$C2255,'Smelter Look-up'!$J:$J,0))</f>
        <v>#N/A</v>
      </c>
      <c r="W2255" s="270"/>
      <c r="X2255" s="270">
        <f t="shared" ca="1" si="109"/>
        <v>0</v>
      </c>
      <c r="Y2255" s="270"/>
      <c r="Z2255" s="270"/>
      <c r="AB2255" s="272" t="str">
        <f t="shared" si="110"/>
        <v/>
      </c>
    </row>
    <row r="2256" spans="1:28" s="271" customFormat="1" ht="20.25">
      <c r="A2256" s="215"/>
      <c r="B2256" s="216" t="str">
        <f>IF(LEN(A2256)=0,"",INDEX('Smelter Look-up'!$A:$A,MATCH($A2256,'Smelter Look-up'!$E:$E,0)))</f>
        <v/>
      </c>
      <c r="C2256" s="220" t="str">
        <f>IF(LEN(A2256)=0,"",INDEX('Smelter Look-up'!$C:$C,MATCH($A2256,'Smelter Look-up'!$E:$E,0)))</f>
        <v/>
      </c>
      <c r="D2256" s="216"/>
      <c r="E2256" s="216" t="str">
        <f ca="1">IF(ISERROR($V2256),"",OFFSET('Smelter Look-up'!$D$4,$V2256-4,0)&amp;"")</f>
        <v/>
      </c>
      <c r="F2256" s="216" t="str">
        <f ca="1">IF(ISERROR($V2256),"",OFFSET('Smelter Look-up'!$E$4,$V2256-4,0))</f>
        <v/>
      </c>
      <c r="G2256" s="216" t="str">
        <f ca="1">IF(C2256=$X$4,"Enter smelter details", IF(ISERROR($V2256),"",OFFSET('Smelter Look-up'!$F$4,$V2256-4,0)))</f>
        <v/>
      </c>
      <c r="H2256" s="217" t="str">
        <f ca="1">IF(ISERROR($V2256),"",OFFSET('Smelter Look-up'!$G$4,$V2256-4,0))</f>
        <v/>
      </c>
      <c r="I2256" s="218" t="str">
        <f ca="1">IF(ISERROR($V2256),"",OFFSET('Smelter Look-up'!$H$4,$V2256-4,0))</f>
        <v/>
      </c>
      <c r="J2256" s="218" t="str">
        <f ca="1">IF(ISERROR($V2256),"",OFFSET('Smelter Look-up'!$I$4,$V2256-4,0))</f>
        <v/>
      </c>
      <c r="K2256" s="267"/>
      <c r="L2256" s="267"/>
      <c r="M2256" s="267"/>
      <c r="N2256" s="267"/>
      <c r="O2256" s="267"/>
      <c r="P2256" s="219"/>
      <c r="Q2256" s="268"/>
      <c r="R2256" s="216" t="str">
        <f ca="1">IF(ISERROR($V2256),"",OFFSET('Smelter Look-up'!$C$4,$V2256-4,0)&amp;"")</f>
        <v/>
      </c>
      <c r="S2256" s="224" t="str">
        <f t="shared" ca="1" si="108"/>
        <v/>
      </c>
      <c r="T2256" s="224" t="str">
        <f ca="1">IF(B2256="","",IF(ISERROR(MATCH($J2256,SorP!$B$1:$B$6230,0)),"",INDIRECT("'SorP'!$A$"&amp;MATCH($J2256,SorP!$B$1:$B$6230,0))))</f>
        <v/>
      </c>
      <c r="U2256" s="239"/>
      <c r="V2256" s="269" t="e">
        <f>IF(C2256="",NA(),MATCH($B2256&amp;$C2256,'Smelter Look-up'!$J:$J,0))</f>
        <v>#N/A</v>
      </c>
      <c r="W2256" s="270"/>
      <c r="X2256" s="270">
        <f t="shared" ca="1" si="109"/>
        <v>0</v>
      </c>
      <c r="Y2256" s="270"/>
      <c r="Z2256" s="270"/>
      <c r="AB2256" s="272" t="str">
        <f t="shared" si="110"/>
        <v/>
      </c>
    </row>
    <row r="2257" spans="1:28" s="271" customFormat="1" ht="20.25">
      <c r="A2257" s="215"/>
      <c r="B2257" s="216" t="str">
        <f>IF(LEN(A2257)=0,"",INDEX('Smelter Look-up'!$A:$A,MATCH($A2257,'Smelter Look-up'!$E:$E,0)))</f>
        <v/>
      </c>
      <c r="C2257" s="220" t="str">
        <f>IF(LEN(A2257)=0,"",INDEX('Smelter Look-up'!$C:$C,MATCH($A2257,'Smelter Look-up'!$E:$E,0)))</f>
        <v/>
      </c>
      <c r="D2257" s="216"/>
      <c r="E2257" s="216" t="str">
        <f ca="1">IF(ISERROR($V2257),"",OFFSET('Smelter Look-up'!$D$4,$V2257-4,0)&amp;"")</f>
        <v/>
      </c>
      <c r="F2257" s="216" t="str">
        <f ca="1">IF(ISERROR($V2257),"",OFFSET('Smelter Look-up'!$E$4,$V2257-4,0))</f>
        <v/>
      </c>
      <c r="G2257" s="216" t="str">
        <f ca="1">IF(C2257=$X$4,"Enter smelter details", IF(ISERROR($V2257),"",OFFSET('Smelter Look-up'!$F$4,$V2257-4,0)))</f>
        <v/>
      </c>
      <c r="H2257" s="217" t="str">
        <f ca="1">IF(ISERROR($V2257),"",OFFSET('Smelter Look-up'!$G$4,$V2257-4,0))</f>
        <v/>
      </c>
      <c r="I2257" s="218" t="str">
        <f ca="1">IF(ISERROR($V2257),"",OFFSET('Smelter Look-up'!$H$4,$V2257-4,0))</f>
        <v/>
      </c>
      <c r="J2257" s="218" t="str">
        <f ca="1">IF(ISERROR($V2257),"",OFFSET('Smelter Look-up'!$I$4,$V2257-4,0))</f>
        <v/>
      </c>
      <c r="K2257" s="267"/>
      <c r="L2257" s="267"/>
      <c r="M2257" s="267"/>
      <c r="N2257" s="267"/>
      <c r="O2257" s="267"/>
      <c r="P2257" s="219"/>
      <c r="Q2257" s="268"/>
      <c r="R2257" s="216" t="str">
        <f ca="1">IF(ISERROR($V2257),"",OFFSET('Smelter Look-up'!$C$4,$V2257-4,0)&amp;"")</f>
        <v/>
      </c>
      <c r="S2257" s="224" t="str">
        <f t="shared" ca="1" si="108"/>
        <v/>
      </c>
      <c r="T2257" s="224" t="str">
        <f ca="1">IF(B2257="","",IF(ISERROR(MATCH($J2257,SorP!$B$1:$B$6230,0)),"",INDIRECT("'SorP'!$A$"&amp;MATCH($J2257,SorP!$B$1:$B$6230,0))))</f>
        <v/>
      </c>
      <c r="U2257" s="239"/>
      <c r="V2257" s="269" t="e">
        <f>IF(C2257="",NA(),MATCH($B2257&amp;$C2257,'Smelter Look-up'!$J:$J,0))</f>
        <v>#N/A</v>
      </c>
      <c r="W2257" s="270"/>
      <c r="X2257" s="270">
        <f t="shared" ca="1" si="109"/>
        <v>0</v>
      </c>
      <c r="Y2257" s="270"/>
      <c r="Z2257" s="270"/>
      <c r="AB2257" s="272" t="str">
        <f t="shared" si="110"/>
        <v/>
      </c>
    </row>
    <row r="2258" spans="1:28" s="271" customFormat="1" ht="20.25">
      <c r="A2258" s="215"/>
      <c r="B2258" s="216" t="str">
        <f>IF(LEN(A2258)=0,"",INDEX('Smelter Look-up'!$A:$A,MATCH($A2258,'Smelter Look-up'!$E:$E,0)))</f>
        <v/>
      </c>
      <c r="C2258" s="220" t="str">
        <f>IF(LEN(A2258)=0,"",INDEX('Smelter Look-up'!$C:$C,MATCH($A2258,'Smelter Look-up'!$E:$E,0)))</f>
        <v/>
      </c>
      <c r="D2258" s="216"/>
      <c r="E2258" s="216" t="str">
        <f ca="1">IF(ISERROR($V2258),"",OFFSET('Smelter Look-up'!$D$4,$V2258-4,0)&amp;"")</f>
        <v/>
      </c>
      <c r="F2258" s="216" t="str">
        <f ca="1">IF(ISERROR($V2258),"",OFFSET('Smelter Look-up'!$E$4,$V2258-4,0))</f>
        <v/>
      </c>
      <c r="G2258" s="216" t="str">
        <f ca="1">IF(C2258=$X$4,"Enter smelter details", IF(ISERROR($V2258),"",OFFSET('Smelter Look-up'!$F$4,$V2258-4,0)))</f>
        <v/>
      </c>
      <c r="H2258" s="217" t="str">
        <f ca="1">IF(ISERROR($V2258),"",OFFSET('Smelter Look-up'!$G$4,$V2258-4,0))</f>
        <v/>
      </c>
      <c r="I2258" s="218" t="str">
        <f ca="1">IF(ISERROR($V2258),"",OFFSET('Smelter Look-up'!$H$4,$V2258-4,0))</f>
        <v/>
      </c>
      <c r="J2258" s="218" t="str">
        <f ca="1">IF(ISERROR($V2258),"",OFFSET('Smelter Look-up'!$I$4,$V2258-4,0))</f>
        <v/>
      </c>
      <c r="K2258" s="267"/>
      <c r="L2258" s="267"/>
      <c r="M2258" s="267"/>
      <c r="N2258" s="267"/>
      <c r="O2258" s="267"/>
      <c r="P2258" s="219"/>
      <c r="Q2258" s="268"/>
      <c r="R2258" s="216" t="str">
        <f ca="1">IF(ISERROR($V2258),"",OFFSET('Smelter Look-up'!$C$4,$V2258-4,0)&amp;"")</f>
        <v/>
      </c>
      <c r="S2258" s="224" t="str">
        <f t="shared" ca="1" si="108"/>
        <v/>
      </c>
      <c r="T2258" s="224" t="str">
        <f ca="1">IF(B2258="","",IF(ISERROR(MATCH($J2258,SorP!$B$1:$B$6230,0)),"",INDIRECT("'SorP'!$A$"&amp;MATCH($J2258,SorP!$B$1:$B$6230,0))))</f>
        <v/>
      </c>
      <c r="U2258" s="239"/>
      <c r="V2258" s="269" t="e">
        <f>IF(C2258="",NA(),MATCH($B2258&amp;$C2258,'Smelter Look-up'!$J:$J,0))</f>
        <v>#N/A</v>
      </c>
      <c r="W2258" s="270"/>
      <c r="X2258" s="270">
        <f t="shared" ca="1" si="109"/>
        <v>0</v>
      </c>
      <c r="Y2258" s="270"/>
      <c r="Z2258" s="270"/>
      <c r="AB2258" s="272" t="str">
        <f t="shared" si="110"/>
        <v/>
      </c>
    </row>
    <row r="2259" spans="1:28" s="271" customFormat="1" ht="20.25">
      <c r="A2259" s="215"/>
      <c r="B2259" s="216" t="str">
        <f>IF(LEN(A2259)=0,"",INDEX('Smelter Look-up'!$A:$A,MATCH($A2259,'Smelter Look-up'!$E:$E,0)))</f>
        <v/>
      </c>
      <c r="C2259" s="220" t="str">
        <f>IF(LEN(A2259)=0,"",INDEX('Smelter Look-up'!$C:$C,MATCH($A2259,'Smelter Look-up'!$E:$E,0)))</f>
        <v/>
      </c>
      <c r="D2259" s="216"/>
      <c r="E2259" s="216" t="str">
        <f ca="1">IF(ISERROR($V2259),"",OFFSET('Smelter Look-up'!$D$4,$V2259-4,0)&amp;"")</f>
        <v/>
      </c>
      <c r="F2259" s="216" t="str">
        <f ca="1">IF(ISERROR($V2259),"",OFFSET('Smelter Look-up'!$E$4,$V2259-4,0))</f>
        <v/>
      </c>
      <c r="G2259" s="216" t="str">
        <f ca="1">IF(C2259=$X$4,"Enter smelter details", IF(ISERROR($V2259),"",OFFSET('Smelter Look-up'!$F$4,$V2259-4,0)))</f>
        <v/>
      </c>
      <c r="H2259" s="217" t="str">
        <f ca="1">IF(ISERROR($V2259),"",OFFSET('Smelter Look-up'!$G$4,$V2259-4,0))</f>
        <v/>
      </c>
      <c r="I2259" s="218" t="str">
        <f ca="1">IF(ISERROR($V2259),"",OFFSET('Smelter Look-up'!$H$4,$V2259-4,0))</f>
        <v/>
      </c>
      <c r="J2259" s="218" t="str">
        <f ca="1">IF(ISERROR($V2259),"",OFFSET('Smelter Look-up'!$I$4,$V2259-4,0))</f>
        <v/>
      </c>
      <c r="K2259" s="267"/>
      <c r="L2259" s="267"/>
      <c r="M2259" s="267"/>
      <c r="N2259" s="267"/>
      <c r="O2259" s="267"/>
      <c r="P2259" s="219"/>
      <c r="Q2259" s="268"/>
      <c r="R2259" s="216" t="str">
        <f ca="1">IF(ISERROR($V2259),"",OFFSET('Smelter Look-up'!$C$4,$V2259-4,0)&amp;"")</f>
        <v/>
      </c>
      <c r="S2259" s="224" t="str">
        <f t="shared" ca="1" si="108"/>
        <v/>
      </c>
      <c r="T2259" s="224" t="str">
        <f ca="1">IF(B2259="","",IF(ISERROR(MATCH($J2259,SorP!$B$1:$B$6230,0)),"",INDIRECT("'SorP'!$A$"&amp;MATCH($J2259,SorP!$B$1:$B$6230,0))))</f>
        <v/>
      </c>
      <c r="U2259" s="239"/>
      <c r="V2259" s="269" t="e">
        <f>IF(C2259="",NA(),MATCH($B2259&amp;$C2259,'Smelter Look-up'!$J:$J,0))</f>
        <v>#N/A</v>
      </c>
      <c r="W2259" s="270"/>
      <c r="X2259" s="270">
        <f t="shared" ca="1" si="109"/>
        <v>0</v>
      </c>
      <c r="Y2259" s="270"/>
      <c r="Z2259" s="270"/>
      <c r="AB2259" s="272" t="str">
        <f t="shared" si="110"/>
        <v/>
      </c>
    </row>
    <row r="2260" spans="1:28" s="271" customFormat="1" ht="20.25">
      <c r="A2260" s="215"/>
      <c r="B2260" s="216" t="str">
        <f>IF(LEN(A2260)=0,"",INDEX('Smelter Look-up'!$A:$A,MATCH($A2260,'Smelter Look-up'!$E:$E,0)))</f>
        <v/>
      </c>
      <c r="C2260" s="220" t="str">
        <f>IF(LEN(A2260)=0,"",INDEX('Smelter Look-up'!$C:$C,MATCH($A2260,'Smelter Look-up'!$E:$E,0)))</f>
        <v/>
      </c>
      <c r="D2260" s="216"/>
      <c r="E2260" s="216" t="str">
        <f ca="1">IF(ISERROR($V2260),"",OFFSET('Smelter Look-up'!$D$4,$V2260-4,0)&amp;"")</f>
        <v/>
      </c>
      <c r="F2260" s="216" t="str">
        <f ca="1">IF(ISERROR($V2260),"",OFFSET('Smelter Look-up'!$E$4,$V2260-4,0))</f>
        <v/>
      </c>
      <c r="G2260" s="216" t="str">
        <f ca="1">IF(C2260=$X$4,"Enter smelter details", IF(ISERROR($V2260),"",OFFSET('Smelter Look-up'!$F$4,$V2260-4,0)))</f>
        <v/>
      </c>
      <c r="H2260" s="217" t="str">
        <f ca="1">IF(ISERROR($V2260),"",OFFSET('Smelter Look-up'!$G$4,$V2260-4,0))</f>
        <v/>
      </c>
      <c r="I2260" s="218" t="str">
        <f ca="1">IF(ISERROR($V2260),"",OFFSET('Smelter Look-up'!$H$4,$V2260-4,0))</f>
        <v/>
      </c>
      <c r="J2260" s="218" t="str">
        <f ca="1">IF(ISERROR($V2260),"",OFFSET('Smelter Look-up'!$I$4,$V2260-4,0))</f>
        <v/>
      </c>
      <c r="K2260" s="267"/>
      <c r="L2260" s="267"/>
      <c r="M2260" s="267"/>
      <c r="N2260" s="267"/>
      <c r="O2260" s="267"/>
      <c r="P2260" s="219"/>
      <c r="Q2260" s="268"/>
      <c r="R2260" s="216" t="str">
        <f ca="1">IF(ISERROR($V2260),"",OFFSET('Smelter Look-up'!$C$4,$V2260-4,0)&amp;"")</f>
        <v/>
      </c>
      <c r="S2260" s="224" t="str">
        <f t="shared" ca="1" si="108"/>
        <v/>
      </c>
      <c r="T2260" s="224" t="str">
        <f ca="1">IF(B2260="","",IF(ISERROR(MATCH($J2260,SorP!$B$1:$B$6230,0)),"",INDIRECT("'SorP'!$A$"&amp;MATCH($J2260,SorP!$B$1:$B$6230,0))))</f>
        <v/>
      </c>
      <c r="U2260" s="239"/>
      <c r="V2260" s="269" t="e">
        <f>IF(C2260="",NA(),MATCH($B2260&amp;$C2260,'Smelter Look-up'!$J:$J,0))</f>
        <v>#N/A</v>
      </c>
      <c r="W2260" s="270"/>
      <c r="X2260" s="270">
        <f t="shared" ca="1" si="109"/>
        <v>0</v>
      </c>
      <c r="Y2260" s="270"/>
      <c r="Z2260" s="270"/>
      <c r="AB2260" s="272" t="str">
        <f t="shared" si="110"/>
        <v/>
      </c>
    </row>
    <row r="2261" spans="1:28" s="271" customFormat="1" ht="20.25">
      <c r="A2261" s="215"/>
      <c r="B2261" s="216" t="str">
        <f>IF(LEN(A2261)=0,"",INDEX('Smelter Look-up'!$A:$A,MATCH($A2261,'Smelter Look-up'!$E:$E,0)))</f>
        <v/>
      </c>
      <c r="C2261" s="220" t="str">
        <f>IF(LEN(A2261)=0,"",INDEX('Smelter Look-up'!$C:$C,MATCH($A2261,'Smelter Look-up'!$E:$E,0)))</f>
        <v/>
      </c>
      <c r="D2261" s="216"/>
      <c r="E2261" s="216" t="str">
        <f ca="1">IF(ISERROR($V2261),"",OFFSET('Smelter Look-up'!$D$4,$V2261-4,0)&amp;"")</f>
        <v/>
      </c>
      <c r="F2261" s="216" t="str">
        <f ca="1">IF(ISERROR($V2261),"",OFFSET('Smelter Look-up'!$E$4,$V2261-4,0))</f>
        <v/>
      </c>
      <c r="G2261" s="216" t="str">
        <f ca="1">IF(C2261=$X$4,"Enter smelter details", IF(ISERROR($V2261),"",OFFSET('Smelter Look-up'!$F$4,$V2261-4,0)))</f>
        <v/>
      </c>
      <c r="H2261" s="217" t="str">
        <f ca="1">IF(ISERROR($V2261),"",OFFSET('Smelter Look-up'!$G$4,$V2261-4,0))</f>
        <v/>
      </c>
      <c r="I2261" s="218" t="str">
        <f ca="1">IF(ISERROR($V2261),"",OFFSET('Smelter Look-up'!$H$4,$V2261-4,0))</f>
        <v/>
      </c>
      <c r="J2261" s="218" t="str">
        <f ca="1">IF(ISERROR($V2261),"",OFFSET('Smelter Look-up'!$I$4,$V2261-4,0))</f>
        <v/>
      </c>
      <c r="K2261" s="267"/>
      <c r="L2261" s="267"/>
      <c r="M2261" s="267"/>
      <c r="N2261" s="267"/>
      <c r="O2261" s="267"/>
      <c r="P2261" s="219"/>
      <c r="Q2261" s="268"/>
      <c r="R2261" s="216" t="str">
        <f ca="1">IF(ISERROR($V2261),"",OFFSET('Smelter Look-up'!$C$4,$V2261-4,0)&amp;"")</f>
        <v/>
      </c>
      <c r="S2261" s="224" t="str">
        <f t="shared" ca="1" si="108"/>
        <v/>
      </c>
      <c r="T2261" s="224" t="str">
        <f ca="1">IF(B2261="","",IF(ISERROR(MATCH($J2261,SorP!$B$1:$B$6230,0)),"",INDIRECT("'SorP'!$A$"&amp;MATCH($J2261,SorP!$B$1:$B$6230,0))))</f>
        <v/>
      </c>
      <c r="U2261" s="239"/>
      <c r="V2261" s="269" t="e">
        <f>IF(C2261="",NA(),MATCH($B2261&amp;$C2261,'Smelter Look-up'!$J:$J,0))</f>
        <v>#N/A</v>
      </c>
      <c r="W2261" s="270"/>
      <c r="X2261" s="270">
        <f t="shared" ca="1" si="109"/>
        <v>0</v>
      </c>
      <c r="Y2261" s="270"/>
      <c r="Z2261" s="270"/>
      <c r="AB2261" s="272" t="str">
        <f t="shared" si="110"/>
        <v/>
      </c>
    </row>
    <row r="2262" spans="1:28" s="271" customFormat="1" ht="20.25">
      <c r="A2262" s="215"/>
      <c r="B2262" s="216" t="str">
        <f>IF(LEN(A2262)=0,"",INDEX('Smelter Look-up'!$A:$A,MATCH($A2262,'Smelter Look-up'!$E:$E,0)))</f>
        <v/>
      </c>
      <c r="C2262" s="220" t="str">
        <f>IF(LEN(A2262)=0,"",INDEX('Smelter Look-up'!$C:$C,MATCH($A2262,'Smelter Look-up'!$E:$E,0)))</f>
        <v/>
      </c>
      <c r="D2262" s="216"/>
      <c r="E2262" s="216" t="str">
        <f ca="1">IF(ISERROR($V2262),"",OFFSET('Smelter Look-up'!$D$4,$V2262-4,0)&amp;"")</f>
        <v/>
      </c>
      <c r="F2262" s="216" t="str">
        <f ca="1">IF(ISERROR($V2262),"",OFFSET('Smelter Look-up'!$E$4,$V2262-4,0))</f>
        <v/>
      </c>
      <c r="G2262" s="216" t="str">
        <f ca="1">IF(C2262=$X$4,"Enter smelter details", IF(ISERROR($V2262),"",OFFSET('Smelter Look-up'!$F$4,$V2262-4,0)))</f>
        <v/>
      </c>
      <c r="H2262" s="217" t="str">
        <f ca="1">IF(ISERROR($V2262),"",OFFSET('Smelter Look-up'!$G$4,$V2262-4,0))</f>
        <v/>
      </c>
      <c r="I2262" s="218" t="str">
        <f ca="1">IF(ISERROR($V2262),"",OFFSET('Smelter Look-up'!$H$4,$V2262-4,0))</f>
        <v/>
      </c>
      <c r="J2262" s="218" t="str">
        <f ca="1">IF(ISERROR($V2262),"",OFFSET('Smelter Look-up'!$I$4,$V2262-4,0))</f>
        <v/>
      </c>
      <c r="K2262" s="267"/>
      <c r="L2262" s="267"/>
      <c r="M2262" s="267"/>
      <c r="N2262" s="267"/>
      <c r="O2262" s="267"/>
      <c r="P2262" s="219"/>
      <c r="Q2262" s="268"/>
      <c r="R2262" s="216" t="str">
        <f ca="1">IF(ISERROR($V2262),"",OFFSET('Smelter Look-up'!$C$4,$V2262-4,0)&amp;"")</f>
        <v/>
      </c>
      <c r="S2262" s="224" t="str">
        <f t="shared" ca="1" si="108"/>
        <v/>
      </c>
      <c r="T2262" s="224" t="str">
        <f ca="1">IF(B2262="","",IF(ISERROR(MATCH($J2262,SorP!$B$1:$B$6230,0)),"",INDIRECT("'SorP'!$A$"&amp;MATCH($J2262,SorP!$B$1:$B$6230,0))))</f>
        <v/>
      </c>
      <c r="U2262" s="239"/>
      <c r="V2262" s="269" t="e">
        <f>IF(C2262="",NA(),MATCH($B2262&amp;$C2262,'Smelter Look-up'!$J:$J,0))</f>
        <v>#N/A</v>
      </c>
      <c r="W2262" s="270"/>
      <c r="X2262" s="270">
        <f t="shared" ca="1" si="109"/>
        <v>0</v>
      </c>
      <c r="Y2262" s="270"/>
      <c r="Z2262" s="270"/>
      <c r="AB2262" s="272" t="str">
        <f t="shared" si="110"/>
        <v/>
      </c>
    </row>
    <row r="2263" spans="1:28" s="271" customFormat="1" ht="20.25">
      <c r="A2263" s="215"/>
      <c r="B2263" s="216" t="str">
        <f>IF(LEN(A2263)=0,"",INDEX('Smelter Look-up'!$A:$A,MATCH($A2263,'Smelter Look-up'!$E:$E,0)))</f>
        <v/>
      </c>
      <c r="C2263" s="220" t="str">
        <f>IF(LEN(A2263)=0,"",INDEX('Smelter Look-up'!$C:$C,MATCH($A2263,'Smelter Look-up'!$E:$E,0)))</f>
        <v/>
      </c>
      <c r="D2263" s="216"/>
      <c r="E2263" s="216" t="str">
        <f ca="1">IF(ISERROR($V2263),"",OFFSET('Smelter Look-up'!$D$4,$V2263-4,0)&amp;"")</f>
        <v/>
      </c>
      <c r="F2263" s="216" t="str">
        <f ca="1">IF(ISERROR($V2263),"",OFFSET('Smelter Look-up'!$E$4,$V2263-4,0))</f>
        <v/>
      </c>
      <c r="G2263" s="216" t="str">
        <f ca="1">IF(C2263=$X$4,"Enter smelter details", IF(ISERROR($V2263),"",OFFSET('Smelter Look-up'!$F$4,$V2263-4,0)))</f>
        <v/>
      </c>
      <c r="H2263" s="217" t="str">
        <f ca="1">IF(ISERROR($V2263),"",OFFSET('Smelter Look-up'!$G$4,$V2263-4,0))</f>
        <v/>
      </c>
      <c r="I2263" s="218" t="str">
        <f ca="1">IF(ISERROR($V2263),"",OFFSET('Smelter Look-up'!$H$4,$V2263-4,0))</f>
        <v/>
      </c>
      <c r="J2263" s="218" t="str">
        <f ca="1">IF(ISERROR($V2263),"",OFFSET('Smelter Look-up'!$I$4,$V2263-4,0))</f>
        <v/>
      </c>
      <c r="K2263" s="267"/>
      <c r="L2263" s="267"/>
      <c r="M2263" s="267"/>
      <c r="N2263" s="267"/>
      <c r="O2263" s="267"/>
      <c r="P2263" s="219"/>
      <c r="Q2263" s="268"/>
      <c r="R2263" s="216" t="str">
        <f ca="1">IF(ISERROR($V2263),"",OFFSET('Smelter Look-up'!$C$4,$V2263-4,0)&amp;"")</f>
        <v/>
      </c>
      <c r="S2263" s="224" t="str">
        <f t="shared" ca="1" si="108"/>
        <v/>
      </c>
      <c r="T2263" s="224" t="str">
        <f ca="1">IF(B2263="","",IF(ISERROR(MATCH($J2263,SorP!$B$1:$B$6230,0)),"",INDIRECT("'SorP'!$A$"&amp;MATCH($J2263,SorP!$B$1:$B$6230,0))))</f>
        <v/>
      </c>
      <c r="U2263" s="239"/>
      <c r="V2263" s="269" t="e">
        <f>IF(C2263="",NA(),MATCH($B2263&amp;$C2263,'Smelter Look-up'!$J:$J,0))</f>
        <v>#N/A</v>
      </c>
      <c r="W2263" s="270"/>
      <c r="X2263" s="270">
        <f t="shared" ca="1" si="109"/>
        <v>0</v>
      </c>
      <c r="Y2263" s="270"/>
      <c r="Z2263" s="270"/>
      <c r="AB2263" s="272" t="str">
        <f t="shared" si="110"/>
        <v/>
      </c>
    </row>
    <row r="2264" spans="1:28" s="271" customFormat="1" ht="20.25">
      <c r="A2264" s="215"/>
      <c r="B2264" s="216" t="str">
        <f>IF(LEN(A2264)=0,"",INDEX('Smelter Look-up'!$A:$A,MATCH($A2264,'Smelter Look-up'!$E:$E,0)))</f>
        <v/>
      </c>
      <c r="C2264" s="220" t="str">
        <f>IF(LEN(A2264)=0,"",INDEX('Smelter Look-up'!$C:$C,MATCH($A2264,'Smelter Look-up'!$E:$E,0)))</f>
        <v/>
      </c>
      <c r="D2264" s="216"/>
      <c r="E2264" s="216" t="str">
        <f ca="1">IF(ISERROR($V2264),"",OFFSET('Smelter Look-up'!$D$4,$V2264-4,0)&amp;"")</f>
        <v/>
      </c>
      <c r="F2264" s="216" t="str">
        <f ca="1">IF(ISERROR($V2264),"",OFFSET('Smelter Look-up'!$E$4,$V2264-4,0))</f>
        <v/>
      </c>
      <c r="G2264" s="216" t="str">
        <f ca="1">IF(C2264=$X$4,"Enter smelter details", IF(ISERROR($V2264),"",OFFSET('Smelter Look-up'!$F$4,$V2264-4,0)))</f>
        <v/>
      </c>
      <c r="H2264" s="217" t="str">
        <f ca="1">IF(ISERROR($V2264),"",OFFSET('Smelter Look-up'!$G$4,$V2264-4,0))</f>
        <v/>
      </c>
      <c r="I2264" s="218" t="str">
        <f ca="1">IF(ISERROR($V2264),"",OFFSET('Smelter Look-up'!$H$4,$V2264-4,0))</f>
        <v/>
      </c>
      <c r="J2264" s="218" t="str">
        <f ca="1">IF(ISERROR($V2264),"",OFFSET('Smelter Look-up'!$I$4,$V2264-4,0))</f>
        <v/>
      </c>
      <c r="K2264" s="267"/>
      <c r="L2264" s="267"/>
      <c r="M2264" s="267"/>
      <c r="N2264" s="267"/>
      <c r="O2264" s="267"/>
      <c r="P2264" s="219"/>
      <c r="Q2264" s="268"/>
      <c r="R2264" s="216" t="str">
        <f ca="1">IF(ISERROR($V2264),"",OFFSET('Smelter Look-up'!$C$4,$V2264-4,0)&amp;"")</f>
        <v/>
      </c>
      <c r="S2264" s="224" t="str">
        <f t="shared" ca="1" si="108"/>
        <v/>
      </c>
      <c r="T2264" s="224" t="str">
        <f ca="1">IF(B2264="","",IF(ISERROR(MATCH($J2264,SorP!$B$1:$B$6230,0)),"",INDIRECT("'SorP'!$A$"&amp;MATCH($J2264,SorP!$B$1:$B$6230,0))))</f>
        <v/>
      </c>
      <c r="U2264" s="239"/>
      <c r="V2264" s="269" t="e">
        <f>IF(C2264="",NA(),MATCH($B2264&amp;$C2264,'Smelter Look-up'!$J:$J,0))</f>
        <v>#N/A</v>
      </c>
      <c r="W2264" s="270"/>
      <c r="X2264" s="270">
        <f t="shared" ca="1" si="109"/>
        <v>0</v>
      </c>
      <c r="Y2264" s="270"/>
      <c r="Z2264" s="270"/>
      <c r="AB2264" s="272" t="str">
        <f t="shared" si="110"/>
        <v/>
      </c>
    </row>
    <row r="2265" spans="1:28" s="271" customFormat="1" ht="20.25">
      <c r="A2265" s="215"/>
      <c r="B2265" s="216" t="str">
        <f>IF(LEN(A2265)=0,"",INDEX('Smelter Look-up'!$A:$A,MATCH($A2265,'Smelter Look-up'!$E:$E,0)))</f>
        <v/>
      </c>
      <c r="C2265" s="220" t="str">
        <f>IF(LEN(A2265)=0,"",INDEX('Smelter Look-up'!$C:$C,MATCH($A2265,'Smelter Look-up'!$E:$E,0)))</f>
        <v/>
      </c>
      <c r="D2265" s="216"/>
      <c r="E2265" s="216" t="str">
        <f ca="1">IF(ISERROR($V2265),"",OFFSET('Smelter Look-up'!$D$4,$V2265-4,0)&amp;"")</f>
        <v/>
      </c>
      <c r="F2265" s="216" t="str">
        <f ca="1">IF(ISERROR($V2265),"",OFFSET('Smelter Look-up'!$E$4,$V2265-4,0))</f>
        <v/>
      </c>
      <c r="G2265" s="216" t="str">
        <f ca="1">IF(C2265=$X$4,"Enter smelter details", IF(ISERROR($V2265),"",OFFSET('Smelter Look-up'!$F$4,$V2265-4,0)))</f>
        <v/>
      </c>
      <c r="H2265" s="217" t="str">
        <f ca="1">IF(ISERROR($V2265),"",OFFSET('Smelter Look-up'!$G$4,$V2265-4,0))</f>
        <v/>
      </c>
      <c r="I2265" s="218" t="str">
        <f ca="1">IF(ISERROR($V2265),"",OFFSET('Smelter Look-up'!$H$4,$V2265-4,0))</f>
        <v/>
      </c>
      <c r="J2265" s="218" t="str">
        <f ca="1">IF(ISERROR($V2265),"",OFFSET('Smelter Look-up'!$I$4,$V2265-4,0))</f>
        <v/>
      </c>
      <c r="K2265" s="267"/>
      <c r="L2265" s="267"/>
      <c r="M2265" s="267"/>
      <c r="N2265" s="267"/>
      <c r="O2265" s="267"/>
      <c r="P2265" s="219"/>
      <c r="Q2265" s="268"/>
      <c r="R2265" s="216" t="str">
        <f ca="1">IF(ISERROR($V2265),"",OFFSET('Smelter Look-up'!$C$4,$V2265-4,0)&amp;"")</f>
        <v/>
      </c>
      <c r="S2265" s="224" t="str">
        <f t="shared" ca="1" si="108"/>
        <v/>
      </c>
      <c r="T2265" s="224" t="str">
        <f ca="1">IF(B2265="","",IF(ISERROR(MATCH($J2265,SorP!$B$1:$B$6230,0)),"",INDIRECT("'SorP'!$A$"&amp;MATCH($J2265,SorP!$B$1:$B$6230,0))))</f>
        <v/>
      </c>
      <c r="U2265" s="239"/>
      <c r="V2265" s="269" t="e">
        <f>IF(C2265="",NA(),MATCH($B2265&amp;$C2265,'Smelter Look-up'!$J:$J,0))</f>
        <v>#N/A</v>
      </c>
      <c r="W2265" s="270"/>
      <c r="X2265" s="270">
        <f t="shared" ca="1" si="109"/>
        <v>0</v>
      </c>
      <c r="Y2265" s="270"/>
      <c r="Z2265" s="270"/>
      <c r="AB2265" s="272" t="str">
        <f t="shared" si="110"/>
        <v/>
      </c>
    </row>
    <row r="2266" spans="1:28" s="271" customFormat="1" ht="20.25">
      <c r="A2266" s="215"/>
      <c r="B2266" s="216" t="str">
        <f>IF(LEN(A2266)=0,"",INDEX('Smelter Look-up'!$A:$A,MATCH($A2266,'Smelter Look-up'!$E:$E,0)))</f>
        <v/>
      </c>
      <c r="C2266" s="220" t="str">
        <f>IF(LEN(A2266)=0,"",INDEX('Smelter Look-up'!$C:$C,MATCH($A2266,'Smelter Look-up'!$E:$E,0)))</f>
        <v/>
      </c>
      <c r="D2266" s="216"/>
      <c r="E2266" s="216" t="str">
        <f ca="1">IF(ISERROR($V2266),"",OFFSET('Smelter Look-up'!$D$4,$V2266-4,0)&amp;"")</f>
        <v/>
      </c>
      <c r="F2266" s="216" t="str">
        <f ca="1">IF(ISERROR($V2266),"",OFFSET('Smelter Look-up'!$E$4,$V2266-4,0))</f>
        <v/>
      </c>
      <c r="G2266" s="216" t="str">
        <f ca="1">IF(C2266=$X$4,"Enter smelter details", IF(ISERROR($V2266),"",OFFSET('Smelter Look-up'!$F$4,$V2266-4,0)))</f>
        <v/>
      </c>
      <c r="H2266" s="217" t="str">
        <f ca="1">IF(ISERROR($V2266),"",OFFSET('Smelter Look-up'!$G$4,$V2266-4,0))</f>
        <v/>
      </c>
      <c r="I2266" s="218" t="str">
        <f ca="1">IF(ISERROR($V2266),"",OFFSET('Smelter Look-up'!$H$4,$V2266-4,0))</f>
        <v/>
      </c>
      <c r="J2266" s="218" t="str">
        <f ca="1">IF(ISERROR($V2266),"",OFFSET('Smelter Look-up'!$I$4,$V2266-4,0))</f>
        <v/>
      </c>
      <c r="K2266" s="267"/>
      <c r="L2266" s="267"/>
      <c r="M2266" s="267"/>
      <c r="N2266" s="267"/>
      <c r="O2266" s="267"/>
      <c r="P2266" s="219"/>
      <c r="Q2266" s="268"/>
      <c r="R2266" s="216" t="str">
        <f ca="1">IF(ISERROR($V2266),"",OFFSET('Smelter Look-up'!$C$4,$V2266-4,0)&amp;"")</f>
        <v/>
      </c>
      <c r="S2266" s="224" t="str">
        <f t="shared" ca="1" si="108"/>
        <v/>
      </c>
      <c r="T2266" s="224" t="str">
        <f ca="1">IF(B2266="","",IF(ISERROR(MATCH($J2266,SorP!$B$1:$B$6230,0)),"",INDIRECT("'SorP'!$A$"&amp;MATCH($J2266,SorP!$B$1:$B$6230,0))))</f>
        <v/>
      </c>
      <c r="U2266" s="239"/>
      <c r="V2266" s="269" t="e">
        <f>IF(C2266="",NA(),MATCH($B2266&amp;$C2266,'Smelter Look-up'!$J:$J,0))</f>
        <v>#N/A</v>
      </c>
      <c r="W2266" s="270"/>
      <c r="X2266" s="270">
        <f t="shared" ca="1" si="109"/>
        <v>0</v>
      </c>
      <c r="Y2266" s="270"/>
      <c r="Z2266" s="270"/>
      <c r="AB2266" s="272" t="str">
        <f t="shared" si="110"/>
        <v/>
      </c>
    </row>
    <row r="2267" spans="1:28" s="271" customFormat="1" ht="20.25">
      <c r="A2267" s="215"/>
      <c r="B2267" s="216" t="str">
        <f>IF(LEN(A2267)=0,"",INDEX('Smelter Look-up'!$A:$A,MATCH($A2267,'Smelter Look-up'!$E:$E,0)))</f>
        <v/>
      </c>
      <c r="C2267" s="220" t="str">
        <f>IF(LEN(A2267)=0,"",INDEX('Smelter Look-up'!$C:$C,MATCH($A2267,'Smelter Look-up'!$E:$E,0)))</f>
        <v/>
      </c>
      <c r="D2267" s="216"/>
      <c r="E2267" s="216" t="str">
        <f ca="1">IF(ISERROR($V2267),"",OFFSET('Smelter Look-up'!$D$4,$V2267-4,0)&amp;"")</f>
        <v/>
      </c>
      <c r="F2267" s="216" t="str">
        <f ca="1">IF(ISERROR($V2267),"",OFFSET('Smelter Look-up'!$E$4,$V2267-4,0))</f>
        <v/>
      </c>
      <c r="G2267" s="216" t="str">
        <f ca="1">IF(C2267=$X$4,"Enter smelter details", IF(ISERROR($V2267),"",OFFSET('Smelter Look-up'!$F$4,$V2267-4,0)))</f>
        <v/>
      </c>
      <c r="H2267" s="217" t="str">
        <f ca="1">IF(ISERROR($V2267),"",OFFSET('Smelter Look-up'!$G$4,$V2267-4,0))</f>
        <v/>
      </c>
      <c r="I2267" s="218" t="str">
        <f ca="1">IF(ISERROR($V2267),"",OFFSET('Smelter Look-up'!$H$4,$V2267-4,0))</f>
        <v/>
      </c>
      <c r="J2267" s="218" t="str">
        <f ca="1">IF(ISERROR($V2267),"",OFFSET('Smelter Look-up'!$I$4,$V2267-4,0))</f>
        <v/>
      </c>
      <c r="K2267" s="267"/>
      <c r="L2267" s="267"/>
      <c r="M2267" s="267"/>
      <c r="N2267" s="267"/>
      <c r="O2267" s="267"/>
      <c r="P2267" s="219"/>
      <c r="Q2267" s="268"/>
      <c r="R2267" s="216" t="str">
        <f ca="1">IF(ISERROR($V2267),"",OFFSET('Smelter Look-up'!$C$4,$V2267-4,0)&amp;"")</f>
        <v/>
      </c>
      <c r="S2267" s="224" t="str">
        <f t="shared" ca="1" si="108"/>
        <v/>
      </c>
      <c r="T2267" s="224" t="str">
        <f ca="1">IF(B2267="","",IF(ISERROR(MATCH($J2267,SorP!$B$1:$B$6230,0)),"",INDIRECT("'SorP'!$A$"&amp;MATCH($J2267,SorP!$B$1:$B$6230,0))))</f>
        <v/>
      </c>
      <c r="U2267" s="239"/>
      <c r="V2267" s="269" t="e">
        <f>IF(C2267="",NA(),MATCH($B2267&amp;$C2267,'Smelter Look-up'!$J:$J,0))</f>
        <v>#N/A</v>
      </c>
      <c r="W2267" s="270"/>
      <c r="X2267" s="270">
        <f t="shared" ca="1" si="109"/>
        <v>0</v>
      </c>
      <c r="Y2267" s="270"/>
      <c r="Z2267" s="270"/>
      <c r="AB2267" s="272" t="str">
        <f t="shared" si="110"/>
        <v/>
      </c>
    </row>
    <row r="2268" spans="1:28" s="271" customFormat="1" ht="20.25">
      <c r="A2268" s="215"/>
      <c r="B2268" s="216" t="str">
        <f>IF(LEN(A2268)=0,"",INDEX('Smelter Look-up'!$A:$A,MATCH($A2268,'Smelter Look-up'!$E:$E,0)))</f>
        <v/>
      </c>
      <c r="C2268" s="220" t="str">
        <f>IF(LEN(A2268)=0,"",INDEX('Smelter Look-up'!$C:$C,MATCH($A2268,'Smelter Look-up'!$E:$E,0)))</f>
        <v/>
      </c>
      <c r="D2268" s="216"/>
      <c r="E2268" s="216" t="str">
        <f ca="1">IF(ISERROR($V2268),"",OFFSET('Smelter Look-up'!$D$4,$V2268-4,0)&amp;"")</f>
        <v/>
      </c>
      <c r="F2268" s="216" t="str">
        <f ca="1">IF(ISERROR($V2268),"",OFFSET('Smelter Look-up'!$E$4,$V2268-4,0))</f>
        <v/>
      </c>
      <c r="G2268" s="216" t="str">
        <f ca="1">IF(C2268=$X$4,"Enter smelter details", IF(ISERROR($V2268),"",OFFSET('Smelter Look-up'!$F$4,$V2268-4,0)))</f>
        <v/>
      </c>
      <c r="H2268" s="217" t="str">
        <f ca="1">IF(ISERROR($V2268),"",OFFSET('Smelter Look-up'!$G$4,$V2268-4,0))</f>
        <v/>
      </c>
      <c r="I2268" s="218" t="str">
        <f ca="1">IF(ISERROR($V2268),"",OFFSET('Smelter Look-up'!$H$4,$V2268-4,0))</f>
        <v/>
      </c>
      <c r="J2268" s="218" t="str">
        <f ca="1">IF(ISERROR($V2268),"",OFFSET('Smelter Look-up'!$I$4,$V2268-4,0))</f>
        <v/>
      </c>
      <c r="K2268" s="267"/>
      <c r="L2268" s="267"/>
      <c r="M2268" s="267"/>
      <c r="N2268" s="267"/>
      <c r="O2268" s="267"/>
      <c r="P2268" s="219"/>
      <c r="Q2268" s="268"/>
      <c r="R2268" s="216" t="str">
        <f ca="1">IF(ISERROR($V2268),"",OFFSET('Smelter Look-up'!$C$4,$V2268-4,0)&amp;"")</f>
        <v/>
      </c>
      <c r="S2268" s="224" t="str">
        <f t="shared" ca="1" si="108"/>
        <v/>
      </c>
      <c r="T2268" s="224" t="str">
        <f ca="1">IF(B2268="","",IF(ISERROR(MATCH($J2268,SorP!$B$1:$B$6230,0)),"",INDIRECT("'SorP'!$A$"&amp;MATCH($J2268,SorP!$B$1:$B$6230,0))))</f>
        <v/>
      </c>
      <c r="U2268" s="239"/>
      <c r="V2268" s="269" t="e">
        <f>IF(C2268="",NA(),MATCH($B2268&amp;$C2268,'Smelter Look-up'!$J:$J,0))</f>
        <v>#N/A</v>
      </c>
      <c r="W2268" s="270"/>
      <c r="X2268" s="270">
        <f t="shared" ca="1" si="109"/>
        <v>0</v>
      </c>
      <c r="Y2268" s="270"/>
      <c r="Z2268" s="270"/>
      <c r="AB2268" s="272" t="str">
        <f t="shared" si="110"/>
        <v/>
      </c>
    </row>
    <row r="2269" spans="1:28" s="271" customFormat="1" ht="20.25">
      <c r="A2269" s="215"/>
      <c r="B2269" s="216" t="str">
        <f>IF(LEN(A2269)=0,"",INDEX('Smelter Look-up'!$A:$A,MATCH($A2269,'Smelter Look-up'!$E:$E,0)))</f>
        <v/>
      </c>
      <c r="C2269" s="220" t="str">
        <f>IF(LEN(A2269)=0,"",INDEX('Smelter Look-up'!$C:$C,MATCH($A2269,'Smelter Look-up'!$E:$E,0)))</f>
        <v/>
      </c>
      <c r="D2269" s="216"/>
      <c r="E2269" s="216" t="str">
        <f ca="1">IF(ISERROR($V2269),"",OFFSET('Smelter Look-up'!$D$4,$V2269-4,0)&amp;"")</f>
        <v/>
      </c>
      <c r="F2269" s="216" t="str">
        <f ca="1">IF(ISERROR($V2269),"",OFFSET('Smelter Look-up'!$E$4,$V2269-4,0))</f>
        <v/>
      </c>
      <c r="G2269" s="216" t="str">
        <f ca="1">IF(C2269=$X$4,"Enter smelter details", IF(ISERROR($V2269),"",OFFSET('Smelter Look-up'!$F$4,$V2269-4,0)))</f>
        <v/>
      </c>
      <c r="H2269" s="217" t="str">
        <f ca="1">IF(ISERROR($V2269),"",OFFSET('Smelter Look-up'!$G$4,$V2269-4,0))</f>
        <v/>
      </c>
      <c r="I2269" s="218" t="str">
        <f ca="1">IF(ISERROR($V2269),"",OFFSET('Smelter Look-up'!$H$4,$V2269-4,0))</f>
        <v/>
      </c>
      <c r="J2269" s="218" t="str">
        <f ca="1">IF(ISERROR($V2269),"",OFFSET('Smelter Look-up'!$I$4,$V2269-4,0))</f>
        <v/>
      </c>
      <c r="K2269" s="267"/>
      <c r="L2269" s="267"/>
      <c r="M2269" s="267"/>
      <c r="N2269" s="267"/>
      <c r="O2269" s="267"/>
      <c r="P2269" s="219"/>
      <c r="Q2269" s="268"/>
      <c r="R2269" s="216" t="str">
        <f ca="1">IF(ISERROR($V2269),"",OFFSET('Smelter Look-up'!$C$4,$V2269-4,0)&amp;"")</f>
        <v/>
      </c>
      <c r="S2269" s="224" t="str">
        <f t="shared" ca="1" si="108"/>
        <v/>
      </c>
      <c r="T2269" s="224" t="str">
        <f ca="1">IF(B2269="","",IF(ISERROR(MATCH($J2269,SorP!$B$1:$B$6230,0)),"",INDIRECT("'SorP'!$A$"&amp;MATCH($J2269,SorP!$B$1:$B$6230,0))))</f>
        <v/>
      </c>
      <c r="U2269" s="239"/>
      <c r="V2269" s="269" t="e">
        <f>IF(C2269="",NA(),MATCH($B2269&amp;$C2269,'Smelter Look-up'!$J:$J,0))</f>
        <v>#N/A</v>
      </c>
      <c r="W2269" s="270"/>
      <c r="X2269" s="270">
        <f t="shared" ca="1" si="109"/>
        <v>0</v>
      </c>
      <c r="Y2269" s="270"/>
      <c r="Z2269" s="270"/>
      <c r="AB2269" s="272" t="str">
        <f t="shared" si="110"/>
        <v/>
      </c>
    </row>
    <row r="2270" spans="1:28" s="271" customFormat="1" ht="20.25">
      <c r="A2270" s="215"/>
      <c r="B2270" s="216" t="str">
        <f>IF(LEN(A2270)=0,"",INDEX('Smelter Look-up'!$A:$A,MATCH($A2270,'Smelter Look-up'!$E:$E,0)))</f>
        <v/>
      </c>
      <c r="C2270" s="220" t="str">
        <f>IF(LEN(A2270)=0,"",INDEX('Smelter Look-up'!$C:$C,MATCH($A2270,'Smelter Look-up'!$E:$E,0)))</f>
        <v/>
      </c>
      <c r="D2270" s="216"/>
      <c r="E2270" s="216" t="str">
        <f ca="1">IF(ISERROR($V2270),"",OFFSET('Smelter Look-up'!$D$4,$V2270-4,0)&amp;"")</f>
        <v/>
      </c>
      <c r="F2270" s="216" t="str">
        <f ca="1">IF(ISERROR($V2270),"",OFFSET('Smelter Look-up'!$E$4,$V2270-4,0))</f>
        <v/>
      </c>
      <c r="G2270" s="216" t="str">
        <f ca="1">IF(C2270=$X$4,"Enter smelter details", IF(ISERROR($V2270),"",OFFSET('Smelter Look-up'!$F$4,$V2270-4,0)))</f>
        <v/>
      </c>
      <c r="H2270" s="217" t="str">
        <f ca="1">IF(ISERROR($V2270),"",OFFSET('Smelter Look-up'!$G$4,$V2270-4,0))</f>
        <v/>
      </c>
      <c r="I2270" s="218" t="str">
        <f ca="1">IF(ISERROR($V2270),"",OFFSET('Smelter Look-up'!$H$4,$V2270-4,0))</f>
        <v/>
      </c>
      <c r="J2270" s="218" t="str">
        <f ca="1">IF(ISERROR($V2270),"",OFFSET('Smelter Look-up'!$I$4,$V2270-4,0))</f>
        <v/>
      </c>
      <c r="K2270" s="267"/>
      <c r="L2270" s="267"/>
      <c r="M2270" s="267"/>
      <c r="N2270" s="267"/>
      <c r="O2270" s="267"/>
      <c r="P2270" s="219"/>
      <c r="Q2270" s="268"/>
      <c r="R2270" s="216" t="str">
        <f ca="1">IF(ISERROR($V2270),"",OFFSET('Smelter Look-up'!$C$4,$V2270-4,0)&amp;"")</f>
        <v/>
      </c>
      <c r="S2270" s="224" t="str">
        <f t="shared" ca="1" si="108"/>
        <v/>
      </c>
      <c r="T2270" s="224" t="str">
        <f ca="1">IF(B2270="","",IF(ISERROR(MATCH($J2270,SorP!$B$1:$B$6230,0)),"",INDIRECT("'SorP'!$A$"&amp;MATCH($J2270,SorP!$B$1:$B$6230,0))))</f>
        <v/>
      </c>
      <c r="U2270" s="239"/>
      <c r="V2270" s="269" t="e">
        <f>IF(C2270="",NA(),MATCH($B2270&amp;$C2270,'Smelter Look-up'!$J:$J,0))</f>
        <v>#N/A</v>
      </c>
      <c r="W2270" s="270"/>
      <c r="X2270" s="270">
        <f t="shared" ca="1" si="109"/>
        <v>0</v>
      </c>
      <c r="Y2270" s="270"/>
      <c r="Z2270" s="270"/>
      <c r="AB2270" s="272" t="str">
        <f t="shared" si="110"/>
        <v/>
      </c>
    </row>
    <row r="2271" spans="1:28" s="271" customFormat="1" ht="20.25">
      <c r="A2271" s="215"/>
      <c r="B2271" s="216" t="str">
        <f>IF(LEN(A2271)=0,"",INDEX('Smelter Look-up'!$A:$A,MATCH($A2271,'Smelter Look-up'!$E:$E,0)))</f>
        <v/>
      </c>
      <c r="C2271" s="220" t="str">
        <f>IF(LEN(A2271)=0,"",INDEX('Smelter Look-up'!$C:$C,MATCH($A2271,'Smelter Look-up'!$E:$E,0)))</f>
        <v/>
      </c>
      <c r="D2271" s="216"/>
      <c r="E2271" s="216" t="str">
        <f ca="1">IF(ISERROR($V2271),"",OFFSET('Smelter Look-up'!$D$4,$V2271-4,0)&amp;"")</f>
        <v/>
      </c>
      <c r="F2271" s="216" t="str">
        <f ca="1">IF(ISERROR($V2271),"",OFFSET('Smelter Look-up'!$E$4,$V2271-4,0))</f>
        <v/>
      </c>
      <c r="G2271" s="216" t="str">
        <f ca="1">IF(C2271=$X$4,"Enter smelter details", IF(ISERROR($V2271),"",OFFSET('Smelter Look-up'!$F$4,$V2271-4,0)))</f>
        <v/>
      </c>
      <c r="H2271" s="217" t="str">
        <f ca="1">IF(ISERROR($V2271),"",OFFSET('Smelter Look-up'!$G$4,$V2271-4,0))</f>
        <v/>
      </c>
      <c r="I2271" s="218" t="str">
        <f ca="1">IF(ISERROR($V2271),"",OFFSET('Smelter Look-up'!$H$4,$V2271-4,0))</f>
        <v/>
      </c>
      <c r="J2271" s="218" t="str">
        <f ca="1">IF(ISERROR($V2271),"",OFFSET('Smelter Look-up'!$I$4,$V2271-4,0))</f>
        <v/>
      </c>
      <c r="K2271" s="267"/>
      <c r="L2271" s="267"/>
      <c r="M2271" s="267"/>
      <c r="N2271" s="267"/>
      <c r="O2271" s="267"/>
      <c r="P2271" s="219"/>
      <c r="Q2271" s="268"/>
      <c r="R2271" s="216" t="str">
        <f ca="1">IF(ISERROR($V2271),"",OFFSET('Smelter Look-up'!$C$4,$V2271-4,0)&amp;"")</f>
        <v/>
      </c>
      <c r="S2271" s="224" t="str">
        <f t="shared" ca="1" si="108"/>
        <v/>
      </c>
      <c r="T2271" s="224" t="str">
        <f ca="1">IF(B2271="","",IF(ISERROR(MATCH($J2271,SorP!$B$1:$B$6230,0)),"",INDIRECT("'SorP'!$A$"&amp;MATCH($J2271,SorP!$B$1:$B$6230,0))))</f>
        <v/>
      </c>
      <c r="U2271" s="239"/>
      <c r="V2271" s="269" t="e">
        <f>IF(C2271="",NA(),MATCH($B2271&amp;$C2271,'Smelter Look-up'!$J:$J,0))</f>
        <v>#N/A</v>
      </c>
      <c r="W2271" s="270"/>
      <c r="X2271" s="270">
        <f t="shared" ca="1" si="109"/>
        <v>0</v>
      </c>
      <c r="Y2271" s="270"/>
      <c r="Z2271" s="270"/>
      <c r="AB2271" s="272" t="str">
        <f t="shared" si="110"/>
        <v/>
      </c>
    </row>
    <row r="2272" spans="1:28" s="271" customFormat="1" ht="20.25">
      <c r="A2272" s="215"/>
      <c r="B2272" s="216" t="str">
        <f>IF(LEN(A2272)=0,"",INDEX('Smelter Look-up'!$A:$A,MATCH($A2272,'Smelter Look-up'!$E:$E,0)))</f>
        <v/>
      </c>
      <c r="C2272" s="220" t="str">
        <f>IF(LEN(A2272)=0,"",INDEX('Smelter Look-up'!$C:$C,MATCH($A2272,'Smelter Look-up'!$E:$E,0)))</f>
        <v/>
      </c>
      <c r="D2272" s="216"/>
      <c r="E2272" s="216" t="str">
        <f ca="1">IF(ISERROR($V2272),"",OFFSET('Smelter Look-up'!$D$4,$V2272-4,0)&amp;"")</f>
        <v/>
      </c>
      <c r="F2272" s="216" t="str">
        <f ca="1">IF(ISERROR($V2272),"",OFFSET('Smelter Look-up'!$E$4,$V2272-4,0))</f>
        <v/>
      </c>
      <c r="G2272" s="216" t="str">
        <f ca="1">IF(C2272=$X$4,"Enter smelter details", IF(ISERROR($V2272),"",OFFSET('Smelter Look-up'!$F$4,$V2272-4,0)))</f>
        <v/>
      </c>
      <c r="H2272" s="217" t="str">
        <f ca="1">IF(ISERROR($V2272),"",OFFSET('Smelter Look-up'!$G$4,$V2272-4,0))</f>
        <v/>
      </c>
      <c r="I2272" s="218" t="str">
        <f ca="1">IF(ISERROR($V2272),"",OFFSET('Smelter Look-up'!$H$4,$V2272-4,0))</f>
        <v/>
      </c>
      <c r="J2272" s="218" t="str">
        <f ca="1">IF(ISERROR($V2272),"",OFFSET('Smelter Look-up'!$I$4,$V2272-4,0))</f>
        <v/>
      </c>
      <c r="K2272" s="267"/>
      <c r="L2272" s="267"/>
      <c r="M2272" s="267"/>
      <c r="N2272" s="267"/>
      <c r="O2272" s="267"/>
      <c r="P2272" s="219"/>
      <c r="Q2272" s="268"/>
      <c r="R2272" s="216" t="str">
        <f ca="1">IF(ISERROR($V2272),"",OFFSET('Smelter Look-up'!$C$4,$V2272-4,0)&amp;"")</f>
        <v/>
      </c>
      <c r="S2272" s="224" t="str">
        <f t="shared" ca="1" si="108"/>
        <v/>
      </c>
      <c r="T2272" s="224" t="str">
        <f ca="1">IF(B2272="","",IF(ISERROR(MATCH($J2272,SorP!$B$1:$B$6230,0)),"",INDIRECT("'SorP'!$A$"&amp;MATCH($J2272,SorP!$B$1:$B$6230,0))))</f>
        <v/>
      </c>
      <c r="U2272" s="239"/>
      <c r="V2272" s="269" t="e">
        <f>IF(C2272="",NA(),MATCH($B2272&amp;$C2272,'Smelter Look-up'!$J:$J,0))</f>
        <v>#N/A</v>
      </c>
      <c r="W2272" s="270"/>
      <c r="X2272" s="270">
        <f t="shared" ca="1" si="109"/>
        <v>0</v>
      </c>
      <c r="Y2272" s="270"/>
      <c r="Z2272" s="270"/>
      <c r="AB2272" s="272" t="str">
        <f t="shared" si="110"/>
        <v/>
      </c>
    </row>
    <row r="2273" spans="1:28" s="271" customFormat="1" ht="20.25">
      <c r="A2273" s="215"/>
      <c r="B2273" s="216" t="str">
        <f>IF(LEN(A2273)=0,"",INDEX('Smelter Look-up'!$A:$A,MATCH($A2273,'Smelter Look-up'!$E:$E,0)))</f>
        <v/>
      </c>
      <c r="C2273" s="220" t="str">
        <f>IF(LEN(A2273)=0,"",INDEX('Smelter Look-up'!$C:$C,MATCH($A2273,'Smelter Look-up'!$E:$E,0)))</f>
        <v/>
      </c>
      <c r="D2273" s="216"/>
      <c r="E2273" s="216" t="str">
        <f ca="1">IF(ISERROR($V2273),"",OFFSET('Smelter Look-up'!$D$4,$V2273-4,0)&amp;"")</f>
        <v/>
      </c>
      <c r="F2273" s="216" t="str">
        <f ca="1">IF(ISERROR($V2273),"",OFFSET('Smelter Look-up'!$E$4,$V2273-4,0))</f>
        <v/>
      </c>
      <c r="G2273" s="216" t="str">
        <f ca="1">IF(C2273=$X$4,"Enter smelter details", IF(ISERROR($V2273),"",OFFSET('Smelter Look-up'!$F$4,$V2273-4,0)))</f>
        <v/>
      </c>
      <c r="H2273" s="217" t="str">
        <f ca="1">IF(ISERROR($V2273),"",OFFSET('Smelter Look-up'!$G$4,$V2273-4,0))</f>
        <v/>
      </c>
      <c r="I2273" s="218" t="str">
        <f ca="1">IF(ISERROR($V2273),"",OFFSET('Smelter Look-up'!$H$4,$V2273-4,0))</f>
        <v/>
      </c>
      <c r="J2273" s="218" t="str">
        <f ca="1">IF(ISERROR($V2273),"",OFFSET('Smelter Look-up'!$I$4,$V2273-4,0))</f>
        <v/>
      </c>
      <c r="K2273" s="267"/>
      <c r="L2273" s="267"/>
      <c r="M2273" s="267"/>
      <c r="N2273" s="267"/>
      <c r="O2273" s="267"/>
      <c r="P2273" s="219"/>
      <c r="Q2273" s="268"/>
      <c r="R2273" s="216" t="str">
        <f ca="1">IF(ISERROR($V2273),"",OFFSET('Smelter Look-up'!$C$4,$V2273-4,0)&amp;"")</f>
        <v/>
      </c>
      <c r="S2273" s="224" t="str">
        <f t="shared" ca="1" si="108"/>
        <v/>
      </c>
      <c r="T2273" s="224" t="str">
        <f ca="1">IF(B2273="","",IF(ISERROR(MATCH($J2273,SorP!$B$1:$B$6230,0)),"",INDIRECT("'SorP'!$A$"&amp;MATCH($J2273,SorP!$B$1:$B$6230,0))))</f>
        <v/>
      </c>
      <c r="U2273" s="239"/>
      <c r="V2273" s="269" t="e">
        <f>IF(C2273="",NA(),MATCH($B2273&amp;$C2273,'Smelter Look-up'!$J:$J,0))</f>
        <v>#N/A</v>
      </c>
      <c r="W2273" s="270"/>
      <c r="X2273" s="270">
        <f t="shared" ca="1" si="109"/>
        <v>0</v>
      </c>
      <c r="Y2273" s="270"/>
      <c r="Z2273" s="270"/>
      <c r="AB2273" s="272" t="str">
        <f t="shared" si="110"/>
        <v/>
      </c>
    </row>
    <row r="2274" spans="1:28" s="271" customFormat="1" ht="20.25">
      <c r="A2274" s="215"/>
      <c r="B2274" s="216" t="str">
        <f>IF(LEN(A2274)=0,"",INDEX('Smelter Look-up'!$A:$A,MATCH($A2274,'Smelter Look-up'!$E:$E,0)))</f>
        <v/>
      </c>
      <c r="C2274" s="220" t="str">
        <f>IF(LEN(A2274)=0,"",INDEX('Smelter Look-up'!$C:$C,MATCH($A2274,'Smelter Look-up'!$E:$E,0)))</f>
        <v/>
      </c>
      <c r="D2274" s="216"/>
      <c r="E2274" s="216" t="str">
        <f ca="1">IF(ISERROR($V2274),"",OFFSET('Smelter Look-up'!$D$4,$V2274-4,0)&amp;"")</f>
        <v/>
      </c>
      <c r="F2274" s="216" t="str">
        <f ca="1">IF(ISERROR($V2274),"",OFFSET('Smelter Look-up'!$E$4,$V2274-4,0))</f>
        <v/>
      </c>
      <c r="G2274" s="216" t="str">
        <f ca="1">IF(C2274=$X$4,"Enter smelter details", IF(ISERROR($V2274),"",OFFSET('Smelter Look-up'!$F$4,$V2274-4,0)))</f>
        <v/>
      </c>
      <c r="H2274" s="217" t="str">
        <f ca="1">IF(ISERROR($V2274),"",OFFSET('Smelter Look-up'!$G$4,$V2274-4,0))</f>
        <v/>
      </c>
      <c r="I2274" s="218" t="str">
        <f ca="1">IF(ISERROR($V2274),"",OFFSET('Smelter Look-up'!$H$4,$V2274-4,0))</f>
        <v/>
      </c>
      <c r="J2274" s="218" t="str">
        <f ca="1">IF(ISERROR($V2274),"",OFFSET('Smelter Look-up'!$I$4,$V2274-4,0))</f>
        <v/>
      </c>
      <c r="K2274" s="267"/>
      <c r="L2274" s="267"/>
      <c r="M2274" s="267"/>
      <c r="N2274" s="267"/>
      <c r="O2274" s="267"/>
      <c r="P2274" s="219"/>
      <c r="Q2274" s="268"/>
      <c r="R2274" s="216" t="str">
        <f ca="1">IF(ISERROR($V2274),"",OFFSET('Smelter Look-up'!$C$4,$V2274-4,0)&amp;"")</f>
        <v/>
      </c>
      <c r="S2274" s="224" t="str">
        <f t="shared" ca="1" si="108"/>
        <v/>
      </c>
      <c r="T2274" s="224" t="str">
        <f ca="1">IF(B2274="","",IF(ISERROR(MATCH($J2274,SorP!$B$1:$B$6230,0)),"",INDIRECT("'SorP'!$A$"&amp;MATCH($J2274,SorP!$B$1:$B$6230,0))))</f>
        <v/>
      </c>
      <c r="U2274" s="239"/>
      <c r="V2274" s="269" t="e">
        <f>IF(C2274="",NA(),MATCH($B2274&amp;$C2274,'Smelter Look-up'!$J:$J,0))</f>
        <v>#N/A</v>
      </c>
      <c r="W2274" s="270"/>
      <c r="X2274" s="270">
        <f t="shared" ca="1" si="109"/>
        <v>0</v>
      </c>
      <c r="Y2274" s="270"/>
      <c r="Z2274" s="270"/>
      <c r="AB2274" s="272" t="str">
        <f t="shared" si="110"/>
        <v/>
      </c>
    </row>
    <row r="2275" spans="1:28" s="271" customFormat="1" ht="20.25">
      <c r="A2275" s="215"/>
      <c r="B2275" s="216" t="str">
        <f>IF(LEN(A2275)=0,"",INDEX('Smelter Look-up'!$A:$A,MATCH($A2275,'Smelter Look-up'!$E:$E,0)))</f>
        <v/>
      </c>
      <c r="C2275" s="220" t="str">
        <f>IF(LEN(A2275)=0,"",INDEX('Smelter Look-up'!$C:$C,MATCH($A2275,'Smelter Look-up'!$E:$E,0)))</f>
        <v/>
      </c>
      <c r="D2275" s="216"/>
      <c r="E2275" s="216" t="str">
        <f ca="1">IF(ISERROR($V2275),"",OFFSET('Smelter Look-up'!$D$4,$V2275-4,0)&amp;"")</f>
        <v/>
      </c>
      <c r="F2275" s="216" t="str">
        <f ca="1">IF(ISERROR($V2275),"",OFFSET('Smelter Look-up'!$E$4,$V2275-4,0))</f>
        <v/>
      </c>
      <c r="G2275" s="216" t="str">
        <f ca="1">IF(C2275=$X$4,"Enter smelter details", IF(ISERROR($V2275),"",OFFSET('Smelter Look-up'!$F$4,$V2275-4,0)))</f>
        <v/>
      </c>
      <c r="H2275" s="217" t="str">
        <f ca="1">IF(ISERROR($V2275),"",OFFSET('Smelter Look-up'!$G$4,$V2275-4,0))</f>
        <v/>
      </c>
      <c r="I2275" s="218" t="str">
        <f ca="1">IF(ISERROR($V2275),"",OFFSET('Smelter Look-up'!$H$4,$V2275-4,0))</f>
        <v/>
      </c>
      <c r="J2275" s="218" t="str">
        <f ca="1">IF(ISERROR($V2275),"",OFFSET('Smelter Look-up'!$I$4,$V2275-4,0))</f>
        <v/>
      </c>
      <c r="K2275" s="267"/>
      <c r="L2275" s="267"/>
      <c r="M2275" s="267"/>
      <c r="N2275" s="267"/>
      <c r="O2275" s="267"/>
      <c r="P2275" s="219"/>
      <c r="Q2275" s="268"/>
      <c r="R2275" s="216" t="str">
        <f ca="1">IF(ISERROR($V2275),"",OFFSET('Smelter Look-up'!$C$4,$V2275-4,0)&amp;"")</f>
        <v/>
      </c>
      <c r="S2275" s="224" t="str">
        <f t="shared" ca="1" si="108"/>
        <v/>
      </c>
      <c r="T2275" s="224" t="str">
        <f ca="1">IF(B2275="","",IF(ISERROR(MATCH($J2275,SorP!$B$1:$B$6230,0)),"",INDIRECT("'SorP'!$A$"&amp;MATCH($J2275,SorP!$B$1:$B$6230,0))))</f>
        <v/>
      </c>
      <c r="U2275" s="239"/>
      <c r="V2275" s="269" t="e">
        <f>IF(C2275="",NA(),MATCH($B2275&amp;$C2275,'Smelter Look-up'!$J:$J,0))</f>
        <v>#N/A</v>
      </c>
      <c r="W2275" s="270"/>
      <c r="X2275" s="270">
        <f t="shared" ca="1" si="109"/>
        <v>0</v>
      </c>
      <c r="Y2275" s="270"/>
      <c r="Z2275" s="270"/>
      <c r="AB2275" s="272" t="str">
        <f t="shared" si="110"/>
        <v/>
      </c>
    </row>
    <row r="2276" spans="1:28" s="271" customFormat="1" ht="20.25">
      <c r="A2276" s="215"/>
      <c r="B2276" s="216" t="str">
        <f>IF(LEN(A2276)=0,"",INDEX('Smelter Look-up'!$A:$A,MATCH($A2276,'Smelter Look-up'!$E:$E,0)))</f>
        <v/>
      </c>
      <c r="C2276" s="220" t="str">
        <f>IF(LEN(A2276)=0,"",INDEX('Smelter Look-up'!$C:$C,MATCH($A2276,'Smelter Look-up'!$E:$E,0)))</f>
        <v/>
      </c>
      <c r="D2276" s="216"/>
      <c r="E2276" s="216" t="str">
        <f ca="1">IF(ISERROR($V2276),"",OFFSET('Smelter Look-up'!$D$4,$V2276-4,0)&amp;"")</f>
        <v/>
      </c>
      <c r="F2276" s="216" t="str">
        <f ca="1">IF(ISERROR($V2276),"",OFFSET('Smelter Look-up'!$E$4,$V2276-4,0))</f>
        <v/>
      </c>
      <c r="G2276" s="216" t="str">
        <f ca="1">IF(C2276=$X$4,"Enter smelter details", IF(ISERROR($V2276),"",OFFSET('Smelter Look-up'!$F$4,$V2276-4,0)))</f>
        <v/>
      </c>
      <c r="H2276" s="217" t="str">
        <f ca="1">IF(ISERROR($V2276),"",OFFSET('Smelter Look-up'!$G$4,$V2276-4,0))</f>
        <v/>
      </c>
      <c r="I2276" s="218" t="str">
        <f ca="1">IF(ISERROR($V2276),"",OFFSET('Smelter Look-up'!$H$4,$V2276-4,0))</f>
        <v/>
      </c>
      <c r="J2276" s="218" t="str">
        <f ca="1">IF(ISERROR($V2276),"",OFFSET('Smelter Look-up'!$I$4,$V2276-4,0))</f>
        <v/>
      </c>
      <c r="K2276" s="267"/>
      <c r="L2276" s="267"/>
      <c r="M2276" s="267"/>
      <c r="N2276" s="267"/>
      <c r="O2276" s="267"/>
      <c r="P2276" s="219"/>
      <c r="Q2276" s="268"/>
      <c r="R2276" s="216" t="str">
        <f ca="1">IF(ISERROR($V2276),"",OFFSET('Smelter Look-up'!$C$4,$V2276-4,0)&amp;"")</f>
        <v/>
      </c>
      <c r="S2276" s="224" t="str">
        <f t="shared" ca="1" si="108"/>
        <v/>
      </c>
      <c r="T2276" s="224" t="str">
        <f ca="1">IF(B2276="","",IF(ISERROR(MATCH($J2276,SorP!$B$1:$B$6230,0)),"",INDIRECT("'SorP'!$A$"&amp;MATCH($J2276,SorP!$B$1:$B$6230,0))))</f>
        <v/>
      </c>
      <c r="U2276" s="239"/>
      <c r="V2276" s="269" t="e">
        <f>IF(C2276="",NA(),MATCH($B2276&amp;$C2276,'Smelter Look-up'!$J:$J,0))</f>
        <v>#N/A</v>
      </c>
      <c r="W2276" s="270"/>
      <c r="X2276" s="270">
        <f t="shared" ca="1" si="109"/>
        <v>0</v>
      </c>
      <c r="Y2276" s="270"/>
      <c r="Z2276" s="270"/>
      <c r="AB2276" s="272" t="str">
        <f t="shared" si="110"/>
        <v/>
      </c>
    </row>
    <row r="2277" spans="1:28" s="271" customFormat="1" ht="20.25">
      <c r="A2277" s="215"/>
      <c r="B2277" s="216" t="str">
        <f>IF(LEN(A2277)=0,"",INDEX('Smelter Look-up'!$A:$A,MATCH($A2277,'Smelter Look-up'!$E:$E,0)))</f>
        <v/>
      </c>
      <c r="C2277" s="220" t="str">
        <f>IF(LEN(A2277)=0,"",INDEX('Smelter Look-up'!$C:$C,MATCH($A2277,'Smelter Look-up'!$E:$E,0)))</f>
        <v/>
      </c>
      <c r="D2277" s="216"/>
      <c r="E2277" s="216" t="str">
        <f ca="1">IF(ISERROR($V2277),"",OFFSET('Smelter Look-up'!$D$4,$V2277-4,0)&amp;"")</f>
        <v/>
      </c>
      <c r="F2277" s="216" t="str">
        <f ca="1">IF(ISERROR($V2277),"",OFFSET('Smelter Look-up'!$E$4,$V2277-4,0))</f>
        <v/>
      </c>
      <c r="G2277" s="216" t="str">
        <f ca="1">IF(C2277=$X$4,"Enter smelter details", IF(ISERROR($V2277),"",OFFSET('Smelter Look-up'!$F$4,$V2277-4,0)))</f>
        <v/>
      </c>
      <c r="H2277" s="217" t="str">
        <f ca="1">IF(ISERROR($V2277),"",OFFSET('Smelter Look-up'!$G$4,$V2277-4,0))</f>
        <v/>
      </c>
      <c r="I2277" s="218" t="str">
        <f ca="1">IF(ISERROR($V2277),"",OFFSET('Smelter Look-up'!$H$4,$V2277-4,0))</f>
        <v/>
      </c>
      <c r="J2277" s="218" t="str">
        <f ca="1">IF(ISERROR($V2277),"",OFFSET('Smelter Look-up'!$I$4,$V2277-4,0))</f>
        <v/>
      </c>
      <c r="K2277" s="267"/>
      <c r="L2277" s="267"/>
      <c r="M2277" s="267"/>
      <c r="N2277" s="267"/>
      <c r="O2277" s="267"/>
      <c r="P2277" s="219"/>
      <c r="Q2277" s="268"/>
      <c r="R2277" s="216" t="str">
        <f ca="1">IF(ISERROR($V2277),"",OFFSET('Smelter Look-up'!$C$4,$V2277-4,0)&amp;"")</f>
        <v/>
      </c>
      <c r="S2277" s="224" t="str">
        <f t="shared" ca="1" si="108"/>
        <v/>
      </c>
      <c r="T2277" s="224" t="str">
        <f ca="1">IF(B2277="","",IF(ISERROR(MATCH($J2277,SorP!$B$1:$B$6230,0)),"",INDIRECT("'SorP'!$A$"&amp;MATCH($J2277,SorP!$B$1:$B$6230,0))))</f>
        <v/>
      </c>
      <c r="U2277" s="239"/>
      <c r="V2277" s="269" t="e">
        <f>IF(C2277="",NA(),MATCH($B2277&amp;$C2277,'Smelter Look-up'!$J:$J,0))</f>
        <v>#N/A</v>
      </c>
      <c r="W2277" s="270"/>
      <c r="X2277" s="270">
        <f t="shared" ca="1" si="109"/>
        <v>0</v>
      </c>
      <c r="Y2277" s="270"/>
      <c r="Z2277" s="270"/>
      <c r="AB2277" s="272" t="str">
        <f t="shared" si="110"/>
        <v/>
      </c>
    </row>
    <row r="2278" spans="1:28" s="271" customFormat="1" ht="20.25">
      <c r="A2278" s="215"/>
      <c r="B2278" s="216" t="str">
        <f>IF(LEN(A2278)=0,"",INDEX('Smelter Look-up'!$A:$A,MATCH($A2278,'Smelter Look-up'!$E:$E,0)))</f>
        <v/>
      </c>
      <c r="C2278" s="220" t="str">
        <f>IF(LEN(A2278)=0,"",INDEX('Smelter Look-up'!$C:$C,MATCH($A2278,'Smelter Look-up'!$E:$E,0)))</f>
        <v/>
      </c>
      <c r="D2278" s="216"/>
      <c r="E2278" s="216" t="str">
        <f ca="1">IF(ISERROR($V2278),"",OFFSET('Smelter Look-up'!$D$4,$V2278-4,0)&amp;"")</f>
        <v/>
      </c>
      <c r="F2278" s="216" t="str">
        <f ca="1">IF(ISERROR($V2278),"",OFFSET('Smelter Look-up'!$E$4,$V2278-4,0))</f>
        <v/>
      </c>
      <c r="G2278" s="216" t="str">
        <f ca="1">IF(C2278=$X$4,"Enter smelter details", IF(ISERROR($V2278),"",OFFSET('Smelter Look-up'!$F$4,$V2278-4,0)))</f>
        <v/>
      </c>
      <c r="H2278" s="217" t="str">
        <f ca="1">IF(ISERROR($V2278),"",OFFSET('Smelter Look-up'!$G$4,$V2278-4,0))</f>
        <v/>
      </c>
      <c r="I2278" s="218" t="str">
        <f ca="1">IF(ISERROR($V2278),"",OFFSET('Smelter Look-up'!$H$4,$V2278-4,0))</f>
        <v/>
      </c>
      <c r="J2278" s="218" t="str">
        <f ca="1">IF(ISERROR($V2278),"",OFFSET('Smelter Look-up'!$I$4,$V2278-4,0))</f>
        <v/>
      </c>
      <c r="K2278" s="267"/>
      <c r="L2278" s="267"/>
      <c r="M2278" s="267"/>
      <c r="N2278" s="267"/>
      <c r="O2278" s="267"/>
      <c r="P2278" s="219"/>
      <c r="Q2278" s="268"/>
      <c r="R2278" s="216" t="str">
        <f ca="1">IF(ISERROR($V2278),"",OFFSET('Smelter Look-up'!$C$4,$V2278-4,0)&amp;"")</f>
        <v/>
      </c>
      <c r="S2278" s="224" t="str">
        <f t="shared" ca="1" si="108"/>
        <v/>
      </c>
      <c r="T2278" s="224" t="str">
        <f ca="1">IF(B2278="","",IF(ISERROR(MATCH($J2278,SorP!$B$1:$B$6230,0)),"",INDIRECT("'SorP'!$A$"&amp;MATCH($J2278,SorP!$B$1:$B$6230,0))))</f>
        <v/>
      </c>
      <c r="U2278" s="239"/>
      <c r="V2278" s="269" t="e">
        <f>IF(C2278="",NA(),MATCH($B2278&amp;$C2278,'Smelter Look-up'!$J:$J,0))</f>
        <v>#N/A</v>
      </c>
      <c r="W2278" s="270"/>
      <c r="X2278" s="270">
        <f t="shared" ca="1" si="109"/>
        <v>0</v>
      </c>
      <c r="Y2278" s="270"/>
      <c r="Z2278" s="270"/>
      <c r="AB2278" s="272" t="str">
        <f t="shared" si="110"/>
        <v/>
      </c>
    </row>
    <row r="2279" spans="1:28" s="271" customFormat="1" ht="20.25">
      <c r="A2279" s="215"/>
      <c r="B2279" s="216" t="str">
        <f>IF(LEN(A2279)=0,"",INDEX('Smelter Look-up'!$A:$A,MATCH($A2279,'Smelter Look-up'!$E:$E,0)))</f>
        <v/>
      </c>
      <c r="C2279" s="220" t="str">
        <f>IF(LEN(A2279)=0,"",INDEX('Smelter Look-up'!$C:$C,MATCH($A2279,'Smelter Look-up'!$E:$E,0)))</f>
        <v/>
      </c>
      <c r="D2279" s="216"/>
      <c r="E2279" s="216" t="str">
        <f ca="1">IF(ISERROR($V2279),"",OFFSET('Smelter Look-up'!$D$4,$V2279-4,0)&amp;"")</f>
        <v/>
      </c>
      <c r="F2279" s="216" t="str">
        <f ca="1">IF(ISERROR($V2279),"",OFFSET('Smelter Look-up'!$E$4,$V2279-4,0))</f>
        <v/>
      </c>
      <c r="G2279" s="216" t="str">
        <f ca="1">IF(C2279=$X$4,"Enter smelter details", IF(ISERROR($V2279),"",OFFSET('Smelter Look-up'!$F$4,$V2279-4,0)))</f>
        <v/>
      </c>
      <c r="H2279" s="217" t="str">
        <f ca="1">IF(ISERROR($V2279),"",OFFSET('Smelter Look-up'!$G$4,$V2279-4,0))</f>
        <v/>
      </c>
      <c r="I2279" s="218" t="str">
        <f ca="1">IF(ISERROR($V2279),"",OFFSET('Smelter Look-up'!$H$4,$V2279-4,0))</f>
        <v/>
      </c>
      <c r="J2279" s="218" t="str">
        <f ca="1">IF(ISERROR($V2279),"",OFFSET('Smelter Look-up'!$I$4,$V2279-4,0))</f>
        <v/>
      </c>
      <c r="K2279" s="267"/>
      <c r="L2279" s="267"/>
      <c r="M2279" s="267"/>
      <c r="N2279" s="267"/>
      <c r="O2279" s="267"/>
      <c r="P2279" s="219"/>
      <c r="Q2279" s="268"/>
      <c r="R2279" s="216" t="str">
        <f ca="1">IF(ISERROR($V2279),"",OFFSET('Smelter Look-up'!$C$4,$V2279-4,0)&amp;"")</f>
        <v/>
      </c>
      <c r="S2279" s="224" t="str">
        <f t="shared" ca="1" si="108"/>
        <v/>
      </c>
      <c r="T2279" s="224" t="str">
        <f ca="1">IF(B2279="","",IF(ISERROR(MATCH($J2279,SorP!$B$1:$B$6230,0)),"",INDIRECT("'SorP'!$A$"&amp;MATCH($J2279,SorP!$B$1:$B$6230,0))))</f>
        <v/>
      </c>
      <c r="U2279" s="239"/>
      <c r="V2279" s="269" t="e">
        <f>IF(C2279="",NA(),MATCH($B2279&amp;$C2279,'Smelter Look-up'!$J:$J,0))</f>
        <v>#N/A</v>
      </c>
      <c r="W2279" s="270"/>
      <c r="X2279" s="270">
        <f t="shared" ca="1" si="109"/>
        <v>0</v>
      </c>
      <c r="Y2279" s="270"/>
      <c r="Z2279" s="270"/>
      <c r="AB2279" s="272" t="str">
        <f t="shared" si="110"/>
        <v/>
      </c>
    </row>
    <row r="2280" spans="1:28" s="271" customFormat="1" ht="20.25">
      <c r="A2280" s="215"/>
      <c r="B2280" s="216" t="str">
        <f>IF(LEN(A2280)=0,"",INDEX('Smelter Look-up'!$A:$A,MATCH($A2280,'Smelter Look-up'!$E:$E,0)))</f>
        <v/>
      </c>
      <c r="C2280" s="220" t="str">
        <f>IF(LEN(A2280)=0,"",INDEX('Smelter Look-up'!$C:$C,MATCH($A2280,'Smelter Look-up'!$E:$E,0)))</f>
        <v/>
      </c>
      <c r="D2280" s="216"/>
      <c r="E2280" s="216" t="str">
        <f ca="1">IF(ISERROR($V2280),"",OFFSET('Smelter Look-up'!$D$4,$V2280-4,0)&amp;"")</f>
        <v/>
      </c>
      <c r="F2280" s="216" t="str">
        <f ca="1">IF(ISERROR($V2280),"",OFFSET('Smelter Look-up'!$E$4,$V2280-4,0))</f>
        <v/>
      </c>
      <c r="G2280" s="216" t="str">
        <f ca="1">IF(C2280=$X$4,"Enter smelter details", IF(ISERROR($V2280),"",OFFSET('Smelter Look-up'!$F$4,$V2280-4,0)))</f>
        <v/>
      </c>
      <c r="H2280" s="217" t="str">
        <f ca="1">IF(ISERROR($V2280),"",OFFSET('Smelter Look-up'!$G$4,$V2280-4,0))</f>
        <v/>
      </c>
      <c r="I2280" s="218" t="str">
        <f ca="1">IF(ISERROR($V2280),"",OFFSET('Smelter Look-up'!$H$4,$V2280-4,0))</f>
        <v/>
      </c>
      <c r="J2280" s="218" t="str">
        <f ca="1">IF(ISERROR($V2280),"",OFFSET('Smelter Look-up'!$I$4,$V2280-4,0))</f>
        <v/>
      </c>
      <c r="K2280" s="267"/>
      <c r="L2280" s="267"/>
      <c r="M2280" s="267"/>
      <c r="N2280" s="267"/>
      <c r="O2280" s="267"/>
      <c r="P2280" s="219"/>
      <c r="Q2280" s="268"/>
      <c r="R2280" s="216" t="str">
        <f ca="1">IF(ISERROR($V2280),"",OFFSET('Smelter Look-up'!$C$4,$V2280-4,0)&amp;"")</f>
        <v/>
      </c>
      <c r="S2280" s="224" t="str">
        <f t="shared" ca="1" si="108"/>
        <v/>
      </c>
      <c r="T2280" s="224" t="str">
        <f ca="1">IF(B2280="","",IF(ISERROR(MATCH($J2280,SorP!$B$1:$B$6230,0)),"",INDIRECT("'SorP'!$A$"&amp;MATCH($J2280,SorP!$B$1:$B$6230,0))))</f>
        <v/>
      </c>
      <c r="U2280" s="239"/>
      <c r="V2280" s="269" t="e">
        <f>IF(C2280="",NA(),MATCH($B2280&amp;$C2280,'Smelter Look-up'!$J:$J,0))</f>
        <v>#N/A</v>
      </c>
      <c r="W2280" s="270"/>
      <c r="X2280" s="270">
        <f t="shared" ca="1" si="109"/>
        <v>0</v>
      </c>
      <c r="Y2280" s="270"/>
      <c r="Z2280" s="270"/>
      <c r="AB2280" s="272" t="str">
        <f t="shared" si="110"/>
        <v/>
      </c>
    </row>
    <row r="2281" spans="1:28" s="271" customFormat="1" ht="20.25">
      <c r="A2281" s="215"/>
      <c r="B2281" s="216" t="str">
        <f>IF(LEN(A2281)=0,"",INDEX('Smelter Look-up'!$A:$A,MATCH($A2281,'Smelter Look-up'!$E:$E,0)))</f>
        <v/>
      </c>
      <c r="C2281" s="220" t="str">
        <f>IF(LEN(A2281)=0,"",INDEX('Smelter Look-up'!$C:$C,MATCH($A2281,'Smelter Look-up'!$E:$E,0)))</f>
        <v/>
      </c>
      <c r="D2281" s="216"/>
      <c r="E2281" s="216" t="str">
        <f ca="1">IF(ISERROR($V2281),"",OFFSET('Smelter Look-up'!$D$4,$V2281-4,0)&amp;"")</f>
        <v/>
      </c>
      <c r="F2281" s="216" t="str">
        <f ca="1">IF(ISERROR($V2281),"",OFFSET('Smelter Look-up'!$E$4,$V2281-4,0))</f>
        <v/>
      </c>
      <c r="G2281" s="216" t="str">
        <f ca="1">IF(C2281=$X$4,"Enter smelter details", IF(ISERROR($V2281),"",OFFSET('Smelter Look-up'!$F$4,$V2281-4,0)))</f>
        <v/>
      </c>
      <c r="H2281" s="217" t="str">
        <f ca="1">IF(ISERROR($V2281),"",OFFSET('Smelter Look-up'!$G$4,$V2281-4,0))</f>
        <v/>
      </c>
      <c r="I2281" s="218" t="str">
        <f ca="1">IF(ISERROR($V2281),"",OFFSET('Smelter Look-up'!$H$4,$V2281-4,0))</f>
        <v/>
      </c>
      <c r="J2281" s="218" t="str">
        <f ca="1">IF(ISERROR($V2281),"",OFFSET('Smelter Look-up'!$I$4,$V2281-4,0))</f>
        <v/>
      </c>
      <c r="K2281" s="267"/>
      <c r="L2281" s="267"/>
      <c r="M2281" s="267"/>
      <c r="N2281" s="267"/>
      <c r="O2281" s="267"/>
      <c r="P2281" s="219"/>
      <c r="Q2281" s="268"/>
      <c r="R2281" s="216" t="str">
        <f ca="1">IF(ISERROR($V2281),"",OFFSET('Smelter Look-up'!$C$4,$V2281-4,0)&amp;"")</f>
        <v/>
      </c>
      <c r="S2281" s="224" t="str">
        <f t="shared" ca="1" si="108"/>
        <v/>
      </c>
      <c r="T2281" s="224" t="str">
        <f ca="1">IF(B2281="","",IF(ISERROR(MATCH($J2281,SorP!$B$1:$B$6230,0)),"",INDIRECT("'SorP'!$A$"&amp;MATCH($J2281,SorP!$B$1:$B$6230,0))))</f>
        <v/>
      </c>
      <c r="U2281" s="239"/>
      <c r="V2281" s="269" t="e">
        <f>IF(C2281="",NA(),MATCH($B2281&amp;$C2281,'Smelter Look-up'!$J:$J,0))</f>
        <v>#N/A</v>
      </c>
      <c r="W2281" s="270"/>
      <c r="X2281" s="270">
        <f t="shared" ca="1" si="109"/>
        <v>0</v>
      </c>
      <c r="Y2281" s="270"/>
      <c r="Z2281" s="270"/>
      <c r="AB2281" s="272" t="str">
        <f t="shared" si="110"/>
        <v/>
      </c>
    </row>
    <row r="2282" spans="1:28" s="271" customFormat="1" ht="20.25">
      <c r="A2282" s="215"/>
      <c r="B2282" s="216" t="str">
        <f>IF(LEN(A2282)=0,"",INDEX('Smelter Look-up'!$A:$A,MATCH($A2282,'Smelter Look-up'!$E:$E,0)))</f>
        <v/>
      </c>
      <c r="C2282" s="220" t="str">
        <f>IF(LEN(A2282)=0,"",INDEX('Smelter Look-up'!$C:$C,MATCH($A2282,'Smelter Look-up'!$E:$E,0)))</f>
        <v/>
      </c>
      <c r="D2282" s="216"/>
      <c r="E2282" s="216" t="str">
        <f ca="1">IF(ISERROR($V2282),"",OFFSET('Smelter Look-up'!$D$4,$V2282-4,0)&amp;"")</f>
        <v/>
      </c>
      <c r="F2282" s="216" t="str">
        <f ca="1">IF(ISERROR($V2282),"",OFFSET('Smelter Look-up'!$E$4,$V2282-4,0))</f>
        <v/>
      </c>
      <c r="G2282" s="216" t="str">
        <f ca="1">IF(C2282=$X$4,"Enter smelter details", IF(ISERROR($V2282),"",OFFSET('Smelter Look-up'!$F$4,$V2282-4,0)))</f>
        <v/>
      </c>
      <c r="H2282" s="217" t="str">
        <f ca="1">IF(ISERROR($V2282),"",OFFSET('Smelter Look-up'!$G$4,$V2282-4,0))</f>
        <v/>
      </c>
      <c r="I2282" s="218" t="str">
        <f ca="1">IF(ISERROR($V2282),"",OFFSET('Smelter Look-up'!$H$4,$V2282-4,0))</f>
        <v/>
      </c>
      <c r="J2282" s="218" t="str">
        <f ca="1">IF(ISERROR($V2282),"",OFFSET('Smelter Look-up'!$I$4,$V2282-4,0))</f>
        <v/>
      </c>
      <c r="K2282" s="267"/>
      <c r="L2282" s="267"/>
      <c r="M2282" s="267"/>
      <c r="N2282" s="267"/>
      <c r="O2282" s="267"/>
      <c r="P2282" s="219"/>
      <c r="Q2282" s="268"/>
      <c r="R2282" s="216" t="str">
        <f ca="1">IF(ISERROR($V2282),"",OFFSET('Smelter Look-up'!$C$4,$V2282-4,0)&amp;"")</f>
        <v/>
      </c>
      <c r="S2282" s="224" t="str">
        <f t="shared" ca="1" si="108"/>
        <v/>
      </c>
      <c r="T2282" s="224" t="str">
        <f ca="1">IF(B2282="","",IF(ISERROR(MATCH($J2282,SorP!$B$1:$B$6230,0)),"",INDIRECT("'SorP'!$A$"&amp;MATCH($J2282,SorP!$B$1:$B$6230,0))))</f>
        <v/>
      </c>
      <c r="U2282" s="239"/>
      <c r="V2282" s="269" t="e">
        <f>IF(C2282="",NA(),MATCH($B2282&amp;$C2282,'Smelter Look-up'!$J:$J,0))</f>
        <v>#N/A</v>
      </c>
      <c r="W2282" s="270"/>
      <c r="X2282" s="270">
        <f t="shared" ca="1" si="109"/>
        <v>0</v>
      </c>
      <c r="Y2282" s="270"/>
      <c r="Z2282" s="270"/>
      <c r="AB2282" s="272" t="str">
        <f t="shared" si="110"/>
        <v/>
      </c>
    </row>
    <row r="2283" spans="1:28" s="271" customFormat="1" ht="20.25">
      <c r="A2283" s="215"/>
      <c r="B2283" s="216" t="str">
        <f>IF(LEN(A2283)=0,"",INDEX('Smelter Look-up'!$A:$A,MATCH($A2283,'Smelter Look-up'!$E:$E,0)))</f>
        <v/>
      </c>
      <c r="C2283" s="220" t="str">
        <f>IF(LEN(A2283)=0,"",INDEX('Smelter Look-up'!$C:$C,MATCH($A2283,'Smelter Look-up'!$E:$E,0)))</f>
        <v/>
      </c>
      <c r="D2283" s="216"/>
      <c r="E2283" s="216" t="str">
        <f ca="1">IF(ISERROR($V2283),"",OFFSET('Smelter Look-up'!$D$4,$V2283-4,0)&amp;"")</f>
        <v/>
      </c>
      <c r="F2283" s="216" t="str">
        <f ca="1">IF(ISERROR($V2283),"",OFFSET('Smelter Look-up'!$E$4,$V2283-4,0))</f>
        <v/>
      </c>
      <c r="G2283" s="216" t="str">
        <f ca="1">IF(C2283=$X$4,"Enter smelter details", IF(ISERROR($V2283),"",OFFSET('Smelter Look-up'!$F$4,$V2283-4,0)))</f>
        <v/>
      </c>
      <c r="H2283" s="217" t="str">
        <f ca="1">IF(ISERROR($V2283),"",OFFSET('Smelter Look-up'!$G$4,$V2283-4,0))</f>
        <v/>
      </c>
      <c r="I2283" s="218" t="str">
        <f ca="1">IF(ISERROR($V2283),"",OFFSET('Smelter Look-up'!$H$4,$V2283-4,0))</f>
        <v/>
      </c>
      <c r="J2283" s="218" t="str">
        <f ca="1">IF(ISERROR($V2283),"",OFFSET('Smelter Look-up'!$I$4,$V2283-4,0))</f>
        <v/>
      </c>
      <c r="K2283" s="267"/>
      <c r="L2283" s="267"/>
      <c r="M2283" s="267"/>
      <c r="N2283" s="267"/>
      <c r="O2283" s="267"/>
      <c r="P2283" s="219"/>
      <c r="Q2283" s="268"/>
      <c r="R2283" s="216" t="str">
        <f ca="1">IF(ISERROR($V2283),"",OFFSET('Smelter Look-up'!$C$4,$V2283-4,0)&amp;"")</f>
        <v/>
      </c>
      <c r="S2283" s="224" t="str">
        <f t="shared" ca="1" si="108"/>
        <v/>
      </c>
      <c r="T2283" s="224" t="str">
        <f ca="1">IF(B2283="","",IF(ISERROR(MATCH($J2283,SorP!$B$1:$B$6230,0)),"",INDIRECT("'SorP'!$A$"&amp;MATCH($J2283,SorP!$B$1:$B$6230,0))))</f>
        <v/>
      </c>
      <c r="U2283" s="239"/>
      <c r="V2283" s="269" t="e">
        <f>IF(C2283="",NA(),MATCH($B2283&amp;$C2283,'Smelter Look-up'!$J:$J,0))</f>
        <v>#N/A</v>
      </c>
      <c r="W2283" s="270"/>
      <c r="X2283" s="270">
        <f t="shared" ca="1" si="109"/>
        <v>0</v>
      </c>
      <c r="Y2283" s="270"/>
      <c r="Z2283" s="270"/>
      <c r="AB2283" s="272" t="str">
        <f t="shared" si="110"/>
        <v/>
      </c>
    </row>
    <row r="2284" spans="1:28" s="271" customFormat="1" ht="20.25">
      <c r="A2284" s="215"/>
      <c r="B2284" s="216" t="str">
        <f>IF(LEN(A2284)=0,"",INDEX('Smelter Look-up'!$A:$A,MATCH($A2284,'Smelter Look-up'!$E:$E,0)))</f>
        <v/>
      </c>
      <c r="C2284" s="220" t="str">
        <f>IF(LEN(A2284)=0,"",INDEX('Smelter Look-up'!$C:$C,MATCH($A2284,'Smelter Look-up'!$E:$E,0)))</f>
        <v/>
      </c>
      <c r="D2284" s="216"/>
      <c r="E2284" s="216" t="str">
        <f ca="1">IF(ISERROR($V2284),"",OFFSET('Smelter Look-up'!$D$4,$V2284-4,0)&amp;"")</f>
        <v/>
      </c>
      <c r="F2284" s="216" t="str">
        <f ca="1">IF(ISERROR($V2284),"",OFFSET('Smelter Look-up'!$E$4,$V2284-4,0))</f>
        <v/>
      </c>
      <c r="G2284" s="216" t="str">
        <f ca="1">IF(C2284=$X$4,"Enter smelter details", IF(ISERROR($V2284),"",OFFSET('Smelter Look-up'!$F$4,$V2284-4,0)))</f>
        <v/>
      </c>
      <c r="H2284" s="217" t="str">
        <f ca="1">IF(ISERROR($V2284),"",OFFSET('Smelter Look-up'!$G$4,$V2284-4,0))</f>
        <v/>
      </c>
      <c r="I2284" s="218" t="str">
        <f ca="1">IF(ISERROR($V2284),"",OFFSET('Smelter Look-up'!$H$4,$V2284-4,0))</f>
        <v/>
      </c>
      <c r="J2284" s="218" t="str">
        <f ca="1">IF(ISERROR($V2284),"",OFFSET('Smelter Look-up'!$I$4,$V2284-4,0))</f>
        <v/>
      </c>
      <c r="K2284" s="267"/>
      <c r="L2284" s="267"/>
      <c r="M2284" s="267"/>
      <c r="N2284" s="267"/>
      <c r="O2284" s="267"/>
      <c r="P2284" s="219"/>
      <c r="Q2284" s="268"/>
      <c r="R2284" s="216" t="str">
        <f ca="1">IF(ISERROR($V2284),"",OFFSET('Smelter Look-up'!$C$4,$V2284-4,0)&amp;"")</f>
        <v/>
      </c>
      <c r="S2284" s="224" t="str">
        <f t="shared" ca="1" si="108"/>
        <v/>
      </c>
      <c r="T2284" s="224" t="str">
        <f ca="1">IF(B2284="","",IF(ISERROR(MATCH($J2284,SorP!$B$1:$B$6230,0)),"",INDIRECT("'SorP'!$A$"&amp;MATCH($J2284,SorP!$B$1:$B$6230,0))))</f>
        <v/>
      </c>
      <c r="U2284" s="239"/>
      <c r="V2284" s="269" t="e">
        <f>IF(C2284="",NA(),MATCH($B2284&amp;$C2284,'Smelter Look-up'!$J:$J,0))</f>
        <v>#N/A</v>
      </c>
      <c r="W2284" s="270"/>
      <c r="X2284" s="270">
        <f t="shared" ca="1" si="109"/>
        <v>0</v>
      </c>
      <c r="Y2284" s="270"/>
      <c r="Z2284" s="270"/>
      <c r="AB2284" s="272" t="str">
        <f t="shared" si="110"/>
        <v/>
      </c>
    </row>
    <row r="2285" spans="1:28" s="271" customFormat="1" ht="20.25">
      <c r="A2285" s="215"/>
      <c r="B2285" s="216" t="str">
        <f>IF(LEN(A2285)=0,"",INDEX('Smelter Look-up'!$A:$A,MATCH($A2285,'Smelter Look-up'!$E:$E,0)))</f>
        <v/>
      </c>
      <c r="C2285" s="220" t="str">
        <f>IF(LEN(A2285)=0,"",INDEX('Smelter Look-up'!$C:$C,MATCH($A2285,'Smelter Look-up'!$E:$E,0)))</f>
        <v/>
      </c>
      <c r="D2285" s="216"/>
      <c r="E2285" s="216" t="str">
        <f ca="1">IF(ISERROR($V2285),"",OFFSET('Smelter Look-up'!$D$4,$V2285-4,0)&amp;"")</f>
        <v/>
      </c>
      <c r="F2285" s="216" t="str">
        <f ca="1">IF(ISERROR($V2285),"",OFFSET('Smelter Look-up'!$E$4,$V2285-4,0))</f>
        <v/>
      </c>
      <c r="G2285" s="216" t="str">
        <f ca="1">IF(C2285=$X$4,"Enter smelter details", IF(ISERROR($V2285),"",OFFSET('Smelter Look-up'!$F$4,$V2285-4,0)))</f>
        <v/>
      </c>
      <c r="H2285" s="217" t="str">
        <f ca="1">IF(ISERROR($V2285),"",OFFSET('Smelter Look-up'!$G$4,$V2285-4,0))</f>
        <v/>
      </c>
      <c r="I2285" s="218" t="str">
        <f ca="1">IF(ISERROR($V2285),"",OFFSET('Smelter Look-up'!$H$4,$V2285-4,0))</f>
        <v/>
      </c>
      <c r="J2285" s="218" t="str">
        <f ca="1">IF(ISERROR($V2285),"",OFFSET('Smelter Look-up'!$I$4,$V2285-4,0))</f>
        <v/>
      </c>
      <c r="K2285" s="267"/>
      <c r="L2285" s="267"/>
      <c r="M2285" s="267"/>
      <c r="N2285" s="267"/>
      <c r="O2285" s="267"/>
      <c r="P2285" s="219"/>
      <c r="Q2285" s="268"/>
      <c r="R2285" s="216" t="str">
        <f ca="1">IF(ISERROR($V2285),"",OFFSET('Smelter Look-up'!$C$4,$V2285-4,0)&amp;"")</f>
        <v/>
      </c>
      <c r="S2285" s="224" t="str">
        <f t="shared" ca="1" si="108"/>
        <v/>
      </c>
      <c r="T2285" s="224" t="str">
        <f ca="1">IF(B2285="","",IF(ISERROR(MATCH($J2285,SorP!$B$1:$B$6230,0)),"",INDIRECT("'SorP'!$A$"&amp;MATCH($J2285,SorP!$B$1:$B$6230,0))))</f>
        <v/>
      </c>
      <c r="U2285" s="239"/>
      <c r="V2285" s="269" t="e">
        <f>IF(C2285="",NA(),MATCH($B2285&amp;$C2285,'Smelter Look-up'!$J:$J,0))</f>
        <v>#N/A</v>
      </c>
      <c r="W2285" s="270"/>
      <c r="X2285" s="270">
        <f t="shared" ca="1" si="109"/>
        <v>0</v>
      </c>
      <c r="Y2285" s="270"/>
      <c r="Z2285" s="270"/>
      <c r="AB2285" s="272" t="str">
        <f t="shared" si="110"/>
        <v/>
      </c>
    </row>
    <row r="2286" spans="1:28" s="271" customFormat="1" ht="20.25">
      <c r="A2286" s="215"/>
      <c r="B2286" s="216" t="str">
        <f>IF(LEN(A2286)=0,"",INDEX('Smelter Look-up'!$A:$A,MATCH($A2286,'Smelter Look-up'!$E:$E,0)))</f>
        <v/>
      </c>
      <c r="C2286" s="220" t="str">
        <f>IF(LEN(A2286)=0,"",INDEX('Smelter Look-up'!$C:$C,MATCH($A2286,'Smelter Look-up'!$E:$E,0)))</f>
        <v/>
      </c>
      <c r="D2286" s="216"/>
      <c r="E2286" s="216" t="str">
        <f ca="1">IF(ISERROR($V2286),"",OFFSET('Smelter Look-up'!$D$4,$V2286-4,0)&amp;"")</f>
        <v/>
      </c>
      <c r="F2286" s="216" t="str">
        <f ca="1">IF(ISERROR($V2286),"",OFFSET('Smelter Look-up'!$E$4,$V2286-4,0))</f>
        <v/>
      </c>
      <c r="G2286" s="216" t="str">
        <f ca="1">IF(C2286=$X$4,"Enter smelter details", IF(ISERROR($V2286),"",OFFSET('Smelter Look-up'!$F$4,$V2286-4,0)))</f>
        <v/>
      </c>
      <c r="H2286" s="217" t="str">
        <f ca="1">IF(ISERROR($V2286),"",OFFSET('Smelter Look-up'!$G$4,$V2286-4,0))</f>
        <v/>
      </c>
      <c r="I2286" s="218" t="str">
        <f ca="1">IF(ISERROR($V2286),"",OFFSET('Smelter Look-up'!$H$4,$V2286-4,0))</f>
        <v/>
      </c>
      <c r="J2286" s="218" t="str">
        <f ca="1">IF(ISERROR($V2286),"",OFFSET('Smelter Look-up'!$I$4,$V2286-4,0))</f>
        <v/>
      </c>
      <c r="K2286" s="267"/>
      <c r="L2286" s="267"/>
      <c r="M2286" s="267"/>
      <c r="N2286" s="267"/>
      <c r="O2286" s="267"/>
      <c r="P2286" s="219"/>
      <c r="Q2286" s="268"/>
      <c r="R2286" s="216" t="str">
        <f ca="1">IF(ISERROR($V2286),"",OFFSET('Smelter Look-up'!$C$4,$V2286-4,0)&amp;"")</f>
        <v/>
      </c>
      <c r="S2286" s="224" t="str">
        <f t="shared" ca="1" si="108"/>
        <v/>
      </c>
      <c r="T2286" s="224" t="str">
        <f ca="1">IF(B2286="","",IF(ISERROR(MATCH($J2286,SorP!$B$1:$B$6230,0)),"",INDIRECT("'SorP'!$A$"&amp;MATCH($J2286,SorP!$B$1:$B$6230,0))))</f>
        <v/>
      </c>
      <c r="U2286" s="239"/>
      <c r="V2286" s="269" t="e">
        <f>IF(C2286="",NA(),MATCH($B2286&amp;$C2286,'Smelter Look-up'!$J:$J,0))</f>
        <v>#N/A</v>
      </c>
      <c r="W2286" s="270"/>
      <c r="X2286" s="270">
        <f t="shared" ca="1" si="109"/>
        <v>0</v>
      </c>
      <c r="Y2286" s="270"/>
      <c r="Z2286" s="270"/>
      <c r="AB2286" s="272" t="str">
        <f t="shared" si="110"/>
        <v/>
      </c>
    </row>
    <row r="2287" spans="1:28" s="271" customFormat="1" ht="20.25">
      <c r="A2287" s="215"/>
      <c r="B2287" s="216" t="str">
        <f>IF(LEN(A2287)=0,"",INDEX('Smelter Look-up'!$A:$A,MATCH($A2287,'Smelter Look-up'!$E:$E,0)))</f>
        <v/>
      </c>
      <c r="C2287" s="220" t="str">
        <f>IF(LEN(A2287)=0,"",INDEX('Smelter Look-up'!$C:$C,MATCH($A2287,'Smelter Look-up'!$E:$E,0)))</f>
        <v/>
      </c>
      <c r="D2287" s="216"/>
      <c r="E2287" s="216" t="str">
        <f ca="1">IF(ISERROR($V2287),"",OFFSET('Smelter Look-up'!$D$4,$V2287-4,0)&amp;"")</f>
        <v/>
      </c>
      <c r="F2287" s="216" t="str">
        <f ca="1">IF(ISERROR($V2287),"",OFFSET('Smelter Look-up'!$E$4,$V2287-4,0))</f>
        <v/>
      </c>
      <c r="G2287" s="216" t="str">
        <f ca="1">IF(C2287=$X$4,"Enter smelter details", IF(ISERROR($V2287),"",OFFSET('Smelter Look-up'!$F$4,$V2287-4,0)))</f>
        <v/>
      </c>
      <c r="H2287" s="217" t="str">
        <f ca="1">IF(ISERROR($V2287),"",OFFSET('Smelter Look-up'!$G$4,$V2287-4,0))</f>
        <v/>
      </c>
      <c r="I2287" s="218" t="str">
        <f ca="1">IF(ISERROR($V2287),"",OFFSET('Smelter Look-up'!$H$4,$V2287-4,0))</f>
        <v/>
      </c>
      <c r="J2287" s="218" t="str">
        <f ca="1">IF(ISERROR($V2287),"",OFFSET('Smelter Look-up'!$I$4,$V2287-4,0))</f>
        <v/>
      </c>
      <c r="K2287" s="267"/>
      <c r="L2287" s="267"/>
      <c r="M2287" s="267"/>
      <c r="N2287" s="267"/>
      <c r="O2287" s="267"/>
      <c r="P2287" s="219"/>
      <c r="Q2287" s="268"/>
      <c r="R2287" s="216" t="str">
        <f ca="1">IF(ISERROR($V2287),"",OFFSET('Smelter Look-up'!$C$4,$V2287-4,0)&amp;"")</f>
        <v/>
      </c>
      <c r="S2287" s="224" t="str">
        <f t="shared" ca="1" si="108"/>
        <v/>
      </c>
      <c r="T2287" s="224" t="str">
        <f ca="1">IF(B2287="","",IF(ISERROR(MATCH($J2287,SorP!$B$1:$B$6230,0)),"",INDIRECT("'SorP'!$A$"&amp;MATCH($J2287,SorP!$B$1:$B$6230,0))))</f>
        <v/>
      </c>
      <c r="U2287" s="239"/>
      <c r="V2287" s="269" t="e">
        <f>IF(C2287="",NA(),MATCH($B2287&amp;$C2287,'Smelter Look-up'!$J:$J,0))</f>
        <v>#N/A</v>
      </c>
      <c r="W2287" s="270"/>
      <c r="X2287" s="270">
        <f t="shared" ca="1" si="109"/>
        <v>0</v>
      </c>
      <c r="Y2287" s="270"/>
      <c r="Z2287" s="270"/>
      <c r="AB2287" s="272" t="str">
        <f t="shared" si="110"/>
        <v/>
      </c>
    </row>
    <row r="2288" spans="1:28" s="271" customFormat="1" ht="20.25">
      <c r="A2288" s="215"/>
      <c r="B2288" s="216" t="str">
        <f>IF(LEN(A2288)=0,"",INDEX('Smelter Look-up'!$A:$A,MATCH($A2288,'Smelter Look-up'!$E:$E,0)))</f>
        <v/>
      </c>
      <c r="C2288" s="220" t="str">
        <f>IF(LEN(A2288)=0,"",INDEX('Smelter Look-up'!$C:$C,MATCH($A2288,'Smelter Look-up'!$E:$E,0)))</f>
        <v/>
      </c>
      <c r="D2288" s="216"/>
      <c r="E2288" s="216" t="str">
        <f ca="1">IF(ISERROR($V2288),"",OFFSET('Smelter Look-up'!$D$4,$V2288-4,0)&amp;"")</f>
        <v/>
      </c>
      <c r="F2288" s="216" t="str">
        <f ca="1">IF(ISERROR($V2288),"",OFFSET('Smelter Look-up'!$E$4,$V2288-4,0))</f>
        <v/>
      </c>
      <c r="G2288" s="216" t="str">
        <f ca="1">IF(C2288=$X$4,"Enter smelter details", IF(ISERROR($V2288),"",OFFSET('Smelter Look-up'!$F$4,$V2288-4,0)))</f>
        <v/>
      </c>
      <c r="H2288" s="217" t="str">
        <f ca="1">IF(ISERROR($V2288),"",OFFSET('Smelter Look-up'!$G$4,$V2288-4,0))</f>
        <v/>
      </c>
      <c r="I2288" s="218" t="str">
        <f ca="1">IF(ISERROR($V2288),"",OFFSET('Smelter Look-up'!$H$4,$V2288-4,0))</f>
        <v/>
      </c>
      <c r="J2288" s="218" t="str">
        <f ca="1">IF(ISERROR($V2288),"",OFFSET('Smelter Look-up'!$I$4,$V2288-4,0))</f>
        <v/>
      </c>
      <c r="K2288" s="267"/>
      <c r="L2288" s="267"/>
      <c r="M2288" s="267"/>
      <c r="N2288" s="267"/>
      <c r="O2288" s="267"/>
      <c r="P2288" s="219"/>
      <c r="Q2288" s="268"/>
      <c r="R2288" s="216" t="str">
        <f ca="1">IF(ISERROR($V2288),"",OFFSET('Smelter Look-up'!$C$4,$V2288-4,0)&amp;"")</f>
        <v/>
      </c>
      <c r="S2288" s="224" t="str">
        <f t="shared" ca="1" si="108"/>
        <v/>
      </c>
      <c r="T2288" s="224" t="str">
        <f ca="1">IF(B2288="","",IF(ISERROR(MATCH($J2288,SorP!$B$1:$B$6230,0)),"",INDIRECT("'SorP'!$A$"&amp;MATCH($J2288,SorP!$B$1:$B$6230,0))))</f>
        <v/>
      </c>
      <c r="U2288" s="239"/>
      <c r="V2288" s="269" t="e">
        <f>IF(C2288="",NA(),MATCH($B2288&amp;$C2288,'Smelter Look-up'!$J:$J,0))</f>
        <v>#N/A</v>
      </c>
      <c r="W2288" s="270"/>
      <c r="X2288" s="270">
        <f t="shared" ca="1" si="109"/>
        <v>0</v>
      </c>
      <c r="Y2288" s="270"/>
      <c r="Z2288" s="270"/>
      <c r="AB2288" s="272" t="str">
        <f t="shared" si="110"/>
        <v/>
      </c>
    </row>
    <row r="2289" spans="1:28" s="271" customFormat="1" ht="20.25">
      <c r="A2289" s="215"/>
      <c r="B2289" s="216" t="str">
        <f>IF(LEN(A2289)=0,"",INDEX('Smelter Look-up'!$A:$A,MATCH($A2289,'Smelter Look-up'!$E:$E,0)))</f>
        <v/>
      </c>
      <c r="C2289" s="220" t="str">
        <f>IF(LEN(A2289)=0,"",INDEX('Smelter Look-up'!$C:$C,MATCH($A2289,'Smelter Look-up'!$E:$E,0)))</f>
        <v/>
      </c>
      <c r="D2289" s="216"/>
      <c r="E2289" s="216" t="str">
        <f ca="1">IF(ISERROR($V2289),"",OFFSET('Smelter Look-up'!$D$4,$V2289-4,0)&amp;"")</f>
        <v/>
      </c>
      <c r="F2289" s="216" t="str">
        <f ca="1">IF(ISERROR($V2289),"",OFFSET('Smelter Look-up'!$E$4,$V2289-4,0))</f>
        <v/>
      </c>
      <c r="G2289" s="216" t="str">
        <f ca="1">IF(C2289=$X$4,"Enter smelter details", IF(ISERROR($V2289),"",OFFSET('Smelter Look-up'!$F$4,$V2289-4,0)))</f>
        <v/>
      </c>
      <c r="H2289" s="217" t="str">
        <f ca="1">IF(ISERROR($V2289),"",OFFSET('Smelter Look-up'!$G$4,$V2289-4,0))</f>
        <v/>
      </c>
      <c r="I2289" s="218" t="str">
        <f ca="1">IF(ISERROR($V2289),"",OFFSET('Smelter Look-up'!$H$4,$V2289-4,0))</f>
        <v/>
      </c>
      <c r="J2289" s="218" t="str">
        <f ca="1">IF(ISERROR($V2289),"",OFFSET('Smelter Look-up'!$I$4,$V2289-4,0))</f>
        <v/>
      </c>
      <c r="K2289" s="267"/>
      <c r="L2289" s="267"/>
      <c r="M2289" s="267"/>
      <c r="N2289" s="267"/>
      <c r="O2289" s="267"/>
      <c r="P2289" s="219"/>
      <c r="Q2289" s="268"/>
      <c r="R2289" s="216" t="str">
        <f ca="1">IF(ISERROR($V2289),"",OFFSET('Smelter Look-up'!$C$4,$V2289-4,0)&amp;"")</f>
        <v/>
      </c>
      <c r="S2289" s="224" t="str">
        <f t="shared" ca="1" si="108"/>
        <v/>
      </c>
      <c r="T2289" s="224" t="str">
        <f ca="1">IF(B2289="","",IF(ISERROR(MATCH($J2289,SorP!$B$1:$B$6230,0)),"",INDIRECT("'SorP'!$A$"&amp;MATCH($J2289,SorP!$B$1:$B$6230,0))))</f>
        <v/>
      </c>
      <c r="U2289" s="239"/>
      <c r="V2289" s="269" t="e">
        <f>IF(C2289="",NA(),MATCH($B2289&amp;$C2289,'Smelter Look-up'!$J:$J,0))</f>
        <v>#N/A</v>
      </c>
      <c r="W2289" s="270"/>
      <c r="X2289" s="270">
        <f t="shared" ca="1" si="109"/>
        <v>0</v>
      </c>
      <c r="Y2289" s="270"/>
      <c r="Z2289" s="270"/>
      <c r="AB2289" s="272" t="str">
        <f t="shared" si="110"/>
        <v/>
      </c>
    </row>
    <row r="2290" spans="1:28" s="271" customFormat="1" ht="20.25">
      <c r="A2290" s="215"/>
      <c r="B2290" s="216" t="str">
        <f>IF(LEN(A2290)=0,"",INDEX('Smelter Look-up'!$A:$A,MATCH($A2290,'Smelter Look-up'!$E:$E,0)))</f>
        <v/>
      </c>
      <c r="C2290" s="220" t="str">
        <f>IF(LEN(A2290)=0,"",INDEX('Smelter Look-up'!$C:$C,MATCH($A2290,'Smelter Look-up'!$E:$E,0)))</f>
        <v/>
      </c>
      <c r="D2290" s="216"/>
      <c r="E2290" s="216" t="str">
        <f ca="1">IF(ISERROR($V2290),"",OFFSET('Smelter Look-up'!$D$4,$V2290-4,0)&amp;"")</f>
        <v/>
      </c>
      <c r="F2290" s="216" t="str">
        <f ca="1">IF(ISERROR($V2290),"",OFFSET('Smelter Look-up'!$E$4,$V2290-4,0))</f>
        <v/>
      </c>
      <c r="G2290" s="216" t="str">
        <f ca="1">IF(C2290=$X$4,"Enter smelter details", IF(ISERROR($V2290),"",OFFSET('Smelter Look-up'!$F$4,$V2290-4,0)))</f>
        <v/>
      </c>
      <c r="H2290" s="217" t="str">
        <f ca="1">IF(ISERROR($V2290),"",OFFSET('Smelter Look-up'!$G$4,$V2290-4,0))</f>
        <v/>
      </c>
      <c r="I2290" s="218" t="str">
        <f ca="1">IF(ISERROR($V2290),"",OFFSET('Smelter Look-up'!$H$4,$V2290-4,0))</f>
        <v/>
      </c>
      <c r="J2290" s="218" t="str">
        <f ca="1">IF(ISERROR($V2290),"",OFFSET('Smelter Look-up'!$I$4,$V2290-4,0))</f>
        <v/>
      </c>
      <c r="K2290" s="267"/>
      <c r="L2290" s="267"/>
      <c r="M2290" s="267"/>
      <c r="N2290" s="267"/>
      <c r="O2290" s="267"/>
      <c r="P2290" s="219"/>
      <c r="Q2290" s="268"/>
      <c r="R2290" s="216" t="str">
        <f ca="1">IF(ISERROR($V2290),"",OFFSET('Smelter Look-up'!$C$4,$V2290-4,0)&amp;"")</f>
        <v/>
      </c>
      <c r="S2290" s="224" t="str">
        <f t="shared" ca="1" si="108"/>
        <v/>
      </c>
      <c r="T2290" s="224" t="str">
        <f ca="1">IF(B2290="","",IF(ISERROR(MATCH($J2290,SorP!$B$1:$B$6230,0)),"",INDIRECT("'SorP'!$A$"&amp;MATCH($J2290,SorP!$B$1:$B$6230,0))))</f>
        <v/>
      </c>
      <c r="U2290" s="239"/>
      <c r="V2290" s="269" t="e">
        <f>IF(C2290="",NA(),MATCH($B2290&amp;$C2290,'Smelter Look-up'!$J:$J,0))</f>
        <v>#N/A</v>
      </c>
      <c r="W2290" s="270"/>
      <c r="X2290" s="270">
        <f t="shared" ca="1" si="109"/>
        <v>0</v>
      </c>
      <c r="Y2290" s="270"/>
      <c r="Z2290" s="270"/>
      <c r="AB2290" s="272" t="str">
        <f t="shared" si="110"/>
        <v/>
      </c>
    </row>
    <row r="2291" spans="1:28" s="271" customFormat="1" ht="20.25">
      <c r="A2291" s="215"/>
      <c r="B2291" s="216" t="str">
        <f>IF(LEN(A2291)=0,"",INDEX('Smelter Look-up'!$A:$A,MATCH($A2291,'Smelter Look-up'!$E:$E,0)))</f>
        <v/>
      </c>
      <c r="C2291" s="220" t="str">
        <f>IF(LEN(A2291)=0,"",INDEX('Smelter Look-up'!$C:$C,MATCH($A2291,'Smelter Look-up'!$E:$E,0)))</f>
        <v/>
      </c>
      <c r="D2291" s="216"/>
      <c r="E2291" s="216" t="str">
        <f ca="1">IF(ISERROR($V2291),"",OFFSET('Smelter Look-up'!$D$4,$V2291-4,0)&amp;"")</f>
        <v/>
      </c>
      <c r="F2291" s="216" t="str">
        <f ca="1">IF(ISERROR($V2291),"",OFFSET('Smelter Look-up'!$E$4,$V2291-4,0))</f>
        <v/>
      </c>
      <c r="G2291" s="216" t="str">
        <f ca="1">IF(C2291=$X$4,"Enter smelter details", IF(ISERROR($V2291),"",OFFSET('Smelter Look-up'!$F$4,$V2291-4,0)))</f>
        <v/>
      </c>
      <c r="H2291" s="217" t="str">
        <f ca="1">IF(ISERROR($V2291),"",OFFSET('Smelter Look-up'!$G$4,$V2291-4,0))</f>
        <v/>
      </c>
      <c r="I2291" s="218" t="str">
        <f ca="1">IF(ISERROR($V2291),"",OFFSET('Smelter Look-up'!$H$4,$V2291-4,0))</f>
        <v/>
      </c>
      <c r="J2291" s="218" t="str">
        <f ca="1">IF(ISERROR($V2291),"",OFFSET('Smelter Look-up'!$I$4,$V2291-4,0))</f>
        <v/>
      </c>
      <c r="K2291" s="267"/>
      <c r="L2291" s="267"/>
      <c r="M2291" s="267"/>
      <c r="N2291" s="267"/>
      <c r="O2291" s="267"/>
      <c r="P2291" s="219"/>
      <c r="Q2291" s="268"/>
      <c r="R2291" s="216" t="str">
        <f ca="1">IF(ISERROR($V2291),"",OFFSET('Smelter Look-up'!$C$4,$V2291-4,0)&amp;"")</f>
        <v/>
      </c>
      <c r="S2291" s="224" t="str">
        <f t="shared" ca="1" si="108"/>
        <v/>
      </c>
      <c r="T2291" s="224" t="str">
        <f ca="1">IF(B2291="","",IF(ISERROR(MATCH($J2291,SorP!$B$1:$B$6230,0)),"",INDIRECT("'SorP'!$A$"&amp;MATCH($J2291,SorP!$B$1:$B$6230,0))))</f>
        <v/>
      </c>
      <c r="U2291" s="239"/>
      <c r="V2291" s="269" t="e">
        <f>IF(C2291="",NA(),MATCH($B2291&amp;$C2291,'Smelter Look-up'!$J:$J,0))</f>
        <v>#N/A</v>
      </c>
      <c r="W2291" s="270"/>
      <c r="X2291" s="270">
        <f t="shared" ca="1" si="109"/>
        <v>0</v>
      </c>
      <c r="Y2291" s="270"/>
      <c r="Z2291" s="270"/>
      <c r="AB2291" s="272" t="str">
        <f t="shared" si="110"/>
        <v/>
      </c>
    </row>
    <row r="2292" spans="1:28" s="271" customFormat="1" ht="20.25">
      <c r="A2292" s="215"/>
      <c r="B2292" s="216" t="str">
        <f>IF(LEN(A2292)=0,"",INDEX('Smelter Look-up'!$A:$A,MATCH($A2292,'Smelter Look-up'!$E:$E,0)))</f>
        <v/>
      </c>
      <c r="C2292" s="220" t="str">
        <f>IF(LEN(A2292)=0,"",INDEX('Smelter Look-up'!$C:$C,MATCH($A2292,'Smelter Look-up'!$E:$E,0)))</f>
        <v/>
      </c>
      <c r="D2292" s="216"/>
      <c r="E2292" s="216" t="str">
        <f ca="1">IF(ISERROR($V2292),"",OFFSET('Smelter Look-up'!$D$4,$V2292-4,0)&amp;"")</f>
        <v/>
      </c>
      <c r="F2292" s="216" t="str">
        <f ca="1">IF(ISERROR($V2292),"",OFFSET('Smelter Look-up'!$E$4,$V2292-4,0))</f>
        <v/>
      </c>
      <c r="G2292" s="216" t="str">
        <f ca="1">IF(C2292=$X$4,"Enter smelter details", IF(ISERROR($V2292),"",OFFSET('Smelter Look-up'!$F$4,$V2292-4,0)))</f>
        <v/>
      </c>
      <c r="H2292" s="217" t="str">
        <f ca="1">IF(ISERROR($V2292),"",OFFSET('Smelter Look-up'!$G$4,$V2292-4,0))</f>
        <v/>
      </c>
      <c r="I2292" s="218" t="str">
        <f ca="1">IF(ISERROR($V2292),"",OFFSET('Smelter Look-up'!$H$4,$V2292-4,0))</f>
        <v/>
      </c>
      <c r="J2292" s="218" t="str">
        <f ca="1">IF(ISERROR($V2292),"",OFFSET('Smelter Look-up'!$I$4,$V2292-4,0))</f>
        <v/>
      </c>
      <c r="K2292" s="267"/>
      <c r="L2292" s="267"/>
      <c r="M2292" s="267"/>
      <c r="N2292" s="267"/>
      <c r="O2292" s="267"/>
      <c r="P2292" s="219"/>
      <c r="Q2292" s="268"/>
      <c r="R2292" s="216" t="str">
        <f ca="1">IF(ISERROR($V2292),"",OFFSET('Smelter Look-up'!$C$4,$V2292-4,0)&amp;"")</f>
        <v/>
      </c>
      <c r="S2292" s="224" t="str">
        <f t="shared" ca="1" si="108"/>
        <v/>
      </c>
      <c r="T2292" s="224" t="str">
        <f ca="1">IF(B2292="","",IF(ISERROR(MATCH($J2292,SorP!$B$1:$B$6230,0)),"",INDIRECT("'SorP'!$A$"&amp;MATCH($J2292,SorP!$B$1:$B$6230,0))))</f>
        <v/>
      </c>
      <c r="U2292" s="239"/>
      <c r="V2292" s="269" t="e">
        <f>IF(C2292="",NA(),MATCH($B2292&amp;$C2292,'Smelter Look-up'!$J:$J,0))</f>
        <v>#N/A</v>
      </c>
      <c r="W2292" s="270"/>
      <c r="X2292" s="270">
        <f t="shared" ca="1" si="109"/>
        <v>0</v>
      </c>
      <c r="Y2292" s="270"/>
      <c r="Z2292" s="270"/>
      <c r="AB2292" s="272" t="str">
        <f t="shared" si="110"/>
        <v/>
      </c>
    </row>
    <row r="2293" spans="1:28" s="271" customFormat="1" ht="20.25">
      <c r="A2293" s="215"/>
      <c r="B2293" s="216" t="str">
        <f>IF(LEN(A2293)=0,"",INDEX('Smelter Look-up'!$A:$A,MATCH($A2293,'Smelter Look-up'!$E:$E,0)))</f>
        <v/>
      </c>
      <c r="C2293" s="220" t="str">
        <f>IF(LEN(A2293)=0,"",INDEX('Smelter Look-up'!$C:$C,MATCH($A2293,'Smelter Look-up'!$E:$E,0)))</f>
        <v/>
      </c>
      <c r="D2293" s="216"/>
      <c r="E2293" s="216" t="str">
        <f ca="1">IF(ISERROR($V2293),"",OFFSET('Smelter Look-up'!$D$4,$V2293-4,0)&amp;"")</f>
        <v/>
      </c>
      <c r="F2293" s="216" t="str">
        <f ca="1">IF(ISERROR($V2293),"",OFFSET('Smelter Look-up'!$E$4,$V2293-4,0))</f>
        <v/>
      </c>
      <c r="G2293" s="216" t="str">
        <f ca="1">IF(C2293=$X$4,"Enter smelter details", IF(ISERROR($V2293),"",OFFSET('Smelter Look-up'!$F$4,$V2293-4,0)))</f>
        <v/>
      </c>
      <c r="H2293" s="217" t="str">
        <f ca="1">IF(ISERROR($V2293),"",OFFSET('Smelter Look-up'!$G$4,$V2293-4,0))</f>
        <v/>
      </c>
      <c r="I2293" s="218" t="str">
        <f ca="1">IF(ISERROR($V2293),"",OFFSET('Smelter Look-up'!$H$4,$V2293-4,0))</f>
        <v/>
      </c>
      <c r="J2293" s="218" t="str">
        <f ca="1">IF(ISERROR($V2293),"",OFFSET('Smelter Look-up'!$I$4,$V2293-4,0))</f>
        <v/>
      </c>
      <c r="K2293" s="267"/>
      <c r="L2293" s="267"/>
      <c r="M2293" s="267"/>
      <c r="N2293" s="267"/>
      <c r="O2293" s="267"/>
      <c r="P2293" s="219"/>
      <c r="Q2293" s="268"/>
      <c r="R2293" s="216" t="str">
        <f ca="1">IF(ISERROR($V2293),"",OFFSET('Smelter Look-up'!$C$4,$V2293-4,0)&amp;"")</f>
        <v/>
      </c>
      <c r="S2293" s="224" t="str">
        <f t="shared" ca="1" si="108"/>
        <v/>
      </c>
      <c r="T2293" s="224" t="str">
        <f ca="1">IF(B2293="","",IF(ISERROR(MATCH($J2293,SorP!$B$1:$B$6230,0)),"",INDIRECT("'SorP'!$A$"&amp;MATCH($J2293,SorP!$B$1:$B$6230,0))))</f>
        <v/>
      </c>
      <c r="U2293" s="239"/>
      <c r="V2293" s="269" t="e">
        <f>IF(C2293="",NA(),MATCH($B2293&amp;$C2293,'Smelter Look-up'!$J:$J,0))</f>
        <v>#N/A</v>
      </c>
      <c r="W2293" s="270"/>
      <c r="X2293" s="270">
        <f t="shared" ca="1" si="109"/>
        <v>0</v>
      </c>
      <c r="Y2293" s="270"/>
      <c r="Z2293" s="270"/>
      <c r="AB2293" s="272" t="str">
        <f t="shared" si="110"/>
        <v/>
      </c>
    </row>
    <row r="2294" spans="1:28" s="271" customFormat="1" ht="20.25">
      <c r="A2294" s="215"/>
      <c r="B2294" s="216" t="str">
        <f>IF(LEN(A2294)=0,"",INDEX('Smelter Look-up'!$A:$A,MATCH($A2294,'Smelter Look-up'!$E:$E,0)))</f>
        <v/>
      </c>
      <c r="C2294" s="220" t="str">
        <f>IF(LEN(A2294)=0,"",INDEX('Smelter Look-up'!$C:$C,MATCH($A2294,'Smelter Look-up'!$E:$E,0)))</f>
        <v/>
      </c>
      <c r="D2294" s="216"/>
      <c r="E2294" s="216" t="str">
        <f ca="1">IF(ISERROR($V2294),"",OFFSET('Smelter Look-up'!$D$4,$V2294-4,0)&amp;"")</f>
        <v/>
      </c>
      <c r="F2294" s="216" t="str">
        <f ca="1">IF(ISERROR($V2294),"",OFFSET('Smelter Look-up'!$E$4,$V2294-4,0))</f>
        <v/>
      </c>
      <c r="G2294" s="216" t="str">
        <f ca="1">IF(C2294=$X$4,"Enter smelter details", IF(ISERROR($V2294),"",OFFSET('Smelter Look-up'!$F$4,$V2294-4,0)))</f>
        <v/>
      </c>
      <c r="H2294" s="217" t="str">
        <f ca="1">IF(ISERROR($V2294),"",OFFSET('Smelter Look-up'!$G$4,$V2294-4,0))</f>
        <v/>
      </c>
      <c r="I2294" s="218" t="str">
        <f ca="1">IF(ISERROR($V2294),"",OFFSET('Smelter Look-up'!$H$4,$V2294-4,0))</f>
        <v/>
      </c>
      <c r="J2294" s="218" t="str">
        <f ca="1">IF(ISERROR($V2294),"",OFFSET('Smelter Look-up'!$I$4,$V2294-4,0))</f>
        <v/>
      </c>
      <c r="K2294" s="267"/>
      <c r="L2294" s="267"/>
      <c r="M2294" s="267"/>
      <c r="N2294" s="267"/>
      <c r="O2294" s="267"/>
      <c r="P2294" s="219"/>
      <c r="Q2294" s="268"/>
      <c r="R2294" s="216" t="str">
        <f ca="1">IF(ISERROR($V2294),"",OFFSET('Smelter Look-up'!$C$4,$V2294-4,0)&amp;"")</f>
        <v/>
      </c>
      <c r="S2294" s="224" t="str">
        <f t="shared" ca="1" si="108"/>
        <v/>
      </c>
      <c r="T2294" s="224" t="str">
        <f ca="1">IF(B2294="","",IF(ISERROR(MATCH($J2294,SorP!$B$1:$B$6230,0)),"",INDIRECT("'SorP'!$A$"&amp;MATCH($J2294,SorP!$B$1:$B$6230,0))))</f>
        <v/>
      </c>
      <c r="U2294" s="239"/>
      <c r="V2294" s="269" t="e">
        <f>IF(C2294="",NA(),MATCH($B2294&amp;$C2294,'Smelter Look-up'!$J:$J,0))</f>
        <v>#N/A</v>
      </c>
      <c r="W2294" s="270"/>
      <c r="X2294" s="270">
        <f t="shared" ca="1" si="109"/>
        <v>0</v>
      </c>
      <c r="Y2294" s="270"/>
      <c r="Z2294" s="270"/>
      <c r="AB2294" s="272" t="str">
        <f t="shared" si="110"/>
        <v/>
      </c>
    </row>
    <row r="2295" spans="1:28" s="271" customFormat="1" ht="20.25">
      <c r="A2295" s="215"/>
      <c r="B2295" s="216" t="str">
        <f>IF(LEN(A2295)=0,"",INDEX('Smelter Look-up'!$A:$A,MATCH($A2295,'Smelter Look-up'!$E:$E,0)))</f>
        <v/>
      </c>
      <c r="C2295" s="220" t="str">
        <f>IF(LEN(A2295)=0,"",INDEX('Smelter Look-up'!$C:$C,MATCH($A2295,'Smelter Look-up'!$E:$E,0)))</f>
        <v/>
      </c>
      <c r="D2295" s="216"/>
      <c r="E2295" s="216" t="str">
        <f ca="1">IF(ISERROR($V2295),"",OFFSET('Smelter Look-up'!$D$4,$V2295-4,0)&amp;"")</f>
        <v/>
      </c>
      <c r="F2295" s="216" t="str">
        <f ca="1">IF(ISERROR($V2295),"",OFFSET('Smelter Look-up'!$E$4,$V2295-4,0))</f>
        <v/>
      </c>
      <c r="G2295" s="216" t="str">
        <f ca="1">IF(C2295=$X$4,"Enter smelter details", IF(ISERROR($V2295),"",OFFSET('Smelter Look-up'!$F$4,$V2295-4,0)))</f>
        <v/>
      </c>
      <c r="H2295" s="217" t="str">
        <f ca="1">IF(ISERROR($V2295),"",OFFSET('Smelter Look-up'!$G$4,$V2295-4,0))</f>
        <v/>
      </c>
      <c r="I2295" s="218" t="str">
        <f ca="1">IF(ISERROR($V2295),"",OFFSET('Smelter Look-up'!$H$4,$V2295-4,0))</f>
        <v/>
      </c>
      <c r="J2295" s="218" t="str">
        <f ca="1">IF(ISERROR($V2295),"",OFFSET('Smelter Look-up'!$I$4,$V2295-4,0))</f>
        <v/>
      </c>
      <c r="K2295" s="267"/>
      <c r="L2295" s="267"/>
      <c r="M2295" s="267"/>
      <c r="N2295" s="267"/>
      <c r="O2295" s="267"/>
      <c r="P2295" s="219"/>
      <c r="Q2295" s="268"/>
      <c r="R2295" s="216" t="str">
        <f ca="1">IF(ISERROR($V2295),"",OFFSET('Smelter Look-up'!$C$4,$V2295-4,0)&amp;"")</f>
        <v/>
      </c>
      <c r="S2295" s="224" t="str">
        <f t="shared" ca="1" si="108"/>
        <v/>
      </c>
      <c r="T2295" s="224" t="str">
        <f ca="1">IF(B2295="","",IF(ISERROR(MATCH($J2295,SorP!$B$1:$B$6230,0)),"",INDIRECT("'SorP'!$A$"&amp;MATCH($J2295,SorP!$B$1:$B$6230,0))))</f>
        <v/>
      </c>
      <c r="U2295" s="239"/>
      <c r="V2295" s="269" t="e">
        <f>IF(C2295="",NA(),MATCH($B2295&amp;$C2295,'Smelter Look-up'!$J:$J,0))</f>
        <v>#N/A</v>
      </c>
      <c r="W2295" s="270"/>
      <c r="X2295" s="270">
        <f t="shared" ca="1" si="109"/>
        <v>0</v>
      </c>
      <c r="Y2295" s="270"/>
      <c r="Z2295" s="270"/>
      <c r="AB2295" s="272" t="str">
        <f t="shared" si="110"/>
        <v/>
      </c>
    </row>
    <row r="2296" spans="1:28" s="271" customFormat="1" ht="20.25">
      <c r="A2296" s="215"/>
      <c r="B2296" s="216" t="str">
        <f>IF(LEN(A2296)=0,"",INDEX('Smelter Look-up'!$A:$A,MATCH($A2296,'Smelter Look-up'!$E:$E,0)))</f>
        <v/>
      </c>
      <c r="C2296" s="220" t="str">
        <f>IF(LEN(A2296)=0,"",INDEX('Smelter Look-up'!$C:$C,MATCH($A2296,'Smelter Look-up'!$E:$E,0)))</f>
        <v/>
      </c>
      <c r="D2296" s="216"/>
      <c r="E2296" s="216" t="str">
        <f ca="1">IF(ISERROR($V2296),"",OFFSET('Smelter Look-up'!$D$4,$V2296-4,0)&amp;"")</f>
        <v/>
      </c>
      <c r="F2296" s="216" t="str">
        <f ca="1">IF(ISERROR($V2296),"",OFFSET('Smelter Look-up'!$E$4,$V2296-4,0))</f>
        <v/>
      </c>
      <c r="G2296" s="216" t="str">
        <f ca="1">IF(C2296=$X$4,"Enter smelter details", IF(ISERROR($V2296),"",OFFSET('Smelter Look-up'!$F$4,$V2296-4,0)))</f>
        <v/>
      </c>
      <c r="H2296" s="217" t="str">
        <f ca="1">IF(ISERROR($V2296),"",OFFSET('Smelter Look-up'!$G$4,$V2296-4,0))</f>
        <v/>
      </c>
      <c r="I2296" s="218" t="str">
        <f ca="1">IF(ISERROR($V2296),"",OFFSET('Smelter Look-up'!$H$4,$V2296-4,0))</f>
        <v/>
      </c>
      <c r="J2296" s="218" t="str">
        <f ca="1">IF(ISERROR($V2296),"",OFFSET('Smelter Look-up'!$I$4,$V2296-4,0))</f>
        <v/>
      </c>
      <c r="K2296" s="267"/>
      <c r="L2296" s="267"/>
      <c r="M2296" s="267"/>
      <c r="N2296" s="267"/>
      <c r="O2296" s="267"/>
      <c r="P2296" s="219"/>
      <c r="Q2296" s="268"/>
      <c r="R2296" s="216" t="str">
        <f ca="1">IF(ISERROR($V2296),"",OFFSET('Smelter Look-up'!$C$4,$V2296-4,0)&amp;"")</f>
        <v/>
      </c>
      <c r="S2296" s="224" t="str">
        <f t="shared" ca="1" si="108"/>
        <v/>
      </c>
      <c r="T2296" s="224" t="str">
        <f ca="1">IF(B2296="","",IF(ISERROR(MATCH($J2296,SorP!$B$1:$B$6230,0)),"",INDIRECT("'SorP'!$A$"&amp;MATCH($J2296,SorP!$B$1:$B$6230,0))))</f>
        <v/>
      </c>
      <c r="U2296" s="239"/>
      <c r="V2296" s="269" t="e">
        <f>IF(C2296="",NA(),MATCH($B2296&amp;$C2296,'Smelter Look-up'!$J:$J,0))</f>
        <v>#N/A</v>
      </c>
      <c r="W2296" s="270"/>
      <c r="X2296" s="270">
        <f t="shared" ca="1" si="109"/>
        <v>0</v>
      </c>
      <c r="Y2296" s="270"/>
      <c r="Z2296" s="270"/>
      <c r="AB2296" s="272" t="str">
        <f t="shared" si="110"/>
        <v/>
      </c>
    </row>
    <row r="2297" spans="1:28" s="271" customFormat="1" ht="20.25">
      <c r="A2297" s="215"/>
      <c r="B2297" s="216" t="str">
        <f>IF(LEN(A2297)=0,"",INDEX('Smelter Look-up'!$A:$A,MATCH($A2297,'Smelter Look-up'!$E:$E,0)))</f>
        <v/>
      </c>
      <c r="C2297" s="220" t="str">
        <f>IF(LEN(A2297)=0,"",INDEX('Smelter Look-up'!$C:$C,MATCH($A2297,'Smelter Look-up'!$E:$E,0)))</f>
        <v/>
      </c>
      <c r="D2297" s="216"/>
      <c r="E2297" s="216" t="str">
        <f ca="1">IF(ISERROR($V2297),"",OFFSET('Smelter Look-up'!$D$4,$V2297-4,0)&amp;"")</f>
        <v/>
      </c>
      <c r="F2297" s="216" t="str">
        <f ca="1">IF(ISERROR($V2297),"",OFFSET('Smelter Look-up'!$E$4,$V2297-4,0))</f>
        <v/>
      </c>
      <c r="G2297" s="216" t="str">
        <f ca="1">IF(C2297=$X$4,"Enter smelter details", IF(ISERROR($V2297),"",OFFSET('Smelter Look-up'!$F$4,$V2297-4,0)))</f>
        <v/>
      </c>
      <c r="H2297" s="217" t="str">
        <f ca="1">IF(ISERROR($V2297),"",OFFSET('Smelter Look-up'!$G$4,$V2297-4,0))</f>
        <v/>
      </c>
      <c r="I2297" s="218" t="str">
        <f ca="1">IF(ISERROR($V2297),"",OFFSET('Smelter Look-up'!$H$4,$V2297-4,0))</f>
        <v/>
      </c>
      <c r="J2297" s="218" t="str">
        <f ca="1">IF(ISERROR($V2297),"",OFFSET('Smelter Look-up'!$I$4,$V2297-4,0))</f>
        <v/>
      </c>
      <c r="K2297" s="267"/>
      <c r="L2297" s="267"/>
      <c r="M2297" s="267"/>
      <c r="N2297" s="267"/>
      <c r="O2297" s="267"/>
      <c r="P2297" s="219"/>
      <c r="Q2297" s="268"/>
      <c r="R2297" s="216" t="str">
        <f ca="1">IF(ISERROR($V2297),"",OFFSET('Smelter Look-up'!$C$4,$V2297-4,0)&amp;"")</f>
        <v/>
      </c>
      <c r="S2297" s="224" t="str">
        <f t="shared" ca="1" si="108"/>
        <v/>
      </c>
      <c r="T2297" s="224" t="str">
        <f ca="1">IF(B2297="","",IF(ISERROR(MATCH($J2297,SorP!$B$1:$B$6230,0)),"",INDIRECT("'SorP'!$A$"&amp;MATCH($J2297,SorP!$B$1:$B$6230,0))))</f>
        <v/>
      </c>
      <c r="U2297" s="239"/>
      <c r="V2297" s="269" t="e">
        <f>IF(C2297="",NA(),MATCH($B2297&amp;$C2297,'Smelter Look-up'!$J:$J,0))</f>
        <v>#N/A</v>
      </c>
      <c r="W2297" s="270"/>
      <c r="X2297" s="270">
        <f t="shared" ca="1" si="109"/>
        <v>0</v>
      </c>
      <c r="Y2297" s="270"/>
      <c r="Z2297" s="270"/>
      <c r="AB2297" s="272" t="str">
        <f t="shared" si="110"/>
        <v/>
      </c>
    </row>
    <row r="2298" spans="1:28" s="271" customFormat="1" ht="20.25">
      <c r="A2298" s="215"/>
      <c r="B2298" s="216" t="str">
        <f>IF(LEN(A2298)=0,"",INDEX('Smelter Look-up'!$A:$A,MATCH($A2298,'Smelter Look-up'!$E:$E,0)))</f>
        <v/>
      </c>
      <c r="C2298" s="220" t="str">
        <f>IF(LEN(A2298)=0,"",INDEX('Smelter Look-up'!$C:$C,MATCH($A2298,'Smelter Look-up'!$E:$E,0)))</f>
        <v/>
      </c>
      <c r="D2298" s="216"/>
      <c r="E2298" s="216" t="str">
        <f ca="1">IF(ISERROR($V2298),"",OFFSET('Smelter Look-up'!$D$4,$V2298-4,0)&amp;"")</f>
        <v/>
      </c>
      <c r="F2298" s="216" t="str">
        <f ca="1">IF(ISERROR($V2298),"",OFFSET('Smelter Look-up'!$E$4,$V2298-4,0))</f>
        <v/>
      </c>
      <c r="G2298" s="216" t="str">
        <f ca="1">IF(C2298=$X$4,"Enter smelter details", IF(ISERROR($V2298),"",OFFSET('Smelter Look-up'!$F$4,$V2298-4,0)))</f>
        <v/>
      </c>
      <c r="H2298" s="217" t="str">
        <f ca="1">IF(ISERROR($V2298),"",OFFSET('Smelter Look-up'!$G$4,$V2298-4,0))</f>
        <v/>
      </c>
      <c r="I2298" s="218" t="str">
        <f ca="1">IF(ISERROR($V2298),"",OFFSET('Smelter Look-up'!$H$4,$V2298-4,0))</f>
        <v/>
      </c>
      <c r="J2298" s="218" t="str">
        <f ca="1">IF(ISERROR($V2298),"",OFFSET('Smelter Look-up'!$I$4,$V2298-4,0))</f>
        <v/>
      </c>
      <c r="K2298" s="267"/>
      <c r="L2298" s="267"/>
      <c r="M2298" s="267"/>
      <c r="N2298" s="267"/>
      <c r="O2298" s="267"/>
      <c r="P2298" s="219"/>
      <c r="Q2298" s="268"/>
      <c r="R2298" s="216" t="str">
        <f ca="1">IF(ISERROR($V2298),"",OFFSET('Smelter Look-up'!$C$4,$V2298-4,0)&amp;"")</f>
        <v/>
      </c>
      <c r="S2298" s="224" t="str">
        <f t="shared" ca="1" si="108"/>
        <v/>
      </c>
      <c r="T2298" s="224" t="str">
        <f ca="1">IF(B2298="","",IF(ISERROR(MATCH($J2298,SorP!$B$1:$B$6230,0)),"",INDIRECT("'SorP'!$A$"&amp;MATCH($J2298,SorP!$B$1:$B$6230,0))))</f>
        <v/>
      </c>
      <c r="U2298" s="239"/>
      <c r="V2298" s="269" t="e">
        <f>IF(C2298="",NA(),MATCH($B2298&amp;$C2298,'Smelter Look-up'!$J:$J,0))</f>
        <v>#N/A</v>
      </c>
      <c r="W2298" s="270"/>
      <c r="X2298" s="270">
        <f t="shared" ca="1" si="109"/>
        <v>0</v>
      </c>
      <c r="Y2298" s="270"/>
      <c r="Z2298" s="270"/>
      <c r="AB2298" s="272" t="str">
        <f t="shared" si="110"/>
        <v/>
      </c>
    </row>
    <row r="2299" spans="1:28" s="271" customFormat="1" ht="20.25">
      <c r="A2299" s="215"/>
      <c r="B2299" s="216" t="str">
        <f>IF(LEN(A2299)=0,"",INDEX('Smelter Look-up'!$A:$A,MATCH($A2299,'Smelter Look-up'!$E:$E,0)))</f>
        <v/>
      </c>
      <c r="C2299" s="220" t="str">
        <f>IF(LEN(A2299)=0,"",INDEX('Smelter Look-up'!$C:$C,MATCH($A2299,'Smelter Look-up'!$E:$E,0)))</f>
        <v/>
      </c>
      <c r="D2299" s="216"/>
      <c r="E2299" s="216" t="str">
        <f ca="1">IF(ISERROR($V2299),"",OFFSET('Smelter Look-up'!$D$4,$V2299-4,0)&amp;"")</f>
        <v/>
      </c>
      <c r="F2299" s="216" t="str">
        <f ca="1">IF(ISERROR($V2299),"",OFFSET('Smelter Look-up'!$E$4,$V2299-4,0))</f>
        <v/>
      </c>
      <c r="G2299" s="216" t="str">
        <f ca="1">IF(C2299=$X$4,"Enter smelter details", IF(ISERROR($V2299),"",OFFSET('Smelter Look-up'!$F$4,$V2299-4,0)))</f>
        <v/>
      </c>
      <c r="H2299" s="217" t="str">
        <f ca="1">IF(ISERROR($V2299),"",OFFSET('Smelter Look-up'!$G$4,$V2299-4,0))</f>
        <v/>
      </c>
      <c r="I2299" s="218" t="str">
        <f ca="1">IF(ISERROR($V2299),"",OFFSET('Smelter Look-up'!$H$4,$V2299-4,0))</f>
        <v/>
      </c>
      <c r="J2299" s="218" t="str">
        <f ca="1">IF(ISERROR($V2299),"",OFFSET('Smelter Look-up'!$I$4,$V2299-4,0))</f>
        <v/>
      </c>
      <c r="K2299" s="267"/>
      <c r="L2299" s="267"/>
      <c r="M2299" s="267"/>
      <c r="N2299" s="267"/>
      <c r="O2299" s="267"/>
      <c r="P2299" s="219"/>
      <c r="Q2299" s="268"/>
      <c r="R2299" s="216" t="str">
        <f ca="1">IF(ISERROR($V2299),"",OFFSET('Smelter Look-up'!$C$4,$V2299-4,0)&amp;"")</f>
        <v/>
      </c>
      <c r="S2299" s="224" t="str">
        <f t="shared" ref="S2299:S2362" ca="1" si="111">IF(B2299="","",IF(ISERROR(MATCH($E2299,CL,0)),"Unknown",INDIRECT("'C'!$A$"&amp;MATCH($E2299,CL,0)+1)))</f>
        <v/>
      </c>
      <c r="T2299" s="224" t="str">
        <f ca="1">IF(B2299="","",IF(ISERROR(MATCH($J2299,SorP!$B$1:$B$6230,0)),"",INDIRECT("'SorP'!$A$"&amp;MATCH($J2299,SorP!$B$1:$B$6230,0))))</f>
        <v/>
      </c>
      <c r="U2299" s="239"/>
      <c r="V2299" s="269" t="e">
        <f>IF(C2299="",NA(),MATCH($B2299&amp;$C2299,'Smelter Look-up'!$J:$J,0))</f>
        <v>#N/A</v>
      </c>
      <c r="W2299" s="270"/>
      <c r="X2299" s="270">
        <f t="shared" ref="X2299:X2362" ca="1" si="112">IF(AND(C2299="Smelter not listed",OR(LEN(D2299)=0,LEN(E2299)=0)),1,0)</f>
        <v>0</v>
      </c>
      <c r="Y2299" s="270"/>
      <c r="Z2299" s="270"/>
      <c r="AB2299" s="272" t="str">
        <f t="shared" ref="AB2299:AB2362" si="113">B2299&amp;C2299</f>
        <v/>
      </c>
    </row>
    <row r="2300" spans="1:28" s="271" customFormat="1" ht="20.25">
      <c r="A2300" s="215"/>
      <c r="B2300" s="216" t="str">
        <f>IF(LEN(A2300)=0,"",INDEX('Smelter Look-up'!$A:$A,MATCH($A2300,'Smelter Look-up'!$E:$E,0)))</f>
        <v/>
      </c>
      <c r="C2300" s="220" t="str">
        <f>IF(LEN(A2300)=0,"",INDEX('Smelter Look-up'!$C:$C,MATCH($A2300,'Smelter Look-up'!$E:$E,0)))</f>
        <v/>
      </c>
      <c r="D2300" s="216"/>
      <c r="E2300" s="216" t="str">
        <f ca="1">IF(ISERROR($V2300),"",OFFSET('Smelter Look-up'!$D$4,$V2300-4,0)&amp;"")</f>
        <v/>
      </c>
      <c r="F2300" s="216" t="str">
        <f ca="1">IF(ISERROR($V2300),"",OFFSET('Smelter Look-up'!$E$4,$V2300-4,0))</f>
        <v/>
      </c>
      <c r="G2300" s="216" t="str">
        <f ca="1">IF(C2300=$X$4,"Enter smelter details", IF(ISERROR($V2300),"",OFFSET('Smelter Look-up'!$F$4,$V2300-4,0)))</f>
        <v/>
      </c>
      <c r="H2300" s="217" t="str">
        <f ca="1">IF(ISERROR($V2300),"",OFFSET('Smelter Look-up'!$G$4,$V2300-4,0))</f>
        <v/>
      </c>
      <c r="I2300" s="218" t="str">
        <f ca="1">IF(ISERROR($V2300),"",OFFSET('Smelter Look-up'!$H$4,$V2300-4,0))</f>
        <v/>
      </c>
      <c r="J2300" s="218" t="str">
        <f ca="1">IF(ISERROR($V2300),"",OFFSET('Smelter Look-up'!$I$4,$V2300-4,0))</f>
        <v/>
      </c>
      <c r="K2300" s="267"/>
      <c r="L2300" s="267"/>
      <c r="M2300" s="267"/>
      <c r="N2300" s="267"/>
      <c r="O2300" s="267"/>
      <c r="P2300" s="219"/>
      <c r="Q2300" s="268"/>
      <c r="R2300" s="216" t="str">
        <f ca="1">IF(ISERROR($V2300),"",OFFSET('Smelter Look-up'!$C$4,$V2300-4,0)&amp;"")</f>
        <v/>
      </c>
      <c r="S2300" s="224" t="str">
        <f t="shared" ca="1" si="111"/>
        <v/>
      </c>
      <c r="T2300" s="224" t="str">
        <f ca="1">IF(B2300="","",IF(ISERROR(MATCH($J2300,SorP!$B$1:$B$6230,0)),"",INDIRECT("'SorP'!$A$"&amp;MATCH($J2300,SorP!$B$1:$B$6230,0))))</f>
        <v/>
      </c>
      <c r="U2300" s="239"/>
      <c r="V2300" s="269" t="e">
        <f>IF(C2300="",NA(),MATCH($B2300&amp;$C2300,'Smelter Look-up'!$J:$J,0))</f>
        <v>#N/A</v>
      </c>
      <c r="W2300" s="270"/>
      <c r="X2300" s="270">
        <f t="shared" ca="1" si="112"/>
        <v>0</v>
      </c>
      <c r="Y2300" s="270"/>
      <c r="Z2300" s="270"/>
      <c r="AB2300" s="272" t="str">
        <f t="shared" si="113"/>
        <v/>
      </c>
    </row>
    <row r="2301" spans="1:28" s="271" customFormat="1" ht="20.25">
      <c r="A2301" s="215"/>
      <c r="B2301" s="216" t="str">
        <f>IF(LEN(A2301)=0,"",INDEX('Smelter Look-up'!$A:$A,MATCH($A2301,'Smelter Look-up'!$E:$E,0)))</f>
        <v/>
      </c>
      <c r="C2301" s="220" t="str">
        <f>IF(LEN(A2301)=0,"",INDEX('Smelter Look-up'!$C:$C,MATCH($A2301,'Smelter Look-up'!$E:$E,0)))</f>
        <v/>
      </c>
      <c r="D2301" s="216"/>
      <c r="E2301" s="216" t="str">
        <f ca="1">IF(ISERROR($V2301),"",OFFSET('Smelter Look-up'!$D$4,$V2301-4,0)&amp;"")</f>
        <v/>
      </c>
      <c r="F2301" s="216" t="str">
        <f ca="1">IF(ISERROR($V2301),"",OFFSET('Smelter Look-up'!$E$4,$V2301-4,0))</f>
        <v/>
      </c>
      <c r="G2301" s="216" t="str">
        <f ca="1">IF(C2301=$X$4,"Enter smelter details", IF(ISERROR($V2301),"",OFFSET('Smelter Look-up'!$F$4,$V2301-4,0)))</f>
        <v/>
      </c>
      <c r="H2301" s="217" t="str">
        <f ca="1">IF(ISERROR($V2301),"",OFFSET('Smelter Look-up'!$G$4,$V2301-4,0))</f>
        <v/>
      </c>
      <c r="I2301" s="218" t="str">
        <f ca="1">IF(ISERROR($V2301),"",OFFSET('Smelter Look-up'!$H$4,$V2301-4,0))</f>
        <v/>
      </c>
      <c r="J2301" s="218" t="str">
        <f ca="1">IF(ISERROR($V2301),"",OFFSET('Smelter Look-up'!$I$4,$V2301-4,0))</f>
        <v/>
      </c>
      <c r="K2301" s="267"/>
      <c r="L2301" s="267"/>
      <c r="M2301" s="267"/>
      <c r="N2301" s="267"/>
      <c r="O2301" s="267"/>
      <c r="P2301" s="219"/>
      <c r="Q2301" s="268"/>
      <c r="R2301" s="216" t="str">
        <f ca="1">IF(ISERROR($V2301),"",OFFSET('Smelter Look-up'!$C$4,$V2301-4,0)&amp;"")</f>
        <v/>
      </c>
      <c r="S2301" s="224" t="str">
        <f t="shared" ca="1" si="111"/>
        <v/>
      </c>
      <c r="T2301" s="224" t="str">
        <f ca="1">IF(B2301="","",IF(ISERROR(MATCH($J2301,SorP!$B$1:$B$6230,0)),"",INDIRECT("'SorP'!$A$"&amp;MATCH($J2301,SorP!$B$1:$B$6230,0))))</f>
        <v/>
      </c>
      <c r="U2301" s="239"/>
      <c r="V2301" s="269" t="e">
        <f>IF(C2301="",NA(),MATCH($B2301&amp;$C2301,'Smelter Look-up'!$J:$J,0))</f>
        <v>#N/A</v>
      </c>
      <c r="W2301" s="270"/>
      <c r="X2301" s="270">
        <f t="shared" ca="1" si="112"/>
        <v>0</v>
      </c>
      <c r="Y2301" s="270"/>
      <c r="Z2301" s="270"/>
      <c r="AB2301" s="272" t="str">
        <f t="shared" si="113"/>
        <v/>
      </c>
    </row>
    <row r="2302" spans="1:28" s="271" customFormat="1" ht="20.25">
      <c r="A2302" s="215"/>
      <c r="B2302" s="216" t="str">
        <f>IF(LEN(A2302)=0,"",INDEX('Smelter Look-up'!$A:$A,MATCH($A2302,'Smelter Look-up'!$E:$E,0)))</f>
        <v/>
      </c>
      <c r="C2302" s="220" t="str">
        <f>IF(LEN(A2302)=0,"",INDEX('Smelter Look-up'!$C:$C,MATCH($A2302,'Smelter Look-up'!$E:$E,0)))</f>
        <v/>
      </c>
      <c r="D2302" s="216"/>
      <c r="E2302" s="216" t="str">
        <f ca="1">IF(ISERROR($V2302),"",OFFSET('Smelter Look-up'!$D$4,$V2302-4,0)&amp;"")</f>
        <v/>
      </c>
      <c r="F2302" s="216" t="str">
        <f ca="1">IF(ISERROR($V2302),"",OFFSET('Smelter Look-up'!$E$4,$V2302-4,0))</f>
        <v/>
      </c>
      <c r="G2302" s="216" t="str">
        <f ca="1">IF(C2302=$X$4,"Enter smelter details", IF(ISERROR($V2302),"",OFFSET('Smelter Look-up'!$F$4,$V2302-4,0)))</f>
        <v/>
      </c>
      <c r="H2302" s="217" t="str">
        <f ca="1">IF(ISERROR($V2302),"",OFFSET('Smelter Look-up'!$G$4,$V2302-4,0))</f>
        <v/>
      </c>
      <c r="I2302" s="218" t="str">
        <f ca="1">IF(ISERROR($V2302),"",OFFSET('Smelter Look-up'!$H$4,$V2302-4,0))</f>
        <v/>
      </c>
      <c r="J2302" s="218" t="str">
        <f ca="1">IF(ISERROR($V2302),"",OFFSET('Smelter Look-up'!$I$4,$V2302-4,0))</f>
        <v/>
      </c>
      <c r="K2302" s="267"/>
      <c r="L2302" s="267"/>
      <c r="M2302" s="267"/>
      <c r="N2302" s="267"/>
      <c r="O2302" s="267"/>
      <c r="P2302" s="219"/>
      <c r="Q2302" s="268"/>
      <c r="R2302" s="216" t="str">
        <f ca="1">IF(ISERROR($V2302),"",OFFSET('Smelter Look-up'!$C$4,$V2302-4,0)&amp;"")</f>
        <v/>
      </c>
      <c r="S2302" s="224" t="str">
        <f t="shared" ca="1" si="111"/>
        <v/>
      </c>
      <c r="T2302" s="224" t="str">
        <f ca="1">IF(B2302="","",IF(ISERROR(MATCH($J2302,SorP!$B$1:$B$6230,0)),"",INDIRECT("'SorP'!$A$"&amp;MATCH($J2302,SorP!$B$1:$B$6230,0))))</f>
        <v/>
      </c>
      <c r="U2302" s="239"/>
      <c r="V2302" s="269" t="e">
        <f>IF(C2302="",NA(),MATCH($B2302&amp;$C2302,'Smelter Look-up'!$J:$J,0))</f>
        <v>#N/A</v>
      </c>
      <c r="W2302" s="270"/>
      <c r="X2302" s="270">
        <f t="shared" ca="1" si="112"/>
        <v>0</v>
      </c>
      <c r="Y2302" s="270"/>
      <c r="Z2302" s="270"/>
      <c r="AB2302" s="272" t="str">
        <f t="shared" si="113"/>
        <v/>
      </c>
    </row>
    <row r="2303" spans="1:28" s="271" customFormat="1" ht="20.25">
      <c r="A2303" s="215"/>
      <c r="B2303" s="216" t="str">
        <f>IF(LEN(A2303)=0,"",INDEX('Smelter Look-up'!$A:$A,MATCH($A2303,'Smelter Look-up'!$E:$E,0)))</f>
        <v/>
      </c>
      <c r="C2303" s="220" t="str">
        <f>IF(LEN(A2303)=0,"",INDEX('Smelter Look-up'!$C:$C,MATCH($A2303,'Smelter Look-up'!$E:$E,0)))</f>
        <v/>
      </c>
      <c r="D2303" s="216"/>
      <c r="E2303" s="216" t="str">
        <f ca="1">IF(ISERROR($V2303),"",OFFSET('Smelter Look-up'!$D$4,$V2303-4,0)&amp;"")</f>
        <v/>
      </c>
      <c r="F2303" s="216" t="str">
        <f ca="1">IF(ISERROR($V2303),"",OFFSET('Smelter Look-up'!$E$4,$V2303-4,0))</f>
        <v/>
      </c>
      <c r="G2303" s="216" t="str">
        <f ca="1">IF(C2303=$X$4,"Enter smelter details", IF(ISERROR($V2303),"",OFFSET('Smelter Look-up'!$F$4,$V2303-4,0)))</f>
        <v/>
      </c>
      <c r="H2303" s="217" t="str">
        <f ca="1">IF(ISERROR($V2303),"",OFFSET('Smelter Look-up'!$G$4,$V2303-4,0))</f>
        <v/>
      </c>
      <c r="I2303" s="218" t="str">
        <f ca="1">IF(ISERROR($V2303),"",OFFSET('Smelter Look-up'!$H$4,$V2303-4,0))</f>
        <v/>
      </c>
      <c r="J2303" s="218" t="str">
        <f ca="1">IF(ISERROR($V2303),"",OFFSET('Smelter Look-up'!$I$4,$V2303-4,0))</f>
        <v/>
      </c>
      <c r="K2303" s="267"/>
      <c r="L2303" s="267"/>
      <c r="M2303" s="267"/>
      <c r="N2303" s="267"/>
      <c r="O2303" s="267"/>
      <c r="P2303" s="219"/>
      <c r="Q2303" s="268"/>
      <c r="R2303" s="216" t="str">
        <f ca="1">IF(ISERROR($V2303),"",OFFSET('Smelter Look-up'!$C$4,$V2303-4,0)&amp;"")</f>
        <v/>
      </c>
      <c r="S2303" s="224" t="str">
        <f t="shared" ca="1" si="111"/>
        <v/>
      </c>
      <c r="T2303" s="224" t="str">
        <f ca="1">IF(B2303="","",IF(ISERROR(MATCH($J2303,SorP!$B$1:$B$6230,0)),"",INDIRECT("'SorP'!$A$"&amp;MATCH($J2303,SorP!$B$1:$B$6230,0))))</f>
        <v/>
      </c>
      <c r="U2303" s="239"/>
      <c r="V2303" s="269" t="e">
        <f>IF(C2303="",NA(),MATCH($B2303&amp;$C2303,'Smelter Look-up'!$J:$J,0))</f>
        <v>#N/A</v>
      </c>
      <c r="W2303" s="270"/>
      <c r="X2303" s="270">
        <f t="shared" ca="1" si="112"/>
        <v>0</v>
      </c>
      <c r="Y2303" s="270"/>
      <c r="Z2303" s="270"/>
      <c r="AB2303" s="272" t="str">
        <f t="shared" si="113"/>
        <v/>
      </c>
    </row>
    <row r="2304" spans="1:28" s="271" customFormat="1" ht="20.25">
      <c r="A2304" s="215"/>
      <c r="B2304" s="216" t="str">
        <f>IF(LEN(A2304)=0,"",INDEX('Smelter Look-up'!$A:$A,MATCH($A2304,'Smelter Look-up'!$E:$E,0)))</f>
        <v/>
      </c>
      <c r="C2304" s="220" t="str">
        <f>IF(LEN(A2304)=0,"",INDEX('Smelter Look-up'!$C:$C,MATCH($A2304,'Smelter Look-up'!$E:$E,0)))</f>
        <v/>
      </c>
      <c r="D2304" s="216"/>
      <c r="E2304" s="216" t="str">
        <f ca="1">IF(ISERROR($V2304),"",OFFSET('Smelter Look-up'!$D$4,$V2304-4,0)&amp;"")</f>
        <v/>
      </c>
      <c r="F2304" s="216" t="str">
        <f ca="1">IF(ISERROR($V2304),"",OFFSET('Smelter Look-up'!$E$4,$V2304-4,0))</f>
        <v/>
      </c>
      <c r="G2304" s="216" t="str">
        <f ca="1">IF(C2304=$X$4,"Enter smelter details", IF(ISERROR($V2304),"",OFFSET('Smelter Look-up'!$F$4,$V2304-4,0)))</f>
        <v/>
      </c>
      <c r="H2304" s="217" t="str">
        <f ca="1">IF(ISERROR($V2304),"",OFFSET('Smelter Look-up'!$G$4,$V2304-4,0))</f>
        <v/>
      </c>
      <c r="I2304" s="218" t="str">
        <f ca="1">IF(ISERROR($V2304),"",OFFSET('Smelter Look-up'!$H$4,$V2304-4,0))</f>
        <v/>
      </c>
      <c r="J2304" s="218" t="str">
        <f ca="1">IF(ISERROR($V2304),"",OFFSET('Smelter Look-up'!$I$4,$V2304-4,0))</f>
        <v/>
      </c>
      <c r="K2304" s="267"/>
      <c r="L2304" s="267"/>
      <c r="M2304" s="267"/>
      <c r="N2304" s="267"/>
      <c r="O2304" s="267"/>
      <c r="P2304" s="219"/>
      <c r="Q2304" s="268"/>
      <c r="R2304" s="216" t="str">
        <f ca="1">IF(ISERROR($V2304),"",OFFSET('Smelter Look-up'!$C$4,$V2304-4,0)&amp;"")</f>
        <v/>
      </c>
      <c r="S2304" s="224" t="str">
        <f t="shared" ca="1" si="111"/>
        <v/>
      </c>
      <c r="T2304" s="224" t="str">
        <f ca="1">IF(B2304="","",IF(ISERROR(MATCH($J2304,SorP!$B$1:$B$6230,0)),"",INDIRECT("'SorP'!$A$"&amp;MATCH($J2304,SorP!$B$1:$B$6230,0))))</f>
        <v/>
      </c>
      <c r="U2304" s="239"/>
      <c r="V2304" s="269" t="e">
        <f>IF(C2304="",NA(),MATCH($B2304&amp;$C2304,'Smelter Look-up'!$J:$J,0))</f>
        <v>#N/A</v>
      </c>
      <c r="W2304" s="270"/>
      <c r="X2304" s="270">
        <f t="shared" ca="1" si="112"/>
        <v>0</v>
      </c>
      <c r="Y2304" s="270"/>
      <c r="Z2304" s="270"/>
      <c r="AB2304" s="272" t="str">
        <f t="shared" si="113"/>
        <v/>
      </c>
    </row>
    <row r="2305" spans="1:28" s="271" customFormat="1" ht="20.25">
      <c r="A2305" s="215"/>
      <c r="B2305" s="216" t="str">
        <f>IF(LEN(A2305)=0,"",INDEX('Smelter Look-up'!$A:$A,MATCH($A2305,'Smelter Look-up'!$E:$E,0)))</f>
        <v/>
      </c>
      <c r="C2305" s="220" t="str">
        <f>IF(LEN(A2305)=0,"",INDEX('Smelter Look-up'!$C:$C,MATCH($A2305,'Smelter Look-up'!$E:$E,0)))</f>
        <v/>
      </c>
      <c r="D2305" s="216"/>
      <c r="E2305" s="216" t="str">
        <f ca="1">IF(ISERROR($V2305),"",OFFSET('Smelter Look-up'!$D$4,$V2305-4,0)&amp;"")</f>
        <v/>
      </c>
      <c r="F2305" s="216" t="str">
        <f ca="1">IF(ISERROR($V2305),"",OFFSET('Smelter Look-up'!$E$4,$V2305-4,0))</f>
        <v/>
      </c>
      <c r="G2305" s="216" t="str">
        <f ca="1">IF(C2305=$X$4,"Enter smelter details", IF(ISERROR($V2305),"",OFFSET('Smelter Look-up'!$F$4,$V2305-4,0)))</f>
        <v/>
      </c>
      <c r="H2305" s="217" t="str">
        <f ca="1">IF(ISERROR($V2305),"",OFFSET('Smelter Look-up'!$G$4,$V2305-4,0))</f>
        <v/>
      </c>
      <c r="I2305" s="218" t="str">
        <f ca="1">IF(ISERROR($V2305),"",OFFSET('Smelter Look-up'!$H$4,$V2305-4,0))</f>
        <v/>
      </c>
      <c r="J2305" s="218" t="str">
        <f ca="1">IF(ISERROR($V2305),"",OFFSET('Smelter Look-up'!$I$4,$V2305-4,0))</f>
        <v/>
      </c>
      <c r="K2305" s="267"/>
      <c r="L2305" s="267"/>
      <c r="M2305" s="267"/>
      <c r="N2305" s="267"/>
      <c r="O2305" s="267"/>
      <c r="P2305" s="219"/>
      <c r="Q2305" s="268"/>
      <c r="R2305" s="216" t="str">
        <f ca="1">IF(ISERROR($V2305),"",OFFSET('Smelter Look-up'!$C$4,$V2305-4,0)&amp;"")</f>
        <v/>
      </c>
      <c r="S2305" s="224" t="str">
        <f t="shared" ca="1" si="111"/>
        <v/>
      </c>
      <c r="T2305" s="224" t="str">
        <f ca="1">IF(B2305="","",IF(ISERROR(MATCH($J2305,SorP!$B$1:$B$6230,0)),"",INDIRECT("'SorP'!$A$"&amp;MATCH($J2305,SorP!$B$1:$B$6230,0))))</f>
        <v/>
      </c>
      <c r="U2305" s="239"/>
      <c r="V2305" s="269" t="e">
        <f>IF(C2305="",NA(),MATCH($B2305&amp;$C2305,'Smelter Look-up'!$J:$J,0))</f>
        <v>#N/A</v>
      </c>
      <c r="W2305" s="270"/>
      <c r="X2305" s="270">
        <f t="shared" ca="1" si="112"/>
        <v>0</v>
      </c>
      <c r="Y2305" s="270"/>
      <c r="Z2305" s="270"/>
      <c r="AB2305" s="272" t="str">
        <f t="shared" si="113"/>
        <v/>
      </c>
    </row>
    <row r="2306" spans="1:28" s="271" customFormat="1" ht="20.25">
      <c r="A2306" s="215"/>
      <c r="B2306" s="216" t="str">
        <f>IF(LEN(A2306)=0,"",INDEX('Smelter Look-up'!$A:$A,MATCH($A2306,'Smelter Look-up'!$E:$E,0)))</f>
        <v/>
      </c>
      <c r="C2306" s="220" t="str">
        <f>IF(LEN(A2306)=0,"",INDEX('Smelter Look-up'!$C:$C,MATCH($A2306,'Smelter Look-up'!$E:$E,0)))</f>
        <v/>
      </c>
      <c r="D2306" s="216"/>
      <c r="E2306" s="216" t="str">
        <f ca="1">IF(ISERROR($V2306),"",OFFSET('Smelter Look-up'!$D$4,$V2306-4,0)&amp;"")</f>
        <v/>
      </c>
      <c r="F2306" s="216" t="str">
        <f ca="1">IF(ISERROR($V2306),"",OFFSET('Smelter Look-up'!$E$4,$V2306-4,0))</f>
        <v/>
      </c>
      <c r="G2306" s="216" t="str">
        <f ca="1">IF(C2306=$X$4,"Enter smelter details", IF(ISERROR($V2306),"",OFFSET('Smelter Look-up'!$F$4,$V2306-4,0)))</f>
        <v/>
      </c>
      <c r="H2306" s="217" t="str">
        <f ca="1">IF(ISERROR($V2306),"",OFFSET('Smelter Look-up'!$G$4,$V2306-4,0))</f>
        <v/>
      </c>
      <c r="I2306" s="218" t="str">
        <f ca="1">IF(ISERROR($V2306),"",OFFSET('Smelter Look-up'!$H$4,$V2306-4,0))</f>
        <v/>
      </c>
      <c r="J2306" s="218" t="str">
        <f ca="1">IF(ISERROR($V2306),"",OFFSET('Smelter Look-up'!$I$4,$V2306-4,0))</f>
        <v/>
      </c>
      <c r="K2306" s="267"/>
      <c r="L2306" s="267"/>
      <c r="M2306" s="267"/>
      <c r="N2306" s="267"/>
      <c r="O2306" s="267"/>
      <c r="P2306" s="219"/>
      <c r="Q2306" s="268"/>
      <c r="R2306" s="216" t="str">
        <f ca="1">IF(ISERROR($V2306),"",OFFSET('Smelter Look-up'!$C$4,$V2306-4,0)&amp;"")</f>
        <v/>
      </c>
      <c r="S2306" s="224" t="str">
        <f t="shared" ca="1" si="111"/>
        <v/>
      </c>
      <c r="T2306" s="224" t="str">
        <f ca="1">IF(B2306="","",IF(ISERROR(MATCH($J2306,SorP!$B$1:$B$6230,0)),"",INDIRECT("'SorP'!$A$"&amp;MATCH($J2306,SorP!$B$1:$B$6230,0))))</f>
        <v/>
      </c>
      <c r="U2306" s="239"/>
      <c r="V2306" s="269" t="e">
        <f>IF(C2306="",NA(),MATCH($B2306&amp;$C2306,'Smelter Look-up'!$J:$J,0))</f>
        <v>#N/A</v>
      </c>
      <c r="W2306" s="270"/>
      <c r="X2306" s="270">
        <f t="shared" ca="1" si="112"/>
        <v>0</v>
      </c>
      <c r="Y2306" s="270"/>
      <c r="Z2306" s="270"/>
      <c r="AB2306" s="272" t="str">
        <f t="shared" si="113"/>
        <v/>
      </c>
    </row>
    <row r="2307" spans="1:28" s="271" customFormat="1" ht="20.25">
      <c r="A2307" s="215"/>
      <c r="B2307" s="216" t="str">
        <f>IF(LEN(A2307)=0,"",INDEX('Smelter Look-up'!$A:$A,MATCH($A2307,'Smelter Look-up'!$E:$E,0)))</f>
        <v/>
      </c>
      <c r="C2307" s="220" t="str">
        <f>IF(LEN(A2307)=0,"",INDEX('Smelter Look-up'!$C:$C,MATCH($A2307,'Smelter Look-up'!$E:$E,0)))</f>
        <v/>
      </c>
      <c r="D2307" s="216"/>
      <c r="E2307" s="216" t="str">
        <f ca="1">IF(ISERROR($V2307),"",OFFSET('Smelter Look-up'!$D$4,$V2307-4,0)&amp;"")</f>
        <v/>
      </c>
      <c r="F2307" s="216" t="str">
        <f ca="1">IF(ISERROR($V2307),"",OFFSET('Smelter Look-up'!$E$4,$V2307-4,0))</f>
        <v/>
      </c>
      <c r="G2307" s="216" t="str">
        <f ca="1">IF(C2307=$X$4,"Enter smelter details", IF(ISERROR($V2307),"",OFFSET('Smelter Look-up'!$F$4,$V2307-4,0)))</f>
        <v/>
      </c>
      <c r="H2307" s="217" t="str">
        <f ca="1">IF(ISERROR($V2307),"",OFFSET('Smelter Look-up'!$G$4,$V2307-4,0))</f>
        <v/>
      </c>
      <c r="I2307" s="218" t="str">
        <f ca="1">IF(ISERROR($V2307),"",OFFSET('Smelter Look-up'!$H$4,$V2307-4,0))</f>
        <v/>
      </c>
      <c r="J2307" s="218" t="str">
        <f ca="1">IF(ISERROR($V2307),"",OFFSET('Smelter Look-up'!$I$4,$V2307-4,0))</f>
        <v/>
      </c>
      <c r="K2307" s="267"/>
      <c r="L2307" s="267"/>
      <c r="M2307" s="267"/>
      <c r="N2307" s="267"/>
      <c r="O2307" s="267"/>
      <c r="P2307" s="219"/>
      <c r="Q2307" s="268"/>
      <c r="R2307" s="216" t="str">
        <f ca="1">IF(ISERROR($V2307),"",OFFSET('Smelter Look-up'!$C$4,$V2307-4,0)&amp;"")</f>
        <v/>
      </c>
      <c r="S2307" s="224" t="str">
        <f t="shared" ca="1" si="111"/>
        <v/>
      </c>
      <c r="T2307" s="224" t="str">
        <f ca="1">IF(B2307="","",IF(ISERROR(MATCH($J2307,SorP!$B$1:$B$6230,0)),"",INDIRECT("'SorP'!$A$"&amp;MATCH($J2307,SorP!$B$1:$B$6230,0))))</f>
        <v/>
      </c>
      <c r="U2307" s="239"/>
      <c r="V2307" s="269" t="e">
        <f>IF(C2307="",NA(),MATCH($B2307&amp;$C2307,'Smelter Look-up'!$J:$J,0))</f>
        <v>#N/A</v>
      </c>
      <c r="W2307" s="270"/>
      <c r="X2307" s="270">
        <f t="shared" ca="1" si="112"/>
        <v>0</v>
      </c>
      <c r="Y2307" s="270"/>
      <c r="Z2307" s="270"/>
      <c r="AB2307" s="272" t="str">
        <f t="shared" si="113"/>
        <v/>
      </c>
    </row>
    <row r="2308" spans="1:28" s="271" customFormat="1" ht="20.25">
      <c r="A2308" s="215"/>
      <c r="B2308" s="216" t="str">
        <f>IF(LEN(A2308)=0,"",INDEX('Smelter Look-up'!$A:$A,MATCH($A2308,'Smelter Look-up'!$E:$E,0)))</f>
        <v/>
      </c>
      <c r="C2308" s="220" t="str">
        <f>IF(LEN(A2308)=0,"",INDEX('Smelter Look-up'!$C:$C,MATCH($A2308,'Smelter Look-up'!$E:$E,0)))</f>
        <v/>
      </c>
      <c r="D2308" s="216"/>
      <c r="E2308" s="216" t="str">
        <f ca="1">IF(ISERROR($V2308),"",OFFSET('Smelter Look-up'!$D$4,$V2308-4,0)&amp;"")</f>
        <v/>
      </c>
      <c r="F2308" s="216" t="str">
        <f ca="1">IF(ISERROR($V2308),"",OFFSET('Smelter Look-up'!$E$4,$V2308-4,0))</f>
        <v/>
      </c>
      <c r="G2308" s="216" t="str">
        <f ca="1">IF(C2308=$X$4,"Enter smelter details", IF(ISERROR($V2308),"",OFFSET('Smelter Look-up'!$F$4,$V2308-4,0)))</f>
        <v/>
      </c>
      <c r="H2308" s="217" t="str">
        <f ca="1">IF(ISERROR($V2308),"",OFFSET('Smelter Look-up'!$G$4,$V2308-4,0))</f>
        <v/>
      </c>
      <c r="I2308" s="218" t="str">
        <f ca="1">IF(ISERROR($V2308),"",OFFSET('Smelter Look-up'!$H$4,$V2308-4,0))</f>
        <v/>
      </c>
      <c r="J2308" s="218" t="str">
        <f ca="1">IF(ISERROR($V2308),"",OFFSET('Smelter Look-up'!$I$4,$V2308-4,0))</f>
        <v/>
      </c>
      <c r="K2308" s="267"/>
      <c r="L2308" s="267"/>
      <c r="M2308" s="267"/>
      <c r="N2308" s="267"/>
      <c r="O2308" s="267"/>
      <c r="P2308" s="219"/>
      <c r="Q2308" s="268"/>
      <c r="R2308" s="216" t="str">
        <f ca="1">IF(ISERROR($V2308),"",OFFSET('Smelter Look-up'!$C$4,$V2308-4,0)&amp;"")</f>
        <v/>
      </c>
      <c r="S2308" s="224" t="str">
        <f t="shared" ca="1" si="111"/>
        <v/>
      </c>
      <c r="T2308" s="224" t="str">
        <f ca="1">IF(B2308="","",IF(ISERROR(MATCH($J2308,SorP!$B$1:$B$6230,0)),"",INDIRECT("'SorP'!$A$"&amp;MATCH($J2308,SorP!$B$1:$B$6230,0))))</f>
        <v/>
      </c>
      <c r="U2308" s="239"/>
      <c r="V2308" s="269" t="e">
        <f>IF(C2308="",NA(),MATCH($B2308&amp;$C2308,'Smelter Look-up'!$J:$J,0))</f>
        <v>#N/A</v>
      </c>
      <c r="W2308" s="270"/>
      <c r="X2308" s="270">
        <f t="shared" ca="1" si="112"/>
        <v>0</v>
      </c>
      <c r="Y2308" s="270"/>
      <c r="Z2308" s="270"/>
      <c r="AB2308" s="272" t="str">
        <f t="shared" si="113"/>
        <v/>
      </c>
    </row>
    <row r="2309" spans="1:28" s="271" customFormat="1" ht="20.25">
      <c r="A2309" s="215"/>
      <c r="B2309" s="216" t="str">
        <f>IF(LEN(A2309)=0,"",INDEX('Smelter Look-up'!$A:$A,MATCH($A2309,'Smelter Look-up'!$E:$E,0)))</f>
        <v/>
      </c>
      <c r="C2309" s="220" t="str">
        <f>IF(LEN(A2309)=0,"",INDEX('Smelter Look-up'!$C:$C,MATCH($A2309,'Smelter Look-up'!$E:$E,0)))</f>
        <v/>
      </c>
      <c r="D2309" s="216"/>
      <c r="E2309" s="216" t="str">
        <f ca="1">IF(ISERROR($V2309),"",OFFSET('Smelter Look-up'!$D$4,$V2309-4,0)&amp;"")</f>
        <v/>
      </c>
      <c r="F2309" s="216" t="str">
        <f ca="1">IF(ISERROR($V2309),"",OFFSET('Smelter Look-up'!$E$4,$V2309-4,0))</f>
        <v/>
      </c>
      <c r="G2309" s="216" t="str">
        <f ca="1">IF(C2309=$X$4,"Enter smelter details", IF(ISERROR($V2309),"",OFFSET('Smelter Look-up'!$F$4,$V2309-4,0)))</f>
        <v/>
      </c>
      <c r="H2309" s="217" t="str">
        <f ca="1">IF(ISERROR($V2309),"",OFFSET('Smelter Look-up'!$G$4,$V2309-4,0))</f>
        <v/>
      </c>
      <c r="I2309" s="218" t="str">
        <f ca="1">IF(ISERROR($V2309),"",OFFSET('Smelter Look-up'!$H$4,$V2309-4,0))</f>
        <v/>
      </c>
      <c r="J2309" s="218" t="str">
        <f ca="1">IF(ISERROR($V2309),"",OFFSET('Smelter Look-up'!$I$4,$V2309-4,0))</f>
        <v/>
      </c>
      <c r="K2309" s="267"/>
      <c r="L2309" s="267"/>
      <c r="M2309" s="267"/>
      <c r="N2309" s="267"/>
      <c r="O2309" s="267"/>
      <c r="P2309" s="219"/>
      <c r="Q2309" s="268"/>
      <c r="R2309" s="216" t="str">
        <f ca="1">IF(ISERROR($V2309),"",OFFSET('Smelter Look-up'!$C$4,$V2309-4,0)&amp;"")</f>
        <v/>
      </c>
      <c r="S2309" s="224" t="str">
        <f t="shared" ca="1" si="111"/>
        <v/>
      </c>
      <c r="T2309" s="224" t="str">
        <f ca="1">IF(B2309="","",IF(ISERROR(MATCH($J2309,SorP!$B$1:$B$6230,0)),"",INDIRECT("'SorP'!$A$"&amp;MATCH($J2309,SorP!$B$1:$B$6230,0))))</f>
        <v/>
      </c>
      <c r="U2309" s="239"/>
      <c r="V2309" s="269" t="e">
        <f>IF(C2309="",NA(),MATCH($B2309&amp;$C2309,'Smelter Look-up'!$J:$J,0))</f>
        <v>#N/A</v>
      </c>
      <c r="W2309" s="270"/>
      <c r="X2309" s="270">
        <f t="shared" ca="1" si="112"/>
        <v>0</v>
      </c>
      <c r="Y2309" s="270"/>
      <c r="Z2309" s="270"/>
      <c r="AB2309" s="272" t="str">
        <f t="shared" si="113"/>
        <v/>
      </c>
    </row>
    <row r="2310" spans="1:28" s="271" customFormat="1" ht="20.25">
      <c r="A2310" s="215"/>
      <c r="B2310" s="216" t="str">
        <f>IF(LEN(A2310)=0,"",INDEX('Smelter Look-up'!$A:$A,MATCH($A2310,'Smelter Look-up'!$E:$E,0)))</f>
        <v/>
      </c>
      <c r="C2310" s="220" t="str">
        <f>IF(LEN(A2310)=0,"",INDEX('Smelter Look-up'!$C:$C,MATCH($A2310,'Smelter Look-up'!$E:$E,0)))</f>
        <v/>
      </c>
      <c r="D2310" s="216"/>
      <c r="E2310" s="216" t="str">
        <f ca="1">IF(ISERROR($V2310),"",OFFSET('Smelter Look-up'!$D$4,$V2310-4,0)&amp;"")</f>
        <v/>
      </c>
      <c r="F2310" s="216" t="str">
        <f ca="1">IF(ISERROR($V2310),"",OFFSET('Smelter Look-up'!$E$4,$V2310-4,0))</f>
        <v/>
      </c>
      <c r="G2310" s="216" t="str">
        <f ca="1">IF(C2310=$X$4,"Enter smelter details", IF(ISERROR($V2310),"",OFFSET('Smelter Look-up'!$F$4,$V2310-4,0)))</f>
        <v/>
      </c>
      <c r="H2310" s="217" t="str">
        <f ca="1">IF(ISERROR($V2310),"",OFFSET('Smelter Look-up'!$G$4,$V2310-4,0))</f>
        <v/>
      </c>
      <c r="I2310" s="218" t="str">
        <f ca="1">IF(ISERROR($V2310),"",OFFSET('Smelter Look-up'!$H$4,$V2310-4,0))</f>
        <v/>
      </c>
      <c r="J2310" s="218" t="str">
        <f ca="1">IF(ISERROR($V2310),"",OFFSET('Smelter Look-up'!$I$4,$V2310-4,0))</f>
        <v/>
      </c>
      <c r="K2310" s="267"/>
      <c r="L2310" s="267"/>
      <c r="M2310" s="267"/>
      <c r="N2310" s="267"/>
      <c r="O2310" s="267"/>
      <c r="P2310" s="219"/>
      <c r="Q2310" s="268"/>
      <c r="R2310" s="216" t="str">
        <f ca="1">IF(ISERROR($V2310),"",OFFSET('Smelter Look-up'!$C$4,$V2310-4,0)&amp;"")</f>
        <v/>
      </c>
      <c r="S2310" s="224" t="str">
        <f t="shared" ca="1" si="111"/>
        <v/>
      </c>
      <c r="T2310" s="224" t="str">
        <f ca="1">IF(B2310="","",IF(ISERROR(MATCH($J2310,SorP!$B$1:$B$6230,0)),"",INDIRECT("'SorP'!$A$"&amp;MATCH($J2310,SorP!$B$1:$B$6230,0))))</f>
        <v/>
      </c>
      <c r="U2310" s="239"/>
      <c r="V2310" s="269" t="e">
        <f>IF(C2310="",NA(),MATCH($B2310&amp;$C2310,'Smelter Look-up'!$J:$J,0))</f>
        <v>#N/A</v>
      </c>
      <c r="W2310" s="270"/>
      <c r="X2310" s="270">
        <f t="shared" ca="1" si="112"/>
        <v>0</v>
      </c>
      <c r="Y2310" s="270"/>
      <c r="Z2310" s="270"/>
      <c r="AB2310" s="272" t="str">
        <f t="shared" si="113"/>
        <v/>
      </c>
    </row>
    <row r="2311" spans="1:28" s="271" customFormat="1" ht="20.25">
      <c r="A2311" s="215"/>
      <c r="B2311" s="216" t="str">
        <f>IF(LEN(A2311)=0,"",INDEX('Smelter Look-up'!$A:$A,MATCH($A2311,'Smelter Look-up'!$E:$E,0)))</f>
        <v/>
      </c>
      <c r="C2311" s="220" t="str">
        <f>IF(LEN(A2311)=0,"",INDEX('Smelter Look-up'!$C:$C,MATCH($A2311,'Smelter Look-up'!$E:$E,0)))</f>
        <v/>
      </c>
      <c r="D2311" s="216"/>
      <c r="E2311" s="216" t="str">
        <f ca="1">IF(ISERROR($V2311),"",OFFSET('Smelter Look-up'!$D$4,$V2311-4,0)&amp;"")</f>
        <v/>
      </c>
      <c r="F2311" s="216" t="str">
        <f ca="1">IF(ISERROR($V2311),"",OFFSET('Smelter Look-up'!$E$4,$V2311-4,0))</f>
        <v/>
      </c>
      <c r="G2311" s="216" t="str">
        <f ca="1">IF(C2311=$X$4,"Enter smelter details", IF(ISERROR($V2311),"",OFFSET('Smelter Look-up'!$F$4,$V2311-4,0)))</f>
        <v/>
      </c>
      <c r="H2311" s="217" t="str">
        <f ca="1">IF(ISERROR($V2311),"",OFFSET('Smelter Look-up'!$G$4,$V2311-4,0))</f>
        <v/>
      </c>
      <c r="I2311" s="218" t="str">
        <f ca="1">IF(ISERROR($V2311),"",OFFSET('Smelter Look-up'!$H$4,$V2311-4,0))</f>
        <v/>
      </c>
      <c r="J2311" s="218" t="str">
        <f ca="1">IF(ISERROR($V2311),"",OFFSET('Smelter Look-up'!$I$4,$V2311-4,0))</f>
        <v/>
      </c>
      <c r="K2311" s="267"/>
      <c r="L2311" s="267"/>
      <c r="M2311" s="267"/>
      <c r="N2311" s="267"/>
      <c r="O2311" s="267"/>
      <c r="P2311" s="219"/>
      <c r="Q2311" s="268"/>
      <c r="R2311" s="216" t="str">
        <f ca="1">IF(ISERROR($V2311),"",OFFSET('Smelter Look-up'!$C$4,$V2311-4,0)&amp;"")</f>
        <v/>
      </c>
      <c r="S2311" s="224" t="str">
        <f t="shared" ca="1" si="111"/>
        <v/>
      </c>
      <c r="T2311" s="224" t="str">
        <f ca="1">IF(B2311="","",IF(ISERROR(MATCH($J2311,SorP!$B$1:$B$6230,0)),"",INDIRECT("'SorP'!$A$"&amp;MATCH($J2311,SorP!$B$1:$B$6230,0))))</f>
        <v/>
      </c>
      <c r="U2311" s="239"/>
      <c r="V2311" s="269" t="e">
        <f>IF(C2311="",NA(),MATCH($B2311&amp;$C2311,'Smelter Look-up'!$J:$J,0))</f>
        <v>#N/A</v>
      </c>
      <c r="W2311" s="270"/>
      <c r="X2311" s="270">
        <f t="shared" ca="1" si="112"/>
        <v>0</v>
      </c>
      <c r="Y2311" s="270"/>
      <c r="Z2311" s="270"/>
      <c r="AB2311" s="272" t="str">
        <f t="shared" si="113"/>
        <v/>
      </c>
    </row>
    <row r="2312" spans="1:28" s="271" customFormat="1" ht="20.25">
      <c r="A2312" s="215"/>
      <c r="B2312" s="216" t="str">
        <f>IF(LEN(A2312)=0,"",INDEX('Smelter Look-up'!$A:$A,MATCH($A2312,'Smelter Look-up'!$E:$E,0)))</f>
        <v/>
      </c>
      <c r="C2312" s="220" t="str">
        <f>IF(LEN(A2312)=0,"",INDEX('Smelter Look-up'!$C:$C,MATCH($A2312,'Smelter Look-up'!$E:$E,0)))</f>
        <v/>
      </c>
      <c r="D2312" s="216"/>
      <c r="E2312" s="216" t="str">
        <f ca="1">IF(ISERROR($V2312),"",OFFSET('Smelter Look-up'!$D$4,$V2312-4,0)&amp;"")</f>
        <v/>
      </c>
      <c r="F2312" s="216" t="str">
        <f ca="1">IF(ISERROR($V2312),"",OFFSET('Smelter Look-up'!$E$4,$V2312-4,0))</f>
        <v/>
      </c>
      <c r="G2312" s="216" t="str">
        <f ca="1">IF(C2312=$X$4,"Enter smelter details", IF(ISERROR($V2312),"",OFFSET('Smelter Look-up'!$F$4,$V2312-4,0)))</f>
        <v/>
      </c>
      <c r="H2312" s="217" t="str">
        <f ca="1">IF(ISERROR($V2312),"",OFFSET('Smelter Look-up'!$G$4,$V2312-4,0))</f>
        <v/>
      </c>
      <c r="I2312" s="218" t="str">
        <f ca="1">IF(ISERROR($V2312),"",OFFSET('Smelter Look-up'!$H$4,$V2312-4,0))</f>
        <v/>
      </c>
      <c r="J2312" s="218" t="str">
        <f ca="1">IF(ISERROR($V2312),"",OFFSET('Smelter Look-up'!$I$4,$V2312-4,0))</f>
        <v/>
      </c>
      <c r="K2312" s="267"/>
      <c r="L2312" s="267"/>
      <c r="M2312" s="267"/>
      <c r="N2312" s="267"/>
      <c r="O2312" s="267"/>
      <c r="P2312" s="219"/>
      <c r="Q2312" s="268"/>
      <c r="R2312" s="216" t="str">
        <f ca="1">IF(ISERROR($V2312),"",OFFSET('Smelter Look-up'!$C$4,$V2312-4,0)&amp;"")</f>
        <v/>
      </c>
      <c r="S2312" s="224" t="str">
        <f t="shared" ca="1" si="111"/>
        <v/>
      </c>
      <c r="T2312" s="224" t="str">
        <f ca="1">IF(B2312="","",IF(ISERROR(MATCH($J2312,SorP!$B$1:$B$6230,0)),"",INDIRECT("'SorP'!$A$"&amp;MATCH($J2312,SorP!$B$1:$B$6230,0))))</f>
        <v/>
      </c>
      <c r="U2312" s="239"/>
      <c r="V2312" s="269" t="e">
        <f>IF(C2312="",NA(),MATCH($B2312&amp;$C2312,'Smelter Look-up'!$J:$J,0))</f>
        <v>#N/A</v>
      </c>
      <c r="W2312" s="270"/>
      <c r="X2312" s="270">
        <f t="shared" ca="1" si="112"/>
        <v>0</v>
      </c>
      <c r="Y2312" s="270"/>
      <c r="Z2312" s="270"/>
      <c r="AB2312" s="272" t="str">
        <f t="shared" si="113"/>
        <v/>
      </c>
    </row>
    <row r="2313" spans="1:28" s="271" customFormat="1" ht="20.25">
      <c r="A2313" s="215"/>
      <c r="B2313" s="216" t="str">
        <f>IF(LEN(A2313)=0,"",INDEX('Smelter Look-up'!$A:$A,MATCH($A2313,'Smelter Look-up'!$E:$E,0)))</f>
        <v/>
      </c>
      <c r="C2313" s="220" t="str">
        <f>IF(LEN(A2313)=0,"",INDEX('Smelter Look-up'!$C:$C,MATCH($A2313,'Smelter Look-up'!$E:$E,0)))</f>
        <v/>
      </c>
      <c r="D2313" s="216"/>
      <c r="E2313" s="216" t="str">
        <f ca="1">IF(ISERROR($V2313),"",OFFSET('Smelter Look-up'!$D$4,$V2313-4,0)&amp;"")</f>
        <v/>
      </c>
      <c r="F2313" s="216" t="str">
        <f ca="1">IF(ISERROR($V2313),"",OFFSET('Smelter Look-up'!$E$4,$V2313-4,0))</f>
        <v/>
      </c>
      <c r="G2313" s="216" t="str">
        <f ca="1">IF(C2313=$X$4,"Enter smelter details", IF(ISERROR($V2313),"",OFFSET('Smelter Look-up'!$F$4,$V2313-4,0)))</f>
        <v/>
      </c>
      <c r="H2313" s="217" t="str">
        <f ca="1">IF(ISERROR($V2313),"",OFFSET('Smelter Look-up'!$G$4,$V2313-4,0))</f>
        <v/>
      </c>
      <c r="I2313" s="218" t="str">
        <f ca="1">IF(ISERROR($V2313),"",OFFSET('Smelter Look-up'!$H$4,$V2313-4,0))</f>
        <v/>
      </c>
      <c r="J2313" s="218" t="str">
        <f ca="1">IF(ISERROR($V2313),"",OFFSET('Smelter Look-up'!$I$4,$V2313-4,0))</f>
        <v/>
      </c>
      <c r="K2313" s="267"/>
      <c r="L2313" s="267"/>
      <c r="M2313" s="267"/>
      <c r="N2313" s="267"/>
      <c r="O2313" s="267"/>
      <c r="P2313" s="219"/>
      <c r="Q2313" s="268"/>
      <c r="R2313" s="216" t="str">
        <f ca="1">IF(ISERROR($V2313),"",OFFSET('Smelter Look-up'!$C$4,$V2313-4,0)&amp;"")</f>
        <v/>
      </c>
      <c r="S2313" s="224" t="str">
        <f t="shared" ca="1" si="111"/>
        <v/>
      </c>
      <c r="T2313" s="224" t="str">
        <f ca="1">IF(B2313="","",IF(ISERROR(MATCH($J2313,SorP!$B$1:$B$6230,0)),"",INDIRECT("'SorP'!$A$"&amp;MATCH($J2313,SorP!$B$1:$B$6230,0))))</f>
        <v/>
      </c>
      <c r="U2313" s="239"/>
      <c r="V2313" s="269" t="e">
        <f>IF(C2313="",NA(),MATCH($B2313&amp;$C2313,'Smelter Look-up'!$J:$J,0))</f>
        <v>#N/A</v>
      </c>
      <c r="W2313" s="270"/>
      <c r="X2313" s="270">
        <f t="shared" ca="1" si="112"/>
        <v>0</v>
      </c>
      <c r="Y2313" s="270"/>
      <c r="Z2313" s="270"/>
      <c r="AB2313" s="272" t="str">
        <f t="shared" si="113"/>
        <v/>
      </c>
    </row>
    <row r="2314" spans="1:28" s="271" customFormat="1" ht="20.25">
      <c r="A2314" s="215"/>
      <c r="B2314" s="216" t="str">
        <f>IF(LEN(A2314)=0,"",INDEX('Smelter Look-up'!$A:$A,MATCH($A2314,'Smelter Look-up'!$E:$E,0)))</f>
        <v/>
      </c>
      <c r="C2314" s="220" t="str">
        <f>IF(LEN(A2314)=0,"",INDEX('Smelter Look-up'!$C:$C,MATCH($A2314,'Smelter Look-up'!$E:$E,0)))</f>
        <v/>
      </c>
      <c r="D2314" s="216"/>
      <c r="E2314" s="216" t="str">
        <f ca="1">IF(ISERROR($V2314),"",OFFSET('Smelter Look-up'!$D$4,$V2314-4,0)&amp;"")</f>
        <v/>
      </c>
      <c r="F2314" s="216" t="str">
        <f ca="1">IF(ISERROR($V2314),"",OFFSET('Smelter Look-up'!$E$4,$V2314-4,0))</f>
        <v/>
      </c>
      <c r="G2314" s="216" t="str">
        <f ca="1">IF(C2314=$X$4,"Enter smelter details", IF(ISERROR($V2314),"",OFFSET('Smelter Look-up'!$F$4,$V2314-4,0)))</f>
        <v/>
      </c>
      <c r="H2314" s="217" t="str">
        <f ca="1">IF(ISERROR($V2314),"",OFFSET('Smelter Look-up'!$G$4,$V2314-4,0))</f>
        <v/>
      </c>
      <c r="I2314" s="218" t="str">
        <f ca="1">IF(ISERROR($V2314),"",OFFSET('Smelter Look-up'!$H$4,$V2314-4,0))</f>
        <v/>
      </c>
      <c r="J2314" s="218" t="str">
        <f ca="1">IF(ISERROR($V2314),"",OFFSET('Smelter Look-up'!$I$4,$V2314-4,0))</f>
        <v/>
      </c>
      <c r="K2314" s="267"/>
      <c r="L2314" s="267"/>
      <c r="M2314" s="267"/>
      <c r="N2314" s="267"/>
      <c r="O2314" s="267"/>
      <c r="P2314" s="219"/>
      <c r="Q2314" s="268"/>
      <c r="R2314" s="216" t="str">
        <f ca="1">IF(ISERROR($V2314),"",OFFSET('Smelter Look-up'!$C$4,$V2314-4,0)&amp;"")</f>
        <v/>
      </c>
      <c r="S2314" s="224" t="str">
        <f t="shared" ca="1" si="111"/>
        <v/>
      </c>
      <c r="T2314" s="224" t="str">
        <f ca="1">IF(B2314="","",IF(ISERROR(MATCH($J2314,SorP!$B$1:$B$6230,0)),"",INDIRECT("'SorP'!$A$"&amp;MATCH($J2314,SorP!$B$1:$B$6230,0))))</f>
        <v/>
      </c>
      <c r="U2314" s="239"/>
      <c r="V2314" s="269" t="e">
        <f>IF(C2314="",NA(),MATCH($B2314&amp;$C2314,'Smelter Look-up'!$J:$J,0))</f>
        <v>#N/A</v>
      </c>
      <c r="W2314" s="270"/>
      <c r="X2314" s="270">
        <f t="shared" ca="1" si="112"/>
        <v>0</v>
      </c>
      <c r="Y2314" s="270"/>
      <c r="Z2314" s="270"/>
      <c r="AB2314" s="272" t="str">
        <f t="shared" si="113"/>
        <v/>
      </c>
    </row>
    <row r="2315" spans="1:28" s="271" customFormat="1" ht="20.25">
      <c r="A2315" s="215"/>
      <c r="B2315" s="216" t="str">
        <f>IF(LEN(A2315)=0,"",INDEX('Smelter Look-up'!$A:$A,MATCH($A2315,'Smelter Look-up'!$E:$E,0)))</f>
        <v/>
      </c>
      <c r="C2315" s="220" t="str">
        <f>IF(LEN(A2315)=0,"",INDEX('Smelter Look-up'!$C:$C,MATCH($A2315,'Smelter Look-up'!$E:$E,0)))</f>
        <v/>
      </c>
      <c r="D2315" s="216"/>
      <c r="E2315" s="216" t="str">
        <f ca="1">IF(ISERROR($V2315),"",OFFSET('Smelter Look-up'!$D$4,$V2315-4,0)&amp;"")</f>
        <v/>
      </c>
      <c r="F2315" s="216" t="str">
        <f ca="1">IF(ISERROR($V2315),"",OFFSET('Smelter Look-up'!$E$4,$V2315-4,0))</f>
        <v/>
      </c>
      <c r="G2315" s="216" t="str">
        <f ca="1">IF(C2315=$X$4,"Enter smelter details", IF(ISERROR($V2315),"",OFFSET('Smelter Look-up'!$F$4,$V2315-4,0)))</f>
        <v/>
      </c>
      <c r="H2315" s="217" t="str">
        <f ca="1">IF(ISERROR($V2315),"",OFFSET('Smelter Look-up'!$G$4,$V2315-4,0))</f>
        <v/>
      </c>
      <c r="I2315" s="218" t="str">
        <f ca="1">IF(ISERROR($V2315),"",OFFSET('Smelter Look-up'!$H$4,$V2315-4,0))</f>
        <v/>
      </c>
      <c r="J2315" s="218" t="str">
        <f ca="1">IF(ISERROR($V2315),"",OFFSET('Smelter Look-up'!$I$4,$V2315-4,0))</f>
        <v/>
      </c>
      <c r="K2315" s="267"/>
      <c r="L2315" s="267"/>
      <c r="M2315" s="267"/>
      <c r="N2315" s="267"/>
      <c r="O2315" s="267"/>
      <c r="P2315" s="219"/>
      <c r="Q2315" s="268"/>
      <c r="R2315" s="216" t="str">
        <f ca="1">IF(ISERROR($V2315),"",OFFSET('Smelter Look-up'!$C$4,$V2315-4,0)&amp;"")</f>
        <v/>
      </c>
      <c r="S2315" s="224" t="str">
        <f t="shared" ca="1" si="111"/>
        <v/>
      </c>
      <c r="T2315" s="224" t="str">
        <f ca="1">IF(B2315="","",IF(ISERROR(MATCH($J2315,SorP!$B$1:$B$6230,0)),"",INDIRECT("'SorP'!$A$"&amp;MATCH($J2315,SorP!$B$1:$B$6230,0))))</f>
        <v/>
      </c>
      <c r="U2315" s="239"/>
      <c r="V2315" s="269" t="e">
        <f>IF(C2315="",NA(),MATCH($B2315&amp;$C2315,'Smelter Look-up'!$J:$J,0))</f>
        <v>#N/A</v>
      </c>
      <c r="W2315" s="270"/>
      <c r="X2315" s="270">
        <f t="shared" ca="1" si="112"/>
        <v>0</v>
      </c>
      <c r="Y2315" s="270"/>
      <c r="Z2315" s="270"/>
      <c r="AB2315" s="272" t="str">
        <f t="shared" si="113"/>
        <v/>
      </c>
    </row>
    <row r="2316" spans="1:28" s="271" customFormat="1" ht="20.25">
      <c r="A2316" s="215"/>
      <c r="B2316" s="216" t="str">
        <f>IF(LEN(A2316)=0,"",INDEX('Smelter Look-up'!$A:$A,MATCH($A2316,'Smelter Look-up'!$E:$E,0)))</f>
        <v/>
      </c>
      <c r="C2316" s="220" t="str">
        <f>IF(LEN(A2316)=0,"",INDEX('Smelter Look-up'!$C:$C,MATCH($A2316,'Smelter Look-up'!$E:$E,0)))</f>
        <v/>
      </c>
      <c r="D2316" s="216"/>
      <c r="E2316" s="216" t="str">
        <f ca="1">IF(ISERROR($V2316),"",OFFSET('Smelter Look-up'!$D$4,$V2316-4,0)&amp;"")</f>
        <v/>
      </c>
      <c r="F2316" s="216" t="str">
        <f ca="1">IF(ISERROR($V2316),"",OFFSET('Smelter Look-up'!$E$4,$V2316-4,0))</f>
        <v/>
      </c>
      <c r="G2316" s="216" t="str">
        <f ca="1">IF(C2316=$X$4,"Enter smelter details", IF(ISERROR($V2316),"",OFFSET('Smelter Look-up'!$F$4,$V2316-4,0)))</f>
        <v/>
      </c>
      <c r="H2316" s="217" t="str">
        <f ca="1">IF(ISERROR($V2316),"",OFFSET('Smelter Look-up'!$G$4,$V2316-4,0))</f>
        <v/>
      </c>
      <c r="I2316" s="218" t="str">
        <f ca="1">IF(ISERROR($V2316),"",OFFSET('Smelter Look-up'!$H$4,$V2316-4,0))</f>
        <v/>
      </c>
      <c r="J2316" s="218" t="str">
        <f ca="1">IF(ISERROR($V2316),"",OFFSET('Smelter Look-up'!$I$4,$V2316-4,0))</f>
        <v/>
      </c>
      <c r="K2316" s="267"/>
      <c r="L2316" s="267"/>
      <c r="M2316" s="267"/>
      <c r="N2316" s="267"/>
      <c r="O2316" s="267"/>
      <c r="P2316" s="219"/>
      <c r="Q2316" s="268"/>
      <c r="R2316" s="216" t="str">
        <f ca="1">IF(ISERROR($V2316),"",OFFSET('Smelter Look-up'!$C$4,$V2316-4,0)&amp;"")</f>
        <v/>
      </c>
      <c r="S2316" s="224" t="str">
        <f t="shared" ca="1" si="111"/>
        <v/>
      </c>
      <c r="T2316" s="224" t="str">
        <f ca="1">IF(B2316="","",IF(ISERROR(MATCH($J2316,SorP!$B$1:$B$6230,0)),"",INDIRECT("'SorP'!$A$"&amp;MATCH($J2316,SorP!$B$1:$B$6230,0))))</f>
        <v/>
      </c>
      <c r="U2316" s="239"/>
      <c r="V2316" s="269" t="e">
        <f>IF(C2316="",NA(),MATCH($B2316&amp;$C2316,'Smelter Look-up'!$J:$J,0))</f>
        <v>#N/A</v>
      </c>
      <c r="W2316" s="270"/>
      <c r="X2316" s="270">
        <f t="shared" ca="1" si="112"/>
        <v>0</v>
      </c>
      <c r="Y2316" s="270"/>
      <c r="Z2316" s="270"/>
      <c r="AB2316" s="272" t="str">
        <f t="shared" si="113"/>
        <v/>
      </c>
    </row>
    <row r="2317" spans="1:28" s="271" customFormat="1" ht="20.25">
      <c r="A2317" s="215"/>
      <c r="B2317" s="216" t="str">
        <f>IF(LEN(A2317)=0,"",INDEX('Smelter Look-up'!$A:$A,MATCH($A2317,'Smelter Look-up'!$E:$E,0)))</f>
        <v/>
      </c>
      <c r="C2317" s="220" t="str">
        <f>IF(LEN(A2317)=0,"",INDEX('Smelter Look-up'!$C:$C,MATCH($A2317,'Smelter Look-up'!$E:$E,0)))</f>
        <v/>
      </c>
      <c r="D2317" s="216"/>
      <c r="E2317" s="216" t="str">
        <f ca="1">IF(ISERROR($V2317),"",OFFSET('Smelter Look-up'!$D$4,$V2317-4,0)&amp;"")</f>
        <v/>
      </c>
      <c r="F2317" s="216" t="str">
        <f ca="1">IF(ISERROR($V2317),"",OFFSET('Smelter Look-up'!$E$4,$V2317-4,0))</f>
        <v/>
      </c>
      <c r="G2317" s="216" t="str">
        <f ca="1">IF(C2317=$X$4,"Enter smelter details", IF(ISERROR($V2317),"",OFFSET('Smelter Look-up'!$F$4,$V2317-4,0)))</f>
        <v/>
      </c>
      <c r="H2317" s="217" t="str">
        <f ca="1">IF(ISERROR($V2317),"",OFFSET('Smelter Look-up'!$G$4,$V2317-4,0))</f>
        <v/>
      </c>
      <c r="I2317" s="218" t="str">
        <f ca="1">IF(ISERROR($V2317),"",OFFSET('Smelter Look-up'!$H$4,$V2317-4,0))</f>
        <v/>
      </c>
      <c r="J2317" s="218" t="str">
        <f ca="1">IF(ISERROR($V2317),"",OFFSET('Smelter Look-up'!$I$4,$V2317-4,0))</f>
        <v/>
      </c>
      <c r="K2317" s="267"/>
      <c r="L2317" s="267"/>
      <c r="M2317" s="267"/>
      <c r="N2317" s="267"/>
      <c r="O2317" s="267"/>
      <c r="P2317" s="219"/>
      <c r="Q2317" s="268"/>
      <c r="R2317" s="216" t="str">
        <f ca="1">IF(ISERROR($V2317),"",OFFSET('Smelter Look-up'!$C$4,$V2317-4,0)&amp;"")</f>
        <v/>
      </c>
      <c r="S2317" s="224" t="str">
        <f t="shared" ca="1" si="111"/>
        <v/>
      </c>
      <c r="T2317" s="224" t="str">
        <f ca="1">IF(B2317="","",IF(ISERROR(MATCH($J2317,SorP!$B$1:$B$6230,0)),"",INDIRECT("'SorP'!$A$"&amp;MATCH($J2317,SorP!$B$1:$B$6230,0))))</f>
        <v/>
      </c>
      <c r="U2317" s="239"/>
      <c r="V2317" s="269" t="e">
        <f>IF(C2317="",NA(),MATCH($B2317&amp;$C2317,'Smelter Look-up'!$J:$J,0))</f>
        <v>#N/A</v>
      </c>
      <c r="W2317" s="270"/>
      <c r="X2317" s="270">
        <f t="shared" ca="1" si="112"/>
        <v>0</v>
      </c>
      <c r="Y2317" s="270"/>
      <c r="Z2317" s="270"/>
      <c r="AB2317" s="272" t="str">
        <f t="shared" si="113"/>
        <v/>
      </c>
    </row>
    <row r="2318" spans="1:28" s="271" customFormat="1" ht="20.25">
      <c r="A2318" s="215"/>
      <c r="B2318" s="216" t="str">
        <f>IF(LEN(A2318)=0,"",INDEX('Smelter Look-up'!$A:$A,MATCH($A2318,'Smelter Look-up'!$E:$E,0)))</f>
        <v/>
      </c>
      <c r="C2318" s="220" t="str">
        <f>IF(LEN(A2318)=0,"",INDEX('Smelter Look-up'!$C:$C,MATCH($A2318,'Smelter Look-up'!$E:$E,0)))</f>
        <v/>
      </c>
      <c r="D2318" s="216"/>
      <c r="E2318" s="216" t="str">
        <f ca="1">IF(ISERROR($V2318),"",OFFSET('Smelter Look-up'!$D$4,$V2318-4,0)&amp;"")</f>
        <v/>
      </c>
      <c r="F2318" s="216" t="str">
        <f ca="1">IF(ISERROR($V2318),"",OFFSET('Smelter Look-up'!$E$4,$V2318-4,0))</f>
        <v/>
      </c>
      <c r="G2318" s="216" t="str">
        <f ca="1">IF(C2318=$X$4,"Enter smelter details", IF(ISERROR($V2318),"",OFFSET('Smelter Look-up'!$F$4,$V2318-4,0)))</f>
        <v/>
      </c>
      <c r="H2318" s="217" t="str">
        <f ca="1">IF(ISERROR($V2318),"",OFFSET('Smelter Look-up'!$G$4,$V2318-4,0))</f>
        <v/>
      </c>
      <c r="I2318" s="218" t="str">
        <f ca="1">IF(ISERROR($V2318),"",OFFSET('Smelter Look-up'!$H$4,$V2318-4,0))</f>
        <v/>
      </c>
      <c r="J2318" s="218" t="str">
        <f ca="1">IF(ISERROR($V2318),"",OFFSET('Smelter Look-up'!$I$4,$V2318-4,0))</f>
        <v/>
      </c>
      <c r="K2318" s="267"/>
      <c r="L2318" s="267"/>
      <c r="M2318" s="267"/>
      <c r="N2318" s="267"/>
      <c r="O2318" s="267"/>
      <c r="P2318" s="219"/>
      <c r="Q2318" s="268"/>
      <c r="R2318" s="216" t="str">
        <f ca="1">IF(ISERROR($V2318),"",OFFSET('Smelter Look-up'!$C$4,$V2318-4,0)&amp;"")</f>
        <v/>
      </c>
      <c r="S2318" s="224" t="str">
        <f t="shared" ca="1" si="111"/>
        <v/>
      </c>
      <c r="T2318" s="224" t="str">
        <f ca="1">IF(B2318="","",IF(ISERROR(MATCH($J2318,SorP!$B$1:$B$6230,0)),"",INDIRECT("'SorP'!$A$"&amp;MATCH($J2318,SorP!$B$1:$B$6230,0))))</f>
        <v/>
      </c>
      <c r="U2318" s="239"/>
      <c r="V2318" s="269" t="e">
        <f>IF(C2318="",NA(),MATCH($B2318&amp;$C2318,'Smelter Look-up'!$J:$J,0))</f>
        <v>#N/A</v>
      </c>
      <c r="W2318" s="270"/>
      <c r="X2318" s="270">
        <f t="shared" ca="1" si="112"/>
        <v>0</v>
      </c>
      <c r="Y2318" s="270"/>
      <c r="Z2318" s="270"/>
      <c r="AB2318" s="272" t="str">
        <f t="shared" si="113"/>
        <v/>
      </c>
    </row>
    <row r="2319" spans="1:28" s="271" customFormat="1" ht="20.25">
      <c r="A2319" s="215"/>
      <c r="B2319" s="216" t="str">
        <f>IF(LEN(A2319)=0,"",INDEX('Smelter Look-up'!$A:$A,MATCH($A2319,'Smelter Look-up'!$E:$E,0)))</f>
        <v/>
      </c>
      <c r="C2319" s="220" t="str">
        <f>IF(LEN(A2319)=0,"",INDEX('Smelter Look-up'!$C:$C,MATCH($A2319,'Smelter Look-up'!$E:$E,0)))</f>
        <v/>
      </c>
      <c r="D2319" s="216"/>
      <c r="E2319" s="216" t="str">
        <f ca="1">IF(ISERROR($V2319),"",OFFSET('Smelter Look-up'!$D$4,$V2319-4,0)&amp;"")</f>
        <v/>
      </c>
      <c r="F2319" s="216" t="str">
        <f ca="1">IF(ISERROR($V2319),"",OFFSET('Smelter Look-up'!$E$4,$V2319-4,0))</f>
        <v/>
      </c>
      <c r="G2319" s="216" t="str">
        <f ca="1">IF(C2319=$X$4,"Enter smelter details", IF(ISERROR($V2319),"",OFFSET('Smelter Look-up'!$F$4,$V2319-4,0)))</f>
        <v/>
      </c>
      <c r="H2319" s="217" t="str">
        <f ca="1">IF(ISERROR($V2319),"",OFFSET('Smelter Look-up'!$G$4,$V2319-4,0))</f>
        <v/>
      </c>
      <c r="I2319" s="218" t="str">
        <f ca="1">IF(ISERROR($V2319),"",OFFSET('Smelter Look-up'!$H$4,$V2319-4,0))</f>
        <v/>
      </c>
      <c r="J2319" s="218" t="str">
        <f ca="1">IF(ISERROR($V2319),"",OFFSET('Smelter Look-up'!$I$4,$V2319-4,0))</f>
        <v/>
      </c>
      <c r="K2319" s="267"/>
      <c r="L2319" s="267"/>
      <c r="M2319" s="267"/>
      <c r="N2319" s="267"/>
      <c r="O2319" s="267"/>
      <c r="P2319" s="219"/>
      <c r="Q2319" s="268"/>
      <c r="R2319" s="216" t="str">
        <f ca="1">IF(ISERROR($V2319),"",OFFSET('Smelter Look-up'!$C$4,$V2319-4,0)&amp;"")</f>
        <v/>
      </c>
      <c r="S2319" s="224" t="str">
        <f t="shared" ca="1" si="111"/>
        <v/>
      </c>
      <c r="T2319" s="224" t="str">
        <f ca="1">IF(B2319="","",IF(ISERROR(MATCH($J2319,SorP!$B$1:$B$6230,0)),"",INDIRECT("'SorP'!$A$"&amp;MATCH($J2319,SorP!$B$1:$B$6230,0))))</f>
        <v/>
      </c>
      <c r="U2319" s="239"/>
      <c r="V2319" s="269" t="e">
        <f>IF(C2319="",NA(),MATCH($B2319&amp;$C2319,'Smelter Look-up'!$J:$J,0))</f>
        <v>#N/A</v>
      </c>
      <c r="W2319" s="270"/>
      <c r="X2319" s="270">
        <f t="shared" ca="1" si="112"/>
        <v>0</v>
      </c>
      <c r="Y2319" s="270"/>
      <c r="Z2319" s="270"/>
      <c r="AB2319" s="272" t="str">
        <f t="shared" si="113"/>
        <v/>
      </c>
    </row>
    <row r="2320" spans="1:28" s="271" customFormat="1" ht="20.25">
      <c r="A2320" s="215"/>
      <c r="B2320" s="216" t="str">
        <f>IF(LEN(A2320)=0,"",INDEX('Smelter Look-up'!$A:$A,MATCH($A2320,'Smelter Look-up'!$E:$E,0)))</f>
        <v/>
      </c>
      <c r="C2320" s="220" t="str">
        <f>IF(LEN(A2320)=0,"",INDEX('Smelter Look-up'!$C:$C,MATCH($A2320,'Smelter Look-up'!$E:$E,0)))</f>
        <v/>
      </c>
      <c r="D2320" s="216"/>
      <c r="E2320" s="216" t="str">
        <f ca="1">IF(ISERROR($V2320),"",OFFSET('Smelter Look-up'!$D$4,$V2320-4,0)&amp;"")</f>
        <v/>
      </c>
      <c r="F2320" s="216" t="str">
        <f ca="1">IF(ISERROR($V2320),"",OFFSET('Smelter Look-up'!$E$4,$V2320-4,0))</f>
        <v/>
      </c>
      <c r="G2320" s="216" t="str">
        <f ca="1">IF(C2320=$X$4,"Enter smelter details", IF(ISERROR($V2320),"",OFFSET('Smelter Look-up'!$F$4,$V2320-4,0)))</f>
        <v/>
      </c>
      <c r="H2320" s="217" t="str">
        <f ca="1">IF(ISERROR($V2320),"",OFFSET('Smelter Look-up'!$G$4,$V2320-4,0))</f>
        <v/>
      </c>
      <c r="I2320" s="218" t="str">
        <f ca="1">IF(ISERROR($V2320),"",OFFSET('Smelter Look-up'!$H$4,$V2320-4,0))</f>
        <v/>
      </c>
      <c r="J2320" s="218" t="str">
        <f ca="1">IF(ISERROR($V2320),"",OFFSET('Smelter Look-up'!$I$4,$V2320-4,0))</f>
        <v/>
      </c>
      <c r="K2320" s="267"/>
      <c r="L2320" s="267"/>
      <c r="M2320" s="267"/>
      <c r="N2320" s="267"/>
      <c r="O2320" s="267"/>
      <c r="P2320" s="219"/>
      <c r="Q2320" s="268"/>
      <c r="R2320" s="216" t="str">
        <f ca="1">IF(ISERROR($V2320),"",OFFSET('Smelter Look-up'!$C$4,$V2320-4,0)&amp;"")</f>
        <v/>
      </c>
      <c r="S2320" s="224" t="str">
        <f t="shared" ca="1" si="111"/>
        <v/>
      </c>
      <c r="T2320" s="224" t="str">
        <f ca="1">IF(B2320="","",IF(ISERROR(MATCH($J2320,SorP!$B$1:$B$6230,0)),"",INDIRECT("'SorP'!$A$"&amp;MATCH($J2320,SorP!$B$1:$B$6230,0))))</f>
        <v/>
      </c>
      <c r="U2320" s="239"/>
      <c r="V2320" s="269" t="e">
        <f>IF(C2320="",NA(),MATCH($B2320&amp;$C2320,'Smelter Look-up'!$J:$J,0))</f>
        <v>#N/A</v>
      </c>
      <c r="W2320" s="270"/>
      <c r="X2320" s="270">
        <f t="shared" ca="1" si="112"/>
        <v>0</v>
      </c>
      <c r="Y2320" s="270"/>
      <c r="Z2320" s="270"/>
      <c r="AB2320" s="272" t="str">
        <f t="shared" si="113"/>
        <v/>
      </c>
    </row>
    <row r="2321" spans="1:28" s="271" customFormat="1" ht="20.25">
      <c r="A2321" s="215"/>
      <c r="B2321" s="216" t="str">
        <f>IF(LEN(A2321)=0,"",INDEX('Smelter Look-up'!$A:$A,MATCH($A2321,'Smelter Look-up'!$E:$E,0)))</f>
        <v/>
      </c>
      <c r="C2321" s="220" t="str">
        <f>IF(LEN(A2321)=0,"",INDEX('Smelter Look-up'!$C:$C,MATCH($A2321,'Smelter Look-up'!$E:$E,0)))</f>
        <v/>
      </c>
      <c r="D2321" s="216"/>
      <c r="E2321" s="216" t="str">
        <f ca="1">IF(ISERROR($V2321),"",OFFSET('Smelter Look-up'!$D$4,$V2321-4,0)&amp;"")</f>
        <v/>
      </c>
      <c r="F2321" s="216" t="str">
        <f ca="1">IF(ISERROR($V2321),"",OFFSET('Smelter Look-up'!$E$4,$V2321-4,0))</f>
        <v/>
      </c>
      <c r="G2321" s="216" t="str">
        <f ca="1">IF(C2321=$X$4,"Enter smelter details", IF(ISERROR($V2321),"",OFFSET('Smelter Look-up'!$F$4,$V2321-4,0)))</f>
        <v/>
      </c>
      <c r="H2321" s="217" t="str">
        <f ca="1">IF(ISERROR($V2321),"",OFFSET('Smelter Look-up'!$G$4,$V2321-4,0))</f>
        <v/>
      </c>
      <c r="I2321" s="218" t="str">
        <f ca="1">IF(ISERROR($V2321),"",OFFSET('Smelter Look-up'!$H$4,$V2321-4,0))</f>
        <v/>
      </c>
      <c r="J2321" s="218" t="str">
        <f ca="1">IF(ISERROR($V2321),"",OFFSET('Smelter Look-up'!$I$4,$V2321-4,0))</f>
        <v/>
      </c>
      <c r="K2321" s="267"/>
      <c r="L2321" s="267"/>
      <c r="M2321" s="267"/>
      <c r="N2321" s="267"/>
      <c r="O2321" s="267"/>
      <c r="P2321" s="219"/>
      <c r="Q2321" s="268"/>
      <c r="R2321" s="216" t="str">
        <f ca="1">IF(ISERROR($V2321),"",OFFSET('Smelter Look-up'!$C$4,$V2321-4,0)&amp;"")</f>
        <v/>
      </c>
      <c r="S2321" s="224" t="str">
        <f t="shared" ca="1" si="111"/>
        <v/>
      </c>
      <c r="T2321" s="224" t="str">
        <f ca="1">IF(B2321="","",IF(ISERROR(MATCH($J2321,SorP!$B$1:$B$6230,0)),"",INDIRECT("'SorP'!$A$"&amp;MATCH($J2321,SorP!$B$1:$B$6230,0))))</f>
        <v/>
      </c>
      <c r="U2321" s="239"/>
      <c r="V2321" s="269" t="e">
        <f>IF(C2321="",NA(),MATCH($B2321&amp;$C2321,'Smelter Look-up'!$J:$J,0))</f>
        <v>#N/A</v>
      </c>
      <c r="W2321" s="270"/>
      <c r="X2321" s="270">
        <f t="shared" ca="1" si="112"/>
        <v>0</v>
      </c>
      <c r="Y2321" s="270"/>
      <c r="Z2321" s="270"/>
      <c r="AB2321" s="272" t="str">
        <f t="shared" si="113"/>
        <v/>
      </c>
    </row>
    <row r="2322" spans="1:28" s="271" customFormat="1" ht="20.25">
      <c r="A2322" s="215"/>
      <c r="B2322" s="216" t="str">
        <f>IF(LEN(A2322)=0,"",INDEX('Smelter Look-up'!$A:$A,MATCH($A2322,'Smelter Look-up'!$E:$E,0)))</f>
        <v/>
      </c>
      <c r="C2322" s="220" t="str">
        <f>IF(LEN(A2322)=0,"",INDEX('Smelter Look-up'!$C:$C,MATCH($A2322,'Smelter Look-up'!$E:$E,0)))</f>
        <v/>
      </c>
      <c r="D2322" s="216"/>
      <c r="E2322" s="216" t="str">
        <f ca="1">IF(ISERROR($V2322),"",OFFSET('Smelter Look-up'!$D$4,$V2322-4,0)&amp;"")</f>
        <v/>
      </c>
      <c r="F2322" s="216" t="str">
        <f ca="1">IF(ISERROR($V2322),"",OFFSET('Smelter Look-up'!$E$4,$V2322-4,0))</f>
        <v/>
      </c>
      <c r="G2322" s="216" t="str">
        <f ca="1">IF(C2322=$X$4,"Enter smelter details", IF(ISERROR($V2322),"",OFFSET('Smelter Look-up'!$F$4,$V2322-4,0)))</f>
        <v/>
      </c>
      <c r="H2322" s="217" t="str">
        <f ca="1">IF(ISERROR($V2322),"",OFFSET('Smelter Look-up'!$G$4,$V2322-4,0))</f>
        <v/>
      </c>
      <c r="I2322" s="218" t="str">
        <f ca="1">IF(ISERROR($V2322),"",OFFSET('Smelter Look-up'!$H$4,$V2322-4,0))</f>
        <v/>
      </c>
      <c r="J2322" s="218" t="str">
        <f ca="1">IF(ISERROR($V2322),"",OFFSET('Smelter Look-up'!$I$4,$V2322-4,0))</f>
        <v/>
      </c>
      <c r="K2322" s="267"/>
      <c r="L2322" s="267"/>
      <c r="M2322" s="267"/>
      <c r="N2322" s="267"/>
      <c r="O2322" s="267"/>
      <c r="P2322" s="219"/>
      <c r="Q2322" s="268"/>
      <c r="R2322" s="216" t="str">
        <f ca="1">IF(ISERROR($V2322),"",OFFSET('Smelter Look-up'!$C$4,$V2322-4,0)&amp;"")</f>
        <v/>
      </c>
      <c r="S2322" s="224" t="str">
        <f t="shared" ca="1" si="111"/>
        <v/>
      </c>
      <c r="T2322" s="224" t="str">
        <f ca="1">IF(B2322="","",IF(ISERROR(MATCH($J2322,SorP!$B$1:$B$6230,0)),"",INDIRECT("'SorP'!$A$"&amp;MATCH($J2322,SorP!$B$1:$B$6230,0))))</f>
        <v/>
      </c>
      <c r="U2322" s="239"/>
      <c r="V2322" s="269" t="e">
        <f>IF(C2322="",NA(),MATCH($B2322&amp;$C2322,'Smelter Look-up'!$J:$J,0))</f>
        <v>#N/A</v>
      </c>
      <c r="W2322" s="270"/>
      <c r="X2322" s="270">
        <f t="shared" ca="1" si="112"/>
        <v>0</v>
      </c>
      <c r="Y2322" s="270"/>
      <c r="Z2322" s="270"/>
      <c r="AB2322" s="272" t="str">
        <f t="shared" si="113"/>
        <v/>
      </c>
    </row>
    <row r="2323" spans="1:28" s="271" customFormat="1" ht="20.25">
      <c r="A2323" s="215"/>
      <c r="B2323" s="216" t="str">
        <f>IF(LEN(A2323)=0,"",INDEX('Smelter Look-up'!$A:$A,MATCH($A2323,'Smelter Look-up'!$E:$E,0)))</f>
        <v/>
      </c>
      <c r="C2323" s="220" t="str">
        <f>IF(LEN(A2323)=0,"",INDEX('Smelter Look-up'!$C:$C,MATCH($A2323,'Smelter Look-up'!$E:$E,0)))</f>
        <v/>
      </c>
      <c r="D2323" s="216"/>
      <c r="E2323" s="216" t="str">
        <f ca="1">IF(ISERROR($V2323),"",OFFSET('Smelter Look-up'!$D$4,$V2323-4,0)&amp;"")</f>
        <v/>
      </c>
      <c r="F2323" s="216" t="str">
        <f ca="1">IF(ISERROR($V2323),"",OFFSET('Smelter Look-up'!$E$4,$V2323-4,0))</f>
        <v/>
      </c>
      <c r="G2323" s="216" t="str">
        <f ca="1">IF(C2323=$X$4,"Enter smelter details", IF(ISERROR($V2323),"",OFFSET('Smelter Look-up'!$F$4,$V2323-4,0)))</f>
        <v/>
      </c>
      <c r="H2323" s="217" t="str">
        <f ca="1">IF(ISERROR($V2323),"",OFFSET('Smelter Look-up'!$G$4,$V2323-4,0))</f>
        <v/>
      </c>
      <c r="I2323" s="218" t="str">
        <f ca="1">IF(ISERROR($V2323),"",OFFSET('Smelter Look-up'!$H$4,$V2323-4,0))</f>
        <v/>
      </c>
      <c r="J2323" s="218" t="str">
        <f ca="1">IF(ISERROR($V2323),"",OFFSET('Smelter Look-up'!$I$4,$V2323-4,0))</f>
        <v/>
      </c>
      <c r="K2323" s="267"/>
      <c r="L2323" s="267"/>
      <c r="M2323" s="267"/>
      <c r="N2323" s="267"/>
      <c r="O2323" s="267"/>
      <c r="P2323" s="219"/>
      <c r="Q2323" s="268"/>
      <c r="R2323" s="216" t="str">
        <f ca="1">IF(ISERROR($V2323),"",OFFSET('Smelter Look-up'!$C$4,$V2323-4,0)&amp;"")</f>
        <v/>
      </c>
      <c r="S2323" s="224" t="str">
        <f t="shared" ca="1" si="111"/>
        <v/>
      </c>
      <c r="T2323" s="224" t="str">
        <f ca="1">IF(B2323="","",IF(ISERROR(MATCH($J2323,SorP!$B$1:$B$6230,0)),"",INDIRECT("'SorP'!$A$"&amp;MATCH($J2323,SorP!$B$1:$B$6230,0))))</f>
        <v/>
      </c>
      <c r="U2323" s="239"/>
      <c r="V2323" s="269" t="e">
        <f>IF(C2323="",NA(),MATCH($B2323&amp;$C2323,'Smelter Look-up'!$J:$J,0))</f>
        <v>#N/A</v>
      </c>
      <c r="W2323" s="270"/>
      <c r="X2323" s="270">
        <f t="shared" ca="1" si="112"/>
        <v>0</v>
      </c>
      <c r="Y2323" s="270"/>
      <c r="Z2323" s="270"/>
      <c r="AB2323" s="272" t="str">
        <f t="shared" si="113"/>
        <v/>
      </c>
    </row>
    <row r="2324" spans="1:28" s="271" customFormat="1" ht="20.25">
      <c r="A2324" s="215"/>
      <c r="B2324" s="216" t="str">
        <f>IF(LEN(A2324)=0,"",INDEX('Smelter Look-up'!$A:$A,MATCH($A2324,'Smelter Look-up'!$E:$E,0)))</f>
        <v/>
      </c>
      <c r="C2324" s="220" t="str">
        <f>IF(LEN(A2324)=0,"",INDEX('Smelter Look-up'!$C:$C,MATCH($A2324,'Smelter Look-up'!$E:$E,0)))</f>
        <v/>
      </c>
      <c r="D2324" s="216"/>
      <c r="E2324" s="216" t="str">
        <f ca="1">IF(ISERROR($V2324),"",OFFSET('Smelter Look-up'!$D$4,$V2324-4,0)&amp;"")</f>
        <v/>
      </c>
      <c r="F2324" s="216" t="str">
        <f ca="1">IF(ISERROR($V2324),"",OFFSET('Smelter Look-up'!$E$4,$V2324-4,0))</f>
        <v/>
      </c>
      <c r="G2324" s="216" t="str">
        <f ca="1">IF(C2324=$X$4,"Enter smelter details", IF(ISERROR($V2324),"",OFFSET('Smelter Look-up'!$F$4,$V2324-4,0)))</f>
        <v/>
      </c>
      <c r="H2324" s="217" t="str">
        <f ca="1">IF(ISERROR($V2324),"",OFFSET('Smelter Look-up'!$G$4,$V2324-4,0))</f>
        <v/>
      </c>
      <c r="I2324" s="218" t="str">
        <f ca="1">IF(ISERROR($V2324),"",OFFSET('Smelter Look-up'!$H$4,$V2324-4,0))</f>
        <v/>
      </c>
      <c r="J2324" s="218" t="str">
        <f ca="1">IF(ISERROR($V2324),"",OFFSET('Smelter Look-up'!$I$4,$V2324-4,0))</f>
        <v/>
      </c>
      <c r="K2324" s="267"/>
      <c r="L2324" s="267"/>
      <c r="M2324" s="267"/>
      <c r="N2324" s="267"/>
      <c r="O2324" s="267"/>
      <c r="P2324" s="219"/>
      <c r="Q2324" s="268"/>
      <c r="R2324" s="216" t="str">
        <f ca="1">IF(ISERROR($V2324),"",OFFSET('Smelter Look-up'!$C$4,$V2324-4,0)&amp;"")</f>
        <v/>
      </c>
      <c r="S2324" s="224" t="str">
        <f t="shared" ca="1" si="111"/>
        <v/>
      </c>
      <c r="T2324" s="224" t="str">
        <f ca="1">IF(B2324="","",IF(ISERROR(MATCH($J2324,SorP!$B$1:$B$6230,0)),"",INDIRECT("'SorP'!$A$"&amp;MATCH($J2324,SorP!$B$1:$B$6230,0))))</f>
        <v/>
      </c>
      <c r="U2324" s="239"/>
      <c r="V2324" s="269" t="e">
        <f>IF(C2324="",NA(),MATCH($B2324&amp;$C2324,'Smelter Look-up'!$J:$J,0))</f>
        <v>#N/A</v>
      </c>
      <c r="W2324" s="270"/>
      <c r="X2324" s="270">
        <f t="shared" ca="1" si="112"/>
        <v>0</v>
      </c>
      <c r="Y2324" s="270"/>
      <c r="Z2324" s="270"/>
      <c r="AB2324" s="272" t="str">
        <f t="shared" si="113"/>
        <v/>
      </c>
    </row>
    <row r="2325" spans="1:28" s="271" customFormat="1" ht="20.25">
      <c r="A2325" s="215"/>
      <c r="B2325" s="216" t="str">
        <f>IF(LEN(A2325)=0,"",INDEX('Smelter Look-up'!$A:$A,MATCH($A2325,'Smelter Look-up'!$E:$E,0)))</f>
        <v/>
      </c>
      <c r="C2325" s="220" t="str">
        <f>IF(LEN(A2325)=0,"",INDEX('Smelter Look-up'!$C:$C,MATCH($A2325,'Smelter Look-up'!$E:$E,0)))</f>
        <v/>
      </c>
      <c r="D2325" s="216"/>
      <c r="E2325" s="216" t="str">
        <f ca="1">IF(ISERROR($V2325),"",OFFSET('Smelter Look-up'!$D$4,$V2325-4,0)&amp;"")</f>
        <v/>
      </c>
      <c r="F2325" s="216" t="str">
        <f ca="1">IF(ISERROR($V2325),"",OFFSET('Smelter Look-up'!$E$4,$V2325-4,0))</f>
        <v/>
      </c>
      <c r="G2325" s="216" t="str">
        <f ca="1">IF(C2325=$X$4,"Enter smelter details", IF(ISERROR($V2325),"",OFFSET('Smelter Look-up'!$F$4,$V2325-4,0)))</f>
        <v/>
      </c>
      <c r="H2325" s="217" t="str">
        <f ca="1">IF(ISERROR($V2325),"",OFFSET('Smelter Look-up'!$G$4,$V2325-4,0))</f>
        <v/>
      </c>
      <c r="I2325" s="218" t="str">
        <f ca="1">IF(ISERROR($V2325),"",OFFSET('Smelter Look-up'!$H$4,$V2325-4,0))</f>
        <v/>
      </c>
      <c r="J2325" s="218" t="str">
        <f ca="1">IF(ISERROR($V2325),"",OFFSET('Smelter Look-up'!$I$4,$V2325-4,0))</f>
        <v/>
      </c>
      <c r="K2325" s="267"/>
      <c r="L2325" s="267"/>
      <c r="M2325" s="267"/>
      <c r="N2325" s="267"/>
      <c r="O2325" s="267"/>
      <c r="P2325" s="219"/>
      <c r="Q2325" s="268"/>
      <c r="R2325" s="216" t="str">
        <f ca="1">IF(ISERROR($V2325),"",OFFSET('Smelter Look-up'!$C$4,$V2325-4,0)&amp;"")</f>
        <v/>
      </c>
      <c r="S2325" s="224" t="str">
        <f t="shared" ca="1" si="111"/>
        <v/>
      </c>
      <c r="T2325" s="224" t="str">
        <f ca="1">IF(B2325="","",IF(ISERROR(MATCH($J2325,SorP!$B$1:$B$6230,0)),"",INDIRECT("'SorP'!$A$"&amp;MATCH($J2325,SorP!$B$1:$B$6230,0))))</f>
        <v/>
      </c>
      <c r="U2325" s="239"/>
      <c r="V2325" s="269" t="e">
        <f>IF(C2325="",NA(),MATCH($B2325&amp;$C2325,'Smelter Look-up'!$J:$J,0))</f>
        <v>#N/A</v>
      </c>
      <c r="W2325" s="270"/>
      <c r="X2325" s="270">
        <f t="shared" ca="1" si="112"/>
        <v>0</v>
      </c>
      <c r="Y2325" s="270"/>
      <c r="Z2325" s="270"/>
      <c r="AB2325" s="272" t="str">
        <f t="shared" si="113"/>
        <v/>
      </c>
    </row>
    <row r="2326" spans="1:28" s="271" customFormat="1" ht="20.25">
      <c r="A2326" s="215"/>
      <c r="B2326" s="216" t="str">
        <f>IF(LEN(A2326)=0,"",INDEX('Smelter Look-up'!$A:$A,MATCH($A2326,'Smelter Look-up'!$E:$E,0)))</f>
        <v/>
      </c>
      <c r="C2326" s="220" t="str">
        <f>IF(LEN(A2326)=0,"",INDEX('Smelter Look-up'!$C:$C,MATCH($A2326,'Smelter Look-up'!$E:$E,0)))</f>
        <v/>
      </c>
      <c r="D2326" s="216"/>
      <c r="E2326" s="216" t="str">
        <f ca="1">IF(ISERROR($V2326),"",OFFSET('Smelter Look-up'!$D$4,$V2326-4,0)&amp;"")</f>
        <v/>
      </c>
      <c r="F2326" s="216" t="str">
        <f ca="1">IF(ISERROR($V2326),"",OFFSET('Smelter Look-up'!$E$4,$V2326-4,0))</f>
        <v/>
      </c>
      <c r="G2326" s="216" t="str">
        <f ca="1">IF(C2326=$X$4,"Enter smelter details", IF(ISERROR($V2326),"",OFFSET('Smelter Look-up'!$F$4,$V2326-4,0)))</f>
        <v/>
      </c>
      <c r="H2326" s="217" t="str">
        <f ca="1">IF(ISERROR($V2326),"",OFFSET('Smelter Look-up'!$G$4,$V2326-4,0))</f>
        <v/>
      </c>
      <c r="I2326" s="218" t="str">
        <f ca="1">IF(ISERROR($V2326),"",OFFSET('Smelter Look-up'!$H$4,$V2326-4,0))</f>
        <v/>
      </c>
      <c r="J2326" s="218" t="str">
        <f ca="1">IF(ISERROR($V2326),"",OFFSET('Smelter Look-up'!$I$4,$V2326-4,0))</f>
        <v/>
      </c>
      <c r="K2326" s="267"/>
      <c r="L2326" s="267"/>
      <c r="M2326" s="267"/>
      <c r="N2326" s="267"/>
      <c r="O2326" s="267"/>
      <c r="P2326" s="219"/>
      <c r="Q2326" s="268"/>
      <c r="R2326" s="216" t="str">
        <f ca="1">IF(ISERROR($V2326),"",OFFSET('Smelter Look-up'!$C$4,$V2326-4,0)&amp;"")</f>
        <v/>
      </c>
      <c r="S2326" s="224" t="str">
        <f t="shared" ca="1" si="111"/>
        <v/>
      </c>
      <c r="T2326" s="224" t="str">
        <f ca="1">IF(B2326="","",IF(ISERROR(MATCH($J2326,SorP!$B$1:$B$6230,0)),"",INDIRECT("'SorP'!$A$"&amp;MATCH($J2326,SorP!$B$1:$B$6230,0))))</f>
        <v/>
      </c>
      <c r="U2326" s="239"/>
      <c r="V2326" s="269" t="e">
        <f>IF(C2326="",NA(),MATCH($B2326&amp;$C2326,'Smelter Look-up'!$J:$J,0))</f>
        <v>#N/A</v>
      </c>
      <c r="W2326" s="270"/>
      <c r="X2326" s="270">
        <f t="shared" ca="1" si="112"/>
        <v>0</v>
      </c>
      <c r="Y2326" s="270"/>
      <c r="Z2326" s="270"/>
      <c r="AB2326" s="272" t="str">
        <f t="shared" si="113"/>
        <v/>
      </c>
    </row>
    <row r="2327" spans="1:28" s="271" customFormat="1" ht="20.25">
      <c r="A2327" s="215"/>
      <c r="B2327" s="216" t="str">
        <f>IF(LEN(A2327)=0,"",INDEX('Smelter Look-up'!$A:$A,MATCH($A2327,'Smelter Look-up'!$E:$E,0)))</f>
        <v/>
      </c>
      <c r="C2327" s="220" t="str">
        <f>IF(LEN(A2327)=0,"",INDEX('Smelter Look-up'!$C:$C,MATCH($A2327,'Smelter Look-up'!$E:$E,0)))</f>
        <v/>
      </c>
      <c r="D2327" s="216"/>
      <c r="E2327" s="216" t="str">
        <f ca="1">IF(ISERROR($V2327),"",OFFSET('Smelter Look-up'!$D$4,$V2327-4,0)&amp;"")</f>
        <v/>
      </c>
      <c r="F2327" s="216" t="str">
        <f ca="1">IF(ISERROR($V2327),"",OFFSET('Smelter Look-up'!$E$4,$V2327-4,0))</f>
        <v/>
      </c>
      <c r="G2327" s="216" t="str">
        <f ca="1">IF(C2327=$X$4,"Enter smelter details", IF(ISERROR($V2327),"",OFFSET('Smelter Look-up'!$F$4,$V2327-4,0)))</f>
        <v/>
      </c>
      <c r="H2327" s="217" t="str">
        <f ca="1">IF(ISERROR($V2327),"",OFFSET('Smelter Look-up'!$G$4,$V2327-4,0))</f>
        <v/>
      </c>
      <c r="I2327" s="218" t="str">
        <f ca="1">IF(ISERROR($V2327),"",OFFSET('Smelter Look-up'!$H$4,$V2327-4,0))</f>
        <v/>
      </c>
      <c r="J2327" s="218" t="str">
        <f ca="1">IF(ISERROR($V2327),"",OFFSET('Smelter Look-up'!$I$4,$V2327-4,0))</f>
        <v/>
      </c>
      <c r="K2327" s="267"/>
      <c r="L2327" s="267"/>
      <c r="M2327" s="267"/>
      <c r="N2327" s="267"/>
      <c r="O2327" s="267"/>
      <c r="P2327" s="219"/>
      <c r="Q2327" s="268"/>
      <c r="R2327" s="216" t="str">
        <f ca="1">IF(ISERROR($V2327),"",OFFSET('Smelter Look-up'!$C$4,$V2327-4,0)&amp;"")</f>
        <v/>
      </c>
      <c r="S2327" s="224" t="str">
        <f t="shared" ca="1" si="111"/>
        <v/>
      </c>
      <c r="T2327" s="224" t="str">
        <f ca="1">IF(B2327="","",IF(ISERROR(MATCH($J2327,SorP!$B$1:$B$6230,0)),"",INDIRECT("'SorP'!$A$"&amp;MATCH($J2327,SorP!$B$1:$B$6230,0))))</f>
        <v/>
      </c>
      <c r="U2327" s="239"/>
      <c r="V2327" s="269" t="e">
        <f>IF(C2327="",NA(),MATCH($B2327&amp;$C2327,'Smelter Look-up'!$J:$J,0))</f>
        <v>#N/A</v>
      </c>
      <c r="W2327" s="270"/>
      <c r="X2327" s="270">
        <f t="shared" ca="1" si="112"/>
        <v>0</v>
      </c>
      <c r="Y2327" s="270"/>
      <c r="Z2327" s="270"/>
      <c r="AB2327" s="272" t="str">
        <f t="shared" si="113"/>
        <v/>
      </c>
    </row>
    <row r="2328" spans="1:28" s="271" customFormat="1" ht="20.25">
      <c r="A2328" s="215"/>
      <c r="B2328" s="216" t="str">
        <f>IF(LEN(A2328)=0,"",INDEX('Smelter Look-up'!$A:$A,MATCH($A2328,'Smelter Look-up'!$E:$E,0)))</f>
        <v/>
      </c>
      <c r="C2328" s="220" t="str">
        <f>IF(LEN(A2328)=0,"",INDEX('Smelter Look-up'!$C:$C,MATCH($A2328,'Smelter Look-up'!$E:$E,0)))</f>
        <v/>
      </c>
      <c r="D2328" s="216"/>
      <c r="E2328" s="216" t="str">
        <f ca="1">IF(ISERROR($V2328),"",OFFSET('Smelter Look-up'!$D$4,$V2328-4,0)&amp;"")</f>
        <v/>
      </c>
      <c r="F2328" s="216" t="str">
        <f ca="1">IF(ISERROR($V2328),"",OFFSET('Smelter Look-up'!$E$4,$V2328-4,0))</f>
        <v/>
      </c>
      <c r="G2328" s="216" t="str">
        <f ca="1">IF(C2328=$X$4,"Enter smelter details", IF(ISERROR($V2328),"",OFFSET('Smelter Look-up'!$F$4,$V2328-4,0)))</f>
        <v/>
      </c>
      <c r="H2328" s="217" t="str">
        <f ca="1">IF(ISERROR($V2328),"",OFFSET('Smelter Look-up'!$G$4,$V2328-4,0))</f>
        <v/>
      </c>
      <c r="I2328" s="218" t="str">
        <f ca="1">IF(ISERROR($V2328),"",OFFSET('Smelter Look-up'!$H$4,$V2328-4,0))</f>
        <v/>
      </c>
      <c r="J2328" s="218" t="str">
        <f ca="1">IF(ISERROR($V2328),"",OFFSET('Smelter Look-up'!$I$4,$V2328-4,0))</f>
        <v/>
      </c>
      <c r="K2328" s="267"/>
      <c r="L2328" s="267"/>
      <c r="M2328" s="267"/>
      <c r="N2328" s="267"/>
      <c r="O2328" s="267"/>
      <c r="P2328" s="219"/>
      <c r="Q2328" s="268"/>
      <c r="R2328" s="216" t="str">
        <f ca="1">IF(ISERROR($V2328),"",OFFSET('Smelter Look-up'!$C$4,$V2328-4,0)&amp;"")</f>
        <v/>
      </c>
      <c r="S2328" s="224" t="str">
        <f t="shared" ca="1" si="111"/>
        <v/>
      </c>
      <c r="T2328" s="224" t="str">
        <f ca="1">IF(B2328="","",IF(ISERROR(MATCH($J2328,SorP!$B$1:$B$6230,0)),"",INDIRECT("'SorP'!$A$"&amp;MATCH($J2328,SorP!$B$1:$B$6230,0))))</f>
        <v/>
      </c>
      <c r="U2328" s="239"/>
      <c r="V2328" s="269" t="e">
        <f>IF(C2328="",NA(),MATCH($B2328&amp;$C2328,'Smelter Look-up'!$J:$J,0))</f>
        <v>#N/A</v>
      </c>
      <c r="W2328" s="270"/>
      <c r="X2328" s="270">
        <f t="shared" ca="1" si="112"/>
        <v>0</v>
      </c>
      <c r="Y2328" s="270"/>
      <c r="Z2328" s="270"/>
      <c r="AB2328" s="272" t="str">
        <f t="shared" si="113"/>
        <v/>
      </c>
    </row>
    <row r="2329" spans="1:28" s="271" customFormat="1" ht="20.25">
      <c r="A2329" s="215"/>
      <c r="B2329" s="216" t="str">
        <f>IF(LEN(A2329)=0,"",INDEX('Smelter Look-up'!$A:$A,MATCH($A2329,'Smelter Look-up'!$E:$E,0)))</f>
        <v/>
      </c>
      <c r="C2329" s="220" t="str">
        <f>IF(LEN(A2329)=0,"",INDEX('Smelter Look-up'!$C:$C,MATCH($A2329,'Smelter Look-up'!$E:$E,0)))</f>
        <v/>
      </c>
      <c r="D2329" s="216"/>
      <c r="E2329" s="216" t="str">
        <f ca="1">IF(ISERROR($V2329),"",OFFSET('Smelter Look-up'!$D$4,$V2329-4,0)&amp;"")</f>
        <v/>
      </c>
      <c r="F2329" s="216" t="str">
        <f ca="1">IF(ISERROR($V2329),"",OFFSET('Smelter Look-up'!$E$4,$V2329-4,0))</f>
        <v/>
      </c>
      <c r="G2329" s="216" t="str">
        <f ca="1">IF(C2329=$X$4,"Enter smelter details", IF(ISERROR($V2329),"",OFFSET('Smelter Look-up'!$F$4,$V2329-4,0)))</f>
        <v/>
      </c>
      <c r="H2329" s="217" t="str">
        <f ca="1">IF(ISERROR($V2329),"",OFFSET('Smelter Look-up'!$G$4,$V2329-4,0))</f>
        <v/>
      </c>
      <c r="I2329" s="218" t="str">
        <f ca="1">IF(ISERROR($V2329),"",OFFSET('Smelter Look-up'!$H$4,$V2329-4,0))</f>
        <v/>
      </c>
      <c r="J2329" s="218" t="str">
        <f ca="1">IF(ISERROR($V2329),"",OFFSET('Smelter Look-up'!$I$4,$V2329-4,0))</f>
        <v/>
      </c>
      <c r="K2329" s="267"/>
      <c r="L2329" s="267"/>
      <c r="M2329" s="267"/>
      <c r="N2329" s="267"/>
      <c r="O2329" s="267"/>
      <c r="P2329" s="219"/>
      <c r="Q2329" s="268"/>
      <c r="R2329" s="216" t="str">
        <f ca="1">IF(ISERROR($V2329),"",OFFSET('Smelter Look-up'!$C$4,$V2329-4,0)&amp;"")</f>
        <v/>
      </c>
      <c r="S2329" s="224" t="str">
        <f t="shared" ca="1" si="111"/>
        <v/>
      </c>
      <c r="T2329" s="224" t="str">
        <f ca="1">IF(B2329="","",IF(ISERROR(MATCH($J2329,SorP!$B$1:$B$6230,0)),"",INDIRECT("'SorP'!$A$"&amp;MATCH($J2329,SorP!$B$1:$B$6230,0))))</f>
        <v/>
      </c>
      <c r="U2329" s="239"/>
      <c r="V2329" s="269" t="e">
        <f>IF(C2329="",NA(),MATCH($B2329&amp;$C2329,'Smelter Look-up'!$J:$J,0))</f>
        <v>#N/A</v>
      </c>
      <c r="W2329" s="270"/>
      <c r="X2329" s="270">
        <f t="shared" ca="1" si="112"/>
        <v>0</v>
      </c>
      <c r="Y2329" s="270"/>
      <c r="Z2329" s="270"/>
      <c r="AB2329" s="272" t="str">
        <f t="shared" si="113"/>
        <v/>
      </c>
    </row>
    <row r="2330" spans="1:28" s="271" customFormat="1" ht="20.25">
      <c r="A2330" s="215"/>
      <c r="B2330" s="216" t="str">
        <f>IF(LEN(A2330)=0,"",INDEX('Smelter Look-up'!$A:$A,MATCH($A2330,'Smelter Look-up'!$E:$E,0)))</f>
        <v/>
      </c>
      <c r="C2330" s="220" t="str">
        <f>IF(LEN(A2330)=0,"",INDEX('Smelter Look-up'!$C:$C,MATCH($A2330,'Smelter Look-up'!$E:$E,0)))</f>
        <v/>
      </c>
      <c r="D2330" s="216"/>
      <c r="E2330" s="216" t="str">
        <f ca="1">IF(ISERROR($V2330),"",OFFSET('Smelter Look-up'!$D$4,$V2330-4,0)&amp;"")</f>
        <v/>
      </c>
      <c r="F2330" s="216" t="str">
        <f ca="1">IF(ISERROR($V2330),"",OFFSET('Smelter Look-up'!$E$4,$V2330-4,0))</f>
        <v/>
      </c>
      <c r="G2330" s="216" t="str">
        <f ca="1">IF(C2330=$X$4,"Enter smelter details", IF(ISERROR($V2330),"",OFFSET('Smelter Look-up'!$F$4,$V2330-4,0)))</f>
        <v/>
      </c>
      <c r="H2330" s="217" t="str">
        <f ca="1">IF(ISERROR($V2330),"",OFFSET('Smelter Look-up'!$G$4,$V2330-4,0))</f>
        <v/>
      </c>
      <c r="I2330" s="218" t="str">
        <f ca="1">IF(ISERROR($V2330),"",OFFSET('Smelter Look-up'!$H$4,$V2330-4,0))</f>
        <v/>
      </c>
      <c r="J2330" s="218" t="str">
        <f ca="1">IF(ISERROR($V2330),"",OFFSET('Smelter Look-up'!$I$4,$V2330-4,0))</f>
        <v/>
      </c>
      <c r="K2330" s="267"/>
      <c r="L2330" s="267"/>
      <c r="M2330" s="267"/>
      <c r="N2330" s="267"/>
      <c r="O2330" s="267"/>
      <c r="P2330" s="219"/>
      <c r="Q2330" s="268"/>
      <c r="R2330" s="216" t="str">
        <f ca="1">IF(ISERROR($V2330),"",OFFSET('Smelter Look-up'!$C$4,$V2330-4,0)&amp;"")</f>
        <v/>
      </c>
      <c r="S2330" s="224" t="str">
        <f t="shared" ca="1" si="111"/>
        <v/>
      </c>
      <c r="T2330" s="224" t="str">
        <f ca="1">IF(B2330="","",IF(ISERROR(MATCH($J2330,SorP!$B$1:$B$6230,0)),"",INDIRECT("'SorP'!$A$"&amp;MATCH($J2330,SorP!$B$1:$B$6230,0))))</f>
        <v/>
      </c>
      <c r="U2330" s="239"/>
      <c r="V2330" s="269" t="e">
        <f>IF(C2330="",NA(),MATCH($B2330&amp;$C2330,'Smelter Look-up'!$J:$J,0))</f>
        <v>#N/A</v>
      </c>
      <c r="W2330" s="270"/>
      <c r="X2330" s="270">
        <f t="shared" ca="1" si="112"/>
        <v>0</v>
      </c>
      <c r="Y2330" s="270"/>
      <c r="Z2330" s="270"/>
      <c r="AB2330" s="272" t="str">
        <f t="shared" si="113"/>
        <v/>
      </c>
    </row>
    <row r="2331" spans="1:28" s="271" customFormat="1" ht="20.25">
      <c r="A2331" s="215"/>
      <c r="B2331" s="216" t="str">
        <f>IF(LEN(A2331)=0,"",INDEX('Smelter Look-up'!$A:$A,MATCH($A2331,'Smelter Look-up'!$E:$E,0)))</f>
        <v/>
      </c>
      <c r="C2331" s="220" t="str">
        <f>IF(LEN(A2331)=0,"",INDEX('Smelter Look-up'!$C:$C,MATCH($A2331,'Smelter Look-up'!$E:$E,0)))</f>
        <v/>
      </c>
      <c r="D2331" s="216"/>
      <c r="E2331" s="216" t="str">
        <f ca="1">IF(ISERROR($V2331),"",OFFSET('Smelter Look-up'!$D$4,$V2331-4,0)&amp;"")</f>
        <v/>
      </c>
      <c r="F2331" s="216" t="str">
        <f ca="1">IF(ISERROR($V2331),"",OFFSET('Smelter Look-up'!$E$4,$V2331-4,0))</f>
        <v/>
      </c>
      <c r="G2331" s="216" t="str">
        <f ca="1">IF(C2331=$X$4,"Enter smelter details", IF(ISERROR($V2331),"",OFFSET('Smelter Look-up'!$F$4,$V2331-4,0)))</f>
        <v/>
      </c>
      <c r="H2331" s="217" t="str">
        <f ca="1">IF(ISERROR($V2331),"",OFFSET('Smelter Look-up'!$G$4,$V2331-4,0))</f>
        <v/>
      </c>
      <c r="I2331" s="218" t="str">
        <f ca="1">IF(ISERROR($V2331),"",OFFSET('Smelter Look-up'!$H$4,$V2331-4,0))</f>
        <v/>
      </c>
      <c r="J2331" s="218" t="str">
        <f ca="1">IF(ISERROR($V2331),"",OFFSET('Smelter Look-up'!$I$4,$V2331-4,0))</f>
        <v/>
      </c>
      <c r="K2331" s="267"/>
      <c r="L2331" s="267"/>
      <c r="M2331" s="267"/>
      <c r="N2331" s="267"/>
      <c r="O2331" s="267"/>
      <c r="P2331" s="219"/>
      <c r="Q2331" s="268"/>
      <c r="R2331" s="216" t="str">
        <f ca="1">IF(ISERROR($V2331),"",OFFSET('Smelter Look-up'!$C$4,$V2331-4,0)&amp;"")</f>
        <v/>
      </c>
      <c r="S2331" s="224" t="str">
        <f t="shared" ca="1" si="111"/>
        <v/>
      </c>
      <c r="T2331" s="224" t="str">
        <f ca="1">IF(B2331="","",IF(ISERROR(MATCH($J2331,SorP!$B$1:$B$6230,0)),"",INDIRECT("'SorP'!$A$"&amp;MATCH($J2331,SorP!$B$1:$B$6230,0))))</f>
        <v/>
      </c>
      <c r="U2331" s="239"/>
      <c r="V2331" s="269" t="e">
        <f>IF(C2331="",NA(),MATCH($B2331&amp;$C2331,'Smelter Look-up'!$J:$J,0))</f>
        <v>#N/A</v>
      </c>
      <c r="W2331" s="270"/>
      <c r="X2331" s="270">
        <f t="shared" ca="1" si="112"/>
        <v>0</v>
      </c>
      <c r="Y2331" s="270"/>
      <c r="Z2331" s="270"/>
      <c r="AB2331" s="272" t="str">
        <f t="shared" si="113"/>
        <v/>
      </c>
    </row>
    <row r="2332" spans="1:28" s="271" customFormat="1" ht="20.25">
      <c r="A2332" s="215"/>
      <c r="B2332" s="216" t="str">
        <f>IF(LEN(A2332)=0,"",INDEX('Smelter Look-up'!$A:$A,MATCH($A2332,'Smelter Look-up'!$E:$E,0)))</f>
        <v/>
      </c>
      <c r="C2332" s="220" t="str">
        <f>IF(LEN(A2332)=0,"",INDEX('Smelter Look-up'!$C:$C,MATCH($A2332,'Smelter Look-up'!$E:$E,0)))</f>
        <v/>
      </c>
      <c r="D2332" s="216"/>
      <c r="E2332" s="216" t="str">
        <f ca="1">IF(ISERROR($V2332),"",OFFSET('Smelter Look-up'!$D$4,$V2332-4,0)&amp;"")</f>
        <v/>
      </c>
      <c r="F2332" s="216" t="str">
        <f ca="1">IF(ISERROR($V2332),"",OFFSET('Smelter Look-up'!$E$4,$V2332-4,0))</f>
        <v/>
      </c>
      <c r="G2332" s="216" t="str">
        <f ca="1">IF(C2332=$X$4,"Enter smelter details", IF(ISERROR($V2332),"",OFFSET('Smelter Look-up'!$F$4,$V2332-4,0)))</f>
        <v/>
      </c>
      <c r="H2332" s="217" t="str">
        <f ca="1">IF(ISERROR($V2332),"",OFFSET('Smelter Look-up'!$G$4,$V2332-4,0))</f>
        <v/>
      </c>
      <c r="I2332" s="218" t="str">
        <f ca="1">IF(ISERROR($V2332),"",OFFSET('Smelter Look-up'!$H$4,$V2332-4,0))</f>
        <v/>
      </c>
      <c r="J2332" s="218" t="str">
        <f ca="1">IF(ISERROR($V2332),"",OFFSET('Smelter Look-up'!$I$4,$V2332-4,0))</f>
        <v/>
      </c>
      <c r="K2332" s="267"/>
      <c r="L2332" s="267"/>
      <c r="M2332" s="267"/>
      <c r="N2332" s="267"/>
      <c r="O2332" s="267"/>
      <c r="P2332" s="219"/>
      <c r="Q2332" s="268"/>
      <c r="R2332" s="216" t="str">
        <f ca="1">IF(ISERROR($V2332),"",OFFSET('Smelter Look-up'!$C$4,$V2332-4,0)&amp;"")</f>
        <v/>
      </c>
      <c r="S2332" s="224" t="str">
        <f t="shared" ca="1" si="111"/>
        <v/>
      </c>
      <c r="T2332" s="224" t="str">
        <f ca="1">IF(B2332="","",IF(ISERROR(MATCH($J2332,SorP!$B$1:$B$6230,0)),"",INDIRECT("'SorP'!$A$"&amp;MATCH($J2332,SorP!$B$1:$B$6230,0))))</f>
        <v/>
      </c>
      <c r="U2332" s="239"/>
      <c r="V2332" s="269" t="e">
        <f>IF(C2332="",NA(),MATCH($B2332&amp;$C2332,'Smelter Look-up'!$J:$J,0))</f>
        <v>#N/A</v>
      </c>
      <c r="W2332" s="270"/>
      <c r="X2332" s="270">
        <f t="shared" ca="1" si="112"/>
        <v>0</v>
      </c>
      <c r="Y2332" s="270"/>
      <c r="Z2332" s="270"/>
      <c r="AB2332" s="272" t="str">
        <f t="shared" si="113"/>
        <v/>
      </c>
    </row>
    <row r="2333" spans="1:28" s="271" customFormat="1" ht="20.25">
      <c r="A2333" s="215"/>
      <c r="B2333" s="216" t="str">
        <f>IF(LEN(A2333)=0,"",INDEX('Smelter Look-up'!$A:$A,MATCH($A2333,'Smelter Look-up'!$E:$E,0)))</f>
        <v/>
      </c>
      <c r="C2333" s="220" t="str">
        <f>IF(LEN(A2333)=0,"",INDEX('Smelter Look-up'!$C:$C,MATCH($A2333,'Smelter Look-up'!$E:$E,0)))</f>
        <v/>
      </c>
      <c r="D2333" s="216"/>
      <c r="E2333" s="216" t="str">
        <f ca="1">IF(ISERROR($V2333),"",OFFSET('Smelter Look-up'!$D$4,$V2333-4,0)&amp;"")</f>
        <v/>
      </c>
      <c r="F2333" s="216" t="str">
        <f ca="1">IF(ISERROR($V2333),"",OFFSET('Smelter Look-up'!$E$4,$V2333-4,0))</f>
        <v/>
      </c>
      <c r="G2333" s="216" t="str">
        <f ca="1">IF(C2333=$X$4,"Enter smelter details", IF(ISERROR($V2333),"",OFFSET('Smelter Look-up'!$F$4,$V2333-4,0)))</f>
        <v/>
      </c>
      <c r="H2333" s="217" t="str">
        <f ca="1">IF(ISERROR($V2333),"",OFFSET('Smelter Look-up'!$G$4,$V2333-4,0))</f>
        <v/>
      </c>
      <c r="I2333" s="218" t="str">
        <f ca="1">IF(ISERROR($V2333),"",OFFSET('Smelter Look-up'!$H$4,$V2333-4,0))</f>
        <v/>
      </c>
      <c r="J2333" s="218" t="str">
        <f ca="1">IF(ISERROR($V2333),"",OFFSET('Smelter Look-up'!$I$4,$V2333-4,0))</f>
        <v/>
      </c>
      <c r="K2333" s="267"/>
      <c r="L2333" s="267"/>
      <c r="M2333" s="267"/>
      <c r="N2333" s="267"/>
      <c r="O2333" s="267"/>
      <c r="P2333" s="219"/>
      <c r="Q2333" s="268"/>
      <c r="R2333" s="216" t="str">
        <f ca="1">IF(ISERROR($V2333),"",OFFSET('Smelter Look-up'!$C$4,$V2333-4,0)&amp;"")</f>
        <v/>
      </c>
      <c r="S2333" s="224" t="str">
        <f t="shared" ca="1" si="111"/>
        <v/>
      </c>
      <c r="T2333" s="224" t="str">
        <f ca="1">IF(B2333="","",IF(ISERROR(MATCH($J2333,SorP!$B$1:$B$6230,0)),"",INDIRECT("'SorP'!$A$"&amp;MATCH($J2333,SorP!$B$1:$B$6230,0))))</f>
        <v/>
      </c>
      <c r="U2333" s="239"/>
      <c r="V2333" s="269" t="e">
        <f>IF(C2333="",NA(),MATCH($B2333&amp;$C2333,'Smelter Look-up'!$J:$J,0))</f>
        <v>#N/A</v>
      </c>
      <c r="W2333" s="270"/>
      <c r="X2333" s="270">
        <f t="shared" ca="1" si="112"/>
        <v>0</v>
      </c>
      <c r="Y2333" s="270"/>
      <c r="Z2333" s="270"/>
      <c r="AB2333" s="272" t="str">
        <f t="shared" si="113"/>
        <v/>
      </c>
    </row>
    <row r="2334" spans="1:28" s="271" customFormat="1" ht="20.25">
      <c r="A2334" s="215"/>
      <c r="B2334" s="216" t="str">
        <f>IF(LEN(A2334)=0,"",INDEX('Smelter Look-up'!$A:$A,MATCH($A2334,'Smelter Look-up'!$E:$E,0)))</f>
        <v/>
      </c>
      <c r="C2334" s="220" t="str">
        <f>IF(LEN(A2334)=0,"",INDEX('Smelter Look-up'!$C:$C,MATCH($A2334,'Smelter Look-up'!$E:$E,0)))</f>
        <v/>
      </c>
      <c r="D2334" s="216"/>
      <c r="E2334" s="216" t="str">
        <f ca="1">IF(ISERROR($V2334),"",OFFSET('Smelter Look-up'!$D$4,$V2334-4,0)&amp;"")</f>
        <v/>
      </c>
      <c r="F2334" s="216" t="str">
        <f ca="1">IF(ISERROR($V2334),"",OFFSET('Smelter Look-up'!$E$4,$V2334-4,0))</f>
        <v/>
      </c>
      <c r="G2334" s="216" t="str">
        <f ca="1">IF(C2334=$X$4,"Enter smelter details", IF(ISERROR($V2334),"",OFFSET('Smelter Look-up'!$F$4,$V2334-4,0)))</f>
        <v/>
      </c>
      <c r="H2334" s="217" t="str">
        <f ca="1">IF(ISERROR($V2334),"",OFFSET('Smelter Look-up'!$G$4,$V2334-4,0))</f>
        <v/>
      </c>
      <c r="I2334" s="218" t="str">
        <f ca="1">IF(ISERROR($V2334),"",OFFSET('Smelter Look-up'!$H$4,$V2334-4,0))</f>
        <v/>
      </c>
      <c r="J2334" s="218" t="str">
        <f ca="1">IF(ISERROR($V2334),"",OFFSET('Smelter Look-up'!$I$4,$V2334-4,0))</f>
        <v/>
      </c>
      <c r="K2334" s="267"/>
      <c r="L2334" s="267"/>
      <c r="M2334" s="267"/>
      <c r="N2334" s="267"/>
      <c r="O2334" s="267"/>
      <c r="P2334" s="219"/>
      <c r="Q2334" s="268"/>
      <c r="R2334" s="216" t="str">
        <f ca="1">IF(ISERROR($V2334),"",OFFSET('Smelter Look-up'!$C$4,$V2334-4,0)&amp;"")</f>
        <v/>
      </c>
      <c r="S2334" s="224" t="str">
        <f t="shared" ca="1" si="111"/>
        <v/>
      </c>
      <c r="T2334" s="224" t="str">
        <f ca="1">IF(B2334="","",IF(ISERROR(MATCH($J2334,SorP!$B$1:$B$6230,0)),"",INDIRECT("'SorP'!$A$"&amp;MATCH($J2334,SorP!$B$1:$B$6230,0))))</f>
        <v/>
      </c>
      <c r="U2334" s="239"/>
      <c r="V2334" s="269" t="e">
        <f>IF(C2334="",NA(),MATCH($B2334&amp;$C2334,'Smelter Look-up'!$J:$J,0))</f>
        <v>#N/A</v>
      </c>
      <c r="W2334" s="270"/>
      <c r="X2334" s="270">
        <f t="shared" ca="1" si="112"/>
        <v>0</v>
      </c>
      <c r="Y2334" s="270"/>
      <c r="Z2334" s="270"/>
      <c r="AB2334" s="272" t="str">
        <f t="shared" si="113"/>
        <v/>
      </c>
    </row>
    <row r="2335" spans="1:28" s="271" customFormat="1" ht="20.25">
      <c r="A2335" s="215"/>
      <c r="B2335" s="216" t="str">
        <f>IF(LEN(A2335)=0,"",INDEX('Smelter Look-up'!$A:$A,MATCH($A2335,'Smelter Look-up'!$E:$E,0)))</f>
        <v/>
      </c>
      <c r="C2335" s="220" t="str">
        <f>IF(LEN(A2335)=0,"",INDEX('Smelter Look-up'!$C:$C,MATCH($A2335,'Smelter Look-up'!$E:$E,0)))</f>
        <v/>
      </c>
      <c r="D2335" s="216"/>
      <c r="E2335" s="216" t="str">
        <f ca="1">IF(ISERROR($V2335),"",OFFSET('Smelter Look-up'!$D$4,$V2335-4,0)&amp;"")</f>
        <v/>
      </c>
      <c r="F2335" s="216" t="str">
        <f ca="1">IF(ISERROR($V2335),"",OFFSET('Smelter Look-up'!$E$4,$V2335-4,0))</f>
        <v/>
      </c>
      <c r="G2335" s="216" t="str">
        <f ca="1">IF(C2335=$X$4,"Enter smelter details", IF(ISERROR($V2335),"",OFFSET('Smelter Look-up'!$F$4,$V2335-4,0)))</f>
        <v/>
      </c>
      <c r="H2335" s="217" t="str">
        <f ca="1">IF(ISERROR($V2335),"",OFFSET('Smelter Look-up'!$G$4,$V2335-4,0))</f>
        <v/>
      </c>
      <c r="I2335" s="218" t="str">
        <f ca="1">IF(ISERROR($V2335),"",OFFSET('Smelter Look-up'!$H$4,$V2335-4,0))</f>
        <v/>
      </c>
      <c r="J2335" s="218" t="str">
        <f ca="1">IF(ISERROR($V2335),"",OFFSET('Smelter Look-up'!$I$4,$V2335-4,0))</f>
        <v/>
      </c>
      <c r="K2335" s="267"/>
      <c r="L2335" s="267"/>
      <c r="M2335" s="267"/>
      <c r="N2335" s="267"/>
      <c r="O2335" s="267"/>
      <c r="P2335" s="219"/>
      <c r="Q2335" s="268"/>
      <c r="R2335" s="216" t="str">
        <f ca="1">IF(ISERROR($V2335),"",OFFSET('Smelter Look-up'!$C$4,$V2335-4,0)&amp;"")</f>
        <v/>
      </c>
      <c r="S2335" s="224" t="str">
        <f t="shared" ca="1" si="111"/>
        <v/>
      </c>
      <c r="T2335" s="224" t="str">
        <f ca="1">IF(B2335="","",IF(ISERROR(MATCH($J2335,SorP!$B$1:$B$6230,0)),"",INDIRECT("'SorP'!$A$"&amp;MATCH($J2335,SorP!$B$1:$B$6230,0))))</f>
        <v/>
      </c>
      <c r="U2335" s="239"/>
      <c r="V2335" s="269" t="e">
        <f>IF(C2335="",NA(),MATCH($B2335&amp;$C2335,'Smelter Look-up'!$J:$J,0))</f>
        <v>#N/A</v>
      </c>
      <c r="W2335" s="270"/>
      <c r="X2335" s="270">
        <f t="shared" ca="1" si="112"/>
        <v>0</v>
      </c>
      <c r="Y2335" s="270"/>
      <c r="Z2335" s="270"/>
      <c r="AB2335" s="272" t="str">
        <f t="shared" si="113"/>
        <v/>
      </c>
    </row>
    <row r="2336" spans="1:28" s="271" customFormat="1" ht="20.25">
      <c r="A2336" s="215"/>
      <c r="B2336" s="216" t="str">
        <f>IF(LEN(A2336)=0,"",INDEX('Smelter Look-up'!$A:$A,MATCH($A2336,'Smelter Look-up'!$E:$E,0)))</f>
        <v/>
      </c>
      <c r="C2336" s="220" t="str">
        <f>IF(LEN(A2336)=0,"",INDEX('Smelter Look-up'!$C:$C,MATCH($A2336,'Smelter Look-up'!$E:$E,0)))</f>
        <v/>
      </c>
      <c r="D2336" s="216"/>
      <c r="E2336" s="216" t="str">
        <f ca="1">IF(ISERROR($V2336),"",OFFSET('Smelter Look-up'!$D$4,$V2336-4,0)&amp;"")</f>
        <v/>
      </c>
      <c r="F2336" s="216" t="str">
        <f ca="1">IF(ISERROR($V2336),"",OFFSET('Smelter Look-up'!$E$4,$V2336-4,0))</f>
        <v/>
      </c>
      <c r="G2336" s="216" t="str">
        <f ca="1">IF(C2336=$X$4,"Enter smelter details", IF(ISERROR($V2336),"",OFFSET('Smelter Look-up'!$F$4,$V2336-4,0)))</f>
        <v/>
      </c>
      <c r="H2336" s="217" t="str">
        <f ca="1">IF(ISERROR($V2336),"",OFFSET('Smelter Look-up'!$G$4,$V2336-4,0))</f>
        <v/>
      </c>
      <c r="I2336" s="218" t="str">
        <f ca="1">IF(ISERROR($V2336),"",OFFSET('Smelter Look-up'!$H$4,$V2336-4,0))</f>
        <v/>
      </c>
      <c r="J2336" s="218" t="str">
        <f ca="1">IF(ISERROR($V2336),"",OFFSET('Smelter Look-up'!$I$4,$V2336-4,0))</f>
        <v/>
      </c>
      <c r="K2336" s="267"/>
      <c r="L2336" s="267"/>
      <c r="M2336" s="267"/>
      <c r="N2336" s="267"/>
      <c r="O2336" s="267"/>
      <c r="P2336" s="219"/>
      <c r="Q2336" s="268"/>
      <c r="R2336" s="216" t="str">
        <f ca="1">IF(ISERROR($V2336),"",OFFSET('Smelter Look-up'!$C$4,$V2336-4,0)&amp;"")</f>
        <v/>
      </c>
      <c r="S2336" s="224" t="str">
        <f t="shared" ca="1" si="111"/>
        <v/>
      </c>
      <c r="T2336" s="224" t="str">
        <f ca="1">IF(B2336="","",IF(ISERROR(MATCH($J2336,SorP!$B$1:$B$6230,0)),"",INDIRECT("'SorP'!$A$"&amp;MATCH($J2336,SorP!$B$1:$B$6230,0))))</f>
        <v/>
      </c>
      <c r="U2336" s="239"/>
      <c r="V2336" s="269" t="e">
        <f>IF(C2336="",NA(),MATCH($B2336&amp;$C2336,'Smelter Look-up'!$J:$J,0))</f>
        <v>#N/A</v>
      </c>
      <c r="W2336" s="270"/>
      <c r="X2336" s="270">
        <f t="shared" ca="1" si="112"/>
        <v>0</v>
      </c>
      <c r="Y2336" s="270"/>
      <c r="Z2336" s="270"/>
      <c r="AB2336" s="272" t="str">
        <f t="shared" si="113"/>
        <v/>
      </c>
    </row>
    <row r="2337" spans="1:28" s="271" customFormat="1" ht="20.25">
      <c r="A2337" s="215"/>
      <c r="B2337" s="216" t="str">
        <f>IF(LEN(A2337)=0,"",INDEX('Smelter Look-up'!$A:$A,MATCH($A2337,'Smelter Look-up'!$E:$E,0)))</f>
        <v/>
      </c>
      <c r="C2337" s="220" t="str">
        <f>IF(LEN(A2337)=0,"",INDEX('Smelter Look-up'!$C:$C,MATCH($A2337,'Smelter Look-up'!$E:$E,0)))</f>
        <v/>
      </c>
      <c r="D2337" s="216"/>
      <c r="E2337" s="216" t="str">
        <f ca="1">IF(ISERROR($V2337),"",OFFSET('Smelter Look-up'!$D$4,$V2337-4,0)&amp;"")</f>
        <v/>
      </c>
      <c r="F2337" s="216" t="str">
        <f ca="1">IF(ISERROR($V2337),"",OFFSET('Smelter Look-up'!$E$4,$V2337-4,0))</f>
        <v/>
      </c>
      <c r="G2337" s="216" t="str">
        <f ca="1">IF(C2337=$X$4,"Enter smelter details", IF(ISERROR($V2337),"",OFFSET('Smelter Look-up'!$F$4,$V2337-4,0)))</f>
        <v/>
      </c>
      <c r="H2337" s="217" t="str">
        <f ca="1">IF(ISERROR($V2337),"",OFFSET('Smelter Look-up'!$G$4,$V2337-4,0))</f>
        <v/>
      </c>
      <c r="I2337" s="218" t="str">
        <f ca="1">IF(ISERROR($V2337),"",OFFSET('Smelter Look-up'!$H$4,$V2337-4,0))</f>
        <v/>
      </c>
      <c r="J2337" s="218" t="str">
        <f ca="1">IF(ISERROR($V2337),"",OFFSET('Smelter Look-up'!$I$4,$V2337-4,0))</f>
        <v/>
      </c>
      <c r="K2337" s="267"/>
      <c r="L2337" s="267"/>
      <c r="M2337" s="267"/>
      <c r="N2337" s="267"/>
      <c r="O2337" s="267"/>
      <c r="P2337" s="219"/>
      <c r="Q2337" s="268"/>
      <c r="R2337" s="216" t="str">
        <f ca="1">IF(ISERROR($V2337),"",OFFSET('Smelter Look-up'!$C$4,$V2337-4,0)&amp;"")</f>
        <v/>
      </c>
      <c r="S2337" s="224" t="str">
        <f t="shared" ca="1" si="111"/>
        <v/>
      </c>
      <c r="T2337" s="224" t="str">
        <f ca="1">IF(B2337="","",IF(ISERROR(MATCH($J2337,SorP!$B$1:$B$6230,0)),"",INDIRECT("'SorP'!$A$"&amp;MATCH($J2337,SorP!$B$1:$B$6230,0))))</f>
        <v/>
      </c>
      <c r="U2337" s="239"/>
      <c r="V2337" s="269" t="e">
        <f>IF(C2337="",NA(),MATCH($B2337&amp;$C2337,'Smelter Look-up'!$J:$J,0))</f>
        <v>#N/A</v>
      </c>
      <c r="W2337" s="270"/>
      <c r="X2337" s="270">
        <f t="shared" ca="1" si="112"/>
        <v>0</v>
      </c>
      <c r="Y2337" s="270"/>
      <c r="Z2337" s="270"/>
      <c r="AB2337" s="272" t="str">
        <f t="shared" si="113"/>
        <v/>
      </c>
    </row>
    <row r="2338" spans="1:28" s="271" customFormat="1" ht="20.25">
      <c r="A2338" s="215"/>
      <c r="B2338" s="216" t="str">
        <f>IF(LEN(A2338)=0,"",INDEX('Smelter Look-up'!$A:$A,MATCH($A2338,'Smelter Look-up'!$E:$E,0)))</f>
        <v/>
      </c>
      <c r="C2338" s="220" t="str">
        <f>IF(LEN(A2338)=0,"",INDEX('Smelter Look-up'!$C:$C,MATCH($A2338,'Smelter Look-up'!$E:$E,0)))</f>
        <v/>
      </c>
      <c r="D2338" s="216"/>
      <c r="E2338" s="216" t="str">
        <f ca="1">IF(ISERROR($V2338),"",OFFSET('Smelter Look-up'!$D$4,$V2338-4,0)&amp;"")</f>
        <v/>
      </c>
      <c r="F2338" s="216" t="str">
        <f ca="1">IF(ISERROR($V2338),"",OFFSET('Smelter Look-up'!$E$4,$V2338-4,0))</f>
        <v/>
      </c>
      <c r="G2338" s="216" t="str">
        <f ca="1">IF(C2338=$X$4,"Enter smelter details", IF(ISERROR($V2338),"",OFFSET('Smelter Look-up'!$F$4,$V2338-4,0)))</f>
        <v/>
      </c>
      <c r="H2338" s="217" t="str">
        <f ca="1">IF(ISERROR($V2338),"",OFFSET('Smelter Look-up'!$G$4,$V2338-4,0))</f>
        <v/>
      </c>
      <c r="I2338" s="218" t="str">
        <f ca="1">IF(ISERROR($V2338),"",OFFSET('Smelter Look-up'!$H$4,$V2338-4,0))</f>
        <v/>
      </c>
      <c r="J2338" s="218" t="str">
        <f ca="1">IF(ISERROR($V2338),"",OFFSET('Smelter Look-up'!$I$4,$V2338-4,0))</f>
        <v/>
      </c>
      <c r="K2338" s="267"/>
      <c r="L2338" s="267"/>
      <c r="M2338" s="267"/>
      <c r="N2338" s="267"/>
      <c r="O2338" s="267"/>
      <c r="P2338" s="219"/>
      <c r="Q2338" s="268"/>
      <c r="R2338" s="216" t="str">
        <f ca="1">IF(ISERROR($V2338),"",OFFSET('Smelter Look-up'!$C$4,$V2338-4,0)&amp;"")</f>
        <v/>
      </c>
      <c r="S2338" s="224" t="str">
        <f t="shared" ca="1" si="111"/>
        <v/>
      </c>
      <c r="T2338" s="224" t="str">
        <f ca="1">IF(B2338="","",IF(ISERROR(MATCH($J2338,SorP!$B$1:$B$6230,0)),"",INDIRECT("'SorP'!$A$"&amp;MATCH($J2338,SorP!$B$1:$B$6230,0))))</f>
        <v/>
      </c>
      <c r="U2338" s="239"/>
      <c r="V2338" s="269" t="e">
        <f>IF(C2338="",NA(),MATCH($B2338&amp;$C2338,'Smelter Look-up'!$J:$J,0))</f>
        <v>#N/A</v>
      </c>
      <c r="W2338" s="270"/>
      <c r="X2338" s="270">
        <f t="shared" ca="1" si="112"/>
        <v>0</v>
      </c>
      <c r="Y2338" s="270"/>
      <c r="Z2338" s="270"/>
      <c r="AB2338" s="272" t="str">
        <f t="shared" si="113"/>
        <v/>
      </c>
    </row>
    <row r="2339" spans="1:28" s="271" customFormat="1" ht="20.25">
      <c r="A2339" s="215"/>
      <c r="B2339" s="216" t="str">
        <f>IF(LEN(A2339)=0,"",INDEX('Smelter Look-up'!$A:$A,MATCH($A2339,'Smelter Look-up'!$E:$E,0)))</f>
        <v/>
      </c>
      <c r="C2339" s="220" t="str">
        <f>IF(LEN(A2339)=0,"",INDEX('Smelter Look-up'!$C:$C,MATCH($A2339,'Smelter Look-up'!$E:$E,0)))</f>
        <v/>
      </c>
      <c r="D2339" s="216"/>
      <c r="E2339" s="216" t="str">
        <f ca="1">IF(ISERROR($V2339),"",OFFSET('Smelter Look-up'!$D$4,$V2339-4,0)&amp;"")</f>
        <v/>
      </c>
      <c r="F2339" s="216" t="str">
        <f ca="1">IF(ISERROR($V2339),"",OFFSET('Smelter Look-up'!$E$4,$V2339-4,0))</f>
        <v/>
      </c>
      <c r="G2339" s="216" t="str">
        <f ca="1">IF(C2339=$X$4,"Enter smelter details", IF(ISERROR($V2339),"",OFFSET('Smelter Look-up'!$F$4,$V2339-4,0)))</f>
        <v/>
      </c>
      <c r="H2339" s="217" t="str">
        <f ca="1">IF(ISERROR($V2339),"",OFFSET('Smelter Look-up'!$G$4,$V2339-4,0))</f>
        <v/>
      </c>
      <c r="I2339" s="218" t="str">
        <f ca="1">IF(ISERROR($V2339),"",OFFSET('Smelter Look-up'!$H$4,$V2339-4,0))</f>
        <v/>
      </c>
      <c r="J2339" s="218" t="str">
        <f ca="1">IF(ISERROR($V2339),"",OFFSET('Smelter Look-up'!$I$4,$V2339-4,0))</f>
        <v/>
      </c>
      <c r="K2339" s="267"/>
      <c r="L2339" s="267"/>
      <c r="M2339" s="267"/>
      <c r="N2339" s="267"/>
      <c r="O2339" s="267"/>
      <c r="P2339" s="219"/>
      <c r="Q2339" s="268"/>
      <c r="R2339" s="216" t="str">
        <f ca="1">IF(ISERROR($V2339),"",OFFSET('Smelter Look-up'!$C$4,$V2339-4,0)&amp;"")</f>
        <v/>
      </c>
      <c r="S2339" s="224" t="str">
        <f t="shared" ca="1" si="111"/>
        <v/>
      </c>
      <c r="T2339" s="224" t="str">
        <f ca="1">IF(B2339="","",IF(ISERROR(MATCH($J2339,SorP!$B$1:$B$6230,0)),"",INDIRECT("'SorP'!$A$"&amp;MATCH($J2339,SorP!$B$1:$B$6230,0))))</f>
        <v/>
      </c>
      <c r="U2339" s="239"/>
      <c r="V2339" s="269" t="e">
        <f>IF(C2339="",NA(),MATCH($B2339&amp;$C2339,'Smelter Look-up'!$J:$J,0))</f>
        <v>#N/A</v>
      </c>
      <c r="W2339" s="270"/>
      <c r="X2339" s="270">
        <f t="shared" ca="1" si="112"/>
        <v>0</v>
      </c>
      <c r="Y2339" s="270"/>
      <c r="Z2339" s="270"/>
      <c r="AB2339" s="272" t="str">
        <f t="shared" si="113"/>
        <v/>
      </c>
    </row>
    <row r="2340" spans="1:28" s="271" customFormat="1" ht="20.25">
      <c r="A2340" s="215"/>
      <c r="B2340" s="216" t="str">
        <f>IF(LEN(A2340)=0,"",INDEX('Smelter Look-up'!$A:$A,MATCH($A2340,'Smelter Look-up'!$E:$E,0)))</f>
        <v/>
      </c>
      <c r="C2340" s="220" t="str">
        <f>IF(LEN(A2340)=0,"",INDEX('Smelter Look-up'!$C:$C,MATCH($A2340,'Smelter Look-up'!$E:$E,0)))</f>
        <v/>
      </c>
      <c r="D2340" s="216"/>
      <c r="E2340" s="216" t="str">
        <f ca="1">IF(ISERROR($V2340),"",OFFSET('Smelter Look-up'!$D$4,$V2340-4,0)&amp;"")</f>
        <v/>
      </c>
      <c r="F2340" s="216" t="str">
        <f ca="1">IF(ISERROR($V2340),"",OFFSET('Smelter Look-up'!$E$4,$V2340-4,0))</f>
        <v/>
      </c>
      <c r="G2340" s="216" t="str">
        <f ca="1">IF(C2340=$X$4,"Enter smelter details", IF(ISERROR($V2340),"",OFFSET('Smelter Look-up'!$F$4,$V2340-4,0)))</f>
        <v/>
      </c>
      <c r="H2340" s="217" t="str">
        <f ca="1">IF(ISERROR($V2340),"",OFFSET('Smelter Look-up'!$G$4,$V2340-4,0))</f>
        <v/>
      </c>
      <c r="I2340" s="218" t="str">
        <f ca="1">IF(ISERROR($V2340),"",OFFSET('Smelter Look-up'!$H$4,$V2340-4,0))</f>
        <v/>
      </c>
      <c r="J2340" s="218" t="str">
        <f ca="1">IF(ISERROR($V2340),"",OFFSET('Smelter Look-up'!$I$4,$V2340-4,0))</f>
        <v/>
      </c>
      <c r="K2340" s="267"/>
      <c r="L2340" s="267"/>
      <c r="M2340" s="267"/>
      <c r="N2340" s="267"/>
      <c r="O2340" s="267"/>
      <c r="P2340" s="219"/>
      <c r="Q2340" s="268"/>
      <c r="R2340" s="216" t="str">
        <f ca="1">IF(ISERROR($V2340),"",OFFSET('Smelter Look-up'!$C$4,$V2340-4,0)&amp;"")</f>
        <v/>
      </c>
      <c r="S2340" s="224" t="str">
        <f t="shared" ca="1" si="111"/>
        <v/>
      </c>
      <c r="T2340" s="224" t="str">
        <f ca="1">IF(B2340="","",IF(ISERROR(MATCH($J2340,SorP!$B$1:$B$6230,0)),"",INDIRECT("'SorP'!$A$"&amp;MATCH($J2340,SorP!$B$1:$B$6230,0))))</f>
        <v/>
      </c>
      <c r="U2340" s="239"/>
      <c r="V2340" s="269" t="e">
        <f>IF(C2340="",NA(),MATCH($B2340&amp;$C2340,'Smelter Look-up'!$J:$J,0))</f>
        <v>#N/A</v>
      </c>
      <c r="W2340" s="270"/>
      <c r="X2340" s="270">
        <f t="shared" ca="1" si="112"/>
        <v>0</v>
      </c>
      <c r="Y2340" s="270"/>
      <c r="Z2340" s="270"/>
      <c r="AB2340" s="272" t="str">
        <f t="shared" si="113"/>
        <v/>
      </c>
    </row>
    <row r="2341" spans="1:28" s="271" customFormat="1" ht="20.25">
      <c r="A2341" s="215"/>
      <c r="B2341" s="216" t="str">
        <f>IF(LEN(A2341)=0,"",INDEX('Smelter Look-up'!$A:$A,MATCH($A2341,'Smelter Look-up'!$E:$E,0)))</f>
        <v/>
      </c>
      <c r="C2341" s="220" t="str">
        <f>IF(LEN(A2341)=0,"",INDEX('Smelter Look-up'!$C:$C,MATCH($A2341,'Smelter Look-up'!$E:$E,0)))</f>
        <v/>
      </c>
      <c r="D2341" s="216"/>
      <c r="E2341" s="216" t="str">
        <f ca="1">IF(ISERROR($V2341),"",OFFSET('Smelter Look-up'!$D$4,$V2341-4,0)&amp;"")</f>
        <v/>
      </c>
      <c r="F2341" s="216" t="str">
        <f ca="1">IF(ISERROR($V2341),"",OFFSET('Smelter Look-up'!$E$4,$V2341-4,0))</f>
        <v/>
      </c>
      <c r="G2341" s="216" t="str">
        <f ca="1">IF(C2341=$X$4,"Enter smelter details", IF(ISERROR($V2341),"",OFFSET('Smelter Look-up'!$F$4,$V2341-4,0)))</f>
        <v/>
      </c>
      <c r="H2341" s="217" t="str">
        <f ca="1">IF(ISERROR($V2341),"",OFFSET('Smelter Look-up'!$G$4,$V2341-4,0))</f>
        <v/>
      </c>
      <c r="I2341" s="218" t="str">
        <f ca="1">IF(ISERROR($V2341),"",OFFSET('Smelter Look-up'!$H$4,$V2341-4,0))</f>
        <v/>
      </c>
      <c r="J2341" s="218" t="str">
        <f ca="1">IF(ISERROR($V2341),"",OFFSET('Smelter Look-up'!$I$4,$V2341-4,0))</f>
        <v/>
      </c>
      <c r="K2341" s="267"/>
      <c r="L2341" s="267"/>
      <c r="M2341" s="267"/>
      <c r="N2341" s="267"/>
      <c r="O2341" s="267"/>
      <c r="P2341" s="219"/>
      <c r="Q2341" s="268"/>
      <c r="R2341" s="216" t="str">
        <f ca="1">IF(ISERROR($V2341),"",OFFSET('Smelter Look-up'!$C$4,$V2341-4,0)&amp;"")</f>
        <v/>
      </c>
      <c r="S2341" s="224" t="str">
        <f t="shared" ca="1" si="111"/>
        <v/>
      </c>
      <c r="T2341" s="224" t="str">
        <f ca="1">IF(B2341="","",IF(ISERROR(MATCH($J2341,SorP!$B$1:$B$6230,0)),"",INDIRECT("'SorP'!$A$"&amp;MATCH($J2341,SorP!$B$1:$B$6230,0))))</f>
        <v/>
      </c>
      <c r="U2341" s="239"/>
      <c r="V2341" s="269" t="e">
        <f>IF(C2341="",NA(),MATCH($B2341&amp;$C2341,'Smelter Look-up'!$J:$J,0))</f>
        <v>#N/A</v>
      </c>
      <c r="W2341" s="270"/>
      <c r="X2341" s="270">
        <f t="shared" ca="1" si="112"/>
        <v>0</v>
      </c>
      <c r="Y2341" s="270"/>
      <c r="Z2341" s="270"/>
      <c r="AB2341" s="272" t="str">
        <f t="shared" si="113"/>
        <v/>
      </c>
    </row>
    <row r="2342" spans="1:28" s="271" customFormat="1" ht="20.25">
      <c r="A2342" s="215"/>
      <c r="B2342" s="216" t="str">
        <f>IF(LEN(A2342)=0,"",INDEX('Smelter Look-up'!$A:$A,MATCH($A2342,'Smelter Look-up'!$E:$E,0)))</f>
        <v/>
      </c>
      <c r="C2342" s="220" t="str">
        <f>IF(LEN(A2342)=0,"",INDEX('Smelter Look-up'!$C:$C,MATCH($A2342,'Smelter Look-up'!$E:$E,0)))</f>
        <v/>
      </c>
      <c r="D2342" s="216"/>
      <c r="E2342" s="216" t="str">
        <f ca="1">IF(ISERROR($V2342),"",OFFSET('Smelter Look-up'!$D$4,$V2342-4,0)&amp;"")</f>
        <v/>
      </c>
      <c r="F2342" s="216" t="str">
        <f ca="1">IF(ISERROR($V2342),"",OFFSET('Smelter Look-up'!$E$4,$V2342-4,0))</f>
        <v/>
      </c>
      <c r="G2342" s="216" t="str">
        <f ca="1">IF(C2342=$X$4,"Enter smelter details", IF(ISERROR($V2342),"",OFFSET('Smelter Look-up'!$F$4,$V2342-4,0)))</f>
        <v/>
      </c>
      <c r="H2342" s="217" t="str">
        <f ca="1">IF(ISERROR($V2342),"",OFFSET('Smelter Look-up'!$G$4,$V2342-4,0))</f>
        <v/>
      </c>
      <c r="I2342" s="218" t="str">
        <f ca="1">IF(ISERROR($V2342),"",OFFSET('Smelter Look-up'!$H$4,$V2342-4,0))</f>
        <v/>
      </c>
      <c r="J2342" s="218" t="str">
        <f ca="1">IF(ISERROR($V2342),"",OFFSET('Smelter Look-up'!$I$4,$V2342-4,0))</f>
        <v/>
      </c>
      <c r="K2342" s="267"/>
      <c r="L2342" s="267"/>
      <c r="M2342" s="267"/>
      <c r="N2342" s="267"/>
      <c r="O2342" s="267"/>
      <c r="P2342" s="219"/>
      <c r="Q2342" s="268"/>
      <c r="R2342" s="216" t="str">
        <f ca="1">IF(ISERROR($V2342),"",OFFSET('Smelter Look-up'!$C$4,$V2342-4,0)&amp;"")</f>
        <v/>
      </c>
      <c r="S2342" s="224" t="str">
        <f t="shared" ca="1" si="111"/>
        <v/>
      </c>
      <c r="T2342" s="224" t="str">
        <f ca="1">IF(B2342="","",IF(ISERROR(MATCH($J2342,SorP!$B$1:$B$6230,0)),"",INDIRECT("'SorP'!$A$"&amp;MATCH($J2342,SorP!$B$1:$B$6230,0))))</f>
        <v/>
      </c>
      <c r="U2342" s="239"/>
      <c r="V2342" s="269" t="e">
        <f>IF(C2342="",NA(),MATCH($B2342&amp;$C2342,'Smelter Look-up'!$J:$J,0))</f>
        <v>#N/A</v>
      </c>
      <c r="W2342" s="270"/>
      <c r="X2342" s="270">
        <f t="shared" ca="1" si="112"/>
        <v>0</v>
      </c>
      <c r="Y2342" s="270"/>
      <c r="Z2342" s="270"/>
      <c r="AB2342" s="272" t="str">
        <f t="shared" si="113"/>
        <v/>
      </c>
    </row>
    <row r="2343" spans="1:28" s="271" customFormat="1" ht="20.25">
      <c r="A2343" s="215"/>
      <c r="B2343" s="216" t="str">
        <f>IF(LEN(A2343)=0,"",INDEX('Smelter Look-up'!$A:$A,MATCH($A2343,'Smelter Look-up'!$E:$E,0)))</f>
        <v/>
      </c>
      <c r="C2343" s="220" t="str">
        <f>IF(LEN(A2343)=0,"",INDEX('Smelter Look-up'!$C:$C,MATCH($A2343,'Smelter Look-up'!$E:$E,0)))</f>
        <v/>
      </c>
      <c r="D2343" s="216"/>
      <c r="E2343" s="216" t="str">
        <f ca="1">IF(ISERROR($V2343),"",OFFSET('Smelter Look-up'!$D$4,$V2343-4,0)&amp;"")</f>
        <v/>
      </c>
      <c r="F2343" s="216" t="str">
        <f ca="1">IF(ISERROR($V2343),"",OFFSET('Smelter Look-up'!$E$4,$V2343-4,0))</f>
        <v/>
      </c>
      <c r="G2343" s="216" t="str">
        <f ca="1">IF(C2343=$X$4,"Enter smelter details", IF(ISERROR($V2343),"",OFFSET('Smelter Look-up'!$F$4,$V2343-4,0)))</f>
        <v/>
      </c>
      <c r="H2343" s="217" t="str">
        <f ca="1">IF(ISERROR($V2343),"",OFFSET('Smelter Look-up'!$G$4,$V2343-4,0))</f>
        <v/>
      </c>
      <c r="I2343" s="218" t="str">
        <f ca="1">IF(ISERROR($V2343),"",OFFSET('Smelter Look-up'!$H$4,$V2343-4,0))</f>
        <v/>
      </c>
      <c r="J2343" s="218" t="str">
        <f ca="1">IF(ISERROR($V2343),"",OFFSET('Smelter Look-up'!$I$4,$V2343-4,0))</f>
        <v/>
      </c>
      <c r="K2343" s="267"/>
      <c r="L2343" s="267"/>
      <c r="M2343" s="267"/>
      <c r="N2343" s="267"/>
      <c r="O2343" s="267"/>
      <c r="P2343" s="219"/>
      <c r="Q2343" s="268"/>
      <c r="R2343" s="216" t="str">
        <f ca="1">IF(ISERROR($V2343),"",OFFSET('Smelter Look-up'!$C$4,$V2343-4,0)&amp;"")</f>
        <v/>
      </c>
      <c r="S2343" s="224" t="str">
        <f t="shared" ca="1" si="111"/>
        <v/>
      </c>
      <c r="T2343" s="224" t="str">
        <f ca="1">IF(B2343="","",IF(ISERROR(MATCH($J2343,SorP!$B$1:$B$6230,0)),"",INDIRECT("'SorP'!$A$"&amp;MATCH($J2343,SorP!$B$1:$B$6230,0))))</f>
        <v/>
      </c>
      <c r="U2343" s="239"/>
      <c r="V2343" s="269" t="e">
        <f>IF(C2343="",NA(),MATCH($B2343&amp;$C2343,'Smelter Look-up'!$J:$J,0))</f>
        <v>#N/A</v>
      </c>
      <c r="W2343" s="270"/>
      <c r="X2343" s="270">
        <f t="shared" ca="1" si="112"/>
        <v>0</v>
      </c>
      <c r="Y2343" s="270"/>
      <c r="Z2343" s="270"/>
      <c r="AB2343" s="272" t="str">
        <f t="shared" si="113"/>
        <v/>
      </c>
    </row>
    <row r="2344" spans="1:28" s="271" customFormat="1" ht="20.25">
      <c r="A2344" s="215"/>
      <c r="B2344" s="216" t="str">
        <f>IF(LEN(A2344)=0,"",INDEX('Smelter Look-up'!$A:$A,MATCH($A2344,'Smelter Look-up'!$E:$E,0)))</f>
        <v/>
      </c>
      <c r="C2344" s="220" t="str">
        <f>IF(LEN(A2344)=0,"",INDEX('Smelter Look-up'!$C:$C,MATCH($A2344,'Smelter Look-up'!$E:$E,0)))</f>
        <v/>
      </c>
      <c r="D2344" s="216"/>
      <c r="E2344" s="216" t="str">
        <f ca="1">IF(ISERROR($V2344),"",OFFSET('Smelter Look-up'!$D$4,$V2344-4,0)&amp;"")</f>
        <v/>
      </c>
      <c r="F2344" s="216" t="str">
        <f ca="1">IF(ISERROR($V2344),"",OFFSET('Smelter Look-up'!$E$4,$V2344-4,0))</f>
        <v/>
      </c>
      <c r="G2344" s="216" t="str">
        <f ca="1">IF(C2344=$X$4,"Enter smelter details", IF(ISERROR($V2344),"",OFFSET('Smelter Look-up'!$F$4,$V2344-4,0)))</f>
        <v/>
      </c>
      <c r="H2344" s="217" t="str">
        <f ca="1">IF(ISERROR($V2344),"",OFFSET('Smelter Look-up'!$G$4,$V2344-4,0))</f>
        <v/>
      </c>
      <c r="I2344" s="218" t="str">
        <f ca="1">IF(ISERROR($V2344),"",OFFSET('Smelter Look-up'!$H$4,$V2344-4,0))</f>
        <v/>
      </c>
      <c r="J2344" s="218" t="str">
        <f ca="1">IF(ISERROR($V2344),"",OFFSET('Smelter Look-up'!$I$4,$V2344-4,0))</f>
        <v/>
      </c>
      <c r="K2344" s="267"/>
      <c r="L2344" s="267"/>
      <c r="M2344" s="267"/>
      <c r="N2344" s="267"/>
      <c r="O2344" s="267"/>
      <c r="P2344" s="219"/>
      <c r="Q2344" s="268"/>
      <c r="R2344" s="216" t="str">
        <f ca="1">IF(ISERROR($V2344),"",OFFSET('Smelter Look-up'!$C$4,$V2344-4,0)&amp;"")</f>
        <v/>
      </c>
      <c r="S2344" s="224" t="str">
        <f t="shared" ca="1" si="111"/>
        <v/>
      </c>
      <c r="T2344" s="224" t="str">
        <f ca="1">IF(B2344="","",IF(ISERROR(MATCH($J2344,SorP!$B$1:$B$6230,0)),"",INDIRECT("'SorP'!$A$"&amp;MATCH($J2344,SorP!$B$1:$B$6230,0))))</f>
        <v/>
      </c>
      <c r="U2344" s="239"/>
      <c r="V2344" s="269" t="e">
        <f>IF(C2344="",NA(),MATCH($B2344&amp;$C2344,'Smelter Look-up'!$J:$J,0))</f>
        <v>#N/A</v>
      </c>
      <c r="W2344" s="270"/>
      <c r="X2344" s="270">
        <f t="shared" ca="1" si="112"/>
        <v>0</v>
      </c>
      <c r="Y2344" s="270"/>
      <c r="Z2344" s="270"/>
      <c r="AB2344" s="272" t="str">
        <f t="shared" si="113"/>
        <v/>
      </c>
    </row>
    <row r="2345" spans="1:28" s="271" customFormat="1" ht="20.25">
      <c r="A2345" s="215"/>
      <c r="B2345" s="216" t="str">
        <f>IF(LEN(A2345)=0,"",INDEX('Smelter Look-up'!$A:$A,MATCH($A2345,'Smelter Look-up'!$E:$E,0)))</f>
        <v/>
      </c>
      <c r="C2345" s="220" t="str">
        <f>IF(LEN(A2345)=0,"",INDEX('Smelter Look-up'!$C:$C,MATCH($A2345,'Smelter Look-up'!$E:$E,0)))</f>
        <v/>
      </c>
      <c r="D2345" s="216"/>
      <c r="E2345" s="216" t="str">
        <f ca="1">IF(ISERROR($V2345),"",OFFSET('Smelter Look-up'!$D$4,$V2345-4,0)&amp;"")</f>
        <v/>
      </c>
      <c r="F2345" s="216" t="str">
        <f ca="1">IF(ISERROR($V2345),"",OFFSET('Smelter Look-up'!$E$4,$V2345-4,0))</f>
        <v/>
      </c>
      <c r="G2345" s="216" t="str">
        <f ca="1">IF(C2345=$X$4,"Enter smelter details", IF(ISERROR($V2345),"",OFFSET('Smelter Look-up'!$F$4,$V2345-4,0)))</f>
        <v/>
      </c>
      <c r="H2345" s="217" t="str">
        <f ca="1">IF(ISERROR($V2345),"",OFFSET('Smelter Look-up'!$G$4,$V2345-4,0))</f>
        <v/>
      </c>
      <c r="I2345" s="218" t="str">
        <f ca="1">IF(ISERROR($V2345),"",OFFSET('Smelter Look-up'!$H$4,$V2345-4,0))</f>
        <v/>
      </c>
      <c r="J2345" s="218" t="str">
        <f ca="1">IF(ISERROR($V2345),"",OFFSET('Smelter Look-up'!$I$4,$V2345-4,0))</f>
        <v/>
      </c>
      <c r="K2345" s="267"/>
      <c r="L2345" s="267"/>
      <c r="M2345" s="267"/>
      <c r="N2345" s="267"/>
      <c r="O2345" s="267"/>
      <c r="P2345" s="219"/>
      <c r="Q2345" s="268"/>
      <c r="R2345" s="216" t="str">
        <f ca="1">IF(ISERROR($V2345),"",OFFSET('Smelter Look-up'!$C$4,$V2345-4,0)&amp;"")</f>
        <v/>
      </c>
      <c r="S2345" s="224" t="str">
        <f t="shared" ca="1" si="111"/>
        <v/>
      </c>
      <c r="T2345" s="224" t="str">
        <f ca="1">IF(B2345="","",IF(ISERROR(MATCH($J2345,SorP!$B$1:$B$6230,0)),"",INDIRECT("'SorP'!$A$"&amp;MATCH($J2345,SorP!$B$1:$B$6230,0))))</f>
        <v/>
      </c>
      <c r="U2345" s="239"/>
      <c r="V2345" s="269" t="e">
        <f>IF(C2345="",NA(),MATCH($B2345&amp;$C2345,'Smelter Look-up'!$J:$J,0))</f>
        <v>#N/A</v>
      </c>
      <c r="W2345" s="270"/>
      <c r="X2345" s="270">
        <f t="shared" ca="1" si="112"/>
        <v>0</v>
      </c>
      <c r="Y2345" s="270"/>
      <c r="Z2345" s="270"/>
      <c r="AB2345" s="272" t="str">
        <f t="shared" si="113"/>
        <v/>
      </c>
    </row>
    <row r="2346" spans="1:28" s="271" customFormat="1" ht="20.25">
      <c r="A2346" s="215"/>
      <c r="B2346" s="216" t="str">
        <f>IF(LEN(A2346)=0,"",INDEX('Smelter Look-up'!$A:$A,MATCH($A2346,'Smelter Look-up'!$E:$E,0)))</f>
        <v/>
      </c>
      <c r="C2346" s="220" t="str">
        <f>IF(LEN(A2346)=0,"",INDEX('Smelter Look-up'!$C:$C,MATCH($A2346,'Smelter Look-up'!$E:$E,0)))</f>
        <v/>
      </c>
      <c r="D2346" s="216"/>
      <c r="E2346" s="216" t="str">
        <f ca="1">IF(ISERROR($V2346),"",OFFSET('Smelter Look-up'!$D$4,$V2346-4,0)&amp;"")</f>
        <v/>
      </c>
      <c r="F2346" s="216" t="str">
        <f ca="1">IF(ISERROR($V2346),"",OFFSET('Smelter Look-up'!$E$4,$V2346-4,0))</f>
        <v/>
      </c>
      <c r="G2346" s="216" t="str">
        <f ca="1">IF(C2346=$X$4,"Enter smelter details", IF(ISERROR($V2346),"",OFFSET('Smelter Look-up'!$F$4,$V2346-4,0)))</f>
        <v/>
      </c>
      <c r="H2346" s="217" t="str">
        <f ca="1">IF(ISERROR($V2346),"",OFFSET('Smelter Look-up'!$G$4,$V2346-4,0))</f>
        <v/>
      </c>
      <c r="I2346" s="218" t="str">
        <f ca="1">IF(ISERROR($V2346),"",OFFSET('Smelter Look-up'!$H$4,$V2346-4,0))</f>
        <v/>
      </c>
      <c r="J2346" s="218" t="str">
        <f ca="1">IF(ISERROR($V2346),"",OFFSET('Smelter Look-up'!$I$4,$V2346-4,0))</f>
        <v/>
      </c>
      <c r="K2346" s="267"/>
      <c r="L2346" s="267"/>
      <c r="M2346" s="267"/>
      <c r="N2346" s="267"/>
      <c r="O2346" s="267"/>
      <c r="P2346" s="219"/>
      <c r="Q2346" s="268"/>
      <c r="R2346" s="216" t="str">
        <f ca="1">IF(ISERROR($V2346),"",OFFSET('Smelter Look-up'!$C$4,$V2346-4,0)&amp;"")</f>
        <v/>
      </c>
      <c r="S2346" s="224" t="str">
        <f t="shared" ca="1" si="111"/>
        <v/>
      </c>
      <c r="T2346" s="224" t="str">
        <f ca="1">IF(B2346="","",IF(ISERROR(MATCH($J2346,SorP!$B$1:$B$6230,0)),"",INDIRECT("'SorP'!$A$"&amp;MATCH($J2346,SorP!$B$1:$B$6230,0))))</f>
        <v/>
      </c>
      <c r="U2346" s="239"/>
      <c r="V2346" s="269" t="e">
        <f>IF(C2346="",NA(),MATCH($B2346&amp;$C2346,'Smelter Look-up'!$J:$J,0))</f>
        <v>#N/A</v>
      </c>
      <c r="W2346" s="270"/>
      <c r="X2346" s="270">
        <f t="shared" ca="1" si="112"/>
        <v>0</v>
      </c>
      <c r="Y2346" s="270"/>
      <c r="Z2346" s="270"/>
      <c r="AB2346" s="272" t="str">
        <f t="shared" si="113"/>
        <v/>
      </c>
    </row>
    <row r="2347" spans="1:28" s="271" customFormat="1" ht="20.25">
      <c r="A2347" s="215"/>
      <c r="B2347" s="216" t="str">
        <f>IF(LEN(A2347)=0,"",INDEX('Smelter Look-up'!$A:$A,MATCH($A2347,'Smelter Look-up'!$E:$E,0)))</f>
        <v/>
      </c>
      <c r="C2347" s="220" t="str">
        <f>IF(LEN(A2347)=0,"",INDEX('Smelter Look-up'!$C:$C,MATCH($A2347,'Smelter Look-up'!$E:$E,0)))</f>
        <v/>
      </c>
      <c r="D2347" s="216"/>
      <c r="E2347" s="216" t="str">
        <f ca="1">IF(ISERROR($V2347),"",OFFSET('Smelter Look-up'!$D$4,$V2347-4,0)&amp;"")</f>
        <v/>
      </c>
      <c r="F2347" s="216" t="str">
        <f ca="1">IF(ISERROR($V2347),"",OFFSET('Smelter Look-up'!$E$4,$V2347-4,0))</f>
        <v/>
      </c>
      <c r="G2347" s="216" t="str">
        <f ca="1">IF(C2347=$X$4,"Enter smelter details", IF(ISERROR($V2347),"",OFFSET('Smelter Look-up'!$F$4,$V2347-4,0)))</f>
        <v/>
      </c>
      <c r="H2347" s="217" t="str">
        <f ca="1">IF(ISERROR($V2347),"",OFFSET('Smelter Look-up'!$G$4,$V2347-4,0))</f>
        <v/>
      </c>
      <c r="I2347" s="218" t="str">
        <f ca="1">IF(ISERROR($V2347),"",OFFSET('Smelter Look-up'!$H$4,$V2347-4,0))</f>
        <v/>
      </c>
      <c r="J2347" s="218" t="str">
        <f ca="1">IF(ISERROR($V2347),"",OFFSET('Smelter Look-up'!$I$4,$V2347-4,0))</f>
        <v/>
      </c>
      <c r="K2347" s="267"/>
      <c r="L2347" s="267"/>
      <c r="M2347" s="267"/>
      <c r="N2347" s="267"/>
      <c r="O2347" s="267"/>
      <c r="P2347" s="219"/>
      <c r="Q2347" s="268"/>
      <c r="R2347" s="216" t="str">
        <f ca="1">IF(ISERROR($V2347),"",OFFSET('Smelter Look-up'!$C$4,$V2347-4,0)&amp;"")</f>
        <v/>
      </c>
      <c r="S2347" s="224" t="str">
        <f t="shared" ca="1" si="111"/>
        <v/>
      </c>
      <c r="T2347" s="224" t="str">
        <f ca="1">IF(B2347="","",IF(ISERROR(MATCH($J2347,SorP!$B$1:$B$6230,0)),"",INDIRECT("'SorP'!$A$"&amp;MATCH($J2347,SorP!$B$1:$B$6230,0))))</f>
        <v/>
      </c>
      <c r="U2347" s="239"/>
      <c r="V2347" s="269" t="e">
        <f>IF(C2347="",NA(),MATCH($B2347&amp;$C2347,'Smelter Look-up'!$J:$J,0))</f>
        <v>#N/A</v>
      </c>
      <c r="W2347" s="270"/>
      <c r="X2347" s="270">
        <f t="shared" ca="1" si="112"/>
        <v>0</v>
      </c>
      <c r="Y2347" s="270"/>
      <c r="Z2347" s="270"/>
      <c r="AB2347" s="272" t="str">
        <f t="shared" si="113"/>
        <v/>
      </c>
    </row>
    <row r="2348" spans="1:28" s="271" customFormat="1" ht="20.25">
      <c r="A2348" s="215"/>
      <c r="B2348" s="216" t="str">
        <f>IF(LEN(A2348)=0,"",INDEX('Smelter Look-up'!$A:$A,MATCH($A2348,'Smelter Look-up'!$E:$E,0)))</f>
        <v/>
      </c>
      <c r="C2348" s="220" t="str">
        <f>IF(LEN(A2348)=0,"",INDEX('Smelter Look-up'!$C:$C,MATCH($A2348,'Smelter Look-up'!$E:$E,0)))</f>
        <v/>
      </c>
      <c r="D2348" s="216"/>
      <c r="E2348" s="216" t="str">
        <f ca="1">IF(ISERROR($V2348),"",OFFSET('Smelter Look-up'!$D$4,$V2348-4,0)&amp;"")</f>
        <v/>
      </c>
      <c r="F2348" s="216" t="str">
        <f ca="1">IF(ISERROR($V2348),"",OFFSET('Smelter Look-up'!$E$4,$V2348-4,0))</f>
        <v/>
      </c>
      <c r="G2348" s="216" t="str">
        <f ca="1">IF(C2348=$X$4,"Enter smelter details", IF(ISERROR($V2348),"",OFFSET('Smelter Look-up'!$F$4,$V2348-4,0)))</f>
        <v/>
      </c>
      <c r="H2348" s="217" t="str">
        <f ca="1">IF(ISERROR($V2348),"",OFFSET('Smelter Look-up'!$G$4,$V2348-4,0))</f>
        <v/>
      </c>
      <c r="I2348" s="218" t="str">
        <f ca="1">IF(ISERROR($V2348),"",OFFSET('Smelter Look-up'!$H$4,$V2348-4,0))</f>
        <v/>
      </c>
      <c r="J2348" s="218" t="str">
        <f ca="1">IF(ISERROR($V2348),"",OFFSET('Smelter Look-up'!$I$4,$V2348-4,0))</f>
        <v/>
      </c>
      <c r="K2348" s="267"/>
      <c r="L2348" s="267"/>
      <c r="M2348" s="267"/>
      <c r="N2348" s="267"/>
      <c r="O2348" s="267"/>
      <c r="P2348" s="219"/>
      <c r="Q2348" s="268"/>
      <c r="R2348" s="216" t="str">
        <f ca="1">IF(ISERROR($V2348),"",OFFSET('Smelter Look-up'!$C$4,$V2348-4,0)&amp;"")</f>
        <v/>
      </c>
      <c r="S2348" s="224" t="str">
        <f t="shared" ca="1" si="111"/>
        <v/>
      </c>
      <c r="T2348" s="224" t="str">
        <f ca="1">IF(B2348="","",IF(ISERROR(MATCH($J2348,SorP!$B$1:$B$6230,0)),"",INDIRECT("'SorP'!$A$"&amp;MATCH($J2348,SorP!$B$1:$B$6230,0))))</f>
        <v/>
      </c>
      <c r="U2348" s="239"/>
      <c r="V2348" s="269" t="e">
        <f>IF(C2348="",NA(),MATCH($B2348&amp;$C2348,'Smelter Look-up'!$J:$J,0))</f>
        <v>#N/A</v>
      </c>
      <c r="W2348" s="270"/>
      <c r="X2348" s="270">
        <f t="shared" ca="1" si="112"/>
        <v>0</v>
      </c>
      <c r="Y2348" s="270"/>
      <c r="Z2348" s="270"/>
      <c r="AB2348" s="272" t="str">
        <f t="shared" si="113"/>
        <v/>
      </c>
    </row>
    <row r="2349" spans="1:28" s="271" customFormat="1" ht="20.25">
      <c r="A2349" s="215"/>
      <c r="B2349" s="216" t="str">
        <f>IF(LEN(A2349)=0,"",INDEX('Smelter Look-up'!$A:$A,MATCH($A2349,'Smelter Look-up'!$E:$E,0)))</f>
        <v/>
      </c>
      <c r="C2349" s="220" t="str">
        <f>IF(LEN(A2349)=0,"",INDEX('Smelter Look-up'!$C:$C,MATCH($A2349,'Smelter Look-up'!$E:$E,0)))</f>
        <v/>
      </c>
      <c r="D2349" s="216"/>
      <c r="E2349" s="216" t="str">
        <f ca="1">IF(ISERROR($V2349),"",OFFSET('Smelter Look-up'!$D$4,$V2349-4,0)&amp;"")</f>
        <v/>
      </c>
      <c r="F2349" s="216" t="str">
        <f ca="1">IF(ISERROR($V2349),"",OFFSET('Smelter Look-up'!$E$4,$V2349-4,0))</f>
        <v/>
      </c>
      <c r="G2349" s="216" t="str">
        <f ca="1">IF(C2349=$X$4,"Enter smelter details", IF(ISERROR($V2349),"",OFFSET('Smelter Look-up'!$F$4,$V2349-4,0)))</f>
        <v/>
      </c>
      <c r="H2349" s="217" t="str">
        <f ca="1">IF(ISERROR($V2349),"",OFFSET('Smelter Look-up'!$G$4,$V2349-4,0))</f>
        <v/>
      </c>
      <c r="I2349" s="218" t="str">
        <f ca="1">IF(ISERROR($V2349),"",OFFSET('Smelter Look-up'!$H$4,$V2349-4,0))</f>
        <v/>
      </c>
      <c r="J2349" s="218" t="str">
        <f ca="1">IF(ISERROR($V2349),"",OFFSET('Smelter Look-up'!$I$4,$V2349-4,0))</f>
        <v/>
      </c>
      <c r="K2349" s="267"/>
      <c r="L2349" s="267"/>
      <c r="M2349" s="267"/>
      <c r="N2349" s="267"/>
      <c r="O2349" s="267"/>
      <c r="P2349" s="219"/>
      <c r="Q2349" s="268"/>
      <c r="R2349" s="216" t="str">
        <f ca="1">IF(ISERROR($V2349),"",OFFSET('Smelter Look-up'!$C$4,$V2349-4,0)&amp;"")</f>
        <v/>
      </c>
      <c r="S2349" s="224" t="str">
        <f t="shared" ca="1" si="111"/>
        <v/>
      </c>
      <c r="T2349" s="224" t="str">
        <f ca="1">IF(B2349="","",IF(ISERROR(MATCH($J2349,SorP!$B$1:$B$6230,0)),"",INDIRECT("'SorP'!$A$"&amp;MATCH($J2349,SorP!$B$1:$B$6230,0))))</f>
        <v/>
      </c>
      <c r="U2349" s="239"/>
      <c r="V2349" s="269" t="e">
        <f>IF(C2349="",NA(),MATCH($B2349&amp;$C2349,'Smelter Look-up'!$J:$J,0))</f>
        <v>#N/A</v>
      </c>
      <c r="W2349" s="270"/>
      <c r="X2349" s="270">
        <f t="shared" ca="1" si="112"/>
        <v>0</v>
      </c>
      <c r="Y2349" s="270"/>
      <c r="Z2349" s="270"/>
      <c r="AB2349" s="272" t="str">
        <f t="shared" si="113"/>
        <v/>
      </c>
    </row>
    <row r="2350" spans="1:28" s="271" customFormat="1" ht="20.25">
      <c r="A2350" s="215"/>
      <c r="B2350" s="216" t="str">
        <f>IF(LEN(A2350)=0,"",INDEX('Smelter Look-up'!$A:$A,MATCH($A2350,'Smelter Look-up'!$E:$E,0)))</f>
        <v/>
      </c>
      <c r="C2350" s="220" t="str">
        <f>IF(LEN(A2350)=0,"",INDEX('Smelter Look-up'!$C:$C,MATCH($A2350,'Smelter Look-up'!$E:$E,0)))</f>
        <v/>
      </c>
      <c r="D2350" s="216"/>
      <c r="E2350" s="216" t="str">
        <f ca="1">IF(ISERROR($V2350),"",OFFSET('Smelter Look-up'!$D$4,$V2350-4,0)&amp;"")</f>
        <v/>
      </c>
      <c r="F2350" s="216" t="str">
        <f ca="1">IF(ISERROR($V2350),"",OFFSET('Smelter Look-up'!$E$4,$V2350-4,0))</f>
        <v/>
      </c>
      <c r="G2350" s="216" t="str">
        <f ca="1">IF(C2350=$X$4,"Enter smelter details", IF(ISERROR($V2350),"",OFFSET('Smelter Look-up'!$F$4,$V2350-4,0)))</f>
        <v/>
      </c>
      <c r="H2350" s="217" t="str">
        <f ca="1">IF(ISERROR($V2350),"",OFFSET('Smelter Look-up'!$G$4,$V2350-4,0))</f>
        <v/>
      </c>
      <c r="I2350" s="218" t="str">
        <f ca="1">IF(ISERROR($V2350),"",OFFSET('Smelter Look-up'!$H$4,$V2350-4,0))</f>
        <v/>
      </c>
      <c r="J2350" s="218" t="str">
        <f ca="1">IF(ISERROR($V2350),"",OFFSET('Smelter Look-up'!$I$4,$V2350-4,0))</f>
        <v/>
      </c>
      <c r="K2350" s="267"/>
      <c r="L2350" s="267"/>
      <c r="M2350" s="267"/>
      <c r="N2350" s="267"/>
      <c r="O2350" s="267"/>
      <c r="P2350" s="219"/>
      <c r="Q2350" s="268"/>
      <c r="R2350" s="216" t="str">
        <f ca="1">IF(ISERROR($V2350),"",OFFSET('Smelter Look-up'!$C$4,$V2350-4,0)&amp;"")</f>
        <v/>
      </c>
      <c r="S2350" s="224" t="str">
        <f t="shared" ca="1" si="111"/>
        <v/>
      </c>
      <c r="T2350" s="224" t="str">
        <f ca="1">IF(B2350="","",IF(ISERROR(MATCH($J2350,SorP!$B$1:$B$6230,0)),"",INDIRECT("'SorP'!$A$"&amp;MATCH($J2350,SorP!$B$1:$B$6230,0))))</f>
        <v/>
      </c>
      <c r="U2350" s="239"/>
      <c r="V2350" s="269" t="e">
        <f>IF(C2350="",NA(),MATCH($B2350&amp;$C2350,'Smelter Look-up'!$J:$J,0))</f>
        <v>#N/A</v>
      </c>
      <c r="W2350" s="270"/>
      <c r="X2350" s="270">
        <f t="shared" ca="1" si="112"/>
        <v>0</v>
      </c>
      <c r="Y2350" s="270"/>
      <c r="Z2350" s="270"/>
      <c r="AB2350" s="272" t="str">
        <f t="shared" si="113"/>
        <v/>
      </c>
    </row>
    <row r="2351" spans="1:28" s="271" customFormat="1" ht="20.25">
      <c r="A2351" s="215"/>
      <c r="B2351" s="216" t="str">
        <f>IF(LEN(A2351)=0,"",INDEX('Smelter Look-up'!$A:$A,MATCH($A2351,'Smelter Look-up'!$E:$E,0)))</f>
        <v/>
      </c>
      <c r="C2351" s="220" t="str">
        <f>IF(LEN(A2351)=0,"",INDEX('Smelter Look-up'!$C:$C,MATCH($A2351,'Smelter Look-up'!$E:$E,0)))</f>
        <v/>
      </c>
      <c r="D2351" s="216"/>
      <c r="E2351" s="216" t="str">
        <f ca="1">IF(ISERROR($V2351),"",OFFSET('Smelter Look-up'!$D$4,$V2351-4,0)&amp;"")</f>
        <v/>
      </c>
      <c r="F2351" s="216" t="str">
        <f ca="1">IF(ISERROR($V2351),"",OFFSET('Smelter Look-up'!$E$4,$V2351-4,0))</f>
        <v/>
      </c>
      <c r="G2351" s="216" t="str">
        <f ca="1">IF(C2351=$X$4,"Enter smelter details", IF(ISERROR($V2351),"",OFFSET('Smelter Look-up'!$F$4,$V2351-4,0)))</f>
        <v/>
      </c>
      <c r="H2351" s="217" t="str">
        <f ca="1">IF(ISERROR($V2351),"",OFFSET('Smelter Look-up'!$G$4,$V2351-4,0))</f>
        <v/>
      </c>
      <c r="I2351" s="218" t="str">
        <f ca="1">IF(ISERROR($V2351),"",OFFSET('Smelter Look-up'!$H$4,$V2351-4,0))</f>
        <v/>
      </c>
      <c r="J2351" s="218" t="str">
        <f ca="1">IF(ISERROR($V2351),"",OFFSET('Smelter Look-up'!$I$4,$V2351-4,0))</f>
        <v/>
      </c>
      <c r="K2351" s="267"/>
      <c r="L2351" s="267"/>
      <c r="M2351" s="267"/>
      <c r="N2351" s="267"/>
      <c r="O2351" s="267"/>
      <c r="P2351" s="219"/>
      <c r="Q2351" s="268"/>
      <c r="R2351" s="216" t="str">
        <f ca="1">IF(ISERROR($V2351),"",OFFSET('Smelter Look-up'!$C$4,$V2351-4,0)&amp;"")</f>
        <v/>
      </c>
      <c r="S2351" s="224" t="str">
        <f t="shared" ca="1" si="111"/>
        <v/>
      </c>
      <c r="T2351" s="224" t="str">
        <f ca="1">IF(B2351="","",IF(ISERROR(MATCH($J2351,SorP!$B$1:$B$6230,0)),"",INDIRECT("'SorP'!$A$"&amp;MATCH($J2351,SorP!$B$1:$B$6230,0))))</f>
        <v/>
      </c>
      <c r="U2351" s="239"/>
      <c r="V2351" s="269" t="e">
        <f>IF(C2351="",NA(),MATCH($B2351&amp;$C2351,'Smelter Look-up'!$J:$J,0))</f>
        <v>#N/A</v>
      </c>
      <c r="W2351" s="270"/>
      <c r="X2351" s="270">
        <f t="shared" ca="1" si="112"/>
        <v>0</v>
      </c>
      <c r="Y2351" s="270"/>
      <c r="Z2351" s="270"/>
      <c r="AB2351" s="272" t="str">
        <f t="shared" si="113"/>
        <v/>
      </c>
    </row>
    <row r="2352" spans="1:28" s="271" customFormat="1" ht="20.25">
      <c r="A2352" s="215"/>
      <c r="B2352" s="216" t="str">
        <f>IF(LEN(A2352)=0,"",INDEX('Smelter Look-up'!$A:$A,MATCH($A2352,'Smelter Look-up'!$E:$E,0)))</f>
        <v/>
      </c>
      <c r="C2352" s="220" t="str">
        <f>IF(LEN(A2352)=0,"",INDEX('Smelter Look-up'!$C:$C,MATCH($A2352,'Smelter Look-up'!$E:$E,0)))</f>
        <v/>
      </c>
      <c r="D2352" s="216"/>
      <c r="E2352" s="216" t="str">
        <f ca="1">IF(ISERROR($V2352),"",OFFSET('Smelter Look-up'!$D$4,$V2352-4,0)&amp;"")</f>
        <v/>
      </c>
      <c r="F2352" s="216" t="str">
        <f ca="1">IF(ISERROR($V2352),"",OFFSET('Smelter Look-up'!$E$4,$V2352-4,0))</f>
        <v/>
      </c>
      <c r="G2352" s="216" t="str">
        <f ca="1">IF(C2352=$X$4,"Enter smelter details", IF(ISERROR($V2352),"",OFFSET('Smelter Look-up'!$F$4,$V2352-4,0)))</f>
        <v/>
      </c>
      <c r="H2352" s="217" t="str">
        <f ca="1">IF(ISERROR($V2352),"",OFFSET('Smelter Look-up'!$G$4,$V2352-4,0))</f>
        <v/>
      </c>
      <c r="I2352" s="218" t="str">
        <f ca="1">IF(ISERROR($V2352),"",OFFSET('Smelter Look-up'!$H$4,$V2352-4,0))</f>
        <v/>
      </c>
      <c r="J2352" s="218" t="str">
        <f ca="1">IF(ISERROR($V2352),"",OFFSET('Smelter Look-up'!$I$4,$V2352-4,0))</f>
        <v/>
      </c>
      <c r="K2352" s="267"/>
      <c r="L2352" s="267"/>
      <c r="M2352" s="267"/>
      <c r="N2352" s="267"/>
      <c r="O2352" s="267"/>
      <c r="P2352" s="219"/>
      <c r="Q2352" s="268"/>
      <c r="R2352" s="216" t="str">
        <f ca="1">IF(ISERROR($V2352),"",OFFSET('Smelter Look-up'!$C$4,$V2352-4,0)&amp;"")</f>
        <v/>
      </c>
      <c r="S2352" s="224" t="str">
        <f t="shared" ca="1" si="111"/>
        <v/>
      </c>
      <c r="T2352" s="224" t="str">
        <f ca="1">IF(B2352="","",IF(ISERROR(MATCH($J2352,SorP!$B$1:$B$6230,0)),"",INDIRECT("'SorP'!$A$"&amp;MATCH($J2352,SorP!$B$1:$B$6230,0))))</f>
        <v/>
      </c>
      <c r="U2352" s="239"/>
      <c r="V2352" s="269" t="e">
        <f>IF(C2352="",NA(),MATCH($B2352&amp;$C2352,'Smelter Look-up'!$J:$J,0))</f>
        <v>#N/A</v>
      </c>
      <c r="W2352" s="270"/>
      <c r="X2352" s="270">
        <f t="shared" ca="1" si="112"/>
        <v>0</v>
      </c>
      <c r="Y2352" s="270"/>
      <c r="Z2352" s="270"/>
      <c r="AB2352" s="272" t="str">
        <f t="shared" si="113"/>
        <v/>
      </c>
    </row>
    <row r="2353" spans="1:28" s="271" customFormat="1" ht="20.25">
      <c r="A2353" s="215"/>
      <c r="B2353" s="216" t="str">
        <f>IF(LEN(A2353)=0,"",INDEX('Smelter Look-up'!$A:$A,MATCH($A2353,'Smelter Look-up'!$E:$E,0)))</f>
        <v/>
      </c>
      <c r="C2353" s="220" t="str">
        <f>IF(LEN(A2353)=0,"",INDEX('Smelter Look-up'!$C:$C,MATCH($A2353,'Smelter Look-up'!$E:$E,0)))</f>
        <v/>
      </c>
      <c r="D2353" s="216"/>
      <c r="E2353" s="216" t="str">
        <f ca="1">IF(ISERROR($V2353),"",OFFSET('Smelter Look-up'!$D$4,$V2353-4,0)&amp;"")</f>
        <v/>
      </c>
      <c r="F2353" s="216" t="str">
        <f ca="1">IF(ISERROR($V2353),"",OFFSET('Smelter Look-up'!$E$4,$V2353-4,0))</f>
        <v/>
      </c>
      <c r="G2353" s="216" t="str">
        <f ca="1">IF(C2353=$X$4,"Enter smelter details", IF(ISERROR($V2353),"",OFFSET('Smelter Look-up'!$F$4,$V2353-4,0)))</f>
        <v/>
      </c>
      <c r="H2353" s="217" t="str">
        <f ca="1">IF(ISERROR($V2353),"",OFFSET('Smelter Look-up'!$G$4,$V2353-4,0))</f>
        <v/>
      </c>
      <c r="I2353" s="218" t="str">
        <f ca="1">IF(ISERROR($V2353),"",OFFSET('Smelter Look-up'!$H$4,$V2353-4,0))</f>
        <v/>
      </c>
      <c r="J2353" s="218" t="str">
        <f ca="1">IF(ISERROR($V2353),"",OFFSET('Smelter Look-up'!$I$4,$V2353-4,0))</f>
        <v/>
      </c>
      <c r="K2353" s="267"/>
      <c r="L2353" s="267"/>
      <c r="M2353" s="267"/>
      <c r="N2353" s="267"/>
      <c r="O2353" s="267"/>
      <c r="P2353" s="219"/>
      <c r="Q2353" s="268"/>
      <c r="R2353" s="216" t="str">
        <f ca="1">IF(ISERROR($V2353),"",OFFSET('Smelter Look-up'!$C$4,$V2353-4,0)&amp;"")</f>
        <v/>
      </c>
      <c r="S2353" s="224" t="str">
        <f t="shared" ca="1" si="111"/>
        <v/>
      </c>
      <c r="T2353" s="224" t="str">
        <f ca="1">IF(B2353="","",IF(ISERROR(MATCH($J2353,SorP!$B$1:$B$6230,0)),"",INDIRECT("'SorP'!$A$"&amp;MATCH($J2353,SorP!$B$1:$B$6230,0))))</f>
        <v/>
      </c>
      <c r="U2353" s="239"/>
      <c r="V2353" s="269" t="e">
        <f>IF(C2353="",NA(),MATCH($B2353&amp;$C2353,'Smelter Look-up'!$J:$J,0))</f>
        <v>#N/A</v>
      </c>
      <c r="W2353" s="270"/>
      <c r="X2353" s="270">
        <f t="shared" ca="1" si="112"/>
        <v>0</v>
      </c>
      <c r="Y2353" s="270"/>
      <c r="Z2353" s="270"/>
      <c r="AB2353" s="272" t="str">
        <f t="shared" si="113"/>
        <v/>
      </c>
    </row>
    <row r="2354" spans="1:28" s="271" customFormat="1" ht="20.25">
      <c r="A2354" s="215"/>
      <c r="B2354" s="216" t="str">
        <f>IF(LEN(A2354)=0,"",INDEX('Smelter Look-up'!$A:$A,MATCH($A2354,'Smelter Look-up'!$E:$E,0)))</f>
        <v/>
      </c>
      <c r="C2354" s="220" t="str">
        <f>IF(LEN(A2354)=0,"",INDEX('Smelter Look-up'!$C:$C,MATCH($A2354,'Smelter Look-up'!$E:$E,0)))</f>
        <v/>
      </c>
      <c r="D2354" s="216"/>
      <c r="E2354" s="216" t="str">
        <f ca="1">IF(ISERROR($V2354),"",OFFSET('Smelter Look-up'!$D$4,$V2354-4,0)&amp;"")</f>
        <v/>
      </c>
      <c r="F2354" s="216" t="str">
        <f ca="1">IF(ISERROR($V2354),"",OFFSET('Smelter Look-up'!$E$4,$V2354-4,0))</f>
        <v/>
      </c>
      <c r="G2354" s="216" t="str">
        <f ca="1">IF(C2354=$X$4,"Enter smelter details", IF(ISERROR($V2354),"",OFFSET('Smelter Look-up'!$F$4,$V2354-4,0)))</f>
        <v/>
      </c>
      <c r="H2354" s="217" t="str">
        <f ca="1">IF(ISERROR($V2354),"",OFFSET('Smelter Look-up'!$G$4,$V2354-4,0))</f>
        <v/>
      </c>
      <c r="I2354" s="218" t="str">
        <f ca="1">IF(ISERROR($V2354),"",OFFSET('Smelter Look-up'!$H$4,$V2354-4,0))</f>
        <v/>
      </c>
      <c r="J2354" s="218" t="str">
        <f ca="1">IF(ISERROR($V2354),"",OFFSET('Smelter Look-up'!$I$4,$V2354-4,0))</f>
        <v/>
      </c>
      <c r="K2354" s="267"/>
      <c r="L2354" s="267"/>
      <c r="M2354" s="267"/>
      <c r="N2354" s="267"/>
      <c r="O2354" s="267"/>
      <c r="P2354" s="219"/>
      <c r="Q2354" s="268"/>
      <c r="R2354" s="216" t="str">
        <f ca="1">IF(ISERROR($V2354),"",OFFSET('Smelter Look-up'!$C$4,$V2354-4,0)&amp;"")</f>
        <v/>
      </c>
      <c r="S2354" s="224" t="str">
        <f t="shared" ca="1" si="111"/>
        <v/>
      </c>
      <c r="T2354" s="224" t="str">
        <f ca="1">IF(B2354="","",IF(ISERROR(MATCH($J2354,SorP!$B$1:$B$6230,0)),"",INDIRECT("'SorP'!$A$"&amp;MATCH($J2354,SorP!$B$1:$B$6230,0))))</f>
        <v/>
      </c>
      <c r="U2354" s="239"/>
      <c r="V2354" s="269" t="e">
        <f>IF(C2354="",NA(),MATCH($B2354&amp;$C2354,'Smelter Look-up'!$J:$J,0))</f>
        <v>#N/A</v>
      </c>
      <c r="W2354" s="270"/>
      <c r="X2354" s="270">
        <f t="shared" ca="1" si="112"/>
        <v>0</v>
      </c>
      <c r="Y2354" s="270"/>
      <c r="Z2354" s="270"/>
      <c r="AB2354" s="272" t="str">
        <f t="shared" si="113"/>
        <v/>
      </c>
    </row>
    <row r="2355" spans="1:28" s="271" customFormat="1" ht="20.25">
      <c r="A2355" s="215"/>
      <c r="B2355" s="216" t="str">
        <f>IF(LEN(A2355)=0,"",INDEX('Smelter Look-up'!$A:$A,MATCH($A2355,'Smelter Look-up'!$E:$E,0)))</f>
        <v/>
      </c>
      <c r="C2355" s="220" t="str">
        <f>IF(LEN(A2355)=0,"",INDEX('Smelter Look-up'!$C:$C,MATCH($A2355,'Smelter Look-up'!$E:$E,0)))</f>
        <v/>
      </c>
      <c r="D2355" s="216"/>
      <c r="E2355" s="216" t="str">
        <f ca="1">IF(ISERROR($V2355),"",OFFSET('Smelter Look-up'!$D$4,$V2355-4,0)&amp;"")</f>
        <v/>
      </c>
      <c r="F2355" s="216" t="str">
        <f ca="1">IF(ISERROR($V2355),"",OFFSET('Smelter Look-up'!$E$4,$V2355-4,0))</f>
        <v/>
      </c>
      <c r="G2355" s="216" t="str">
        <f ca="1">IF(C2355=$X$4,"Enter smelter details", IF(ISERROR($V2355),"",OFFSET('Smelter Look-up'!$F$4,$V2355-4,0)))</f>
        <v/>
      </c>
      <c r="H2355" s="217" t="str">
        <f ca="1">IF(ISERROR($V2355),"",OFFSET('Smelter Look-up'!$G$4,$V2355-4,0))</f>
        <v/>
      </c>
      <c r="I2355" s="218" t="str">
        <f ca="1">IF(ISERROR($V2355),"",OFFSET('Smelter Look-up'!$H$4,$V2355-4,0))</f>
        <v/>
      </c>
      <c r="J2355" s="218" t="str">
        <f ca="1">IF(ISERROR($V2355),"",OFFSET('Smelter Look-up'!$I$4,$V2355-4,0))</f>
        <v/>
      </c>
      <c r="K2355" s="267"/>
      <c r="L2355" s="267"/>
      <c r="M2355" s="267"/>
      <c r="N2355" s="267"/>
      <c r="O2355" s="267"/>
      <c r="P2355" s="219"/>
      <c r="Q2355" s="268"/>
      <c r="R2355" s="216" t="str">
        <f ca="1">IF(ISERROR($V2355),"",OFFSET('Smelter Look-up'!$C$4,$V2355-4,0)&amp;"")</f>
        <v/>
      </c>
      <c r="S2355" s="224" t="str">
        <f t="shared" ca="1" si="111"/>
        <v/>
      </c>
      <c r="T2355" s="224" t="str">
        <f ca="1">IF(B2355="","",IF(ISERROR(MATCH($J2355,SorP!$B$1:$B$6230,0)),"",INDIRECT("'SorP'!$A$"&amp;MATCH($J2355,SorP!$B$1:$B$6230,0))))</f>
        <v/>
      </c>
      <c r="U2355" s="239"/>
      <c r="V2355" s="269" t="e">
        <f>IF(C2355="",NA(),MATCH($B2355&amp;$C2355,'Smelter Look-up'!$J:$J,0))</f>
        <v>#N/A</v>
      </c>
      <c r="W2355" s="270"/>
      <c r="X2355" s="270">
        <f t="shared" ca="1" si="112"/>
        <v>0</v>
      </c>
      <c r="Y2355" s="270"/>
      <c r="Z2355" s="270"/>
      <c r="AB2355" s="272" t="str">
        <f t="shared" si="113"/>
        <v/>
      </c>
    </row>
    <row r="2356" spans="1:28" s="271" customFormat="1" ht="20.25">
      <c r="A2356" s="215"/>
      <c r="B2356" s="216" t="str">
        <f>IF(LEN(A2356)=0,"",INDEX('Smelter Look-up'!$A:$A,MATCH($A2356,'Smelter Look-up'!$E:$E,0)))</f>
        <v/>
      </c>
      <c r="C2356" s="220" t="str">
        <f>IF(LEN(A2356)=0,"",INDEX('Smelter Look-up'!$C:$C,MATCH($A2356,'Smelter Look-up'!$E:$E,0)))</f>
        <v/>
      </c>
      <c r="D2356" s="216"/>
      <c r="E2356" s="216" t="str">
        <f ca="1">IF(ISERROR($V2356),"",OFFSET('Smelter Look-up'!$D$4,$V2356-4,0)&amp;"")</f>
        <v/>
      </c>
      <c r="F2356" s="216" t="str">
        <f ca="1">IF(ISERROR($V2356),"",OFFSET('Smelter Look-up'!$E$4,$V2356-4,0))</f>
        <v/>
      </c>
      <c r="G2356" s="216" t="str">
        <f ca="1">IF(C2356=$X$4,"Enter smelter details", IF(ISERROR($V2356),"",OFFSET('Smelter Look-up'!$F$4,$V2356-4,0)))</f>
        <v/>
      </c>
      <c r="H2356" s="217" t="str">
        <f ca="1">IF(ISERROR($V2356),"",OFFSET('Smelter Look-up'!$G$4,$V2356-4,0))</f>
        <v/>
      </c>
      <c r="I2356" s="218" t="str">
        <f ca="1">IF(ISERROR($V2356),"",OFFSET('Smelter Look-up'!$H$4,$V2356-4,0))</f>
        <v/>
      </c>
      <c r="J2356" s="218" t="str">
        <f ca="1">IF(ISERROR($V2356),"",OFFSET('Smelter Look-up'!$I$4,$V2356-4,0))</f>
        <v/>
      </c>
      <c r="K2356" s="267"/>
      <c r="L2356" s="267"/>
      <c r="M2356" s="267"/>
      <c r="N2356" s="267"/>
      <c r="O2356" s="267"/>
      <c r="P2356" s="219"/>
      <c r="Q2356" s="268"/>
      <c r="R2356" s="216" t="str">
        <f ca="1">IF(ISERROR($V2356),"",OFFSET('Smelter Look-up'!$C$4,$V2356-4,0)&amp;"")</f>
        <v/>
      </c>
      <c r="S2356" s="224" t="str">
        <f t="shared" ca="1" si="111"/>
        <v/>
      </c>
      <c r="T2356" s="224" t="str">
        <f ca="1">IF(B2356="","",IF(ISERROR(MATCH($J2356,SorP!$B$1:$B$6230,0)),"",INDIRECT("'SorP'!$A$"&amp;MATCH($J2356,SorP!$B$1:$B$6230,0))))</f>
        <v/>
      </c>
      <c r="U2356" s="239"/>
      <c r="V2356" s="269" t="e">
        <f>IF(C2356="",NA(),MATCH($B2356&amp;$C2356,'Smelter Look-up'!$J:$J,0))</f>
        <v>#N/A</v>
      </c>
      <c r="W2356" s="270"/>
      <c r="X2356" s="270">
        <f t="shared" ca="1" si="112"/>
        <v>0</v>
      </c>
      <c r="Y2356" s="270"/>
      <c r="Z2356" s="270"/>
      <c r="AB2356" s="272" t="str">
        <f t="shared" si="113"/>
        <v/>
      </c>
    </row>
    <row r="2357" spans="1:28" s="271" customFormat="1" ht="20.25">
      <c r="A2357" s="215"/>
      <c r="B2357" s="216" t="str">
        <f>IF(LEN(A2357)=0,"",INDEX('Smelter Look-up'!$A:$A,MATCH($A2357,'Smelter Look-up'!$E:$E,0)))</f>
        <v/>
      </c>
      <c r="C2357" s="220" t="str">
        <f>IF(LEN(A2357)=0,"",INDEX('Smelter Look-up'!$C:$C,MATCH($A2357,'Smelter Look-up'!$E:$E,0)))</f>
        <v/>
      </c>
      <c r="D2357" s="216"/>
      <c r="E2357" s="216" t="str">
        <f ca="1">IF(ISERROR($V2357),"",OFFSET('Smelter Look-up'!$D$4,$V2357-4,0)&amp;"")</f>
        <v/>
      </c>
      <c r="F2357" s="216" t="str">
        <f ca="1">IF(ISERROR($V2357),"",OFFSET('Smelter Look-up'!$E$4,$V2357-4,0))</f>
        <v/>
      </c>
      <c r="G2357" s="216" t="str">
        <f ca="1">IF(C2357=$X$4,"Enter smelter details", IF(ISERROR($V2357),"",OFFSET('Smelter Look-up'!$F$4,$V2357-4,0)))</f>
        <v/>
      </c>
      <c r="H2357" s="217" t="str">
        <f ca="1">IF(ISERROR($V2357),"",OFFSET('Smelter Look-up'!$G$4,$V2357-4,0))</f>
        <v/>
      </c>
      <c r="I2357" s="218" t="str">
        <f ca="1">IF(ISERROR($V2357),"",OFFSET('Smelter Look-up'!$H$4,$V2357-4,0))</f>
        <v/>
      </c>
      <c r="J2357" s="218" t="str">
        <f ca="1">IF(ISERROR($V2357),"",OFFSET('Smelter Look-up'!$I$4,$V2357-4,0))</f>
        <v/>
      </c>
      <c r="K2357" s="267"/>
      <c r="L2357" s="267"/>
      <c r="M2357" s="267"/>
      <c r="N2357" s="267"/>
      <c r="O2357" s="267"/>
      <c r="P2357" s="219"/>
      <c r="Q2357" s="268"/>
      <c r="R2357" s="216" t="str">
        <f ca="1">IF(ISERROR($V2357),"",OFFSET('Smelter Look-up'!$C$4,$V2357-4,0)&amp;"")</f>
        <v/>
      </c>
      <c r="S2357" s="224" t="str">
        <f t="shared" ca="1" si="111"/>
        <v/>
      </c>
      <c r="T2357" s="224" t="str">
        <f ca="1">IF(B2357="","",IF(ISERROR(MATCH($J2357,SorP!$B$1:$B$6230,0)),"",INDIRECT("'SorP'!$A$"&amp;MATCH($J2357,SorP!$B$1:$B$6230,0))))</f>
        <v/>
      </c>
      <c r="U2357" s="239"/>
      <c r="V2357" s="269" t="e">
        <f>IF(C2357="",NA(),MATCH($B2357&amp;$C2357,'Smelter Look-up'!$J:$J,0))</f>
        <v>#N/A</v>
      </c>
      <c r="W2357" s="270"/>
      <c r="X2357" s="270">
        <f t="shared" ca="1" si="112"/>
        <v>0</v>
      </c>
      <c r="Y2357" s="270"/>
      <c r="Z2357" s="270"/>
      <c r="AB2357" s="272" t="str">
        <f t="shared" si="113"/>
        <v/>
      </c>
    </row>
    <row r="2358" spans="1:28" s="271" customFormat="1" ht="20.25">
      <c r="A2358" s="215"/>
      <c r="B2358" s="216" t="str">
        <f>IF(LEN(A2358)=0,"",INDEX('Smelter Look-up'!$A:$A,MATCH($A2358,'Smelter Look-up'!$E:$E,0)))</f>
        <v/>
      </c>
      <c r="C2358" s="220" t="str">
        <f>IF(LEN(A2358)=0,"",INDEX('Smelter Look-up'!$C:$C,MATCH($A2358,'Smelter Look-up'!$E:$E,0)))</f>
        <v/>
      </c>
      <c r="D2358" s="216"/>
      <c r="E2358" s="216" t="str">
        <f ca="1">IF(ISERROR($V2358),"",OFFSET('Smelter Look-up'!$D$4,$V2358-4,0)&amp;"")</f>
        <v/>
      </c>
      <c r="F2358" s="216" t="str">
        <f ca="1">IF(ISERROR($V2358),"",OFFSET('Smelter Look-up'!$E$4,$V2358-4,0))</f>
        <v/>
      </c>
      <c r="G2358" s="216" t="str">
        <f ca="1">IF(C2358=$X$4,"Enter smelter details", IF(ISERROR($V2358),"",OFFSET('Smelter Look-up'!$F$4,$V2358-4,0)))</f>
        <v/>
      </c>
      <c r="H2358" s="217" t="str">
        <f ca="1">IF(ISERROR($V2358),"",OFFSET('Smelter Look-up'!$G$4,$V2358-4,0))</f>
        <v/>
      </c>
      <c r="I2358" s="218" t="str">
        <f ca="1">IF(ISERROR($V2358),"",OFFSET('Smelter Look-up'!$H$4,$V2358-4,0))</f>
        <v/>
      </c>
      <c r="J2358" s="218" t="str">
        <f ca="1">IF(ISERROR($V2358),"",OFFSET('Smelter Look-up'!$I$4,$V2358-4,0))</f>
        <v/>
      </c>
      <c r="K2358" s="267"/>
      <c r="L2358" s="267"/>
      <c r="M2358" s="267"/>
      <c r="N2358" s="267"/>
      <c r="O2358" s="267"/>
      <c r="P2358" s="219"/>
      <c r="Q2358" s="268"/>
      <c r="R2358" s="216" t="str">
        <f ca="1">IF(ISERROR($V2358),"",OFFSET('Smelter Look-up'!$C$4,$V2358-4,0)&amp;"")</f>
        <v/>
      </c>
      <c r="S2358" s="224" t="str">
        <f t="shared" ca="1" si="111"/>
        <v/>
      </c>
      <c r="T2358" s="224" t="str">
        <f ca="1">IF(B2358="","",IF(ISERROR(MATCH($J2358,SorP!$B$1:$B$6230,0)),"",INDIRECT("'SorP'!$A$"&amp;MATCH($J2358,SorP!$B$1:$B$6230,0))))</f>
        <v/>
      </c>
      <c r="U2358" s="239"/>
      <c r="V2358" s="269" t="e">
        <f>IF(C2358="",NA(),MATCH($B2358&amp;$C2358,'Smelter Look-up'!$J:$J,0))</f>
        <v>#N/A</v>
      </c>
      <c r="W2358" s="270"/>
      <c r="X2358" s="270">
        <f t="shared" ca="1" si="112"/>
        <v>0</v>
      </c>
      <c r="Y2358" s="270"/>
      <c r="Z2358" s="270"/>
      <c r="AB2358" s="272" t="str">
        <f t="shared" si="113"/>
        <v/>
      </c>
    </row>
    <row r="2359" spans="1:28" s="271" customFormat="1" ht="20.25">
      <c r="A2359" s="215"/>
      <c r="B2359" s="216" t="str">
        <f>IF(LEN(A2359)=0,"",INDEX('Smelter Look-up'!$A:$A,MATCH($A2359,'Smelter Look-up'!$E:$E,0)))</f>
        <v/>
      </c>
      <c r="C2359" s="220" t="str">
        <f>IF(LEN(A2359)=0,"",INDEX('Smelter Look-up'!$C:$C,MATCH($A2359,'Smelter Look-up'!$E:$E,0)))</f>
        <v/>
      </c>
      <c r="D2359" s="216"/>
      <c r="E2359" s="216" t="str">
        <f ca="1">IF(ISERROR($V2359),"",OFFSET('Smelter Look-up'!$D$4,$V2359-4,0)&amp;"")</f>
        <v/>
      </c>
      <c r="F2359" s="216" t="str">
        <f ca="1">IF(ISERROR($V2359),"",OFFSET('Smelter Look-up'!$E$4,$V2359-4,0))</f>
        <v/>
      </c>
      <c r="G2359" s="216" t="str">
        <f ca="1">IF(C2359=$X$4,"Enter smelter details", IF(ISERROR($V2359),"",OFFSET('Smelter Look-up'!$F$4,$V2359-4,0)))</f>
        <v/>
      </c>
      <c r="H2359" s="217" t="str">
        <f ca="1">IF(ISERROR($V2359),"",OFFSET('Smelter Look-up'!$G$4,$V2359-4,0))</f>
        <v/>
      </c>
      <c r="I2359" s="218" t="str">
        <f ca="1">IF(ISERROR($V2359),"",OFFSET('Smelter Look-up'!$H$4,$V2359-4,0))</f>
        <v/>
      </c>
      <c r="J2359" s="218" t="str">
        <f ca="1">IF(ISERROR($V2359),"",OFFSET('Smelter Look-up'!$I$4,$V2359-4,0))</f>
        <v/>
      </c>
      <c r="K2359" s="267"/>
      <c r="L2359" s="267"/>
      <c r="M2359" s="267"/>
      <c r="N2359" s="267"/>
      <c r="O2359" s="267"/>
      <c r="P2359" s="219"/>
      <c r="Q2359" s="268"/>
      <c r="R2359" s="216" t="str">
        <f ca="1">IF(ISERROR($V2359),"",OFFSET('Smelter Look-up'!$C$4,$V2359-4,0)&amp;"")</f>
        <v/>
      </c>
      <c r="S2359" s="224" t="str">
        <f t="shared" ca="1" si="111"/>
        <v/>
      </c>
      <c r="T2359" s="224" t="str">
        <f ca="1">IF(B2359="","",IF(ISERROR(MATCH($J2359,SorP!$B$1:$B$6230,0)),"",INDIRECT("'SorP'!$A$"&amp;MATCH($J2359,SorP!$B$1:$B$6230,0))))</f>
        <v/>
      </c>
      <c r="U2359" s="239"/>
      <c r="V2359" s="269" t="e">
        <f>IF(C2359="",NA(),MATCH($B2359&amp;$C2359,'Smelter Look-up'!$J:$J,0))</f>
        <v>#N/A</v>
      </c>
      <c r="W2359" s="270"/>
      <c r="X2359" s="270">
        <f t="shared" ca="1" si="112"/>
        <v>0</v>
      </c>
      <c r="Y2359" s="270"/>
      <c r="Z2359" s="270"/>
      <c r="AB2359" s="272" t="str">
        <f t="shared" si="113"/>
        <v/>
      </c>
    </row>
    <row r="2360" spans="1:28" s="271" customFormat="1" ht="20.25">
      <c r="A2360" s="215"/>
      <c r="B2360" s="216" t="str">
        <f>IF(LEN(A2360)=0,"",INDEX('Smelter Look-up'!$A:$A,MATCH($A2360,'Smelter Look-up'!$E:$E,0)))</f>
        <v/>
      </c>
      <c r="C2360" s="220" t="str">
        <f>IF(LEN(A2360)=0,"",INDEX('Smelter Look-up'!$C:$C,MATCH($A2360,'Smelter Look-up'!$E:$E,0)))</f>
        <v/>
      </c>
      <c r="D2360" s="216"/>
      <c r="E2360" s="216" t="str">
        <f ca="1">IF(ISERROR($V2360),"",OFFSET('Smelter Look-up'!$D$4,$V2360-4,0)&amp;"")</f>
        <v/>
      </c>
      <c r="F2360" s="216" t="str">
        <f ca="1">IF(ISERROR($V2360),"",OFFSET('Smelter Look-up'!$E$4,$V2360-4,0))</f>
        <v/>
      </c>
      <c r="G2360" s="216" t="str">
        <f ca="1">IF(C2360=$X$4,"Enter smelter details", IF(ISERROR($V2360),"",OFFSET('Smelter Look-up'!$F$4,$V2360-4,0)))</f>
        <v/>
      </c>
      <c r="H2360" s="217" t="str">
        <f ca="1">IF(ISERROR($V2360),"",OFFSET('Smelter Look-up'!$G$4,$V2360-4,0))</f>
        <v/>
      </c>
      <c r="I2360" s="218" t="str">
        <f ca="1">IF(ISERROR($V2360),"",OFFSET('Smelter Look-up'!$H$4,$V2360-4,0))</f>
        <v/>
      </c>
      <c r="J2360" s="218" t="str">
        <f ca="1">IF(ISERROR($V2360),"",OFFSET('Smelter Look-up'!$I$4,$V2360-4,0))</f>
        <v/>
      </c>
      <c r="K2360" s="267"/>
      <c r="L2360" s="267"/>
      <c r="M2360" s="267"/>
      <c r="N2360" s="267"/>
      <c r="O2360" s="267"/>
      <c r="P2360" s="219"/>
      <c r="Q2360" s="268"/>
      <c r="R2360" s="216" t="str">
        <f ca="1">IF(ISERROR($V2360),"",OFFSET('Smelter Look-up'!$C$4,$V2360-4,0)&amp;"")</f>
        <v/>
      </c>
      <c r="S2360" s="224" t="str">
        <f t="shared" ca="1" si="111"/>
        <v/>
      </c>
      <c r="T2360" s="224" t="str">
        <f ca="1">IF(B2360="","",IF(ISERROR(MATCH($J2360,SorP!$B$1:$B$6230,0)),"",INDIRECT("'SorP'!$A$"&amp;MATCH($J2360,SorP!$B$1:$B$6230,0))))</f>
        <v/>
      </c>
      <c r="U2360" s="239"/>
      <c r="V2360" s="269" t="e">
        <f>IF(C2360="",NA(),MATCH($B2360&amp;$C2360,'Smelter Look-up'!$J:$J,0))</f>
        <v>#N/A</v>
      </c>
      <c r="W2360" s="270"/>
      <c r="X2360" s="270">
        <f t="shared" ca="1" si="112"/>
        <v>0</v>
      </c>
      <c r="Y2360" s="270"/>
      <c r="Z2360" s="270"/>
      <c r="AB2360" s="272" t="str">
        <f t="shared" si="113"/>
        <v/>
      </c>
    </row>
    <row r="2361" spans="1:28" s="271" customFormat="1" ht="20.25">
      <c r="A2361" s="215"/>
      <c r="B2361" s="216" t="str">
        <f>IF(LEN(A2361)=0,"",INDEX('Smelter Look-up'!$A:$A,MATCH($A2361,'Smelter Look-up'!$E:$E,0)))</f>
        <v/>
      </c>
      <c r="C2361" s="220" t="str">
        <f>IF(LEN(A2361)=0,"",INDEX('Smelter Look-up'!$C:$C,MATCH($A2361,'Smelter Look-up'!$E:$E,0)))</f>
        <v/>
      </c>
      <c r="D2361" s="216"/>
      <c r="E2361" s="216" t="str">
        <f ca="1">IF(ISERROR($V2361),"",OFFSET('Smelter Look-up'!$D$4,$V2361-4,0)&amp;"")</f>
        <v/>
      </c>
      <c r="F2361" s="216" t="str">
        <f ca="1">IF(ISERROR($V2361),"",OFFSET('Smelter Look-up'!$E$4,$V2361-4,0))</f>
        <v/>
      </c>
      <c r="G2361" s="216" t="str">
        <f ca="1">IF(C2361=$X$4,"Enter smelter details", IF(ISERROR($V2361),"",OFFSET('Smelter Look-up'!$F$4,$V2361-4,0)))</f>
        <v/>
      </c>
      <c r="H2361" s="217" t="str">
        <f ca="1">IF(ISERROR($V2361),"",OFFSET('Smelter Look-up'!$G$4,$V2361-4,0))</f>
        <v/>
      </c>
      <c r="I2361" s="218" t="str">
        <f ca="1">IF(ISERROR($V2361),"",OFFSET('Smelter Look-up'!$H$4,$V2361-4,0))</f>
        <v/>
      </c>
      <c r="J2361" s="218" t="str">
        <f ca="1">IF(ISERROR($V2361),"",OFFSET('Smelter Look-up'!$I$4,$V2361-4,0))</f>
        <v/>
      </c>
      <c r="K2361" s="267"/>
      <c r="L2361" s="267"/>
      <c r="M2361" s="267"/>
      <c r="N2361" s="267"/>
      <c r="O2361" s="267"/>
      <c r="P2361" s="219"/>
      <c r="Q2361" s="268"/>
      <c r="R2361" s="216" t="str">
        <f ca="1">IF(ISERROR($V2361),"",OFFSET('Smelter Look-up'!$C$4,$V2361-4,0)&amp;"")</f>
        <v/>
      </c>
      <c r="S2361" s="224" t="str">
        <f t="shared" ca="1" si="111"/>
        <v/>
      </c>
      <c r="T2361" s="224" t="str">
        <f ca="1">IF(B2361="","",IF(ISERROR(MATCH($J2361,SorP!$B$1:$B$6230,0)),"",INDIRECT("'SorP'!$A$"&amp;MATCH($J2361,SorP!$B$1:$B$6230,0))))</f>
        <v/>
      </c>
      <c r="U2361" s="239"/>
      <c r="V2361" s="269" t="e">
        <f>IF(C2361="",NA(),MATCH($B2361&amp;$C2361,'Smelter Look-up'!$J:$J,0))</f>
        <v>#N/A</v>
      </c>
      <c r="W2361" s="270"/>
      <c r="X2361" s="270">
        <f t="shared" ca="1" si="112"/>
        <v>0</v>
      </c>
      <c r="Y2361" s="270"/>
      <c r="Z2361" s="270"/>
      <c r="AB2361" s="272" t="str">
        <f t="shared" si="113"/>
        <v/>
      </c>
    </row>
    <row r="2362" spans="1:28" s="271" customFormat="1" ht="20.25">
      <c r="A2362" s="215"/>
      <c r="B2362" s="216" t="str">
        <f>IF(LEN(A2362)=0,"",INDEX('Smelter Look-up'!$A:$A,MATCH($A2362,'Smelter Look-up'!$E:$E,0)))</f>
        <v/>
      </c>
      <c r="C2362" s="220" t="str">
        <f>IF(LEN(A2362)=0,"",INDEX('Smelter Look-up'!$C:$C,MATCH($A2362,'Smelter Look-up'!$E:$E,0)))</f>
        <v/>
      </c>
      <c r="D2362" s="216"/>
      <c r="E2362" s="216" t="str">
        <f ca="1">IF(ISERROR($V2362),"",OFFSET('Smelter Look-up'!$D$4,$V2362-4,0)&amp;"")</f>
        <v/>
      </c>
      <c r="F2362" s="216" t="str">
        <f ca="1">IF(ISERROR($V2362),"",OFFSET('Smelter Look-up'!$E$4,$V2362-4,0))</f>
        <v/>
      </c>
      <c r="G2362" s="216" t="str">
        <f ca="1">IF(C2362=$X$4,"Enter smelter details", IF(ISERROR($V2362),"",OFFSET('Smelter Look-up'!$F$4,$V2362-4,0)))</f>
        <v/>
      </c>
      <c r="H2362" s="217" t="str">
        <f ca="1">IF(ISERROR($V2362),"",OFFSET('Smelter Look-up'!$G$4,$V2362-4,0))</f>
        <v/>
      </c>
      <c r="I2362" s="218" t="str">
        <f ca="1">IF(ISERROR($V2362),"",OFFSET('Smelter Look-up'!$H$4,$V2362-4,0))</f>
        <v/>
      </c>
      <c r="J2362" s="218" t="str">
        <f ca="1">IF(ISERROR($V2362),"",OFFSET('Smelter Look-up'!$I$4,$V2362-4,0))</f>
        <v/>
      </c>
      <c r="K2362" s="267"/>
      <c r="L2362" s="267"/>
      <c r="M2362" s="267"/>
      <c r="N2362" s="267"/>
      <c r="O2362" s="267"/>
      <c r="P2362" s="219"/>
      <c r="Q2362" s="268"/>
      <c r="R2362" s="216" t="str">
        <f ca="1">IF(ISERROR($V2362),"",OFFSET('Smelter Look-up'!$C$4,$V2362-4,0)&amp;"")</f>
        <v/>
      </c>
      <c r="S2362" s="224" t="str">
        <f t="shared" ca="1" si="111"/>
        <v/>
      </c>
      <c r="T2362" s="224" t="str">
        <f ca="1">IF(B2362="","",IF(ISERROR(MATCH($J2362,SorP!$B$1:$B$6230,0)),"",INDIRECT("'SorP'!$A$"&amp;MATCH($J2362,SorP!$B$1:$B$6230,0))))</f>
        <v/>
      </c>
      <c r="U2362" s="239"/>
      <c r="V2362" s="269" t="e">
        <f>IF(C2362="",NA(),MATCH($B2362&amp;$C2362,'Smelter Look-up'!$J:$J,0))</f>
        <v>#N/A</v>
      </c>
      <c r="W2362" s="270"/>
      <c r="X2362" s="270">
        <f t="shared" ca="1" si="112"/>
        <v>0</v>
      </c>
      <c r="Y2362" s="270"/>
      <c r="Z2362" s="270"/>
      <c r="AB2362" s="272" t="str">
        <f t="shared" si="113"/>
        <v/>
      </c>
    </row>
    <row r="2363" spans="1:28" s="271" customFormat="1" ht="20.25">
      <c r="A2363" s="215"/>
      <c r="B2363" s="216" t="str">
        <f>IF(LEN(A2363)=0,"",INDEX('Smelter Look-up'!$A:$A,MATCH($A2363,'Smelter Look-up'!$E:$E,0)))</f>
        <v/>
      </c>
      <c r="C2363" s="220" t="str">
        <f>IF(LEN(A2363)=0,"",INDEX('Smelter Look-up'!$C:$C,MATCH($A2363,'Smelter Look-up'!$E:$E,0)))</f>
        <v/>
      </c>
      <c r="D2363" s="216"/>
      <c r="E2363" s="216" t="str">
        <f ca="1">IF(ISERROR($V2363),"",OFFSET('Smelter Look-up'!$D$4,$V2363-4,0)&amp;"")</f>
        <v/>
      </c>
      <c r="F2363" s="216" t="str">
        <f ca="1">IF(ISERROR($V2363),"",OFFSET('Smelter Look-up'!$E$4,$V2363-4,0))</f>
        <v/>
      </c>
      <c r="G2363" s="216" t="str">
        <f ca="1">IF(C2363=$X$4,"Enter smelter details", IF(ISERROR($V2363),"",OFFSET('Smelter Look-up'!$F$4,$V2363-4,0)))</f>
        <v/>
      </c>
      <c r="H2363" s="217" t="str">
        <f ca="1">IF(ISERROR($V2363),"",OFFSET('Smelter Look-up'!$G$4,$V2363-4,0))</f>
        <v/>
      </c>
      <c r="I2363" s="218" t="str">
        <f ca="1">IF(ISERROR($V2363),"",OFFSET('Smelter Look-up'!$H$4,$V2363-4,0))</f>
        <v/>
      </c>
      <c r="J2363" s="218" t="str">
        <f ca="1">IF(ISERROR($V2363),"",OFFSET('Smelter Look-up'!$I$4,$V2363-4,0))</f>
        <v/>
      </c>
      <c r="K2363" s="267"/>
      <c r="L2363" s="267"/>
      <c r="M2363" s="267"/>
      <c r="N2363" s="267"/>
      <c r="O2363" s="267"/>
      <c r="P2363" s="219"/>
      <c r="Q2363" s="268"/>
      <c r="R2363" s="216" t="str">
        <f ca="1">IF(ISERROR($V2363),"",OFFSET('Smelter Look-up'!$C$4,$V2363-4,0)&amp;"")</f>
        <v/>
      </c>
      <c r="S2363" s="224" t="str">
        <f t="shared" ref="S2363:S2426" ca="1" si="114">IF(B2363="","",IF(ISERROR(MATCH($E2363,CL,0)),"Unknown",INDIRECT("'C'!$A$"&amp;MATCH($E2363,CL,0)+1)))</f>
        <v/>
      </c>
      <c r="T2363" s="224" t="str">
        <f ca="1">IF(B2363="","",IF(ISERROR(MATCH($J2363,SorP!$B$1:$B$6230,0)),"",INDIRECT("'SorP'!$A$"&amp;MATCH($J2363,SorP!$B$1:$B$6230,0))))</f>
        <v/>
      </c>
      <c r="U2363" s="239"/>
      <c r="V2363" s="269" t="e">
        <f>IF(C2363="",NA(),MATCH($B2363&amp;$C2363,'Smelter Look-up'!$J:$J,0))</f>
        <v>#N/A</v>
      </c>
      <c r="W2363" s="270"/>
      <c r="X2363" s="270">
        <f t="shared" ref="X2363:X2426" ca="1" si="115">IF(AND(C2363="Smelter not listed",OR(LEN(D2363)=0,LEN(E2363)=0)),1,0)</f>
        <v>0</v>
      </c>
      <c r="Y2363" s="270"/>
      <c r="Z2363" s="270"/>
      <c r="AB2363" s="272" t="str">
        <f t="shared" ref="AB2363:AB2426" si="116">B2363&amp;C2363</f>
        <v/>
      </c>
    </row>
    <row r="2364" spans="1:28" s="271" customFormat="1" ht="20.25">
      <c r="A2364" s="215"/>
      <c r="B2364" s="216" t="str">
        <f>IF(LEN(A2364)=0,"",INDEX('Smelter Look-up'!$A:$A,MATCH($A2364,'Smelter Look-up'!$E:$E,0)))</f>
        <v/>
      </c>
      <c r="C2364" s="220" t="str">
        <f>IF(LEN(A2364)=0,"",INDEX('Smelter Look-up'!$C:$C,MATCH($A2364,'Smelter Look-up'!$E:$E,0)))</f>
        <v/>
      </c>
      <c r="D2364" s="216"/>
      <c r="E2364" s="216" t="str">
        <f ca="1">IF(ISERROR($V2364),"",OFFSET('Smelter Look-up'!$D$4,$V2364-4,0)&amp;"")</f>
        <v/>
      </c>
      <c r="F2364" s="216" t="str">
        <f ca="1">IF(ISERROR($V2364),"",OFFSET('Smelter Look-up'!$E$4,$V2364-4,0))</f>
        <v/>
      </c>
      <c r="G2364" s="216" t="str">
        <f ca="1">IF(C2364=$X$4,"Enter smelter details", IF(ISERROR($V2364),"",OFFSET('Smelter Look-up'!$F$4,$V2364-4,0)))</f>
        <v/>
      </c>
      <c r="H2364" s="217" t="str">
        <f ca="1">IF(ISERROR($V2364),"",OFFSET('Smelter Look-up'!$G$4,$V2364-4,0))</f>
        <v/>
      </c>
      <c r="I2364" s="218" t="str">
        <f ca="1">IF(ISERROR($V2364),"",OFFSET('Smelter Look-up'!$H$4,$V2364-4,0))</f>
        <v/>
      </c>
      <c r="J2364" s="218" t="str">
        <f ca="1">IF(ISERROR($V2364),"",OFFSET('Smelter Look-up'!$I$4,$V2364-4,0))</f>
        <v/>
      </c>
      <c r="K2364" s="267"/>
      <c r="L2364" s="267"/>
      <c r="M2364" s="267"/>
      <c r="N2364" s="267"/>
      <c r="O2364" s="267"/>
      <c r="P2364" s="219"/>
      <c r="Q2364" s="268"/>
      <c r="R2364" s="216" t="str">
        <f ca="1">IF(ISERROR($V2364),"",OFFSET('Smelter Look-up'!$C$4,$V2364-4,0)&amp;"")</f>
        <v/>
      </c>
      <c r="S2364" s="224" t="str">
        <f t="shared" ca="1" si="114"/>
        <v/>
      </c>
      <c r="T2364" s="224" t="str">
        <f ca="1">IF(B2364="","",IF(ISERROR(MATCH($J2364,SorP!$B$1:$B$6230,0)),"",INDIRECT("'SorP'!$A$"&amp;MATCH($J2364,SorP!$B$1:$B$6230,0))))</f>
        <v/>
      </c>
      <c r="U2364" s="239"/>
      <c r="V2364" s="269" t="e">
        <f>IF(C2364="",NA(),MATCH($B2364&amp;$C2364,'Smelter Look-up'!$J:$J,0))</f>
        <v>#N/A</v>
      </c>
      <c r="W2364" s="270"/>
      <c r="X2364" s="270">
        <f t="shared" ca="1" si="115"/>
        <v>0</v>
      </c>
      <c r="Y2364" s="270"/>
      <c r="Z2364" s="270"/>
      <c r="AB2364" s="272" t="str">
        <f t="shared" si="116"/>
        <v/>
      </c>
    </row>
    <row r="2365" spans="1:28" s="271" customFormat="1" ht="20.25">
      <c r="A2365" s="215"/>
      <c r="B2365" s="216" t="str">
        <f>IF(LEN(A2365)=0,"",INDEX('Smelter Look-up'!$A:$A,MATCH($A2365,'Smelter Look-up'!$E:$E,0)))</f>
        <v/>
      </c>
      <c r="C2365" s="220" t="str">
        <f>IF(LEN(A2365)=0,"",INDEX('Smelter Look-up'!$C:$C,MATCH($A2365,'Smelter Look-up'!$E:$E,0)))</f>
        <v/>
      </c>
      <c r="D2365" s="216"/>
      <c r="E2365" s="216" t="str">
        <f ca="1">IF(ISERROR($V2365),"",OFFSET('Smelter Look-up'!$D$4,$V2365-4,0)&amp;"")</f>
        <v/>
      </c>
      <c r="F2365" s="216" t="str">
        <f ca="1">IF(ISERROR($V2365),"",OFFSET('Smelter Look-up'!$E$4,$V2365-4,0))</f>
        <v/>
      </c>
      <c r="G2365" s="216" t="str">
        <f ca="1">IF(C2365=$X$4,"Enter smelter details", IF(ISERROR($V2365),"",OFFSET('Smelter Look-up'!$F$4,$V2365-4,0)))</f>
        <v/>
      </c>
      <c r="H2365" s="217" t="str">
        <f ca="1">IF(ISERROR($V2365),"",OFFSET('Smelter Look-up'!$G$4,$V2365-4,0))</f>
        <v/>
      </c>
      <c r="I2365" s="218" t="str">
        <f ca="1">IF(ISERROR($V2365),"",OFFSET('Smelter Look-up'!$H$4,$V2365-4,0))</f>
        <v/>
      </c>
      <c r="J2365" s="218" t="str">
        <f ca="1">IF(ISERROR($V2365),"",OFFSET('Smelter Look-up'!$I$4,$V2365-4,0))</f>
        <v/>
      </c>
      <c r="K2365" s="267"/>
      <c r="L2365" s="267"/>
      <c r="M2365" s="267"/>
      <c r="N2365" s="267"/>
      <c r="O2365" s="267"/>
      <c r="P2365" s="219"/>
      <c r="Q2365" s="268"/>
      <c r="R2365" s="216" t="str">
        <f ca="1">IF(ISERROR($V2365),"",OFFSET('Smelter Look-up'!$C$4,$V2365-4,0)&amp;"")</f>
        <v/>
      </c>
      <c r="S2365" s="224" t="str">
        <f t="shared" ca="1" si="114"/>
        <v/>
      </c>
      <c r="T2365" s="224" t="str">
        <f ca="1">IF(B2365="","",IF(ISERROR(MATCH($J2365,SorP!$B$1:$B$6230,0)),"",INDIRECT("'SorP'!$A$"&amp;MATCH($J2365,SorP!$B$1:$B$6230,0))))</f>
        <v/>
      </c>
      <c r="U2365" s="239"/>
      <c r="V2365" s="269" t="e">
        <f>IF(C2365="",NA(),MATCH($B2365&amp;$C2365,'Smelter Look-up'!$J:$J,0))</f>
        <v>#N/A</v>
      </c>
      <c r="W2365" s="270"/>
      <c r="X2365" s="270">
        <f t="shared" ca="1" si="115"/>
        <v>0</v>
      </c>
      <c r="Y2365" s="270"/>
      <c r="Z2365" s="270"/>
      <c r="AB2365" s="272" t="str">
        <f t="shared" si="116"/>
        <v/>
      </c>
    </row>
    <row r="2366" spans="1:28" s="271" customFormat="1" ht="20.25">
      <c r="A2366" s="215"/>
      <c r="B2366" s="216" t="str">
        <f>IF(LEN(A2366)=0,"",INDEX('Smelter Look-up'!$A:$A,MATCH($A2366,'Smelter Look-up'!$E:$E,0)))</f>
        <v/>
      </c>
      <c r="C2366" s="220" t="str">
        <f>IF(LEN(A2366)=0,"",INDEX('Smelter Look-up'!$C:$C,MATCH($A2366,'Smelter Look-up'!$E:$E,0)))</f>
        <v/>
      </c>
      <c r="D2366" s="216"/>
      <c r="E2366" s="216" t="str">
        <f ca="1">IF(ISERROR($V2366),"",OFFSET('Smelter Look-up'!$D$4,$V2366-4,0)&amp;"")</f>
        <v/>
      </c>
      <c r="F2366" s="216" t="str">
        <f ca="1">IF(ISERROR($V2366),"",OFFSET('Smelter Look-up'!$E$4,$V2366-4,0))</f>
        <v/>
      </c>
      <c r="G2366" s="216" t="str">
        <f ca="1">IF(C2366=$X$4,"Enter smelter details", IF(ISERROR($V2366),"",OFFSET('Smelter Look-up'!$F$4,$V2366-4,0)))</f>
        <v/>
      </c>
      <c r="H2366" s="217" t="str">
        <f ca="1">IF(ISERROR($V2366),"",OFFSET('Smelter Look-up'!$G$4,$V2366-4,0))</f>
        <v/>
      </c>
      <c r="I2366" s="218" t="str">
        <f ca="1">IF(ISERROR($V2366),"",OFFSET('Smelter Look-up'!$H$4,$V2366-4,0))</f>
        <v/>
      </c>
      <c r="J2366" s="218" t="str">
        <f ca="1">IF(ISERROR($V2366),"",OFFSET('Smelter Look-up'!$I$4,$V2366-4,0))</f>
        <v/>
      </c>
      <c r="K2366" s="267"/>
      <c r="L2366" s="267"/>
      <c r="M2366" s="267"/>
      <c r="N2366" s="267"/>
      <c r="O2366" s="267"/>
      <c r="P2366" s="219"/>
      <c r="Q2366" s="268"/>
      <c r="R2366" s="216" t="str">
        <f ca="1">IF(ISERROR($V2366),"",OFFSET('Smelter Look-up'!$C$4,$V2366-4,0)&amp;"")</f>
        <v/>
      </c>
      <c r="S2366" s="224" t="str">
        <f t="shared" ca="1" si="114"/>
        <v/>
      </c>
      <c r="T2366" s="224" t="str">
        <f ca="1">IF(B2366="","",IF(ISERROR(MATCH($J2366,SorP!$B$1:$B$6230,0)),"",INDIRECT("'SorP'!$A$"&amp;MATCH($J2366,SorP!$B$1:$B$6230,0))))</f>
        <v/>
      </c>
      <c r="U2366" s="239"/>
      <c r="V2366" s="269" t="e">
        <f>IF(C2366="",NA(),MATCH($B2366&amp;$C2366,'Smelter Look-up'!$J:$J,0))</f>
        <v>#N/A</v>
      </c>
      <c r="W2366" s="270"/>
      <c r="X2366" s="270">
        <f t="shared" ca="1" si="115"/>
        <v>0</v>
      </c>
      <c r="Y2366" s="270"/>
      <c r="Z2366" s="270"/>
      <c r="AB2366" s="272" t="str">
        <f t="shared" si="116"/>
        <v/>
      </c>
    </row>
    <row r="2367" spans="1:28" s="271" customFormat="1" ht="20.25">
      <c r="A2367" s="215"/>
      <c r="B2367" s="216" t="str">
        <f>IF(LEN(A2367)=0,"",INDEX('Smelter Look-up'!$A:$A,MATCH($A2367,'Smelter Look-up'!$E:$E,0)))</f>
        <v/>
      </c>
      <c r="C2367" s="220" t="str">
        <f>IF(LEN(A2367)=0,"",INDEX('Smelter Look-up'!$C:$C,MATCH($A2367,'Smelter Look-up'!$E:$E,0)))</f>
        <v/>
      </c>
      <c r="D2367" s="216"/>
      <c r="E2367" s="216" t="str">
        <f ca="1">IF(ISERROR($V2367),"",OFFSET('Smelter Look-up'!$D$4,$V2367-4,0)&amp;"")</f>
        <v/>
      </c>
      <c r="F2367" s="216" t="str">
        <f ca="1">IF(ISERROR($V2367),"",OFFSET('Smelter Look-up'!$E$4,$V2367-4,0))</f>
        <v/>
      </c>
      <c r="G2367" s="216" t="str">
        <f ca="1">IF(C2367=$X$4,"Enter smelter details", IF(ISERROR($V2367),"",OFFSET('Smelter Look-up'!$F$4,$V2367-4,0)))</f>
        <v/>
      </c>
      <c r="H2367" s="217" t="str">
        <f ca="1">IF(ISERROR($V2367),"",OFFSET('Smelter Look-up'!$G$4,$V2367-4,0))</f>
        <v/>
      </c>
      <c r="I2367" s="218" t="str">
        <f ca="1">IF(ISERROR($V2367),"",OFFSET('Smelter Look-up'!$H$4,$V2367-4,0))</f>
        <v/>
      </c>
      <c r="J2367" s="218" t="str">
        <f ca="1">IF(ISERROR($V2367),"",OFFSET('Smelter Look-up'!$I$4,$V2367-4,0))</f>
        <v/>
      </c>
      <c r="K2367" s="267"/>
      <c r="L2367" s="267"/>
      <c r="M2367" s="267"/>
      <c r="N2367" s="267"/>
      <c r="O2367" s="267"/>
      <c r="P2367" s="219"/>
      <c r="Q2367" s="268"/>
      <c r="R2367" s="216" t="str">
        <f ca="1">IF(ISERROR($V2367),"",OFFSET('Smelter Look-up'!$C$4,$V2367-4,0)&amp;"")</f>
        <v/>
      </c>
      <c r="S2367" s="224" t="str">
        <f t="shared" ca="1" si="114"/>
        <v/>
      </c>
      <c r="T2367" s="224" t="str">
        <f ca="1">IF(B2367="","",IF(ISERROR(MATCH($J2367,SorP!$B$1:$B$6230,0)),"",INDIRECT("'SorP'!$A$"&amp;MATCH($J2367,SorP!$B$1:$B$6230,0))))</f>
        <v/>
      </c>
      <c r="U2367" s="239"/>
      <c r="V2367" s="269" t="e">
        <f>IF(C2367="",NA(),MATCH($B2367&amp;$C2367,'Smelter Look-up'!$J:$J,0))</f>
        <v>#N/A</v>
      </c>
      <c r="W2367" s="270"/>
      <c r="X2367" s="270">
        <f t="shared" ca="1" si="115"/>
        <v>0</v>
      </c>
      <c r="Y2367" s="270"/>
      <c r="Z2367" s="270"/>
      <c r="AB2367" s="272" t="str">
        <f t="shared" si="116"/>
        <v/>
      </c>
    </row>
    <row r="2368" spans="1:28" s="271" customFormat="1" ht="20.25">
      <c r="A2368" s="215"/>
      <c r="B2368" s="216" t="str">
        <f>IF(LEN(A2368)=0,"",INDEX('Smelter Look-up'!$A:$A,MATCH($A2368,'Smelter Look-up'!$E:$E,0)))</f>
        <v/>
      </c>
      <c r="C2368" s="220" t="str">
        <f>IF(LEN(A2368)=0,"",INDEX('Smelter Look-up'!$C:$C,MATCH($A2368,'Smelter Look-up'!$E:$E,0)))</f>
        <v/>
      </c>
      <c r="D2368" s="216"/>
      <c r="E2368" s="216" t="str">
        <f ca="1">IF(ISERROR($V2368),"",OFFSET('Smelter Look-up'!$D$4,$V2368-4,0)&amp;"")</f>
        <v/>
      </c>
      <c r="F2368" s="216" t="str">
        <f ca="1">IF(ISERROR($V2368),"",OFFSET('Smelter Look-up'!$E$4,$V2368-4,0))</f>
        <v/>
      </c>
      <c r="G2368" s="216" t="str">
        <f ca="1">IF(C2368=$X$4,"Enter smelter details", IF(ISERROR($V2368),"",OFFSET('Smelter Look-up'!$F$4,$V2368-4,0)))</f>
        <v/>
      </c>
      <c r="H2368" s="217" t="str">
        <f ca="1">IF(ISERROR($V2368),"",OFFSET('Smelter Look-up'!$G$4,$V2368-4,0))</f>
        <v/>
      </c>
      <c r="I2368" s="218" t="str">
        <f ca="1">IF(ISERROR($V2368),"",OFFSET('Smelter Look-up'!$H$4,$V2368-4,0))</f>
        <v/>
      </c>
      <c r="J2368" s="218" t="str">
        <f ca="1">IF(ISERROR($V2368),"",OFFSET('Smelter Look-up'!$I$4,$V2368-4,0))</f>
        <v/>
      </c>
      <c r="K2368" s="267"/>
      <c r="L2368" s="267"/>
      <c r="M2368" s="267"/>
      <c r="N2368" s="267"/>
      <c r="O2368" s="267"/>
      <c r="P2368" s="219"/>
      <c r="Q2368" s="268"/>
      <c r="R2368" s="216" t="str">
        <f ca="1">IF(ISERROR($V2368),"",OFFSET('Smelter Look-up'!$C$4,$V2368-4,0)&amp;"")</f>
        <v/>
      </c>
      <c r="S2368" s="224" t="str">
        <f t="shared" ca="1" si="114"/>
        <v/>
      </c>
      <c r="T2368" s="224" t="str">
        <f ca="1">IF(B2368="","",IF(ISERROR(MATCH($J2368,SorP!$B$1:$B$6230,0)),"",INDIRECT("'SorP'!$A$"&amp;MATCH($J2368,SorP!$B$1:$B$6230,0))))</f>
        <v/>
      </c>
      <c r="U2368" s="239"/>
      <c r="V2368" s="269" t="e">
        <f>IF(C2368="",NA(),MATCH($B2368&amp;$C2368,'Smelter Look-up'!$J:$J,0))</f>
        <v>#N/A</v>
      </c>
      <c r="W2368" s="270"/>
      <c r="X2368" s="270">
        <f t="shared" ca="1" si="115"/>
        <v>0</v>
      </c>
      <c r="Y2368" s="270"/>
      <c r="Z2368" s="270"/>
      <c r="AB2368" s="272" t="str">
        <f t="shared" si="116"/>
        <v/>
      </c>
    </row>
    <row r="2369" spans="1:28" s="271" customFormat="1" ht="20.25">
      <c r="A2369" s="215"/>
      <c r="B2369" s="216" t="str">
        <f>IF(LEN(A2369)=0,"",INDEX('Smelter Look-up'!$A:$A,MATCH($A2369,'Smelter Look-up'!$E:$E,0)))</f>
        <v/>
      </c>
      <c r="C2369" s="220" t="str">
        <f>IF(LEN(A2369)=0,"",INDEX('Smelter Look-up'!$C:$C,MATCH($A2369,'Smelter Look-up'!$E:$E,0)))</f>
        <v/>
      </c>
      <c r="D2369" s="216"/>
      <c r="E2369" s="216" t="str">
        <f ca="1">IF(ISERROR($V2369),"",OFFSET('Smelter Look-up'!$D$4,$V2369-4,0)&amp;"")</f>
        <v/>
      </c>
      <c r="F2369" s="216" t="str">
        <f ca="1">IF(ISERROR($V2369),"",OFFSET('Smelter Look-up'!$E$4,$V2369-4,0))</f>
        <v/>
      </c>
      <c r="G2369" s="216" t="str">
        <f ca="1">IF(C2369=$X$4,"Enter smelter details", IF(ISERROR($V2369),"",OFFSET('Smelter Look-up'!$F$4,$V2369-4,0)))</f>
        <v/>
      </c>
      <c r="H2369" s="217" t="str">
        <f ca="1">IF(ISERROR($V2369),"",OFFSET('Smelter Look-up'!$G$4,$V2369-4,0))</f>
        <v/>
      </c>
      <c r="I2369" s="218" t="str">
        <f ca="1">IF(ISERROR($V2369),"",OFFSET('Smelter Look-up'!$H$4,$V2369-4,0))</f>
        <v/>
      </c>
      <c r="J2369" s="218" t="str">
        <f ca="1">IF(ISERROR($V2369),"",OFFSET('Smelter Look-up'!$I$4,$V2369-4,0))</f>
        <v/>
      </c>
      <c r="K2369" s="267"/>
      <c r="L2369" s="267"/>
      <c r="M2369" s="267"/>
      <c r="N2369" s="267"/>
      <c r="O2369" s="267"/>
      <c r="P2369" s="219"/>
      <c r="Q2369" s="268"/>
      <c r="R2369" s="216" t="str">
        <f ca="1">IF(ISERROR($V2369),"",OFFSET('Smelter Look-up'!$C$4,$V2369-4,0)&amp;"")</f>
        <v/>
      </c>
      <c r="S2369" s="224" t="str">
        <f t="shared" ca="1" si="114"/>
        <v/>
      </c>
      <c r="T2369" s="224" t="str">
        <f ca="1">IF(B2369="","",IF(ISERROR(MATCH($J2369,SorP!$B$1:$B$6230,0)),"",INDIRECT("'SorP'!$A$"&amp;MATCH($J2369,SorP!$B$1:$B$6230,0))))</f>
        <v/>
      </c>
      <c r="U2369" s="239"/>
      <c r="V2369" s="269" t="e">
        <f>IF(C2369="",NA(),MATCH($B2369&amp;$C2369,'Smelter Look-up'!$J:$J,0))</f>
        <v>#N/A</v>
      </c>
      <c r="W2369" s="270"/>
      <c r="X2369" s="270">
        <f t="shared" ca="1" si="115"/>
        <v>0</v>
      </c>
      <c r="Y2369" s="270"/>
      <c r="Z2369" s="270"/>
      <c r="AB2369" s="272" t="str">
        <f t="shared" si="116"/>
        <v/>
      </c>
    </row>
    <row r="2370" spans="1:28" s="271" customFormat="1" ht="20.25">
      <c r="A2370" s="215"/>
      <c r="B2370" s="216" t="str">
        <f>IF(LEN(A2370)=0,"",INDEX('Smelter Look-up'!$A:$A,MATCH($A2370,'Smelter Look-up'!$E:$E,0)))</f>
        <v/>
      </c>
      <c r="C2370" s="220" t="str">
        <f>IF(LEN(A2370)=0,"",INDEX('Smelter Look-up'!$C:$C,MATCH($A2370,'Smelter Look-up'!$E:$E,0)))</f>
        <v/>
      </c>
      <c r="D2370" s="216"/>
      <c r="E2370" s="216" t="str">
        <f ca="1">IF(ISERROR($V2370),"",OFFSET('Smelter Look-up'!$D$4,$V2370-4,0)&amp;"")</f>
        <v/>
      </c>
      <c r="F2370" s="216" t="str">
        <f ca="1">IF(ISERROR($V2370),"",OFFSET('Smelter Look-up'!$E$4,$V2370-4,0))</f>
        <v/>
      </c>
      <c r="G2370" s="216" t="str">
        <f ca="1">IF(C2370=$X$4,"Enter smelter details", IF(ISERROR($V2370),"",OFFSET('Smelter Look-up'!$F$4,$V2370-4,0)))</f>
        <v/>
      </c>
      <c r="H2370" s="217" t="str">
        <f ca="1">IF(ISERROR($V2370),"",OFFSET('Smelter Look-up'!$G$4,$V2370-4,0))</f>
        <v/>
      </c>
      <c r="I2370" s="218" t="str">
        <f ca="1">IF(ISERROR($V2370),"",OFFSET('Smelter Look-up'!$H$4,$V2370-4,0))</f>
        <v/>
      </c>
      <c r="J2370" s="218" t="str">
        <f ca="1">IF(ISERROR($V2370),"",OFFSET('Smelter Look-up'!$I$4,$V2370-4,0))</f>
        <v/>
      </c>
      <c r="K2370" s="267"/>
      <c r="L2370" s="267"/>
      <c r="M2370" s="267"/>
      <c r="N2370" s="267"/>
      <c r="O2370" s="267"/>
      <c r="P2370" s="219"/>
      <c r="Q2370" s="268"/>
      <c r="R2370" s="216" t="str">
        <f ca="1">IF(ISERROR($V2370),"",OFFSET('Smelter Look-up'!$C$4,$V2370-4,0)&amp;"")</f>
        <v/>
      </c>
      <c r="S2370" s="224" t="str">
        <f t="shared" ca="1" si="114"/>
        <v/>
      </c>
      <c r="T2370" s="224" t="str">
        <f ca="1">IF(B2370="","",IF(ISERROR(MATCH($J2370,SorP!$B$1:$B$6230,0)),"",INDIRECT("'SorP'!$A$"&amp;MATCH($J2370,SorP!$B$1:$B$6230,0))))</f>
        <v/>
      </c>
      <c r="U2370" s="239"/>
      <c r="V2370" s="269" t="e">
        <f>IF(C2370="",NA(),MATCH($B2370&amp;$C2370,'Smelter Look-up'!$J:$J,0))</f>
        <v>#N/A</v>
      </c>
      <c r="W2370" s="270"/>
      <c r="X2370" s="270">
        <f t="shared" ca="1" si="115"/>
        <v>0</v>
      </c>
      <c r="Y2370" s="270"/>
      <c r="Z2370" s="270"/>
      <c r="AB2370" s="272" t="str">
        <f t="shared" si="116"/>
        <v/>
      </c>
    </row>
    <row r="2371" spans="1:28" s="271" customFormat="1" ht="20.25">
      <c r="A2371" s="215"/>
      <c r="B2371" s="216" t="str">
        <f>IF(LEN(A2371)=0,"",INDEX('Smelter Look-up'!$A:$A,MATCH($A2371,'Smelter Look-up'!$E:$E,0)))</f>
        <v/>
      </c>
      <c r="C2371" s="220" t="str">
        <f>IF(LEN(A2371)=0,"",INDEX('Smelter Look-up'!$C:$C,MATCH($A2371,'Smelter Look-up'!$E:$E,0)))</f>
        <v/>
      </c>
      <c r="D2371" s="216"/>
      <c r="E2371" s="216" t="str">
        <f ca="1">IF(ISERROR($V2371),"",OFFSET('Smelter Look-up'!$D$4,$V2371-4,0)&amp;"")</f>
        <v/>
      </c>
      <c r="F2371" s="216" t="str">
        <f ca="1">IF(ISERROR($V2371),"",OFFSET('Smelter Look-up'!$E$4,$V2371-4,0))</f>
        <v/>
      </c>
      <c r="G2371" s="216" t="str">
        <f ca="1">IF(C2371=$X$4,"Enter smelter details", IF(ISERROR($V2371),"",OFFSET('Smelter Look-up'!$F$4,$V2371-4,0)))</f>
        <v/>
      </c>
      <c r="H2371" s="217" t="str">
        <f ca="1">IF(ISERROR($V2371),"",OFFSET('Smelter Look-up'!$G$4,$V2371-4,0))</f>
        <v/>
      </c>
      <c r="I2371" s="218" t="str">
        <f ca="1">IF(ISERROR($V2371),"",OFFSET('Smelter Look-up'!$H$4,$V2371-4,0))</f>
        <v/>
      </c>
      <c r="J2371" s="218" t="str">
        <f ca="1">IF(ISERROR($V2371),"",OFFSET('Smelter Look-up'!$I$4,$V2371-4,0))</f>
        <v/>
      </c>
      <c r="K2371" s="267"/>
      <c r="L2371" s="267"/>
      <c r="M2371" s="267"/>
      <c r="N2371" s="267"/>
      <c r="O2371" s="267"/>
      <c r="P2371" s="219"/>
      <c r="Q2371" s="268"/>
      <c r="R2371" s="216" t="str">
        <f ca="1">IF(ISERROR($V2371),"",OFFSET('Smelter Look-up'!$C$4,$V2371-4,0)&amp;"")</f>
        <v/>
      </c>
      <c r="S2371" s="224" t="str">
        <f t="shared" ca="1" si="114"/>
        <v/>
      </c>
      <c r="T2371" s="224" t="str">
        <f ca="1">IF(B2371="","",IF(ISERROR(MATCH($J2371,SorP!$B$1:$B$6230,0)),"",INDIRECT("'SorP'!$A$"&amp;MATCH($J2371,SorP!$B$1:$B$6230,0))))</f>
        <v/>
      </c>
      <c r="U2371" s="239"/>
      <c r="V2371" s="269" t="e">
        <f>IF(C2371="",NA(),MATCH($B2371&amp;$C2371,'Smelter Look-up'!$J:$J,0))</f>
        <v>#N/A</v>
      </c>
      <c r="W2371" s="270"/>
      <c r="X2371" s="270">
        <f t="shared" ca="1" si="115"/>
        <v>0</v>
      </c>
      <c r="Y2371" s="270"/>
      <c r="Z2371" s="270"/>
      <c r="AB2371" s="272" t="str">
        <f t="shared" si="116"/>
        <v/>
      </c>
    </row>
    <row r="2372" spans="1:28" s="271" customFormat="1" ht="20.25">
      <c r="A2372" s="215"/>
      <c r="B2372" s="216" t="str">
        <f>IF(LEN(A2372)=0,"",INDEX('Smelter Look-up'!$A:$A,MATCH($A2372,'Smelter Look-up'!$E:$E,0)))</f>
        <v/>
      </c>
      <c r="C2372" s="220" t="str">
        <f>IF(LEN(A2372)=0,"",INDEX('Smelter Look-up'!$C:$C,MATCH($A2372,'Smelter Look-up'!$E:$E,0)))</f>
        <v/>
      </c>
      <c r="D2372" s="216"/>
      <c r="E2372" s="216" t="str">
        <f ca="1">IF(ISERROR($V2372),"",OFFSET('Smelter Look-up'!$D$4,$V2372-4,0)&amp;"")</f>
        <v/>
      </c>
      <c r="F2372" s="216" t="str">
        <f ca="1">IF(ISERROR($V2372),"",OFFSET('Smelter Look-up'!$E$4,$V2372-4,0))</f>
        <v/>
      </c>
      <c r="G2372" s="216" t="str">
        <f ca="1">IF(C2372=$X$4,"Enter smelter details", IF(ISERROR($V2372),"",OFFSET('Smelter Look-up'!$F$4,$V2372-4,0)))</f>
        <v/>
      </c>
      <c r="H2372" s="217" t="str">
        <f ca="1">IF(ISERROR($V2372),"",OFFSET('Smelter Look-up'!$G$4,$V2372-4,0))</f>
        <v/>
      </c>
      <c r="I2372" s="218" t="str">
        <f ca="1">IF(ISERROR($V2372),"",OFFSET('Smelter Look-up'!$H$4,$V2372-4,0))</f>
        <v/>
      </c>
      <c r="J2372" s="218" t="str">
        <f ca="1">IF(ISERROR($V2372),"",OFFSET('Smelter Look-up'!$I$4,$V2372-4,0))</f>
        <v/>
      </c>
      <c r="K2372" s="267"/>
      <c r="L2372" s="267"/>
      <c r="M2372" s="267"/>
      <c r="N2372" s="267"/>
      <c r="O2372" s="267"/>
      <c r="P2372" s="219"/>
      <c r="Q2372" s="268"/>
      <c r="R2372" s="216" t="str">
        <f ca="1">IF(ISERROR($V2372),"",OFFSET('Smelter Look-up'!$C$4,$V2372-4,0)&amp;"")</f>
        <v/>
      </c>
      <c r="S2372" s="224" t="str">
        <f t="shared" ca="1" si="114"/>
        <v/>
      </c>
      <c r="T2372" s="224" t="str">
        <f ca="1">IF(B2372="","",IF(ISERROR(MATCH($J2372,SorP!$B$1:$B$6230,0)),"",INDIRECT("'SorP'!$A$"&amp;MATCH($J2372,SorP!$B$1:$B$6230,0))))</f>
        <v/>
      </c>
      <c r="U2372" s="239"/>
      <c r="V2372" s="269" t="e">
        <f>IF(C2372="",NA(),MATCH($B2372&amp;$C2372,'Smelter Look-up'!$J:$J,0))</f>
        <v>#N/A</v>
      </c>
      <c r="W2372" s="270"/>
      <c r="X2372" s="270">
        <f t="shared" ca="1" si="115"/>
        <v>0</v>
      </c>
      <c r="Y2372" s="270"/>
      <c r="Z2372" s="270"/>
      <c r="AB2372" s="272" t="str">
        <f t="shared" si="116"/>
        <v/>
      </c>
    </row>
    <row r="2373" spans="1:28" s="271" customFormat="1" ht="20.25">
      <c r="A2373" s="215"/>
      <c r="B2373" s="216" t="str">
        <f>IF(LEN(A2373)=0,"",INDEX('Smelter Look-up'!$A:$A,MATCH($A2373,'Smelter Look-up'!$E:$E,0)))</f>
        <v/>
      </c>
      <c r="C2373" s="220" t="str">
        <f>IF(LEN(A2373)=0,"",INDEX('Smelter Look-up'!$C:$C,MATCH($A2373,'Smelter Look-up'!$E:$E,0)))</f>
        <v/>
      </c>
      <c r="D2373" s="216"/>
      <c r="E2373" s="216" t="str">
        <f ca="1">IF(ISERROR($V2373),"",OFFSET('Smelter Look-up'!$D$4,$V2373-4,0)&amp;"")</f>
        <v/>
      </c>
      <c r="F2373" s="216" t="str">
        <f ca="1">IF(ISERROR($V2373),"",OFFSET('Smelter Look-up'!$E$4,$V2373-4,0))</f>
        <v/>
      </c>
      <c r="G2373" s="216" t="str">
        <f ca="1">IF(C2373=$X$4,"Enter smelter details", IF(ISERROR($V2373),"",OFFSET('Smelter Look-up'!$F$4,$V2373-4,0)))</f>
        <v/>
      </c>
      <c r="H2373" s="217" t="str">
        <f ca="1">IF(ISERROR($V2373),"",OFFSET('Smelter Look-up'!$G$4,$V2373-4,0))</f>
        <v/>
      </c>
      <c r="I2373" s="218" t="str">
        <f ca="1">IF(ISERROR($V2373),"",OFFSET('Smelter Look-up'!$H$4,$V2373-4,0))</f>
        <v/>
      </c>
      <c r="J2373" s="218" t="str">
        <f ca="1">IF(ISERROR($V2373),"",OFFSET('Smelter Look-up'!$I$4,$V2373-4,0))</f>
        <v/>
      </c>
      <c r="K2373" s="267"/>
      <c r="L2373" s="267"/>
      <c r="M2373" s="267"/>
      <c r="N2373" s="267"/>
      <c r="O2373" s="267"/>
      <c r="P2373" s="219"/>
      <c r="Q2373" s="268"/>
      <c r="R2373" s="216" t="str">
        <f ca="1">IF(ISERROR($V2373),"",OFFSET('Smelter Look-up'!$C$4,$V2373-4,0)&amp;"")</f>
        <v/>
      </c>
      <c r="S2373" s="224" t="str">
        <f t="shared" ca="1" si="114"/>
        <v/>
      </c>
      <c r="T2373" s="224" t="str">
        <f ca="1">IF(B2373="","",IF(ISERROR(MATCH($J2373,SorP!$B$1:$B$6230,0)),"",INDIRECT("'SorP'!$A$"&amp;MATCH($J2373,SorP!$B$1:$B$6230,0))))</f>
        <v/>
      </c>
      <c r="U2373" s="239"/>
      <c r="V2373" s="269" t="e">
        <f>IF(C2373="",NA(),MATCH($B2373&amp;$C2373,'Smelter Look-up'!$J:$J,0))</f>
        <v>#N/A</v>
      </c>
      <c r="W2373" s="270"/>
      <c r="X2373" s="270">
        <f t="shared" ca="1" si="115"/>
        <v>0</v>
      </c>
      <c r="Y2373" s="270"/>
      <c r="Z2373" s="270"/>
      <c r="AB2373" s="272" t="str">
        <f t="shared" si="116"/>
        <v/>
      </c>
    </row>
    <row r="2374" spans="1:28" s="271" customFormat="1" ht="20.25">
      <c r="A2374" s="215"/>
      <c r="B2374" s="216" t="str">
        <f>IF(LEN(A2374)=0,"",INDEX('Smelter Look-up'!$A:$A,MATCH($A2374,'Smelter Look-up'!$E:$E,0)))</f>
        <v/>
      </c>
      <c r="C2374" s="220" t="str">
        <f>IF(LEN(A2374)=0,"",INDEX('Smelter Look-up'!$C:$C,MATCH($A2374,'Smelter Look-up'!$E:$E,0)))</f>
        <v/>
      </c>
      <c r="D2374" s="216"/>
      <c r="E2374" s="216" t="str">
        <f ca="1">IF(ISERROR($V2374),"",OFFSET('Smelter Look-up'!$D$4,$V2374-4,0)&amp;"")</f>
        <v/>
      </c>
      <c r="F2374" s="216" t="str">
        <f ca="1">IF(ISERROR($V2374),"",OFFSET('Smelter Look-up'!$E$4,$V2374-4,0))</f>
        <v/>
      </c>
      <c r="G2374" s="216" t="str">
        <f ca="1">IF(C2374=$X$4,"Enter smelter details", IF(ISERROR($V2374),"",OFFSET('Smelter Look-up'!$F$4,$V2374-4,0)))</f>
        <v/>
      </c>
      <c r="H2374" s="217" t="str">
        <f ca="1">IF(ISERROR($V2374),"",OFFSET('Smelter Look-up'!$G$4,$V2374-4,0))</f>
        <v/>
      </c>
      <c r="I2374" s="218" t="str">
        <f ca="1">IF(ISERROR($V2374),"",OFFSET('Smelter Look-up'!$H$4,$V2374-4,0))</f>
        <v/>
      </c>
      <c r="J2374" s="218" t="str">
        <f ca="1">IF(ISERROR($V2374),"",OFFSET('Smelter Look-up'!$I$4,$V2374-4,0))</f>
        <v/>
      </c>
      <c r="K2374" s="267"/>
      <c r="L2374" s="267"/>
      <c r="M2374" s="267"/>
      <c r="N2374" s="267"/>
      <c r="O2374" s="267"/>
      <c r="P2374" s="219"/>
      <c r="Q2374" s="268"/>
      <c r="R2374" s="216" t="str">
        <f ca="1">IF(ISERROR($V2374),"",OFFSET('Smelter Look-up'!$C$4,$V2374-4,0)&amp;"")</f>
        <v/>
      </c>
      <c r="S2374" s="224" t="str">
        <f t="shared" ca="1" si="114"/>
        <v/>
      </c>
      <c r="T2374" s="224" t="str">
        <f ca="1">IF(B2374="","",IF(ISERROR(MATCH($J2374,SorP!$B$1:$B$6230,0)),"",INDIRECT("'SorP'!$A$"&amp;MATCH($J2374,SorP!$B$1:$B$6230,0))))</f>
        <v/>
      </c>
      <c r="U2374" s="239"/>
      <c r="V2374" s="269" t="e">
        <f>IF(C2374="",NA(),MATCH($B2374&amp;$C2374,'Smelter Look-up'!$J:$J,0))</f>
        <v>#N/A</v>
      </c>
      <c r="W2374" s="270"/>
      <c r="X2374" s="270">
        <f t="shared" ca="1" si="115"/>
        <v>0</v>
      </c>
      <c r="Y2374" s="270"/>
      <c r="Z2374" s="270"/>
      <c r="AB2374" s="272" t="str">
        <f t="shared" si="116"/>
        <v/>
      </c>
    </row>
    <row r="2375" spans="1:28" s="271" customFormat="1" ht="20.25">
      <c r="A2375" s="215"/>
      <c r="B2375" s="216" t="str">
        <f>IF(LEN(A2375)=0,"",INDEX('Smelter Look-up'!$A:$A,MATCH($A2375,'Smelter Look-up'!$E:$E,0)))</f>
        <v/>
      </c>
      <c r="C2375" s="220" t="str">
        <f>IF(LEN(A2375)=0,"",INDEX('Smelter Look-up'!$C:$C,MATCH($A2375,'Smelter Look-up'!$E:$E,0)))</f>
        <v/>
      </c>
      <c r="D2375" s="216"/>
      <c r="E2375" s="216" t="str">
        <f ca="1">IF(ISERROR($V2375),"",OFFSET('Smelter Look-up'!$D$4,$V2375-4,0)&amp;"")</f>
        <v/>
      </c>
      <c r="F2375" s="216" t="str">
        <f ca="1">IF(ISERROR($V2375),"",OFFSET('Smelter Look-up'!$E$4,$V2375-4,0))</f>
        <v/>
      </c>
      <c r="G2375" s="216" t="str">
        <f ca="1">IF(C2375=$X$4,"Enter smelter details", IF(ISERROR($V2375),"",OFFSET('Smelter Look-up'!$F$4,$V2375-4,0)))</f>
        <v/>
      </c>
      <c r="H2375" s="217" t="str">
        <f ca="1">IF(ISERROR($V2375),"",OFFSET('Smelter Look-up'!$G$4,$V2375-4,0))</f>
        <v/>
      </c>
      <c r="I2375" s="218" t="str">
        <f ca="1">IF(ISERROR($V2375),"",OFFSET('Smelter Look-up'!$H$4,$V2375-4,0))</f>
        <v/>
      </c>
      <c r="J2375" s="218" t="str">
        <f ca="1">IF(ISERROR($V2375),"",OFFSET('Smelter Look-up'!$I$4,$V2375-4,0))</f>
        <v/>
      </c>
      <c r="K2375" s="267"/>
      <c r="L2375" s="267"/>
      <c r="M2375" s="267"/>
      <c r="N2375" s="267"/>
      <c r="O2375" s="267"/>
      <c r="P2375" s="219"/>
      <c r="Q2375" s="268"/>
      <c r="R2375" s="216" t="str">
        <f ca="1">IF(ISERROR($V2375),"",OFFSET('Smelter Look-up'!$C$4,$V2375-4,0)&amp;"")</f>
        <v/>
      </c>
      <c r="S2375" s="224" t="str">
        <f t="shared" ca="1" si="114"/>
        <v/>
      </c>
      <c r="T2375" s="224" t="str">
        <f ca="1">IF(B2375="","",IF(ISERROR(MATCH($J2375,SorP!$B$1:$B$6230,0)),"",INDIRECT("'SorP'!$A$"&amp;MATCH($J2375,SorP!$B$1:$B$6230,0))))</f>
        <v/>
      </c>
      <c r="U2375" s="239"/>
      <c r="V2375" s="269" t="e">
        <f>IF(C2375="",NA(),MATCH($B2375&amp;$C2375,'Smelter Look-up'!$J:$J,0))</f>
        <v>#N/A</v>
      </c>
      <c r="W2375" s="270"/>
      <c r="X2375" s="270">
        <f t="shared" ca="1" si="115"/>
        <v>0</v>
      </c>
      <c r="Y2375" s="270"/>
      <c r="Z2375" s="270"/>
      <c r="AB2375" s="272" t="str">
        <f t="shared" si="116"/>
        <v/>
      </c>
    </row>
    <row r="2376" spans="1:28" s="271" customFormat="1" ht="20.25">
      <c r="A2376" s="215"/>
      <c r="B2376" s="216" t="str">
        <f>IF(LEN(A2376)=0,"",INDEX('Smelter Look-up'!$A:$A,MATCH($A2376,'Smelter Look-up'!$E:$E,0)))</f>
        <v/>
      </c>
      <c r="C2376" s="220" t="str">
        <f>IF(LEN(A2376)=0,"",INDEX('Smelter Look-up'!$C:$C,MATCH($A2376,'Smelter Look-up'!$E:$E,0)))</f>
        <v/>
      </c>
      <c r="D2376" s="216"/>
      <c r="E2376" s="216" t="str">
        <f ca="1">IF(ISERROR($V2376),"",OFFSET('Smelter Look-up'!$D$4,$V2376-4,0)&amp;"")</f>
        <v/>
      </c>
      <c r="F2376" s="216" t="str">
        <f ca="1">IF(ISERROR($V2376),"",OFFSET('Smelter Look-up'!$E$4,$V2376-4,0))</f>
        <v/>
      </c>
      <c r="G2376" s="216" t="str">
        <f ca="1">IF(C2376=$X$4,"Enter smelter details", IF(ISERROR($V2376),"",OFFSET('Smelter Look-up'!$F$4,$V2376-4,0)))</f>
        <v/>
      </c>
      <c r="H2376" s="217" t="str">
        <f ca="1">IF(ISERROR($V2376),"",OFFSET('Smelter Look-up'!$G$4,$V2376-4,0))</f>
        <v/>
      </c>
      <c r="I2376" s="218" t="str">
        <f ca="1">IF(ISERROR($V2376),"",OFFSET('Smelter Look-up'!$H$4,$V2376-4,0))</f>
        <v/>
      </c>
      <c r="J2376" s="218" t="str">
        <f ca="1">IF(ISERROR($V2376),"",OFFSET('Smelter Look-up'!$I$4,$V2376-4,0))</f>
        <v/>
      </c>
      <c r="K2376" s="267"/>
      <c r="L2376" s="267"/>
      <c r="M2376" s="267"/>
      <c r="N2376" s="267"/>
      <c r="O2376" s="267"/>
      <c r="P2376" s="219"/>
      <c r="Q2376" s="268"/>
      <c r="R2376" s="216" t="str">
        <f ca="1">IF(ISERROR($V2376),"",OFFSET('Smelter Look-up'!$C$4,$V2376-4,0)&amp;"")</f>
        <v/>
      </c>
      <c r="S2376" s="224" t="str">
        <f t="shared" ca="1" si="114"/>
        <v/>
      </c>
      <c r="T2376" s="224" t="str">
        <f ca="1">IF(B2376="","",IF(ISERROR(MATCH($J2376,SorP!$B$1:$B$6230,0)),"",INDIRECT("'SorP'!$A$"&amp;MATCH($J2376,SorP!$B$1:$B$6230,0))))</f>
        <v/>
      </c>
      <c r="U2376" s="239"/>
      <c r="V2376" s="269" t="e">
        <f>IF(C2376="",NA(),MATCH($B2376&amp;$C2376,'Smelter Look-up'!$J:$J,0))</f>
        <v>#N/A</v>
      </c>
      <c r="W2376" s="270"/>
      <c r="X2376" s="270">
        <f t="shared" ca="1" si="115"/>
        <v>0</v>
      </c>
      <c r="Y2376" s="270"/>
      <c r="Z2376" s="270"/>
      <c r="AB2376" s="272" t="str">
        <f t="shared" si="116"/>
        <v/>
      </c>
    </row>
    <row r="2377" spans="1:28" s="271" customFormat="1" ht="20.25">
      <c r="A2377" s="215"/>
      <c r="B2377" s="216" t="str">
        <f>IF(LEN(A2377)=0,"",INDEX('Smelter Look-up'!$A:$A,MATCH($A2377,'Smelter Look-up'!$E:$E,0)))</f>
        <v/>
      </c>
      <c r="C2377" s="220" t="str">
        <f>IF(LEN(A2377)=0,"",INDEX('Smelter Look-up'!$C:$C,MATCH($A2377,'Smelter Look-up'!$E:$E,0)))</f>
        <v/>
      </c>
      <c r="D2377" s="216"/>
      <c r="E2377" s="216" t="str">
        <f ca="1">IF(ISERROR($V2377),"",OFFSET('Smelter Look-up'!$D$4,$V2377-4,0)&amp;"")</f>
        <v/>
      </c>
      <c r="F2377" s="216" t="str">
        <f ca="1">IF(ISERROR($V2377),"",OFFSET('Smelter Look-up'!$E$4,$V2377-4,0))</f>
        <v/>
      </c>
      <c r="G2377" s="216" t="str">
        <f ca="1">IF(C2377=$X$4,"Enter smelter details", IF(ISERROR($V2377),"",OFFSET('Smelter Look-up'!$F$4,$V2377-4,0)))</f>
        <v/>
      </c>
      <c r="H2377" s="217" t="str">
        <f ca="1">IF(ISERROR($V2377),"",OFFSET('Smelter Look-up'!$G$4,$V2377-4,0))</f>
        <v/>
      </c>
      <c r="I2377" s="218" t="str">
        <f ca="1">IF(ISERROR($V2377),"",OFFSET('Smelter Look-up'!$H$4,$V2377-4,0))</f>
        <v/>
      </c>
      <c r="J2377" s="218" t="str">
        <f ca="1">IF(ISERROR($V2377),"",OFFSET('Smelter Look-up'!$I$4,$V2377-4,0))</f>
        <v/>
      </c>
      <c r="K2377" s="267"/>
      <c r="L2377" s="267"/>
      <c r="M2377" s="267"/>
      <c r="N2377" s="267"/>
      <c r="O2377" s="267"/>
      <c r="P2377" s="219"/>
      <c r="Q2377" s="268"/>
      <c r="R2377" s="216" t="str">
        <f ca="1">IF(ISERROR($V2377),"",OFFSET('Smelter Look-up'!$C$4,$V2377-4,0)&amp;"")</f>
        <v/>
      </c>
      <c r="S2377" s="224" t="str">
        <f t="shared" ca="1" si="114"/>
        <v/>
      </c>
      <c r="T2377" s="224" t="str">
        <f ca="1">IF(B2377="","",IF(ISERROR(MATCH($J2377,SorP!$B$1:$B$6230,0)),"",INDIRECT("'SorP'!$A$"&amp;MATCH($J2377,SorP!$B$1:$B$6230,0))))</f>
        <v/>
      </c>
      <c r="U2377" s="239"/>
      <c r="V2377" s="269" t="e">
        <f>IF(C2377="",NA(),MATCH($B2377&amp;$C2377,'Smelter Look-up'!$J:$J,0))</f>
        <v>#N/A</v>
      </c>
      <c r="W2377" s="270"/>
      <c r="X2377" s="270">
        <f t="shared" ca="1" si="115"/>
        <v>0</v>
      </c>
      <c r="Y2377" s="270"/>
      <c r="Z2377" s="270"/>
      <c r="AB2377" s="272" t="str">
        <f t="shared" si="116"/>
        <v/>
      </c>
    </row>
    <row r="2378" spans="1:28" s="271" customFormat="1" ht="20.25">
      <c r="A2378" s="215"/>
      <c r="B2378" s="216" t="str">
        <f>IF(LEN(A2378)=0,"",INDEX('Smelter Look-up'!$A:$A,MATCH($A2378,'Smelter Look-up'!$E:$E,0)))</f>
        <v/>
      </c>
      <c r="C2378" s="220" t="str">
        <f>IF(LEN(A2378)=0,"",INDEX('Smelter Look-up'!$C:$C,MATCH($A2378,'Smelter Look-up'!$E:$E,0)))</f>
        <v/>
      </c>
      <c r="D2378" s="216"/>
      <c r="E2378" s="216" t="str">
        <f ca="1">IF(ISERROR($V2378),"",OFFSET('Smelter Look-up'!$D$4,$V2378-4,0)&amp;"")</f>
        <v/>
      </c>
      <c r="F2378" s="216" t="str">
        <f ca="1">IF(ISERROR($V2378),"",OFFSET('Smelter Look-up'!$E$4,$V2378-4,0))</f>
        <v/>
      </c>
      <c r="G2378" s="216" t="str">
        <f ca="1">IF(C2378=$X$4,"Enter smelter details", IF(ISERROR($V2378),"",OFFSET('Smelter Look-up'!$F$4,$V2378-4,0)))</f>
        <v/>
      </c>
      <c r="H2378" s="217" t="str">
        <f ca="1">IF(ISERROR($V2378),"",OFFSET('Smelter Look-up'!$G$4,$V2378-4,0))</f>
        <v/>
      </c>
      <c r="I2378" s="218" t="str">
        <f ca="1">IF(ISERROR($V2378),"",OFFSET('Smelter Look-up'!$H$4,$V2378-4,0))</f>
        <v/>
      </c>
      <c r="J2378" s="218" t="str">
        <f ca="1">IF(ISERROR($V2378),"",OFFSET('Smelter Look-up'!$I$4,$V2378-4,0))</f>
        <v/>
      </c>
      <c r="K2378" s="267"/>
      <c r="L2378" s="267"/>
      <c r="M2378" s="267"/>
      <c r="N2378" s="267"/>
      <c r="O2378" s="267"/>
      <c r="P2378" s="219"/>
      <c r="Q2378" s="268"/>
      <c r="R2378" s="216" t="str">
        <f ca="1">IF(ISERROR($V2378),"",OFFSET('Smelter Look-up'!$C$4,$V2378-4,0)&amp;"")</f>
        <v/>
      </c>
      <c r="S2378" s="224" t="str">
        <f t="shared" ca="1" si="114"/>
        <v/>
      </c>
      <c r="T2378" s="224" t="str">
        <f ca="1">IF(B2378="","",IF(ISERROR(MATCH($J2378,SorP!$B$1:$B$6230,0)),"",INDIRECT("'SorP'!$A$"&amp;MATCH($J2378,SorP!$B$1:$B$6230,0))))</f>
        <v/>
      </c>
      <c r="U2378" s="239"/>
      <c r="V2378" s="269" t="e">
        <f>IF(C2378="",NA(),MATCH($B2378&amp;$C2378,'Smelter Look-up'!$J:$J,0))</f>
        <v>#N/A</v>
      </c>
      <c r="W2378" s="270"/>
      <c r="X2378" s="270">
        <f t="shared" ca="1" si="115"/>
        <v>0</v>
      </c>
      <c r="Y2378" s="270"/>
      <c r="Z2378" s="270"/>
      <c r="AB2378" s="272" t="str">
        <f t="shared" si="116"/>
        <v/>
      </c>
    </row>
    <row r="2379" spans="1:28" s="271" customFormat="1" ht="20.25">
      <c r="A2379" s="215"/>
      <c r="B2379" s="216" t="str">
        <f>IF(LEN(A2379)=0,"",INDEX('Smelter Look-up'!$A:$A,MATCH($A2379,'Smelter Look-up'!$E:$E,0)))</f>
        <v/>
      </c>
      <c r="C2379" s="220" t="str">
        <f>IF(LEN(A2379)=0,"",INDEX('Smelter Look-up'!$C:$C,MATCH($A2379,'Smelter Look-up'!$E:$E,0)))</f>
        <v/>
      </c>
      <c r="D2379" s="216"/>
      <c r="E2379" s="216" t="str">
        <f ca="1">IF(ISERROR($V2379),"",OFFSET('Smelter Look-up'!$D$4,$V2379-4,0)&amp;"")</f>
        <v/>
      </c>
      <c r="F2379" s="216" t="str">
        <f ca="1">IF(ISERROR($V2379),"",OFFSET('Smelter Look-up'!$E$4,$V2379-4,0))</f>
        <v/>
      </c>
      <c r="G2379" s="216" t="str">
        <f ca="1">IF(C2379=$X$4,"Enter smelter details", IF(ISERROR($V2379),"",OFFSET('Smelter Look-up'!$F$4,$V2379-4,0)))</f>
        <v/>
      </c>
      <c r="H2379" s="217" t="str">
        <f ca="1">IF(ISERROR($V2379),"",OFFSET('Smelter Look-up'!$G$4,$V2379-4,0))</f>
        <v/>
      </c>
      <c r="I2379" s="218" t="str">
        <f ca="1">IF(ISERROR($V2379),"",OFFSET('Smelter Look-up'!$H$4,$V2379-4,0))</f>
        <v/>
      </c>
      <c r="J2379" s="218" t="str">
        <f ca="1">IF(ISERROR($V2379),"",OFFSET('Smelter Look-up'!$I$4,$V2379-4,0))</f>
        <v/>
      </c>
      <c r="K2379" s="267"/>
      <c r="L2379" s="267"/>
      <c r="M2379" s="267"/>
      <c r="N2379" s="267"/>
      <c r="O2379" s="267"/>
      <c r="P2379" s="219"/>
      <c r="Q2379" s="268"/>
      <c r="R2379" s="216" t="str">
        <f ca="1">IF(ISERROR($V2379),"",OFFSET('Smelter Look-up'!$C$4,$V2379-4,0)&amp;"")</f>
        <v/>
      </c>
      <c r="S2379" s="224" t="str">
        <f t="shared" ca="1" si="114"/>
        <v/>
      </c>
      <c r="T2379" s="224" t="str">
        <f ca="1">IF(B2379="","",IF(ISERROR(MATCH($J2379,SorP!$B$1:$B$6230,0)),"",INDIRECT("'SorP'!$A$"&amp;MATCH($J2379,SorP!$B$1:$B$6230,0))))</f>
        <v/>
      </c>
      <c r="U2379" s="239"/>
      <c r="V2379" s="269" t="e">
        <f>IF(C2379="",NA(),MATCH($B2379&amp;$C2379,'Smelter Look-up'!$J:$J,0))</f>
        <v>#N/A</v>
      </c>
      <c r="W2379" s="270"/>
      <c r="X2379" s="270">
        <f t="shared" ca="1" si="115"/>
        <v>0</v>
      </c>
      <c r="Y2379" s="270"/>
      <c r="Z2379" s="270"/>
      <c r="AB2379" s="272" t="str">
        <f t="shared" si="116"/>
        <v/>
      </c>
    </row>
    <row r="2380" spans="1:28" s="271" customFormat="1" ht="20.25">
      <c r="A2380" s="215"/>
      <c r="B2380" s="216" t="str">
        <f>IF(LEN(A2380)=0,"",INDEX('Smelter Look-up'!$A:$A,MATCH($A2380,'Smelter Look-up'!$E:$E,0)))</f>
        <v/>
      </c>
      <c r="C2380" s="220" t="str">
        <f>IF(LEN(A2380)=0,"",INDEX('Smelter Look-up'!$C:$C,MATCH($A2380,'Smelter Look-up'!$E:$E,0)))</f>
        <v/>
      </c>
      <c r="D2380" s="216"/>
      <c r="E2380" s="216" t="str">
        <f ca="1">IF(ISERROR($V2380),"",OFFSET('Smelter Look-up'!$D$4,$V2380-4,0)&amp;"")</f>
        <v/>
      </c>
      <c r="F2380" s="216" t="str">
        <f ca="1">IF(ISERROR($V2380),"",OFFSET('Smelter Look-up'!$E$4,$V2380-4,0))</f>
        <v/>
      </c>
      <c r="G2380" s="216" t="str">
        <f ca="1">IF(C2380=$X$4,"Enter smelter details", IF(ISERROR($V2380),"",OFFSET('Smelter Look-up'!$F$4,$V2380-4,0)))</f>
        <v/>
      </c>
      <c r="H2380" s="217" t="str">
        <f ca="1">IF(ISERROR($V2380),"",OFFSET('Smelter Look-up'!$G$4,$V2380-4,0))</f>
        <v/>
      </c>
      <c r="I2380" s="218" t="str">
        <f ca="1">IF(ISERROR($V2380),"",OFFSET('Smelter Look-up'!$H$4,$V2380-4,0))</f>
        <v/>
      </c>
      <c r="J2380" s="218" t="str">
        <f ca="1">IF(ISERROR($V2380),"",OFFSET('Smelter Look-up'!$I$4,$V2380-4,0))</f>
        <v/>
      </c>
      <c r="K2380" s="267"/>
      <c r="L2380" s="267"/>
      <c r="M2380" s="267"/>
      <c r="N2380" s="267"/>
      <c r="O2380" s="267"/>
      <c r="P2380" s="219"/>
      <c r="Q2380" s="268"/>
      <c r="R2380" s="216" t="str">
        <f ca="1">IF(ISERROR($V2380),"",OFFSET('Smelter Look-up'!$C$4,$V2380-4,0)&amp;"")</f>
        <v/>
      </c>
      <c r="S2380" s="224" t="str">
        <f t="shared" ca="1" si="114"/>
        <v/>
      </c>
      <c r="T2380" s="224" t="str">
        <f ca="1">IF(B2380="","",IF(ISERROR(MATCH($J2380,SorP!$B$1:$B$6230,0)),"",INDIRECT("'SorP'!$A$"&amp;MATCH($J2380,SorP!$B$1:$B$6230,0))))</f>
        <v/>
      </c>
      <c r="U2380" s="239"/>
      <c r="V2380" s="269" t="e">
        <f>IF(C2380="",NA(),MATCH($B2380&amp;$C2380,'Smelter Look-up'!$J:$J,0))</f>
        <v>#N/A</v>
      </c>
      <c r="W2380" s="270"/>
      <c r="X2380" s="270">
        <f t="shared" ca="1" si="115"/>
        <v>0</v>
      </c>
      <c r="Y2380" s="270"/>
      <c r="Z2380" s="270"/>
      <c r="AB2380" s="272" t="str">
        <f t="shared" si="116"/>
        <v/>
      </c>
    </row>
    <row r="2381" spans="1:28" s="271" customFormat="1" ht="20.25">
      <c r="A2381" s="215"/>
      <c r="B2381" s="216" t="str">
        <f>IF(LEN(A2381)=0,"",INDEX('Smelter Look-up'!$A:$A,MATCH($A2381,'Smelter Look-up'!$E:$E,0)))</f>
        <v/>
      </c>
      <c r="C2381" s="220" t="str">
        <f>IF(LEN(A2381)=0,"",INDEX('Smelter Look-up'!$C:$C,MATCH($A2381,'Smelter Look-up'!$E:$E,0)))</f>
        <v/>
      </c>
      <c r="D2381" s="216"/>
      <c r="E2381" s="216" t="str">
        <f ca="1">IF(ISERROR($V2381),"",OFFSET('Smelter Look-up'!$D$4,$V2381-4,0)&amp;"")</f>
        <v/>
      </c>
      <c r="F2381" s="216" t="str">
        <f ca="1">IF(ISERROR($V2381),"",OFFSET('Smelter Look-up'!$E$4,$V2381-4,0))</f>
        <v/>
      </c>
      <c r="G2381" s="216" t="str">
        <f ca="1">IF(C2381=$X$4,"Enter smelter details", IF(ISERROR($V2381),"",OFFSET('Smelter Look-up'!$F$4,$V2381-4,0)))</f>
        <v/>
      </c>
      <c r="H2381" s="217" t="str">
        <f ca="1">IF(ISERROR($V2381),"",OFFSET('Smelter Look-up'!$G$4,$V2381-4,0))</f>
        <v/>
      </c>
      <c r="I2381" s="218" t="str">
        <f ca="1">IF(ISERROR($V2381),"",OFFSET('Smelter Look-up'!$H$4,$V2381-4,0))</f>
        <v/>
      </c>
      <c r="J2381" s="218" t="str">
        <f ca="1">IF(ISERROR($V2381),"",OFFSET('Smelter Look-up'!$I$4,$V2381-4,0))</f>
        <v/>
      </c>
      <c r="K2381" s="267"/>
      <c r="L2381" s="267"/>
      <c r="M2381" s="267"/>
      <c r="N2381" s="267"/>
      <c r="O2381" s="267"/>
      <c r="P2381" s="219"/>
      <c r="Q2381" s="268"/>
      <c r="R2381" s="216" t="str">
        <f ca="1">IF(ISERROR($V2381),"",OFFSET('Smelter Look-up'!$C$4,$V2381-4,0)&amp;"")</f>
        <v/>
      </c>
      <c r="S2381" s="224" t="str">
        <f t="shared" ca="1" si="114"/>
        <v/>
      </c>
      <c r="T2381" s="224" t="str">
        <f ca="1">IF(B2381="","",IF(ISERROR(MATCH($J2381,SorP!$B$1:$B$6230,0)),"",INDIRECT("'SorP'!$A$"&amp;MATCH($J2381,SorP!$B$1:$B$6230,0))))</f>
        <v/>
      </c>
      <c r="U2381" s="239"/>
      <c r="V2381" s="269" t="e">
        <f>IF(C2381="",NA(),MATCH($B2381&amp;$C2381,'Smelter Look-up'!$J:$J,0))</f>
        <v>#N/A</v>
      </c>
      <c r="W2381" s="270"/>
      <c r="X2381" s="270">
        <f t="shared" ca="1" si="115"/>
        <v>0</v>
      </c>
      <c r="Y2381" s="270"/>
      <c r="Z2381" s="270"/>
      <c r="AB2381" s="272" t="str">
        <f t="shared" si="116"/>
        <v/>
      </c>
    </row>
    <row r="2382" spans="1:28" s="271" customFormat="1" ht="20.25">
      <c r="A2382" s="215"/>
      <c r="B2382" s="216" t="str">
        <f>IF(LEN(A2382)=0,"",INDEX('Smelter Look-up'!$A:$A,MATCH($A2382,'Smelter Look-up'!$E:$E,0)))</f>
        <v/>
      </c>
      <c r="C2382" s="220" t="str">
        <f>IF(LEN(A2382)=0,"",INDEX('Smelter Look-up'!$C:$C,MATCH($A2382,'Smelter Look-up'!$E:$E,0)))</f>
        <v/>
      </c>
      <c r="D2382" s="216"/>
      <c r="E2382" s="216" t="str">
        <f ca="1">IF(ISERROR($V2382),"",OFFSET('Smelter Look-up'!$D$4,$V2382-4,0)&amp;"")</f>
        <v/>
      </c>
      <c r="F2382" s="216" t="str">
        <f ca="1">IF(ISERROR($V2382),"",OFFSET('Smelter Look-up'!$E$4,$V2382-4,0))</f>
        <v/>
      </c>
      <c r="G2382" s="216" t="str">
        <f ca="1">IF(C2382=$X$4,"Enter smelter details", IF(ISERROR($V2382),"",OFFSET('Smelter Look-up'!$F$4,$V2382-4,0)))</f>
        <v/>
      </c>
      <c r="H2382" s="217" t="str">
        <f ca="1">IF(ISERROR($V2382),"",OFFSET('Smelter Look-up'!$G$4,$V2382-4,0))</f>
        <v/>
      </c>
      <c r="I2382" s="218" t="str">
        <f ca="1">IF(ISERROR($V2382),"",OFFSET('Smelter Look-up'!$H$4,$V2382-4,0))</f>
        <v/>
      </c>
      <c r="J2382" s="218" t="str">
        <f ca="1">IF(ISERROR($V2382),"",OFFSET('Smelter Look-up'!$I$4,$V2382-4,0))</f>
        <v/>
      </c>
      <c r="K2382" s="267"/>
      <c r="L2382" s="267"/>
      <c r="M2382" s="267"/>
      <c r="N2382" s="267"/>
      <c r="O2382" s="267"/>
      <c r="P2382" s="219"/>
      <c r="Q2382" s="268"/>
      <c r="R2382" s="216" t="str">
        <f ca="1">IF(ISERROR($V2382),"",OFFSET('Smelter Look-up'!$C$4,$V2382-4,0)&amp;"")</f>
        <v/>
      </c>
      <c r="S2382" s="224" t="str">
        <f t="shared" ca="1" si="114"/>
        <v/>
      </c>
      <c r="T2382" s="224" t="str">
        <f ca="1">IF(B2382="","",IF(ISERROR(MATCH($J2382,SorP!$B$1:$B$6230,0)),"",INDIRECT("'SorP'!$A$"&amp;MATCH($J2382,SorP!$B$1:$B$6230,0))))</f>
        <v/>
      </c>
      <c r="U2382" s="239"/>
      <c r="V2382" s="269" t="e">
        <f>IF(C2382="",NA(),MATCH($B2382&amp;$C2382,'Smelter Look-up'!$J:$J,0))</f>
        <v>#N/A</v>
      </c>
      <c r="W2382" s="270"/>
      <c r="X2382" s="270">
        <f t="shared" ca="1" si="115"/>
        <v>0</v>
      </c>
      <c r="Y2382" s="270"/>
      <c r="Z2382" s="270"/>
      <c r="AB2382" s="272" t="str">
        <f t="shared" si="116"/>
        <v/>
      </c>
    </row>
    <row r="2383" spans="1:28" s="271" customFormat="1" ht="20.25">
      <c r="A2383" s="215"/>
      <c r="B2383" s="216" t="str">
        <f>IF(LEN(A2383)=0,"",INDEX('Smelter Look-up'!$A:$A,MATCH($A2383,'Smelter Look-up'!$E:$E,0)))</f>
        <v/>
      </c>
      <c r="C2383" s="220" t="str">
        <f>IF(LEN(A2383)=0,"",INDEX('Smelter Look-up'!$C:$C,MATCH($A2383,'Smelter Look-up'!$E:$E,0)))</f>
        <v/>
      </c>
      <c r="D2383" s="216"/>
      <c r="E2383" s="216" t="str">
        <f ca="1">IF(ISERROR($V2383),"",OFFSET('Smelter Look-up'!$D$4,$V2383-4,0)&amp;"")</f>
        <v/>
      </c>
      <c r="F2383" s="216" t="str">
        <f ca="1">IF(ISERROR($V2383),"",OFFSET('Smelter Look-up'!$E$4,$V2383-4,0))</f>
        <v/>
      </c>
      <c r="G2383" s="216" t="str">
        <f ca="1">IF(C2383=$X$4,"Enter smelter details", IF(ISERROR($V2383),"",OFFSET('Smelter Look-up'!$F$4,$V2383-4,0)))</f>
        <v/>
      </c>
      <c r="H2383" s="217" t="str">
        <f ca="1">IF(ISERROR($V2383),"",OFFSET('Smelter Look-up'!$G$4,$V2383-4,0))</f>
        <v/>
      </c>
      <c r="I2383" s="218" t="str">
        <f ca="1">IF(ISERROR($V2383),"",OFFSET('Smelter Look-up'!$H$4,$V2383-4,0))</f>
        <v/>
      </c>
      <c r="J2383" s="218" t="str">
        <f ca="1">IF(ISERROR($V2383),"",OFFSET('Smelter Look-up'!$I$4,$V2383-4,0))</f>
        <v/>
      </c>
      <c r="K2383" s="267"/>
      <c r="L2383" s="267"/>
      <c r="M2383" s="267"/>
      <c r="N2383" s="267"/>
      <c r="O2383" s="267"/>
      <c r="P2383" s="219"/>
      <c r="Q2383" s="268"/>
      <c r="R2383" s="216" t="str">
        <f ca="1">IF(ISERROR($V2383),"",OFFSET('Smelter Look-up'!$C$4,$V2383-4,0)&amp;"")</f>
        <v/>
      </c>
      <c r="S2383" s="224" t="str">
        <f t="shared" ca="1" si="114"/>
        <v/>
      </c>
      <c r="T2383" s="224" t="str">
        <f ca="1">IF(B2383="","",IF(ISERROR(MATCH($J2383,SorP!$B$1:$B$6230,0)),"",INDIRECT("'SorP'!$A$"&amp;MATCH($J2383,SorP!$B$1:$B$6230,0))))</f>
        <v/>
      </c>
      <c r="U2383" s="239"/>
      <c r="V2383" s="269" t="e">
        <f>IF(C2383="",NA(),MATCH($B2383&amp;$C2383,'Smelter Look-up'!$J:$J,0))</f>
        <v>#N/A</v>
      </c>
      <c r="W2383" s="270"/>
      <c r="X2383" s="270">
        <f t="shared" ca="1" si="115"/>
        <v>0</v>
      </c>
      <c r="Y2383" s="270"/>
      <c r="Z2383" s="270"/>
      <c r="AB2383" s="272" t="str">
        <f t="shared" si="116"/>
        <v/>
      </c>
    </row>
    <row r="2384" spans="1:28" s="271" customFormat="1" ht="20.25">
      <c r="A2384" s="215"/>
      <c r="B2384" s="216" t="str">
        <f>IF(LEN(A2384)=0,"",INDEX('Smelter Look-up'!$A:$A,MATCH($A2384,'Smelter Look-up'!$E:$E,0)))</f>
        <v/>
      </c>
      <c r="C2384" s="220" t="str">
        <f>IF(LEN(A2384)=0,"",INDEX('Smelter Look-up'!$C:$C,MATCH($A2384,'Smelter Look-up'!$E:$E,0)))</f>
        <v/>
      </c>
      <c r="D2384" s="216"/>
      <c r="E2384" s="216" t="str">
        <f ca="1">IF(ISERROR($V2384),"",OFFSET('Smelter Look-up'!$D$4,$V2384-4,0)&amp;"")</f>
        <v/>
      </c>
      <c r="F2384" s="216" t="str">
        <f ca="1">IF(ISERROR($V2384),"",OFFSET('Smelter Look-up'!$E$4,$V2384-4,0))</f>
        <v/>
      </c>
      <c r="G2384" s="216" t="str">
        <f ca="1">IF(C2384=$X$4,"Enter smelter details", IF(ISERROR($V2384),"",OFFSET('Smelter Look-up'!$F$4,$V2384-4,0)))</f>
        <v/>
      </c>
      <c r="H2384" s="217" t="str">
        <f ca="1">IF(ISERROR($V2384),"",OFFSET('Smelter Look-up'!$G$4,$V2384-4,0))</f>
        <v/>
      </c>
      <c r="I2384" s="218" t="str">
        <f ca="1">IF(ISERROR($V2384),"",OFFSET('Smelter Look-up'!$H$4,$V2384-4,0))</f>
        <v/>
      </c>
      <c r="J2384" s="218" t="str">
        <f ca="1">IF(ISERROR($V2384),"",OFFSET('Smelter Look-up'!$I$4,$V2384-4,0))</f>
        <v/>
      </c>
      <c r="K2384" s="267"/>
      <c r="L2384" s="267"/>
      <c r="M2384" s="267"/>
      <c r="N2384" s="267"/>
      <c r="O2384" s="267"/>
      <c r="P2384" s="219"/>
      <c r="Q2384" s="268"/>
      <c r="R2384" s="216" t="str">
        <f ca="1">IF(ISERROR($V2384),"",OFFSET('Smelter Look-up'!$C$4,$V2384-4,0)&amp;"")</f>
        <v/>
      </c>
      <c r="S2384" s="224" t="str">
        <f t="shared" ca="1" si="114"/>
        <v/>
      </c>
      <c r="T2384" s="224" t="str">
        <f ca="1">IF(B2384="","",IF(ISERROR(MATCH($J2384,SorP!$B$1:$B$6230,0)),"",INDIRECT("'SorP'!$A$"&amp;MATCH($J2384,SorP!$B$1:$B$6230,0))))</f>
        <v/>
      </c>
      <c r="U2384" s="239"/>
      <c r="V2384" s="269" t="e">
        <f>IF(C2384="",NA(),MATCH($B2384&amp;$C2384,'Smelter Look-up'!$J:$J,0))</f>
        <v>#N/A</v>
      </c>
      <c r="W2384" s="270"/>
      <c r="X2384" s="270">
        <f t="shared" ca="1" si="115"/>
        <v>0</v>
      </c>
      <c r="Y2384" s="270"/>
      <c r="Z2384" s="270"/>
      <c r="AB2384" s="272" t="str">
        <f t="shared" si="116"/>
        <v/>
      </c>
    </row>
    <row r="2385" spans="1:28" s="271" customFormat="1" ht="20.25">
      <c r="A2385" s="215"/>
      <c r="B2385" s="216" t="str">
        <f>IF(LEN(A2385)=0,"",INDEX('Smelter Look-up'!$A:$A,MATCH($A2385,'Smelter Look-up'!$E:$E,0)))</f>
        <v/>
      </c>
      <c r="C2385" s="220" t="str">
        <f>IF(LEN(A2385)=0,"",INDEX('Smelter Look-up'!$C:$C,MATCH($A2385,'Smelter Look-up'!$E:$E,0)))</f>
        <v/>
      </c>
      <c r="D2385" s="216"/>
      <c r="E2385" s="216" t="str">
        <f ca="1">IF(ISERROR($V2385),"",OFFSET('Smelter Look-up'!$D$4,$V2385-4,0)&amp;"")</f>
        <v/>
      </c>
      <c r="F2385" s="216" t="str">
        <f ca="1">IF(ISERROR($V2385),"",OFFSET('Smelter Look-up'!$E$4,$V2385-4,0))</f>
        <v/>
      </c>
      <c r="G2385" s="216" t="str">
        <f ca="1">IF(C2385=$X$4,"Enter smelter details", IF(ISERROR($V2385),"",OFFSET('Smelter Look-up'!$F$4,$V2385-4,0)))</f>
        <v/>
      </c>
      <c r="H2385" s="217" t="str">
        <f ca="1">IF(ISERROR($V2385),"",OFFSET('Smelter Look-up'!$G$4,$V2385-4,0))</f>
        <v/>
      </c>
      <c r="I2385" s="218" t="str">
        <f ca="1">IF(ISERROR($V2385),"",OFFSET('Smelter Look-up'!$H$4,$V2385-4,0))</f>
        <v/>
      </c>
      <c r="J2385" s="218" t="str">
        <f ca="1">IF(ISERROR($V2385),"",OFFSET('Smelter Look-up'!$I$4,$V2385-4,0))</f>
        <v/>
      </c>
      <c r="K2385" s="267"/>
      <c r="L2385" s="267"/>
      <c r="M2385" s="267"/>
      <c r="N2385" s="267"/>
      <c r="O2385" s="267"/>
      <c r="P2385" s="219"/>
      <c r="Q2385" s="268"/>
      <c r="R2385" s="216" t="str">
        <f ca="1">IF(ISERROR($V2385),"",OFFSET('Smelter Look-up'!$C$4,$V2385-4,0)&amp;"")</f>
        <v/>
      </c>
      <c r="S2385" s="224" t="str">
        <f t="shared" ca="1" si="114"/>
        <v/>
      </c>
      <c r="T2385" s="224" t="str">
        <f ca="1">IF(B2385="","",IF(ISERROR(MATCH($J2385,SorP!$B$1:$B$6230,0)),"",INDIRECT("'SorP'!$A$"&amp;MATCH($J2385,SorP!$B$1:$B$6230,0))))</f>
        <v/>
      </c>
      <c r="U2385" s="239"/>
      <c r="V2385" s="269" t="e">
        <f>IF(C2385="",NA(),MATCH($B2385&amp;$C2385,'Smelter Look-up'!$J:$J,0))</f>
        <v>#N/A</v>
      </c>
      <c r="W2385" s="270"/>
      <c r="X2385" s="270">
        <f t="shared" ca="1" si="115"/>
        <v>0</v>
      </c>
      <c r="Y2385" s="270"/>
      <c r="Z2385" s="270"/>
      <c r="AB2385" s="272" t="str">
        <f t="shared" si="116"/>
        <v/>
      </c>
    </row>
    <row r="2386" spans="1:28" s="271" customFormat="1" ht="20.25">
      <c r="A2386" s="215"/>
      <c r="B2386" s="216" t="str">
        <f>IF(LEN(A2386)=0,"",INDEX('Smelter Look-up'!$A:$A,MATCH($A2386,'Smelter Look-up'!$E:$E,0)))</f>
        <v/>
      </c>
      <c r="C2386" s="220" t="str">
        <f>IF(LEN(A2386)=0,"",INDEX('Smelter Look-up'!$C:$C,MATCH($A2386,'Smelter Look-up'!$E:$E,0)))</f>
        <v/>
      </c>
      <c r="D2386" s="216"/>
      <c r="E2386" s="216" t="str">
        <f ca="1">IF(ISERROR($V2386),"",OFFSET('Smelter Look-up'!$D$4,$V2386-4,0)&amp;"")</f>
        <v/>
      </c>
      <c r="F2386" s="216" t="str">
        <f ca="1">IF(ISERROR($V2386),"",OFFSET('Smelter Look-up'!$E$4,$V2386-4,0))</f>
        <v/>
      </c>
      <c r="G2386" s="216" t="str">
        <f ca="1">IF(C2386=$X$4,"Enter smelter details", IF(ISERROR($V2386),"",OFFSET('Smelter Look-up'!$F$4,$V2386-4,0)))</f>
        <v/>
      </c>
      <c r="H2386" s="217" t="str">
        <f ca="1">IF(ISERROR($V2386),"",OFFSET('Smelter Look-up'!$G$4,$V2386-4,0))</f>
        <v/>
      </c>
      <c r="I2386" s="218" t="str">
        <f ca="1">IF(ISERROR($V2386),"",OFFSET('Smelter Look-up'!$H$4,$V2386-4,0))</f>
        <v/>
      </c>
      <c r="J2386" s="218" t="str">
        <f ca="1">IF(ISERROR($V2386),"",OFFSET('Smelter Look-up'!$I$4,$V2386-4,0))</f>
        <v/>
      </c>
      <c r="K2386" s="267"/>
      <c r="L2386" s="267"/>
      <c r="M2386" s="267"/>
      <c r="N2386" s="267"/>
      <c r="O2386" s="267"/>
      <c r="P2386" s="219"/>
      <c r="Q2386" s="268"/>
      <c r="R2386" s="216" t="str">
        <f ca="1">IF(ISERROR($V2386),"",OFFSET('Smelter Look-up'!$C$4,$V2386-4,0)&amp;"")</f>
        <v/>
      </c>
      <c r="S2386" s="224" t="str">
        <f t="shared" ca="1" si="114"/>
        <v/>
      </c>
      <c r="T2386" s="224" t="str">
        <f ca="1">IF(B2386="","",IF(ISERROR(MATCH($J2386,SorP!$B$1:$B$6230,0)),"",INDIRECT("'SorP'!$A$"&amp;MATCH($J2386,SorP!$B$1:$B$6230,0))))</f>
        <v/>
      </c>
      <c r="U2386" s="239"/>
      <c r="V2386" s="269" t="e">
        <f>IF(C2386="",NA(),MATCH($B2386&amp;$C2386,'Smelter Look-up'!$J:$J,0))</f>
        <v>#N/A</v>
      </c>
      <c r="W2386" s="270"/>
      <c r="X2386" s="270">
        <f t="shared" ca="1" si="115"/>
        <v>0</v>
      </c>
      <c r="Y2386" s="270"/>
      <c r="Z2386" s="270"/>
      <c r="AB2386" s="272" t="str">
        <f t="shared" si="116"/>
        <v/>
      </c>
    </row>
    <row r="2387" spans="1:28" s="271" customFormat="1" ht="20.25">
      <c r="A2387" s="215"/>
      <c r="B2387" s="216" t="str">
        <f>IF(LEN(A2387)=0,"",INDEX('Smelter Look-up'!$A:$A,MATCH($A2387,'Smelter Look-up'!$E:$E,0)))</f>
        <v/>
      </c>
      <c r="C2387" s="220" t="str">
        <f>IF(LEN(A2387)=0,"",INDEX('Smelter Look-up'!$C:$C,MATCH($A2387,'Smelter Look-up'!$E:$E,0)))</f>
        <v/>
      </c>
      <c r="D2387" s="216"/>
      <c r="E2387" s="216" t="str">
        <f ca="1">IF(ISERROR($V2387),"",OFFSET('Smelter Look-up'!$D$4,$V2387-4,0)&amp;"")</f>
        <v/>
      </c>
      <c r="F2387" s="216" t="str">
        <f ca="1">IF(ISERROR($V2387),"",OFFSET('Smelter Look-up'!$E$4,$V2387-4,0))</f>
        <v/>
      </c>
      <c r="G2387" s="216" t="str">
        <f ca="1">IF(C2387=$X$4,"Enter smelter details", IF(ISERROR($V2387),"",OFFSET('Smelter Look-up'!$F$4,$V2387-4,0)))</f>
        <v/>
      </c>
      <c r="H2387" s="217" t="str">
        <f ca="1">IF(ISERROR($V2387),"",OFFSET('Smelter Look-up'!$G$4,$V2387-4,0))</f>
        <v/>
      </c>
      <c r="I2387" s="218" t="str">
        <f ca="1">IF(ISERROR($V2387),"",OFFSET('Smelter Look-up'!$H$4,$V2387-4,0))</f>
        <v/>
      </c>
      <c r="J2387" s="218" t="str">
        <f ca="1">IF(ISERROR($V2387),"",OFFSET('Smelter Look-up'!$I$4,$V2387-4,0))</f>
        <v/>
      </c>
      <c r="K2387" s="267"/>
      <c r="L2387" s="267"/>
      <c r="M2387" s="267"/>
      <c r="N2387" s="267"/>
      <c r="O2387" s="267"/>
      <c r="P2387" s="219"/>
      <c r="Q2387" s="268"/>
      <c r="R2387" s="216" t="str">
        <f ca="1">IF(ISERROR($V2387),"",OFFSET('Smelter Look-up'!$C$4,$V2387-4,0)&amp;"")</f>
        <v/>
      </c>
      <c r="S2387" s="224" t="str">
        <f t="shared" ca="1" si="114"/>
        <v/>
      </c>
      <c r="T2387" s="224" t="str">
        <f ca="1">IF(B2387="","",IF(ISERROR(MATCH($J2387,SorP!$B$1:$B$6230,0)),"",INDIRECT("'SorP'!$A$"&amp;MATCH($J2387,SorP!$B$1:$B$6230,0))))</f>
        <v/>
      </c>
      <c r="U2387" s="239"/>
      <c r="V2387" s="269" t="e">
        <f>IF(C2387="",NA(),MATCH($B2387&amp;$C2387,'Smelter Look-up'!$J:$J,0))</f>
        <v>#N/A</v>
      </c>
      <c r="W2387" s="270"/>
      <c r="X2387" s="270">
        <f t="shared" ca="1" si="115"/>
        <v>0</v>
      </c>
      <c r="Y2387" s="270"/>
      <c r="Z2387" s="270"/>
      <c r="AB2387" s="272" t="str">
        <f t="shared" si="116"/>
        <v/>
      </c>
    </row>
    <row r="2388" spans="1:28" s="271" customFormat="1" ht="20.25">
      <c r="A2388" s="215"/>
      <c r="B2388" s="216" t="str">
        <f>IF(LEN(A2388)=0,"",INDEX('Smelter Look-up'!$A:$A,MATCH($A2388,'Smelter Look-up'!$E:$E,0)))</f>
        <v/>
      </c>
      <c r="C2388" s="220" t="str">
        <f>IF(LEN(A2388)=0,"",INDEX('Smelter Look-up'!$C:$C,MATCH($A2388,'Smelter Look-up'!$E:$E,0)))</f>
        <v/>
      </c>
      <c r="D2388" s="216"/>
      <c r="E2388" s="216" t="str">
        <f ca="1">IF(ISERROR($V2388),"",OFFSET('Smelter Look-up'!$D$4,$V2388-4,0)&amp;"")</f>
        <v/>
      </c>
      <c r="F2388" s="216" t="str">
        <f ca="1">IF(ISERROR($V2388),"",OFFSET('Smelter Look-up'!$E$4,$V2388-4,0))</f>
        <v/>
      </c>
      <c r="G2388" s="216" t="str">
        <f ca="1">IF(C2388=$X$4,"Enter smelter details", IF(ISERROR($V2388),"",OFFSET('Smelter Look-up'!$F$4,$V2388-4,0)))</f>
        <v/>
      </c>
      <c r="H2388" s="217" t="str">
        <f ca="1">IF(ISERROR($V2388),"",OFFSET('Smelter Look-up'!$G$4,$V2388-4,0))</f>
        <v/>
      </c>
      <c r="I2388" s="218" t="str">
        <f ca="1">IF(ISERROR($V2388),"",OFFSET('Smelter Look-up'!$H$4,$V2388-4,0))</f>
        <v/>
      </c>
      <c r="J2388" s="218" t="str">
        <f ca="1">IF(ISERROR($V2388),"",OFFSET('Smelter Look-up'!$I$4,$V2388-4,0))</f>
        <v/>
      </c>
      <c r="K2388" s="267"/>
      <c r="L2388" s="267"/>
      <c r="M2388" s="267"/>
      <c r="N2388" s="267"/>
      <c r="O2388" s="267"/>
      <c r="P2388" s="219"/>
      <c r="Q2388" s="268"/>
      <c r="R2388" s="216" t="str">
        <f ca="1">IF(ISERROR($V2388),"",OFFSET('Smelter Look-up'!$C$4,$V2388-4,0)&amp;"")</f>
        <v/>
      </c>
      <c r="S2388" s="224" t="str">
        <f t="shared" ca="1" si="114"/>
        <v/>
      </c>
      <c r="T2388" s="224" t="str">
        <f ca="1">IF(B2388="","",IF(ISERROR(MATCH($J2388,SorP!$B$1:$B$6230,0)),"",INDIRECT("'SorP'!$A$"&amp;MATCH($J2388,SorP!$B$1:$B$6230,0))))</f>
        <v/>
      </c>
      <c r="U2388" s="239"/>
      <c r="V2388" s="269" t="e">
        <f>IF(C2388="",NA(),MATCH($B2388&amp;$C2388,'Smelter Look-up'!$J:$J,0))</f>
        <v>#N/A</v>
      </c>
      <c r="W2388" s="270"/>
      <c r="X2388" s="270">
        <f t="shared" ca="1" si="115"/>
        <v>0</v>
      </c>
      <c r="Y2388" s="270"/>
      <c r="Z2388" s="270"/>
      <c r="AB2388" s="272" t="str">
        <f t="shared" si="116"/>
        <v/>
      </c>
    </row>
    <row r="2389" spans="1:28" s="271" customFormat="1" ht="20.25">
      <c r="A2389" s="215"/>
      <c r="B2389" s="216" t="str">
        <f>IF(LEN(A2389)=0,"",INDEX('Smelter Look-up'!$A:$A,MATCH($A2389,'Smelter Look-up'!$E:$E,0)))</f>
        <v/>
      </c>
      <c r="C2389" s="220" t="str">
        <f>IF(LEN(A2389)=0,"",INDEX('Smelter Look-up'!$C:$C,MATCH($A2389,'Smelter Look-up'!$E:$E,0)))</f>
        <v/>
      </c>
      <c r="D2389" s="216"/>
      <c r="E2389" s="216" t="str">
        <f ca="1">IF(ISERROR($V2389),"",OFFSET('Smelter Look-up'!$D$4,$V2389-4,0)&amp;"")</f>
        <v/>
      </c>
      <c r="F2389" s="216" t="str">
        <f ca="1">IF(ISERROR($V2389),"",OFFSET('Smelter Look-up'!$E$4,$V2389-4,0))</f>
        <v/>
      </c>
      <c r="G2389" s="216" t="str">
        <f ca="1">IF(C2389=$X$4,"Enter smelter details", IF(ISERROR($V2389),"",OFFSET('Smelter Look-up'!$F$4,$V2389-4,0)))</f>
        <v/>
      </c>
      <c r="H2389" s="217" t="str">
        <f ca="1">IF(ISERROR($V2389),"",OFFSET('Smelter Look-up'!$G$4,$V2389-4,0))</f>
        <v/>
      </c>
      <c r="I2389" s="218" t="str">
        <f ca="1">IF(ISERROR($V2389),"",OFFSET('Smelter Look-up'!$H$4,$V2389-4,0))</f>
        <v/>
      </c>
      <c r="J2389" s="218" t="str">
        <f ca="1">IF(ISERROR($V2389),"",OFFSET('Smelter Look-up'!$I$4,$V2389-4,0))</f>
        <v/>
      </c>
      <c r="K2389" s="267"/>
      <c r="L2389" s="267"/>
      <c r="M2389" s="267"/>
      <c r="N2389" s="267"/>
      <c r="O2389" s="267"/>
      <c r="P2389" s="219"/>
      <c r="Q2389" s="268"/>
      <c r="R2389" s="216" t="str">
        <f ca="1">IF(ISERROR($V2389),"",OFFSET('Smelter Look-up'!$C$4,$V2389-4,0)&amp;"")</f>
        <v/>
      </c>
      <c r="S2389" s="224" t="str">
        <f t="shared" ca="1" si="114"/>
        <v/>
      </c>
      <c r="T2389" s="224" t="str">
        <f ca="1">IF(B2389="","",IF(ISERROR(MATCH($J2389,SorP!$B$1:$B$6230,0)),"",INDIRECT("'SorP'!$A$"&amp;MATCH($J2389,SorP!$B$1:$B$6230,0))))</f>
        <v/>
      </c>
      <c r="U2389" s="239"/>
      <c r="V2389" s="269" t="e">
        <f>IF(C2389="",NA(),MATCH($B2389&amp;$C2389,'Smelter Look-up'!$J:$J,0))</f>
        <v>#N/A</v>
      </c>
      <c r="W2389" s="270"/>
      <c r="X2389" s="270">
        <f t="shared" ca="1" si="115"/>
        <v>0</v>
      </c>
      <c r="Y2389" s="270"/>
      <c r="Z2389" s="270"/>
      <c r="AB2389" s="272" t="str">
        <f t="shared" si="116"/>
        <v/>
      </c>
    </row>
    <row r="2390" spans="1:28" s="271" customFormat="1" ht="20.25">
      <c r="A2390" s="215"/>
      <c r="B2390" s="216" t="str">
        <f>IF(LEN(A2390)=0,"",INDEX('Smelter Look-up'!$A:$A,MATCH($A2390,'Smelter Look-up'!$E:$E,0)))</f>
        <v/>
      </c>
      <c r="C2390" s="220" t="str">
        <f>IF(LEN(A2390)=0,"",INDEX('Smelter Look-up'!$C:$C,MATCH($A2390,'Smelter Look-up'!$E:$E,0)))</f>
        <v/>
      </c>
      <c r="D2390" s="216"/>
      <c r="E2390" s="216" t="str">
        <f ca="1">IF(ISERROR($V2390),"",OFFSET('Smelter Look-up'!$D$4,$V2390-4,0)&amp;"")</f>
        <v/>
      </c>
      <c r="F2390" s="216" t="str">
        <f ca="1">IF(ISERROR($V2390),"",OFFSET('Smelter Look-up'!$E$4,$V2390-4,0))</f>
        <v/>
      </c>
      <c r="G2390" s="216" t="str">
        <f ca="1">IF(C2390=$X$4,"Enter smelter details", IF(ISERROR($V2390),"",OFFSET('Smelter Look-up'!$F$4,$V2390-4,0)))</f>
        <v/>
      </c>
      <c r="H2390" s="217" t="str">
        <f ca="1">IF(ISERROR($V2390),"",OFFSET('Smelter Look-up'!$G$4,$V2390-4,0))</f>
        <v/>
      </c>
      <c r="I2390" s="218" t="str">
        <f ca="1">IF(ISERROR($V2390),"",OFFSET('Smelter Look-up'!$H$4,$V2390-4,0))</f>
        <v/>
      </c>
      <c r="J2390" s="218" t="str">
        <f ca="1">IF(ISERROR($V2390),"",OFFSET('Smelter Look-up'!$I$4,$V2390-4,0))</f>
        <v/>
      </c>
      <c r="K2390" s="267"/>
      <c r="L2390" s="267"/>
      <c r="M2390" s="267"/>
      <c r="N2390" s="267"/>
      <c r="O2390" s="267"/>
      <c r="P2390" s="219"/>
      <c r="Q2390" s="268"/>
      <c r="R2390" s="216" t="str">
        <f ca="1">IF(ISERROR($V2390),"",OFFSET('Smelter Look-up'!$C$4,$V2390-4,0)&amp;"")</f>
        <v/>
      </c>
      <c r="S2390" s="224" t="str">
        <f t="shared" ca="1" si="114"/>
        <v/>
      </c>
      <c r="T2390" s="224" t="str">
        <f ca="1">IF(B2390="","",IF(ISERROR(MATCH($J2390,SorP!$B$1:$B$6230,0)),"",INDIRECT("'SorP'!$A$"&amp;MATCH($J2390,SorP!$B$1:$B$6230,0))))</f>
        <v/>
      </c>
      <c r="U2390" s="239"/>
      <c r="V2390" s="269" t="e">
        <f>IF(C2390="",NA(),MATCH($B2390&amp;$C2390,'Smelter Look-up'!$J:$J,0))</f>
        <v>#N/A</v>
      </c>
      <c r="W2390" s="270"/>
      <c r="X2390" s="270">
        <f t="shared" ca="1" si="115"/>
        <v>0</v>
      </c>
      <c r="Y2390" s="270"/>
      <c r="Z2390" s="270"/>
      <c r="AB2390" s="272" t="str">
        <f t="shared" si="116"/>
        <v/>
      </c>
    </row>
    <row r="2391" spans="1:28" s="271" customFormat="1" ht="20.25">
      <c r="A2391" s="215"/>
      <c r="B2391" s="216" t="str">
        <f>IF(LEN(A2391)=0,"",INDEX('Smelter Look-up'!$A:$A,MATCH($A2391,'Smelter Look-up'!$E:$E,0)))</f>
        <v/>
      </c>
      <c r="C2391" s="220" t="str">
        <f>IF(LEN(A2391)=0,"",INDEX('Smelter Look-up'!$C:$C,MATCH($A2391,'Smelter Look-up'!$E:$E,0)))</f>
        <v/>
      </c>
      <c r="D2391" s="216"/>
      <c r="E2391" s="216" t="str">
        <f ca="1">IF(ISERROR($V2391),"",OFFSET('Smelter Look-up'!$D$4,$V2391-4,0)&amp;"")</f>
        <v/>
      </c>
      <c r="F2391" s="216" t="str">
        <f ca="1">IF(ISERROR($V2391),"",OFFSET('Smelter Look-up'!$E$4,$V2391-4,0))</f>
        <v/>
      </c>
      <c r="G2391" s="216" t="str">
        <f ca="1">IF(C2391=$X$4,"Enter smelter details", IF(ISERROR($V2391),"",OFFSET('Smelter Look-up'!$F$4,$V2391-4,0)))</f>
        <v/>
      </c>
      <c r="H2391" s="217" t="str">
        <f ca="1">IF(ISERROR($V2391),"",OFFSET('Smelter Look-up'!$G$4,$V2391-4,0))</f>
        <v/>
      </c>
      <c r="I2391" s="218" t="str">
        <f ca="1">IF(ISERROR($V2391),"",OFFSET('Smelter Look-up'!$H$4,$V2391-4,0))</f>
        <v/>
      </c>
      <c r="J2391" s="218" t="str">
        <f ca="1">IF(ISERROR($V2391),"",OFFSET('Smelter Look-up'!$I$4,$V2391-4,0))</f>
        <v/>
      </c>
      <c r="K2391" s="267"/>
      <c r="L2391" s="267"/>
      <c r="M2391" s="267"/>
      <c r="N2391" s="267"/>
      <c r="O2391" s="267"/>
      <c r="P2391" s="219"/>
      <c r="Q2391" s="268"/>
      <c r="R2391" s="216" t="str">
        <f ca="1">IF(ISERROR($V2391),"",OFFSET('Smelter Look-up'!$C$4,$V2391-4,0)&amp;"")</f>
        <v/>
      </c>
      <c r="S2391" s="224" t="str">
        <f t="shared" ca="1" si="114"/>
        <v/>
      </c>
      <c r="T2391" s="224" t="str">
        <f ca="1">IF(B2391="","",IF(ISERROR(MATCH($J2391,SorP!$B$1:$B$6230,0)),"",INDIRECT("'SorP'!$A$"&amp;MATCH($J2391,SorP!$B$1:$B$6230,0))))</f>
        <v/>
      </c>
      <c r="U2391" s="239"/>
      <c r="V2391" s="269" t="e">
        <f>IF(C2391="",NA(),MATCH($B2391&amp;$C2391,'Smelter Look-up'!$J:$J,0))</f>
        <v>#N/A</v>
      </c>
      <c r="W2391" s="270"/>
      <c r="X2391" s="270">
        <f t="shared" ca="1" si="115"/>
        <v>0</v>
      </c>
      <c r="Y2391" s="270"/>
      <c r="Z2391" s="270"/>
      <c r="AB2391" s="272" t="str">
        <f t="shared" si="116"/>
        <v/>
      </c>
    </row>
    <row r="2392" spans="1:28" s="271" customFormat="1" ht="20.25">
      <c r="A2392" s="215"/>
      <c r="B2392" s="216" t="str">
        <f>IF(LEN(A2392)=0,"",INDEX('Smelter Look-up'!$A:$A,MATCH($A2392,'Smelter Look-up'!$E:$E,0)))</f>
        <v/>
      </c>
      <c r="C2392" s="220" t="str">
        <f>IF(LEN(A2392)=0,"",INDEX('Smelter Look-up'!$C:$C,MATCH($A2392,'Smelter Look-up'!$E:$E,0)))</f>
        <v/>
      </c>
      <c r="D2392" s="216"/>
      <c r="E2392" s="216" t="str">
        <f ca="1">IF(ISERROR($V2392),"",OFFSET('Smelter Look-up'!$D$4,$V2392-4,0)&amp;"")</f>
        <v/>
      </c>
      <c r="F2392" s="216" t="str">
        <f ca="1">IF(ISERROR($V2392),"",OFFSET('Smelter Look-up'!$E$4,$V2392-4,0))</f>
        <v/>
      </c>
      <c r="G2392" s="216" t="str">
        <f ca="1">IF(C2392=$X$4,"Enter smelter details", IF(ISERROR($V2392),"",OFFSET('Smelter Look-up'!$F$4,$V2392-4,0)))</f>
        <v/>
      </c>
      <c r="H2392" s="217" t="str">
        <f ca="1">IF(ISERROR($V2392),"",OFFSET('Smelter Look-up'!$G$4,$V2392-4,0))</f>
        <v/>
      </c>
      <c r="I2392" s="218" t="str">
        <f ca="1">IF(ISERROR($V2392),"",OFFSET('Smelter Look-up'!$H$4,$V2392-4,0))</f>
        <v/>
      </c>
      <c r="J2392" s="218" t="str">
        <f ca="1">IF(ISERROR($V2392),"",OFFSET('Smelter Look-up'!$I$4,$V2392-4,0))</f>
        <v/>
      </c>
      <c r="K2392" s="267"/>
      <c r="L2392" s="267"/>
      <c r="M2392" s="267"/>
      <c r="N2392" s="267"/>
      <c r="O2392" s="267"/>
      <c r="P2392" s="219"/>
      <c r="Q2392" s="268"/>
      <c r="R2392" s="216" t="str">
        <f ca="1">IF(ISERROR($V2392),"",OFFSET('Smelter Look-up'!$C$4,$V2392-4,0)&amp;"")</f>
        <v/>
      </c>
      <c r="S2392" s="224" t="str">
        <f t="shared" ca="1" si="114"/>
        <v/>
      </c>
      <c r="T2392" s="224" t="str">
        <f ca="1">IF(B2392="","",IF(ISERROR(MATCH($J2392,SorP!$B$1:$B$6230,0)),"",INDIRECT("'SorP'!$A$"&amp;MATCH($J2392,SorP!$B$1:$B$6230,0))))</f>
        <v/>
      </c>
      <c r="U2392" s="239"/>
      <c r="V2392" s="269" t="e">
        <f>IF(C2392="",NA(),MATCH($B2392&amp;$C2392,'Smelter Look-up'!$J:$J,0))</f>
        <v>#N/A</v>
      </c>
      <c r="W2392" s="270"/>
      <c r="X2392" s="270">
        <f t="shared" ca="1" si="115"/>
        <v>0</v>
      </c>
      <c r="Y2392" s="270"/>
      <c r="Z2392" s="270"/>
      <c r="AB2392" s="272" t="str">
        <f t="shared" si="116"/>
        <v/>
      </c>
    </row>
    <row r="2393" spans="1:28" s="271" customFormat="1" ht="20.25">
      <c r="A2393" s="215"/>
      <c r="B2393" s="216" t="str">
        <f>IF(LEN(A2393)=0,"",INDEX('Smelter Look-up'!$A:$A,MATCH($A2393,'Smelter Look-up'!$E:$E,0)))</f>
        <v/>
      </c>
      <c r="C2393" s="220" t="str">
        <f>IF(LEN(A2393)=0,"",INDEX('Smelter Look-up'!$C:$C,MATCH($A2393,'Smelter Look-up'!$E:$E,0)))</f>
        <v/>
      </c>
      <c r="D2393" s="216"/>
      <c r="E2393" s="216" t="str">
        <f ca="1">IF(ISERROR($V2393),"",OFFSET('Smelter Look-up'!$D$4,$V2393-4,0)&amp;"")</f>
        <v/>
      </c>
      <c r="F2393" s="216" t="str">
        <f ca="1">IF(ISERROR($V2393),"",OFFSET('Smelter Look-up'!$E$4,$V2393-4,0))</f>
        <v/>
      </c>
      <c r="G2393" s="216" t="str">
        <f ca="1">IF(C2393=$X$4,"Enter smelter details", IF(ISERROR($V2393),"",OFFSET('Smelter Look-up'!$F$4,$V2393-4,0)))</f>
        <v/>
      </c>
      <c r="H2393" s="217" t="str">
        <f ca="1">IF(ISERROR($V2393),"",OFFSET('Smelter Look-up'!$G$4,$V2393-4,0))</f>
        <v/>
      </c>
      <c r="I2393" s="218" t="str">
        <f ca="1">IF(ISERROR($V2393),"",OFFSET('Smelter Look-up'!$H$4,$V2393-4,0))</f>
        <v/>
      </c>
      <c r="J2393" s="218" t="str">
        <f ca="1">IF(ISERROR($V2393),"",OFFSET('Smelter Look-up'!$I$4,$V2393-4,0))</f>
        <v/>
      </c>
      <c r="K2393" s="267"/>
      <c r="L2393" s="267"/>
      <c r="M2393" s="267"/>
      <c r="N2393" s="267"/>
      <c r="O2393" s="267"/>
      <c r="P2393" s="219"/>
      <c r="Q2393" s="268"/>
      <c r="R2393" s="216" t="str">
        <f ca="1">IF(ISERROR($V2393),"",OFFSET('Smelter Look-up'!$C$4,$V2393-4,0)&amp;"")</f>
        <v/>
      </c>
      <c r="S2393" s="224" t="str">
        <f t="shared" ca="1" si="114"/>
        <v/>
      </c>
      <c r="T2393" s="224" t="str">
        <f ca="1">IF(B2393="","",IF(ISERROR(MATCH($J2393,SorP!$B$1:$B$6230,0)),"",INDIRECT("'SorP'!$A$"&amp;MATCH($J2393,SorP!$B$1:$B$6230,0))))</f>
        <v/>
      </c>
      <c r="U2393" s="239"/>
      <c r="V2393" s="269" t="e">
        <f>IF(C2393="",NA(),MATCH($B2393&amp;$C2393,'Smelter Look-up'!$J:$J,0))</f>
        <v>#N/A</v>
      </c>
      <c r="W2393" s="270"/>
      <c r="X2393" s="270">
        <f t="shared" ca="1" si="115"/>
        <v>0</v>
      </c>
      <c r="Y2393" s="270"/>
      <c r="Z2393" s="270"/>
      <c r="AB2393" s="272" t="str">
        <f t="shared" si="116"/>
        <v/>
      </c>
    </row>
    <row r="2394" spans="1:28" s="271" customFormat="1" ht="20.25">
      <c r="A2394" s="215"/>
      <c r="B2394" s="216" t="str">
        <f>IF(LEN(A2394)=0,"",INDEX('Smelter Look-up'!$A:$A,MATCH($A2394,'Smelter Look-up'!$E:$E,0)))</f>
        <v/>
      </c>
      <c r="C2394" s="220" t="str">
        <f>IF(LEN(A2394)=0,"",INDEX('Smelter Look-up'!$C:$C,MATCH($A2394,'Smelter Look-up'!$E:$E,0)))</f>
        <v/>
      </c>
      <c r="D2394" s="216"/>
      <c r="E2394" s="216" t="str">
        <f ca="1">IF(ISERROR($V2394),"",OFFSET('Smelter Look-up'!$D$4,$V2394-4,0)&amp;"")</f>
        <v/>
      </c>
      <c r="F2394" s="216" t="str">
        <f ca="1">IF(ISERROR($V2394),"",OFFSET('Smelter Look-up'!$E$4,$V2394-4,0))</f>
        <v/>
      </c>
      <c r="G2394" s="216" t="str">
        <f ca="1">IF(C2394=$X$4,"Enter smelter details", IF(ISERROR($V2394),"",OFFSET('Smelter Look-up'!$F$4,$V2394-4,0)))</f>
        <v/>
      </c>
      <c r="H2394" s="217" t="str">
        <f ca="1">IF(ISERROR($V2394),"",OFFSET('Smelter Look-up'!$G$4,$V2394-4,0))</f>
        <v/>
      </c>
      <c r="I2394" s="218" t="str">
        <f ca="1">IF(ISERROR($V2394),"",OFFSET('Smelter Look-up'!$H$4,$V2394-4,0))</f>
        <v/>
      </c>
      <c r="J2394" s="218" t="str">
        <f ca="1">IF(ISERROR($V2394),"",OFFSET('Smelter Look-up'!$I$4,$V2394-4,0))</f>
        <v/>
      </c>
      <c r="K2394" s="267"/>
      <c r="L2394" s="267"/>
      <c r="M2394" s="267"/>
      <c r="N2394" s="267"/>
      <c r="O2394" s="267"/>
      <c r="P2394" s="219"/>
      <c r="Q2394" s="268"/>
      <c r="R2394" s="216" t="str">
        <f ca="1">IF(ISERROR($V2394),"",OFFSET('Smelter Look-up'!$C$4,$V2394-4,0)&amp;"")</f>
        <v/>
      </c>
      <c r="S2394" s="224" t="str">
        <f t="shared" ca="1" si="114"/>
        <v/>
      </c>
      <c r="T2394" s="224" t="str">
        <f ca="1">IF(B2394="","",IF(ISERROR(MATCH($J2394,SorP!$B$1:$B$6230,0)),"",INDIRECT("'SorP'!$A$"&amp;MATCH($J2394,SorP!$B$1:$B$6230,0))))</f>
        <v/>
      </c>
      <c r="U2394" s="239"/>
      <c r="V2394" s="269" t="e">
        <f>IF(C2394="",NA(),MATCH($B2394&amp;$C2394,'Smelter Look-up'!$J:$J,0))</f>
        <v>#N/A</v>
      </c>
      <c r="W2394" s="270"/>
      <c r="X2394" s="270">
        <f t="shared" ca="1" si="115"/>
        <v>0</v>
      </c>
      <c r="Y2394" s="270"/>
      <c r="Z2394" s="270"/>
      <c r="AB2394" s="272" t="str">
        <f t="shared" si="116"/>
        <v/>
      </c>
    </row>
    <row r="2395" spans="1:28" s="271" customFormat="1" ht="20.25">
      <c r="A2395" s="215"/>
      <c r="B2395" s="216" t="str">
        <f>IF(LEN(A2395)=0,"",INDEX('Smelter Look-up'!$A:$A,MATCH($A2395,'Smelter Look-up'!$E:$E,0)))</f>
        <v/>
      </c>
      <c r="C2395" s="220" t="str">
        <f>IF(LEN(A2395)=0,"",INDEX('Smelter Look-up'!$C:$C,MATCH($A2395,'Smelter Look-up'!$E:$E,0)))</f>
        <v/>
      </c>
      <c r="D2395" s="216"/>
      <c r="E2395" s="216" t="str">
        <f ca="1">IF(ISERROR($V2395),"",OFFSET('Smelter Look-up'!$D$4,$V2395-4,0)&amp;"")</f>
        <v/>
      </c>
      <c r="F2395" s="216" t="str">
        <f ca="1">IF(ISERROR($V2395),"",OFFSET('Smelter Look-up'!$E$4,$V2395-4,0))</f>
        <v/>
      </c>
      <c r="G2395" s="216" t="str">
        <f ca="1">IF(C2395=$X$4,"Enter smelter details", IF(ISERROR($V2395),"",OFFSET('Smelter Look-up'!$F$4,$V2395-4,0)))</f>
        <v/>
      </c>
      <c r="H2395" s="217" t="str">
        <f ca="1">IF(ISERROR($V2395),"",OFFSET('Smelter Look-up'!$G$4,$V2395-4,0))</f>
        <v/>
      </c>
      <c r="I2395" s="218" t="str">
        <f ca="1">IF(ISERROR($V2395),"",OFFSET('Smelter Look-up'!$H$4,$V2395-4,0))</f>
        <v/>
      </c>
      <c r="J2395" s="218" t="str">
        <f ca="1">IF(ISERROR($V2395),"",OFFSET('Smelter Look-up'!$I$4,$V2395-4,0))</f>
        <v/>
      </c>
      <c r="K2395" s="267"/>
      <c r="L2395" s="267"/>
      <c r="M2395" s="267"/>
      <c r="N2395" s="267"/>
      <c r="O2395" s="267"/>
      <c r="P2395" s="219"/>
      <c r="Q2395" s="268"/>
      <c r="R2395" s="216" t="str">
        <f ca="1">IF(ISERROR($V2395),"",OFFSET('Smelter Look-up'!$C$4,$V2395-4,0)&amp;"")</f>
        <v/>
      </c>
      <c r="S2395" s="224" t="str">
        <f t="shared" ca="1" si="114"/>
        <v/>
      </c>
      <c r="T2395" s="224" t="str">
        <f ca="1">IF(B2395="","",IF(ISERROR(MATCH($J2395,SorP!$B$1:$B$6230,0)),"",INDIRECT("'SorP'!$A$"&amp;MATCH($J2395,SorP!$B$1:$B$6230,0))))</f>
        <v/>
      </c>
      <c r="U2395" s="239"/>
      <c r="V2395" s="269" t="e">
        <f>IF(C2395="",NA(),MATCH($B2395&amp;$C2395,'Smelter Look-up'!$J:$J,0))</f>
        <v>#N/A</v>
      </c>
      <c r="W2395" s="270"/>
      <c r="X2395" s="270">
        <f t="shared" ca="1" si="115"/>
        <v>0</v>
      </c>
      <c r="Y2395" s="270"/>
      <c r="Z2395" s="270"/>
      <c r="AB2395" s="272" t="str">
        <f t="shared" si="116"/>
        <v/>
      </c>
    </row>
    <row r="2396" spans="1:28" s="271" customFormat="1" ht="20.25">
      <c r="A2396" s="215"/>
      <c r="B2396" s="216" t="str">
        <f>IF(LEN(A2396)=0,"",INDEX('Smelter Look-up'!$A:$A,MATCH($A2396,'Smelter Look-up'!$E:$E,0)))</f>
        <v/>
      </c>
      <c r="C2396" s="220" t="str">
        <f>IF(LEN(A2396)=0,"",INDEX('Smelter Look-up'!$C:$C,MATCH($A2396,'Smelter Look-up'!$E:$E,0)))</f>
        <v/>
      </c>
      <c r="D2396" s="216"/>
      <c r="E2396" s="216" t="str">
        <f ca="1">IF(ISERROR($V2396),"",OFFSET('Smelter Look-up'!$D$4,$V2396-4,0)&amp;"")</f>
        <v/>
      </c>
      <c r="F2396" s="216" t="str">
        <f ca="1">IF(ISERROR($V2396),"",OFFSET('Smelter Look-up'!$E$4,$V2396-4,0))</f>
        <v/>
      </c>
      <c r="G2396" s="216" t="str">
        <f ca="1">IF(C2396=$X$4,"Enter smelter details", IF(ISERROR($V2396),"",OFFSET('Smelter Look-up'!$F$4,$V2396-4,0)))</f>
        <v/>
      </c>
      <c r="H2396" s="217" t="str">
        <f ca="1">IF(ISERROR($V2396),"",OFFSET('Smelter Look-up'!$G$4,$V2396-4,0))</f>
        <v/>
      </c>
      <c r="I2396" s="218" t="str">
        <f ca="1">IF(ISERROR($V2396),"",OFFSET('Smelter Look-up'!$H$4,$V2396-4,0))</f>
        <v/>
      </c>
      <c r="J2396" s="218" t="str">
        <f ca="1">IF(ISERROR($V2396),"",OFFSET('Smelter Look-up'!$I$4,$V2396-4,0))</f>
        <v/>
      </c>
      <c r="K2396" s="267"/>
      <c r="L2396" s="267"/>
      <c r="M2396" s="267"/>
      <c r="N2396" s="267"/>
      <c r="O2396" s="267"/>
      <c r="P2396" s="219"/>
      <c r="Q2396" s="268"/>
      <c r="R2396" s="216" t="str">
        <f ca="1">IF(ISERROR($V2396),"",OFFSET('Smelter Look-up'!$C$4,$V2396-4,0)&amp;"")</f>
        <v/>
      </c>
      <c r="S2396" s="224" t="str">
        <f t="shared" ca="1" si="114"/>
        <v/>
      </c>
      <c r="T2396" s="224" t="str">
        <f ca="1">IF(B2396="","",IF(ISERROR(MATCH($J2396,SorP!$B$1:$B$6230,0)),"",INDIRECT("'SorP'!$A$"&amp;MATCH($J2396,SorP!$B$1:$B$6230,0))))</f>
        <v/>
      </c>
      <c r="U2396" s="239"/>
      <c r="V2396" s="269" t="e">
        <f>IF(C2396="",NA(),MATCH($B2396&amp;$C2396,'Smelter Look-up'!$J:$J,0))</f>
        <v>#N/A</v>
      </c>
      <c r="W2396" s="270"/>
      <c r="X2396" s="270">
        <f t="shared" ca="1" si="115"/>
        <v>0</v>
      </c>
      <c r="Y2396" s="270"/>
      <c r="Z2396" s="270"/>
      <c r="AB2396" s="272" t="str">
        <f t="shared" si="116"/>
        <v/>
      </c>
    </row>
    <row r="2397" spans="1:28" s="271" customFormat="1" ht="20.25">
      <c r="A2397" s="215"/>
      <c r="B2397" s="216" t="str">
        <f>IF(LEN(A2397)=0,"",INDEX('Smelter Look-up'!$A:$A,MATCH($A2397,'Smelter Look-up'!$E:$E,0)))</f>
        <v/>
      </c>
      <c r="C2397" s="220" t="str">
        <f>IF(LEN(A2397)=0,"",INDEX('Smelter Look-up'!$C:$C,MATCH($A2397,'Smelter Look-up'!$E:$E,0)))</f>
        <v/>
      </c>
      <c r="D2397" s="216"/>
      <c r="E2397" s="216" t="str">
        <f ca="1">IF(ISERROR($V2397),"",OFFSET('Smelter Look-up'!$D$4,$V2397-4,0)&amp;"")</f>
        <v/>
      </c>
      <c r="F2397" s="216" t="str">
        <f ca="1">IF(ISERROR($V2397),"",OFFSET('Smelter Look-up'!$E$4,$V2397-4,0))</f>
        <v/>
      </c>
      <c r="G2397" s="216" t="str">
        <f ca="1">IF(C2397=$X$4,"Enter smelter details", IF(ISERROR($V2397),"",OFFSET('Smelter Look-up'!$F$4,$V2397-4,0)))</f>
        <v/>
      </c>
      <c r="H2397" s="217" t="str">
        <f ca="1">IF(ISERROR($V2397),"",OFFSET('Smelter Look-up'!$G$4,$V2397-4,0))</f>
        <v/>
      </c>
      <c r="I2397" s="218" t="str">
        <f ca="1">IF(ISERROR($V2397),"",OFFSET('Smelter Look-up'!$H$4,$V2397-4,0))</f>
        <v/>
      </c>
      <c r="J2397" s="218" t="str">
        <f ca="1">IF(ISERROR($V2397),"",OFFSET('Smelter Look-up'!$I$4,$V2397-4,0))</f>
        <v/>
      </c>
      <c r="K2397" s="267"/>
      <c r="L2397" s="267"/>
      <c r="M2397" s="267"/>
      <c r="N2397" s="267"/>
      <c r="O2397" s="267"/>
      <c r="P2397" s="219"/>
      <c r="Q2397" s="268"/>
      <c r="R2397" s="216" t="str">
        <f ca="1">IF(ISERROR($V2397),"",OFFSET('Smelter Look-up'!$C$4,$V2397-4,0)&amp;"")</f>
        <v/>
      </c>
      <c r="S2397" s="224" t="str">
        <f t="shared" ca="1" si="114"/>
        <v/>
      </c>
      <c r="T2397" s="224" t="str">
        <f ca="1">IF(B2397="","",IF(ISERROR(MATCH($J2397,SorP!$B$1:$B$6230,0)),"",INDIRECT("'SorP'!$A$"&amp;MATCH($J2397,SorP!$B$1:$B$6230,0))))</f>
        <v/>
      </c>
      <c r="U2397" s="239"/>
      <c r="V2397" s="269" t="e">
        <f>IF(C2397="",NA(),MATCH($B2397&amp;$C2397,'Smelter Look-up'!$J:$J,0))</f>
        <v>#N/A</v>
      </c>
      <c r="W2397" s="270"/>
      <c r="X2397" s="270">
        <f t="shared" ca="1" si="115"/>
        <v>0</v>
      </c>
      <c r="Y2397" s="270"/>
      <c r="Z2397" s="270"/>
      <c r="AB2397" s="272" t="str">
        <f t="shared" si="116"/>
        <v/>
      </c>
    </row>
    <row r="2398" spans="1:28" s="271" customFormat="1" ht="20.25">
      <c r="A2398" s="215"/>
      <c r="B2398" s="216" t="str">
        <f>IF(LEN(A2398)=0,"",INDEX('Smelter Look-up'!$A:$A,MATCH($A2398,'Smelter Look-up'!$E:$E,0)))</f>
        <v/>
      </c>
      <c r="C2398" s="220" t="str">
        <f>IF(LEN(A2398)=0,"",INDEX('Smelter Look-up'!$C:$C,MATCH($A2398,'Smelter Look-up'!$E:$E,0)))</f>
        <v/>
      </c>
      <c r="D2398" s="216"/>
      <c r="E2398" s="216" t="str">
        <f ca="1">IF(ISERROR($V2398),"",OFFSET('Smelter Look-up'!$D$4,$V2398-4,0)&amp;"")</f>
        <v/>
      </c>
      <c r="F2398" s="216" t="str">
        <f ca="1">IF(ISERROR($V2398),"",OFFSET('Smelter Look-up'!$E$4,$V2398-4,0))</f>
        <v/>
      </c>
      <c r="G2398" s="216" t="str">
        <f ca="1">IF(C2398=$X$4,"Enter smelter details", IF(ISERROR($V2398),"",OFFSET('Smelter Look-up'!$F$4,$V2398-4,0)))</f>
        <v/>
      </c>
      <c r="H2398" s="217" t="str">
        <f ca="1">IF(ISERROR($V2398),"",OFFSET('Smelter Look-up'!$G$4,$V2398-4,0))</f>
        <v/>
      </c>
      <c r="I2398" s="218" t="str">
        <f ca="1">IF(ISERROR($V2398),"",OFFSET('Smelter Look-up'!$H$4,$V2398-4,0))</f>
        <v/>
      </c>
      <c r="J2398" s="218" t="str">
        <f ca="1">IF(ISERROR($V2398),"",OFFSET('Smelter Look-up'!$I$4,$V2398-4,0))</f>
        <v/>
      </c>
      <c r="K2398" s="267"/>
      <c r="L2398" s="267"/>
      <c r="M2398" s="267"/>
      <c r="N2398" s="267"/>
      <c r="O2398" s="267"/>
      <c r="P2398" s="219"/>
      <c r="Q2398" s="268"/>
      <c r="R2398" s="216" t="str">
        <f ca="1">IF(ISERROR($V2398),"",OFFSET('Smelter Look-up'!$C$4,$V2398-4,0)&amp;"")</f>
        <v/>
      </c>
      <c r="S2398" s="224" t="str">
        <f t="shared" ca="1" si="114"/>
        <v/>
      </c>
      <c r="T2398" s="224" t="str">
        <f ca="1">IF(B2398="","",IF(ISERROR(MATCH($J2398,SorP!$B$1:$B$6230,0)),"",INDIRECT("'SorP'!$A$"&amp;MATCH($J2398,SorP!$B$1:$B$6230,0))))</f>
        <v/>
      </c>
      <c r="U2398" s="239"/>
      <c r="V2398" s="269" t="e">
        <f>IF(C2398="",NA(),MATCH($B2398&amp;$C2398,'Smelter Look-up'!$J:$J,0))</f>
        <v>#N/A</v>
      </c>
      <c r="W2398" s="270"/>
      <c r="X2398" s="270">
        <f t="shared" ca="1" si="115"/>
        <v>0</v>
      </c>
      <c r="Y2398" s="270"/>
      <c r="Z2398" s="270"/>
      <c r="AB2398" s="272" t="str">
        <f t="shared" si="116"/>
        <v/>
      </c>
    </row>
    <row r="2399" spans="1:28" s="271" customFormat="1" ht="20.25">
      <c r="A2399" s="215"/>
      <c r="B2399" s="216" t="str">
        <f>IF(LEN(A2399)=0,"",INDEX('Smelter Look-up'!$A:$A,MATCH($A2399,'Smelter Look-up'!$E:$E,0)))</f>
        <v/>
      </c>
      <c r="C2399" s="220" t="str">
        <f>IF(LEN(A2399)=0,"",INDEX('Smelter Look-up'!$C:$C,MATCH($A2399,'Smelter Look-up'!$E:$E,0)))</f>
        <v/>
      </c>
      <c r="D2399" s="216"/>
      <c r="E2399" s="216" t="str">
        <f ca="1">IF(ISERROR($V2399),"",OFFSET('Smelter Look-up'!$D$4,$V2399-4,0)&amp;"")</f>
        <v/>
      </c>
      <c r="F2399" s="216" t="str">
        <f ca="1">IF(ISERROR($V2399),"",OFFSET('Smelter Look-up'!$E$4,$V2399-4,0))</f>
        <v/>
      </c>
      <c r="G2399" s="216" t="str">
        <f ca="1">IF(C2399=$X$4,"Enter smelter details", IF(ISERROR($V2399),"",OFFSET('Smelter Look-up'!$F$4,$V2399-4,0)))</f>
        <v/>
      </c>
      <c r="H2399" s="217" t="str">
        <f ca="1">IF(ISERROR($V2399),"",OFFSET('Smelter Look-up'!$G$4,$V2399-4,0))</f>
        <v/>
      </c>
      <c r="I2399" s="218" t="str">
        <f ca="1">IF(ISERROR($V2399),"",OFFSET('Smelter Look-up'!$H$4,$V2399-4,0))</f>
        <v/>
      </c>
      <c r="J2399" s="218" t="str">
        <f ca="1">IF(ISERROR($V2399),"",OFFSET('Smelter Look-up'!$I$4,$V2399-4,0))</f>
        <v/>
      </c>
      <c r="K2399" s="267"/>
      <c r="L2399" s="267"/>
      <c r="M2399" s="267"/>
      <c r="N2399" s="267"/>
      <c r="O2399" s="267"/>
      <c r="P2399" s="219"/>
      <c r="Q2399" s="268"/>
      <c r="R2399" s="216" t="str">
        <f ca="1">IF(ISERROR($V2399),"",OFFSET('Smelter Look-up'!$C$4,$V2399-4,0)&amp;"")</f>
        <v/>
      </c>
      <c r="S2399" s="224" t="str">
        <f t="shared" ca="1" si="114"/>
        <v/>
      </c>
      <c r="T2399" s="224" t="str">
        <f ca="1">IF(B2399="","",IF(ISERROR(MATCH($J2399,SorP!$B$1:$B$6230,0)),"",INDIRECT("'SorP'!$A$"&amp;MATCH($J2399,SorP!$B$1:$B$6230,0))))</f>
        <v/>
      </c>
      <c r="U2399" s="239"/>
      <c r="V2399" s="269" t="e">
        <f>IF(C2399="",NA(),MATCH($B2399&amp;$C2399,'Smelter Look-up'!$J:$J,0))</f>
        <v>#N/A</v>
      </c>
      <c r="W2399" s="270"/>
      <c r="X2399" s="270">
        <f t="shared" ca="1" si="115"/>
        <v>0</v>
      </c>
      <c r="Y2399" s="270"/>
      <c r="Z2399" s="270"/>
      <c r="AB2399" s="272" t="str">
        <f t="shared" si="116"/>
        <v/>
      </c>
    </row>
    <row r="2400" spans="1:28" s="271" customFormat="1" ht="20.25">
      <c r="A2400" s="215"/>
      <c r="B2400" s="216" t="str">
        <f>IF(LEN(A2400)=0,"",INDEX('Smelter Look-up'!$A:$A,MATCH($A2400,'Smelter Look-up'!$E:$E,0)))</f>
        <v/>
      </c>
      <c r="C2400" s="220" t="str">
        <f>IF(LEN(A2400)=0,"",INDEX('Smelter Look-up'!$C:$C,MATCH($A2400,'Smelter Look-up'!$E:$E,0)))</f>
        <v/>
      </c>
      <c r="D2400" s="216"/>
      <c r="E2400" s="216" t="str">
        <f ca="1">IF(ISERROR($V2400),"",OFFSET('Smelter Look-up'!$D$4,$V2400-4,0)&amp;"")</f>
        <v/>
      </c>
      <c r="F2400" s="216" t="str">
        <f ca="1">IF(ISERROR($V2400),"",OFFSET('Smelter Look-up'!$E$4,$V2400-4,0))</f>
        <v/>
      </c>
      <c r="G2400" s="216" t="str">
        <f ca="1">IF(C2400=$X$4,"Enter smelter details", IF(ISERROR($V2400),"",OFFSET('Smelter Look-up'!$F$4,$V2400-4,0)))</f>
        <v/>
      </c>
      <c r="H2400" s="217" t="str">
        <f ca="1">IF(ISERROR($V2400),"",OFFSET('Smelter Look-up'!$G$4,$V2400-4,0))</f>
        <v/>
      </c>
      <c r="I2400" s="218" t="str">
        <f ca="1">IF(ISERROR($V2400),"",OFFSET('Smelter Look-up'!$H$4,$V2400-4,0))</f>
        <v/>
      </c>
      <c r="J2400" s="218" t="str">
        <f ca="1">IF(ISERROR($V2400),"",OFFSET('Smelter Look-up'!$I$4,$V2400-4,0))</f>
        <v/>
      </c>
      <c r="K2400" s="267"/>
      <c r="L2400" s="267"/>
      <c r="M2400" s="267"/>
      <c r="N2400" s="267"/>
      <c r="O2400" s="267"/>
      <c r="P2400" s="219"/>
      <c r="Q2400" s="268"/>
      <c r="R2400" s="216" t="str">
        <f ca="1">IF(ISERROR($V2400),"",OFFSET('Smelter Look-up'!$C$4,$V2400-4,0)&amp;"")</f>
        <v/>
      </c>
      <c r="S2400" s="224" t="str">
        <f t="shared" ca="1" si="114"/>
        <v/>
      </c>
      <c r="T2400" s="224" t="str">
        <f ca="1">IF(B2400="","",IF(ISERROR(MATCH($J2400,SorP!$B$1:$B$6230,0)),"",INDIRECT("'SorP'!$A$"&amp;MATCH($J2400,SorP!$B$1:$B$6230,0))))</f>
        <v/>
      </c>
      <c r="U2400" s="239"/>
      <c r="V2400" s="269" t="e">
        <f>IF(C2400="",NA(),MATCH($B2400&amp;$C2400,'Smelter Look-up'!$J:$J,0))</f>
        <v>#N/A</v>
      </c>
      <c r="W2400" s="270"/>
      <c r="X2400" s="270">
        <f t="shared" ca="1" si="115"/>
        <v>0</v>
      </c>
      <c r="Y2400" s="270"/>
      <c r="Z2400" s="270"/>
      <c r="AB2400" s="272" t="str">
        <f t="shared" si="116"/>
        <v/>
      </c>
    </row>
    <row r="2401" spans="1:28" s="271" customFormat="1" ht="20.25">
      <c r="A2401" s="215"/>
      <c r="B2401" s="216" t="str">
        <f>IF(LEN(A2401)=0,"",INDEX('Smelter Look-up'!$A:$A,MATCH($A2401,'Smelter Look-up'!$E:$E,0)))</f>
        <v/>
      </c>
      <c r="C2401" s="220" t="str">
        <f>IF(LEN(A2401)=0,"",INDEX('Smelter Look-up'!$C:$C,MATCH($A2401,'Smelter Look-up'!$E:$E,0)))</f>
        <v/>
      </c>
      <c r="D2401" s="216"/>
      <c r="E2401" s="216" t="str">
        <f ca="1">IF(ISERROR($V2401),"",OFFSET('Smelter Look-up'!$D$4,$V2401-4,0)&amp;"")</f>
        <v/>
      </c>
      <c r="F2401" s="216" t="str">
        <f ca="1">IF(ISERROR($V2401),"",OFFSET('Smelter Look-up'!$E$4,$V2401-4,0))</f>
        <v/>
      </c>
      <c r="G2401" s="216" t="str">
        <f ca="1">IF(C2401=$X$4,"Enter smelter details", IF(ISERROR($V2401),"",OFFSET('Smelter Look-up'!$F$4,$V2401-4,0)))</f>
        <v/>
      </c>
      <c r="H2401" s="217" t="str">
        <f ca="1">IF(ISERROR($V2401),"",OFFSET('Smelter Look-up'!$G$4,$V2401-4,0))</f>
        <v/>
      </c>
      <c r="I2401" s="218" t="str">
        <f ca="1">IF(ISERROR($V2401),"",OFFSET('Smelter Look-up'!$H$4,$V2401-4,0))</f>
        <v/>
      </c>
      <c r="J2401" s="218" t="str">
        <f ca="1">IF(ISERROR($V2401),"",OFFSET('Smelter Look-up'!$I$4,$V2401-4,0))</f>
        <v/>
      </c>
      <c r="K2401" s="267"/>
      <c r="L2401" s="267"/>
      <c r="M2401" s="267"/>
      <c r="N2401" s="267"/>
      <c r="O2401" s="267"/>
      <c r="P2401" s="219"/>
      <c r="Q2401" s="268"/>
      <c r="R2401" s="216" t="str">
        <f ca="1">IF(ISERROR($V2401),"",OFFSET('Smelter Look-up'!$C$4,$V2401-4,0)&amp;"")</f>
        <v/>
      </c>
      <c r="S2401" s="224" t="str">
        <f t="shared" ca="1" si="114"/>
        <v/>
      </c>
      <c r="T2401" s="224" t="str">
        <f ca="1">IF(B2401="","",IF(ISERROR(MATCH($J2401,SorP!$B$1:$B$6230,0)),"",INDIRECT("'SorP'!$A$"&amp;MATCH($J2401,SorP!$B$1:$B$6230,0))))</f>
        <v/>
      </c>
      <c r="U2401" s="239"/>
      <c r="V2401" s="269" t="e">
        <f>IF(C2401="",NA(),MATCH($B2401&amp;$C2401,'Smelter Look-up'!$J:$J,0))</f>
        <v>#N/A</v>
      </c>
      <c r="W2401" s="270"/>
      <c r="X2401" s="270">
        <f t="shared" ca="1" si="115"/>
        <v>0</v>
      </c>
      <c r="Y2401" s="270"/>
      <c r="Z2401" s="270"/>
      <c r="AB2401" s="272" t="str">
        <f t="shared" si="116"/>
        <v/>
      </c>
    </row>
    <row r="2402" spans="1:28" s="271" customFormat="1" ht="20.25">
      <c r="A2402" s="215"/>
      <c r="B2402" s="216" t="str">
        <f>IF(LEN(A2402)=0,"",INDEX('Smelter Look-up'!$A:$A,MATCH($A2402,'Smelter Look-up'!$E:$E,0)))</f>
        <v/>
      </c>
      <c r="C2402" s="220" t="str">
        <f>IF(LEN(A2402)=0,"",INDEX('Smelter Look-up'!$C:$C,MATCH($A2402,'Smelter Look-up'!$E:$E,0)))</f>
        <v/>
      </c>
      <c r="D2402" s="216"/>
      <c r="E2402" s="216" t="str">
        <f ca="1">IF(ISERROR($V2402),"",OFFSET('Smelter Look-up'!$D$4,$V2402-4,0)&amp;"")</f>
        <v/>
      </c>
      <c r="F2402" s="216" t="str">
        <f ca="1">IF(ISERROR($V2402),"",OFFSET('Smelter Look-up'!$E$4,$V2402-4,0))</f>
        <v/>
      </c>
      <c r="G2402" s="216" t="str">
        <f ca="1">IF(C2402=$X$4,"Enter smelter details", IF(ISERROR($V2402),"",OFFSET('Smelter Look-up'!$F$4,$V2402-4,0)))</f>
        <v/>
      </c>
      <c r="H2402" s="217" t="str">
        <f ca="1">IF(ISERROR($V2402),"",OFFSET('Smelter Look-up'!$G$4,$V2402-4,0))</f>
        <v/>
      </c>
      <c r="I2402" s="218" t="str">
        <f ca="1">IF(ISERROR($V2402),"",OFFSET('Smelter Look-up'!$H$4,$V2402-4,0))</f>
        <v/>
      </c>
      <c r="J2402" s="218" t="str">
        <f ca="1">IF(ISERROR($V2402),"",OFFSET('Smelter Look-up'!$I$4,$V2402-4,0))</f>
        <v/>
      </c>
      <c r="K2402" s="267"/>
      <c r="L2402" s="267"/>
      <c r="M2402" s="267"/>
      <c r="N2402" s="267"/>
      <c r="O2402" s="267"/>
      <c r="P2402" s="219"/>
      <c r="Q2402" s="268"/>
      <c r="R2402" s="216" t="str">
        <f ca="1">IF(ISERROR($V2402),"",OFFSET('Smelter Look-up'!$C$4,$V2402-4,0)&amp;"")</f>
        <v/>
      </c>
      <c r="S2402" s="224" t="str">
        <f t="shared" ca="1" si="114"/>
        <v/>
      </c>
      <c r="T2402" s="224" t="str">
        <f ca="1">IF(B2402="","",IF(ISERROR(MATCH($J2402,SorP!$B$1:$B$6230,0)),"",INDIRECT("'SorP'!$A$"&amp;MATCH($J2402,SorP!$B$1:$B$6230,0))))</f>
        <v/>
      </c>
      <c r="U2402" s="239"/>
      <c r="V2402" s="269" t="e">
        <f>IF(C2402="",NA(),MATCH($B2402&amp;$C2402,'Smelter Look-up'!$J:$J,0))</f>
        <v>#N/A</v>
      </c>
      <c r="W2402" s="270"/>
      <c r="X2402" s="270">
        <f t="shared" ca="1" si="115"/>
        <v>0</v>
      </c>
      <c r="Y2402" s="270"/>
      <c r="Z2402" s="270"/>
      <c r="AB2402" s="272" t="str">
        <f t="shared" si="116"/>
        <v/>
      </c>
    </row>
    <row r="2403" spans="1:28" s="271" customFormat="1" ht="20.25">
      <c r="A2403" s="215"/>
      <c r="B2403" s="216" t="str">
        <f>IF(LEN(A2403)=0,"",INDEX('Smelter Look-up'!$A:$A,MATCH($A2403,'Smelter Look-up'!$E:$E,0)))</f>
        <v/>
      </c>
      <c r="C2403" s="220" t="str">
        <f>IF(LEN(A2403)=0,"",INDEX('Smelter Look-up'!$C:$C,MATCH($A2403,'Smelter Look-up'!$E:$E,0)))</f>
        <v/>
      </c>
      <c r="D2403" s="216"/>
      <c r="E2403" s="216" t="str">
        <f ca="1">IF(ISERROR($V2403),"",OFFSET('Smelter Look-up'!$D$4,$V2403-4,0)&amp;"")</f>
        <v/>
      </c>
      <c r="F2403" s="216" t="str">
        <f ca="1">IF(ISERROR($V2403),"",OFFSET('Smelter Look-up'!$E$4,$V2403-4,0))</f>
        <v/>
      </c>
      <c r="G2403" s="216" t="str">
        <f ca="1">IF(C2403=$X$4,"Enter smelter details", IF(ISERROR($V2403),"",OFFSET('Smelter Look-up'!$F$4,$V2403-4,0)))</f>
        <v/>
      </c>
      <c r="H2403" s="217" t="str">
        <f ca="1">IF(ISERROR($V2403),"",OFFSET('Smelter Look-up'!$G$4,$V2403-4,0))</f>
        <v/>
      </c>
      <c r="I2403" s="218" t="str">
        <f ca="1">IF(ISERROR($V2403),"",OFFSET('Smelter Look-up'!$H$4,$V2403-4,0))</f>
        <v/>
      </c>
      <c r="J2403" s="218" t="str">
        <f ca="1">IF(ISERROR($V2403),"",OFFSET('Smelter Look-up'!$I$4,$V2403-4,0))</f>
        <v/>
      </c>
      <c r="K2403" s="267"/>
      <c r="L2403" s="267"/>
      <c r="M2403" s="267"/>
      <c r="N2403" s="267"/>
      <c r="O2403" s="267"/>
      <c r="P2403" s="219"/>
      <c r="Q2403" s="268"/>
      <c r="R2403" s="216" t="str">
        <f ca="1">IF(ISERROR($V2403),"",OFFSET('Smelter Look-up'!$C$4,$V2403-4,0)&amp;"")</f>
        <v/>
      </c>
      <c r="S2403" s="224" t="str">
        <f t="shared" ca="1" si="114"/>
        <v/>
      </c>
      <c r="T2403" s="224" t="str">
        <f ca="1">IF(B2403="","",IF(ISERROR(MATCH($J2403,SorP!$B$1:$B$6230,0)),"",INDIRECT("'SorP'!$A$"&amp;MATCH($J2403,SorP!$B$1:$B$6230,0))))</f>
        <v/>
      </c>
      <c r="U2403" s="239"/>
      <c r="V2403" s="269" t="e">
        <f>IF(C2403="",NA(),MATCH($B2403&amp;$C2403,'Smelter Look-up'!$J:$J,0))</f>
        <v>#N/A</v>
      </c>
      <c r="W2403" s="270"/>
      <c r="X2403" s="270">
        <f t="shared" ca="1" si="115"/>
        <v>0</v>
      </c>
      <c r="Y2403" s="270"/>
      <c r="Z2403" s="270"/>
      <c r="AB2403" s="272" t="str">
        <f t="shared" si="116"/>
        <v/>
      </c>
    </row>
    <row r="2404" spans="1:28" s="271" customFormat="1" ht="20.25">
      <c r="A2404" s="215"/>
      <c r="B2404" s="216" t="str">
        <f>IF(LEN(A2404)=0,"",INDEX('Smelter Look-up'!$A:$A,MATCH($A2404,'Smelter Look-up'!$E:$E,0)))</f>
        <v/>
      </c>
      <c r="C2404" s="220" t="str">
        <f>IF(LEN(A2404)=0,"",INDEX('Smelter Look-up'!$C:$C,MATCH($A2404,'Smelter Look-up'!$E:$E,0)))</f>
        <v/>
      </c>
      <c r="D2404" s="216"/>
      <c r="E2404" s="216" t="str">
        <f ca="1">IF(ISERROR($V2404),"",OFFSET('Smelter Look-up'!$D$4,$V2404-4,0)&amp;"")</f>
        <v/>
      </c>
      <c r="F2404" s="216" t="str">
        <f ca="1">IF(ISERROR($V2404),"",OFFSET('Smelter Look-up'!$E$4,$V2404-4,0))</f>
        <v/>
      </c>
      <c r="G2404" s="216" t="str">
        <f ca="1">IF(C2404=$X$4,"Enter smelter details", IF(ISERROR($V2404),"",OFFSET('Smelter Look-up'!$F$4,$V2404-4,0)))</f>
        <v/>
      </c>
      <c r="H2404" s="217" t="str">
        <f ca="1">IF(ISERROR($V2404),"",OFFSET('Smelter Look-up'!$G$4,$V2404-4,0))</f>
        <v/>
      </c>
      <c r="I2404" s="218" t="str">
        <f ca="1">IF(ISERROR($V2404),"",OFFSET('Smelter Look-up'!$H$4,$V2404-4,0))</f>
        <v/>
      </c>
      <c r="J2404" s="218" t="str">
        <f ca="1">IF(ISERROR($V2404),"",OFFSET('Smelter Look-up'!$I$4,$V2404-4,0))</f>
        <v/>
      </c>
      <c r="K2404" s="267"/>
      <c r="L2404" s="267"/>
      <c r="M2404" s="267"/>
      <c r="N2404" s="267"/>
      <c r="O2404" s="267"/>
      <c r="P2404" s="219"/>
      <c r="Q2404" s="268"/>
      <c r="R2404" s="216" t="str">
        <f ca="1">IF(ISERROR($V2404),"",OFFSET('Smelter Look-up'!$C$4,$V2404-4,0)&amp;"")</f>
        <v/>
      </c>
      <c r="S2404" s="224" t="str">
        <f t="shared" ca="1" si="114"/>
        <v/>
      </c>
      <c r="T2404" s="224" t="str">
        <f ca="1">IF(B2404="","",IF(ISERROR(MATCH($J2404,SorP!$B$1:$B$6230,0)),"",INDIRECT("'SorP'!$A$"&amp;MATCH($J2404,SorP!$B$1:$B$6230,0))))</f>
        <v/>
      </c>
      <c r="U2404" s="239"/>
      <c r="V2404" s="269" t="e">
        <f>IF(C2404="",NA(),MATCH($B2404&amp;$C2404,'Smelter Look-up'!$J:$J,0))</f>
        <v>#N/A</v>
      </c>
      <c r="W2404" s="270"/>
      <c r="X2404" s="270">
        <f t="shared" ca="1" si="115"/>
        <v>0</v>
      </c>
      <c r="Y2404" s="270"/>
      <c r="Z2404" s="270"/>
      <c r="AB2404" s="272" t="str">
        <f t="shared" si="116"/>
        <v/>
      </c>
    </row>
    <row r="2405" spans="1:28" s="271" customFormat="1" ht="20.25">
      <c r="A2405" s="215"/>
      <c r="B2405" s="216" t="str">
        <f>IF(LEN(A2405)=0,"",INDEX('Smelter Look-up'!$A:$A,MATCH($A2405,'Smelter Look-up'!$E:$E,0)))</f>
        <v/>
      </c>
      <c r="C2405" s="220" t="str">
        <f>IF(LEN(A2405)=0,"",INDEX('Smelter Look-up'!$C:$C,MATCH($A2405,'Smelter Look-up'!$E:$E,0)))</f>
        <v/>
      </c>
      <c r="D2405" s="216"/>
      <c r="E2405" s="216" t="str">
        <f ca="1">IF(ISERROR($V2405),"",OFFSET('Smelter Look-up'!$D$4,$V2405-4,0)&amp;"")</f>
        <v/>
      </c>
      <c r="F2405" s="216" t="str">
        <f ca="1">IF(ISERROR($V2405),"",OFFSET('Smelter Look-up'!$E$4,$V2405-4,0))</f>
        <v/>
      </c>
      <c r="G2405" s="216" t="str">
        <f ca="1">IF(C2405=$X$4,"Enter smelter details", IF(ISERROR($V2405),"",OFFSET('Smelter Look-up'!$F$4,$V2405-4,0)))</f>
        <v/>
      </c>
      <c r="H2405" s="217" t="str">
        <f ca="1">IF(ISERROR($V2405),"",OFFSET('Smelter Look-up'!$G$4,$V2405-4,0))</f>
        <v/>
      </c>
      <c r="I2405" s="218" t="str">
        <f ca="1">IF(ISERROR($V2405),"",OFFSET('Smelter Look-up'!$H$4,$V2405-4,0))</f>
        <v/>
      </c>
      <c r="J2405" s="218" t="str">
        <f ca="1">IF(ISERROR($V2405),"",OFFSET('Smelter Look-up'!$I$4,$V2405-4,0))</f>
        <v/>
      </c>
      <c r="K2405" s="267"/>
      <c r="L2405" s="267"/>
      <c r="M2405" s="267"/>
      <c r="N2405" s="267"/>
      <c r="O2405" s="267"/>
      <c r="P2405" s="219"/>
      <c r="Q2405" s="268"/>
      <c r="R2405" s="216" t="str">
        <f ca="1">IF(ISERROR($V2405),"",OFFSET('Smelter Look-up'!$C$4,$V2405-4,0)&amp;"")</f>
        <v/>
      </c>
      <c r="S2405" s="224" t="str">
        <f t="shared" ca="1" si="114"/>
        <v/>
      </c>
      <c r="T2405" s="224" t="str">
        <f ca="1">IF(B2405="","",IF(ISERROR(MATCH($J2405,SorP!$B$1:$B$6230,0)),"",INDIRECT("'SorP'!$A$"&amp;MATCH($J2405,SorP!$B$1:$B$6230,0))))</f>
        <v/>
      </c>
      <c r="U2405" s="239"/>
      <c r="V2405" s="269" t="e">
        <f>IF(C2405="",NA(),MATCH($B2405&amp;$C2405,'Smelter Look-up'!$J:$J,0))</f>
        <v>#N/A</v>
      </c>
      <c r="W2405" s="270"/>
      <c r="X2405" s="270">
        <f t="shared" ca="1" si="115"/>
        <v>0</v>
      </c>
      <c r="Y2405" s="270"/>
      <c r="Z2405" s="270"/>
      <c r="AB2405" s="272" t="str">
        <f t="shared" si="116"/>
        <v/>
      </c>
    </row>
    <row r="2406" spans="1:28" s="271" customFormat="1" ht="20.25">
      <c r="A2406" s="215"/>
      <c r="B2406" s="216" t="str">
        <f>IF(LEN(A2406)=0,"",INDEX('Smelter Look-up'!$A:$A,MATCH($A2406,'Smelter Look-up'!$E:$E,0)))</f>
        <v/>
      </c>
      <c r="C2406" s="220" t="str">
        <f>IF(LEN(A2406)=0,"",INDEX('Smelter Look-up'!$C:$C,MATCH($A2406,'Smelter Look-up'!$E:$E,0)))</f>
        <v/>
      </c>
      <c r="D2406" s="216"/>
      <c r="E2406" s="216" t="str">
        <f ca="1">IF(ISERROR($V2406),"",OFFSET('Smelter Look-up'!$D$4,$V2406-4,0)&amp;"")</f>
        <v/>
      </c>
      <c r="F2406" s="216" t="str">
        <f ca="1">IF(ISERROR($V2406),"",OFFSET('Smelter Look-up'!$E$4,$V2406-4,0))</f>
        <v/>
      </c>
      <c r="G2406" s="216" t="str">
        <f ca="1">IF(C2406=$X$4,"Enter smelter details", IF(ISERROR($V2406),"",OFFSET('Smelter Look-up'!$F$4,$V2406-4,0)))</f>
        <v/>
      </c>
      <c r="H2406" s="217" t="str">
        <f ca="1">IF(ISERROR($V2406),"",OFFSET('Smelter Look-up'!$G$4,$V2406-4,0))</f>
        <v/>
      </c>
      <c r="I2406" s="218" t="str">
        <f ca="1">IF(ISERROR($V2406),"",OFFSET('Smelter Look-up'!$H$4,$V2406-4,0))</f>
        <v/>
      </c>
      <c r="J2406" s="218" t="str">
        <f ca="1">IF(ISERROR($V2406),"",OFFSET('Smelter Look-up'!$I$4,$V2406-4,0))</f>
        <v/>
      </c>
      <c r="K2406" s="267"/>
      <c r="L2406" s="267"/>
      <c r="M2406" s="267"/>
      <c r="N2406" s="267"/>
      <c r="O2406" s="267"/>
      <c r="P2406" s="219"/>
      <c r="Q2406" s="268"/>
      <c r="R2406" s="216" t="str">
        <f ca="1">IF(ISERROR($V2406),"",OFFSET('Smelter Look-up'!$C$4,$V2406-4,0)&amp;"")</f>
        <v/>
      </c>
      <c r="S2406" s="224" t="str">
        <f t="shared" ca="1" si="114"/>
        <v/>
      </c>
      <c r="T2406" s="224" t="str">
        <f ca="1">IF(B2406="","",IF(ISERROR(MATCH($J2406,SorP!$B$1:$B$6230,0)),"",INDIRECT("'SorP'!$A$"&amp;MATCH($J2406,SorP!$B$1:$B$6230,0))))</f>
        <v/>
      </c>
      <c r="U2406" s="239"/>
      <c r="V2406" s="269" t="e">
        <f>IF(C2406="",NA(),MATCH($B2406&amp;$C2406,'Smelter Look-up'!$J:$J,0))</f>
        <v>#N/A</v>
      </c>
      <c r="W2406" s="270"/>
      <c r="X2406" s="270">
        <f t="shared" ca="1" si="115"/>
        <v>0</v>
      </c>
      <c r="Y2406" s="270"/>
      <c r="Z2406" s="270"/>
      <c r="AB2406" s="272" t="str">
        <f t="shared" si="116"/>
        <v/>
      </c>
    </row>
    <row r="2407" spans="1:28" s="271" customFormat="1" ht="20.25">
      <c r="A2407" s="215"/>
      <c r="B2407" s="216" t="str">
        <f>IF(LEN(A2407)=0,"",INDEX('Smelter Look-up'!$A:$A,MATCH($A2407,'Smelter Look-up'!$E:$E,0)))</f>
        <v/>
      </c>
      <c r="C2407" s="220" t="str">
        <f>IF(LEN(A2407)=0,"",INDEX('Smelter Look-up'!$C:$C,MATCH($A2407,'Smelter Look-up'!$E:$E,0)))</f>
        <v/>
      </c>
      <c r="D2407" s="216"/>
      <c r="E2407" s="216" t="str">
        <f ca="1">IF(ISERROR($V2407),"",OFFSET('Smelter Look-up'!$D$4,$V2407-4,0)&amp;"")</f>
        <v/>
      </c>
      <c r="F2407" s="216" t="str">
        <f ca="1">IF(ISERROR($V2407),"",OFFSET('Smelter Look-up'!$E$4,$V2407-4,0))</f>
        <v/>
      </c>
      <c r="G2407" s="216" t="str">
        <f ca="1">IF(C2407=$X$4,"Enter smelter details", IF(ISERROR($V2407),"",OFFSET('Smelter Look-up'!$F$4,$V2407-4,0)))</f>
        <v/>
      </c>
      <c r="H2407" s="217" t="str">
        <f ca="1">IF(ISERROR($V2407),"",OFFSET('Smelter Look-up'!$G$4,$V2407-4,0))</f>
        <v/>
      </c>
      <c r="I2407" s="218" t="str">
        <f ca="1">IF(ISERROR($V2407),"",OFFSET('Smelter Look-up'!$H$4,$V2407-4,0))</f>
        <v/>
      </c>
      <c r="J2407" s="218" t="str">
        <f ca="1">IF(ISERROR($V2407),"",OFFSET('Smelter Look-up'!$I$4,$V2407-4,0))</f>
        <v/>
      </c>
      <c r="K2407" s="267"/>
      <c r="L2407" s="267"/>
      <c r="M2407" s="267"/>
      <c r="N2407" s="267"/>
      <c r="O2407" s="267"/>
      <c r="P2407" s="219"/>
      <c r="Q2407" s="268"/>
      <c r="R2407" s="216" t="str">
        <f ca="1">IF(ISERROR($V2407),"",OFFSET('Smelter Look-up'!$C$4,$V2407-4,0)&amp;"")</f>
        <v/>
      </c>
      <c r="S2407" s="224" t="str">
        <f t="shared" ca="1" si="114"/>
        <v/>
      </c>
      <c r="T2407" s="224" t="str">
        <f ca="1">IF(B2407="","",IF(ISERROR(MATCH($J2407,SorP!$B$1:$B$6230,0)),"",INDIRECT("'SorP'!$A$"&amp;MATCH($J2407,SorP!$B$1:$B$6230,0))))</f>
        <v/>
      </c>
      <c r="U2407" s="239"/>
      <c r="V2407" s="269" t="e">
        <f>IF(C2407="",NA(),MATCH($B2407&amp;$C2407,'Smelter Look-up'!$J:$J,0))</f>
        <v>#N/A</v>
      </c>
      <c r="W2407" s="270"/>
      <c r="X2407" s="270">
        <f t="shared" ca="1" si="115"/>
        <v>0</v>
      </c>
      <c r="Y2407" s="270"/>
      <c r="Z2407" s="270"/>
      <c r="AB2407" s="272" t="str">
        <f t="shared" si="116"/>
        <v/>
      </c>
    </row>
    <row r="2408" spans="1:28" s="271" customFormat="1" ht="20.25">
      <c r="A2408" s="215"/>
      <c r="B2408" s="216" t="str">
        <f>IF(LEN(A2408)=0,"",INDEX('Smelter Look-up'!$A:$A,MATCH($A2408,'Smelter Look-up'!$E:$E,0)))</f>
        <v/>
      </c>
      <c r="C2408" s="220" t="str">
        <f>IF(LEN(A2408)=0,"",INDEX('Smelter Look-up'!$C:$C,MATCH($A2408,'Smelter Look-up'!$E:$E,0)))</f>
        <v/>
      </c>
      <c r="D2408" s="216"/>
      <c r="E2408" s="216" t="str">
        <f ca="1">IF(ISERROR($V2408),"",OFFSET('Smelter Look-up'!$D$4,$V2408-4,0)&amp;"")</f>
        <v/>
      </c>
      <c r="F2408" s="216" t="str">
        <f ca="1">IF(ISERROR($V2408),"",OFFSET('Smelter Look-up'!$E$4,$V2408-4,0))</f>
        <v/>
      </c>
      <c r="G2408" s="216" t="str">
        <f ca="1">IF(C2408=$X$4,"Enter smelter details", IF(ISERROR($V2408),"",OFFSET('Smelter Look-up'!$F$4,$V2408-4,0)))</f>
        <v/>
      </c>
      <c r="H2408" s="217" t="str">
        <f ca="1">IF(ISERROR($V2408),"",OFFSET('Smelter Look-up'!$G$4,$V2408-4,0))</f>
        <v/>
      </c>
      <c r="I2408" s="218" t="str">
        <f ca="1">IF(ISERROR($V2408),"",OFFSET('Smelter Look-up'!$H$4,$V2408-4,0))</f>
        <v/>
      </c>
      <c r="J2408" s="218" t="str">
        <f ca="1">IF(ISERROR($V2408),"",OFFSET('Smelter Look-up'!$I$4,$V2408-4,0))</f>
        <v/>
      </c>
      <c r="K2408" s="267"/>
      <c r="L2408" s="267"/>
      <c r="M2408" s="267"/>
      <c r="N2408" s="267"/>
      <c r="O2408" s="267"/>
      <c r="P2408" s="219"/>
      <c r="Q2408" s="268"/>
      <c r="R2408" s="216" t="str">
        <f ca="1">IF(ISERROR($V2408),"",OFFSET('Smelter Look-up'!$C$4,$V2408-4,0)&amp;"")</f>
        <v/>
      </c>
      <c r="S2408" s="224" t="str">
        <f t="shared" ca="1" si="114"/>
        <v/>
      </c>
      <c r="T2408" s="224" t="str">
        <f ca="1">IF(B2408="","",IF(ISERROR(MATCH($J2408,SorP!$B$1:$B$6230,0)),"",INDIRECT("'SorP'!$A$"&amp;MATCH($J2408,SorP!$B$1:$B$6230,0))))</f>
        <v/>
      </c>
      <c r="U2408" s="239"/>
      <c r="V2408" s="269" t="e">
        <f>IF(C2408="",NA(),MATCH($B2408&amp;$C2408,'Smelter Look-up'!$J:$J,0))</f>
        <v>#N/A</v>
      </c>
      <c r="W2408" s="270"/>
      <c r="X2408" s="270">
        <f t="shared" ca="1" si="115"/>
        <v>0</v>
      </c>
      <c r="Y2408" s="270"/>
      <c r="Z2408" s="270"/>
      <c r="AB2408" s="272" t="str">
        <f t="shared" si="116"/>
        <v/>
      </c>
    </row>
    <row r="2409" spans="1:28" s="271" customFormat="1" ht="20.25">
      <c r="A2409" s="215"/>
      <c r="B2409" s="216" t="str">
        <f>IF(LEN(A2409)=0,"",INDEX('Smelter Look-up'!$A:$A,MATCH($A2409,'Smelter Look-up'!$E:$E,0)))</f>
        <v/>
      </c>
      <c r="C2409" s="220" t="str">
        <f>IF(LEN(A2409)=0,"",INDEX('Smelter Look-up'!$C:$C,MATCH($A2409,'Smelter Look-up'!$E:$E,0)))</f>
        <v/>
      </c>
      <c r="D2409" s="216"/>
      <c r="E2409" s="216" t="str">
        <f ca="1">IF(ISERROR($V2409),"",OFFSET('Smelter Look-up'!$D$4,$V2409-4,0)&amp;"")</f>
        <v/>
      </c>
      <c r="F2409" s="216" t="str">
        <f ca="1">IF(ISERROR($V2409),"",OFFSET('Smelter Look-up'!$E$4,$V2409-4,0))</f>
        <v/>
      </c>
      <c r="G2409" s="216" t="str">
        <f ca="1">IF(C2409=$X$4,"Enter smelter details", IF(ISERROR($V2409),"",OFFSET('Smelter Look-up'!$F$4,$V2409-4,0)))</f>
        <v/>
      </c>
      <c r="H2409" s="217" t="str">
        <f ca="1">IF(ISERROR($V2409),"",OFFSET('Smelter Look-up'!$G$4,$V2409-4,0))</f>
        <v/>
      </c>
      <c r="I2409" s="218" t="str">
        <f ca="1">IF(ISERROR($V2409),"",OFFSET('Smelter Look-up'!$H$4,$V2409-4,0))</f>
        <v/>
      </c>
      <c r="J2409" s="218" t="str">
        <f ca="1">IF(ISERROR($V2409),"",OFFSET('Smelter Look-up'!$I$4,$V2409-4,0))</f>
        <v/>
      </c>
      <c r="K2409" s="267"/>
      <c r="L2409" s="267"/>
      <c r="M2409" s="267"/>
      <c r="N2409" s="267"/>
      <c r="O2409" s="267"/>
      <c r="P2409" s="219"/>
      <c r="Q2409" s="268"/>
      <c r="R2409" s="216" t="str">
        <f ca="1">IF(ISERROR($V2409),"",OFFSET('Smelter Look-up'!$C$4,$V2409-4,0)&amp;"")</f>
        <v/>
      </c>
      <c r="S2409" s="224" t="str">
        <f t="shared" ca="1" si="114"/>
        <v/>
      </c>
      <c r="T2409" s="224" t="str">
        <f ca="1">IF(B2409="","",IF(ISERROR(MATCH($J2409,SorP!$B$1:$B$6230,0)),"",INDIRECT("'SorP'!$A$"&amp;MATCH($J2409,SorP!$B$1:$B$6230,0))))</f>
        <v/>
      </c>
      <c r="U2409" s="239"/>
      <c r="V2409" s="269" t="e">
        <f>IF(C2409="",NA(),MATCH($B2409&amp;$C2409,'Smelter Look-up'!$J:$J,0))</f>
        <v>#N/A</v>
      </c>
      <c r="W2409" s="270"/>
      <c r="X2409" s="270">
        <f t="shared" ca="1" si="115"/>
        <v>0</v>
      </c>
      <c r="Y2409" s="270"/>
      <c r="Z2409" s="270"/>
      <c r="AB2409" s="272" t="str">
        <f t="shared" si="116"/>
        <v/>
      </c>
    </row>
    <row r="2410" spans="1:28" s="271" customFormat="1" ht="20.25">
      <c r="A2410" s="215"/>
      <c r="B2410" s="216" t="str">
        <f>IF(LEN(A2410)=0,"",INDEX('Smelter Look-up'!$A:$A,MATCH($A2410,'Smelter Look-up'!$E:$E,0)))</f>
        <v/>
      </c>
      <c r="C2410" s="220" t="str">
        <f>IF(LEN(A2410)=0,"",INDEX('Smelter Look-up'!$C:$C,MATCH($A2410,'Smelter Look-up'!$E:$E,0)))</f>
        <v/>
      </c>
      <c r="D2410" s="216"/>
      <c r="E2410" s="216" t="str">
        <f ca="1">IF(ISERROR($V2410),"",OFFSET('Smelter Look-up'!$D$4,$V2410-4,0)&amp;"")</f>
        <v/>
      </c>
      <c r="F2410" s="216" t="str">
        <f ca="1">IF(ISERROR($V2410),"",OFFSET('Smelter Look-up'!$E$4,$V2410-4,0))</f>
        <v/>
      </c>
      <c r="G2410" s="216" t="str">
        <f ca="1">IF(C2410=$X$4,"Enter smelter details", IF(ISERROR($V2410),"",OFFSET('Smelter Look-up'!$F$4,$V2410-4,0)))</f>
        <v/>
      </c>
      <c r="H2410" s="217" t="str">
        <f ca="1">IF(ISERROR($V2410),"",OFFSET('Smelter Look-up'!$G$4,$V2410-4,0))</f>
        <v/>
      </c>
      <c r="I2410" s="218" t="str">
        <f ca="1">IF(ISERROR($V2410),"",OFFSET('Smelter Look-up'!$H$4,$V2410-4,0))</f>
        <v/>
      </c>
      <c r="J2410" s="218" t="str">
        <f ca="1">IF(ISERROR($V2410),"",OFFSET('Smelter Look-up'!$I$4,$V2410-4,0))</f>
        <v/>
      </c>
      <c r="K2410" s="267"/>
      <c r="L2410" s="267"/>
      <c r="M2410" s="267"/>
      <c r="N2410" s="267"/>
      <c r="O2410" s="267"/>
      <c r="P2410" s="219"/>
      <c r="Q2410" s="268"/>
      <c r="R2410" s="216" t="str">
        <f ca="1">IF(ISERROR($V2410),"",OFFSET('Smelter Look-up'!$C$4,$V2410-4,0)&amp;"")</f>
        <v/>
      </c>
      <c r="S2410" s="224" t="str">
        <f t="shared" ca="1" si="114"/>
        <v/>
      </c>
      <c r="T2410" s="224" t="str">
        <f ca="1">IF(B2410="","",IF(ISERROR(MATCH($J2410,SorP!$B$1:$B$6230,0)),"",INDIRECT("'SorP'!$A$"&amp;MATCH($J2410,SorP!$B$1:$B$6230,0))))</f>
        <v/>
      </c>
      <c r="U2410" s="239"/>
      <c r="V2410" s="269" t="e">
        <f>IF(C2410="",NA(),MATCH($B2410&amp;$C2410,'Smelter Look-up'!$J:$J,0))</f>
        <v>#N/A</v>
      </c>
      <c r="W2410" s="270"/>
      <c r="X2410" s="270">
        <f t="shared" ca="1" si="115"/>
        <v>0</v>
      </c>
      <c r="Y2410" s="270"/>
      <c r="Z2410" s="270"/>
      <c r="AB2410" s="272" t="str">
        <f t="shared" si="116"/>
        <v/>
      </c>
    </row>
    <row r="2411" spans="1:28" s="271" customFormat="1" ht="20.25">
      <c r="A2411" s="215"/>
      <c r="B2411" s="216" t="str">
        <f>IF(LEN(A2411)=0,"",INDEX('Smelter Look-up'!$A:$A,MATCH($A2411,'Smelter Look-up'!$E:$E,0)))</f>
        <v/>
      </c>
      <c r="C2411" s="220" t="str">
        <f>IF(LEN(A2411)=0,"",INDEX('Smelter Look-up'!$C:$C,MATCH($A2411,'Smelter Look-up'!$E:$E,0)))</f>
        <v/>
      </c>
      <c r="D2411" s="216"/>
      <c r="E2411" s="216" t="str">
        <f ca="1">IF(ISERROR($V2411),"",OFFSET('Smelter Look-up'!$D$4,$V2411-4,0)&amp;"")</f>
        <v/>
      </c>
      <c r="F2411" s="216" t="str">
        <f ca="1">IF(ISERROR($V2411),"",OFFSET('Smelter Look-up'!$E$4,$V2411-4,0))</f>
        <v/>
      </c>
      <c r="G2411" s="216" t="str">
        <f ca="1">IF(C2411=$X$4,"Enter smelter details", IF(ISERROR($V2411),"",OFFSET('Smelter Look-up'!$F$4,$V2411-4,0)))</f>
        <v/>
      </c>
      <c r="H2411" s="217" t="str">
        <f ca="1">IF(ISERROR($V2411),"",OFFSET('Smelter Look-up'!$G$4,$V2411-4,0))</f>
        <v/>
      </c>
      <c r="I2411" s="218" t="str">
        <f ca="1">IF(ISERROR($V2411),"",OFFSET('Smelter Look-up'!$H$4,$V2411-4,0))</f>
        <v/>
      </c>
      <c r="J2411" s="218" t="str">
        <f ca="1">IF(ISERROR($V2411),"",OFFSET('Smelter Look-up'!$I$4,$V2411-4,0))</f>
        <v/>
      </c>
      <c r="K2411" s="267"/>
      <c r="L2411" s="267"/>
      <c r="M2411" s="267"/>
      <c r="N2411" s="267"/>
      <c r="O2411" s="267"/>
      <c r="P2411" s="219"/>
      <c r="Q2411" s="268"/>
      <c r="R2411" s="216" t="str">
        <f ca="1">IF(ISERROR($V2411),"",OFFSET('Smelter Look-up'!$C$4,$V2411-4,0)&amp;"")</f>
        <v/>
      </c>
      <c r="S2411" s="224" t="str">
        <f t="shared" ca="1" si="114"/>
        <v/>
      </c>
      <c r="T2411" s="224" t="str">
        <f ca="1">IF(B2411="","",IF(ISERROR(MATCH($J2411,SorP!$B$1:$B$6230,0)),"",INDIRECT("'SorP'!$A$"&amp;MATCH($J2411,SorP!$B$1:$B$6230,0))))</f>
        <v/>
      </c>
      <c r="U2411" s="239"/>
      <c r="V2411" s="269" t="e">
        <f>IF(C2411="",NA(),MATCH($B2411&amp;$C2411,'Smelter Look-up'!$J:$J,0))</f>
        <v>#N/A</v>
      </c>
      <c r="W2411" s="270"/>
      <c r="X2411" s="270">
        <f t="shared" ca="1" si="115"/>
        <v>0</v>
      </c>
      <c r="Y2411" s="270"/>
      <c r="Z2411" s="270"/>
      <c r="AB2411" s="272" t="str">
        <f t="shared" si="116"/>
        <v/>
      </c>
    </row>
    <row r="2412" spans="1:28" s="271" customFormat="1" ht="20.25">
      <c r="A2412" s="215"/>
      <c r="B2412" s="216" t="str">
        <f>IF(LEN(A2412)=0,"",INDEX('Smelter Look-up'!$A:$A,MATCH($A2412,'Smelter Look-up'!$E:$E,0)))</f>
        <v/>
      </c>
      <c r="C2412" s="220" t="str">
        <f>IF(LEN(A2412)=0,"",INDEX('Smelter Look-up'!$C:$C,MATCH($A2412,'Smelter Look-up'!$E:$E,0)))</f>
        <v/>
      </c>
      <c r="D2412" s="216"/>
      <c r="E2412" s="216" t="str">
        <f ca="1">IF(ISERROR($V2412),"",OFFSET('Smelter Look-up'!$D$4,$V2412-4,0)&amp;"")</f>
        <v/>
      </c>
      <c r="F2412" s="216" t="str">
        <f ca="1">IF(ISERROR($V2412),"",OFFSET('Smelter Look-up'!$E$4,$V2412-4,0))</f>
        <v/>
      </c>
      <c r="G2412" s="216" t="str">
        <f ca="1">IF(C2412=$X$4,"Enter smelter details", IF(ISERROR($V2412),"",OFFSET('Smelter Look-up'!$F$4,$V2412-4,0)))</f>
        <v/>
      </c>
      <c r="H2412" s="217" t="str">
        <f ca="1">IF(ISERROR($V2412),"",OFFSET('Smelter Look-up'!$G$4,$V2412-4,0))</f>
        <v/>
      </c>
      <c r="I2412" s="218" t="str">
        <f ca="1">IF(ISERROR($V2412),"",OFFSET('Smelter Look-up'!$H$4,$V2412-4,0))</f>
        <v/>
      </c>
      <c r="J2412" s="218" t="str">
        <f ca="1">IF(ISERROR($V2412),"",OFFSET('Smelter Look-up'!$I$4,$V2412-4,0))</f>
        <v/>
      </c>
      <c r="K2412" s="267"/>
      <c r="L2412" s="267"/>
      <c r="M2412" s="267"/>
      <c r="N2412" s="267"/>
      <c r="O2412" s="267"/>
      <c r="P2412" s="219"/>
      <c r="Q2412" s="268"/>
      <c r="R2412" s="216" t="str">
        <f ca="1">IF(ISERROR($V2412),"",OFFSET('Smelter Look-up'!$C$4,$V2412-4,0)&amp;"")</f>
        <v/>
      </c>
      <c r="S2412" s="224" t="str">
        <f t="shared" ca="1" si="114"/>
        <v/>
      </c>
      <c r="T2412" s="224" t="str">
        <f ca="1">IF(B2412="","",IF(ISERROR(MATCH($J2412,SorP!$B$1:$B$6230,0)),"",INDIRECT("'SorP'!$A$"&amp;MATCH($J2412,SorP!$B$1:$B$6230,0))))</f>
        <v/>
      </c>
      <c r="U2412" s="239"/>
      <c r="V2412" s="269" t="e">
        <f>IF(C2412="",NA(),MATCH($B2412&amp;$C2412,'Smelter Look-up'!$J:$J,0))</f>
        <v>#N/A</v>
      </c>
      <c r="W2412" s="270"/>
      <c r="X2412" s="270">
        <f t="shared" ca="1" si="115"/>
        <v>0</v>
      </c>
      <c r="Y2412" s="270"/>
      <c r="Z2412" s="270"/>
      <c r="AB2412" s="272" t="str">
        <f t="shared" si="116"/>
        <v/>
      </c>
    </row>
    <row r="2413" spans="1:28" s="271" customFormat="1" ht="20.25">
      <c r="A2413" s="215"/>
      <c r="B2413" s="216" t="str">
        <f>IF(LEN(A2413)=0,"",INDEX('Smelter Look-up'!$A:$A,MATCH($A2413,'Smelter Look-up'!$E:$E,0)))</f>
        <v/>
      </c>
      <c r="C2413" s="220" t="str">
        <f>IF(LEN(A2413)=0,"",INDEX('Smelter Look-up'!$C:$C,MATCH($A2413,'Smelter Look-up'!$E:$E,0)))</f>
        <v/>
      </c>
      <c r="D2413" s="216"/>
      <c r="E2413" s="216" t="str">
        <f ca="1">IF(ISERROR($V2413),"",OFFSET('Smelter Look-up'!$D$4,$V2413-4,0)&amp;"")</f>
        <v/>
      </c>
      <c r="F2413" s="216" t="str">
        <f ca="1">IF(ISERROR($V2413),"",OFFSET('Smelter Look-up'!$E$4,$V2413-4,0))</f>
        <v/>
      </c>
      <c r="G2413" s="216" t="str">
        <f ca="1">IF(C2413=$X$4,"Enter smelter details", IF(ISERROR($V2413),"",OFFSET('Smelter Look-up'!$F$4,$V2413-4,0)))</f>
        <v/>
      </c>
      <c r="H2413" s="217" t="str">
        <f ca="1">IF(ISERROR($V2413),"",OFFSET('Smelter Look-up'!$G$4,$V2413-4,0))</f>
        <v/>
      </c>
      <c r="I2413" s="218" t="str">
        <f ca="1">IF(ISERROR($V2413),"",OFFSET('Smelter Look-up'!$H$4,$V2413-4,0))</f>
        <v/>
      </c>
      <c r="J2413" s="218" t="str">
        <f ca="1">IF(ISERROR($V2413),"",OFFSET('Smelter Look-up'!$I$4,$V2413-4,0))</f>
        <v/>
      </c>
      <c r="K2413" s="267"/>
      <c r="L2413" s="267"/>
      <c r="M2413" s="267"/>
      <c r="N2413" s="267"/>
      <c r="O2413" s="267"/>
      <c r="P2413" s="219"/>
      <c r="Q2413" s="268"/>
      <c r="R2413" s="216" t="str">
        <f ca="1">IF(ISERROR($V2413),"",OFFSET('Smelter Look-up'!$C$4,$V2413-4,0)&amp;"")</f>
        <v/>
      </c>
      <c r="S2413" s="224" t="str">
        <f t="shared" ca="1" si="114"/>
        <v/>
      </c>
      <c r="T2413" s="224" t="str">
        <f ca="1">IF(B2413="","",IF(ISERROR(MATCH($J2413,SorP!$B$1:$B$6230,0)),"",INDIRECT("'SorP'!$A$"&amp;MATCH($J2413,SorP!$B$1:$B$6230,0))))</f>
        <v/>
      </c>
      <c r="U2413" s="239"/>
      <c r="V2413" s="269" t="e">
        <f>IF(C2413="",NA(),MATCH($B2413&amp;$C2413,'Smelter Look-up'!$J:$J,0))</f>
        <v>#N/A</v>
      </c>
      <c r="W2413" s="270"/>
      <c r="X2413" s="270">
        <f t="shared" ca="1" si="115"/>
        <v>0</v>
      </c>
      <c r="Y2413" s="270"/>
      <c r="Z2413" s="270"/>
      <c r="AB2413" s="272" t="str">
        <f t="shared" si="116"/>
        <v/>
      </c>
    </row>
    <row r="2414" spans="1:28" s="271" customFormat="1" ht="20.25">
      <c r="A2414" s="215"/>
      <c r="B2414" s="216" t="str">
        <f>IF(LEN(A2414)=0,"",INDEX('Smelter Look-up'!$A:$A,MATCH($A2414,'Smelter Look-up'!$E:$E,0)))</f>
        <v/>
      </c>
      <c r="C2414" s="220" t="str">
        <f>IF(LEN(A2414)=0,"",INDEX('Smelter Look-up'!$C:$C,MATCH($A2414,'Smelter Look-up'!$E:$E,0)))</f>
        <v/>
      </c>
      <c r="D2414" s="216"/>
      <c r="E2414" s="216" t="str">
        <f ca="1">IF(ISERROR($V2414),"",OFFSET('Smelter Look-up'!$D$4,$V2414-4,0)&amp;"")</f>
        <v/>
      </c>
      <c r="F2414" s="216" t="str">
        <f ca="1">IF(ISERROR($V2414),"",OFFSET('Smelter Look-up'!$E$4,$V2414-4,0))</f>
        <v/>
      </c>
      <c r="G2414" s="216" t="str">
        <f ca="1">IF(C2414=$X$4,"Enter smelter details", IF(ISERROR($V2414),"",OFFSET('Smelter Look-up'!$F$4,$V2414-4,0)))</f>
        <v/>
      </c>
      <c r="H2414" s="217" t="str">
        <f ca="1">IF(ISERROR($V2414),"",OFFSET('Smelter Look-up'!$G$4,$V2414-4,0))</f>
        <v/>
      </c>
      <c r="I2414" s="218" t="str">
        <f ca="1">IF(ISERROR($V2414),"",OFFSET('Smelter Look-up'!$H$4,$V2414-4,0))</f>
        <v/>
      </c>
      <c r="J2414" s="218" t="str">
        <f ca="1">IF(ISERROR($V2414),"",OFFSET('Smelter Look-up'!$I$4,$V2414-4,0))</f>
        <v/>
      </c>
      <c r="K2414" s="267"/>
      <c r="L2414" s="267"/>
      <c r="M2414" s="267"/>
      <c r="N2414" s="267"/>
      <c r="O2414" s="267"/>
      <c r="P2414" s="219"/>
      <c r="Q2414" s="268"/>
      <c r="R2414" s="216" t="str">
        <f ca="1">IF(ISERROR($V2414),"",OFFSET('Smelter Look-up'!$C$4,$V2414-4,0)&amp;"")</f>
        <v/>
      </c>
      <c r="S2414" s="224" t="str">
        <f t="shared" ca="1" si="114"/>
        <v/>
      </c>
      <c r="T2414" s="224" t="str">
        <f ca="1">IF(B2414="","",IF(ISERROR(MATCH($J2414,SorP!$B$1:$B$6230,0)),"",INDIRECT("'SorP'!$A$"&amp;MATCH($J2414,SorP!$B$1:$B$6230,0))))</f>
        <v/>
      </c>
      <c r="U2414" s="239"/>
      <c r="V2414" s="269" t="e">
        <f>IF(C2414="",NA(),MATCH($B2414&amp;$C2414,'Smelter Look-up'!$J:$J,0))</f>
        <v>#N/A</v>
      </c>
      <c r="W2414" s="270"/>
      <c r="X2414" s="270">
        <f t="shared" ca="1" si="115"/>
        <v>0</v>
      </c>
      <c r="Y2414" s="270"/>
      <c r="Z2414" s="270"/>
      <c r="AB2414" s="272" t="str">
        <f t="shared" si="116"/>
        <v/>
      </c>
    </row>
    <row r="2415" spans="1:28" s="271" customFormat="1" ht="20.25">
      <c r="A2415" s="215"/>
      <c r="B2415" s="216" t="str">
        <f>IF(LEN(A2415)=0,"",INDEX('Smelter Look-up'!$A:$A,MATCH($A2415,'Smelter Look-up'!$E:$E,0)))</f>
        <v/>
      </c>
      <c r="C2415" s="220" t="str">
        <f>IF(LEN(A2415)=0,"",INDEX('Smelter Look-up'!$C:$C,MATCH($A2415,'Smelter Look-up'!$E:$E,0)))</f>
        <v/>
      </c>
      <c r="D2415" s="216"/>
      <c r="E2415" s="216" t="str">
        <f ca="1">IF(ISERROR($V2415),"",OFFSET('Smelter Look-up'!$D$4,$V2415-4,0)&amp;"")</f>
        <v/>
      </c>
      <c r="F2415" s="216" t="str">
        <f ca="1">IF(ISERROR($V2415),"",OFFSET('Smelter Look-up'!$E$4,$V2415-4,0))</f>
        <v/>
      </c>
      <c r="G2415" s="216" t="str">
        <f ca="1">IF(C2415=$X$4,"Enter smelter details", IF(ISERROR($V2415),"",OFFSET('Smelter Look-up'!$F$4,$V2415-4,0)))</f>
        <v/>
      </c>
      <c r="H2415" s="217" t="str">
        <f ca="1">IF(ISERROR($V2415),"",OFFSET('Smelter Look-up'!$G$4,$V2415-4,0))</f>
        <v/>
      </c>
      <c r="I2415" s="218" t="str">
        <f ca="1">IF(ISERROR($V2415),"",OFFSET('Smelter Look-up'!$H$4,$V2415-4,0))</f>
        <v/>
      </c>
      <c r="J2415" s="218" t="str">
        <f ca="1">IF(ISERROR($V2415),"",OFFSET('Smelter Look-up'!$I$4,$V2415-4,0))</f>
        <v/>
      </c>
      <c r="K2415" s="267"/>
      <c r="L2415" s="267"/>
      <c r="M2415" s="267"/>
      <c r="N2415" s="267"/>
      <c r="O2415" s="267"/>
      <c r="P2415" s="219"/>
      <c r="Q2415" s="268"/>
      <c r="R2415" s="216" t="str">
        <f ca="1">IF(ISERROR($V2415),"",OFFSET('Smelter Look-up'!$C$4,$V2415-4,0)&amp;"")</f>
        <v/>
      </c>
      <c r="S2415" s="224" t="str">
        <f t="shared" ca="1" si="114"/>
        <v/>
      </c>
      <c r="T2415" s="224" t="str">
        <f ca="1">IF(B2415="","",IF(ISERROR(MATCH($J2415,SorP!$B$1:$B$6230,0)),"",INDIRECT("'SorP'!$A$"&amp;MATCH($J2415,SorP!$B$1:$B$6230,0))))</f>
        <v/>
      </c>
      <c r="U2415" s="239"/>
      <c r="V2415" s="269" t="e">
        <f>IF(C2415="",NA(),MATCH($B2415&amp;$C2415,'Smelter Look-up'!$J:$J,0))</f>
        <v>#N/A</v>
      </c>
      <c r="W2415" s="270"/>
      <c r="X2415" s="270">
        <f t="shared" ca="1" si="115"/>
        <v>0</v>
      </c>
      <c r="Y2415" s="270"/>
      <c r="Z2415" s="270"/>
      <c r="AB2415" s="272" t="str">
        <f t="shared" si="116"/>
        <v/>
      </c>
    </row>
    <row r="2416" spans="1:28" s="271" customFormat="1" ht="20.25">
      <c r="A2416" s="215"/>
      <c r="B2416" s="216" t="str">
        <f>IF(LEN(A2416)=0,"",INDEX('Smelter Look-up'!$A:$A,MATCH($A2416,'Smelter Look-up'!$E:$E,0)))</f>
        <v/>
      </c>
      <c r="C2416" s="220" t="str">
        <f>IF(LEN(A2416)=0,"",INDEX('Smelter Look-up'!$C:$C,MATCH($A2416,'Smelter Look-up'!$E:$E,0)))</f>
        <v/>
      </c>
      <c r="D2416" s="216"/>
      <c r="E2416" s="216" t="str">
        <f ca="1">IF(ISERROR($V2416),"",OFFSET('Smelter Look-up'!$D$4,$V2416-4,0)&amp;"")</f>
        <v/>
      </c>
      <c r="F2416" s="216" t="str">
        <f ca="1">IF(ISERROR($V2416),"",OFFSET('Smelter Look-up'!$E$4,$V2416-4,0))</f>
        <v/>
      </c>
      <c r="G2416" s="216" t="str">
        <f ca="1">IF(C2416=$X$4,"Enter smelter details", IF(ISERROR($V2416),"",OFFSET('Smelter Look-up'!$F$4,$V2416-4,0)))</f>
        <v/>
      </c>
      <c r="H2416" s="217" t="str">
        <f ca="1">IF(ISERROR($V2416),"",OFFSET('Smelter Look-up'!$G$4,$V2416-4,0))</f>
        <v/>
      </c>
      <c r="I2416" s="218" t="str">
        <f ca="1">IF(ISERROR($V2416),"",OFFSET('Smelter Look-up'!$H$4,$V2416-4,0))</f>
        <v/>
      </c>
      <c r="J2416" s="218" t="str">
        <f ca="1">IF(ISERROR($V2416),"",OFFSET('Smelter Look-up'!$I$4,$V2416-4,0))</f>
        <v/>
      </c>
      <c r="K2416" s="267"/>
      <c r="L2416" s="267"/>
      <c r="M2416" s="267"/>
      <c r="N2416" s="267"/>
      <c r="O2416" s="267"/>
      <c r="P2416" s="219"/>
      <c r="Q2416" s="268"/>
      <c r="R2416" s="216" t="str">
        <f ca="1">IF(ISERROR($V2416),"",OFFSET('Smelter Look-up'!$C$4,$V2416-4,0)&amp;"")</f>
        <v/>
      </c>
      <c r="S2416" s="224" t="str">
        <f t="shared" ca="1" si="114"/>
        <v/>
      </c>
      <c r="T2416" s="224" t="str">
        <f ca="1">IF(B2416="","",IF(ISERROR(MATCH($J2416,SorP!$B$1:$B$6230,0)),"",INDIRECT("'SorP'!$A$"&amp;MATCH($J2416,SorP!$B$1:$B$6230,0))))</f>
        <v/>
      </c>
      <c r="U2416" s="239"/>
      <c r="V2416" s="269" t="e">
        <f>IF(C2416="",NA(),MATCH($B2416&amp;$C2416,'Smelter Look-up'!$J:$J,0))</f>
        <v>#N/A</v>
      </c>
      <c r="W2416" s="270"/>
      <c r="X2416" s="270">
        <f t="shared" ca="1" si="115"/>
        <v>0</v>
      </c>
      <c r="Y2416" s="270"/>
      <c r="Z2416" s="270"/>
      <c r="AB2416" s="272" t="str">
        <f t="shared" si="116"/>
        <v/>
      </c>
    </row>
    <row r="2417" spans="1:28" s="271" customFormat="1" ht="20.25">
      <c r="A2417" s="215"/>
      <c r="B2417" s="216" t="str">
        <f>IF(LEN(A2417)=0,"",INDEX('Smelter Look-up'!$A:$A,MATCH($A2417,'Smelter Look-up'!$E:$E,0)))</f>
        <v/>
      </c>
      <c r="C2417" s="220" t="str">
        <f>IF(LEN(A2417)=0,"",INDEX('Smelter Look-up'!$C:$C,MATCH($A2417,'Smelter Look-up'!$E:$E,0)))</f>
        <v/>
      </c>
      <c r="D2417" s="216"/>
      <c r="E2417" s="216" t="str">
        <f ca="1">IF(ISERROR($V2417),"",OFFSET('Smelter Look-up'!$D$4,$V2417-4,0)&amp;"")</f>
        <v/>
      </c>
      <c r="F2417" s="216" t="str">
        <f ca="1">IF(ISERROR($V2417),"",OFFSET('Smelter Look-up'!$E$4,$V2417-4,0))</f>
        <v/>
      </c>
      <c r="G2417" s="216" t="str">
        <f ca="1">IF(C2417=$X$4,"Enter smelter details", IF(ISERROR($V2417),"",OFFSET('Smelter Look-up'!$F$4,$V2417-4,0)))</f>
        <v/>
      </c>
      <c r="H2417" s="217" t="str">
        <f ca="1">IF(ISERROR($V2417),"",OFFSET('Smelter Look-up'!$G$4,$V2417-4,0))</f>
        <v/>
      </c>
      <c r="I2417" s="218" t="str">
        <f ca="1">IF(ISERROR($V2417),"",OFFSET('Smelter Look-up'!$H$4,$V2417-4,0))</f>
        <v/>
      </c>
      <c r="J2417" s="218" t="str">
        <f ca="1">IF(ISERROR($V2417),"",OFFSET('Smelter Look-up'!$I$4,$V2417-4,0))</f>
        <v/>
      </c>
      <c r="K2417" s="267"/>
      <c r="L2417" s="267"/>
      <c r="M2417" s="267"/>
      <c r="N2417" s="267"/>
      <c r="O2417" s="267"/>
      <c r="P2417" s="219"/>
      <c r="Q2417" s="268"/>
      <c r="R2417" s="216" t="str">
        <f ca="1">IF(ISERROR($V2417),"",OFFSET('Smelter Look-up'!$C$4,$V2417-4,0)&amp;"")</f>
        <v/>
      </c>
      <c r="S2417" s="224" t="str">
        <f t="shared" ca="1" si="114"/>
        <v/>
      </c>
      <c r="T2417" s="224" t="str">
        <f ca="1">IF(B2417="","",IF(ISERROR(MATCH($J2417,SorP!$B$1:$B$6230,0)),"",INDIRECT("'SorP'!$A$"&amp;MATCH($J2417,SorP!$B$1:$B$6230,0))))</f>
        <v/>
      </c>
      <c r="U2417" s="239"/>
      <c r="V2417" s="269" t="e">
        <f>IF(C2417="",NA(),MATCH($B2417&amp;$C2417,'Smelter Look-up'!$J:$J,0))</f>
        <v>#N/A</v>
      </c>
      <c r="W2417" s="270"/>
      <c r="X2417" s="270">
        <f t="shared" ca="1" si="115"/>
        <v>0</v>
      </c>
      <c r="Y2417" s="270"/>
      <c r="Z2417" s="270"/>
      <c r="AB2417" s="272" t="str">
        <f t="shared" si="116"/>
        <v/>
      </c>
    </row>
    <row r="2418" spans="1:28" s="271" customFormat="1" ht="20.25">
      <c r="A2418" s="215"/>
      <c r="B2418" s="216" t="str">
        <f>IF(LEN(A2418)=0,"",INDEX('Smelter Look-up'!$A:$A,MATCH($A2418,'Smelter Look-up'!$E:$E,0)))</f>
        <v/>
      </c>
      <c r="C2418" s="220" t="str">
        <f>IF(LEN(A2418)=0,"",INDEX('Smelter Look-up'!$C:$C,MATCH($A2418,'Smelter Look-up'!$E:$E,0)))</f>
        <v/>
      </c>
      <c r="D2418" s="216"/>
      <c r="E2418" s="216" t="str">
        <f ca="1">IF(ISERROR($V2418),"",OFFSET('Smelter Look-up'!$D$4,$V2418-4,0)&amp;"")</f>
        <v/>
      </c>
      <c r="F2418" s="216" t="str">
        <f ca="1">IF(ISERROR($V2418),"",OFFSET('Smelter Look-up'!$E$4,$V2418-4,0))</f>
        <v/>
      </c>
      <c r="G2418" s="216" t="str">
        <f ca="1">IF(C2418=$X$4,"Enter smelter details", IF(ISERROR($V2418),"",OFFSET('Smelter Look-up'!$F$4,$V2418-4,0)))</f>
        <v/>
      </c>
      <c r="H2418" s="217" t="str">
        <f ca="1">IF(ISERROR($V2418),"",OFFSET('Smelter Look-up'!$G$4,$V2418-4,0))</f>
        <v/>
      </c>
      <c r="I2418" s="218" t="str">
        <f ca="1">IF(ISERROR($V2418),"",OFFSET('Smelter Look-up'!$H$4,$V2418-4,0))</f>
        <v/>
      </c>
      <c r="J2418" s="218" t="str">
        <f ca="1">IF(ISERROR($V2418),"",OFFSET('Smelter Look-up'!$I$4,$V2418-4,0))</f>
        <v/>
      </c>
      <c r="K2418" s="267"/>
      <c r="L2418" s="267"/>
      <c r="M2418" s="267"/>
      <c r="N2418" s="267"/>
      <c r="O2418" s="267"/>
      <c r="P2418" s="219"/>
      <c r="Q2418" s="268"/>
      <c r="R2418" s="216" t="str">
        <f ca="1">IF(ISERROR($V2418),"",OFFSET('Smelter Look-up'!$C$4,$V2418-4,0)&amp;"")</f>
        <v/>
      </c>
      <c r="S2418" s="224" t="str">
        <f t="shared" ca="1" si="114"/>
        <v/>
      </c>
      <c r="T2418" s="224" t="str">
        <f ca="1">IF(B2418="","",IF(ISERROR(MATCH($J2418,SorP!$B$1:$B$6230,0)),"",INDIRECT("'SorP'!$A$"&amp;MATCH($J2418,SorP!$B$1:$B$6230,0))))</f>
        <v/>
      </c>
      <c r="U2418" s="239"/>
      <c r="V2418" s="269" t="e">
        <f>IF(C2418="",NA(),MATCH($B2418&amp;$C2418,'Smelter Look-up'!$J:$J,0))</f>
        <v>#N/A</v>
      </c>
      <c r="W2418" s="270"/>
      <c r="X2418" s="270">
        <f t="shared" ca="1" si="115"/>
        <v>0</v>
      </c>
      <c r="Y2418" s="270"/>
      <c r="Z2418" s="270"/>
      <c r="AB2418" s="272" t="str">
        <f t="shared" si="116"/>
        <v/>
      </c>
    </row>
    <row r="2419" spans="1:28" s="271" customFormat="1" ht="20.25">
      <c r="A2419" s="215"/>
      <c r="B2419" s="216" t="str">
        <f>IF(LEN(A2419)=0,"",INDEX('Smelter Look-up'!$A:$A,MATCH($A2419,'Smelter Look-up'!$E:$E,0)))</f>
        <v/>
      </c>
      <c r="C2419" s="220" t="str">
        <f>IF(LEN(A2419)=0,"",INDEX('Smelter Look-up'!$C:$C,MATCH($A2419,'Smelter Look-up'!$E:$E,0)))</f>
        <v/>
      </c>
      <c r="D2419" s="216"/>
      <c r="E2419" s="216" t="str">
        <f ca="1">IF(ISERROR($V2419),"",OFFSET('Smelter Look-up'!$D$4,$V2419-4,0)&amp;"")</f>
        <v/>
      </c>
      <c r="F2419" s="216" t="str">
        <f ca="1">IF(ISERROR($V2419),"",OFFSET('Smelter Look-up'!$E$4,$V2419-4,0))</f>
        <v/>
      </c>
      <c r="G2419" s="216" t="str">
        <f ca="1">IF(C2419=$X$4,"Enter smelter details", IF(ISERROR($V2419),"",OFFSET('Smelter Look-up'!$F$4,$V2419-4,0)))</f>
        <v/>
      </c>
      <c r="H2419" s="217" t="str">
        <f ca="1">IF(ISERROR($V2419),"",OFFSET('Smelter Look-up'!$G$4,$V2419-4,0))</f>
        <v/>
      </c>
      <c r="I2419" s="218" t="str">
        <f ca="1">IF(ISERROR($V2419),"",OFFSET('Smelter Look-up'!$H$4,$V2419-4,0))</f>
        <v/>
      </c>
      <c r="J2419" s="218" t="str">
        <f ca="1">IF(ISERROR($V2419),"",OFFSET('Smelter Look-up'!$I$4,$V2419-4,0))</f>
        <v/>
      </c>
      <c r="K2419" s="267"/>
      <c r="L2419" s="267"/>
      <c r="M2419" s="267"/>
      <c r="N2419" s="267"/>
      <c r="O2419" s="267"/>
      <c r="P2419" s="219"/>
      <c r="Q2419" s="268"/>
      <c r="R2419" s="216" t="str">
        <f ca="1">IF(ISERROR($V2419),"",OFFSET('Smelter Look-up'!$C$4,$V2419-4,0)&amp;"")</f>
        <v/>
      </c>
      <c r="S2419" s="224" t="str">
        <f t="shared" ca="1" si="114"/>
        <v/>
      </c>
      <c r="T2419" s="224" t="str">
        <f ca="1">IF(B2419="","",IF(ISERROR(MATCH($J2419,SorP!$B$1:$B$6230,0)),"",INDIRECT("'SorP'!$A$"&amp;MATCH($J2419,SorP!$B$1:$B$6230,0))))</f>
        <v/>
      </c>
      <c r="U2419" s="239"/>
      <c r="V2419" s="269" t="e">
        <f>IF(C2419="",NA(),MATCH($B2419&amp;$C2419,'Smelter Look-up'!$J:$J,0))</f>
        <v>#N/A</v>
      </c>
      <c r="W2419" s="270"/>
      <c r="X2419" s="270">
        <f t="shared" ca="1" si="115"/>
        <v>0</v>
      </c>
      <c r="Y2419" s="270"/>
      <c r="Z2419" s="270"/>
      <c r="AB2419" s="272" t="str">
        <f t="shared" si="116"/>
        <v/>
      </c>
    </row>
    <row r="2420" spans="1:28" s="271" customFormat="1" ht="20.25">
      <c r="A2420" s="215"/>
      <c r="B2420" s="216" t="str">
        <f>IF(LEN(A2420)=0,"",INDEX('Smelter Look-up'!$A:$A,MATCH($A2420,'Smelter Look-up'!$E:$E,0)))</f>
        <v/>
      </c>
      <c r="C2420" s="220" t="str">
        <f>IF(LEN(A2420)=0,"",INDEX('Smelter Look-up'!$C:$C,MATCH($A2420,'Smelter Look-up'!$E:$E,0)))</f>
        <v/>
      </c>
      <c r="D2420" s="216"/>
      <c r="E2420" s="216" t="str">
        <f ca="1">IF(ISERROR($V2420),"",OFFSET('Smelter Look-up'!$D$4,$V2420-4,0)&amp;"")</f>
        <v/>
      </c>
      <c r="F2420" s="216" t="str">
        <f ca="1">IF(ISERROR($V2420),"",OFFSET('Smelter Look-up'!$E$4,$V2420-4,0))</f>
        <v/>
      </c>
      <c r="G2420" s="216" t="str">
        <f ca="1">IF(C2420=$X$4,"Enter smelter details", IF(ISERROR($V2420),"",OFFSET('Smelter Look-up'!$F$4,$V2420-4,0)))</f>
        <v/>
      </c>
      <c r="H2420" s="217" t="str">
        <f ca="1">IF(ISERROR($V2420),"",OFFSET('Smelter Look-up'!$G$4,$V2420-4,0))</f>
        <v/>
      </c>
      <c r="I2420" s="218" t="str">
        <f ca="1">IF(ISERROR($V2420),"",OFFSET('Smelter Look-up'!$H$4,$V2420-4,0))</f>
        <v/>
      </c>
      <c r="J2420" s="218" t="str">
        <f ca="1">IF(ISERROR($V2420),"",OFFSET('Smelter Look-up'!$I$4,$V2420-4,0))</f>
        <v/>
      </c>
      <c r="K2420" s="267"/>
      <c r="L2420" s="267"/>
      <c r="M2420" s="267"/>
      <c r="N2420" s="267"/>
      <c r="O2420" s="267"/>
      <c r="P2420" s="219"/>
      <c r="Q2420" s="268"/>
      <c r="R2420" s="216" t="str">
        <f ca="1">IF(ISERROR($V2420),"",OFFSET('Smelter Look-up'!$C$4,$V2420-4,0)&amp;"")</f>
        <v/>
      </c>
      <c r="S2420" s="224" t="str">
        <f t="shared" ca="1" si="114"/>
        <v/>
      </c>
      <c r="T2420" s="224" t="str">
        <f ca="1">IF(B2420="","",IF(ISERROR(MATCH($J2420,SorP!$B$1:$B$6230,0)),"",INDIRECT("'SorP'!$A$"&amp;MATCH($J2420,SorP!$B$1:$B$6230,0))))</f>
        <v/>
      </c>
      <c r="U2420" s="239"/>
      <c r="V2420" s="269" t="e">
        <f>IF(C2420="",NA(),MATCH($B2420&amp;$C2420,'Smelter Look-up'!$J:$J,0))</f>
        <v>#N/A</v>
      </c>
      <c r="W2420" s="270"/>
      <c r="X2420" s="270">
        <f t="shared" ca="1" si="115"/>
        <v>0</v>
      </c>
      <c r="Y2420" s="270"/>
      <c r="Z2420" s="270"/>
      <c r="AB2420" s="272" t="str">
        <f t="shared" si="116"/>
        <v/>
      </c>
    </row>
    <row r="2421" spans="1:28" s="271" customFormat="1" ht="20.25">
      <c r="A2421" s="215"/>
      <c r="B2421" s="216" t="str">
        <f>IF(LEN(A2421)=0,"",INDEX('Smelter Look-up'!$A:$A,MATCH($A2421,'Smelter Look-up'!$E:$E,0)))</f>
        <v/>
      </c>
      <c r="C2421" s="220" t="str">
        <f>IF(LEN(A2421)=0,"",INDEX('Smelter Look-up'!$C:$C,MATCH($A2421,'Smelter Look-up'!$E:$E,0)))</f>
        <v/>
      </c>
      <c r="D2421" s="216"/>
      <c r="E2421" s="216" t="str">
        <f ca="1">IF(ISERROR($V2421),"",OFFSET('Smelter Look-up'!$D$4,$V2421-4,0)&amp;"")</f>
        <v/>
      </c>
      <c r="F2421" s="216" t="str">
        <f ca="1">IF(ISERROR($V2421),"",OFFSET('Smelter Look-up'!$E$4,$V2421-4,0))</f>
        <v/>
      </c>
      <c r="G2421" s="216" t="str">
        <f ca="1">IF(C2421=$X$4,"Enter smelter details", IF(ISERROR($V2421),"",OFFSET('Smelter Look-up'!$F$4,$V2421-4,0)))</f>
        <v/>
      </c>
      <c r="H2421" s="217" t="str">
        <f ca="1">IF(ISERROR($V2421),"",OFFSET('Smelter Look-up'!$G$4,$V2421-4,0))</f>
        <v/>
      </c>
      <c r="I2421" s="218" t="str">
        <f ca="1">IF(ISERROR($V2421),"",OFFSET('Smelter Look-up'!$H$4,$V2421-4,0))</f>
        <v/>
      </c>
      <c r="J2421" s="218" t="str">
        <f ca="1">IF(ISERROR($V2421),"",OFFSET('Smelter Look-up'!$I$4,$V2421-4,0))</f>
        <v/>
      </c>
      <c r="K2421" s="267"/>
      <c r="L2421" s="267"/>
      <c r="M2421" s="267"/>
      <c r="N2421" s="267"/>
      <c r="O2421" s="267"/>
      <c r="P2421" s="219"/>
      <c r="Q2421" s="268"/>
      <c r="R2421" s="216" t="str">
        <f ca="1">IF(ISERROR($V2421),"",OFFSET('Smelter Look-up'!$C$4,$V2421-4,0)&amp;"")</f>
        <v/>
      </c>
      <c r="S2421" s="224" t="str">
        <f t="shared" ca="1" si="114"/>
        <v/>
      </c>
      <c r="T2421" s="224" t="str">
        <f ca="1">IF(B2421="","",IF(ISERROR(MATCH($J2421,SorP!$B$1:$B$6230,0)),"",INDIRECT("'SorP'!$A$"&amp;MATCH($J2421,SorP!$B$1:$B$6230,0))))</f>
        <v/>
      </c>
      <c r="U2421" s="239"/>
      <c r="V2421" s="269" t="e">
        <f>IF(C2421="",NA(),MATCH($B2421&amp;$C2421,'Smelter Look-up'!$J:$J,0))</f>
        <v>#N/A</v>
      </c>
      <c r="W2421" s="270"/>
      <c r="X2421" s="270">
        <f t="shared" ca="1" si="115"/>
        <v>0</v>
      </c>
      <c r="Y2421" s="270"/>
      <c r="Z2421" s="270"/>
      <c r="AB2421" s="272" t="str">
        <f t="shared" si="116"/>
        <v/>
      </c>
    </row>
    <row r="2422" spans="1:28" s="271" customFormat="1" ht="20.25">
      <c r="A2422" s="215"/>
      <c r="B2422" s="216" t="str">
        <f>IF(LEN(A2422)=0,"",INDEX('Smelter Look-up'!$A:$A,MATCH($A2422,'Smelter Look-up'!$E:$E,0)))</f>
        <v/>
      </c>
      <c r="C2422" s="220" t="str">
        <f>IF(LEN(A2422)=0,"",INDEX('Smelter Look-up'!$C:$C,MATCH($A2422,'Smelter Look-up'!$E:$E,0)))</f>
        <v/>
      </c>
      <c r="D2422" s="216"/>
      <c r="E2422" s="216" t="str">
        <f ca="1">IF(ISERROR($V2422),"",OFFSET('Smelter Look-up'!$D$4,$V2422-4,0)&amp;"")</f>
        <v/>
      </c>
      <c r="F2422" s="216" t="str">
        <f ca="1">IF(ISERROR($V2422),"",OFFSET('Smelter Look-up'!$E$4,$V2422-4,0))</f>
        <v/>
      </c>
      <c r="G2422" s="216" t="str">
        <f ca="1">IF(C2422=$X$4,"Enter smelter details", IF(ISERROR($V2422),"",OFFSET('Smelter Look-up'!$F$4,$V2422-4,0)))</f>
        <v/>
      </c>
      <c r="H2422" s="217" t="str">
        <f ca="1">IF(ISERROR($V2422),"",OFFSET('Smelter Look-up'!$G$4,$V2422-4,0))</f>
        <v/>
      </c>
      <c r="I2422" s="218" t="str">
        <f ca="1">IF(ISERROR($V2422),"",OFFSET('Smelter Look-up'!$H$4,$V2422-4,0))</f>
        <v/>
      </c>
      <c r="J2422" s="218" t="str">
        <f ca="1">IF(ISERROR($V2422),"",OFFSET('Smelter Look-up'!$I$4,$V2422-4,0))</f>
        <v/>
      </c>
      <c r="K2422" s="267"/>
      <c r="L2422" s="267"/>
      <c r="M2422" s="267"/>
      <c r="N2422" s="267"/>
      <c r="O2422" s="267"/>
      <c r="P2422" s="219"/>
      <c r="Q2422" s="268"/>
      <c r="R2422" s="216" t="str">
        <f ca="1">IF(ISERROR($V2422),"",OFFSET('Smelter Look-up'!$C$4,$V2422-4,0)&amp;"")</f>
        <v/>
      </c>
      <c r="S2422" s="224" t="str">
        <f t="shared" ca="1" si="114"/>
        <v/>
      </c>
      <c r="T2422" s="224" t="str">
        <f ca="1">IF(B2422="","",IF(ISERROR(MATCH($J2422,SorP!$B$1:$B$6230,0)),"",INDIRECT("'SorP'!$A$"&amp;MATCH($J2422,SorP!$B$1:$B$6230,0))))</f>
        <v/>
      </c>
      <c r="U2422" s="239"/>
      <c r="V2422" s="269" t="e">
        <f>IF(C2422="",NA(),MATCH($B2422&amp;$C2422,'Smelter Look-up'!$J:$J,0))</f>
        <v>#N/A</v>
      </c>
      <c r="W2422" s="270"/>
      <c r="X2422" s="270">
        <f t="shared" ca="1" si="115"/>
        <v>0</v>
      </c>
      <c r="Y2422" s="270"/>
      <c r="Z2422" s="270"/>
      <c r="AB2422" s="272" t="str">
        <f t="shared" si="116"/>
        <v/>
      </c>
    </row>
    <row r="2423" spans="1:28" s="271" customFormat="1" ht="20.25">
      <c r="A2423" s="215"/>
      <c r="B2423" s="216" t="str">
        <f>IF(LEN(A2423)=0,"",INDEX('Smelter Look-up'!$A:$A,MATCH($A2423,'Smelter Look-up'!$E:$E,0)))</f>
        <v/>
      </c>
      <c r="C2423" s="220" t="str">
        <f>IF(LEN(A2423)=0,"",INDEX('Smelter Look-up'!$C:$C,MATCH($A2423,'Smelter Look-up'!$E:$E,0)))</f>
        <v/>
      </c>
      <c r="D2423" s="216"/>
      <c r="E2423" s="216" t="str">
        <f ca="1">IF(ISERROR($V2423),"",OFFSET('Smelter Look-up'!$D$4,$V2423-4,0)&amp;"")</f>
        <v/>
      </c>
      <c r="F2423" s="216" t="str">
        <f ca="1">IF(ISERROR($V2423),"",OFFSET('Smelter Look-up'!$E$4,$V2423-4,0))</f>
        <v/>
      </c>
      <c r="G2423" s="216" t="str">
        <f ca="1">IF(C2423=$X$4,"Enter smelter details", IF(ISERROR($V2423),"",OFFSET('Smelter Look-up'!$F$4,$V2423-4,0)))</f>
        <v/>
      </c>
      <c r="H2423" s="217" t="str">
        <f ca="1">IF(ISERROR($V2423),"",OFFSET('Smelter Look-up'!$G$4,$V2423-4,0))</f>
        <v/>
      </c>
      <c r="I2423" s="218" t="str">
        <f ca="1">IF(ISERROR($V2423),"",OFFSET('Smelter Look-up'!$H$4,$V2423-4,0))</f>
        <v/>
      </c>
      <c r="J2423" s="218" t="str">
        <f ca="1">IF(ISERROR($V2423),"",OFFSET('Smelter Look-up'!$I$4,$V2423-4,0))</f>
        <v/>
      </c>
      <c r="K2423" s="267"/>
      <c r="L2423" s="267"/>
      <c r="M2423" s="267"/>
      <c r="N2423" s="267"/>
      <c r="O2423" s="267"/>
      <c r="P2423" s="219"/>
      <c r="Q2423" s="268"/>
      <c r="R2423" s="216" t="str">
        <f ca="1">IF(ISERROR($V2423),"",OFFSET('Smelter Look-up'!$C$4,$V2423-4,0)&amp;"")</f>
        <v/>
      </c>
      <c r="S2423" s="224" t="str">
        <f t="shared" ca="1" si="114"/>
        <v/>
      </c>
      <c r="T2423" s="224" t="str">
        <f ca="1">IF(B2423="","",IF(ISERROR(MATCH($J2423,SorP!$B$1:$B$6230,0)),"",INDIRECT("'SorP'!$A$"&amp;MATCH($J2423,SorP!$B$1:$B$6230,0))))</f>
        <v/>
      </c>
      <c r="U2423" s="239"/>
      <c r="V2423" s="269" t="e">
        <f>IF(C2423="",NA(),MATCH($B2423&amp;$C2423,'Smelter Look-up'!$J:$J,0))</f>
        <v>#N/A</v>
      </c>
      <c r="W2423" s="270"/>
      <c r="X2423" s="270">
        <f t="shared" ca="1" si="115"/>
        <v>0</v>
      </c>
      <c r="Y2423" s="270"/>
      <c r="Z2423" s="270"/>
      <c r="AB2423" s="272" t="str">
        <f t="shared" si="116"/>
        <v/>
      </c>
    </row>
    <row r="2424" spans="1:28" s="271" customFormat="1" ht="20.25">
      <c r="A2424" s="215"/>
      <c r="B2424" s="216" t="str">
        <f>IF(LEN(A2424)=0,"",INDEX('Smelter Look-up'!$A:$A,MATCH($A2424,'Smelter Look-up'!$E:$E,0)))</f>
        <v/>
      </c>
      <c r="C2424" s="220" t="str">
        <f>IF(LEN(A2424)=0,"",INDEX('Smelter Look-up'!$C:$C,MATCH($A2424,'Smelter Look-up'!$E:$E,0)))</f>
        <v/>
      </c>
      <c r="D2424" s="216"/>
      <c r="E2424" s="216" t="str">
        <f ca="1">IF(ISERROR($V2424),"",OFFSET('Smelter Look-up'!$D$4,$V2424-4,0)&amp;"")</f>
        <v/>
      </c>
      <c r="F2424" s="216" t="str">
        <f ca="1">IF(ISERROR($V2424),"",OFFSET('Smelter Look-up'!$E$4,$V2424-4,0))</f>
        <v/>
      </c>
      <c r="G2424" s="216" t="str">
        <f ca="1">IF(C2424=$X$4,"Enter smelter details", IF(ISERROR($V2424),"",OFFSET('Smelter Look-up'!$F$4,$V2424-4,0)))</f>
        <v/>
      </c>
      <c r="H2424" s="217" t="str">
        <f ca="1">IF(ISERROR($V2424),"",OFFSET('Smelter Look-up'!$G$4,$V2424-4,0))</f>
        <v/>
      </c>
      <c r="I2424" s="218" t="str">
        <f ca="1">IF(ISERROR($V2424),"",OFFSET('Smelter Look-up'!$H$4,$V2424-4,0))</f>
        <v/>
      </c>
      <c r="J2424" s="218" t="str">
        <f ca="1">IF(ISERROR($V2424),"",OFFSET('Smelter Look-up'!$I$4,$V2424-4,0))</f>
        <v/>
      </c>
      <c r="K2424" s="267"/>
      <c r="L2424" s="267"/>
      <c r="M2424" s="267"/>
      <c r="N2424" s="267"/>
      <c r="O2424" s="267"/>
      <c r="P2424" s="219"/>
      <c r="Q2424" s="268"/>
      <c r="R2424" s="216" t="str">
        <f ca="1">IF(ISERROR($V2424),"",OFFSET('Smelter Look-up'!$C$4,$V2424-4,0)&amp;"")</f>
        <v/>
      </c>
      <c r="S2424" s="224" t="str">
        <f t="shared" ca="1" si="114"/>
        <v/>
      </c>
      <c r="T2424" s="224" t="str">
        <f ca="1">IF(B2424="","",IF(ISERROR(MATCH($J2424,SorP!$B$1:$B$6230,0)),"",INDIRECT("'SorP'!$A$"&amp;MATCH($J2424,SorP!$B$1:$B$6230,0))))</f>
        <v/>
      </c>
      <c r="U2424" s="239"/>
      <c r="V2424" s="269" t="e">
        <f>IF(C2424="",NA(),MATCH($B2424&amp;$C2424,'Smelter Look-up'!$J:$J,0))</f>
        <v>#N/A</v>
      </c>
      <c r="W2424" s="270"/>
      <c r="X2424" s="270">
        <f t="shared" ca="1" si="115"/>
        <v>0</v>
      </c>
      <c r="Y2424" s="270"/>
      <c r="Z2424" s="270"/>
      <c r="AB2424" s="272" t="str">
        <f t="shared" si="116"/>
        <v/>
      </c>
    </row>
    <row r="2425" spans="1:28" s="271" customFormat="1" ht="20.25">
      <c r="A2425" s="215"/>
      <c r="B2425" s="216" t="str">
        <f>IF(LEN(A2425)=0,"",INDEX('Smelter Look-up'!$A:$A,MATCH($A2425,'Smelter Look-up'!$E:$E,0)))</f>
        <v/>
      </c>
      <c r="C2425" s="220" t="str">
        <f>IF(LEN(A2425)=0,"",INDEX('Smelter Look-up'!$C:$C,MATCH($A2425,'Smelter Look-up'!$E:$E,0)))</f>
        <v/>
      </c>
      <c r="D2425" s="216"/>
      <c r="E2425" s="216" t="str">
        <f ca="1">IF(ISERROR($V2425),"",OFFSET('Smelter Look-up'!$D$4,$V2425-4,0)&amp;"")</f>
        <v/>
      </c>
      <c r="F2425" s="216" t="str">
        <f ca="1">IF(ISERROR($V2425),"",OFFSET('Smelter Look-up'!$E$4,$V2425-4,0))</f>
        <v/>
      </c>
      <c r="G2425" s="216" t="str">
        <f ca="1">IF(C2425=$X$4,"Enter smelter details", IF(ISERROR($V2425),"",OFFSET('Smelter Look-up'!$F$4,$V2425-4,0)))</f>
        <v/>
      </c>
      <c r="H2425" s="217" t="str">
        <f ca="1">IF(ISERROR($V2425),"",OFFSET('Smelter Look-up'!$G$4,$V2425-4,0))</f>
        <v/>
      </c>
      <c r="I2425" s="218" t="str">
        <f ca="1">IF(ISERROR($V2425),"",OFFSET('Smelter Look-up'!$H$4,$V2425-4,0))</f>
        <v/>
      </c>
      <c r="J2425" s="218" t="str">
        <f ca="1">IF(ISERROR($V2425),"",OFFSET('Smelter Look-up'!$I$4,$V2425-4,0))</f>
        <v/>
      </c>
      <c r="K2425" s="267"/>
      <c r="L2425" s="267"/>
      <c r="M2425" s="267"/>
      <c r="N2425" s="267"/>
      <c r="O2425" s="267"/>
      <c r="P2425" s="219"/>
      <c r="Q2425" s="268"/>
      <c r="R2425" s="216" t="str">
        <f ca="1">IF(ISERROR($V2425),"",OFFSET('Smelter Look-up'!$C$4,$V2425-4,0)&amp;"")</f>
        <v/>
      </c>
      <c r="S2425" s="224" t="str">
        <f t="shared" ca="1" si="114"/>
        <v/>
      </c>
      <c r="T2425" s="224" t="str">
        <f ca="1">IF(B2425="","",IF(ISERROR(MATCH($J2425,SorP!$B$1:$B$6230,0)),"",INDIRECT("'SorP'!$A$"&amp;MATCH($J2425,SorP!$B$1:$B$6230,0))))</f>
        <v/>
      </c>
      <c r="U2425" s="239"/>
      <c r="V2425" s="269" t="e">
        <f>IF(C2425="",NA(),MATCH($B2425&amp;$C2425,'Smelter Look-up'!$J:$J,0))</f>
        <v>#N/A</v>
      </c>
      <c r="W2425" s="270"/>
      <c r="X2425" s="270">
        <f t="shared" ca="1" si="115"/>
        <v>0</v>
      </c>
      <c r="Y2425" s="270"/>
      <c r="Z2425" s="270"/>
      <c r="AB2425" s="272" t="str">
        <f t="shared" si="116"/>
        <v/>
      </c>
    </row>
    <row r="2426" spans="1:28" s="271" customFormat="1" ht="20.25">
      <c r="A2426" s="215"/>
      <c r="B2426" s="216" t="str">
        <f>IF(LEN(A2426)=0,"",INDEX('Smelter Look-up'!$A:$A,MATCH($A2426,'Smelter Look-up'!$E:$E,0)))</f>
        <v/>
      </c>
      <c r="C2426" s="220" t="str">
        <f>IF(LEN(A2426)=0,"",INDEX('Smelter Look-up'!$C:$C,MATCH($A2426,'Smelter Look-up'!$E:$E,0)))</f>
        <v/>
      </c>
      <c r="D2426" s="216"/>
      <c r="E2426" s="216" t="str">
        <f ca="1">IF(ISERROR($V2426),"",OFFSET('Smelter Look-up'!$D$4,$V2426-4,0)&amp;"")</f>
        <v/>
      </c>
      <c r="F2426" s="216" t="str">
        <f ca="1">IF(ISERROR($V2426),"",OFFSET('Smelter Look-up'!$E$4,$V2426-4,0))</f>
        <v/>
      </c>
      <c r="G2426" s="216" t="str">
        <f ca="1">IF(C2426=$X$4,"Enter smelter details", IF(ISERROR($V2426),"",OFFSET('Smelter Look-up'!$F$4,$V2426-4,0)))</f>
        <v/>
      </c>
      <c r="H2426" s="217" t="str">
        <f ca="1">IF(ISERROR($V2426),"",OFFSET('Smelter Look-up'!$G$4,$V2426-4,0))</f>
        <v/>
      </c>
      <c r="I2426" s="218" t="str">
        <f ca="1">IF(ISERROR($V2426),"",OFFSET('Smelter Look-up'!$H$4,$V2426-4,0))</f>
        <v/>
      </c>
      <c r="J2426" s="218" t="str">
        <f ca="1">IF(ISERROR($V2426),"",OFFSET('Smelter Look-up'!$I$4,$V2426-4,0))</f>
        <v/>
      </c>
      <c r="K2426" s="267"/>
      <c r="L2426" s="267"/>
      <c r="M2426" s="267"/>
      <c r="N2426" s="267"/>
      <c r="O2426" s="267"/>
      <c r="P2426" s="219"/>
      <c r="Q2426" s="268"/>
      <c r="R2426" s="216" t="str">
        <f ca="1">IF(ISERROR($V2426),"",OFFSET('Smelter Look-up'!$C$4,$V2426-4,0)&amp;"")</f>
        <v/>
      </c>
      <c r="S2426" s="224" t="str">
        <f t="shared" ca="1" si="114"/>
        <v/>
      </c>
      <c r="T2426" s="224" t="str">
        <f ca="1">IF(B2426="","",IF(ISERROR(MATCH($J2426,SorP!$B$1:$B$6230,0)),"",INDIRECT("'SorP'!$A$"&amp;MATCH($J2426,SorP!$B$1:$B$6230,0))))</f>
        <v/>
      </c>
      <c r="U2426" s="239"/>
      <c r="V2426" s="269" t="e">
        <f>IF(C2426="",NA(),MATCH($B2426&amp;$C2426,'Smelter Look-up'!$J:$J,0))</f>
        <v>#N/A</v>
      </c>
      <c r="W2426" s="270"/>
      <c r="X2426" s="270">
        <f t="shared" ca="1" si="115"/>
        <v>0</v>
      </c>
      <c r="Y2426" s="270"/>
      <c r="Z2426" s="270"/>
      <c r="AB2426" s="272" t="str">
        <f t="shared" si="116"/>
        <v/>
      </c>
    </row>
    <row r="2427" spans="1:28" s="271" customFormat="1" ht="20.25">
      <c r="A2427" s="215"/>
      <c r="B2427" s="216" t="str">
        <f>IF(LEN(A2427)=0,"",INDEX('Smelter Look-up'!$A:$A,MATCH($A2427,'Smelter Look-up'!$E:$E,0)))</f>
        <v/>
      </c>
      <c r="C2427" s="220" t="str">
        <f>IF(LEN(A2427)=0,"",INDEX('Smelter Look-up'!$C:$C,MATCH($A2427,'Smelter Look-up'!$E:$E,0)))</f>
        <v/>
      </c>
      <c r="D2427" s="216"/>
      <c r="E2427" s="216" t="str">
        <f ca="1">IF(ISERROR($V2427),"",OFFSET('Smelter Look-up'!$D$4,$V2427-4,0)&amp;"")</f>
        <v/>
      </c>
      <c r="F2427" s="216" t="str">
        <f ca="1">IF(ISERROR($V2427),"",OFFSET('Smelter Look-up'!$E$4,$V2427-4,0))</f>
        <v/>
      </c>
      <c r="G2427" s="216" t="str">
        <f ca="1">IF(C2427=$X$4,"Enter smelter details", IF(ISERROR($V2427),"",OFFSET('Smelter Look-up'!$F$4,$V2427-4,0)))</f>
        <v/>
      </c>
      <c r="H2427" s="217" t="str">
        <f ca="1">IF(ISERROR($V2427),"",OFFSET('Smelter Look-up'!$G$4,$V2427-4,0))</f>
        <v/>
      </c>
      <c r="I2427" s="218" t="str">
        <f ca="1">IF(ISERROR($V2427),"",OFFSET('Smelter Look-up'!$H$4,$V2427-4,0))</f>
        <v/>
      </c>
      <c r="J2427" s="218" t="str">
        <f ca="1">IF(ISERROR($V2427),"",OFFSET('Smelter Look-up'!$I$4,$V2427-4,0))</f>
        <v/>
      </c>
      <c r="K2427" s="267"/>
      <c r="L2427" s="267"/>
      <c r="M2427" s="267"/>
      <c r="N2427" s="267"/>
      <c r="O2427" s="267"/>
      <c r="P2427" s="219"/>
      <c r="Q2427" s="268"/>
      <c r="R2427" s="216" t="str">
        <f ca="1">IF(ISERROR($V2427),"",OFFSET('Smelter Look-up'!$C$4,$V2427-4,0)&amp;"")</f>
        <v/>
      </c>
      <c r="S2427" s="224" t="str">
        <f t="shared" ref="S2427:S2490" ca="1" si="117">IF(B2427="","",IF(ISERROR(MATCH($E2427,CL,0)),"Unknown",INDIRECT("'C'!$A$"&amp;MATCH($E2427,CL,0)+1)))</f>
        <v/>
      </c>
      <c r="T2427" s="224" t="str">
        <f ca="1">IF(B2427="","",IF(ISERROR(MATCH($J2427,SorP!$B$1:$B$6230,0)),"",INDIRECT("'SorP'!$A$"&amp;MATCH($J2427,SorP!$B$1:$B$6230,0))))</f>
        <v/>
      </c>
      <c r="U2427" s="239"/>
      <c r="V2427" s="269" t="e">
        <f>IF(C2427="",NA(),MATCH($B2427&amp;$C2427,'Smelter Look-up'!$J:$J,0))</f>
        <v>#N/A</v>
      </c>
      <c r="W2427" s="270"/>
      <c r="X2427" s="270">
        <f t="shared" ref="X2427:X2490" ca="1" si="118">IF(AND(C2427="Smelter not listed",OR(LEN(D2427)=0,LEN(E2427)=0)),1,0)</f>
        <v>0</v>
      </c>
      <c r="Y2427" s="270"/>
      <c r="Z2427" s="270"/>
      <c r="AB2427" s="272" t="str">
        <f t="shared" ref="AB2427:AB2490" si="119">B2427&amp;C2427</f>
        <v/>
      </c>
    </row>
    <row r="2428" spans="1:28" s="271" customFormat="1" ht="20.25">
      <c r="A2428" s="215"/>
      <c r="B2428" s="216" t="str">
        <f>IF(LEN(A2428)=0,"",INDEX('Smelter Look-up'!$A:$A,MATCH($A2428,'Smelter Look-up'!$E:$E,0)))</f>
        <v/>
      </c>
      <c r="C2428" s="220" t="str">
        <f>IF(LEN(A2428)=0,"",INDEX('Smelter Look-up'!$C:$C,MATCH($A2428,'Smelter Look-up'!$E:$E,0)))</f>
        <v/>
      </c>
      <c r="D2428" s="216"/>
      <c r="E2428" s="216" t="str">
        <f ca="1">IF(ISERROR($V2428),"",OFFSET('Smelter Look-up'!$D$4,$V2428-4,0)&amp;"")</f>
        <v/>
      </c>
      <c r="F2428" s="216" t="str">
        <f ca="1">IF(ISERROR($V2428),"",OFFSET('Smelter Look-up'!$E$4,$V2428-4,0))</f>
        <v/>
      </c>
      <c r="G2428" s="216" t="str">
        <f ca="1">IF(C2428=$X$4,"Enter smelter details", IF(ISERROR($V2428),"",OFFSET('Smelter Look-up'!$F$4,$V2428-4,0)))</f>
        <v/>
      </c>
      <c r="H2428" s="217" t="str">
        <f ca="1">IF(ISERROR($V2428),"",OFFSET('Smelter Look-up'!$G$4,$V2428-4,0))</f>
        <v/>
      </c>
      <c r="I2428" s="218" t="str">
        <f ca="1">IF(ISERROR($V2428),"",OFFSET('Smelter Look-up'!$H$4,$V2428-4,0))</f>
        <v/>
      </c>
      <c r="J2428" s="218" t="str">
        <f ca="1">IF(ISERROR($V2428),"",OFFSET('Smelter Look-up'!$I$4,$V2428-4,0))</f>
        <v/>
      </c>
      <c r="K2428" s="267"/>
      <c r="L2428" s="267"/>
      <c r="M2428" s="267"/>
      <c r="N2428" s="267"/>
      <c r="O2428" s="267"/>
      <c r="P2428" s="219"/>
      <c r="Q2428" s="268"/>
      <c r="R2428" s="216" t="str">
        <f ca="1">IF(ISERROR($V2428),"",OFFSET('Smelter Look-up'!$C$4,$V2428-4,0)&amp;"")</f>
        <v/>
      </c>
      <c r="S2428" s="224" t="str">
        <f t="shared" ca="1" si="117"/>
        <v/>
      </c>
      <c r="T2428" s="224" t="str">
        <f ca="1">IF(B2428="","",IF(ISERROR(MATCH($J2428,SorP!$B$1:$B$6230,0)),"",INDIRECT("'SorP'!$A$"&amp;MATCH($J2428,SorP!$B$1:$B$6230,0))))</f>
        <v/>
      </c>
      <c r="U2428" s="239"/>
      <c r="V2428" s="269" t="e">
        <f>IF(C2428="",NA(),MATCH($B2428&amp;$C2428,'Smelter Look-up'!$J:$J,0))</f>
        <v>#N/A</v>
      </c>
      <c r="W2428" s="270"/>
      <c r="X2428" s="270">
        <f t="shared" ca="1" si="118"/>
        <v>0</v>
      </c>
      <c r="Y2428" s="270"/>
      <c r="Z2428" s="270"/>
      <c r="AB2428" s="272" t="str">
        <f t="shared" si="119"/>
        <v/>
      </c>
    </row>
    <row r="2429" spans="1:28" s="271" customFormat="1" ht="20.25">
      <c r="A2429" s="215"/>
      <c r="B2429" s="216" t="str">
        <f>IF(LEN(A2429)=0,"",INDEX('Smelter Look-up'!$A:$A,MATCH($A2429,'Smelter Look-up'!$E:$E,0)))</f>
        <v/>
      </c>
      <c r="C2429" s="220" t="str">
        <f>IF(LEN(A2429)=0,"",INDEX('Smelter Look-up'!$C:$C,MATCH($A2429,'Smelter Look-up'!$E:$E,0)))</f>
        <v/>
      </c>
      <c r="D2429" s="216"/>
      <c r="E2429" s="216" t="str">
        <f ca="1">IF(ISERROR($V2429),"",OFFSET('Smelter Look-up'!$D$4,$V2429-4,0)&amp;"")</f>
        <v/>
      </c>
      <c r="F2429" s="216" t="str">
        <f ca="1">IF(ISERROR($V2429),"",OFFSET('Smelter Look-up'!$E$4,$V2429-4,0))</f>
        <v/>
      </c>
      <c r="G2429" s="216" t="str">
        <f ca="1">IF(C2429=$X$4,"Enter smelter details", IF(ISERROR($V2429),"",OFFSET('Smelter Look-up'!$F$4,$V2429-4,0)))</f>
        <v/>
      </c>
      <c r="H2429" s="217" t="str">
        <f ca="1">IF(ISERROR($V2429),"",OFFSET('Smelter Look-up'!$G$4,$V2429-4,0))</f>
        <v/>
      </c>
      <c r="I2429" s="218" t="str">
        <f ca="1">IF(ISERROR($V2429),"",OFFSET('Smelter Look-up'!$H$4,$V2429-4,0))</f>
        <v/>
      </c>
      <c r="J2429" s="218" t="str">
        <f ca="1">IF(ISERROR($V2429),"",OFFSET('Smelter Look-up'!$I$4,$V2429-4,0))</f>
        <v/>
      </c>
      <c r="K2429" s="267"/>
      <c r="L2429" s="267"/>
      <c r="M2429" s="267"/>
      <c r="N2429" s="267"/>
      <c r="O2429" s="267"/>
      <c r="P2429" s="219"/>
      <c r="Q2429" s="268"/>
      <c r="R2429" s="216" t="str">
        <f ca="1">IF(ISERROR($V2429),"",OFFSET('Smelter Look-up'!$C$4,$V2429-4,0)&amp;"")</f>
        <v/>
      </c>
      <c r="S2429" s="224" t="str">
        <f t="shared" ca="1" si="117"/>
        <v/>
      </c>
      <c r="T2429" s="224" t="str">
        <f ca="1">IF(B2429="","",IF(ISERROR(MATCH($J2429,SorP!$B$1:$B$6230,0)),"",INDIRECT("'SorP'!$A$"&amp;MATCH($J2429,SorP!$B$1:$B$6230,0))))</f>
        <v/>
      </c>
      <c r="U2429" s="239"/>
      <c r="V2429" s="269" t="e">
        <f>IF(C2429="",NA(),MATCH($B2429&amp;$C2429,'Smelter Look-up'!$J:$J,0))</f>
        <v>#N/A</v>
      </c>
      <c r="W2429" s="270"/>
      <c r="X2429" s="270">
        <f t="shared" ca="1" si="118"/>
        <v>0</v>
      </c>
      <c r="Y2429" s="270"/>
      <c r="Z2429" s="270"/>
      <c r="AB2429" s="272" t="str">
        <f t="shared" si="119"/>
        <v/>
      </c>
    </row>
    <row r="2430" spans="1:28" s="271" customFormat="1" ht="20.25">
      <c r="A2430" s="215"/>
      <c r="B2430" s="216" t="str">
        <f>IF(LEN(A2430)=0,"",INDEX('Smelter Look-up'!$A:$A,MATCH($A2430,'Smelter Look-up'!$E:$E,0)))</f>
        <v/>
      </c>
      <c r="C2430" s="220" t="str">
        <f>IF(LEN(A2430)=0,"",INDEX('Smelter Look-up'!$C:$C,MATCH($A2430,'Smelter Look-up'!$E:$E,0)))</f>
        <v/>
      </c>
      <c r="D2430" s="216"/>
      <c r="E2430" s="216" t="str">
        <f ca="1">IF(ISERROR($V2430),"",OFFSET('Smelter Look-up'!$D$4,$V2430-4,0)&amp;"")</f>
        <v/>
      </c>
      <c r="F2430" s="216" t="str">
        <f ca="1">IF(ISERROR($V2430),"",OFFSET('Smelter Look-up'!$E$4,$V2430-4,0))</f>
        <v/>
      </c>
      <c r="G2430" s="216" t="str">
        <f ca="1">IF(C2430=$X$4,"Enter smelter details", IF(ISERROR($V2430),"",OFFSET('Smelter Look-up'!$F$4,$V2430-4,0)))</f>
        <v/>
      </c>
      <c r="H2430" s="217" t="str">
        <f ca="1">IF(ISERROR($V2430),"",OFFSET('Smelter Look-up'!$G$4,$V2430-4,0))</f>
        <v/>
      </c>
      <c r="I2430" s="218" t="str">
        <f ca="1">IF(ISERROR($V2430),"",OFFSET('Smelter Look-up'!$H$4,$V2430-4,0))</f>
        <v/>
      </c>
      <c r="J2430" s="218" t="str">
        <f ca="1">IF(ISERROR($V2430),"",OFFSET('Smelter Look-up'!$I$4,$V2430-4,0))</f>
        <v/>
      </c>
      <c r="K2430" s="267"/>
      <c r="L2430" s="267"/>
      <c r="M2430" s="267"/>
      <c r="N2430" s="267"/>
      <c r="O2430" s="267"/>
      <c r="P2430" s="219"/>
      <c r="Q2430" s="268"/>
      <c r="R2430" s="216" t="str">
        <f ca="1">IF(ISERROR($V2430),"",OFFSET('Smelter Look-up'!$C$4,$V2430-4,0)&amp;"")</f>
        <v/>
      </c>
      <c r="S2430" s="224" t="str">
        <f t="shared" ca="1" si="117"/>
        <v/>
      </c>
      <c r="T2430" s="224" t="str">
        <f ca="1">IF(B2430="","",IF(ISERROR(MATCH($J2430,SorP!$B$1:$B$6230,0)),"",INDIRECT("'SorP'!$A$"&amp;MATCH($J2430,SorP!$B$1:$B$6230,0))))</f>
        <v/>
      </c>
      <c r="U2430" s="239"/>
      <c r="V2430" s="269" t="e">
        <f>IF(C2430="",NA(),MATCH($B2430&amp;$C2430,'Smelter Look-up'!$J:$J,0))</f>
        <v>#N/A</v>
      </c>
      <c r="W2430" s="270"/>
      <c r="X2430" s="270">
        <f t="shared" ca="1" si="118"/>
        <v>0</v>
      </c>
      <c r="Y2430" s="270"/>
      <c r="Z2430" s="270"/>
      <c r="AB2430" s="272" t="str">
        <f t="shared" si="119"/>
        <v/>
      </c>
    </row>
    <row r="2431" spans="1:28" s="271" customFormat="1" ht="20.25">
      <c r="A2431" s="215"/>
      <c r="B2431" s="216" t="str">
        <f>IF(LEN(A2431)=0,"",INDEX('Smelter Look-up'!$A:$A,MATCH($A2431,'Smelter Look-up'!$E:$E,0)))</f>
        <v/>
      </c>
      <c r="C2431" s="220" t="str">
        <f>IF(LEN(A2431)=0,"",INDEX('Smelter Look-up'!$C:$C,MATCH($A2431,'Smelter Look-up'!$E:$E,0)))</f>
        <v/>
      </c>
      <c r="D2431" s="216"/>
      <c r="E2431" s="216" t="str">
        <f ca="1">IF(ISERROR($V2431),"",OFFSET('Smelter Look-up'!$D$4,$V2431-4,0)&amp;"")</f>
        <v/>
      </c>
      <c r="F2431" s="216" t="str">
        <f ca="1">IF(ISERROR($V2431),"",OFFSET('Smelter Look-up'!$E$4,$V2431-4,0))</f>
        <v/>
      </c>
      <c r="G2431" s="216" t="str">
        <f ca="1">IF(C2431=$X$4,"Enter smelter details", IF(ISERROR($V2431),"",OFFSET('Smelter Look-up'!$F$4,$V2431-4,0)))</f>
        <v/>
      </c>
      <c r="H2431" s="217" t="str">
        <f ca="1">IF(ISERROR($V2431),"",OFFSET('Smelter Look-up'!$G$4,$V2431-4,0))</f>
        <v/>
      </c>
      <c r="I2431" s="218" t="str">
        <f ca="1">IF(ISERROR($V2431),"",OFFSET('Smelter Look-up'!$H$4,$V2431-4,0))</f>
        <v/>
      </c>
      <c r="J2431" s="218" t="str">
        <f ca="1">IF(ISERROR($V2431),"",OFFSET('Smelter Look-up'!$I$4,$V2431-4,0))</f>
        <v/>
      </c>
      <c r="K2431" s="267"/>
      <c r="L2431" s="267"/>
      <c r="M2431" s="267"/>
      <c r="N2431" s="267"/>
      <c r="O2431" s="267"/>
      <c r="P2431" s="219"/>
      <c r="Q2431" s="268"/>
      <c r="R2431" s="216" t="str">
        <f ca="1">IF(ISERROR($V2431),"",OFFSET('Smelter Look-up'!$C$4,$V2431-4,0)&amp;"")</f>
        <v/>
      </c>
      <c r="S2431" s="224" t="str">
        <f t="shared" ca="1" si="117"/>
        <v/>
      </c>
      <c r="T2431" s="224" t="str">
        <f ca="1">IF(B2431="","",IF(ISERROR(MATCH($J2431,SorP!$B$1:$B$6230,0)),"",INDIRECT("'SorP'!$A$"&amp;MATCH($J2431,SorP!$B$1:$B$6230,0))))</f>
        <v/>
      </c>
      <c r="U2431" s="239"/>
      <c r="V2431" s="269" t="e">
        <f>IF(C2431="",NA(),MATCH($B2431&amp;$C2431,'Smelter Look-up'!$J:$J,0))</f>
        <v>#N/A</v>
      </c>
      <c r="W2431" s="270"/>
      <c r="X2431" s="270">
        <f t="shared" ca="1" si="118"/>
        <v>0</v>
      </c>
      <c r="Y2431" s="270"/>
      <c r="Z2431" s="270"/>
      <c r="AB2431" s="272" t="str">
        <f t="shared" si="119"/>
        <v/>
      </c>
    </row>
    <row r="2432" spans="1:28" s="271" customFormat="1" ht="20.25">
      <c r="A2432" s="215"/>
      <c r="B2432" s="216" t="str">
        <f>IF(LEN(A2432)=0,"",INDEX('Smelter Look-up'!$A:$A,MATCH($A2432,'Smelter Look-up'!$E:$E,0)))</f>
        <v/>
      </c>
      <c r="C2432" s="220" t="str">
        <f>IF(LEN(A2432)=0,"",INDEX('Smelter Look-up'!$C:$C,MATCH($A2432,'Smelter Look-up'!$E:$E,0)))</f>
        <v/>
      </c>
      <c r="D2432" s="216"/>
      <c r="E2432" s="216" t="str">
        <f ca="1">IF(ISERROR($V2432),"",OFFSET('Smelter Look-up'!$D$4,$V2432-4,0)&amp;"")</f>
        <v/>
      </c>
      <c r="F2432" s="216" t="str">
        <f ca="1">IF(ISERROR($V2432),"",OFFSET('Smelter Look-up'!$E$4,$V2432-4,0))</f>
        <v/>
      </c>
      <c r="G2432" s="216" t="str">
        <f ca="1">IF(C2432=$X$4,"Enter smelter details", IF(ISERROR($V2432),"",OFFSET('Smelter Look-up'!$F$4,$V2432-4,0)))</f>
        <v/>
      </c>
      <c r="H2432" s="217" t="str">
        <f ca="1">IF(ISERROR($V2432),"",OFFSET('Smelter Look-up'!$G$4,$V2432-4,0))</f>
        <v/>
      </c>
      <c r="I2432" s="218" t="str">
        <f ca="1">IF(ISERROR($V2432),"",OFFSET('Smelter Look-up'!$H$4,$V2432-4,0))</f>
        <v/>
      </c>
      <c r="J2432" s="218" t="str">
        <f ca="1">IF(ISERROR($V2432),"",OFFSET('Smelter Look-up'!$I$4,$V2432-4,0))</f>
        <v/>
      </c>
      <c r="K2432" s="267"/>
      <c r="L2432" s="267"/>
      <c r="M2432" s="267"/>
      <c r="N2432" s="267"/>
      <c r="O2432" s="267"/>
      <c r="P2432" s="219"/>
      <c r="Q2432" s="268"/>
      <c r="R2432" s="216" t="str">
        <f ca="1">IF(ISERROR($V2432),"",OFFSET('Smelter Look-up'!$C$4,$V2432-4,0)&amp;"")</f>
        <v/>
      </c>
      <c r="S2432" s="224" t="str">
        <f t="shared" ca="1" si="117"/>
        <v/>
      </c>
      <c r="T2432" s="224" t="str">
        <f ca="1">IF(B2432="","",IF(ISERROR(MATCH($J2432,SorP!$B$1:$B$6230,0)),"",INDIRECT("'SorP'!$A$"&amp;MATCH($J2432,SorP!$B$1:$B$6230,0))))</f>
        <v/>
      </c>
      <c r="U2432" s="239"/>
      <c r="V2432" s="269" t="e">
        <f>IF(C2432="",NA(),MATCH($B2432&amp;$C2432,'Smelter Look-up'!$J:$J,0))</f>
        <v>#N/A</v>
      </c>
      <c r="W2432" s="270"/>
      <c r="X2432" s="270">
        <f t="shared" ca="1" si="118"/>
        <v>0</v>
      </c>
      <c r="Y2432" s="270"/>
      <c r="Z2432" s="270"/>
      <c r="AB2432" s="272" t="str">
        <f t="shared" si="119"/>
        <v/>
      </c>
    </row>
    <row r="2433" spans="1:28" s="271" customFormat="1" ht="20.25">
      <c r="A2433" s="215"/>
      <c r="B2433" s="216" t="str">
        <f>IF(LEN(A2433)=0,"",INDEX('Smelter Look-up'!$A:$A,MATCH($A2433,'Smelter Look-up'!$E:$E,0)))</f>
        <v/>
      </c>
      <c r="C2433" s="220" t="str">
        <f>IF(LEN(A2433)=0,"",INDEX('Smelter Look-up'!$C:$C,MATCH($A2433,'Smelter Look-up'!$E:$E,0)))</f>
        <v/>
      </c>
      <c r="D2433" s="216"/>
      <c r="E2433" s="216" t="str">
        <f ca="1">IF(ISERROR($V2433),"",OFFSET('Smelter Look-up'!$D$4,$V2433-4,0)&amp;"")</f>
        <v/>
      </c>
      <c r="F2433" s="216" t="str">
        <f ca="1">IF(ISERROR($V2433),"",OFFSET('Smelter Look-up'!$E$4,$V2433-4,0))</f>
        <v/>
      </c>
      <c r="G2433" s="216" t="str">
        <f ca="1">IF(C2433=$X$4,"Enter smelter details", IF(ISERROR($V2433),"",OFFSET('Smelter Look-up'!$F$4,$V2433-4,0)))</f>
        <v/>
      </c>
      <c r="H2433" s="217" t="str">
        <f ca="1">IF(ISERROR($V2433),"",OFFSET('Smelter Look-up'!$G$4,$V2433-4,0))</f>
        <v/>
      </c>
      <c r="I2433" s="218" t="str">
        <f ca="1">IF(ISERROR($V2433),"",OFFSET('Smelter Look-up'!$H$4,$V2433-4,0))</f>
        <v/>
      </c>
      <c r="J2433" s="218" t="str">
        <f ca="1">IF(ISERROR($V2433),"",OFFSET('Smelter Look-up'!$I$4,$V2433-4,0))</f>
        <v/>
      </c>
      <c r="K2433" s="267"/>
      <c r="L2433" s="267"/>
      <c r="M2433" s="267"/>
      <c r="N2433" s="267"/>
      <c r="O2433" s="267"/>
      <c r="P2433" s="219"/>
      <c r="Q2433" s="268"/>
      <c r="R2433" s="216" t="str">
        <f ca="1">IF(ISERROR($V2433),"",OFFSET('Smelter Look-up'!$C$4,$V2433-4,0)&amp;"")</f>
        <v/>
      </c>
      <c r="S2433" s="224" t="str">
        <f t="shared" ca="1" si="117"/>
        <v/>
      </c>
      <c r="T2433" s="224" t="str">
        <f ca="1">IF(B2433="","",IF(ISERROR(MATCH($J2433,SorP!$B$1:$B$6230,0)),"",INDIRECT("'SorP'!$A$"&amp;MATCH($J2433,SorP!$B$1:$B$6230,0))))</f>
        <v/>
      </c>
      <c r="U2433" s="239"/>
      <c r="V2433" s="269" t="e">
        <f>IF(C2433="",NA(),MATCH($B2433&amp;$C2433,'Smelter Look-up'!$J:$J,0))</f>
        <v>#N/A</v>
      </c>
      <c r="W2433" s="270"/>
      <c r="X2433" s="270">
        <f t="shared" ca="1" si="118"/>
        <v>0</v>
      </c>
      <c r="Y2433" s="270"/>
      <c r="Z2433" s="270"/>
      <c r="AB2433" s="272" t="str">
        <f t="shared" si="119"/>
        <v/>
      </c>
    </row>
    <row r="2434" spans="1:28" s="271" customFormat="1" ht="20.25">
      <c r="A2434" s="215"/>
      <c r="B2434" s="216" t="str">
        <f>IF(LEN(A2434)=0,"",INDEX('Smelter Look-up'!$A:$A,MATCH($A2434,'Smelter Look-up'!$E:$E,0)))</f>
        <v/>
      </c>
      <c r="C2434" s="220" t="str">
        <f>IF(LEN(A2434)=0,"",INDEX('Smelter Look-up'!$C:$C,MATCH($A2434,'Smelter Look-up'!$E:$E,0)))</f>
        <v/>
      </c>
      <c r="D2434" s="216"/>
      <c r="E2434" s="216" t="str">
        <f ca="1">IF(ISERROR($V2434),"",OFFSET('Smelter Look-up'!$D$4,$V2434-4,0)&amp;"")</f>
        <v/>
      </c>
      <c r="F2434" s="216" t="str">
        <f ca="1">IF(ISERROR($V2434),"",OFFSET('Smelter Look-up'!$E$4,$V2434-4,0))</f>
        <v/>
      </c>
      <c r="G2434" s="216" t="str">
        <f ca="1">IF(C2434=$X$4,"Enter smelter details", IF(ISERROR($V2434),"",OFFSET('Smelter Look-up'!$F$4,$V2434-4,0)))</f>
        <v/>
      </c>
      <c r="H2434" s="217" t="str">
        <f ca="1">IF(ISERROR($V2434),"",OFFSET('Smelter Look-up'!$G$4,$V2434-4,0))</f>
        <v/>
      </c>
      <c r="I2434" s="218" t="str">
        <f ca="1">IF(ISERROR($V2434),"",OFFSET('Smelter Look-up'!$H$4,$V2434-4,0))</f>
        <v/>
      </c>
      <c r="J2434" s="218" t="str">
        <f ca="1">IF(ISERROR($V2434),"",OFFSET('Smelter Look-up'!$I$4,$V2434-4,0))</f>
        <v/>
      </c>
      <c r="K2434" s="267"/>
      <c r="L2434" s="267"/>
      <c r="M2434" s="267"/>
      <c r="N2434" s="267"/>
      <c r="O2434" s="267"/>
      <c r="P2434" s="219"/>
      <c r="Q2434" s="268"/>
      <c r="R2434" s="216" t="str">
        <f ca="1">IF(ISERROR($V2434),"",OFFSET('Smelter Look-up'!$C$4,$V2434-4,0)&amp;"")</f>
        <v/>
      </c>
      <c r="S2434" s="224" t="str">
        <f t="shared" ca="1" si="117"/>
        <v/>
      </c>
      <c r="T2434" s="224" t="str">
        <f ca="1">IF(B2434="","",IF(ISERROR(MATCH($J2434,SorP!$B$1:$B$6230,0)),"",INDIRECT("'SorP'!$A$"&amp;MATCH($J2434,SorP!$B$1:$B$6230,0))))</f>
        <v/>
      </c>
      <c r="U2434" s="239"/>
      <c r="V2434" s="269" t="e">
        <f>IF(C2434="",NA(),MATCH($B2434&amp;$C2434,'Smelter Look-up'!$J:$J,0))</f>
        <v>#N/A</v>
      </c>
      <c r="W2434" s="270"/>
      <c r="X2434" s="270">
        <f t="shared" ca="1" si="118"/>
        <v>0</v>
      </c>
      <c r="Y2434" s="270"/>
      <c r="Z2434" s="270"/>
      <c r="AB2434" s="272" t="str">
        <f t="shared" si="119"/>
        <v/>
      </c>
    </row>
    <row r="2435" spans="1:28" s="271" customFormat="1" ht="20.25">
      <c r="A2435" s="215"/>
      <c r="B2435" s="216" t="str">
        <f>IF(LEN(A2435)=0,"",INDEX('Smelter Look-up'!$A:$A,MATCH($A2435,'Smelter Look-up'!$E:$E,0)))</f>
        <v/>
      </c>
      <c r="C2435" s="220" t="str">
        <f>IF(LEN(A2435)=0,"",INDEX('Smelter Look-up'!$C:$C,MATCH($A2435,'Smelter Look-up'!$E:$E,0)))</f>
        <v/>
      </c>
      <c r="D2435" s="216"/>
      <c r="E2435" s="216" t="str">
        <f ca="1">IF(ISERROR($V2435),"",OFFSET('Smelter Look-up'!$D$4,$V2435-4,0)&amp;"")</f>
        <v/>
      </c>
      <c r="F2435" s="216" t="str">
        <f ca="1">IF(ISERROR($V2435),"",OFFSET('Smelter Look-up'!$E$4,$V2435-4,0))</f>
        <v/>
      </c>
      <c r="G2435" s="216" t="str">
        <f ca="1">IF(C2435=$X$4,"Enter smelter details", IF(ISERROR($V2435),"",OFFSET('Smelter Look-up'!$F$4,$V2435-4,0)))</f>
        <v/>
      </c>
      <c r="H2435" s="217" t="str">
        <f ca="1">IF(ISERROR($V2435),"",OFFSET('Smelter Look-up'!$G$4,$V2435-4,0))</f>
        <v/>
      </c>
      <c r="I2435" s="218" t="str">
        <f ca="1">IF(ISERROR($V2435),"",OFFSET('Smelter Look-up'!$H$4,$V2435-4,0))</f>
        <v/>
      </c>
      <c r="J2435" s="218" t="str">
        <f ca="1">IF(ISERROR($V2435),"",OFFSET('Smelter Look-up'!$I$4,$V2435-4,0))</f>
        <v/>
      </c>
      <c r="K2435" s="267"/>
      <c r="L2435" s="267"/>
      <c r="M2435" s="267"/>
      <c r="N2435" s="267"/>
      <c r="O2435" s="267"/>
      <c r="P2435" s="219"/>
      <c r="Q2435" s="268"/>
      <c r="R2435" s="216" t="str">
        <f ca="1">IF(ISERROR($V2435),"",OFFSET('Smelter Look-up'!$C$4,$V2435-4,0)&amp;"")</f>
        <v/>
      </c>
      <c r="S2435" s="224" t="str">
        <f t="shared" ca="1" si="117"/>
        <v/>
      </c>
      <c r="T2435" s="224" t="str">
        <f ca="1">IF(B2435="","",IF(ISERROR(MATCH($J2435,SorP!$B$1:$B$6230,0)),"",INDIRECT("'SorP'!$A$"&amp;MATCH($J2435,SorP!$B$1:$B$6230,0))))</f>
        <v/>
      </c>
      <c r="U2435" s="239"/>
      <c r="V2435" s="269" t="e">
        <f>IF(C2435="",NA(),MATCH($B2435&amp;$C2435,'Smelter Look-up'!$J:$J,0))</f>
        <v>#N/A</v>
      </c>
      <c r="W2435" s="270"/>
      <c r="X2435" s="270">
        <f t="shared" ca="1" si="118"/>
        <v>0</v>
      </c>
      <c r="Y2435" s="270"/>
      <c r="Z2435" s="270"/>
      <c r="AB2435" s="272" t="str">
        <f t="shared" si="119"/>
        <v/>
      </c>
    </row>
    <row r="2436" spans="1:28" s="271" customFormat="1" ht="20.25">
      <c r="A2436" s="215"/>
      <c r="B2436" s="216" t="str">
        <f>IF(LEN(A2436)=0,"",INDEX('Smelter Look-up'!$A:$A,MATCH($A2436,'Smelter Look-up'!$E:$E,0)))</f>
        <v/>
      </c>
      <c r="C2436" s="220" t="str">
        <f>IF(LEN(A2436)=0,"",INDEX('Smelter Look-up'!$C:$C,MATCH($A2436,'Smelter Look-up'!$E:$E,0)))</f>
        <v/>
      </c>
      <c r="D2436" s="216"/>
      <c r="E2436" s="216" t="str">
        <f ca="1">IF(ISERROR($V2436),"",OFFSET('Smelter Look-up'!$D$4,$V2436-4,0)&amp;"")</f>
        <v/>
      </c>
      <c r="F2436" s="216" t="str">
        <f ca="1">IF(ISERROR($V2436),"",OFFSET('Smelter Look-up'!$E$4,$V2436-4,0))</f>
        <v/>
      </c>
      <c r="G2436" s="216" t="str">
        <f ca="1">IF(C2436=$X$4,"Enter smelter details", IF(ISERROR($V2436),"",OFFSET('Smelter Look-up'!$F$4,$V2436-4,0)))</f>
        <v/>
      </c>
      <c r="H2436" s="217" t="str">
        <f ca="1">IF(ISERROR($V2436),"",OFFSET('Smelter Look-up'!$G$4,$V2436-4,0))</f>
        <v/>
      </c>
      <c r="I2436" s="218" t="str">
        <f ca="1">IF(ISERROR($V2436),"",OFFSET('Smelter Look-up'!$H$4,$V2436-4,0))</f>
        <v/>
      </c>
      <c r="J2436" s="218" t="str">
        <f ca="1">IF(ISERROR($V2436),"",OFFSET('Smelter Look-up'!$I$4,$V2436-4,0))</f>
        <v/>
      </c>
      <c r="K2436" s="267"/>
      <c r="L2436" s="267"/>
      <c r="M2436" s="267"/>
      <c r="N2436" s="267"/>
      <c r="O2436" s="267"/>
      <c r="P2436" s="219"/>
      <c r="Q2436" s="268"/>
      <c r="R2436" s="216" t="str">
        <f ca="1">IF(ISERROR($V2436),"",OFFSET('Smelter Look-up'!$C$4,$V2436-4,0)&amp;"")</f>
        <v/>
      </c>
      <c r="S2436" s="224" t="str">
        <f t="shared" ca="1" si="117"/>
        <v/>
      </c>
      <c r="T2436" s="224" t="str">
        <f ca="1">IF(B2436="","",IF(ISERROR(MATCH($J2436,SorP!$B$1:$B$6230,0)),"",INDIRECT("'SorP'!$A$"&amp;MATCH($J2436,SorP!$B$1:$B$6230,0))))</f>
        <v/>
      </c>
      <c r="U2436" s="239"/>
      <c r="V2436" s="269" t="e">
        <f>IF(C2436="",NA(),MATCH($B2436&amp;$C2436,'Smelter Look-up'!$J:$J,0))</f>
        <v>#N/A</v>
      </c>
      <c r="W2436" s="270"/>
      <c r="X2436" s="270">
        <f t="shared" ca="1" si="118"/>
        <v>0</v>
      </c>
      <c r="Y2436" s="270"/>
      <c r="Z2436" s="270"/>
      <c r="AB2436" s="272" t="str">
        <f t="shared" si="119"/>
        <v/>
      </c>
    </row>
    <row r="2437" spans="1:28" s="271" customFormat="1" ht="20.25">
      <c r="A2437" s="215"/>
      <c r="B2437" s="216" t="str">
        <f>IF(LEN(A2437)=0,"",INDEX('Smelter Look-up'!$A:$A,MATCH($A2437,'Smelter Look-up'!$E:$E,0)))</f>
        <v/>
      </c>
      <c r="C2437" s="220" t="str">
        <f>IF(LEN(A2437)=0,"",INDEX('Smelter Look-up'!$C:$C,MATCH($A2437,'Smelter Look-up'!$E:$E,0)))</f>
        <v/>
      </c>
      <c r="D2437" s="216"/>
      <c r="E2437" s="216" t="str">
        <f ca="1">IF(ISERROR($V2437),"",OFFSET('Smelter Look-up'!$D$4,$V2437-4,0)&amp;"")</f>
        <v/>
      </c>
      <c r="F2437" s="216" t="str">
        <f ca="1">IF(ISERROR($V2437),"",OFFSET('Smelter Look-up'!$E$4,$V2437-4,0))</f>
        <v/>
      </c>
      <c r="G2437" s="216" t="str">
        <f ca="1">IF(C2437=$X$4,"Enter smelter details", IF(ISERROR($V2437),"",OFFSET('Smelter Look-up'!$F$4,$V2437-4,0)))</f>
        <v/>
      </c>
      <c r="H2437" s="217" t="str">
        <f ca="1">IF(ISERROR($V2437),"",OFFSET('Smelter Look-up'!$G$4,$V2437-4,0))</f>
        <v/>
      </c>
      <c r="I2437" s="218" t="str">
        <f ca="1">IF(ISERROR($V2437),"",OFFSET('Smelter Look-up'!$H$4,$V2437-4,0))</f>
        <v/>
      </c>
      <c r="J2437" s="218" t="str">
        <f ca="1">IF(ISERROR($V2437),"",OFFSET('Smelter Look-up'!$I$4,$V2437-4,0))</f>
        <v/>
      </c>
      <c r="K2437" s="267"/>
      <c r="L2437" s="267"/>
      <c r="M2437" s="267"/>
      <c r="N2437" s="267"/>
      <c r="O2437" s="267"/>
      <c r="P2437" s="219"/>
      <c r="Q2437" s="268"/>
      <c r="R2437" s="216" t="str">
        <f ca="1">IF(ISERROR($V2437),"",OFFSET('Smelter Look-up'!$C$4,$V2437-4,0)&amp;"")</f>
        <v/>
      </c>
      <c r="S2437" s="224" t="str">
        <f t="shared" ca="1" si="117"/>
        <v/>
      </c>
      <c r="T2437" s="224" t="str">
        <f ca="1">IF(B2437="","",IF(ISERROR(MATCH($J2437,SorP!$B$1:$B$6230,0)),"",INDIRECT("'SorP'!$A$"&amp;MATCH($J2437,SorP!$B$1:$B$6230,0))))</f>
        <v/>
      </c>
      <c r="U2437" s="239"/>
      <c r="V2437" s="269" t="e">
        <f>IF(C2437="",NA(),MATCH($B2437&amp;$C2437,'Smelter Look-up'!$J:$J,0))</f>
        <v>#N/A</v>
      </c>
      <c r="W2437" s="270"/>
      <c r="X2437" s="270">
        <f t="shared" ca="1" si="118"/>
        <v>0</v>
      </c>
      <c r="Y2437" s="270"/>
      <c r="Z2437" s="270"/>
      <c r="AB2437" s="272" t="str">
        <f t="shared" si="119"/>
        <v/>
      </c>
    </row>
    <row r="2438" spans="1:28" s="271" customFormat="1" ht="20.25">
      <c r="A2438" s="215"/>
      <c r="B2438" s="216" t="str">
        <f>IF(LEN(A2438)=0,"",INDEX('Smelter Look-up'!$A:$A,MATCH($A2438,'Smelter Look-up'!$E:$E,0)))</f>
        <v/>
      </c>
      <c r="C2438" s="220" t="str">
        <f>IF(LEN(A2438)=0,"",INDEX('Smelter Look-up'!$C:$C,MATCH($A2438,'Smelter Look-up'!$E:$E,0)))</f>
        <v/>
      </c>
      <c r="D2438" s="216"/>
      <c r="E2438" s="216" t="str">
        <f ca="1">IF(ISERROR($V2438),"",OFFSET('Smelter Look-up'!$D$4,$V2438-4,0)&amp;"")</f>
        <v/>
      </c>
      <c r="F2438" s="216" t="str">
        <f ca="1">IF(ISERROR($V2438),"",OFFSET('Smelter Look-up'!$E$4,$V2438-4,0))</f>
        <v/>
      </c>
      <c r="G2438" s="216" t="str">
        <f ca="1">IF(C2438=$X$4,"Enter smelter details", IF(ISERROR($V2438),"",OFFSET('Smelter Look-up'!$F$4,$V2438-4,0)))</f>
        <v/>
      </c>
      <c r="H2438" s="217" t="str">
        <f ca="1">IF(ISERROR($V2438),"",OFFSET('Smelter Look-up'!$G$4,$V2438-4,0))</f>
        <v/>
      </c>
      <c r="I2438" s="218" t="str">
        <f ca="1">IF(ISERROR($V2438),"",OFFSET('Smelter Look-up'!$H$4,$V2438-4,0))</f>
        <v/>
      </c>
      <c r="J2438" s="218" t="str">
        <f ca="1">IF(ISERROR($V2438),"",OFFSET('Smelter Look-up'!$I$4,$V2438-4,0))</f>
        <v/>
      </c>
      <c r="K2438" s="267"/>
      <c r="L2438" s="267"/>
      <c r="M2438" s="267"/>
      <c r="N2438" s="267"/>
      <c r="O2438" s="267"/>
      <c r="P2438" s="219"/>
      <c r="Q2438" s="268"/>
      <c r="R2438" s="216" t="str">
        <f ca="1">IF(ISERROR($V2438),"",OFFSET('Smelter Look-up'!$C$4,$V2438-4,0)&amp;"")</f>
        <v/>
      </c>
      <c r="S2438" s="224" t="str">
        <f t="shared" ca="1" si="117"/>
        <v/>
      </c>
      <c r="T2438" s="224" t="str">
        <f ca="1">IF(B2438="","",IF(ISERROR(MATCH($J2438,SorP!$B$1:$B$6230,0)),"",INDIRECT("'SorP'!$A$"&amp;MATCH($J2438,SorP!$B$1:$B$6230,0))))</f>
        <v/>
      </c>
      <c r="U2438" s="239"/>
      <c r="V2438" s="269" t="e">
        <f>IF(C2438="",NA(),MATCH($B2438&amp;$C2438,'Smelter Look-up'!$J:$J,0))</f>
        <v>#N/A</v>
      </c>
      <c r="W2438" s="270"/>
      <c r="X2438" s="270">
        <f t="shared" ca="1" si="118"/>
        <v>0</v>
      </c>
      <c r="Y2438" s="270"/>
      <c r="Z2438" s="270"/>
      <c r="AB2438" s="272" t="str">
        <f t="shared" si="119"/>
        <v/>
      </c>
    </row>
    <row r="2439" spans="1:28" s="271" customFormat="1" ht="20.25">
      <c r="A2439" s="215"/>
      <c r="B2439" s="216" t="str">
        <f>IF(LEN(A2439)=0,"",INDEX('Smelter Look-up'!$A:$A,MATCH($A2439,'Smelter Look-up'!$E:$E,0)))</f>
        <v/>
      </c>
      <c r="C2439" s="220" t="str">
        <f>IF(LEN(A2439)=0,"",INDEX('Smelter Look-up'!$C:$C,MATCH($A2439,'Smelter Look-up'!$E:$E,0)))</f>
        <v/>
      </c>
      <c r="D2439" s="216"/>
      <c r="E2439" s="216" t="str">
        <f ca="1">IF(ISERROR($V2439),"",OFFSET('Smelter Look-up'!$D$4,$V2439-4,0)&amp;"")</f>
        <v/>
      </c>
      <c r="F2439" s="216" t="str">
        <f ca="1">IF(ISERROR($V2439),"",OFFSET('Smelter Look-up'!$E$4,$V2439-4,0))</f>
        <v/>
      </c>
      <c r="G2439" s="216" t="str">
        <f ca="1">IF(C2439=$X$4,"Enter smelter details", IF(ISERROR($V2439),"",OFFSET('Smelter Look-up'!$F$4,$V2439-4,0)))</f>
        <v/>
      </c>
      <c r="H2439" s="217" t="str">
        <f ca="1">IF(ISERROR($V2439),"",OFFSET('Smelter Look-up'!$G$4,$V2439-4,0))</f>
        <v/>
      </c>
      <c r="I2439" s="218" t="str">
        <f ca="1">IF(ISERROR($V2439),"",OFFSET('Smelter Look-up'!$H$4,$V2439-4,0))</f>
        <v/>
      </c>
      <c r="J2439" s="218" t="str">
        <f ca="1">IF(ISERROR($V2439),"",OFFSET('Smelter Look-up'!$I$4,$V2439-4,0))</f>
        <v/>
      </c>
      <c r="K2439" s="267"/>
      <c r="L2439" s="267"/>
      <c r="M2439" s="267"/>
      <c r="N2439" s="267"/>
      <c r="O2439" s="267"/>
      <c r="P2439" s="219"/>
      <c r="Q2439" s="268"/>
      <c r="R2439" s="216" t="str">
        <f ca="1">IF(ISERROR($V2439),"",OFFSET('Smelter Look-up'!$C$4,$V2439-4,0)&amp;"")</f>
        <v/>
      </c>
      <c r="S2439" s="224" t="str">
        <f t="shared" ca="1" si="117"/>
        <v/>
      </c>
      <c r="T2439" s="224" t="str">
        <f ca="1">IF(B2439="","",IF(ISERROR(MATCH($J2439,SorP!$B$1:$B$6230,0)),"",INDIRECT("'SorP'!$A$"&amp;MATCH($J2439,SorP!$B$1:$B$6230,0))))</f>
        <v/>
      </c>
      <c r="U2439" s="239"/>
      <c r="V2439" s="269" t="e">
        <f>IF(C2439="",NA(),MATCH($B2439&amp;$C2439,'Smelter Look-up'!$J:$J,0))</f>
        <v>#N/A</v>
      </c>
      <c r="W2439" s="270"/>
      <c r="X2439" s="270">
        <f t="shared" ca="1" si="118"/>
        <v>0</v>
      </c>
      <c r="Y2439" s="270"/>
      <c r="Z2439" s="270"/>
      <c r="AB2439" s="272" t="str">
        <f t="shared" si="119"/>
        <v/>
      </c>
    </row>
    <row r="2440" spans="1:28" s="271" customFormat="1" ht="20.25">
      <c r="A2440" s="215"/>
      <c r="B2440" s="216" t="str">
        <f>IF(LEN(A2440)=0,"",INDEX('Smelter Look-up'!$A:$A,MATCH($A2440,'Smelter Look-up'!$E:$E,0)))</f>
        <v/>
      </c>
      <c r="C2440" s="220" t="str">
        <f>IF(LEN(A2440)=0,"",INDEX('Smelter Look-up'!$C:$C,MATCH($A2440,'Smelter Look-up'!$E:$E,0)))</f>
        <v/>
      </c>
      <c r="D2440" s="216"/>
      <c r="E2440" s="216" t="str">
        <f ca="1">IF(ISERROR($V2440),"",OFFSET('Smelter Look-up'!$D$4,$V2440-4,0)&amp;"")</f>
        <v/>
      </c>
      <c r="F2440" s="216" t="str">
        <f ca="1">IF(ISERROR($V2440),"",OFFSET('Smelter Look-up'!$E$4,$V2440-4,0))</f>
        <v/>
      </c>
      <c r="G2440" s="216" t="str">
        <f ca="1">IF(C2440=$X$4,"Enter smelter details", IF(ISERROR($V2440),"",OFFSET('Smelter Look-up'!$F$4,$V2440-4,0)))</f>
        <v/>
      </c>
      <c r="H2440" s="217" t="str">
        <f ca="1">IF(ISERROR($V2440),"",OFFSET('Smelter Look-up'!$G$4,$V2440-4,0))</f>
        <v/>
      </c>
      <c r="I2440" s="218" t="str">
        <f ca="1">IF(ISERROR($V2440),"",OFFSET('Smelter Look-up'!$H$4,$V2440-4,0))</f>
        <v/>
      </c>
      <c r="J2440" s="218" t="str">
        <f ca="1">IF(ISERROR($V2440),"",OFFSET('Smelter Look-up'!$I$4,$V2440-4,0))</f>
        <v/>
      </c>
      <c r="K2440" s="267"/>
      <c r="L2440" s="267"/>
      <c r="M2440" s="267"/>
      <c r="N2440" s="267"/>
      <c r="O2440" s="267"/>
      <c r="P2440" s="219"/>
      <c r="Q2440" s="268"/>
      <c r="R2440" s="216" t="str">
        <f ca="1">IF(ISERROR($V2440),"",OFFSET('Smelter Look-up'!$C$4,$V2440-4,0)&amp;"")</f>
        <v/>
      </c>
      <c r="S2440" s="224" t="str">
        <f t="shared" ca="1" si="117"/>
        <v/>
      </c>
      <c r="T2440" s="224" t="str">
        <f ca="1">IF(B2440="","",IF(ISERROR(MATCH($J2440,SorP!$B$1:$B$6230,0)),"",INDIRECT("'SorP'!$A$"&amp;MATCH($J2440,SorP!$B$1:$B$6230,0))))</f>
        <v/>
      </c>
      <c r="U2440" s="239"/>
      <c r="V2440" s="269" t="e">
        <f>IF(C2440="",NA(),MATCH($B2440&amp;$C2440,'Smelter Look-up'!$J:$J,0))</f>
        <v>#N/A</v>
      </c>
      <c r="W2440" s="270"/>
      <c r="X2440" s="270">
        <f t="shared" ca="1" si="118"/>
        <v>0</v>
      </c>
      <c r="Y2440" s="270"/>
      <c r="Z2440" s="270"/>
      <c r="AB2440" s="272" t="str">
        <f t="shared" si="119"/>
        <v/>
      </c>
    </row>
    <row r="2441" spans="1:28" s="271" customFormat="1" ht="20.25">
      <c r="A2441" s="215"/>
      <c r="B2441" s="216" t="str">
        <f>IF(LEN(A2441)=0,"",INDEX('Smelter Look-up'!$A:$A,MATCH($A2441,'Smelter Look-up'!$E:$E,0)))</f>
        <v/>
      </c>
      <c r="C2441" s="220" t="str">
        <f>IF(LEN(A2441)=0,"",INDEX('Smelter Look-up'!$C:$C,MATCH($A2441,'Smelter Look-up'!$E:$E,0)))</f>
        <v/>
      </c>
      <c r="D2441" s="216"/>
      <c r="E2441" s="216" t="str">
        <f ca="1">IF(ISERROR($V2441),"",OFFSET('Smelter Look-up'!$D$4,$V2441-4,0)&amp;"")</f>
        <v/>
      </c>
      <c r="F2441" s="216" t="str">
        <f ca="1">IF(ISERROR($V2441),"",OFFSET('Smelter Look-up'!$E$4,$V2441-4,0))</f>
        <v/>
      </c>
      <c r="G2441" s="216" t="str">
        <f ca="1">IF(C2441=$X$4,"Enter smelter details", IF(ISERROR($V2441),"",OFFSET('Smelter Look-up'!$F$4,$V2441-4,0)))</f>
        <v/>
      </c>
      <c r="H2441" s="217" t="str">
        <f ca="1">IF(ISERROR($V2441),"",OFFSET('Smelter Look-up'!$G$4,$V2441-4,0))</f>
        <v/>
      </c>
      <c r="I2441" s="218" t="str">
        <f ca="1">IF(ISERROR($V2441),"",OFFSET('Smelter Look-up'!$H$4,$V2441-4,0))</f>
        <v/>
      </c>
      <c r="J2441" s="218" t="str">
        <f ca="1">IF(ISERROR($V2441),"",OFFSET('Smelter Look-up'!$I$4,$V2441-4,0))</f>
        <v/>
      </c>
      <c r="K2441" s="267"/>
      <c r="L2441" s="267"/>
      <c r="M2441" s="267"/>
      <c r="N2441" s="267"/>
      <c r="O2441" s="267"/>
      <c r="P2441" s="219"/>
      <c r="Q2441" s="268"/>
      <c r="R2441" s="216" t="str">
        <f ca="1">IF(ISERROR($V2441),"",OFFSET('Smelter Look-up'!$C$4,$V2441-4,0)&amp;"")</f>
        <v/>
      </c>
      <c r="S2441" s="224" t="str">
        <f t="shared" ca="1" si="117"/>
        <v/>
      </c>
      <c r="T2441" s="224" t="str">
        <f ca="1">IF(B2441="","",IF(ISERROR(MATCH($J2441,SorP!$B$1:$B$6230,0)),"",INDIRECT("'SorP'!$A$"&amp;MATCH($J2441,SorP!$B$1:$B$6230,0))))</f>
        <v/>
      </c>
      <c r="U2441" s="239"/>
      <c r="V2441" s="269" t="e">
        <f>IF(C2441="",NA(),MATCH($B2441&amp;$C2441,'Smelter Look-up'!$J:$J,0))</f>
        <v>#N/A</v>
      </c>
      <c r="W2441" s="270"/>
      <c r="X2441" s="270">
        <f t="shared" ca="1" si="118"/>
        <v>0</v>
      </c>
      <c r="Y2441" s="270"/>
      <c r="Z2441" s="270"/>
      <c r="AB2441" s="272" t="str">
        <f t="shared" si="119"/>
        <v/>
      </c>
    </row>
    <row r="2442" spans="1:28" s="271" customFormat="1" ht="20.25">
      <c r="A2442" s="215"/>
      <c r="B2442" s="216" t="str">
        <f>IF(LEN(A2442)=0,"",INDEX('Smelter Look-up'!$A:$A,MATCH($A2442,'Smelter Look-up'!$E:$E,0)))</f>
        <v/>
      </c>
      <c r="C2442" s="220" t="str">
        <f>IF(LEN(A2442)=0,"",INDEX('Smelter Look-up'!$C:$C,MATCH($A2442,'Smelter Look-up'!$E:$E,0)))</f>
        <v/>
      </c>
      <c r="D2442" s="216"/>
      <c r="E2442" s="216" t="str">
        <f ca="1">IF(ISERROR($V2442),"",OFFSET('Smelter Look-up'!$D$4,$V2442-4,0)&amp;"")</f>
        <v/>
      </c>
      <c r="F2442" s="216" t="str">
        <f ca="1">IF(ISERROR($V2442),"",OFFSET('Smelter Look-up'!$E$4,$V2442-4,0))</f>
        <v/>
      </c>
      <c r="G2442" s="216" t="str">
        <f ca="1">IF(C2442=$X$4,"Enter smelter details", IF(ISERROR($V2442),"",OFFSET('Smelter Look-up'!$F$4,$V2442-4,0)))</f>
        <v/>
      </c>
      <c r="H2442" s="217" t="str">
        <f ca="1">IF(ISERROR($V2442),"",OFFSET('Smelter Look-up'!$G$4,$V2442-4,0))</f>
        <v/>
      </c>
      <c r="I2442" s="218" t="str">
        <f ca="1">IF(ISERROR($V2442),"",OFFSET('Smelter Look-up'!$H$4,$V2442-4,0))</f>
        <v/>
      </c>
      <c r="J2442" s="218" t="str">
        <f ca="1">IF(ISERROR($V2442),"",OFFSET('Smelter Look-up'!$I$4,$V2442-4,0))</f>
        <v/>
      </c>
      <c r="K2442" s="267"/>
      <c r="L2442" s="267"/>
      <c r="M2442" s="267"/>
      <c r="N2442" s="267"/>
      <c r="O2442" s="267"/>
      <c r="P2442" s="219"/>
      <c r="Q2442" s="268"/>
      <c r="R2442" s="216" t="str">
        <f ca="1">IF(ISERROR($V2442),"",OFFSET('Smelter Look-up'!$C$4,$V2442-4,0)&amp;"")</f>
        <v/>
      </c>
      <c r="S2442" s="224" t="str">
        <f t="shared" ca="1" si="117"/>
        <v/>
      </c>
      <c r="T2442" s="224" t="str">
        <f ca="1">IF(B2442="","",IF(ISERROR(MATCH($J2442,SorP!$B$1:$B$6230,0)),"",INDIRECT("'SorP'!$A$"&amp;MATCH($J2442,SorP!$B$1:$B$6230,0))))</f>
        <v/>
      </c>
      <c r="U2442" s="239"/>
      <c r="V2442" s="269" t="e">
        <f>IF(C2442="",NA(),MATCH($B2442&amp;$C2442,'Smelter Look-up'!$J:$J,0))</f>
        <v>#N/A</v>
      </c>
      <c r="W2442" s="270"/>
      <c r="X2442" s="270">
        <f t="shared" ca="1" si="118"/>
        <v>0</v>
      </c>
      <c r="Y2442" s="270"/>
      <c r="Z2442" s="270"/>
      <c r="AB2442" s="272" t="str">
        <f t="shared" si="119"/>
        <v/>
      </c>
    </row>
    <row r="2443" spans="1:28" s="271" customFormat="1" ht="20.25">
      <c r="A2443" s="215"/>
      <c r="B2443" s="216" t="str">
        <f>IF(LEN(A2443)=0,"",INDEX('Smelter Look-up'!$A:$A,MATCH($A2443,'Smelter Look-up'!$E:$E,0)))</f>
        <v/>
      </c>
      <c r="C2443" s="220" t="str">
        <f>IF(LEN(A2443)=0,"",INDEX('Smelter Look-up'!$C:$C,MATCH($A2443,'Smelter Look-up'!$E:$E,0)))</f>
        <v/>
      </c>
      <c r="D2443" s="216"/>
      <c r="E2443" s="216" t="str">
        <f ca="1">IF(ISERROR($V2443),"",OFFSET('Smelter Look-up'!$D$4,$V2443-4,0)&amp;"")</f>
        <v/>
      </c>
      <c r="F2443" s="216" t="str">
        <f ca="1">IF(ISERROR($V2443),"",OFFSET('Smelter Look-up'!$E$4,$V2443-4,0))</f>
        <v/>
      </c>
      <c r="G2443" s="216" t="str">
        <f ca="1">IF(C2443=$X$4,"Enter smelter details", IF(ISERROR($V2443),"",OFFSET('Smelter Look-up'!$F$4,$V2443-4,0)))</f>
        <v/>
      </c>
      <c r="H2443" s="217" t="str">
        <f ca="1">IF(ISERROR($V2443),"",OFFSET('Smelter Look-up'!$G$4,$V2443-4,0))</f>
        <v/>
      </c>
      <c r="I2443" s="218" t="str">
        <f ca="1">IF(ISERROR($V2443),"",OFFSET('Smelter Look-up'!$H$4,$V2443-4,0))</f>
        <v/>
      </c>
      <c r="J2443" s="218" t="str">
        <f ca="1">IF(ISERROR($V2443),"",OFFSET('Smelter Look-up'!$I$4,$V2443-4,0))</f>
        <v/>
      </c>
      <c r="K2443" s="267"/>
      <c r="L2443" s="267"/>
      <c r="M2443" s="267"/>
      <c r="N2443" s="267"/>
      <c r="O2443" s="267"/>
      <c r="P2443" s="219"/>
      <c r="Q2443" s="268"/>
      <c r="R2443" s="216" t="str">
        <f ca="1">IF(ISERROR($V2443),"",OFFSET('Smelter Look-up'!$C$4,$V2443-4,0)&amp;"")</f>
        <v/>
      </c>
      <c r="S2443" s="224" t="str">
        <f t="shared" ca="1" si="117"/>
        <v/>
      </c>
      <c r="T2443" s="224" t="str">
        <f ca="1">IF(B2443="","",IF(ISERROR(MATCH($J2443,SorP!$B$1:$B$6230,0)),"",INDIRECT("'SorP'!$A$"&amp;MATCH($J2443,SorP!$B$1:$B$6230,0))))</f>
        <v/>
      </c>
      <c r="U2443" s="239"/>
      <c r="V2443" s="269" t="e">
        <f>IF(C2443="",NA(),MATCH($B2443&amp;$C2443,'Smelter Look-up'!$J:$J,0))</f>
        <v>#N/A</v>
      </c>
      <c r="W2443" s="270"/>
      <c r="X2443" s="270">
        <f t="shared" ca="1" si="118"/>
        <v>0</v>
      </c>
      <c r="Y2443" s="270"/>
      <c r="Z2443" s="270"/>
      <c r="AB2443" s="272" t="str">
        <f t="shared" si="119"/>
        <v/>
      </c>
    </row>
    <row r="2444" spans="1:28" s="271" customFormat="1" ht="20.25">
      <c r="A2444" s="215"/>
      <c r="B2444" s="216" t="str">
        <f>IF(LEN(A2444)=0,"",INDEX('Smelter Look-up'!$A:$A,MATCH($A2444,'Smelter Look-up'!$E:$E,0)))</f>
        <v/>
      </c>
      <c r="C2444" s="220" t="str">
        <f>IF(LEN(A2444)=0,"",INDEX('Smelter Look-up'!$C:$C,MATCH($A2444,'Smelter Look-up'!$E:$E,0)))</f>
        <v/>
      </c>
      <c r="D2444" s="216"/>
      <c r="E2444" s="216" t="str">
        <f ca="1">IF(ISERROR($V2444),"",OFFSET('Smelter Look-up'!$D$4,$V2444-4,0)&amp;"")</f>
        <v/>
      </c>
      <c r="F2444" s="216" t="str">
        <f ca="1">IF(ISERROR($V2444),"",OFFSET('Smelter Look-up'!$E$4,$V2444-4,0))</f>
        <v/>
      </c>
      <c r="G2444" s="216" t="str">
        <f ca="1">IF(C2444=$X$4,"Enter smelter details", IF(ISERROR($V2444),"",OFFSET('Smelter Look-up'!$F$4,$V2444-4,0)))</f>
        <v/>
      </c>
      <c r="H2444" s="217" t="str">
        <f ca="1">IF(ISERROR($V2444),"",OFFSET('Smelter Look-up'!$G$4,$V2444-4,0))</f>
        <v/>
      </c>
      <c r="I2444" s="218" t="str">
        <f ca="1">IF(ISERROR($V2444),"",OFFSET('Smelter Look-up'!$H$4,$V2444-4,0))</f>
        <v/>
      </c>
      <c r="J2444" s="218" t="str">
        <f ca="1">IF(ISERROR($V2444),"",OFFSET('Smelter Look-up'!$I$4,$V2444-4,0))</f>
        <v/>
      </c>
      <c r="K2444" s="267"/>
      <c r="L2444" s="267"/>
      <c r="M2444" s="267"/>
      <c r="N2444" s="267"/>
      <c r="O2444" s="267"/>
      <c r="P2444" s="219"/>
      <c r="Q2444" s="268"/>
      <c r="R2444" s="216" t="str">
        <f ca="1">IF(ISERROR($V2444),"",OFFSET('Smelter Look-up'!$C$4,$V2444-4,0)&amp;"")</f>
        <v/>
      </c>
      <c r="S2444" s="224" t="str">
        <f t="shared" ca="1" si="117"/>
        <v/>
      </c>
      <c r="T2444" s="224" t="str">
        <f ca="1">IF(B2444="","",IF(ISERROR(MATCH($J2444,SorP!$B$1:$B$6230,0)),"",INDIRECT("'SorP'!$A$"&amp;MATCH($J2444,SorP!$B$1:$B$6230,0))))</f>
        <v/>
      </c>
      <c r="U2444" s="239"/>
      <c r="V2444" s="269" t="e">
        <f>IF(C2444="",NA(),MATCH($B2444&amp;$C2444,'Smelter Look-up'!$J:$J,0))</f>
        <v>#N/A</v>
      </c>
      <c r="W2444" s="270"/>
      <c r="X2444" s="270">
        <f t="shared" ca="1" si="118"/>
        <v>0</v>
      </c>
      <c r="Y2444" s="270"/>
      <c r="Z2444" s="270"/>
      <c r="AB2444" s="272" t="str">
        <f t="shared" si="119"/>
        <v/>
      </c>
    </row>
    <row r="2445" spans="1:28" s="271" customFormat="1" ht="20.25">
      <c r="A2445" s="215"/>
      <c r="B2445" s="216" t="str">
        <f>IF(LEN(A2445)=0,"",INDEX('Smelter Look-up'!$A:$A,MATCH($A2445,'Smelter Look-up'!$E:$E,0)))</f>
        <v/>
      </c>
      <c r="C2445" s="220" t="str">
        <f>IF(LEN(A2445)=0,"",INDEX('Smelter Look-up'!$C:$C,MATCH($A2445,'Smelter Look-up'!$E:$E,0)))</f>
        <v/>
      </c>
      <c r="D2445" s="216"/>
      <c r="E2445" s="216" t="str">
        <f ca="1">IF(ISERROR($V2445),"",OFFSET('Smelter Look-up'!$D$4,$V2445-4,0)&amp;"")</f>
        <v/>
      </c>
      <c r="F2445" s="216" t="str">
        <f ca="1">IF(ISERROR($V2445),"",OFFSET('Smelter Look-up'!$E$4,$V2445-4,0))</f>
        <v/>
      </c>
      <c r="G2445" s="216" t="str">
        <f ca="1">IF(C2445=$X$4,"Enter smelter details", IF(ISERROR($V2445),"",OFFSET('Smelter Look-up'!$F$4,$V2445-4,0)))</f>
        <v/>
      </c>
      <c r="H2445" s="217" t="str">
        <f ca="1">IF(ISERROR($V2445),"",OFFSET('Smelter Look-up'!$G$4,$V2445-4,0))</f>
        <v/>
      </c>
      <c r="I2445" s="218" t="str">
        <f ca="1">IF(ISERROR($V2445),"",OFFSET('Smelter Look-up'!$H$4,$V2445-4,0))</f>
        <v/>
      </c>
      <c r="J2445" s="218" t="str">
        <f ca="1">IF(ISERROR($V2445),"",OFFSET('Smelter Look-up'!$I$4,$V2445-4,0))</f>
        <v/>
      </c>
      <c r="K2445" s="267"/>
      <c r="L2445" s="267"/>
      <c r="M2445" s="267"/>
      <c r="N2445" s="267"/>
      <c r="O2445" s="267"/>
      <c r="P2445" s="219"/>
      <c r="Q2445" s="268"/>
      <c r="R2445" s="216" t="str">
        <f ca="1">IF(ISERROR($V2445),"",OFFSET('Smelter Look-up'!$C$4,$V2445-4,0)&amp;"")</f>
        <v/>
      </c>
      <c r="S2445" s="224" t="str">
        <f t="shared" ca="1" si="117"/>
        <v/>
      </c>
      <c r="T2445" s="224" t="str">
        <f ca="1">IF(B2445="","",IF(ISERROR(MATCH($J2445,SorP!$B$1:$B$6230,0)),"",INDIRECT("'SorP'!$A$"&amp;MATCH($J2445,SorP!$B$1:$B$6230,0))))</f>
        <v/>
      </c>
      <c r="U2445" s="239"/>
      <c r="V2445" s="269" t="e">
        <f>IF(C2445="",NA(),MATCH($B2445&amp;$C2445,'Smelter Look-up'!$J:$J,0))</f>
        <v>#N/A</v>
      </c>
      <c r="W2445" s="270"/>
      <c r="X2445" s="270">
        <f t="shared" ca="1" si="118"/>
        <v>0</v>
      </c>
      <c r="Y2445" s="270"/>
      <c r="Z2445" s="270"/>
      <c r="AB2445" s="272" t="str">
        <f t="shared" si="119"/>
        <v/>
      </c>
    </row>
    <row r="2446" spans="1:28" s="271" customFormat="1" ht="20.25">
      <c r="A2446" s="215"/>
      <c r="B2446" s="216" t="str">
        <f>IF(LEN(A2446)=0,"",INDEX('Smelter Look-up'!$A:$A,MATCH($A2446,'Smelter Look-up'!$E:$E,0)))</f>
        <v/>
      </c>
      <c r="C2446" s="220" t="str">
        <f>IF(LEN(A2446)=0,"",INDEX('Smelter Look-up'!$C:$C,MATCH($A2446,'Smelter Look-up'!$E:$E,0)))</f>
        <v/>
      </c>
      <c r="D2446" s="216"/>
      <c r="E2446" s="216" t="str">
        <f ca="1">IF(ISERROR($V2446),"",OFFSET('Smelter Look-up'!$D$4,$V2446-4,0)&amp;"")</f>
        <v/>
      </c>
      <c r="F2446" s="216" t="str">
        <f ca="1">IF(ISERROR($V2446),"",OFFSET('Smelter Look-up'!$E$4,$V2446-4,0))</f>
        <v/>
      </c>
      <c r="G2446" s="216" t="str">
        <f ca="1">IF(C2446=$X$4,"Enter smelter details", IF(ISERROR($V2446),"",OFFSET('Smelter Look-up'!$F$4,$V2446-4,0)))</f>
        <v/>
      </c>
      <c r="H2446" s="217" t="str">
        <f ca="1">IF(ISERROR($V2446),"",OFFSET('Smelter Look-up'!$G$4,$V2446-4,0))</f>
        <v/>
      </c>
      <c r="I2446" s="218" t="str">
        <f ca="1">IF(ISERROR($V2446),"",OFFSET('Smelter Look-up'!$H$4,$V2446-4,0))</f>
        <v/>
      </c>
      <c r="J2446" s="218" t="str">
        <f ca="1">IF(ISERROR($V2446),"",OFFSET('Smelter Look-up'!$I$4,$V2446-4,0))</f>
        <v/>
      </c>
      <c r="K2446" s="267"/>
      <c r="L2446" s="267"/>
      <c r="M2446" s="267"/>
      <c r="N2446" s="267"/>
      <c r="O2446" s="267"/>
      <c r="P2446" s="219"/>
      <c r="Q2446" s="268"/>
      <c r="R2446" s="216" t="str">
        <f ca="1">IF(ISERROR($V2446),"",OFFSET('Smelter Look-up'!$C$4,$V2446-4,0)&amp;"")</f>
        <v/>
      </c>
      <c r="S2446" s="224" t="str">
        <f t="shared" ca="1" si="117"/>
        <v/>
      </c>
      <c r="T2446" s="224" t="str">
        <f ca="1">IF(B2446="","",IF(ISERROR(MATCH($J2446,SorP!$B$1:$B$6230,0)),"",INDIRECT("'SorP'!$A$"&amp;MATCH($J2446,SorP!$B$1:$B$6230,0))))</f>
        <v/>
      </c>
      <c r="U2446" s="239"/>
      <c r="V2446" s="269" t="e">
        <f>IF(C2446="",NA(),MATCH($B2446&amp;$C2446,'Smelter Look-up'!$J:$J,0))</f>
        <v>#N/A</v>
      </c>
      <c r="W2446" s="270"/>
      <c r="X2446" s="270">
        <f t="shared" ca="1" si="118"/>
        <v>0</v>
      </c>
      <c r="Y2446" s="270"/>
      <c r="Z2446" s="270"/>
      <c r="AB2446" s="272" t="str">
        <f t="shared" si="119"/>
        <v/>
      </c>
    </row>
    <row r="2447" spans="1:28" s="271" customFormat="1" ht="20.25">
      <c r="A2447" s="215"/>
      <c r="B2447" s="216" t="str">
        <f>IF(LEN(A2447)=0,"",INDEX('Smelter Look-up'!$A:$A,MATCH($A2447,'Smelter Look-up'!$E:$E,0)))</f>
        <v/>
      </c>
      <c r="C2447" s="220" t="str">
        <f>IF(LEN(A2447)=0,"",INDEX('Smelter Look-up'!$C:$C,MATCH($A2447,'Smelter Look-up'!$E:$E,0)))</f>
        <v/>
      </c>
      <c r="D2447" s="216"/>
      <c r="E2447" s="216" t="str">
        <f ca="1">IF(ISERROR($V2447),"",OFFSET('Smelter Look-up'!$D$4,$V2447-4,0)&amp;"")</f>
        <v/>
      </c>
      <c r="F2447" s="216" t="str">
        <f ca="1">IF(ISERROR($V2447),"",OFFSET('Smelter Look-up'!$E$4,$V2447-4,0))</f>
        <v/>
      </c>
      <c r="G2447" s="216" t="str">
        <f ca="1">IF(C2447=$X$4,"Enter smelter details", IF(ISERROR($V2447),"",OFFSET('Smelter Look-up'!$F$4,$V2447-4,0)))</f>
        <v/>
      </c>
      <c r="H2447" s="217" t="str">
        <f ca="1">IF(ISERROR($V2447),"",OFFSET('Smelter Look-up'!$G$4,$V2447-4,0))</f>
        <v/>
      </c>
      <c r="I2447" s="218" t="str">
        <f ca="1">IF(ISERROR($V2447),"",OFFSET('Smelter Look-up'!$H$4,$V2447-4,0))</f>
        <v/>
      </c>
      <c r="J2447" s="218" t="str">
        <f ca="1">IF(ISERROR($V2447),"",OFFSET('Smelter Look-up'!$I$4,$V2447-4,0))</f>
        <v/>
      </c>
      <c r="K2447" s="267"/>
      <c r="L2447" s="267"/>
      <c r="M2447" s="267"/>
      <c r="N2447" s="267"/>
      <c r="O2447" s="267"/>
      <c r="P2447" s="219"/>
      <c r="Q2447" s="268"/>
      <c r="R2447" s="216" t="str">
        <f ca="1">IF(ISERROR($V2447),"",OFFSET('Smelter Look-up'!$C$4,$V2447-4,0)&amp;"")</f>
        <v/>
      </c>
      <c r="S2447" s="224" t="str">
        <f t="shared" ca="1" si="117"/>
        <v/>
      </c>
      <c r="T2447" s="224" t="str">
        <f ca="1">IF(B2447="","",IF(ISERROR(MATCH($J2447,SorP!$B$1:$B$6230,0)),"",INDIRECT("'SorP'!$A$"&amp;MATCH($J2447,SorP!$B$1:$B$6230,0))))</f>
        <v/>
      </c>
      <c r="U2447" s="239"/>
      <c r="V2447" s="269" t="e">
        <f>IF(C2447="",NA(),MATCH($B2447&amp;$C2447,'Smelter Look-up'!$J:$J,0))</f>
        <v>#N/A</v>
      </c>
      <c r="W2447" s="270"/>
      <c r="X2447" s="270">
        <f t="shared" ca="1" si="118"/>
        <v>0</v>
      </c>
      <c r="Y2447" s="270"/>
      <c r="Z2447" s="270"/>
      <c r="AB2447" s="272" t="str">
        <f t="shared" si="119"/>
        <v/>
      </c>
    </row>
    <row r="2448" spans="1:28" s="271" customFormat="1" ht="20.25">
      <c r="A2448" s="215"/>
      <c r="B2448" s="216" t="str">
        <f>IF(LEN(A2448)=0,"",INDEX('Smelter Look-up'!$A:$A,MATCH($A2448,'Smelter Look-up'!$E:$E,0)))</f>
        <v/>
      </c>
      <c r="C2448" s="220" t="str">
        <f>IF(LEN(A2448)=0,"",INDEX('Smelter Look-up'!$C:$C,MATCH($A2448,'Smelter Look-up'!$E:$E,0)))</f>
        <v/>
      </c>
      <c r="D2448" s="216"/>
      <c r="E2448" s="216" t="str">
        <f ca="1">IF(ISERROR($V2448),"",OFFSET('Smelter Look-up'!$D$4,$V2448-4,0)&amp;"")</f>
        <v/>
      </c>
      <c r="F2448" s="216" t="str">
        <f ca="1">IF(ISERROR($V2448),"",OFFSET('Smelter Look-up'!$E$4,$V2448-4,0))</f>
        <v/>
      </c>
      <c r="G2448" s="216" t="str">
        <f ca="1">IF(C2448=$X$4,"Enter smelter details", IF(ISERROR($V2448),"",OFFSET('Smelter Look-up'!$F$4,$V2448-4,0)))</f>
        <v/>
      </c>
      <c r="H2448" s="217" t="str">
        <f ca="1">IF(ISERROR($V2448),"",OFFSET('Smelter Look-up'!$G$4,$V2448-4,0))</f>
        <v/>
      </c>
      <c r="I2448" s="218" t="str">
        <f ca="1">IF(ISERROR($V2448),"",OFFSET('Smelter Look-up'!$H$4,$V2448-4,0))</f>
        <v/>
      </c>
      <c r="J2448" s="218" t="str">
        <f ca="1">IF(ISERROR($V2448),"",OFFSET('Smelter Look-up'!$I$4,$V2448-4,0))</f>
        <v/>
      </c>
      <c r="K2448" s="267"/>
      <c r="L2448" s="267"/>
      <c r="M2448" s="267"/>
      <c r="N2448" s="267"/>
      <c r="O2448" s="267"/>
      <c r="P2448" s="219"/>
      <c r="Q2448" s="268"/>
      <c r="R2448" s="216" t="str">
        <f ca="1">IF(ISERROR($V2448),"",OFFSET('Smelter Look-up'!$C$4,$V2448-4,0)&amp;"")</f>
        <v/>
      </c>
      <c r="S2448" s="224" t="str">
        <f t="shared" ca="1" si="117"/>
        <v/>
      </c>
      <c r="T2448" s="224" t="str">
        <f ca="1">IF(B2448="","",IF(ISERROR(MATCH($J2448,SorP!$B$1:$B$6230,0)),"",INDIRECT("'SorP'!$A$"&amp;MATCH($J2448,SorP!$B$1:$B$6230,0))))</f>
        <v/>
      </c>
      <c r="U2448" s="239"/>
      <c r="V2448" s="269" t="e">
        <f>IF(C2448="",NA(),MATCH($B2448&amp;$C2448,'Smelter Look-up'!$J:$J,0))</f>
        <v>#N/A</v>
      </c>
      <c r="W2448" s="270"/>
      <c r="X2448" s="270">
        <f t="shared" ca="1" si="118"/>
        <v>0</v>
      </c>
      <c r="Y2448" s="270"/>
      <c r="Z2448" s="270"/>
      <c r="AB2448" s="272" t="str">
        <f t="shared" si="119"/>
        <v/>
      </c>
    </row>
    <row r="2449" spans="1:28" s="271" customFormat="1" ht="20.25">
      <c r="A2449" s="215"/>
      <c r="B2449" s="216" t="str">
        <f>IF(LEN(A2449)=0,"",INDEX('Smelter Look-up'!$A:$A,MATCH($A2449,'Smelter Look-up'!$E:$E,0)))</f>
        <v/>
      </c>
      <c r="C2449" s="220" t="str">
        <f>IF(LEN(A2449)=0,"",INDEX('Smelter Look-up'!$C:$C,MATCH($A2449,'Smelter Look-up'!$E:$E,0)))</f>
        <v/>
      </c>
      <c r="D2449" s="216"/>
      <c r="E2449" s="216" t="str">
        <f ca="1">IF(ISERROR($V2449),"",OFFSET('Smelter Look-up'!$D$4,$V2449-4,0)&amp;"")</f>
        <v/>
      </c>
      <c r="F2449" s="216" t="str">
        <f ca="1">IF(ISERROR($V2449),"",OFFSET('Smelter Look-up'!$E$4,$V2449-4,0))</f>
        <v/>
      </c>
      <c r="G2449" s="216" t="str">
        <f ca="1">IF(C2449=$X$4,"Enter smelter details", IF(ISERROR($V2449),"",OFFSET('Smelter Look-up'!$F$4,$V2449-4,0)))</f>
        <v/>
      </c>
      <c r="H2449" s="217" t="str">
        <f ca="1">IF(ISERROR($V2449),"",OFFSET('Smelter Look-up'!$G$4,$V2449-4,0))</f>
        <v/>
      </c>
      <c r="I2449" s="218" t="str">
        <f ca="1">IF(ISERROR($V2449),"",OFFSET('Smelter Look-up'!$H$4,$V2449-4,0))</f>
        <v/>
      </c>
      <c r="J2449" s="218" t="str">
        <f ca="1">IF(ISERROR($V2449),"",OFFSET('Smelter Look-up'!$I$4,$V2449-4,0))</f>
        <v/>
      </c>
      <c r="K2449" s="267"/>
      <c r="L2449" s="267"/>
      <c r="M2449" s="267"/>
      <c r="N2449" s="267"/>
      <c r="O2449" s="267"/>
      <c r="P2449" s="219"/>
      <c r="Q2449" s="268"/>
      <c r="R2449" s="216" t="str">
        <f ca="1">IF(ISERROR($V2449),"",OFFSET('Smelter Look-up'!$C$4,$V2449-4,0)&amp;"")</f>
        <v/>
      </c>
      <c r="S2449" s="224" t="str">
        <f t="shared" ca="1" si="117"/>
        <v/>
      </c>
      <c r="T2449" s="224" t="str">
        <f ca="1">IF(B2449="","",IF(ISERROR(MATCH($J2449,SorP!$B$1:$B$6230,0)),"",INDIRECT("'SorP'!$A$"&amp;MATCH($J2449,SorP!$B$1:$B$6230,0))))</f>
        <v/>
      </c>
      <c r="U2449" s="239"/>
      <c r="V2449" s="269" t="e">
        <f>IF(C2449="",NA(),MATCH($B2449&amp;$C2449,'Smelter Look-up'!$J:$J,0))</f>
        <v>#N/A</v>
      </c>
      <c r="W2449" s="270"/>
      <c r="X2449" s="270">
        <f t="shared" ca="1" si="118"/>
        <v>0</v>
      </c>
      <c r="Y2449" s="270"/>
      <c r="Z2449" s="270"/>
      <c r="AB2449" s="272" t="str">
        <f t="shared" si="119"/>
        <v/>
      </c>
    </row>
    <row r="2450" spans="1:28" s="271" customFormat="1" ht="20.25">
      <c r="A2450" s="215"/>
      <c r="B2450" s="216" t="str">
        <f>IF(LEN(A2450)=0,"",INDEX('Smelter Look-up'!$A:$A,MATCH($A2450,'Smelter Look-up'!$E:$E,0)))</f>
        <v/>
      </c>
      <c r="C2450" s="220" t="str">
        <f>IF(LEN(A2450)=0,"",INDEX('Smelter Look-up'!$C:$C,MATCH($A2450,'Smelter Look-up'!$E:$E,0)))</f>
        <v/>
      </c>
      <c r="D2450" s="216"/>
      <c r="E2450" s="216" t="str">
        <f ca="1">IF(ISERROR($V2450),"",OFFSET('Smelter Look-up'!$D$4,$V2450-4,0)&amp;"")</f>
        <v/>
      </c>
      <c r="F2450" s="216" t="str">
        <f ca="1">IF(ISERROR($V2450),"",OFFSET('Smelter Look-up'!$E$4,$V2450-4,0))</f>
        <v/>
      </c>
      <c r="G2450" s="216" t="str">
        <f ca="1">IF(C2450=$X$4,"Enter smelter details", IF(ISERROR($V2450),"",OFFSET('Smelter Look-up'!$F$4,$V2450-4,0)))</f>
        <v/>
      </c>
      <c r="H2450" s="217" t="str">
        <f ca="1">IF(ISERROR($V2450),"",OFFSET('Smelter Look-up'!$G$4,$V2450-4,0))</f>
        <v/>
      </c>
      <c r="I2450" s="218" t="str">
        <f ca="1">IF(ISERROR($V2450),"",OFFSET('Smelter Look-up'!$H$4,$V2450-4,0))</f>
        <v/>
      </c>
      <c r="J2450" s="218" t="str">
        <f ca="1">IF(ISERROR($V2450),"",OFFSET('Smelter Look-up'!$I$4,$V2450-4,0))</f>
        <v/>
      </c>
      <c r="K2450" s="267"/>
      <c r="L2450" s="267"/>
      <c r="M2450" s="267"/>
      <c r="N2450" s="267"/>
      <c r="O2450" s="267"/>
      <c r="P2450" s="219"/>
      <c r="Q2450" s="268"/>
      <c r="R2450" s="216" t="str">
        <f ca="1">IF(ISERROR($V2450),"",OFFSET('Smelter Look-up'!$C$4,$V2450-4,0)&amp;"")</f>
        <v/>
      </c>
      <c r="S2450" s="224" t="str">
        <f t="shared" ca="1" si="117"/>
        <v/>
      </c>
      <c r="T2450" s="224" t="str">
        <f ca="1">IF(B2450="","",IF(ISERROR(MATCH($J2450,SorP!$B$1:$B$6230,0)),"",INDIRECT("'SorP'!$A$"&amp;MATCH($J2450,SorP!$B$1:$B$6230,0))))</f>
        <v/>
      </c>
      <c r="U2450" s="239"/>
      <c r="V2450" s="269" t="e">
        <f>IF(C2450="",NA(),MATCH($B2450&amp;$C2450,'Smelter Look-up'!$J:$J,0))</f>
        <v>#N/A</v>
      </c>
      <c r="W2450" s="270"/>
      <c r="X2450" s="270">
        <f t="shared" ca="1" si="118"/>
        <v>0</v>
      </c>
      <c r="Y2450" s="270"/>
      <c r="Z2450" s="270"/>
      <c r="AB2450" s="272" t="str">
        <f t="shared" si="119"/>
        <v/>
      </c>
    </row>
    <row r="2451" spans="1:28" s="271" customFormat="1" ht="20.25">
      <c r="A2451" s="215"/>
      <c r="B2451" s="216" t="str">
        <f>IF(LEN(A2451)=0,"",INDEX('Smelter Look-up'!$A:$A,MATCH($A2451,'Smelter Look-up'!$E:$E,0)))</f>
        <v/>
      </c>
      <c r="C2451" s="220" t="str">
        <f>IF(LEN(A2451)=0,"",INDEX('Smelter Look-up'!$C:$C,MATCH($A2451,'Smelter Look-up'!$E:$E,0)))</f>
        <v/>
      </c>
      <c r="D2451" s="216"/>
      <c r="E2451" s="216" t="str">
        <f ca="1">IF(ISERROR($V2451),"",OFFSET('Smelter Look-up'!$D$4,$V2451-4,0)&amp;"")</f>
        <v/>
      </c>
      <c r="F2451" s="216" t="str">
        <f ca="1">IF(ISERROR($V2451),"",OFFSET('Smelter Look-up'!$E$4,$V2451-4,0))</f>
        <v/>
      </c>
      <c r="G2451" s="216" t="str">
        <f ca="1">IF(C2451=$X$4,"Enter smelter details", IF(ISERROR($V2451),"",OFFSET('Smelter Look-up'!$F$4,$V2451-4,0)))</f>
        <v/>
      </c>
      <c r="H2451" s="217" t="str">
        <f ca="1">IF(ISERROR($V2451),"",OFFSET('Smelter Look-up'!$G$4,$V2451-4,0))</f>
        <v/>
      </c>
      <c r="I2451" s="218" t="str">
        <f ca="1">IF(ISERROR($V2451),"",OFFSET('Smelter Look-up'!$H$4,$V2451-4,0))</f>
        <v/>
      </c>
      <c r="J2451" s="218" t="str">
        <f ca="1">IF(ISERROR($V2451),"",OFFSET('Smelter Look-up'!$I$4,$V2451-4,0))</f>
        <v/>
      </c>
      <c r="K2451" s="267"/>
      <c r="L2451" s="267"/>
      <c r="M2451" s="267"/>
      <c r="N2451" s="267"/>
      <c r="O2451" s="267"/>
      <c r="P2451" s="219"/>
      <c r="Q2451" s="268"/>
      <c r="R2451" s="216" t="str">
        <f ca="1">IF(ISERROR($V2451),"",OFFSET('Smelter Look-up'!$C$4,$V2451-4,0)&amp;"")</f>
        <v/>
      </c>
      <c r="S2451" s="224" t="str">
        <f t="shared" ca="1" si="117"/>
        <v/>
      </c>
      <c r="T2451" s="224" t="str">
        <f ca="1">IF(B2451="","",IF(ISERROR(MATCH($J2451,SorP!$B$1:$B$6230,0)),"",INDIRECT("'SorP'!$A$"&amp;MATCH($J2451,SorP!$B$1:$B$6230,0))))</f>
        <v/>
      </c>
      <c r="U2451" s="239"/>
      <c r="V2451" s="269" t="e">
        <f>IF(C2451="",NA(),MATCH($B2451&amp;$C2451,'Smelter Look-up'!$J:$J,0))</f>
        <v>#N/A</v>
      </c>
      <c r="W2451" s="270"/>
      <c r="X2451" s="270">
        <f t="shared" ca="1" si="118"/>
        <v>0</v>
      </c>
      <c r="Y2451" s="270"/>
      <c r="Z2451" s="270"/>
      <c r="AB2451" s="272" t="str">
        <f t="shared" si="119"/>
        <v/>
      </c>
    </row>
    <row r="2452" spans="1:28" s="271" customFormat="1" ht="20.25">
      <c r="A2452" s="215"/>
      <c r="B2452" s="216" t="str">
        <f>IF(LEN(A2452)=0,"",INDEX('Smelter Look-up'!$A:$A,MATCH($A2452,'Smelter Look-up'!$E:$E,0)))</f>
        <v/>
      </c>
      <c r="C2452" s="220" t="str">
        <f>IF(LEN(A2452)=0,"",INDEX('Smelter Look-up'!$C:$C,MATCH($A2452,'Smelter Look-up'!$E:$E,0)))</f>
        <v/>
      </c>
      <c r="D2452" s="216"/>
      <c r="E2452" s="216" t="str">
        <f ca="1">IF(ISERROR($V2452),"",OFFSET('Smelter Look-up'!$D$4,$V2452-4,0)&amp;"")</f>
        <v/>
      </c>
      <c r="F2452" s="216" t="str">
        <f ca="1">IF(ISERROR($V2452),"",OFFSET('Smelter Look-up'!$E$4,$V2452-4,0))</f>
        <v/>
      </c>
      <c r="G2452" s="216" t="str">
        <f ca="1">IF(C2452=$X$4,"Enter smelter details", IF(ISERROR($V2452),"",OFFSET('Smelter Look-up'!$F$4,$V2452-4,0)))</f>
        <v/>
      </c>
      <c r="H2452" s="217" t="str">
        <f ca="1">IF(ISERROR($V2452),"",OFFSET('Smelter Look-up'!$G$4,$V2452-4,0))</f>
        <v/>
      </c>
      <c r="I2452" s="218" t="str">
        <f ca="1">IF(ISERROR($V2452),"",OFFSET('Smelter Look-up'!$H$4,$V2452-4,0))</f>
        <v/>
      </c>
      <c r="J2452" s="218" t="str">
        <f ca="1">IF(ISERROR($V2452),"",OFFSET('Smelter Look-up'!$I$4,$V2452-4,0))</f>
        <v/>
      </c>
      <c r="K2452" s="267"/>
      <c r="L2452" s="267"/>
      <c r="M2452" s="267"/>
      <c r="N2452" s="267"/>
      <c r="O2452" s="267"/>
      <c r="P2452" s="219"/>
      <c r="Q2452" s="268"/>
      <c r="R2452" s="216" t="str">
        <f ca="1">IF(ISERROR($V2452),"",OFFSET('Smelter Look-up'!$C$4,$V2452-4,0)&amp;"")</f>
        <v/>
      </c>
      <c r="S2452" s="224" t="str">
        <f t="shared" ca="1" si="117"/>
        <v/>
      </c>
      <c r="T2452" s="224" t="str">
        <f ca="1">IF(B2452="","",IF(ISERROR(MATCH($J2452,SorP!$B$1:$B$6230,0)),"",INDIRECT("'SorP'!$A$"&amp;MATCH($J2452,SorP!$B$1:$B$6230,0))))</f>
        <v/>
      </c>
      <c r="U2452" s="239"/>
      <c r="V2452" s="269" t="e">
        <f>IF(C2452="",NA(),MATCH($B2452&amp;$C2452,'Smelter Look-up'!$J:$J,0))</f>
        <v>#N/A</v>
      </c>
      <c r="W2452" s="270"/>
      <c r="X2452" s="270">
        <f t="shared" ca="1" si="118"/>
        <v>0</v>
      </c>
      <c r="Y2452" s="270"/>
      <c r="Z2452" s="270"/>
      <c r="AB2452" s="272" t="str">
        <f t="shared" si="119"/>
        <v/>
      </c>
    </row>
    <row r="2453" spans="1:28" s="271" customFormat="1" ht="20.25">
      <c r="A2453" s="215"/>
      <c r="B2453" s="216" t="str">
        <f>IF(LEN(A2453)=0,"",INDEX('Smelter Look-up'!$A:$A,MATCH($A2453,'Smelter Look-up'!$E:$E,0)))</f>
        <v/>
      </c>
      <c r="C2453" s="220" t="str">
        <f>IF(LEN(A2453)=0,"",INDEX('Smelter Look-up'!$C:$C,MATCH($A2453,'Smelter Look-up'!$E:$E,0)))</f>
        <v/>
      </c>
      <c r="D2453" s="216"/>
      <c r="E2453" s="216" t="str">
        <f ca="1">IF(ISERROR($V2453),"",OFFSET('Smelter Look-up'!$D$4,$V2453-4,0)&amp;"")</f>
        <v/>
      </c>
      <c r="F2453" s="216" t="str">
        <f ca="1">IF(ISERROR($V2453),"",OFFSET('Smelter Look-up'!$E$4,$V2453-4,0))</f>
        <v/>
      </c>
      <c r="G2453" s="216" t="str">
        <f ca="1">IF(C2453=$X$4,"Enter smelter details", IF(ISERROR($V2453),"",OFFSET('Smelter Look-up'!$F$4,$V2453-4,0)))</f>
        <v/>
      </c>
      <c r="H2453" s="217" t="str">
        <f ca="1">IF(ISERROR($V2453),"",OFFSET('Smelter Look-up'!$G$4,$V2453-4,0))</f>
        <v/>
      </c>
      <c r="I2453" s="218" t="str">
        <f ca="1">IF(ISERROR($V2453),"",OFFSET('Smelter Look-up'!$H$4,$V2453-4,0))</f>
        <v/>
      </c>
      <c r="J2453" s="218" t="str">
        <f ca="1">IF(ISERROR($V2453),"",OFFSET('Smelter Look-up'!$I$4,$V2453-4,0))</f>
        <v/>
      </c>
      <c r="K2453" s="267"/>
      <c r="L2453" s="267"/>
      <c r="M2453" s="267"/>
      <c r="N2453" s="267"/>
      <c r="O2453" s="267"/>
      <c r="P2453" s="219"/>
      <c r="Q2453" s="268"/>
      <c r="R2453" s="216" t="str">
        <f ca="1">IF(ISERROR($V2453),"",OFFSET('Smelter Look-up'!$C$4,$V2453-4,0)&amp;"")</f>
        <v/>
      </c>
      <c r="S2453" s="224" t="str">
        <f t="shared" ca="1" si="117"/>
        <v/>
      </c>
      <c r="T2453" s="224" t="str">
        <f ca="1">IF(B2453="","",IF(ISERROR(MATCH($J2453,SorP!$B$1:$B$6230,0)),"",INDIRECT("'SorP'!$A$"&amp;MATCH($J2453,SorP!$B$1:$B$6230,0))))</f>
        <v/>
      </c>
      <c r="U2453" s="239"/>
      <c r="V2453" s="269" t="e">
        <f>IF(C2453="",NA(),MATCH($B2453&amp;$C2453,'Smelter Look-up'!$J:$J,0))</f>
        <v>#N/A</v>
      </c>
      <c r="W2453" s="270"/>
      <c r="X2453" s="270">
        <f t="shared" ca="1" si="118"/>
        <v>0</v>
      </c>
      <c r="Y2453" s="270"/>
      <c r="Z2453" s="270"/>
      <c r="AB2453" s="272" t="str">
        <f t="shared" si="119"/>
        <v/>
      </c>
    </row>
    <row r="2454" spans="1:28" s="271" customFormat="1" ht="20.25">
      <c r="A2454" s="215"/>
      <c r="B2454" s="216" t="str">
        <f>IF(LEN(A2454)=0,"",INDEX('Smelter Look-up'!$A:$A,MATCH($A2454,'Smelter Look-up'!$E:$E,0)))</f>
        <v/>
      </c>
      <c r="C2454" s="220" t="str">
        <f>IF(LEN(A2454)=0,"",INDEX('Smelter Look-up'!$C:$C,MATCH($A2454,'Smelter Look-up'!$E:$E,0)))</f>
        <v/>
      </c>
      <c r="D2454" s="216"/>
      <c r="E2454" s="216" t="str">
        <f ca="1">IF(ISERROR($V2454),"",OFFSET('Smelter Look-up'!$D$4,$V2454-4,0)&amp;"")</f>
        <v/>
      </c>
      <c r="F2454" s="216" t="str">
        <f ca="1">IF(ISERROR($V2454),"",OFFSET('Smelter Look-up'!$E$4,$V2454-4,0))</f>
        <v/>
      </c>
      <c r="G2454" s="216" t="str">
        <f ca="1">IF(C2454=$X$4,"Enter smelter details", IF(ISERROR($V2454),"",OFFSET('Smelter Look-up'!$F$4,$V2454-4,0)))</f>
        <v/>
      </c>
      <c r="H2454" s="217" t="str">
        <f ca="1">IF(ISERROR($V2454),"",OFFSET('Smelter Look-up'!$G$4,$V2454-4,0))</f>
        <v/>
      </c>
      <c r="I2454" s="218" t="str">
        <f ca="1">IF(ISERROR($V2454),"",OFFSET('Smelter Look-up'!$H$4,$V2454-4,0))</f>
        <v/>
      </c>
      <c r="J2454" s="218" t="str">
        <f ca="1">IF(ISERROR($V2454),"",OFFSET('Smelter Look-up'!$I$4,$V2454-4,0))</f>
        <v/>
      </c>
      <c r="K2454" s="267"/>
      <c r="L2454" s="267"/>
      <c r="M2454" s="267"/>
      <c r="N2454" s="267"/>
      <c r="O2454" s="267"/>
      <c r="P2454" s="219"/>
      <c r="Q2454" s="268"/>
      <c r="R2454" s="216" t="str">
        <f ca="1">IF(ISERROR($V2454),"",OFFSET('Smelter Look-up'!$C$4,$V2454-4,0)&amp;"")</f>
        <v/>
      </c>
      <c r="S2454" s="224" t="str">
        <f t="shared" ca="1" si="117"/>
        <v/>
      </c>
      <c r="T2454" s="224" t="str">
        <f ca="1">IF(B2454="","",IF(ISERROR(MATCH($J2454,SorP!$B$1:$B$6230,0)),"",INDIRECT("'SorP'!$A$"&amp;MATCH($J2454,SorP!$B$1:$B$6230,0))))</f>
        <v/>
      </c>
      <c r="U2454" s="239"/>
      <c r="V2454" s="269" t="e">
        <f>IF(C2454="",NA(),MATCH($B2454&amp;$C2454,'Smelter Look-up'!$J:$J,0))</f>
        <v>#N/A</v>
      </c>
      <c r="W2454" s="270"/>
      <c r="X2454" s="270">
        <f t="shared" ca="1" si="118"/>
        <v>0</v>
      </c>
      <c r="Y2454" s="270"/>
      <c r="Z2454" s="270"/>
      <c r="AB2454" s="272" t="str">
        <f t="shared" si="119"/>
        <v/>
      </c>
    </row>
    <row r="2455" spans="1:28" s="271" customFormat="1" ht="20.25">
      <c r="A2455" s="215"/>
      <c r="B2455" s="216" t="str">
        <f>IF(LEN(A2455)=0,"",INDEX('Smelter Look-up'!$A:$A,MATCH($A2455,'Smelter Look-up'!$E:$E,0)))</f>
        <v/>
      </c>
      <c r="C2455" s="220" t="str">
        <f>IF(LEN(A2455)=0,"",INDEX('Smelter Look-up'!$C:$C,MATCH($A2455,'Smelter Look-up'!$E:$E,0)))</f>
        <v/>
      </c>
      <c r="D2455" s="216"/>
      <c r="E2455" s="216" t="str">
        <f ca="1">IF(ISERROR($V2455),"",OFFSET('Smelter Look-up'!$D$4,$V2455-4,0)&amp;"")</f>
        <v/>
      </c>
      <c r="F2455" s="216" t="str">
        <f ca="1">IF(ISERROR($V2455),"",OFFSET('Smelter Look-up'!$E$4,$V2455-4,0))</f>
        <v/>
      </c>
      <c r="G2455" s="216" t="str">
        <f ca="1">IF(C2455=$X$4,"Enter smelter details", IF(ISERROR($V2455),"",OFFSET('Smelter Look-up'!$F$4,$V2455-4,0)))</f>
        <v/>
      </c>
      <c r="H2455" s="217" t="str">
        <f ca="1">IF(ISERROR($V2455),"",OFFSET('Smelter Look-up'!$G$4,$V2455-4,0))</f>
        <v/>
      </c>
      <c r="I2455" s="218" t="str">
        <f ca="1">IF(ISERROR($V2455),"",OFFSET('Smelter Look-up'!$H$4,$V2455-4,0))</f>
        <v/>
      </c>
      <c r="J2455" s="218" t="str">
        <f ca="1">IF(ISERROR($V2455),"",OFFSET('Smelter Look-up'!$I$4,$V2455-4,0))</f>
        <v/>
      </c>
      <c r="K2455" s="267"/>
      <c r="L2455" s="267"/>
      <c r="M2455" s="267"/>
      <c r="N2455" s="267"/>
      <c r="O2455" s="267"/>
      <c r="P2455" s="219"/>
      <c r="Q2455" s="268"/>
      <c r="R2455" s="216" t="str">
        <f ca="1">IF(ISERROR($V2455),"",OFFSET('Smelter Look-up'!$C$4,$V2455-4,0)&amp;"")</f>
        <v/>
      </c>
      <c r="S2455" s="224" t="str">
        <f t="shared" ca="1" si="117"/>
        <v/>
      </c>
      <c r="T2455" s="224" t="str">
        <f ca="1">IF(B2455="","",IF(ISERROR(MATCH($J2455,SorP!$B$1:$B$6230,0)),"",INDIRECT("'SorP'!$A$"&amp;MATCH($J2455,SorP!$B$1:$B$6230,0))))</f>
        <v/>
      </c>
      <c r="U2455" s="239"/>
      <c r="V2455" s="269" t="e">
        <f>IF(C2455="",NA(),MATCH($B2455&amp;$C2455,'Smelter Look-up'!$J:$J,0))</f>
        <v>#N/A</v>
      </c>
      <c r="W2455" s="270"/>
      <c r="X2455" s="270">
        <f t="shared" ca="1" si="118"/>
        <v>0</v>
      </c>
      <c r="Y2455" s="270"/>
      <c r="Z2455" s="270"/>
      <c r="AB2455" s="272" t="str">
        <f t="shared" si="119"/>
        <v/>
      </c>
    </row>
    <row r="2456" spans="1:28" s="271" customFormat="1" ht="20.25">
      <c r="A2456" s="215"/>
      <c r="B2456" s="216" t="str">
        <f>IF(LEN(A2456)=0,"",INDEX('Smelter Look-up'!$A:$A,MATCH($A2456,'Smelter Look-up'!$E:$E,0)))</f>
        <v/>
      </c>
      <c r="C2456" s="220" t="str">
        <f>IF(LEN(A2456)=0,"",INDEX('Smelter Look-up'!$C:$C,MATCH($A2456,'Smelter Look-up'!$E:$E,0)))</f>
        <v/>
      </c>
      <c r="D2456" s="216"/>
      <c r="E2456" s="216" t="str">
        <f ca="1">IF(ISERROR($V2456),"",OFFSET('Smelter Look-up'!$D$4,$V2456-4,0)&amp;"")</f>
        <v/>
      </c>
      <c r="F2456" s="216" t="str">
        <f ca="1">IF(ISERROR($V2456),"",OFFSET('Smelter Look-up'!$E$4,$V2456-4,0))</f>
        <v/>
      </c>
      <c r="G2456" s="216" t="str">
        <f ca="1">IF(C2456=$X$4,"Enter smelter details", IF(ISERROR($V2456),"",OFFSET('Smelter Look-up'!$F$4,$V2456-4,0)))</f>
        <v/>
      </c>
      <c r="H2456" s="217" t="str">
        <f ca="1">IF(ISERROR($V2456),"",OFFSET('Smelter Look-up'!$G$4,$V2456-4,0))</f>
        <v/>
      </c>
      <c r="I2456" s="218" t="str">
        <f ca="1">IF(ISERROR($V2456),"",OFFSET('Smelter Look-up'!$H$4,$V2456-4,0))</f>
        <v/>
      </c>
      <c r="J2456" s="218" t="str">
        <f ca="1">IF(ISERROR($V2456),"",OFFSET('Smelter Look-up'!$I$4,$V2456-4,0))</f>
        <v/>
      </c>
      <c r="K2456" s="267"/>
      <c r="L2456" s="267"/>
      <c r="M2456" s="267"/>
      <c r="N2456" s="267"/>
      <c r="O2456" s="267"/>
      <c r="P2456" s="219"/>
      <c r="Q2456" s="268"/>
      <c r="R2456" s="216" t="str">
        <f ca="1">IF(ISERROR($V2456),"",OFFSET('Smelter Look-up'!$C$4,$V2456-4,0)&amp;"")</f>
        <v/>
      </c>
      <c r="S2456" s="224" t="str">
        <f t="shared" ca="1" si="117"/>
        <v/>
      </c>
      <c r="T2456" s="224" t="str">
        <f ca="1">IF(B2456="","",IF(ISERROR(MATCH($J2456,SorP!$B$1:$B$6230,0)),"",INDIRECT("'SorP'!$A$"&amp;MATCH($J2456,SorP!$B$1:$B$6230,0))))</f>
        <v/>
      </c>
      <c r="U2456" s="239"/>
      <c r="V2456" s="269" t="e">
        <f>IF(C2456="",NA(),MATCH($B2456&amp;$C2456,'Smelter Look-up'!$J:$J,0))</f>
        <v>#N/A</v>
      </c>
      <c r="W2456" s="270"/>
      <c r="X2456" s="270">
        <f t="shared" ca="1" si="118"/>
        <v>0</v>
      </c>
      <c r="Y2456" s="270"/>
      <c r="Z2456" s="270"/>
      <c r="AB2456" s="272" t="str">
        <f t="shared" si="119"/>
        <v/>
      </c>
    </row>
    <row r="2457" spans="1:28" s="271" customFormat="1" ht="20.25">
      <c r="A2457" s="215"/>
      <c r="B2457" s="216" t="str">
        <f>IF(LEN(A2457)=0,"",INDEX('Smelter Look-up'!$A:$A,MATCH($A2457,'Smelter Look-up'!$E:$E,0)))</f>
        <v/>
      </c>
      <c r="C2457" s="220" t="str">
        <f>IF(LEN(A2457)=0,"",INDEX('Smelter Look-up'!$C:$C,MATCH($A2457,'Smelter Look-up'!$E:$E,0)))</f>
        <v/>
      </c>
      <c r="D2457" s="216"/>
      <c r="E2457" s="216" t="str">
        <f ca="1">IF(ISERROR($V2457),"",OFFSET('Smelter Look-up'!$D$4,$V2457-4,0)&amp;"")</f>
        <v/>
      </c>
      <c r="F2457" s="216" t="str">
        <f ca="1">IF(ISERROR($V2457),"",OFFSET('Smelter Look-up'!$E$4,$V2457-4,0))</f>
        <v/>
      </c>
      <c r="G2457" s="216" t="str">
        <f ca="1">IF(C2457=$X$4,"Enter smelter details", IF(ISERROR($V2457),"",OFFSET('Smelter Look-up'!$F$4,$V2457-4,0)))</f>
        <v/>
      </c>
      <c r="H2457" s="217" t="str">
        <f ca="1">IF(ISERROR($V2457),"",OFFSET('Smelter Look-up'!$G$4,$V2457-4,0))</f>
        <v/>
      </c>
      <c r="I2457" s="218" t="str">
        <f ca="1">IF(ISERROR($V2457),"",OFFSET('Smelter Look-up'!$H$4,$V2457-4,0))</f>
        <v/>
      </c>
      <c r="J2457" s="218" t="str">
        <f ca="1">IF(ISERROR($V2457),"",OFFSET('Smelter Look-up'!$I$4,$V2457-4,0))</f>
        <v/>
      </c>
      <c r="K2457" s="267"/>
      <c r="L2457" s="267"/>
      <c r="M2457" s="267"/>
      <c r="N2457" s="267"/>
      <c r="O2457" s="267"/>
      <c r="P2457" s="219"/>
      <c r="Q2457" s="268"/>
      <c r="R2457" s="216" t="str">
        <f ca="1">IF(ISERROR($V2457),"",OFFSET('Smelter Look-up'!$C$4,$V2457-4,0)&amp;"")</f>
        <v/>
      </c>
      <c r="S2457" s="224" t="str">
        <f t="shared" ca="1" si="117"/>
        <v/>
      </c>
      <c r="T2457" s="224" t="str">
        <f ca="1">IF(B2457="","",IF(ISERROR(MATCH($J2457,SorP!$B$1:$B$6230,0)),"",INDIRECT("'SorP'!$A$"&amp;MATCH($J2457,SorP!$B$1:$B$6230,0))))</f>
        <v/>
      </c>
      <c r="U2457" s="239"/>
      <c r="V2457" s="269" t="e">
        <f>IF(C2457="",NA(),MATCH($B2457&amp;$C2457,'Smelter Look-up'!$J:$J,0))</f>
        <v>#N/A</v>
      </c>
      <c r="W2457" s="270"/>
      <c r="X2457" s="270">
        <f t="shared" ca="1" si="118"/>
        <v>0</v>
      </c>
      <c r="Y2457" s="270"/>
      <c r="Z2457" s="270"/>
      <c r="AB2457" s="272" t="str">
        <f t="shared" si="119"/>
        <v/>
      </c>
    </row>
    <row r="2458" spans="1:28" s="271" customFormat="1" ht="20.25">
      <c r="A2458" s="215"/>
      <c r="B2458" s="216" t="str">
        <f>IF(LEN(A2458)=0,"",INDEX('Smelter Look-up'!$A:$A,MATCH($A2458,'Smelter Look-up'!$E:$E,0)))</f>
        <v/>
      </c>
      <c r="C2458" s="220" t="str">
        <f>IF(LEN(A2458)=0,"",INDEX('Smelter Look-up'!$C:$C,MATCH($A2458,'Smelter Look-up'!$E:$E,0)))</f>
        <v/>
      </c>
      <c r="D2458" s="216"/>
      <c r="E2458" s="216" t="str">
        <f ca="1">IF(ISERROR($V2458),"",OFFSET('Smelter Look-up'!$D$4,$V2458-4,0)&amp;"")</f>
        <v/>
      </c>
      <c r="F2458" s="216" t="str">
        <f ca="1">IF(ISERROR($V2458),"",OFFSET('Smelter Look-up'!$E$4,$V2458-4,0))</f>
        <v/>
      </c>
      <c r="G2458" s="216" t="str">
        <f ca="1">IF(C2458=$X$4,"Enter smelter details", IF(ISERROR($V2458),"",OFFSET('Smelter Look-up'!$F$4,$V2458-4,0)))</f>
        <v/>
      </c>
      <c r="H2458" s="217" t="str">
        <f ca="1">IF(ISERROR($V2458),"",OFFSET('Smelter Look-up'!$G$4,$V2458-4,0))</f>
        <v/>
      </c>
      <c r="I2458" s="218" t="str">
        <f ca="1">IF(ISERROR($V2458),"",OFFSET('Smelter Look-up'!$H$4,$V2458-4,0))</f>
        <v/>
      </c>
      <c r="J2458" s="218" t="str">
        <f ca="1">IF(ISERROR($V2458),"",OFFSET('Smelter Look-up'!$I$4,$V2458-4,0))</f>
        <v/>
      </c>
      <c r="K2458" s="267"/>
      <c r="L2458" s="267"/>
      <c r="M2458" s="267"/>
      <c r="N2458" s="267"/>
      <c r="O2458" s="267"/>
      <c r="P2458" s="219"/>
      <c r="Q2458" s="268"/>
      <c r="R2458" s="216" t="str">
        <f ca="1">IF(ISERROR($V2458),"",OFFSET('Smelter Look-up'!$C$4,$V2458-4,0)&amp;"")</f>
        <v/>
      </c>
      <c r="S2458" s="224" t="str">
        <f t="shared" ca="1" si="117"/>
        <v/>
      </c>
      <c r="T2458" s="224" t="str">
        <f ca="1">IF(B2458="","",IF(ISERROR(MATCH($J2458,SorP!$B$1:$B$6230,0)),"",INDIRECT("'SorP'!$A$"&amp;MATCH($J2458,SorP!$B$1:$B$6230,0))))</f>
        <v/>
      </c>
      <c r="U2458" s="239"/>
      <c r="V2458" s="269" t="e">
        <f>IF(C2458="",NA(),MATCH($B2458&amp;$C2458,'Smelter Look-up'!$J:$J,0))</f>
        <v>#N/A</v>
      </c>
      <c r="W2458" s="270"/>
      <c r="X2458" s="270">
        <f t="shared" ca="1" si="118"/>
        <v>0</v>
      </c>
      <c r="Y2458" s="270"/>
      <c r="Z2458" s="270"/>
      <c r="AB2458" s="272" t="str">
        <f t="shared" si="119"/>
        <v/>
      </c>
    </row>
    <row r="2459" spans="1:28" s="271" customFormat="1" ht="20.25">
      <c r="A2459" s="215"/>
      <c r="B2459" s="216" t="str">
        <f>IF(LEN(A2459)=0,"",INDEX('Smelter Look-up'!$A:$A,MATCH($A2459,'Smelter Look-up'!$E:$E,0)))</f>
        <v/>
      </c>
      <c r="C2459" s="220" t="str">
        <f>IF(LEN(A2459)=0,"",INDEX('Smelter Look-up'!$C:$C,MATCH($A2459,'Smelter Look-up'!$E:$E,0)))</f>
        <v/>
      </c>
      <c r="D2459" s="216"/>
      <c r="E2459" s="216" t="str">
        <f ca="1">IF(ISERROR($V2459),"",OFFSET('Smelter Look-up'!$D$4,$V2459-4,0)&amp;"")</f>
        <v/>
      </c>
      <c r="F2459" s="216" t="str">
        <f ca="1">IF(ISERROR($V2459),"",OFFSET('Smelter Look-up'!$E$4,$V2459-4,0))</f>
        <v/>
      </c>
      <c r="G2459" s="216" t="str">
        <f ca="1">IF(C2459=$X$4,"Enter smelter details", IF(ISERROR($V2459),"",OFFSET('Smelter Look-up'!$F$4,$V2459-4,0)))</f>
        <v/>
      </c>
      <c r="H2459" s="217" t="str">
        <f ca="1">IF(ISERROR($V2459),"",OFFSET('Smelter Look-up'!$G$4,$V2459-4,0))</f>
        <v/>
      </c>
      <c r="I2459" s="218" t="str">
        <f ca="1">IF(ISERROR($V2459),"",OFFSET('Smelter Look-up'!$H$4,$V2459-4,0))</f>
        <v/>
      </c>
      <c r="J2459" s="218" t="str">
        <f ca="1">IF(ISERROR($V2459),"",OFFSET('Smelter Look-up'!$I$4,$V2459-4,0))</f>
        <v/>
      </c>
      <c r="K2459" s="267"/>
      <c r="L2459" s="267"/>
      <c r="M2459" s="267"/>
      <c r="N2459" s="267"/>
      <c r="O2459" s="267"/>
      <c r="P2459" s="219"/>
      <c r="Q2459" s="268"/>
      <c r="R2459" s="216" t="str">
        <f ca="1">IF(ISERROR($V2459),"",OFFSET('Smelter Look-up'!$C$4,$V2459-4,0)&amp;"")</f>
        <v/>
      </c>
      <c r="S2459" s="224" t="str">
        <f t="shared" ca="1" si="117"/>
        <v/>
      </c>
      <c r="T2459" s="224" t="str">
        <f ca="1">IF(B2459="","",IF(ISERROR(MATCH($J2459,SorP!$B$1:$B$6230,0)),"",INDIRECT("'SorP'!$A$"&amp;MATCH($J2459,SorP!$B$1:$B$6230,0))))</f>
        <v/>
      </c>
      <c r="U2459" s="239"/>
      <c r="V2459" s="269" t="e">
        <f>IF(C2459="",NA(),MATCH($B2459&amp;$C2459,'Smelter Look-up'!$J:$J,0))</f>
        <v>#N/A</v>
      </c>
      <c r="W2459" s="270"/>
      <c r="X2459" s="270">
        <f t="shared" ca="1" si="118"/>
        <v>0</v>
      </c>
      <c r="Y2459" s="270"/>
      <c r="Z2459" s="270"/>
      <c r="AB2459" s="272" t="str">
        <f t="shared" si="119"/>
        <v/>
      </c>
    </row>
    <row r="2460" spans="1:28" s="271" customFormat="1" ht="20.25">
      <c r="A2460" s="215"/>
      <c r="B2460" s="216" t="str">
        <f>IF(LEN(A2460)=0,"",INDEX('Smelter Look-up'!$A:$A,MATCH($A2460,'Smelter Look-up'!$E:$E,0)))</f>
        <v/>
      </c>
      <c r="C2460" s="220" t="str">
        <f>IF(LEN(A2460)=0,"",INDEX('Smelter Look-up'!$C:$C,MATCH($A2460,'Smelter Look-up'!$E:$E,0)))</f>
        <v/>
      </c>
      <c r="D2460" s="216"/>
      <c r="E2460" s="216" t="str">
        <f ca="1">IF(ISERROR($V2460),"",OFFSET('Smelter Look-up'!$D$4,$V2460-4,0)&amp;"")</f>
        <v/>
      </c>
      <c r="F2460" s="216" t="str">
        <f ca="1">IF(ISERROR($V2460),"",OFFSET('Smelter Look-up'!$E$4,$V2460-4,0))</f>
        <v/>
      </c>
      <c r="G2460" s="216" t="str">
        <f ca="1">IF(C2460=$X$4,"Enter smelter details", IF(ISERROR($V2460),"",OFFSET('Smelter Look-up'!$F$4,$V2460-4,0)))</f>
        <v/>
      </c>
      <c r="H2460" s="217" t="str">
        <f ca="1">IF(ISERROR($V2460),"",OFFSET('Smelter Look-up'!$G$4,$V2460-4,0))</f>
        <v/>
      </c>
      <c r="I2460" s="218" t="str">
        <f ca="1">IF(ISERROR($V2460),"",OFFSET('Smelter Look-up'!$H$4,$V2460-4,0))</f>
        <v/>
      </c>
      <c r="J2460" s="218" t="str">
        <f ca="1">IF(ISERROR($V2460),"",OFFSET('Smelter Look-up'!$I$4,$V2460-4,0))</f>
        <v/>
      </c>
      <c r="K2460" s="267"/>
      <c r="L2460" s="267"/>
      <c r="M2460" s="267"/>
      <c r="N2460" s="267"/>
      <c r="O2460" s="267"/>
      <c r="P2460" s="219"/>
      <c r="Q2460" s="268"/>
      <c r="R2460" s="216" t="str">
        <f ca="1">IF(ISERROR($V2460),"",OFFSET('Smelter Look-up'!$C$4,$V2460-4,0)&amp;"")</f>
        <v/>
      </c>
      <c r="S2460" s="224" t="str">
        <f t="shared" ca="1" si="117"/>
        <v/>
      </c>
      <c r="T2460" s="224" t="str">
        <f ca="1">IF(B2460="","",IF(ISERROR(MATCH($J2460,SorP!$B$1:$B$6230,0)),"",INDIRECT("'SorP'!$A$"&amp;MATCH($J2460,SorP!$B$1:$B$6230,0))))</f>
        <v/>
      </c>
      <c r="U2460" s="239"/>
      <c r="V2460" s="269" t="e">
        <f>IF(C2460="",NA(),MATCH($B2460&amp;$C2460,'Smelter Look-up'!$J:$J,0))</f>
        <v>#N/A</v>
      </c>
      <c r="W2460" s="270"/>
      <c r="X2460" s="270">
        <f t="shared" ca="1" si="118"/>
        <v>0</v>
      </c>
      <c r="Y2460" s="270"/>
      <c r="Z2460" s="270"/>
      <c r="AB2460" s="272" t="str">
        <f t="shared" si="119"/>
        <v/>
      </c>
    </row>
    <row r="2461" spans="1:28" s="271" customFormat="1" ht="20.25">
      <c r="A2461" s="215"/>
      <c r="B2461" s="216" t="str">
        <f>IF(LEN(A2461)=0,"",INDEX('Smelter Look-up'!$A:$A,MATCH($A2461,'Smelter Look-up'!$E:$E,0)))</f>
        <v/>
      </c>
      <c r="C2461" s="220" t="str">
        <f>IF(LEN(A2461)=0,"",INDEX('Smelter Look-up'!$C:$C,MATCH($A2461,'Smelter Look-up'!$E:$E,0)))</f>
        <v/>
      </c>
      <c r="D2461" s="216"/>
      <c r="E2461" s="216" t="str">
        <f ca="1">IF(ISERROR($V2461),"",OFFSET('Smelter Look-up'!$D$4,$V2461-4,0)&amp;"")</f>
        <v/>
      </c>
      <c r="F2461" s="216" t="str">
        <f ca="1">IF(ISERROR($V2461),"",OFFSET('Smelter Look-up'!$E$4,$V2461-4,0))</f>
        <v/>
      </c>
      <c r="G2461" s="216" t="str">
        <f ca="1">IF(C2461=$X$4,"Enter smelter details", IF(ISERROR($V2461),"",OFFSET('Smelter Look-up'!$F$4,$V2461-4,0)))</f>
        <v/>
      </c>
      <c r="H2461" s="217" t="str">
        <f ca="1">IF(ISERROR($V2461),"",OFFSET('Smelter Look-up'!$G$4,$V2461-4,0))</f>
        <v/>
      </c>
      <c r="I2461" s="218" t="str">
        <f ca="1">IF(ISERROR($V2461),"",OFFSET('Smelter Look-up'!$H$4,$V2461-4,0))</f>
        <v/>
      </c>
      <c r="J2461" s="218" t="str">
        <f ca="1">IF(ISERROR($V2461),"",OFFSET('Smelter Look-up'!$I$4,$V2461-4,0))</f>
        <v/>
      </c>
      <c r="K2461" s="267"/>
      <c r="L2461" s="267"/>
      <c r="M2461" s="267"/>
      <c r="N2461" s="267"/>
      <c r="O2461" s="267"/>
      <c r="P2461" s="219"/>
      <c r="Q2461" s="268"/>
      <c r="R2461" s="216" t="str">
        <f ca="1">IF(ISERROR($V2461),"",OFFSET('Smelter Look-up'!$C$4,$V2461-4,0)&amp;"")</f>
        <v/>
      </c>
      <c r="S2461" s="224" t="str">
        <f t="shared" ca="1" si="117"/>
        <v/>
      </c>
      <c r="T2461" s="224" t="str">
        <f ca="1">IF(B2461="","",IF(ISERROR(MATCH($J2461,SorP!$B$1:$B$6230,0)),"",INDIRECT("'SorP'!$A$"&amp;MATCH($J2461,SorP!$B$1:$B$6230,0))))</f>
        <v/>
      </c>
      <c r="U2461" s="239"/>
      <c r="V2461" s="269" t="e">
        <f>IF(C2461="",NA(),MATCH($B2461&amp;$C2461,'Smelter Look-up'!$J:$J,0))</f>
        <v>#N/A</v>
      </c>
      <c r="W2461" s="270"/>
      <c r="X2461" s="270">
        <f t="shared" ca="1" si="118"/>
        <v>0</v>
      </c>
      <c r="Y2461" s="270"/>
      <c r="Z2461" s="270"/>
      <c r="AB2461" s="272" t="str">
        <f t="shared" si="119"/>
        <v/>
      </c>
    </row>
    <row r="2462" spans="1:28" s="271" customFormat="1" ht="20.25">
      <c r="A2462" s="215"/>
      <c r="B2462" s="216" t="str">
        <f>IF(LEN(A2462)=0,"",INDEX('Smelter Look-up'!$A:$A,MATCH($A2462,'Smelter Look-up'!$E:$E,0)))</f>
        <v/>
      </c>
      <c r="C2462" s="220" t="str">
        <f>IF(LEN(A2462)=0,"",INDEX('Smelter Look-up'!$C:$C,MATCH($A2462,'Smelter Look-up'!$E:$E,0)))</f>
        <v/>
      </c>
      <c r="D2462" s="216"/>
      <c r="E2462" s="216" t="str">
        <f ca="1">IF(ISERROR($V2462),"",OFFSET('Smelter Look-up'!$D$4,$V2462-4,0)&amp;"")</f>
        <v/>
      </c>
      <c r="F2462" s="216" t="str">
        <f ca="1">IF(ISERROR($V2462),"",OFFSET('Smelter Look-up'!$E$4,$V2462-4,0))</f>
        <v/>
      </c>
      <c r="G2462" s="216" t="str">
        <f ca="1">IF(C2462=$X$4,"Enter smelter details", IF(ISERROR($V2462),"",OFFSET('Smelter Look-up'!$F$4,$V2462-4,0)))</f>
        <v/>
      </c>
      <c r="H2462" s="217" t="str">
        <f ca="1">IF(ISERROR($V2462),"",OFFSET('Smelter Look-up'!$G$4,$V2462-4,0))</f>
        <v/>
      </c>
      <c r="I2462" s="218" t="str">
        <f ca="1">IF(ISERROR($V2462),"",OFFSET('Smelter Look-up'!$H$4,$V2462-4,0))</f>
        <v/>
      </c>
      <c r="J2462" s="218" t="str">
        <f ca="1">IF(ISERROR($V2462),"",OFFSET('Smelter Look-up'!$I$4,$V2462-4,0))</f>
        <v/>
      </c>
      <c r="K2462" s="267"/>
      <c r="L2462" s="267"/>
      <c r="M2462" s="267"/>
      <c r="N2462" s="267"/>
      <c r="O2462" s="267"/>
      <c r="P2462" s="219"/>
      <c r="Q2462" s="268"/>
      <c r="R2462" s="216" t="str">
        <f ca="1">IF(ISERROR($V2462),"",OFFSET('Smelter Look-up'!$C$4,$V2462-4,0)&amp;"")</f>
        <v/>
      </c>
      <c r="S2462" s="224" t="str">
        <f t="shared" ca="1" si="117"/>
        <v/>
      </c>
      <c r="T2462" s="224" t="str">
        <f ca="1">IF(B2462="","",IF(ISERROR(MATCH($J2462,SorP!$B$1:$B$6230,0)),"",INDIRECT("'SorP'!$A$"&amp;MATCH($J2462,SorP!$B$1:$B$6230,0))))</f>
        <v/>
      </c>
      <c r="U2462" s="239"/>
      <c r="V2462" s="269" t="e">
        <f>IF(C2462="",NA(),MATCH($B2462&amp;$C2462,'Smelter Look-up'!$J:$J,0))</f>
        <v>#N/A</v>
      </c>
      <c r="W2462" s="270"/>
      <c r="X2462" s="270">
        <f t="shared" ca="1" si="118"/>
        <v>0</v>
      </c>
      <c r="Y2462" s="270"/>
      <c r="Z2462" s="270"/>
      <c r="AB2462" s="272" t="str">
        <f t="shared" si="119"/>
        <v/>
      </c>
    </row>
    <row r="2463" spans="1:28" s="271" customFormat="1" ht="20.25">
      <c r="A2463" s="215"/>
      <c r="B2463" s="216" t="str">
        <f>IF(LEN(A2463)=0,"",INDEX('Smelter Look-up'!$A:$A,MATCH($A2463,'Smelter Look-up'!$E:$E,0)))</f>
        <v/>
      </c>
      <c r="C2463" s="220" t="str">
        <f>IF(LEN(A2463)=0,"",INDEX('Smelter Look-up'!$C:$C,MATCH($A2463,'Smelter Look-up'!$E:$E,0)))</f>
        <v/>
      </c>
      <c r="D2463" s="216"/>
      <c r="E2463" s="216" t="str">
        <f ca="1">IF(ISERROR($V2463),"",OFFSET('Smelter Look-up'!$D$4,$V2463-4,0)&amp;"")</f>
        <v/>
      </c>
      <c r="F2463" s="216" t="str">
        <f ca="1">IF(ISERROR($V2463),"",OFFSET('Smelter Look-up'!$E$4,$V2463-4,0))</f>
        <v/>
      </c>
      <c r="G2463" s="216" t="str">
        <f ca="1">IF(C2463=$X$4,"Enter smelter details", IF(ISERROR($V2463),"",OFFSET('Smelter Look-up'!$F$4,$V2463-4,0)))</f>
        <v/>
      </c>
      <c r="H2463" s="217" t="str">
        <f ca="1">IF(ISERROR($V2463),"",OFFSET('Smelter Look-up'!$G$4,$V2463-4,0))</f>
        <v/>
      </c>
      <c r="I2463" s="218" t="str">
        <f ca="1">IF(ISERROR($V2463),"",OFFSET('Smelter Look-up'!$H$4,$V2463-4,0))</f>
        <v/>
      </c>
      <c r="J2463" s="218" t="str">
        <f ca="1">IF(ISERROR($V2463),"",OFFSET('Smelter Look-up'!$I$4,$V2463-4,0))</f>
        <v/>
      </c>
      <c r="K2463" s="267"/>
      <c r="L2463" s="267"/>
      <c r="M2463" s="267"/>
      <c r="N2463" s="267"/>
      <c r="O2463" s="267"/>
      <c r="P2463" s="219"/>
      <c r="Q2463" s="268"/>
      <c r="R2463" s="216" t="str">
        <f ca="1">IF(ISERROR($V2463),"",OFFSET('Smelter Look-up'!$C$4,$V2463-4,0)&amp;"")</f>
        <v/>
      </c>
      <c r="S2463" s="224" t="str">
        <f t="shared" ca="1" si="117"/>
        <v/>
      </c>
      <c r="T2463" s="224" t="str">
        <f ca="1">IF(B2463="","",IF(ISERROR(MATCH($J2463,SorP!$B$1:$B$6230,0)),"",INDIRECT("'SorP'!$A$"&amp;MATCH($J2463,SorP!$B$1:$B$6230,0))))</f>
        <v/>
      </c>
      <c r="U2463" s="239"/>
      <c r="V2463" s="269" t="e">
        <f>IF(C2463="",NA(),MATCH($B2463&amp;$C2463,'Smelter Look-up'!$J:$J,0))</f>
        <v>#N/A</v>
      </c>
      <c r="W2463" s="270"/>
      <c r="X2463" s="270">
        <f t="shared" ca="1" si="118"/>
        <v>0</v>
      </c>
      <c r="Y2463" s="270"/>
      <c r="Z2463" s="270"/>
      <c r="AB2463" s="272" t="str">
        <f t="shared" si="119"/>
        <v/>
      </c>
    </row>
    <row r="2464" spans="1:28" s="271" customFormat="1" ht="20.25">
      <c r="A2464" s="215"/>
      <c r="B2464" s="216" t="str">
        <f>IF(LEN(A2464)=0,"",INDEX('Smelter Look-up'!$A:$A,MATCH($A2464,'Smelter Look-up'!$E:$E,0)))</f>
        <v/>
      </c>
      <c r="C2464" s="220" t="str">
        <f>IF(LEN(A2464)=0,"",INDEX('Smelter Look-up'!$C:$C,MATCH($A2464,'Smelter Look-up'!$E:$E,0)))</f>
        <v/>
      </c>
      <c r="D2464" s="216"/>
      <c r="E2464" s="216" t="str">
        <f ca="1">IF(ISERROR($V2464),"",OFFSET('Smelter Look-up'!$D$4,$V2464-4,0)&amp;"")</f>
        <v/>
      </c>
      <c r="F2464" s="216" t="str">
        <f ca="1">IF(ISERROR($V2464),"",OFFSET('Smelter Look-up'!$E$4,$V2464-4,0))</f>
        <v/>
      </c>
      <c r="G2464" s="216" t="str">
        <f ca="1">IF(C2464=$X$4,"Enter smelter details", IF(ISERROR($V2464),"",OFFSET('Smelter Look-up'!$F$4,$V2464-4,0)))</f>
        <v/>
      </c>
      <c r="H2464" s="217" t="str">
        <f ca="1">IF(ISERROR($V2464),"",OFFSET('Smelter Look-up'!$G$4,$V2464-4,0))</f>
        <v/>
      </c>
      <c r="I2464" s="218" t="str">
        <f ca="1">IF(ISERROR($V2464),"",OFFSET('Smelter Look-up'!$H$4,$V2464-4,0))</f>
        <v/>
      </c>
      <c r="J2464" s="218" t="str">
        <f ca="1">IF(ISERROR($V2464),"",OFFSET('Smelter Look-up'!$I$4,$V2464-4,0))</f>
        <v/>
      </c>
      <c r="K2464" s="267"/>
      <c r="L2464" s="267"/>
      <c r="M2464" s="267"/>
      <c r="N2464" s="267"/>
      <c r="O2464" s="267"/>
      <c r="P2464" s="219"/>
      <c r="Q2464" s="268"/>
      <c r="R2464" s="216" t="str">
        <f ca="1">IF(ISERROR($V2464),"",OFFSET('Smelter Look-up'!$C$4,$V2464-4,0)&amp;"")</f>
        <v/>
      </c>
      <c r="S2464" s="224" t="str">
        <f t="shared" ca="1" si="117"/>
        <v/>
      </c>
      <c r="T2464" s="224" t="str">
        <f ca="1">IF(B2464="","",IF(ISERROR(MATCH($J2464,SorP!$B$1:$B$6230,0)),"",INDIRECT("'SorP'!$A$"&amp;MATCH($J2464,SorP!$B$1:$B$6230,0))))</f>
        <v/>
      </c>
      <c r="U2464" s="239"/>
      <c r="V2464" s="269" t="e">
        <f>IF(C2464="",NA(),MATCH($B2464&amp;$C2464,'Smelter Look-up'!$J:$J,0))</f>
        <v>#N/A</v>
      </c>
      <c r="W2464" s="270"/>
      <c r="X2464" s="270">
        <f t="shared" ca="1" si="118"/>
        <v>0</v>
      </c>
      <c r="Y2464" s="270"/>
      <c r="Z2464" s="270"/>
      <c r="AB2464" s="272" t="str">
        <f t="shared" si="119"/>
        <v/>
      </c>
    </row>
    <row r="2465" spans="1:28" s="271" customFormat="1" ht="20.25">
      <c r="A2465" s="215"/>
      <c r="B2465" s="216" t="str">
        <f>IF(LEN(A2465)=0,"",INDEX('Smelter Look-up'!$A:$A,MATCH($A2465,'Smelter Look-up'!$E:$E,0)))</f>
        <v/>
      </c>
      <c r="C2465" s="220" t="str">
        <f>IF(LEN(A2465)=0,"",INDEX('Smelter Look-up'!$C:$C,MATCH($A2465,'Smelter Look-up'!$E:$E,0)))</f>
        <v/>
      </c>
      <c r="D2465" s="216"/>
      <c r="E2465" s="216" t="str">
        <f ca="1">IF(ISERROR($V2465),"",OFFSET('Smelter Look-up'!$D$4,$V2465-4,0)&amp;"")</f>
        <v/>
      </c>
      <c r="F2465" s="216" t="str">
        <f ca="1">IF(ISERROR($V2465),"",OFFSET('Smelter Look-up'!$E$4,$V2465-4,0))</f>
        <v/>
      </c>
      <c r="G2465" s="216" t="str">
        <f ca="1">IF(C2465=$X$4,"Enter smelter details", IF(ISERROR($V2465),"",OFFSET('Smelter Look-up'!$F$4,$V2465-4,0)))</f>
        <v/>
      </c>
      <c r="H2465" s="217" t="str">
        <f ca="1">IF(ISERROR($V2465),"",OFFSET('Smelter Look-up'!$G$4,$V2465-4,0))</f>
        <v/>
      </c>
      <c r="I2465" s="218" t="str">
        <f ca="1">IF(ISERROR($V2465),"",OFFSET('Smelter Look-up'!$H$4,$V2465-4,0))</f>
        <v/>
      </c>
      <c r="J2465" s="218" t="str">
        <f ca="1">IF(ISERROR($V2465),"",OFFSET('Smelter Look-up'!$I$4,$V2465-4,0))</f>
        <v/>
      </c>
      <c r="K2465" s="267"/>
      <c r="L2465" s="267"/>
      <c r="M2465" s="267"/>
      <c r="N2465" s="267"/>
      <c r="O2465" s="267"/>
      <c r="P2465" s="219"/>
      <c r="Q2465" s="268"/>
      <c r="R2465" s="216" t="str">
        <f ca="1">IF(ISERROR($V2465),"",OFFSET('Smelter Look-up'!$C$4,$V2465-4,0)&amp;"")</f>
        <v/>
      </c>
      <c r="S2465" s="224" t="str">
        <f t="shared" ca="1" si="117"/>
        <v/>
      </c>
      <c r="T2465" s="224" t="str">
        <f ca="1">IF(B2465="","",IF(ISERROR(MATCH($J2465,SorP!$B$1:$B$6230,0)),"",INDIRECT("'SorP'!$A$"&amp;MATCH($J2465,SorP!$B$1:$B$6230,0))))</f>
        <v/>
      </c>
      <c r="U2465" s="239"/>
      <c r="V2465" s="269" t="e">
        <f>IF(C2465="",NA(),MATCH($B2465&amp;$C2465,'Smelter Look-up'!$J:$J,0))</f>
        <v>#N/A</v>
      </c>
      <c r="W2465" s="270"/>
      <c r="X2465" s="270">
        <f t="shared" ca="1" si="118"/>
        <v>0</v>
      </c>
      <c r="Y2465" s="270"/>
      <c r="Z2465" s="270"/>
      <c r="AB2465" s="272" t="str">
        <f t="shared" si="119"/>
        <v/>
      </c>
    </row>
    <row r="2466" spans="1:28" s="271" customFormat="1" ht="20.25">
      <c r="A2466" s="215"/>
      <c r="B2466" s="216" t="str">
        <f>IF(LEN(A2466)=0,"",INDEX('Smelter Look-up'!$A:$A,MATCH($A2466,'Smelter Look-up'!$E:$E,0)))</f>
        <v/>
      </c>
      <c r="C2466" s="220" t="str">
        <f>IF(LEN(A2466)=0,"",INDEX('Smelter Look-up'!$C:$C,MATCH($A2466,'Smelter Look-up'!$E:$E,0)))</f>
        <v/>
      </c>
      <c r="D2466" s="216"/>
      <c r="E2466" s="216" t="str">
        <f ca="1">IF(ISERROR($V2466),"",OFFSET('Smelter Look-up'!$D$4,$V2466-4,0)&amp;"")</f>
        <v/>
      </c>
      <c r="F2466" s="216" t="str">
        <f ca="1">IF(ISERROR($V2466),"",OFFSET('Smelter Look-up'!$E$4,$V2466-4,0))</f>
        <v/>
      </c>
      <c r="G2466" s="216" t="str">
        <f ca="1">IF(C2466=$X$4,"Enter smelter details", IF(ISERROR($V2466),"",OFFSET('Smelter Look-up'!$F$4,$V2466-4,0)))</f>
        <v/>
      </c>
      <c r="H2466" s="217" t="str">
        <f ca="1">IF(ISERROR($V2466),"",OFFSET('Smelter Look-up'!$G$4,$V2466-4,0))</f>
        <v/>
      </c>
      <c r="I2466" s="218" t="str">
        <f ca="1">IF(ISERROR($V2466),"",OFFSET('Smelter Look-up'!$H$4,$V2466-4,0))</f>
        <v/>
      </c>
      <c r="J2466" s="218" t="str">
        <f ca="1">IF(ISERROR($V2466),"",OFFSET('Smelter Look-up'!$I$4,$V2466-4,0))</f>
        <v/>
      </c>
      <c r="K2466" s="267"/>
      <c r="L2466" s="267"/>
      <c r="M2466" s="267"/>
      <c r="N2466" s="267"/>
      <c r="O2466" s="267"/>
      <c r="P2466" s="219"/>
      <c r="Q2466" s="268"/>
      <c r="R2466" s="216" t="str">
        <f ca="1">IF(ISERROR($V2466),"",OFFSET('Smelter Look-up'!$C$4,$V2466-4,0)&amp;"")</f>
        <v/>
      </c>
      <c r="S2466" s="224" t="str">
        <f t="shared" ca="1" si="117"/>
        <v/>
      </c>
      <c r="T2466" s="224" t="str">
        <f ca="1">IF(B2466="","",IF(ISERROR(MATCH($J2466,SorP!$B$1:$B$6230,0)),"",INDIRECT("'SorP'!$A$"&amp;MATCH($J2466,SorP!$B$1:$B$6230,0))))</f>
        <v/>
      </c>
      <c r="U2466" s="239"/>
      <c r="V2466" s="269" t="e">
        <f>IF(C2466="",NA(),MATCH($B2466&amp;$C2466,'Smelter Look-up'!$J:$J,0))</f>
        <v>#N/A</v>
      </c>
      <c r="W2466" s="270"/>
      <c r="X2466" s="270">
        <f t="shared" ca="1" si="118"/>
        <v>0</v>
      </c>
      <c r="Y2466" s="270"/>
      <c r="Z2466" s="270"/>
      <c r="AB2466" s="272" t="str">
        <f t="shared" si="119"/>
        <v/>
      </c>
    </row>
    <row r="2467" spans="1:28" s="271" customFormat="1" ht="20.25">
      <c r="A2467" s="215"/>
      <c r="B2467" s="216" t="str">
        <f>IF(LEN(A2467)=0,"",INDEX('Smelter Look-up'!$A:$A,MATCH($A2467,'Smelter Look-up'!$E:$E,0)))</f>
        <v/>
      </c>
      <c r="C2467" s="220" t="str">
        <f>IF(LEN(A2467)=0,"",INDEX('Smelter Look-up'!$C:$C,MATCH($A2467,'Smelter Look-up'!$E:$E,0)))</f>
        <v/>
      </c>
      <c r="D2467" s="216"/>
      <c r="E2467" s="216" t="str">
        <f ca="1">IF(ISERROR($V2467),"",OFFSET('Smelter Look-up'!$D$4,$V2467-4,0)&amp;"")</f>
        <v/>
      </c>
      <c r="F2467" s="216" t="str">
        <f ca="1">IF(ISERROR($V2467),"",OFFSET('Smelter Look-up'!$E$4,$V2467-4,0))</f>
        <v/>
      </c>
      <c r="G2467" s="216" t="str">
        <f ca="1">IF(C2467=$X$4,"Enter smelter details", IF(ISERROR($V2467),"",OFFSET('Smelter Look-up'!$F$4,$V2467-4,0)))</f>
        <v/>
      </c>
      <c r="H2467" s="217" t="str">
        <f ca="1">IF(ISERROR($V2467),"",OFFSET('Smelter Look-up'!$G$4,$V2467-4,0))</f>
        <v/>
      </c>
      <c r="I2467" s="218" t="str">
        <f ca="1">IF(ISERROR($V2467),"",OFFSET('Smelter Look-up'!$H$4,$V2467-4,0))</f>
        <v/>
      </c>
      <c r="J2467" s="218" t="str">
        <f ca="1">IF(ISERROR($V2467),"",OFFSET('Smelter Look-up'!$I$4,$V2467-4,0))</f>
        <v/>
      </c>
      <c r="K2467" s="267"/>
      <c r="L2467" s="267"/>
      <c r="M2467" s="267"/>
      <c r="N2467" s="267"/>
      <c r="O2467" s="267"/>
      <c r="P2467" s="219"/>
      <c r="Q2467" s="268"/>
      <c r="R2467" s="216" t="str">
        <f ca="1">IF(ISERROR($V2467),"",OFFSET('Smelter Look-up'!$C$4,$V2467-4,0)&amp;"")</f>
        <v/>
      </c>
      <c r="S2467" s="224" t="str">
        <f t="shared" ca="1" si="117"/>
        <v/>
      </c>
      <c r="T2467" s="224" t="str">
        <f ca="1">IF(B2467="","",IF(ISERROR(MATCH($J2467,SorP!$B$1:$B$6230,0)),"",INDIRECT("'SorP'!$A$"&amp;MATCH($J2467,SorP!$B$1:$B$6230,0))))</f>
        <v/>
      </c>
      <c r="U2467" s="239"/>
      <c r="V2467" s="269" t="e">
        <f>IF(C2467="",NA(),MATCH($B2467&amp;$C2467,'Smelter Look-up'!$J:$J,0))</f>
        <v>#N/A</v>
      </c>
      <c r="W2467" s="270"/>
      <c r="X2467" s="270">
        <f t="shared" ca="1" si="118"/>
        <v>0</v>
      </c>
      <c r="Y2467" s="270"/>
      <c r="Z2467" s="270"/>
      <c r="AB2467" s="272" t="str">
        <f t="shared" si="119"/>
        <v/>
      </c>
    </row>
    <row r="2468" spans="1:28" s="271" customFormat="1" ht="20.25">
      <c r="A2468" s="215"/>
      <c r="B2468" s="216" t="str">
        <f>IF(LEN(A2468)=0,"",INDEX('Smelter Look-up'!$A:$A,MATCH($A2468,'Smelter Look-up'!$E:$E,0)))</f>
        <v/>
      </c>
      <c r="C2468" s="220" t="str">
        <f>IF(LEN(A2468)=0,"",INDEX('Smelter Look-up'!$C:$C,MATCH($A2468,'Smelter Look-up'!$E:$E,0)))</f>
        <v/>
      </c>
      <c r="D2468" s="216"/>
      <c r="E2468" s="216" t="str">
        <f ca="1">IF(ISERROR($V2468),"",OFFSET('Smelter Look-up'!$D$4,$V2468-4,0)&amp;"")</f>
        <v/>
      </c>
      <c r="F2468" s="216" t="str">
        <f ca="1">IF(ISERROR($V2468),"",OFFSET('Smelter Look-up'!$E$4,$V2468-4,0))</f>
        <v/>
      </c>
      <c r="G2468" s="216" t="str">
        <f ca="1">IF(C2468=$X$4,"Enter smelter details", IF(ISERROR($V2468),"",OFFSET('Smelter Look-up'!$F$4,$V2468-4,0)))</f>
        <v/>
      </c>
      <c r="H2468" s="217" t="str">
        <f ca="1">IF(ISERROR($V2468),"",OFFSET('Smelter Look-up'!$G$4,$V2468-4,0))</f>
        <v/>
      </c>
      <c r="I2468" s="218" t="str">
        <f ca="1">IF(ISERROR($V2468),"",OFFSET('Smelter Look-up'!$H$4,$V2468-4,0))</f>
        <v/>
      </c>
      <c r="J2468" s="218" t="str">
        <f ca="1">IF(ISERROR($V2468),"",OFFSET('Smelter Look-up'!$I$4,$V2468-4,0))</f>
        <v/>
      </c>
      <c r="K2468" s="267"/>
      <c r="L2468" s="267"/>
      <c r="M2468" s="267"/>
      <c r="N2468" s="267"/>
      <c r="O2468" s="267"/>
      <c r="P2468" s="219"/>
      <c r="Q2468" s="268"/>
      <c r="R2468" s="216" t="str">
        <f ca="1">IF(ISERROR($V2468),"",OFFSET('Smelter Look-up'!$C$4,$V2468-4,0)&amp;"")</f>
        <v/>
      </c>
      <c r="S2468" s="224" t="str">
        <f t="shared" ca="1" si="117"/>
        <v/>
      </c>
      <c r="T2468" s="224" t="str">
        <f ca="1">IF(B2468="","",IF(ISERROR(MATCH($J2468,SorP!$B$1:$B$6230,0)),"",INDIRECT("'SorP'!$A$"&amp;MATCH($J2468,SorP!$B$1:$B$6230,0))))</f>
        <v/>
      </c>
      <c r="U2468" s="239"/>
      <c r="V2468" s="269" t="e">
        <f>IF(C2468="",NA(),MATCH($B2468&amp;$C2468,'Smelter Look-up'!$J:$J,0))</f>
        <v>#N/A</v>
      </c>
      <c r="W2468" s="270"/>
      <c r="X2468" s="270">
        <f t="shared" ca="1" si="118"/>
        <v>0</v>
      </c>
      <c r="Y2468" s="270"/>
      <c r="Z2468" s="270"/>
      <c r="AB2468" s="272" t="str">
        <f t="shared" si="119"/>
        <v/>
      </c>
    </row>
    <row r="2469" spans="1:28" s="271" customFormat="1" ht="20.25">
      <c r="A2469" s="215"/>
      <c r="B2469" s="216" t="str">
        <f>IF(LEN(A2469)=0,"",INDEX('Smelter Look-up'!$A:$A,MATCH($A2469,'Smelter Look-up'!$E:$E,0)))</f>
        <v/>
      </c>
      <c r="C2469" s="220" t="str">
        <f>IF(LEN(A2469)=0,"",INDEX('Smelter Look-up'!$C:$C,MATCH($A2469,'Smelter Look-up'!$E:$E,0)))</f>
        <v/>
      </c>
      <c r="D2469" s="216"/>
      <c r="E2469" s="216" t="str">
        <f ca="1">IF(ISERROR($V2469),"",OFFSET('Smelter Look-up'!$D$4,$V2469-4,0)&amp;"")</f>
        <v/>
      </c>
      <c r="F2469" s="216" t="str">
        <f ca="1">IF(ISERROR($V2469),"",OFFSET('Smelter Look-up'!$E$4,$V2469-4,0))</f>
        <v/>
      </c>
      <c r="G2469" s="216" t="str">
        <f ca="1">IF(C2469=$X$4,"Enter smelter details", IF(ISERROR($V2469),"",OFFSET('Smelter Look-up'!$F$4,$V2469-4,0)))</f>
        <v/>
      </c>
      <c r="H2469" s="217" t="str">
        <f ca="1">IF(ISERROR($V2469),"",OFFSET('Smelter Look-up'!$G$4,$V2469-4,0))</f>
        <v/>
      </c>
      <c r="I2469" s="218" t="str">
        <f ca="1">IF(ISERROR($V2469),"",OFFSET('Smelter Look-up'!$H$4,$V2469-4,0))</f>
        <v/>
      </c>
      <c r="J2469" s="218" t="str">
        <f ca="1">IF(ISERROR($V2469),"",OFFSET('Smelter Look-up'!$I$4,$V2469-4,0))</f>
        <v/>
      </c>
      <c r="K2469" s="267"/>
      <c r="L2469" s="267"/>
      <c r="M2469" s="267"/>
      <c r="N2469" s="267"/>
      <c r="O2469" s="267"/>
      <c r="P2469" s="219"/>
      <c r="Q2469" s="268"/>
      <c r="R2469" s="216" t="str">
        <f ca="1">IF(ISERROR($V2469),"",OFFSET('Smelter Look-up'!$C$4,$V2469-4,0)&amp;"")</f>
        <v/>
      </c>
      <c r="S2469" s="224" t="str">
        <f t="shared" ca="1" si="117"/>
        <v/>
      </c>
      <c r="T2469" s="224" t="str">
        <f ca="1">IF(B2469="","",IF(ISERROR(MATCH($J2469,SorP!$B$1:$B$6230,0)),"",INDIRECT("'SorP'!$A$"&amp;MATCH($J2469,SorP!$B$1:$B$6230,0))))</f>
        <v/>
      </c>
      <c r="U2469" s="239"/>
      <c r="V2469" s="269" t="e">
        <f>IF(C2469="",NA(),MATCH($B2469&amp;$C2469,'Smelter Look-up'!$J:$J,0))</f>
        <v>#N/A</v>
      </c>
      <c r="W2469" s="270"/>
      <c r="X2469" s="270">
        <f t="shared" ca="1" si="118"/>
        <v>0</v>
      </c>
      <c r="Y2469" s="270"/>
      <c r="Z2469" s="270"/>
      <c r="AB2469" s="272" t="str">
        <f t="shared" si="119"/>
        <v/>
      </c>
    </row>
    <row r="2470" spans="1:28" s="271" customFormat="1" ht="20.25">
      <c r="A2470" s="215"/>
      <c r="B2470" s="216" t="str">
        <f>IF(LEN(A2470)=0,"",INDEX('Smelter Look-up'!$A:$A,MATCH($A2470,'Smelter Look-up'!$E:$E,0)))</f>
        <v/>
      </c>
      <c r="C2470" s="220" t="str">
        <f>IF(LEN(A2470)=0,"",INDEX('Smelter Look-up'!$C:$C,MATCH($A2470,'Smelter Look-up'!$E:$E,0)))</f>
        <v/>
      </c>
      <c r="D2470" s="216"/>
      <c r="E2470" s="216" t="str">
        <f ca="1">IF(ISERROR($V2470),"",OFFSET('Smelter Look-up'!$D$4,$V2470-4,0)&amp;"")</f>
        <v/>
      </c>
      <c r="F2470" s="216" t="str">
        <f ca="1">IF(ISERROR($V2470),"",OFFSET('Smelter Look-up'!$E$4,$V2470-4,0))</f>
        <v/>
      </c>
      <c r="G2470" s="216" t="str">
        <f ca="1">IF(C2470=$X$4,"Enter smelter details", IF(ISERROR($V2470),"",OFFSET('Smelter Look-up'!$F$4,$V2470-4,0)))</f>
        <v/>
      </c>
      <c r="H2470" s="217" t="str">
        <f ca="1">IF(ISERROR($V2470),"",OFFSET('Smelter Look-up'!$G$4,$V2470-4,0))</f>
        <v/>
      </c>
      <c r="I2470" s="218" t="str">
        <f ca="1">IF(ISERROR($V2470),"",OFFSET('Smelter Look-up'!$H$4,$V2470-4,0))</f>
        <v/>
      </c>
      <c r="J2470" s="218" t="str">
        <f ca="1">IF(ISERROR($V2470),"",OFFSET('Smelter Look-up'!$I$4,$V2470-4,0))</f>
        <v/>
      </c>
      <c r="K2470" s="267"/>
      <c r="L2470" s="267"/>
      <c r="M2470" s="267"/>
      <c r="N2470" s="267"/>
      <c r="O2470" s="267"/>
      <c r="P2470" s="219"/>
      <c r="Q2470" s="268"/>
      <c r="R2470" s="216" t="str">
        <f ca="1">IF(ISERROR($V2470),"",OFFSET('Smelter Look-up'!$C$4,$V2470-4,0)&amp;"")</f>
        <v/>
      </c>
      <c r="S2470" s="224" t="str">
        <f t="shared" ca="1" si="117"/>
        <v/>
      </c>
      <c r="T2470" s="224" t="str">
        <f ca="1">IF(B2470="","",IF(ISERROR(MATCH($J2470,SorP!$B$1:$B$6230,0)),"",INDIRECT("'SorP'!$A$"&amp;MATCH($J2470,SorP!$B$1:$B$6230,0))))</f>
        <v/>
      </c>
      <c r="U2470" s="239"/>
      <c r="V2470" s="269" t="e">
        <f>IF(C2470="",NA(),MATCH($B2470&amp;$C2470,'Smelter Look-up'!$J:$J,0))</f>
        <v>#N/A</v>
      </c>
      <c r="W2470" s="270"/>
      <c r="X2470" s="270">
        <f t="shared" ca="1" si="118"/>
        <v>0</v>
      </c>
      <c r="Y2470" s="270"/>
      <c r="Z2470" s="270"/>
      <c r="AB2470" s="272" t="str">
        <f t="shared" si="119"/>
        <v/>
      </c>
    </row>
    <row r="2471" spans="1:28" s="271" customFormat="1" ht="20.25">
      <c r="A2471" s="215"/>
      <c r="B2471" s="216" t="str">
        <f>IF(LEN(A2471)=0,"",INDEX('Smelter Look-up'!$A:$A,MATCH($A2471,'Smelter Look-up'!$E:$E,0)))</f>
        <v/>
      </c>
      <c r="C2471" s="220" t="str">
        <f>IF(LEN(A2471)=0,"",INDEX('Smelter Look-up'!$C:$C,MATCH($A2471,'Smelter Look-up'!$E:$E,0)))</f>
        <v/>
      </c>
      <c r="D2471" s="216"/>
      <c r="E2471" s="216" t="str">
        <f ca="1">IF(ISERROR($V2471),"",OFFSET('Smelter Look-up'!$D$4,$V2471-4,0)&amp;"")</f>
        <v/>
      </c>
      <c r="F2471" s="216" t="str">
        <f ca="1">IF(ISERROR($V2471),"",OFFSET('Smelter Look-up'!$E$4,$V2471-4,0))</f>
        <v/>
      </c>
      <c r="G2471" s="216" t="str">
        <f ca="1">IF(C2471=$X$4,"Enter smelter details", IF(ISERROR($V2471),"",OFFSET('Smelter Look-up'!$F$4,$V2471-4,0)))</f>
        <v/>
      </c>
      <c r="H2471" s="217" t="str">
        <f ca="1">IF(ISERROR($V2471),"",OFFSET('Smelter Look-up'!$G$4,$V2471-4,0))</f>
        <v/>
      </c>
      <c r="I2471" s="218" t="str">
        <f ca="1">IF(ISERROR($V2471),"",OFFSET('Smelter Look-up'!$H$4,$V2471-4,0))</f>
        <v/>
      </c>
      <c r="J2471" s="218" t="str">
        <f ca="1">IF(ISERROR($V2471),"",OFFSET('Smelter Look-up'!$I$4,$V2471-4,0))</f>
        <v/>
      </c>
      <c r="K2471" s="267"/>
      <c r="L2471" s="267"/>
      <c r="M2471" s="267"/>
      <c r="N2471" s="267"/>
      <c r="O2471" s="267"/>
      <c r="P2471" s="219"/>
      <c r="Q2471" s="268"/>
      <c r="R2471" s="216" t="str">
        <f ca="1">IF(ISERROR($V2471),"",OFFSET('Smelter Look-up'!$C$4,$V2471-4,0)&amp;"")</f>
        <v/>
      </c>
      <c r="S2471" s="224" t="str">
        <f t="shared" ca="1" si="117"/>
        <v/>
      </c>
      <c r="T2471" s="224" t="str">
        <f ca="1">IF(B2471="","",IF(ISERROR(MATCH($J2471,SorP!$B$1:$B$6230,0)),"",INDIRECT("'SorP'!$A$"&amp;MATCH($J2471,SorP!$B$1:$B$6230,0))))</f>
        <v/>
      </c>
      <c r="U2471" s="239"/>
      <c r="V2471" s="269" t="e">
        <f>IF(C2471="",NA(),MATCH($B2471&amp;$C2471,'Smelter Look-up'!$J:$J,0))</f>
        <v>#N/A</v>
      </c>
      <c r="W2471" s="270"/>
      <c r="X2471" s="270">
        <f t="shared" ca="1" si="118"/>
        <v>0</v>
      </c>
      <c r="Y2471" s="270"/>
      <c r="Z2471" s="270"/>
      <c r="AB2471" s="272" t="str">
        <f t="shared" si="119"/>
        <v/>
      </c>
    </row>
    <row r="2472" spans="1:28" s="271" customFormat="1" ht="20.25">
      <c r="A2472" s="215"/>
      <c r="B2472" s="216" t="str">
        <f>IF(LEN(A2472)=0,"",INDEX('Smelter Look-up'!$A:$A,MATCH($A2472,'Smelter Look-up'!$E:$E,0)))</f>
        <v/>
      </c>
      <c r="C2472" s="220" t="str">
        <f>IF(LEN(A2472)=0,"",INDEX('Smelter Look-up'!$C:$C,MATCH($A2472,'Smelter Look-up'!$E:$E,0)))</f>
        <v/>
      </c>
      <c r="D2472" s="216"/>
      <c r="E2472" s="216" t="str">
        <f ca="1">IF(ISERROR($V2472),"",OFFSET('Smelter Look-up'!$D$4,$V2472-4,0)&amp;"")</f>
        <v/>
      </c>
      <c r="F2472" s="216" t="str">
        <f ca="1">IF(ISERROR($V2472),"",OFFSET('Smelter Look-up'!$E$4,$V2472-4,0))</f>
        <v/>
      </c>
      <c r="G2472" s="216" t="str">
        <f ca="1">IF(C2472=$X$4,"Enter smelter details", IF(ISERROR($V2472),"",OFFSET('Smelter Look-up'!$F$4,$V2472-4,0)))</f>
        <v/>
      </c>
      <c r="H2472" s="217" t="str">
        <f ca="1">IF(ISERROR($V2472),"",OFFSET('Smelter Look-up'!$G$4,$V2472-4,0))</f>
        <v/>
      </c>
      <c r="I2472" s="218" t="str">
        <f ca="1">IF(ISERROR($V2472),"",OFFSET('Smelter Look-up'!$H$4,$V2472-4,0))</f>
        <v/>
      </c>
      <c r="J2472" s="218" t="str">
        <f ca="1">IF(ISERROR($V2472),"",OFFSET('Smelter Look-up'!$I$4,$V2472-4,0))</f>
        <v/>
      </c>
      <c r="K2472" s="267"/>
      <c r="L2472" s="267"/>
      <c r="M2472" s="267"/>
      <c r="N2472" s="267"/>
      <c r="O2472" s="267"/>
      <c r="P2472" s="219"/>
      <c r="Q2472" s="268"/>
      <c r="R2472" s="216" t="str">
        <f ca="1">IF(ISERROR($V2472),"",OFFSET('Smelter Look-up'!$C$4,$V2472-4,0)&amp;"")</f>
        <v/>
      </c>
      <c r="S2472" s="224" t="str">
        <f t="shared" ca="1" si="117"/>
        <v/>
      </c>
      <c r="T2472" s="224" t="str">
        <f ca="1">IF(B2472="","",IF(ISERROR(MATCH($J2472,SorP!$B$1:$B$6230,0)),"",INDIRECT("'SorP'!$A$"&amp;MATCH($J2472,SorP!$B$1:$B$6230,0))))</f>
        <v/>
      </c>
      <c r="U2472" s="239"/>
      <c r="V2472" s="269" t="e">
        <f>IF(C2472="",NA(),MATCH($B2472&amp;$C2472,'Smelter Look-up'!$J:$J,0))</f>
        <v>#N/A</v>
      </c>
      <c r="W2472" s="270"/>
      <c r="X2472" s="270">
        <f t="shared" ca="1" si="118"/>
        <v>0</v>
      </c>
      <c r="Y2472" s="270"/>
      <c r="Z2472" s="270"/>
      <c r="AB2472" s="272" t="str">
        <f t="shared" si="119"/>
        <v/>
      </c>
    </row>
    <row r="2473" spans="1:28" s="271" customFormat="1" ht="20.25">
      <c r="A2473" s="215"/>
      <c r="B2473" s="216" t="str">
        <f>IF(LEN(A2473)=0,"",INDEX('Smelter Look-up'!$A:$A,MATCH($A2473,'Smelter Look-up'!$E:$E,0)))</f>
        <v/>
      </c>
      <c r="C2473" s="220" t="str">
        <f>IF(LEN(A2473)=0,"",INDEX('Smelter Look-up'!$C:$C,MATCH($A2473,'Smelter Look-up'!$E:$E,0)))</f>
        <v/>
      </c>
      <c r="D2473" s="216"/>
      <c r="E2473" s="216" t="str">
        <f ca="1">IF(ISERROR($V2473),"",OFFSET('Smelter Look-up'!$D$4,$V2473-4,0)&amp;"")</f>
        <v/>
      </c>
      <c r="F2473" s="216" t="str">
        <f ca="1">IF(ISERROR($V2473),"",OFFSET('Smelter Look-up'!$E$4,$V2473-4,0))</f>
        <v/>
      </c>
      <c r="G2473" s="216" t="str">
        <f ca="1">IF(C2473=$X$4,"Enter smelter details", IF(ISERROR($V2473),"",OFFSET('Smelter Look-up'!$F$4,$V2473-4,0)))</f>
        <v/>
      </c>
      <c r="H2473" s="217" t="str">
        <f ca="1">IF(ISERROR($V2473),"",OFFSET('Smelter Look-up'!$G$4,$V2473-4,0))</f>
        <v/>
      </c>
      <c r="I2473" s="218" t="str">
        <f ca="1">IF(ISERROR($V2473),"",OFFSET('Smelter Look-up'!$H$4,$V2473-4,0))</f>
        <v/>
      </c>
      <c r="J2473" s="218" t="str">
        <f ca="1">IF(ISERROR($V2473),"",OFFSET('Smelter Look-up'!$I$4,$V2473-4,0))</f>
        <v/>
      </c>
      <c r="K2473" s="267"/>
      <c r="L2473" s="267"/>
      <c r="M2473" s="267"/>
      <c r="N2473" s="267"/>
      <c r="O2473" s="267"/>
      <c r="P2473" s="219"/>
      <c r="Q2473" s="268"/>
      <c r="R2473" s="216" t="str">
        <f ca="1">IF(ISERROR($V2473),"",OFFSET('Smelter Look-up'!$C$4,$V2473-4,0)&amp;"")</f>
        <v/>
      </c>
      <c r="S2473" s="224" t="str">
        <f t="shared" ca="1" si="117"/>
        <v/>
      </c>
      <c r="T2473" s="224" t="str">
        <f ca="1">IF(B2473="","",IF(ISERROR(MATCH($J2473,SorP!$B$1:$B$6230,0)),"",INDIRECT("'SorP'!$A$"&amp;MATCH($J2473,SorP!$B$1:$B$6230,0))))</f>
        <v/>
      </c>
      <c r="U2473" s="239"/>
      <c r="V2473" s="269" t="e">
        <f>IF(C2473="",NA(),MATCH($B2473&amp;$C2473,'Smelter Look-up'!$J:$J,0))</f>
        <v>#N/A</v>
      </c>
      <c r="W2473" s="270"/>
      <c r="X2473" s="270">
        <f t="shared" ca="1" si="118"/>
        <v>0</v>
      </c>
      <c r="Y2473" s="270"/>
      <c r="Z2473" s="270"/>
      <c r="AB2473" s="272" t="str">
        <f t="shared" si="119"/>
        <v/>
      </c>
    </row>
    <row r="2474" spans="1:28" s="271" customFormat="1" ht="20.25">
      <c r="A2474" s="215"/>
      <c r="B2474" s="216" t="str">
        <f>IF(LEN(A2474)=0,"",INDEX('Smelter Look-up'!$A:$A,MATCH($A2474,'Smelter Look-up'!$E:$E,0)))</f>
        <v/>
      </c>
      <c r="C2474" s="220" t="str">
        <f>IF(LEN(A2474)=0,"",INDEX('Smelter Look-up'!$C:$C,MATCH($A2474,'Smelter Look-up'!$E:$E,0)))</f>
        <v/>
      </c>
      <c r="D2474" s="216"/>
      <c r="E2474" s="216" t="str">
        <f ca="1">IF(ISERROR($V2474),"",OFFSET('Smelter Look-up'!$D$4,$V2474-4,0)&amp;"")</f>
        <v/>
      </c>
      <c r="F2474" s="216" t="str">
        <f ca="1">IF(ISERROR($V2474),"",OFFSET('Smelter Look-up'!$E$4,$V2474-4,0))</f>
        <v/>
      </c>
      <c r="G2474" s="216" t="str">
        <f ca="1">IF(C2474=$X$4,"Enter smelter details", IF(ISERROR($V2474),"",OFFSET('Smelter Look-up'!$F$4,$V2474-4,0)))</f>
        <v/>
      </c>
      <c r="H2474" s="217" t="str">
        <f ca="1">IF(ISERROR($V2474),"",OFFSET('Smelter Look-up'!$G$4,$V2474-4,0))</f>
        <v/>
      </c>
      <c r="I2474" s="218" t="str">
        <f ca="1">IF(ISERROR($V2474),"",OFFSET('Smelter Look-up'!$H$4,$V2474-4,0))</f>
        <v/>
      </c>
      <c r="J2474" s="218" t="str">
        <f ca="1">IF(ISERROR($V2474),"",OFFSET('Smelter Look-up'!$I$4,$V2474-4,0))</f>
        <v/>
      </c>
      <c r="K2474" s="267"/>
      <c r="L2474" s="267"/>
      <c r="M2474" s="267"/>
      <c r="N2474" s="267"/>
      <c r="O2474" s="267"/>
      <c r="P2474" s="219"/>
      <c r="Q2474" s="268"/>
      <c r="R2474" s="216" t="str">
        <f ca="1">IF(ISERROR($V2474),"",OFFSET('Smelter Look-up'!$C$4,$V2474-4,0)&amp;"")</f>
        <v/>
      </c>
      <c r="S2474" s="224" t="str">
        <f t="shared" ca="1" si="117"/>
        <v/>
      </c>
      <c r="T2474" s="224" t="str">
        <f ca="1">IF(B2474="","",IF(ISERROR(MATCH($J2474,SorP!$B$1:$B$6230,0)),"",INDIRECT("'SorP'!$A$"&amp;MATCH($J2474,SorP!$B$1:$B$6230,0))))</f>
        <v/>
      </c>
      <c r="U2474" s="239"/>
      <c r="V2474" s="269" t="e">
        <f>IF(C2474="",NA(),MATCH($B2474&amp;$C2474,'Smelter Look-up'!$J:$J,0))</f>
        <v>#N/A</v>
      </c>
      <c r="W2474" s="270"/>
      <c r="X2474" s="270">
        <f t="shared" ca="1" si="118"/>
        <v>0</v>
      </c>
      <c r="Y2474" s="270"/>
      <c r="Z2474" s="270"/>
      <c r="AB2474" s="272" t="str">
        <f t="shared" si="119"/>
        <v/>
      </c>
    </row>
    <row r="2475" spans="1:28" s="271" customFormat="1" ht="20.25">
      <c r="A2475" s="215"/>
      <c r="B2475" s="216" t="str">
        <f>IF(LEN(A2475)=0,"",INDEX('Smelter Look-up'!$A:$A,MATCH($A2475,'Smelter Look-up'!$E:$E,0)))</f>
        <v/>
      </c>
      <c r="C2475" s="220" t="str">
        <f>IF(LEN(A2475)=0,"",INDEX('Smelter Look-up'!$C:$C,MATCH($A2475,'Smelter Look-up'!$E:$E,0)))</f>
        <v/>
      </c>
      <c r="D2475" s="216"/>
      <c r="E2475" s="216" t="str">
        <f ca="1">IF(ISERROR($V2475),"",OFFSET('Smelter Look-up'!$D$4,$V2475-4,0)&amp;"")</f>
        <v/>
      </c>
      <c r="F2475" s="216" t="str">
        <f ca="1">IF(ISERROR($V2475),"",OFFSET('Smelter Look-up'!$E$4,$V2475-4,0))</f>
        <v/>
      </c>
      <c r="G2475" s="216" t="str">
        <f ca="1">IF(C2475=$X$4,"Enter smelter details", IF(ISERROR($V2475),"",OFFSET('Smelter Look-up'!$F$4,$V2475-4,0)))</f>
        <v/>
      </c>
      <c r="H2475" s="217" t="str">
        <f ca="1">IF(ISERROR($V2475),"",OFFSET('Smelter Look-up'!$G$4,$V2475-4,0))</f>
        <v/>
      </c>
      <c r="I2475" s="218" t="str">
        <f ca="1">IF(ISERROR($V2475),"",OFFSET('Smelter Look-up'!$H$4,$V2475-4,0))</f>
        <v/>
      </c>
      <c r="J2475" s="218" t="str">
        <f ca="1">IF(ISERROR($V2475),"",OFFSET('Smelter Look-up'!$I$4,$V2475-4,0))</f>
        <v/>
      </c>
      <c r="K2475" s="267"/>
      <c r="L2475" s="267"/>
      <c r="M2475" s="267"/>
      <c r="N2475" s="267"/>
      <c r="O2475" s="267"/>
      <c r="P2475" s="219"/>
      <c r="Q2475" s="268"/>
      <c r="R2475" s="216" t="str">
        <f ca="1">IF(ISERROR($V2475),"",OFFSET('Smelter Look-up'!$C$4,$V2475-4,0)&amp;"")</f>
        <v/>
      </c>
      <c r="S2475" s="224" t="str">
        <f t="shared" ca="1" si="117"/>
        <v/>
      </c>
      <c r="T2475" s="224" t="str">
        <f ca="1">IF(B2475="","",IF(ISERROR(MATCH($J2475,SorP!$B$1:$B$6230,0)),"",INDIRECT("'SorP'!$A$"&amp;MATCH($J2475,SorP!$B$1:$B$6230,0))))</f>
        <v/>
      </c>
      <c r="U2475" s="239"/>
      <c r="V2475" s="269" t="e">
        <f>IF(C2475="",NA(),MATCH($B2475&amp;$C2475,'Smelter Look-up'!$J:$J,0))</f>
        <v>#N/A</v>
      </c>
      <c r="W2475" s="270"/>
      <c r="X2475" s="270">
        <f t="shared" ca="1" si="118"/>
        <v>0</v>
      </c>
      <c r="Y2475" s="270"/>
      <c r="Z2475" s="270"/>
      <c r="AB2475" s="272" t="str">
        <f t="shared" si="119"/>
        <v/>
      </c>
    </row>
    <row r="2476" spans="1:28" s="271" customFormat="1" ht="20.25">
      <c r="A2476" s="215"/>
      <c r="B2476" s="216" t="str">
        <f>IF(LEN(A2476)=0,"",INDEX('Smelter Look-up'!$A:$A,MATCH($A2476,'Smelter Look-up'!$E:$E,0)))</f>
        <v/>
      </c>
      <c r="C2476" s="220" t="str">
        <f>IF(LEN(A2476)=0,"",INDEX('Smelter Look-up'!$C:$C,MATCH($A2476,'Smelter Look-up'!$E:$E,0)))</f>
        <v/>
      </c>
      <c r="D2476" s="216"/>
      <c r="E2476" s="216" t="str">
        <f ca="1">IF(ISERROR($V2476),"",OFFSET('Smelter Look-up'!$D$4,$V2476-4,0)&amp;"")</f>
        <v/>
      </c>
      <c r="F2476" s="216" t="str">
        <f ca="1">IF(ISERROR($V2476),"",OFFSET('Smelter Look-up'!$E$4,$V2476-4,0))</f>
        <v/>
      </c>
      <c r="G2476" s="216" t="str">
        <f ca="1">IF(C2476=$X$4,"Enter smelter details", IF(ISERROR($V2476),"",OFFSET('Smelter Look-up'!$F$4,$V2476-4,0)))</f>
        <v/>
      </c>
      <c r="H2476" s="217" t="str">
        <f ca="1">IF(ISERROR($V2476),"",OFFSET('Smelter Look-up'!$G$4,$V2476-4,0))</f>
        <v/>
      </c>
      <c r="I2476" s="218" t="str">
        <f ca="1">IF(ISERROR($V2476),"",OFFSET('Smelter Look-up'!$H$4,$V2476-4,0))</f>
        <v/>
      </c>
      <c r="J2476" s="218" t="str">
        <f ca="1">IF(ISERROR($V2476),"",OFFSET('Smelter Look-up'!$I$4,$V2476-4,0))</f>
        <v/>
      </c>
      <c r="K2476" s="267"/>
      <c r="L2476" s="267"/>
      <c r="M2476" s="267"/>
      <c r="N2476" s="267"/>
      <c r="O2476" s="267"/>
      <c r="P2476" s="219"/>
      <c r="Q2476" s="268"/>
      <c r="R2476" s="216" t="str">
        <f ca="1">IF(ISERROR($V2476),"",OFFSET('Smelter Look-up'!$C$4,$V2476-4,0)&amp;"")</f>
        <v/>
      </c>
      <c r="S2476" s="224" t="str">
        <f t="shared" ca="1" si="117"/>
        <v/>
      </c>
      <c r="T2476" s="224" t="str">
        <f ca="1">IF(B2476="","",IF(ISERROR(MATCH($J2476,SorP!$B$1:$B$6230,0)),"",INDIRECT("'SorP'!$A$"&amp;MATCH($J2476,SorP!$B$1:$B$6230,0))))</f>
        <v/>
      </c>
      <c r="U2476" s="239"/>
      <c r="V2476" s="269" t="e">
        <f>IF(C2476="",NA(),MATCH($B2476&amp;$C2476,'Smelter Look-up'!$J:$J,0))</f>
        <v>#N/A</v>
      </c>
      <c r="W2476" s="270"/>
      <c r="X2476" s="270">
        <f t="shared" ca="1" si="118"/>
        <v>0</v>
      </c>
      <c r="Y2476" s="270"/>
      <c r="Z2476" s="270"/>
      <c r="AB2476" s="272" t="str">
        <f t="shared" si="119"/>
        <v/>
      </c>
    </row>
    <row r="2477" spans="1:28" s="271" customFormat="1" ht="20.25">
      <c r="A2477" s="215"/>
      <c r="B2477" s="216" t="str">
        <f>IF(LEN(A2477)=0,"",INDEX('Smelter Look-up'!$A:$A,MATCH($A2477,'Smelter Look-up'!$E:$E,0)))</f>
        <v/>
      </c>
      <c r="C2477" s="220" t="str">
        <f>IF(LEN(A2477)=0,"",INDEX('Smelter Look-up'!$C:$C,MATCH($A2477,'Smelter Look-up'!$E:$E,0)))</f>
        <v/>
      </c>
      <c r="D2477" s="216"/>
      <c r="E2477" s="216" t="str">
        <f ca="1">IF(ISERROR($V2477),"",OFFSET('Smelter Look-up'!$D$4,$V2477-4,0)&amp;"")</f>
        <v/>
      </c>
      <c r="F2477" s="216" t="str">
        <f ca="1">IF(ISERROR($V2477),"",OFFSET('Smelter Look-up'!$E$4,$V2477-4,0))</f>
        <v/>
      </c>
      <c r="G2477" s="216" t="str">
        <f ca="1">IF(C2477=$X$4,"Enter smelter details", IF(ISERROR($V2477),"",OFFSET('Smelter Look-up'!$F$4,$V2477-4,0)))</f>
        <v/>
      </c>
      <c r="H2477" s="217" t="str">
        <f ca="1">IF(ISERROR($V2477),"",OFFSET('Smelter Look-up'!$G$4,$V2477-4,0))</f>
        <v/>
      </c>
      <c r="I2477" s="218" t="str">
        <f ca="1">IF(ISERROR($V2477),"",OFFSET('Smelter Look-up'!$H$4,$V2477-4,0))</f>
        <v/>
      </c>
      <c r="J2477" s="218" t="str">
        <f ca="1">IF(ISERROR($V2477),"",OFFSET('Smelter Look-up'!$I$4,$V2477-4,0))</f>
        <v/>
      </c>
      <c r="K2477" s="267"/>
      <c r="L2477" s="267"/>
      <c r="M2477" s="267"/>
      <c r="N2477" s="267"/>
      <c r="O2477" s="267"/>
      <c r="P2477" s="219"/>
      <c r="Q2477" s="268"/>
      <c r="R2477" s="216" t="str">
        <f ca="1">IF(ISERROR($V2477),"",OFFSET('Smelter Look-up'!$C$4,$V2477-4,0)&amp;"")</f>
        <v/>
      </c>
      <c r="S2477" s="224" t="str">
        <f t="shared" ca="1" si="117"/>
        <v/>
      </c>
      <c r="T2477" s="224" t="str">
        <f ca="1">IF(B2477="","",IF(ISERROR(MATCH($J2477,SorP!$B$1:$B$6230,0)),"",INDIRECT("'SorP'!$A$"&amp;MATCH($J2477,SorP!$B$1:$B$6230,0))))</f>
        <v/>
      </c>
      <c r="U2477" s="239"/>
      <c r="V2477" s="269" t="e">
        <f>IF(C2477="",NA(),MATCH($B2477&amp;$C2477,'Smelter Look-up'!$J:$J,0))</f>
        <v>#N/A</v>
      </c>
      <c r="W2477" s="270"/>
      <c r="X2477" s="270">
        <f t="shared" ca="1" si="118"/>
        <v>0</v>
      </c>
      <c r="Y2477" s="270"/>
      <c r="Z2477" s="270"/>
      <c r="AB2477" s="272" t="str">
        <f t="shared" si="119"/>
        <v/>
      </c>
    </row>
    <row r="2478" spans="1:28" s="271" customFormat="1" ht="20.25">
      <c r="A2478" s="215"/>
      <c r="B2478" s="216" t="str">
        <f>IF(LEN(A2478)=0,"",INDEX('Smelter Look-up'!$A:$A,MATCH($A2478,'Smelter Look-up'!$E:$E,0)))</f>
        <v/>
      </c>
      <c r="C2478" s="220" t="str">
        <f>IF(LEN(A2478)=0,"",INDEX('Smelter Look-up'!$C:$C,MATCH($A2478,'Smelter Look-up'!$E:$E,0)))</f>
        <v/>
      </c>
      <c r="D2478" s="216"/>
      <c r="E2478" s="216" t="str">
        <f ca="1">IF(ISERROR($V2478),"",OFFSET('Smelter Look-up'!$D$4,$V2478-4,0)&amp;"")</f>
        <v/>
      </c>
      <c r="F2478" s="216" t="str">
        <f ca="1">IF(ISERROR($V2478),"",OFFSET('Smelter Look-up'!$E$4,$V2478-4,0))</f>
        <v/>
      </c>
      <c r="G2478" s="216" t="str">
        <f ca="1">IF(C2478=$X$4,"Enter smelter details", IF(ISERROR($V2478),"",OFFSET('Smelter Look-up'!$F$4,$V2478-4,0)))</f>
        <v/>
      </c>
      <c r="H2478" s="217" t="str">
        <f ca="1">IF(ISERROR($V2478),"",OFFSET('Smelter Look-up'!$G$4,$V2478-4,0))</f>
        <v/>
      </c>
      <c r="I2478" s="218" t="str">
        <f ca="1">IF(ISERROR($V2478),"",OFFSET('Smelter Look-up'!$H$4,$V2478-4,0))</f>
        <v/>
      </c>
      <c r="J2478" s="218" t="str">
        <f ca="1">IF(ISERROR($V2478),"",OFFSET('Smelter Look-up'!$I$4,$V2478-4,0))</f>
        <v/>
      </c>
      <c r="K2478" s="267"/>
      <c r="L2478" s="267"/>
      <c r="M2478" s="267"/>
      <c r="N2478" s="267"/>
      <c r="O2478" s="267"/>
      <c r="P2478" s="219"/>
      <c r="Q2478" s="268"/>
      <c r="R2478" s="216" t="str">
        <f ca="1">IF(ISERROR($V2478),"",OFFSET('Smelter Look-up'!$C$4,$V2478-4,0)&amp;"")</f>
        <v/>
      </c>
      <c r="S2478" s="224" t="str">
        <f t="shared" ca="1" si="117"/>
        <v/>
      </c>
      <c r="T2478" s="224" t="str">
        <f ca="1">IF(B2478="","",IF(ISERROR(MATCH($J2478,SorP!$B$1:$B$6230,0)),"",INDIRECT("'SorP'!$A$"&amp;MATCH($J2478,SorP!$B$1:$B$6230,0))))</f>
        <v/>
      </c>
      <c r="U2478" s="239"/>
      <c r="V2478" s="269" t="e">
        <f>IF(C2478="",NA(),MATCH($B2478&amp;$C2478,'Smelter Look-up'!$J:$J,0))</f>
        <v>#N/A</v>
      </c>
      <c r="W2478" s="270"/>
      <c r="X2478" s="270">
        <f t="shared" ca="1" si="118"/>
        <v>0</v>
      </c>
      <c r="Y2478" s="270"/>
      <c r="Z2478" s="270"/>
      <c r="AB2478" s="272" t="str">
        <f t="shared" si="119"/>
        <v/>
      </c>
    </row>
    <row r="2479" spans="1:28" s="271" customFormat="1" ht="20.25">
      <c r="A2479" s="215"/>
      <c r="B2479" s="216" t="str">
        <f>IF(LEN(A2479)=0,"",INDEX('Smelter Look-up'!$A:$A,MATCH($A2479,'Smelter Look-up'!$E:$E,0)))</f>
        <v/>
      </c>
      <c r="C2479" s="220" t="str">
        <f>IF(LEN(A2479)=0,"",INDEX('Smelter Look-up'!$C:$C,MATCH($A2479,'Smelter Look-up'!$E:$E,0)))</f>
        <v/>
      </c>
      <c r="D2479" s="216"/>
      <c r="E2479" s="216" t="str">
        <f ca="1">IF(ISERROR($V2479),"",OFFSET('Smelter Look-up'!$D$4,$V2479-4,0)&amp;"")</f>
        <v/>
      </c>
      <c r="F2479" s="216" t="str">
        <f ca="1">IF(ISERROR($V2479),"",OFFSET('Smelter Look-up'!$E$4,$V2479-4,0))</f>
        <v/>
      </c>
      <c r="G2479" s="216" t="str">
        <f ca="1">IF(C2479=$X$4,"Enter smelter details", IF(ISERROR($V2479),"",OFFSET('Smelter Look-up'!$F$4,$V2479-4,0)))</f>
        <v/>
      </c>
      <c r="H2479" s="217" t="str">
        <f ca="1">IF(ISERROR($V2479),"",OFFSET('Smelter Look-up'!$G$4,$V2479-4,0))</f>
        <v/>
      </c>
      <c r="I2479" s="218" t="str">
        <f ca="1">IF(ISERROR($V2479),"",OFFSET('Smelter Look-up'!$H$4,$V2479-4,0))</f>
        <v/>
      </c>
      <c r="J2479" s="218" t="str">
        <f ca="1">IF(ISERROR($V2479),"",OFFSET('Smelter Look-up'!$I$4,$V2479-4,0))</f>
        <v/>
      </c>
      <c r="K2479" s="267"/>
      <c r="L2479" s="267"/>
      <c r="M2479" s="267"/>
      <c r="N2479" s="267"/>
      <c r="O2479" s="267"/>
      <c r="P2479" s="219"/>
      <c r="Q2479" s="268"/>
      <c r="R2479" s="216" t="str">
        <f ca="1">IF(ISERROR($V2479),"",OFFSET('Smelter Look-up'!$C$4,$V2479-4,0)&amp;"")</f>
        <v/>
      </c>
      <c r="S2479" s="224" t="str">
        <f t="shared" ca="1" si="117"/>
        <v/>
      </c>
      <c r="T2479" s="224" t="str">
        <f ca="1">IF(B2479="","",IF(ISERROR(MATCH($J2479,SorP!$B$1:$B$6230,0)),"",INDIRECT("'SorP'!$A$"&amp;MATCH($J2479,SorP!$B$1:$B$6230,0))))</f>
        <v/>
      </c>
      <c r="U2479" s="239"/>
      <c r="V2479" s="269" t="e">
        <f>IF(C2479="",NA(),MATCH($B2479&amp;$C2479,'Smelter Look-up'!$J:$J,0))</f>
        <v>#N/A</v>
      </c>
      <c r="W2479" s="270"/>
      <c r="X2479" s="270">
        <f t="shared" ca="1" si="118"/>
        <v>0</v>
      </c>
      <c r="Y2479" s="270"/>
      <c r="Z2479" s="270"/>
      <c r="AB2479" s="272" t="str">
        <f t="shared" si="119"/>
        <v/>
      </c>
    </row>
    <row r="2480" spans="1:28" s="271" customFormat="1" ht="20.25">
      <c r="A2480" s="215"/>
      <c r="B2480" s="216" t="str">
        <f>IF(LEN(A2480)=0,"",INDEX('Smelter Look-up'!$A:$A,MATCH($A2480,'Smelter Look-up'!$E:$E,0)))</f>
        <v/>
      </c>
      <c r="C2480" s="220" t="str">
        <f>IF(LEN(A2480)=0,"",INDEX('Smelter Look-up'!$C:$C,MATCH($A2480,'Smelter Look-up'!$E:$E,0)))</f>
        <v/>
      </c>
      <c r="D2480" s="216"/>
      <c r="E2480" s="216" t="str">
        <f ca="1">IF(ISERROR($V2480),"",OFFSET('Smelter Look-up'!$D$4,$V2480-4,0)&amp;"")</f>
        <v/>
      </c>
      <c r="F2480" s="216" t="str">
        <f ca="1">IF(ISERROR($V2480),"",OFFSET('Smelter Look-up'!$E$4,$V2480-4,0))</f>
        <v/>
      </c>
      <c r="G2480" s="216" t="str">
        <f ca="1">IF(C2480=$X$4,"Enter smelter details", IF(ISERROR($V2480),"",OFFSET('Smelter Look-up'!$F$4,$V2480-4,0)))</f>
        <v/>
      </c>
      <c r="H2480" s="217" t="str">
        <f ca="1">IF(ISERROR($V2480),"",OFFSET('Smelter Look-up'!$G$4,$V2480-4,0))</f>
        <v/>
      </c>
      <c r="I2480" s="218" t="str">
        <f ca="1">IF(ISERROR($V2480),"",OFFSET('Smelter Look-up'!$H$4,$V2480-4,0))</f>
        <v/>
      </c>
      <c r="J2480" s="218" t="str">
        <f ca="1">IF(ISERROR($V2480),"",OFFSET('Smelter Look-up'!$I$4,$V2480-4,0))</f>
        <v/>
      </c>
      <c r="K2480" s="267"/>
      <c r="L2480" s="267"/>
      <c r="M2480" s="267"/>
      <c r="N2480" s="267"/>
      <c r="O2480" s="267"/>
      <c r="P2480" s="219"/>
      <c r="Q2480" s="268"/>
      <c r="R2480" s="216" t="str">
        <f ca="1">IF(ISERROR($V2480),"",OFFSET('Smelter Look-up'!$C$4,$V2480-4,0)&amp;"")</f>
        <v/>
      </c>
      <c r="S2480" s="224" t="str">
        <f t="shared" ca="1" si="117"/>
        <v/>
      </c>
      <c r="T2480" s="224" t="str">
        <f ca="1">IF(B2480="","",IF(ISERROR(MATCH($J2480,SorP!$B$1:$B$6230,0)),"",INDIRECT("'SorP'!$A$"&amp;MATCH($J2480,SorP!$B$1:$B$6230,0))))</f>
        <v/>
      </c>
      <c r="U2480" s="239"/>
      <c r="V2480" s="269" t="e">
        <f>IF(C2480="",NA(),MATCH($B2480&amp;$C2480,'Smelter Look-up'!$J:$J,0))</f>
        <v>#N/A</v>
      </c>
      <c r="W2480" s="270"/>
      <c r="X2480" s="270">
        <f t="shared" ca="1" si="118"/>
        <v>0</v>
      </c>
      <c r="Y2480" s="270"/>
      <c r="Z2480" s="270"/>
      <c r="AB2480" s="272" t="str">
        <f t="shared" si="119"/>
        <v/>
      </c>
    </row>
    <row r="2481" spans="1:28" s="271" customFormat="1" ht="20.25">
      <c r="A2481" s="215"/>
      <c r="B2481" s="216" t="str">
        <f>IF(LEN(A2481)=0,"",INDEX('Smelter Look-up'!$A:$A,MATCH($A2481,'Smelter Look-up'!$E:$E,0)))</f>
        <v/>
      </c>
      <c r="C2481" s="220" t="str">
        <f>IF(LEN(A2481)=0,"",INDEX('Smelter Look-up'!$C:$C,MATCH($A2481,'Smelter Look-up'!$E:$E,0)))</f>
        <v/>
      </c>
      <c r="D2481" s="216"/>
      <c r="E2481" s="216" t="str">
        <f ca="1">IF(ISERROR($V2481),"",OFFSET('Smelter Look-up'!$D$4,$V2481-4,0)&amp;"")</f>
        <v/>
      </c>
      <c r="F2481" s="216" t="str">
        <f ca="1">IF(ISERROR($V2481),"",OFFSET('Smelter Look-up'!$E$4,$V2481-4,0))</f>
        <v/>
      </c>
      <c r="G2481" s="216" t="str">
        <f ca="1">IF(C2481=$X$4,"Enter smelter details", IF(ISERROR($V2481),"",OFFSET('Smelter Look-up'!$F$4,$V2481-4,0)))</f>
        <v/>
      </c>
      <c r="H2481" s="217" t="str">
        <f ca="1">IF(ISERROR($V2481),"",OFFSET('Smelter Look-up'!$G$4,$V2481-4,0))</f>
        <v/>
      </c>
      <c r="I2481" s="218" t="str">
        <f ca="1">IF(ISERROR($V2481),"",OFFSET('Smelter Look-up'!$H$4,$V2481-4,0))</f>
        <v/>
      </c>
      <c r="J2481" s="218" t="str">
        <f ca="1">IF(ISERROR($V2481),"",OFFSET('Smelter Look-up'!$I$4,$V2481-4,0))</f>
        <v/>
      </c>
      <c r="K2481" s="267"/>
      <c r="L2481" s="267"/>
      <c r="M2481" s="267"/>
      <c r="N2481" s="267"/>
      <c r="O2481" s="267"/>
      <c r="P2481" s="219"/>
      <c r="Q2481" s="268"/>
      <c r="R2481" s="216" t="str">
        <f ca="1">IF(ISERROR($V2481),"",OFFSET('Smelter Look-up'!$C$4,$V2481-4,0)&amp;"")</f>
        <v/>
      </c>
      <c r="S2481" s="224" t="str">
        <f t="shared" ca="1" si="117"/>
        <v/>
      </c>
      <c r="T2481" s="224" t="str">
        <f ca="1">IF(B2481="","",IF(ISERROR(MATCH($J2481,SorP!$B$1:$B$6230,0)),"",INDIRECT("'SorP'!$A$"&amp;MATCH($J2481,SorP!$B$1:$B$6230,0))))</f>
        <v/>
      </c>
      <c r="U2481" s="239"/>
      <c r="V2481" s="269" t="e">
        <f>IF(C2481="",NA(),MATCH($B2481&amp;$C2481,'Smelter Look-up'!$J:$J,0))</f>
        <v>#N/A</v>
      </c>
      <c r="W2481" s="270"/>
      <c r="X2481" s="270">
        <f t="shared" ca="1" si="118"/>
        <v>0</v>
      </c>
      <c r="Y2481" s="270"/>
      <c r="Z2481" s="270"/>
      <c r="AB2481" s="272" t="str">
        <f t="shared" si="119"/>
        <v/>
      </c>
    </row>
    <row r="2482" spans="1:28" s="271" customFormat="1" ht="20.25">
      <c r="A2482" s="215"/>
      <c r="B2482" s="216" t="str">
        <f>IF(LEN(A2482)=0,"",INDEX('Smelter Look-up'!$A:$A,MATCH($A2482,'Smelter Look-up'!$E:$E,0)))</f>
        <v/>
      </c>
      <c r="C2482" s="220" t="str">
        <f>IF(LEN(A2482)=0,"",INDEX('Smelter Look-up'!$C:$C,MATCH($A2482,'Smelter Look-up'!$E:$E,0)))</f>
        <v/>
      </c>
      <c r="D2482" s="216"/>
      <c r="E2482" s="216" t="str">
        <f ca="1">IF(ISERROR($V2482),"",OFFSET('Smelter Look-up'!$D$4,$V2482-4,0)&amp;"")</f>
        <v/>
      </c>
      <c r="F2482" s="216" t="str">
        <f ca="1">IF(ISERROR($V2482),"",OFFSET('Smelter Look-up'!$E$4,$V2482-4,0))</f>
        <v/>
      </c>
      <c r="G2482" s="216" t="str">
        <f ca="1">IF(C2482=$X$4,"Enter smelter details", IF(ISERROR($V2482),"",OFFSET('Smelter Look-up'!$F$4,$V2482-4,0)))</f>
        <v/>
      </c>
      <c r="H2482" s="217" t="str">
        <f ca="1">IF(ISERROR($V2482),"",OFFSET('Smelter Look-up'!$G$4,$V2482-4,0))</f>
        <v/>
      </c>
      <c r="I2482" s="218" t="str">
        <f ca="1">IF(ISERROR($V2482),"",OFFSET('Smelter Look-up'!$H$4,$V2482-4,0))</f>
        <v/>
      </c>
      <c r="J2482" s="218" t="str">
        <f ca="1">IF(ISERROR($V2482),"",OFFSET('Smelter Look-up'!$I$4,$V2482-4,0))</f>
        <v/>
      </c>
      <c r="K2482" s="267"/>
      <c r="L2482" s="267"/>
      <c r="M2482" s="267"/>
      <c r="N2482" s="267"/>
      <c r="O2482" s="267"/>
      <c r="P2482" s="219"/>
      <c r="Q2482" s="268"/>
      <c r="R2482" s="216" t="str">
        <f ca="1">IF(ISERROR($V2482),"",OFFSET('Smelter Look-up'!$C$4,$V2482-4,0)&amp;"")</f>
        <v/>
      </c>
      <c r="S2482" s="224" t="str">
        <f t="shared" ca="1" si="117"/>
        <v/>
      </c>
      <c r="T2482" s="224" t="str">
        <f ca="1">IF(B2482="","",IF(ISERROR(MATCH($J2482,SorP!$B$1:$B$6230,0)),"",INDIRECT("'SorP'!$A$"&amp;MATCH($J2482,SorP!$B$1:$B$6230,0))))</f>
        <v/>
      </c>
      <c r="U2482" s="239"/>
      <c r="V2482" s="269" t="e">
        <f>IF(C2482="",NA(),MATCH($B2482&amp;$C2482,'Smelter Look-up'!$J:$J,0))</f>
        <v>#N/A</v>
      </c>
      <c r="W2482" s="270"/>
      <c r="X2482" s="270">
        <f t="shared" ca="1" si="118"/>
        <v>0</v>
      </c>
      <c r="Y2482" s="270"/>
      <c r="Z2482" s="270"/>
      <c r="AB2482" s="272" t="str">
        <f t="shared" si="119"/>
        <v/>
      </c>
    </row>
    <row r="2483" spans="1:28" s="271" customFormat="1" ht="20.25">
      <c r="A2483" s="215"/>
      <c r="B2483" s="216" t="str">
        <f>IF(LEN(A2483)=0,"",INDEX('Smelter Look-up'!$A:$A,MATCH($A2483,'Smelter Look-up'!$E:$E,0)))</f>
        <v/>
      </c>
      <c r="C2483" s="220" t="str">
        <f>IF(LEN(A2483)=0,"",INDEX('Smelter Look-up'!$C:$C,MATCH($A2483,'Smelter Look-up'!$E:$E,0)))</f>
        <v/>
      </c>
      <c r="D2483" s="216"/>
      <c r="E2483" s="216" t="str">
        <f ca="1">IF(ISERROR($V2483),"",OFFSET('Smelter Look-up'!$D$4,$V2483-4,0)&amp;"")</f>
        <v/>
      </c>
      <c r="F2483" s="216" t="str">
        <f ca="1">IF(ISERROR($V2483),"",OFFSET('Smelter Look-up'!$E$4,$V2483-4,0))</f>
        <v/>
      </c>
      <c r="G2483" s="216" t="str">
        <f ca="1">IF(C2483=$X$4,"Enter smelter details", IF(ISERROR($V2483),"",OFFSET('Smelter Look-up'!$F$4,$V2483-4,0)))</f>
        <v/>
      </c>
      <c r="H2483" s="217" t="str">
        <f ca="1">IF(ISERROR($V2483),"",OFFSET('Smelter Look-up'!$G$4,$V2483-4,0))</f>
        <v/>
      </c>
      <c r="I2483" s="218" t="str">
        <f ca="1">IF(ISERROR($V2483),"",OFFSET('Smelter Look-up'!$H$4,$V2483-4,0))</f>
        <v/>
      </c>
      <c r="J2483" s="218" t="str">
        <f ca="1">IF(ISERROR($V2483),"",OFFSET('Smelter Look-up'!$I$4,$V2483-4,0))</f>
        <v/>
      </c>
      <c r="K2483" s="267"/>
      <c r="L2483" s="267"/>
      <c r="M2483" s="267"/>
      <c r="N2483" s="267"/>
      <c r="O2483" s="267"/>
      <c r="P2483" s="219"/>
      <c r="Q2483" s="268"/>
      <c r="R2483" s="216" t="str">
        <f ca="1">IF(ISERROR($V2483),"",OFFSET('Smelter Look-up'!$C$4,$V2483-4,0)&amp;"")</f>
        <v/>
      </c>
      <c r="S2483" s="224" t="str">
        <f t="shared" ca="1" si="117"/>
        <v/>
      </c>
      <c r="T2483" s="224" t="str">
        <f ca="1">IF(B2483="","",IF(ISERROR(MATCH($J2483,SorP!$B$1:$B$6230,0)),"",INDIRECT("'SorP'!$A$"&amp;MATCH($J2483,SorP!$B$1:$B$6230,0))))</f>
        <v/>
      </c>
      <c r="U2483" s="239"/>
      <c r="V2483" s="269" t="e">
        <f>IF(C2483="",NA(),MATCH($B2483&amp;$C2483,'Smelter Look-up'!$J:$J,0))</f>
        <v>#N/A</v>
      </c>
      <c r="W2483" s="270"/>
      <c r="X2483" s="270">
        <f t="shared" ca="1" si="118"/>
        <v>0</v>
      </c>
      <c r="Y2483" s="270"/>
      <c r="Z2483" s="270"/>
      <c r="AB2483" s="272" t="str">
        <f t="shared" si="119"/>
        <v/>
      </c>
    </row>
    <row r="2484" spans="1:28" s="271" customFormat="1" ht="20.25">
      <c r="A2484" s="215"/>
      <c r="B2484" s="216" t="str">
        <f>IF(LEN(A2484)=0,"",INDEX('Smelter Look-up'!$A:$A,MATCH($A2484,'Smelter Look-up'!$E:$E,0)))</f>
        <v/>
      </c>
      <c r="C2484" s="220" t="str">
        <f>IF(LEN(A2484)=0,"",INDEX('Smelter Look-up'!$C:$C,MATCH($A2484,'Smelter Look-up'!$E:$E,0)))</f>
        <v/>
      </c>
      <c r="D2484" s="216"/>
      <c r="E2484" s="216" t="str">
        <f ca="1">IF(ISERROR($V2484),"",OFFSET('Smelter Look-up'!$D$4,$V2484-4,0)&amp;"")</f>
        <v/>
      </c>
      <c r="F2484" s="216" t="str">
        <f ca="1">IF(ISERROR($V2484),"",OFFSET('Smelter Look-up'!$E$4,$V2484-4,0))</f>
        <v/>
      </c>
      <c r="G2484" s="216" t="str">
        <f ca="1">IF(C2484=$X$4,"Enter smelter details", IF(ISERROR($V2484),"",OFFSET('Smelter Look-up'!$F$4,$V2484-4,0)))</f>
        <v/>
      </c>
      <c r="H2484" s="217" t="str">
        <f ca="1">IF(ISERROR($V2484),"",OFFSET('Smelter Look-up'!$G$4,$V2484-4,0))</f>
        <v/>
      </c>
      <c r="I2484" s="218" t="str">
        <f ca="1">IF(ISERROR($V2484),"",OFFSET('Smelter Look-up'!$H$4,$V2484-4,0))</f>
        <v/>
      </c>
      <c r="J2484" s="218" t="str">
        <f ca="1">IF(ISERROR($V2484),"",OFFSET('Smelter Look-up'!$I$4,$V2484-4,0))</f>
        <v/>
      </c>
      <c r="K2484" s="267"/>
      <c r="L2484" s="267"/>
      <c r="M2484" s="267"/>
      <c r="N2484" s="267"/>
      <c r="O2484" s="267"/>
      <c r="P2484" s="219"/>
      <c r="Q2484" s="268"/>
      <c r="R2484" s="216" t="str">
        <f ca="1">IF(ISERROR($V2484),"",OFFSET('Smelter Look-up'!$C$4,$V2484-4,0)&amp;"")</f>
        <v/>
      </c>
      <c r="S2484" s="224" t="str">
        <f t="shared" ca="1" si="117"/>
        <v/>
      </c>
      <c r="T2484" s="224" t="str">
        <f ca="1">IF(B2484="","",IF(ISERROR(MATCH($J2484,SorP!$B$1:$B$6230,0)),"",INDIRECT("'SorP'!$A$"&amp;MATCH($J2484,SorP!$B$1:$B$6230,0))))</f>
        <v/>
      </c>
      <c r="U2484" s="239"/>
      <c r="V2484" s="269" t="e">
        <f>IF(C2484="",NA(),MATCH($B2484&amp;$C2484,'Smelter Look-up'!$J:$J,0))</f>
        <v>#N/A</v>
      </c>
      <c r="W2484" s="270"/>
      <c r="X2484" s="270">
        <f t="shared" ca="1" si="118"/>
        <v>0</v>
      </c>
      <c r="Y2484" s="270"/>
      <c r="Z2484" s="270"/>
      <c r="AB2484" s="272" t="str">
        <f t="shared" si="119"/>
        <v/>
      </c>
    </row>
    <row r="2485" spans="1:28" s="271" customFormat="1" ht="20.25">
      <c r="A2485" s="215"/>
      <c r="B2485" s="216" t="str">
        <f>IF(LEN(A2485)=0,"",INDEX('Smelter Look-up'!$A:$A,MATCH($A2485,'Smelter Look-up'!$E:$E,0)))</f>
        <v/>
      </c>
      <c r="C2485" s="220" t="str">
        <f>IF(LEN(A2485)=0,"",INDEX('Smelter Look-up'!$C:$C,MATCH($A2485,'Smelter Look-up'!$E:$E,0)))</f>
        <v/>
      </c>
      <c r="D2485" s="216"/>
      <c r="E2485" s="216" t="str">
        <f ca="1">IF(ISERROR($V2485),"",OFFSET('Smelter Look-up'!$D$4,$V2485-4,0)&amp;"")</f>
        <v/>
      </c>
      <c r="F2485" s="216" t="str">
        <f ca="1">IF(ISERROR($V2485),"",OFFSET('Smelter Look-up'!$E$4,$V2485-4,0))</f>
        <v/>
      </c>
      <c r="G2485" s="216" t="str">
        <f ca="1">IF(C2485=$X$4,"Enter smelter details", IF(ISERROR($V2485),"",OFFSET('Smelter Look-up'!$F$4,$V2485-4,0)))</f>
        <v/>
      </c>
      <c r="H2485" s="217" t="str">
        <f ca="1">IF(ISERROR($V2485),"",OFFSET('Smelter Look-up'!$G$4,$V2485-4,0))</f>
        <v/>
      </c>
      <c r="I2485" s="218" t="str">
        <f ca="1">IF(ISERROR($V2485),"",OFFSET('Smelter Look-up'!$H$4,$V2485-4,0))</f>
        <v/>
      </c>
      <c r="J2485" s="218" t="str">
        <f ca="1">IF(ISERROR($V2485),"",OFFSET('Smelter Look-up'!$I$4,$V2485-4,0))</f>
        <v/>
      </c>
      <c r="K2485" s="267"/>
      <c r="L2485" s="267"/>
      <c r="M2485" s="267"/>
      <c r="N2485" s="267"/>
      <c r="O2485" s="267"/>
      <c r="P2485" s="219"/>
      <c r="Q2485" s="268"/>
      <c r="R2485" s="216" t="str">
        <f ca="1">IF(ISERROR($V2485),"",OFFSET('Smelter Look-up'!$C$4,$V2485-4,0)&amp;"")</f>
        <v/>
      </c>
      <c r="S2485" s="224" t="str">
        <f t="shared" ca="1" si="117"/>
        <v/>
      </c>
      <c r="T2485" s="224" t="str">
        <f ca="1">IF(B2485="","",IF(ISERROR(MATCH($J2485,SorP!$B$1:$B$6230,0)),"",INDIRECT("'SorP'!$A$"&amp;MATCH($J2485,SorP!$B$1:$B$6230,0))))</f>
        <v/>
      </c>
      <c r="U2485" s="239"/>
      <c r="V2485" s="269" t="e">
        <f>IF(C2485="",NA(),MATCH($B2485&amp;$C2485,'Smelter Look-up'!$J:$J,0))</f>
        <v>#N/A</v>
      </c>
      <c r="W2485" s="270"/>
      <c r="X2485" s="270">
        <f t="shared" ca="1" si="118"/>
        <v>0</v>
      </c>
      <c r="Y2485" s="270"/>
      <c r="Z2485" s="270"/>
      <c r="AB2485" s="272" t="str">
        <f t="shared" si="119"/>
        <v/>
      </c>
    </row>
    <row r="2486" spans="1:28" s="271" customFormat="1" ht="20.25">
      <c r="A2486" s="215"/>
      <c r="B2486" s="216" t="str">
        <f>IF(LEN(A2486)=0,"",INDEX('Smelter Look-up'!$A:$A,MATCH($A2486,'Smelter Look-up'!$E:$E,0)))</f>
        <v/>
      </c>
      <c r="C2486" s="220" t="str">
        <f>IF(LEN(A2486)=0,"",INDEX('Smelter Look-up'!$C:$C,MATCH($A2486,'Smelter Look-up'!$E:$E,0)))</f>
        <v/>
      </c>
      <c r="D2486" s="216"/>
      <c r="E2486" s="216" t="str">
        <f ca="1">IF(ISERROR($V2486),"",OFFSET('Smelter Look-up'!$D$4,$V2486-4,0)&amp;"")</f>
        <v/>
      </c>
      <c r="F2486" s="216" t="str">
        <f ca="1">IF(ISERROR($V2486),"",OFFSET('Smelter Look-up'!$E$4,$V2486-4,0))</f>
        <v/>
      </c>
      <c r="G2486" s="216" t="str">
        <f ca="1">IF(C2486=$X$4,"Enter smelter details", IF(ISERROR($V2486),"",OFFSET('Smelter Look-up'!$F$4,$V2486-4,0)))</f>
        <v/>
      </c>
      <c r="H2486" s="217" t="str">
        <f ca="1">IF(ISERROR($V2486),"",OFFSET('Smelter Look-up'!$G$4,$V2486-4,0))</f>
        <v/>
      </c>
      <c r="I2486" s="218" t="str">
        <f ca="1">IF(ISERROR($V2486),"",OFFSET('Smelter Look-up'!$H$4,$V2486-4,0))</f>
        <v/>
      </c>
      <c r="J2486" s="218" t="str">
        <f ca="1">IF(ISERROR($V2486),"",OFFSET('Smelter Look-up'!$I$4,$V2486-4,0))</f>
        <v/>
      </c>
      <c r="K2486" s="267"/>
      <c r="L2486" s="267"/>
      <c r="M2486" s="267"/>
      <c r="N2486" s="267"/>
      <c r="O2486" s="267"/>
      <c r="P2486" s="219"/>
      <c r="Q2486" s="268"/>
      <c r="R2486" s="216" t="str">
        <f ca="1">IF(ISERROR($V2486),"",OFFSET('Smelter Look-up'!$C$4,$V2486-4,0)&amp;"")</f>
        <v/>
      </c>
      <c r="S2486" s="224" t="str">
        <f t="shared" ca="1" si="117"/>
        <v/>
      </c>
      <c r="T2486" s="224" t="str">
        <f ca="1">IF(B2486="","",IF(ISERROR(MATCH($J2486,SorP!$B$1:$B$6230,0)),"",INDIRECT("'SorP'!$A$"&amp;MATCH($J2486,SorP!$B$1:$B$6230,0))))</f>
        <v/>
      </c>
      <c r="U2486" s="239"/>
      <c r="V2486" s="269" t="e">
        <f>IF(C2486="",NA(),MATCH($B2486&amp;$C2486,'Smelter Look-up'!$J:$J,0))</f>
        <v>#N/A</v>
      </c>
      <c r="W2486" s="270"/>
      <c r="X2486" s="270">
        <f t="shared" ca="1" si="118"/>
        <v>0</v>
      </c>
      <c r="Y2486" s="270"/>
      <c r="Z2486" s="270"/>
      <c r="AB2486" s="272" t="str">
        <f t="shared" si="119"/>
        <v/>
      </c>
    </row>
    <row r="2487" spans="1:28" s="271" customFormat="1" ht="20.25">
      <c r="A2487" s="215"/>
      <c r="B2487" s="216" t="str">
        <f>IF(LEN(A2487)=0,"",INDEX('Smelter Look-up'!$A:$A,MATCH($A2487,'Smelter Look-up'!$E:$E,0)))</f>
        <v/>
      </c>
      <c r="C2487" s="220" t="str">
        <f>IF(LEN(A2487)=0,"",INDEX('Smelter Look-up'!$C:$C,MATCH($A2487,'Smelter Look-up'!$E:$E,0)))</f>
        <v/>
      </c>
      <c r="D2487" s="216"/>
      <c r="E2487" s="216" t="str">
        <f ca="1">IF(ISERROR($V2487),"",OFFSET('Smelter Look-up'!$D$4,$V2487-4,0)&amp;"")</f>
        <v/>
      </c>
      <c r="F2487" s="216" t="str">
        <f ca="1">IF(ISERROR($V2487),"",OFFSET('Smelter Look-up'!$E$4,$V2487-4,0))</f>
        <v/>
      </c>
      <c r="G2487" s="216" t="str">
        <f ca="1">IF(C2487=$X$4,"Enter smelter details", IF(ISERROR($V2487),"",OFFSET('Smelter Look-up'!$F$4,$V2487-4,0)))</f>
        <v/>
      </c>
      <c r="H2487" s="217" t="str">
        <f ca="1">IF(ISERROR($V2487),"",OFFSET('Smelter Look-up'!$G$4,$V2487-4,0))</f>
        <v/>
      </c>
      <c r="I2487" s="218" t="str">
        <f ca="1">IF(ISERROR($V2487),"",OFFSET('Smelter Look-up'!$H$4,$V2487-4,0))</f>
        <v/>
      </c>
      <c r="J2487" s="218" t="str">
        <f ca="1">IF(ISERROR($V2487),"",OFFSET('Smelter Look-up'!$I$4,$V2487-4,0))</f>
        <v/>
      </c>
      <c r="K2487" s="267"/>
      <c r="L2487" s="267"/>
      <c r="M2487" s="267"/>
      <c r="N2487" s="267"/>
      <c r="O2487" s="267"/>
      <c r="P2487" s="219"/>
      <c r="Q2487" s="268"/>
      <c r="R2487" s="216" t="str">
        <f ca="1">IF(ISERROR($V2487),"",OFFSET('Smelter Look-up'!$C$4,$V2487-4,0)&amp;"")</f>
        <v/>
      </c>
      <c r="S2487" s="224" t="str">
        <f t="shared" ca="1" si="117"/>
        <v/>
      </c>
      <c r="T2487" s="224" t="str">
        <f ca="1">IF(B2487="","",IF(ISERROR(MATCH($J2487,SorP!$B$1:$B$6230,0)),"",INDIRECT("'SorP'!$A$"&amp;MATCH($J2487,SorP!$B$1:$B$6230,0))))</f>
        <v/>
      </c>
      <c r="U2487" s="239"/>
      <c r="V2487" s="269" t="e">
        <f>IF(C2487="",NA(),MATCH($B2487&amp;$C2487,'Smelter Look-up'!$J:$J,0))</f>
        <v>#N/A</v>
      </c>
      <c r="W2487" s="270"/>
      <c r="X2487" s="270">
        <f t="shared" ca="1" si="118"/>
        <v>0</v>
      </c>
      <c r="Y2487" s="270"/>
      <c r="Z2487" s="270"/>
      <c r="AB2487" s="272" t="str">
        <f t="shared" si="119"/>
        <v/>
      </c>
    </row>
    <row r="2488" spans="1:28" s="271" customFormat="1" ht="20.25">
      <c r="A2488" s="215"/>
      <c r="B2488" s="216" t="str">
        <f>IF(LEN(A2488)=0,"",INDEX('Smelter Look-up'!$A:$A,MATCH($A2488,'Smelter Look-up'!$E:$E,0)))</f>
        <v/>
      </c>
      <c r="C2488" s="220" t="str">
        <f>IF(LEN(A2488)=0,"",INDEX('Smelter Look-up'!$C:$C,MATCH($A2488,'Smelter Look-up'!$E:$E,0)))</f>
        <v/>
      </c>
      <c r="D2488" s="216"/>
      <c r="E2488" s="216" t="str">
        <f ca="1">IF(ISERROR($V2488),"",OFFSET('Smelter Look-up'!$D$4,$V2488-4,0)&amp;"")</f>
        <v/>
      </c>
      <c r="F2488" s="216" t="str">
        <f ca="1">IF(ISERROR($V2488),"",OFFSET('Smelter Look-up'!$E$4,$V2488-4,0))</f>
        <v/>
      </c>
      <c r="G2488" s="216" t="str">
        <f ca="1">IF(C2488=$X$4,"Enter smelter details", IF(ISERROR($V2488),"",OFFSET('Smelter Look-up'!$F$4,$V2488-4,0)))</f>
        <v/>
      </c>
      <c r="H2488" s="217" t="str">
        <f ca="1">IF(ISERROR($V2488),"",OFFSET('Smelter Look-up'!$G$4,$V2488-4,0))</f>
        <v/>
      </c>
      <c r="I2488" s="218" t="str">
        <f ca="1">IF(ISERROR($V2488),"",OFFSET('Smelter Look-up'!$H$4,$V2488-4,0))</f>
        <v/>
      </c>
      <c r="J2488" s="218" t="str">
        <f ca="1">IF(ISERROR($V2488),"",OFFSET('Smelter Look-up'!$I$4,$V2488-4,0))</f>
        <v/>
      </c>
      <c r="K2488" s="267"/>
      <c r="L2488" s="267"/>
      <c r="M2488" s="267"/>
      <c r="N2488" s="267"/>
      <c r="O2488" s="267"/>
      <c r="P2488" s="219"/>
      <c r="Q2488" s="268"/>
      <c r="R2488" s="216" t="str">
        <f ca="1">IF(ISERROR($V2488),"",OFFSET('Smelter Look-up'!$C$4,$V2488-4,0)&amp;"")</f>
        <v/>
      </c>
      <c r="S2488" s="224" t="str">
        <f t="shared" ca="1" si="117"/>
        <v/>
      </c>
      <c r="T2488" s="224" t="str">
        <f ca="1">IF(B2488="","",IF(ISERROR(MATCH($J2488,SorP!$B$1:$B$6230,0)),"",INDIRECT("'SorP'!$A$"&amp;MATCH($J2488,SorP!$B$1:$B$6230,0))))</f>
        <v/>
      </c>
      <c r="U2488" s="239"/>
      <c r="V2488" s="269" t="e">
        <f>IF(C2488="",NA(),MATCH($B2488&amp;$C2488,'Smelter Look-up'!$J:$J,0))</f>
        <v>#N/A</v>
      </c>
      <c r="W2488" s="270"/>
      <c r="X2488" s="270">
        <f t="shared" ca="1" si="118"/>
        <v>0</v>
      </c>
      <c r="Y2488" s="270"/>
      <c r="Z2488" s="270"/>
      <c r="AB2488" s="272" t="str">
        <f t="shared" si="119"/>
        <v/>
      </c>
    </row>
    <row r="2489" spans="1:28" s="271" customFormat="1" ht="20.25">
      <c r="A2489" s="215"/>
      <c r="B2489" s="216" t="str">
        <f>IF(LEN(A2489)=0,"",INDEX('Smelter Look-up'!$A:$A,MATCH($A2489,'Smelter Look-up'!$E:$E,0)))</f>
        <v/>
      </c>
      <c r="C2489" s="220" t="str">
        <f>IF(LEN(A2489)=0,"",INDEX('Smelter Look-up'!$C:$C,MATCH($A2489,'Smelter Look-up'!$E:$E,0)))</f>
        <v/>
      </c>
      <c r="D2489" s="216"/>
      <c r="E2489" s="216" t="str">
        <f ca="1">IF(ISERROR($V2489),"",OFFSET('Smelter Look-up'!$D$4,$V2489-4,0)&amp;"")</f>
        <v/>
      </c>
      <c r="F2489" s="216" t="str">
        <f ca="1">IF(ISERROR($V2489),"",OFFSET('Smelter Look-up'!$E$4,$V2489-4,0))</f>
        <v/>
      </c>
      <c r="G2489" s="216" t="str">
        <f ca="1">IF(C2489=$X$4,"Enter smelter details", IF(ISERROR($V2489),"",OFFSET('Smelter Look-up'!$F$4,$V2489-4,0)))</f>
        <v/>
      </c>
      <c r="H2489" s="217" t="str">
        <f ca="1">IF(ISERROR($V2489),"",OFFSET('Smelter Look-up'!$G$4,$V2489-4,0))</f>
        <v/>
      </c>
      <c r="I2489" s="218" t="str">
        <f ca="1">IF(ISERROR($V2489),"",OFFSET('Smelter Look-up'!$H$4,$V2489-4,0))</f>
        <v/>
      </c>
      <c r="J2489" s="218" t="str">
        <f ca="1">IF(ISERROR($V2489),"",OFFSET('Smelter Look-up'!$I$4,$V2489-4,0))</f>
        <v/>
      </c>
      <c r="K2489" s="267"/>
      <c r="L2489" s="267"/>
      <c r="M2489" s="267"/>
      <c r="N2489" s="267"/>
      <c r="O2489" s="267"/>
      <c r="P2489" s="219"/>
      <c r="Q2489" s="268"/>
      <c r="R2489" s="216" t="str">
        <f ca="1">IF(ISERROR($V2489),"",OFFSET('Smelter Look-up'!$C$4,$V2489-4,0)&amp;"")</f>
        <v/>
      </c>
      <c r="S2489" s="224" t="str">
        <f t="shared" ca="1" si="117"/>
        <v/>
      </c>
      <c r="T2489" s="224" t="str">
        <f ca="1">IF(B2489="","",IF(ISERROR(MATCH($J2489,SorP!$B$1:$B$6230,0)),"",INDIRECT("'SorP'!$A$"&amp;MATCH($J2489,SorP!$B$1:$B$6230,0))))</f>
        <v/>
      </c>
      <c r="U2489" s="239"/>
      <c r="V2489" s="269" t="e">
        <f>IF(C2489="",NA(),MATCH($B2489&amp;$C2489,'Smelter Look-up'!$J:$J,0))</f>
        <v>#N/A</v>
      </c>
      <c r="W2489" s="270"/>
      <c r="X2489" s="270">
        <f t="shared" ca="1" si="118"/>
        <v>0</v>
      </c>
      <c r="Y2489" s="270"/>
      <c r="Z2489" s="270"/>
      <c r="AB2489" s="272" t="str">
        <f t="shared" si="119"/>
        <v/>
      </c>
    </row>
    <row r="2490" spans="1:28" s="271" customFormat="1" ht="20.25">
      <c r="A2490" s="215"/>
      <c r="B2490" s="216" t="str">
        <f>IF(LEN(A2490)=0,"",INDEX('Smelter Look-up'!$A:$A,MATCH($A2490,'Smelter Look-up'!$E:$E,0)))</f>
        <v/>
      </c>
      <c r="C2490" s="220" t="str">
        <f>IF(LEN(A2490)=0,"",INDEX('Smelter Look-up'!$C:$C,MATCH($A2490,'Smelter Look-up'!$E:$E,0)))</f>
        <v/>
      </c>
      <c r="D2490" s="216"/>
      <c r="E2490" s="216" t="str">
        <f ca="1">IF(ISERROR($V2490),"",OFFSET('Smelter Look-up'!$D$4,$V2490-4,0)&amp;"")</f>
        <v/>
      </c>
      <c r="F2490" s="216" t="str">
        <f ca="1">IF(ISERROR($V2490),"",OFFSET('Smelter Look-up'!$E$4,$V2490-4,0))</f>
        <v/>
      </c>
      <c r="G2490" s="216" t="str">
        <f ca="1">IF(C2490=$X$4,"Enter smelter details", IF(ISERROR($V2490),"",OFFSET('Smelter Look-up'!$F$4,$V2490-4,0)))</f>
        <v/>
      </c>
      <c r="H2490" s="217" t="str">
        <f ca="1">IF(ISERROR($V2490),"",OFFSET('Smelter Look-up'!$G$4,$V2490-4,0))</f>
        <v/>
      </c>
      <c r="I2490" s="218" t="str">
        <f ca="1">IF(ISERROR($V2490),"",OFFSET('Smelter Look-up'!$H$4,$V2490-4,0))</f>
        <v/>
      </c>
      <c r="J2490" s="218" t="str">
        <f ca="1">IF(ISERROR($V2490),"",OFFSET('Smelter Look-up'!$I$4,$V2490-4,0))</f>
        <v/>
      </c>
      <c r="K2490" s="267"/>
      <c r="L2490" s="267"/>
      <c r="M2490" s="267"/>
      <c r="N2490" s="267"/>
      <c r="O2490" s="267"/>
      <c r="P2490" s="219"/>
      <c r="Q2490" s="268"/>
      <c r="R2490" s="216" t="str">
        <f ca="1">IF(ISERROR($V2490),"",OFFSET('Smelter Look-up'!$C$4,$V2490-4,0)&amp;"")</f>
        <v/>
      </c>
      <c r="S2490" s="224" t="str">
        <f t="shared" ca="1" si="117"/>
        <v/>
      </c>
      <c r="T2490" s="224" t="str">
        <f ca="1">IF(B2490="","",IF(ISERROR(MATCH($J2490,SorP!$B$1:$B$6230,0)),"",INDIRECT("'SorP'!$A$"&amp;MATCH($J2490,SorP!$B$1:$B$6230,0))))</f>
        <v/>
      </c>
      <c r="U2490" s="239"/>
      <c r="V2490" s="269" t="e">
        <f>IF(C2490="",NA(),MATCH($B2490&amp;$C2490,'Smelter Look-up'!$J:$J,0))</f>
        <v>#N/A</v>
      </c>
      <c r="W2490" s="270"/>
      <c r="X2490" s="270">
        <f t="shared" ca="1" si="118"/>
        <v>0</v>
      </c>
      <c r="Y2490" s="270"/>
      <c r="Z2490" s="270"/>
      <c r="AB2490" s="272" t="str">
        <f t="shared" si="119"/>
        <v/>
      </c>
    </row>
    <row r="2491" spans="1:28" s="271" customFormat="1" ht="20.25">
      <c r="A2491" s="215"/>
      <c r="B2491" s="216" t="str">
        <f>IF(LEN(A2491)=0,"",INDEX('Smelter Look-up'!$A:$A,MATCH($A2491,'Smelter Look-up'!$E:$E,0)))</f>
        <v/>
      </c>
      <c r="C2491" s="220" t="str">
        <f>IF(LEN(A2491)=0,"",INDEX('Smelter Look-up'!$C:$C,MATCH($A2491,'Smelter Look-up'!$E:$E,0)))</f>
        <v/>
      </c>
      <c r="D2491" s="216"/>
      <c r="E2491" s="216" t="str">
        <f ca="1">IF(ISERROR($V2491),"",OFFSET('Smelter Look-up'!$D$4,$V2491-4,0)&amp;"")</f>
        <v/>
      </c>
      <c r="F2491" s="216" t="str">
        <f ca="1">IF(ISERROR($V2491),"",OFFSET('Smelter Look-up'!$E$4,$V2491-4,0))</f>
        <v/>
      </c>
      <c r="G2491" s="216" t="str">
        <f ca="1">IF(C2491=$X$4,"Enter smelter details", IF(ISERROR($V2491),"",OFFSET('Smelter Look-up'!$F$4,$V2491-4,0)))</f>
        <v/>
      </c>
      <c r="H2491" s="217" t="str">
        <f ca="1">IF(ISERROR($V2491),"",OFFSET('Smelter Look-up'!$G$4,$V2491-4,0))</f>
        <v/>
      </c>
      <c r="I2491" s="218" t="str">
        <f ca="1">IF(ISERROR($V2491),"",OFFSET('Smelter Look-up'!$H$4,$V2491-4,0))</f>
        <v/>
      </c>
      <c r="J2491" s="218" t="str">
        <f ca="1">IF(ISERROR($V2491),"",OFFSET('Smelter Look-up'!$I$4,$V2491-4,0))</f>
        <v/>
      </c>
      <c r="K2491" s="267"/>
      <c r="L2491" s="267"/>
      <c r="M2491" s="267"/>
      <c r="N2491" s="267"/>
      <c r="O2491" s="267"/>
      <c r="P2491" s="219"/>
      <c r="Q2491" s="268"/>
      <c r="R2491" s="216" t="str">
        <f ca="1">IF(ISERROR($V2491),"",OFFSET('Smelter Look-up'!$C$4,$V2491-4,0)&amp;"")</f>
        <v/>
      </c>
      <c r="S2491" s="224" t="str">
        <f t="shared" ref="S2491:S2494" ca="1" si="120">IF(B2491="","",IF(ISERROR(MATCH($E2491,CL,0)),"Unknown",INDIRECT("'C'!$A$"&amp;MATCH($E2491,CL,0)+1)))</f>
        <v/>
      </c>
      <c r="T2491" s="224" t="str">
        <f ca="1">IF(B2491="","",IF(ISERROR(MATCH($J2491,SorP!$B$1:$B$6230,0)),"",INDIRECT("'SorP'!$A$"&amp;MATCH($J2491,SorP!$B$1:$B$6230,0))))</f>
        <v/>
      </c>
      <c r="U2491" s="239"/>
      <c r="V2491" s="269" t="e">
        <f>IF(C2491="",NA(),MATCH($B2491&amp;$C2491,'Smelter Look-up'!$J:$J,0))</f>
        <v>#N/A</v>
      </c>
      <c r="W2491" s="270"/>
      <c r="X2491" s="270">
        <f ca="1">IF(AND(C2491="Smelter not listed",OR(LEN(D2491)=0,LEN(E2491)=0)),1,0)</f>
        <v>0</v>
      </c>
      <c r="Y2491" s="270"/>
      <c r="Z2491" s="270"/>
      <c r="AB2491" s="272" t="str">
        <f t="shared" ref="AB2491:AB2493" si="121">B2491&amp;C2491</f>
        <v/>
      </c>
    </row>
    <row r="2492" spans="1:28" s="271" customFormat="1" ht="20.25">
      <c r="A2492" s="215"/>
      <c r="B2492" s="216" t="str">
        <f>IF(LEN(A2492)=0,"",INDEX('Smelter Look-up'!$A:$A,MATCH($A2492,'Smelter Look-up'!$E:$E,0)))</f>
        <v/>
      </c>
      <c r="C2492" s="220" t="str">
        <f>IF(LEN(A2492)=0,"",INDEX('Smelter Look-up'!$C:$C,MATCH($A2492,'Smelter Look-up'!$E:$E,0)))</f>
        <v/>
      </c>
      <c r="D2492" s="216"/>
      <c r="E2492" s="216" t="str">
        <f ca="1">IF(ISERROR($V2492),"",OFFSET('Smelter Look-up'!$D$4,$V2492-4,0)&amp;"")</f>
        <v/>
      </c>
      <c r="F2492" s="216" t="str">
        <f ca="1">IF(ISERROR($V2492),"",OFFSET('Smelter Look-up'!$E$4,$V2492-4,0))</f>
        <v/>
      </c>
      <c r="G2492" s="216" t="str">
        <f ca="1">IF(C2492=$X$4,"Enter smelter details", IF(ISERROR($V2492),"",OFFSET('Smelter Look-up'!$F$4,$V2492-4,0)))</f>
        <v/>
      </c>
      <c r="H2492" s="217" t="str">
        <f ca="1">IF(ISERROR($V2492),"",OFFSET('Smelter Look-up'!$G$4,$V2492-4,0))</f>
        <v/>
      </c>
      <c r="I2492" s="218" t="str">
        <f ca="1">IF(ISERROR($V2492),"",OFFSET('Smelter Look-up'!$H$4,$V2492-4,0))</f>
        <v/>
      </c>
      <c r="J2492" s="218" t="str">
        <f ca="1">IF(ISERROR($V2492),"",OFFSET('Smelter Look-up'!$I$4,$V2492-4,0))</f>
        <v/>
      </c>
      <c r="K2492" s="267"/>
      <c r="L2492" s="267"/>
      <c r="M2492" s="267"/>
      <c r="N2492" s="267"/>
      <c r="O2492" s="267"/>
      <c r="P2492" s="219"/>
      <c r="Q2492" s="268"/>
      <c r="R2492" s="216" t="str">
        <f ca="1">IF(ISERROR($V2492),"",OFFSET('Smelter Look-up'!$C$4,$V2492-4,0)&amp;"")</f>
        <v/>
      </c>
      <c r="S2492" s="224" t="str">
        <f t="shared" ca="1" si="120"/>
        <v/>
      </c>
      <c r="T2492" s="224" t="str">
        <f ca="1">IF(B2492="","",IF(ISERROR(MATCH($J2492,SorP!$B$1:$B$6230,0)),"",INDIRECT("'SorP'!$A$"&amp;MATCH($J2492,SorP!$B$1:$B$6230,0))))</f>
        <v/>
      </c>
      <c r="U2492" s="239"/>
      <c r="V2492" s="269" t="e">
        <f>IF(C2492="",NA(),MATCH($B2492&amp;$C2492,'Smelter Look-up'!$J:$J,0))</f>
        <v>#N/A</v>
      </c>
      <c r="W2492" s="270"/>
      <c r="X2492" s="270">
        <f ca="1">IF(AND(C2492="Smelter not listed",OR(LEN(D2492)=0,LEN(E2492)=0)),1,0)</f>
        <v>0</v>
      </c>
      <c r="Y2492" s="270"/>
      <c r="Z2492" s="270"/>
      <c r="AB2492" s="272" t="str">
        <f t="shared" si="121"/>
        <v/>
      </c>
    </row>
    <row r="2493" spans="1:28" s="271" customFormat="1" ht="20.25">
      <c r="A2493" s="215"/>
      <c r="B2493" s="216" t="str">
        <f>IF(LEN(A2493)=0,"",INDEX('Smelter Look-up'!$A:$A,MATCH($A2493,'Smelter Look-up'!$E:$E,0)))</f>
        <v/>
      </c>
      <c r="C2493" s="220" t="str">
        <f>IF(LEN(A2493)=0,"",INDEX('Smelter Look-up'!$C:$C,MATCH($A2493,'Smelter Look-up'!$E:$E,0)))</f>
        <v/>
      </c>
      <c r="D2493" s="216"/>
      <c r="E2493" s="216" t="str">
        <f ca="1">IF(ISERROR($V2493),"",OFFSET('Smelter Look-up'!$D$4,$V2493-4,0)&amp;"")</f>
        <v/>
      </c>
      <c r="F2493" s="216" t="str">
        <f ca="1">IF(ISERROR($V2493),"",OFFSET('Smelter Look-up'!$E$4,$V2493-4,0))</f>
        <v/>
      </c>
      <c r="G2493" s="216" t="str">
        <f ca="1">IF(C2493=$X$4,"Enter smelter details", IF(ISERROR($V2493),"",OFFSET('Smelter Look-up'!$F$4,$V2493-4,0)))</f>
        <v/>
      </c>
      <c r="H2493" s="217" t="str">
        <f ca="1">IF(ISERROR($V2493),"",OFFSET('Smelter Look-up'!$G$4,$V2493-4,0))</f>
        <v/>
      </c>
      <c r="I2493" s="218" t="str">
        <f ca="1">IF(ISERROR($V2493),"",OFFSET('Smelter Look-up'!$H$4,$V2493-4,0))</f>
        <v/>
      </c>
      <c r="J2493" s="218" t="str">
        <f ca="1">IF(ISERROR($V2493),"",OFFSET('Smelter Look-up'!$I$4,$V2493-4,0))</f>
        <v/>
      </c>
      <c r="K2493" s="267"/>
      <c r="L2493" s="267"/>
      <c r="M2493" s="267"/>
      <c r="N2493" s="267"/>
      <c r="O2493" s="267"/>
      <c r="P2493" s="219"/>
      <c r="Q2493" s="268"/>
      <c r="R2493" s="216" t="str">
        <f ca="1">IF(ISERROR($V2493),"",OFFSET('Smelter Look-up'!$C$4,$V2493-4,0)&amp;"")</f>
        <v/>
      </c>
      <c r="S2493" s="224" t="str">
        <f t="shared" ca="1" si="120"/>
        <v/>
      </c>
      <c r="T2493" s="224" t="str">
        <f ca="1">IF(B2493="","",IF(ISERROR(MATCH($J2493,SorP!$B$1:$B$6230,0)),"",INDIRECT("'SorP'!$A$"&amp;MATCH($J2493,SorP!$B$1:$B$6230,0))))</f>
        <v/>
      </c>
      <c r="U2493" s="239"/>
      <c r="V2493" s="269" t="e">
        <f>IF(C2493="",NA(),MATCH($B2493&amp;$C2493,'Smelter Look-up'!$J:$J,0))</f>
        <v>#N/A</v>
      </c>
      <c r="W2493" s="270"/>
      <c r="X2493" s="270">
        <f ca="1">IF(AND(C2493="Smelter not listed",OR(LEN(D2493)=0,LEN(E2493)=0)),1,0)</f>
        <v>0</v>
      </c>
      <c r="Y2493" s="270"/>
      <c r="Z2493" s="270"/>
      <c r="AB2493" s="272" t="str">
        <f t="shared" si="121"/>
        <v/>
      </c>
    </row>
    <row r="2494" spans="1:28" ht="13.5" thickBot="1">
      <c r="A2494" s="273"/>
      <c r="B2494" s="274"/>
      <c r="C2494" s="274"/>
      <c r="D2494" s="275"/>
      <c r="E2494" s="275"/>
      <c r="F2494" s="275"/>
      <c r="G2494" s="275"/>
      <c r="H2494" s="275"/>
      <c r="I2494" s="275"/>
      <c r="J2494" s="275"/>
      <c r="K2494" s="275"/>
      <c r="L2494" s="275"/>
      <c r="M2494" s="275"/>
      <c r="N2494" s="275"/>
      <c r="O2494" s="275"/>
      <c r="P2494" s="275"/>
      <c r="Q2494" s="240"/>
      <c r="R2494" s="216"/>
      <c r="S2494" s="224" t="str">
        <f t="shared" ca="1" si="120"/>
        <v/>
      </c>
      <c r="T2494" s="224" t="str">
        <f ca="1">IF(B2494="","",IF(ISERROR(MATCH($J2494,SorP!$B$1:$B$6230,0)),"",INDIRECT("'SorP'!$A$"&amp;MATCH($J2494,SorP!$B$1:$B$6230,0))))</f>
        <v/>
      </c>
      <c r="AB2494" s="271" t="str">
        <f>B2494&amp;C2494</f>
        <v/>
      </c>
    </row>
    <row r="2495" spans="1:28" ht="13.5" thickTop="1">
      <c r="U2495" s="277"/>
      <c r="V2495" s="277"/>
      <c r="W2495" s="277"/>
      <c r="X2495" s="277"/>
      <c r="Y2495" s="277"/>
      <c r="Z2495" s="277"/>
    </row>
    <row r="2496" spans="1:28">
      <c r="U2496" s="277"/>
      <c r="V2496" s="277"/>
      <c r="W2496" s="277"/>
      <c r="X2496" s="277"/>
      <c r="Y2496" s="277"/>
      <c r="Z2496" s="277"/>
    </row>
    <row r="2497" s="277" customFormat="1"/>
  </sheetData>
  <sheetProtection password="E31B" sheet="1" objects="1" scenarios="1" formatRows="0" deleteRows="0"/>
  <autoFilter ref="A4:Q4" xr:uid="{00000000-0009-0000-0000-000004000000}"/>
  <dataConsolidate/>
  <customSheetViews>
    <customSheetView guid="{51531B83-BDD7-4890-A744-04812A317369}" scale="55" showGridLines="0" zeroValues="0" fitToPage="1" showAutoFilter="1" hiddenColumns="1" topLeftCell="A2">
      <pane ySplit="3" topLeftCell="A5" activePane="bottomLeft" state="frozen"/>
      <selection pane="bottomLeft" activeCell="D5" sqref="D5"/>
      <pageMargins left="0.70866141732283472" right="0.70866141732283472" top="0.74803149606299213" bottom="0.74803149606299213" header="0.31496062992125984" footer="0.31496062992125984"/>
      <pageSetup scale="43" fitToWidth="2" fitToHeight="100" orientation="landscape" r:id="rId1"/>
      <headerFooter>
        <oddHeader>&amp;P ページ</oddHeader>
      </headerFooter>
      <autoFilter ref="A4:AM4" xr:uid="{00000000-0000-0000-0000-000000000000}"/>
    </customSheetView>
  </customSheetViews>
  <mergeCells count="3">
    <mergeCell ref="J2:O2"/>
    <mergeCell ref="B3:E3"/>
    <mergeCell ref="G3:I3"/>
  </mergeCells>
  <phoneticPr fontId="28"/>
  <conditionalFormatting sqref="B586:B2493">
    <cfRule type="expression" dxfId="43" priority="28" stopIfTrue="1">
      <formula>IF(B586="",TRUE)</formula>
    </cfRule>
    <cfRule type="expression" dxfId="42" priority="39" stopIfTrue="1">
      <formula>IF(AND(COUNTIF(MetalSmelter,B586&amp;C586)=0,LEN(C586)&gt;0), TRUE, FALSE)</formula>
    </cfRule>
  </conditionalFormatting>
  <conditionalFormatting sqref="D586:D2493">
    <cfRule type="expression" dxfId="41" priority="22" stopIfTrue="1">
      <formula>IF(AND(LEN($C586) &gt;0, ($C586 &lt;&gt; "Smelter Not Listed")),1,0)</formula>
    </cfRule>
    <cfRule type="expression" dxfId="40" priority="47" stopIfTrue="1">
      <formula>IF(AND(D586="",$C586=$X$4),TRUE)</formula>
    </cfRule>
    <cfRule type="expression" dxfId="39" priority="48" stopIfTrue="1">
      <formula>IF(FIND("!",D586),TRUE)</formula>
    </cfRule>
  </conditionalFormatting>
  <conditionalFormatting sqref="G586:G2493">
    <cfRule type="expression" dxfId="38" priority="49" stopIfTrue="1">
      <formula>IF(FIND("Enter smelter details",G586),TRUE)</formula>
    </cfRule>
  </conditionalFormatting>
  <conditionalFormatting sqref="R586:R2494 E586:E2493">
    <cfRule type="expression" dxfId="37" priority="35" stopIfTrue="1">
      <formula>IF(AND(E586="",$C586=$X$4),TRUE)</formula>
    </cfRule>
    <cfRule type="expression" dxfId="36" priority="36" stopIfTrue="1">
      <formula>IF(FIND("!",E586),TRUE)</formula>
    </cfRule>
  </conditionalFormatting>
  <conditionalFormatting sqref="F586:F2493">
    <cfRule type="expression" dxfId="35" priority="26" stopIfTrue="1">
      <formula>IF(AND(LEN($A586)&gt;0,$A586&lt;&gt;$F586),TRUE,FALSE)</formula>
    </cfRule>
  </conditionalFormatting>
  <conditionalFormatting sqref="C586:C2493">
    <cfRule type="expression" dxfId="34" priority="25" stopIfTrue="1">
      <formula>IF(AND(B586&lt;&gt;"",C586=""),TRUE)</formula>
    </cfRule>
  </conditionalFormatting>
  <conditionalFormatting sqref="B5:B585">
    <cfRule type="expression" dxfId="33" priority="4" stopIfTrue="1">
      <formula>IF(B5="",TRUE)</formula>
    </cfRule>
    <cfRule type="expression" dxfId="32" priority="7" stopIfTrue="1">
      <formula>IF(AND(COUNTIF(MetalSmelter,B5&amp;C5)=0,LEN(C5)&gt;0), TRUE, FALSE)</formula>
    </cfRule>
  </conditionalFormatting>
  <conditionalFormatting sqref="D5:D585">
    <cfRule type="expression" dxfId="31" priority="1" stopIfTrue="1">
      <formula>IF(AND(LEN($C5) &gt;0, ($C5 &lt;&gt; "Smelter Not Listed")),1,0)</formula>
    </cfRule>
    <cfRule type="expression" dxfId="30" priority="8" stopIfTrue="1">
      <formula>IF(AND(D5="",$C5=$X$4),TRUE)</formula>
    </cfRule>
    <cfRule type="expression" dxfId="29" priority="9" stopIfTrue="1">
      <formula>IF(FIND("!",D5),TRUE)</formula>
    </cfRule>
  </conditionalFormatting>
  <conditionalFormatting sqref="G5:G585">
    <cfRule type="expression" dxfId="28" priority="10" stopIfTrue="1">
      <formula>IF(FIND("Enter smelter details",G5),TRUE)</formula>
    </cfRule>
  </conditionalFormatting>
  <conditionalFormatting sqref="R5:R585 E5:E585">
    <cfRule type="expression" dxfId="27" priority="5" stopIfTrue="1">
      <formula>IF(AND(E5="",$C5=$X$4),TRUE)</formula>
    </cfRule>
    <cfRule type="expression" dxfId="26" priority="6" stopIfTrue="1">
      <formula>IF(FIND("!",E5),TRUE)</formula>
    </cfRule>
  </conditionalFormatting>
  <conditionalFormatting sqref="F5:F585">
    <cfRule type="expression" dxfId="25" priority="3" stopIfTrue="1">
      <formula>IF(AND(LEN($A5)&gt;0,$A5&lt;&gt;$F5),TRUE,FALSE)</formula>
    </cfRule>
  </conditionalFormatting>
  <conditionalFormatting sqref="C5:C585">
    <cfRule type="expression" dxfId="24" priority="2" stopIfTrue="1">
      <formula>IF(AND(B5&lt;&gt;"",C5=""),TRUE)</formula>
    </cfRule>
  </conditionalFormatting>
  <dataValidations count="5">
    <dataValidation type="list" allowBlank="1" showInputMessage="1" showErrorMessage="1" sqref="B5:B2493" xr:uid="{00000000-0002-0000-0400-000000000000}">
      <formula1>Metal</formula1>
    </dataValidation>
    <dataValidation allowBlank="1" showErrorMessage="1" sqref="F5:G2493" xr:uid="{00000000-0002-0000-0400-000001000000}"/>
    <dataValidation type="list" showInputMessage="1" showErrorMessage="1" sqref="C5:C2493" xr:uid="{00000000-0002-0000-0400-000002000000}">
      <formula1>SN</formula1>
    </dataValidation>
    <dataValidation type="list" allowBlank="1" showInputMessage="1" showErrorMessage="1" sqref="E5:E2493" xr:uid="{00000000-0002-0000-0400-000003000000}">
      <formula1>CL</formula1>
    </dataValidation>
    <dataValidation type="list" allowBlank="1" showInputMessage="1" showErrorMessage="1" sqref="P5:P2493" xr:uid="{00000000-0002-0000-0400-000004000000}">
      <formula1>$AH$2:$AH$4</formula1>
    </dataValidation>
  </dataValidations>
  <hyperlinks>
    <hyperlink ref="J2:O2" r:id="rId2" display="http://www.responsiblemineralsinitiative.org/conformant-smelter-refiner-lists/" xr:uid="{00000000-0004-0000-0400-000000000000}"/>
  </hyperlinks>
  <pageMargins left="0.70866141732283472" right="0.70866141732283472" top="0.74803149606299213" bottom="0.74803149606299213" header="0.31496062992125984" footer="0.31496062992125984"/>
  <pageSetup scale="43" fitToWidth="2" fitToHeight="100" orientation="landscape" r:id="rId3"/>
  <headerFooter>
    <oddHeader>&amp;P ページ</oddHeader>
  </headerFooter>
  <drawing r:id="rId4"/>
  <legacyDrawing r:id="rId5"/>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2">
    <tabColor rgb="FFFF0000"/>
    <pageSetUpPr fitToPage="1"/>
  </sheetPr>
  <dimension ref="A1:L70"/>
  <sheetViews>
    <sheetView showGridLines="0" showZeros="0" zoomScaleNormal="100" zoomScalePageLayoutView="70" workbookViewId="0">
      <pane xSplit="1" ySplit="3" topLeftCell="B4" activePane="bottomRight" state="frozen"/>
      <selection pane="topRight" activeCell="B1" sqref="B1"/>
      <selection pane="bottomLeft" activeCell="A4" sqref="A4"/>
      <selection pane="bottomRight" activeCell="B4" sqref="B4"/>
    </sheetView>
  </sheetViews>
  <sheetFormatPr defaultColWidth="8.875" defaultRowHeight="12.75"/>
  <cols>
    <col min="1" max="1" width="45.125" style="22" customWidth="1"/>
    <col min="2" max="2" width="42.875" style="25" customWidth="1"/>
    <col min="3" max="3" width="51.5" style="22" customWidth="1"/>
    <col min="4" max="4" width="29.125" style="25" customWidth="1"/>
    <col min="5" max="5" width="9" style="24" hidden="1" customWidth="1"/>
    <col min="6" max="6" width="13.5" style="22" hidden="1" customWidth="1"/>
    <col min="7" max="7" width="13.375" style="22" hidden="1" customWidth="1"/>
    <col min="8" max="8" width="9" style="22" hidden="1" customWidth="1"/>
    <col min="9" max="9" width="9" style="180" hidden="1" customWidth="1"/>
    <col min="10" max="10" width="48.875" style="22" hidden="1" customWidth="1"/>
    <col min="11" max="11" width="9" style="22" hidden="1" customWidth="1"/>
    <col min="12" max="12" width="8.875" style="22" hidden="1" customWidth="1"/>
    <col min="13" max="18" width="8.875" style="22" customWidth="1"/>
    <col min="19" max="16384" width="8.875" style="22"/>
  </cols>
  <sheetData>
    <row r="1" spans="1:10" ht="30">
      <c r="A1" s="440" t="str">
        <f ca="1">OFFSET(L!$C$1,MATCH("Checker"&amp;ADDRESS(ROW(),COLUMN(),4),L!$A:$A,0)-1,SL,,)</f>
        <v>To ensure all required fields have been populated before submitting to your customers review form for any line items highlighted in red</v>
      </c>
      <c r="B1" s="440"/>
      <c r="C1" s="440"/>
      <c r="D1" s="150" t="str">
        <f ca="1">OFFSET(L!$C$1,MATCH("Checker"&amp;ADDRESS(ROW(),COLUMN(),4),L!$A:$A,0)-1,SL,,)</f>
        <v>Required fields remaining to be completed</v>
      </c>
      <c r="E1" s="87" t="s">
        <v>917</v>
      </c>
    </row>
    <row r="2" spans="1:10" ht="15">
      <c r="A2" s="80" t="s">
        <v>1014</v>
      </c>
      <c r="B2" s="81" t="str">
        <f>IF(F62=1,"Click here to return to Smelter List","")</f>
        <v>Click here to return to Smelter List</v>
      </c>
      <c r="C2" s="154" t="str">
        <f>IF(F61=1,"Click here to return to Product List","")</f>
        <v/>
      </c>
      <c r="D2" s="185">
        <f ca="1">IF(H67=0,"0",H67)</f>
        <v>50</v>
      </c>
    </row>
    <row r="3" spans="1:10" ht="15">
      <c r="A3" s="82" t="str">
        <f ca="1">OFFSET(L!$C$1,MATCH("Checker"&amp;ADDRESS(ROW(),COLUMN(),4),L!$A:$A,0)-1,SL,,)</f>
        <v>Required Fields</v>
      </c>
      <c r="B3" s="82" t="str">
        <f ca="1">OFFSET(L!$C$1,MATCH("Checker"&amp;ADDRESS(ROW(),COLUMN(),4),L!$A:$A,0)-1,SL,,)</f>
        <v>Answer provided</v>
      </c>
      <c r="C3" s="82" t="str">
        <f ca="1">OFFSET(L!$C$1,MATCH("Checker"&amp;ADDRESS(ROW(),COLUMN(),4),L!$A:$A,0)-1,SL,,)</f>
        <v>Notes</v>
      </c>
      <c r="D3" s="82" t="str">
        <f ca="1">OFFSET(L!$C$1,MATCH("Checker"&amp;ADDRESS(ROW(),COLUMN(),4),L!$A:$A,0)-1,SL,,)</f>
        <v>Hyperlink to source</v>
      </c>
      <c r="F3" s="83" t="s">
        <v>598</v>
      </c>
      <c r="G3" s="22" t="s">
        <v>597</v>
      </c>
      <c r="H3" s="22" t="s">
        <v>599</v>
      </c>
      <c r="I3" s="180" t="s">
        <v>1447</v>
      </c>
      <c r="J3" s="22" t="s">
        <v>1448</v>
      </c>
    </row>
    <row r="4" spans="1:10" ht="39">
      <c r="A4" s="106" t="str">
        <f ca="1">Declaration!B8</f>
        <v>Company Name (*):</v>
      </c>
      <c r="B4" s="105">
        <f>Declaration!D8</f>
        <v>0</v>
      </c>
      <c r="C4" s="105" t="str">
        <f t="shared" ref="C4:C9" ca="1" si="0">IF(H4=1,J4,I4)</f>
        <v>Provide your company name on the Declaration tab cell D8</v>
      </c>
      <c r="D4" s="111" t="str">
        <f>IF(H4=1,"Click here to enter Company Name","")</f>
        <v>Click here to enter Company Name</v>
      </c>
      <c r="E4" s="87" t="s">
        <v>1437</v>
      </c>
      <c r="F4" s="109">
        <v>1</v>
      </c>
      <c r="G4" s="84">
        <f t="shared" ref="G4:G9" si="1">IF(B4=0,1,0)</f>
        <v>1</v>
      </c>
      <c r="H4" s="85">
        <f>F4*G4</f>
        <v>1</v>
      </c>
      <c r="I4" s="181" t="str">
        <f ca="1">OFFSET(L!$C$1,MATCH("Checker"&amp;"Comp",L!$A:$A,0)-1,SL,,)</f>
        <v>Complete</v>
      </c>
      <c r="J4" s="182" t="str">
        <f ca="1">OFFSET(L!$C$1,MATCH("Checker"&amp;ADDRESS(ROW(),COLUMN(),4),L!$A:$A,0)-1,SL,,)</f>
        <v>Provide your company name on the Declaration tab cell D8</v>
      </c>
    </row>
    <row r="5" spans="1:10" ht="39">
      <c r="A5" s="106" t="str">
        <f ca="1">Declaration!B9</f>
        <v>Declaration Scope or Class (*):</v>
      </c>
      <c r="B5" s="105">
        <f>Declaration!D9</f>
        <v>0</v>
      </c>
      <c r="C5" s="105" t="str">
        <f t="shared" ca="1" si="0"/>
        <v>Select the scope of declaration on the Declaration tab cell D9</v>
      </c>
      <c r="D5" s="111" t="str">
        <f>IF(H5=1,"Click here to enter Declaration Scope","")</f>
        <v>Click here to enter Declaration Scope</v>
      </c>
      <c r="E5" s="87" t="s">
        <v>1437</v>
      </c>
      <c r="F5" s="109">
        <v>1</v>
      </c>
      <c r="G5" s="84">
        <f t="shared" si="1"/>
        <v>1</v>
      </c>
      <c r="H5" s="85">
        <f t="shared" ref="H5:H23" si="2">F5*G5</f>
        <v>1</v>
      </c>
      <c r="I5" s="181" t="str">
        <f ca="1">OFFSET(L!$C$1,MATCH("Checker"&amp;"Comp",L!$A:$A,0)-1,SL,,)</f>
        <v>Complete</v>
      </c>
      <c r="J5" s="182" t="str">
        <f ca="1">OFFSET(L!$C$1,MATCH("Checker"&amp;ADDRESS(ROW(),COLUMN(),4),L!$A:$A,0)-1,SL,,)</f>
        <v>Select the scope of declaration on the Declaration tab cell D9</v>
      </c>
    </row>
    <row r="6" spans="1:10" ht="39">
      <c r="A6" s="106" t="str">
        <f ca="1">Declaration!B10</f>
        <v>Description of Scope:</v>
      </c>
      <c r="B6" s="105">
        <f>Declaration!D10</f>
        <v>0</v>
      </c>
      <c r="C6" s="105" t="str">
        <f t="shared" ca="1" si="0"/>
        <v>Complete</v>
      </c>
      <c r="D6" s="111" t="str">
        <f>IF(H6=1,"Click here to provide a Description of Scope","")</f>
        <v/>
      </c>
      <c r="E6" s="87" t="s">
        <v>1437</v>
      </c>
      <c r="F6" s="110">
        <f>IF(OR(B5=Declaration!P9,B5=Declaration!Q9,B5=0),0,1)</f>
        <v>0</v>
      </c>
      <c r="G6" s="84">
        <f t="shared" si="1"/>
        <v>1</v>
      </c>
      <c r="H6" s="85">
        <f t="shared" si="2"/>
        <v>0</v>
      </c>
      <c r="I6" s="181" t="str">
        <f ca="1">OFFSET(L!$C$1,MATCH("Checker"&amp;"Comp",L!$A:$A,0)-1,SL,,)</f>
        <v>Complete</v>
      </c>
      <c r="J6" s="22" t="str">
        <f ca="1">OFFSET(L!$C$1,MATCH("Checker"&amp;ADDRESS(ROW(),COLUMN(),4),L!$A:$A,0)-1,SL,,)</f>
        <v>Provide description of scope on Declaration tab cell D10</v>
      </c>
    </row>
    <row r="7" spans="1:10" ht="39">
      <c r="A7" s="106" t="str">
        <f ca="1">Declaration!B15</f>
        <v>Contact Name (*):</v>
      </c>
      <c r="B7" s="105">
        <f>Declaration!D15</f>
        <v>0</v>
      </c>
      <c r="C7" s="105" t="str">
        <f t="shared" ca="1" si="0"/>
        <v>Provide contact name in Declaration tab cell D15</v>
      </c>
      <c r="D7" s="111" t="str">
        <f>IF(H7=1,"Click here to enter Contact Name","")</f>
        <v>Click here to enter Contact Name</v>
      </c>
      <c r="E7" s="87" t="s">
        <v>1437</v>
      </c>
      <c r="F7" s="153">
        <v>1</v>
      </c>
      <c r="G7" s="84">
        <f t="shared" si="1"/>
        <v>1</v>
      </c>
      <c r="H7" s="85">
        <f t="shared" si="2"/>
        <v>1</v>
      </c>
      <c r="I7" s="181" t="str">
        <f ca="1">OFFSET(L!$C$1,MATCH("Checker"&amp;"Comp",L!$A:$A,0)-1,SL,,)</f>
        <v>Complete</v>
      </c>
      <c r="J7" s="22" t="str">
        <f ca="1">OFFSET(L!$C$1,MATCH("Checker"&amp;ADDRESS(ROW(),COLUMN(),4),L!$A:$A,0)-1,SL,,)</f>
        <v>Provide contact name in Declaration tab cell D15</v>
      </c>
    </row>
    <row r="8" spans="1:10" ht="39">
      <c r="A8" s="106" t="str">
        <f ca="1">Declaration!B16</f>
        <v>Email – Contact (*):</v>
      </c>
      <c r="B8" s="105">
        <f>Declaration!D16</f>
        <v>0</v>
      </c>
      <c r="C8" s="105" t="str">
        <f t="shared" ca="1" si="0"/>
        <v>Provide a valid email for contact in Declaration tab cell D16</v>
      </c>
      <c r="D8" s="111" t="str">
        <f>IF(H8=1,"Click here to enter Email-Contact","")</f>
        <v>Click here to enter Email-Contact</v>
      </c>
      <c r="E8" s="87" t="s">
        <v>1437</v>
      </c>
      <c r="F8" s="153">
        <v>1</v>
      </c>
      <c r="G8" s="84">
        <f>IF(ISNUMBER(SEARCH("@",B8)),0,1)</f>
        <v>1</v>
      </c>
      <c r="H8" s="85">
        <f t="shared" si="2"/>
        <v>1</v>
      </c>
      <c r="I8" s="181" t="str">
        <f ca="1">OFFSET(L!$C$1,MATCH("Checker"&amp;"Comp",L!$A:$A,0)-1,SL,,)</f>
        <v>Complete</v>
      </c>
      <c r="J8" s="22" t="str">
        <f ca="1">OFFSET(L!$C$1,MATCH("Checker"&amp;ADDRESS(ROW(),COLUMN(),4),L!$A:$A,0)-1,SL,,)</f>
        <v>Provide a valid email for contact in Declaration tab cell D16</v>
      </c>
    </row>
    <row r="9" spans="1:10" ht="39">
      <c r="A9" s="106" t="str">
        <f ca="1">Declaration!B17</f>
        <v>Phone – Contact (*):</v>
      </c>
      <c r="B9" s="105">
        <f>Declaration!D17</f>
        <v>0</v>
      </c>
      <c r="C9" s="105" t="str">
        <f t="shared" ca="1" si="0"/>
        <v>Provide a phone number for contact in Declaration tab cell D17</v>
      </c>
      <c r="D9" s="111" t="str">
        <f>IF(H9=1,"Click here to enter Phone-Contact","")</f>
        <v>Click here to enter Phone-Contact</v>
      </c>
      <c r="E9" s="87" t="s">
        <v>1437</v>
      </c>
      <c r="F9" s="153">
        <v>1</v>
      </c>
      <c r="G9" s="84">
        <f t="shared" si="1"/>
        <v>1</v>
      </c>
      <c r="H9" s="85">
        <f t="shared" si="2"/>
        <v>1</v>
      </c>
      <c r="I9" s="181" t="str">
        <f ca="1">OFFSET(L!$C$1,MATCH("Checker"&amp;"Comp",L!$A:$A,0)-1,SL,,)</f>
        <v>Complete</v>
      </c>
      <c r="J9" s="22" t="str">
        <f ca="1">OFFSET(L!$C$1,MATCH("Checker"&amp;ADDRESS(ROW(),COLUMN(),4),L!$A:$A,0)-1,SL,,)</f>
        <v>Provide a phone number for contact in Declaration tab cell D17</v>
      </c>
    </row>
    <row r="10" spans="1:10" ht="39">
      <c r="A10" s="106" t="str">
        <f ca="1">Declaration!B18</f>
        <v>Authorizer (*):</v>
      </c>
      <c r="B10" s="105">
        <f>Declaration!D18</f>
        <v>0</v>
      </c>
      <c r="C10" s="105" t="str">
        <f t="shared" ref="C10:C61" ca="1" si="3">IF(H10=1,J10,I10)</f>
        <v>Provide authorized company representative contact name in Declaration tab cell D18</v>
      </c>
      <c r="D10" s="111" t="str">
        <f>IF(H10=1,"Click here to enter an Authorized Company Representative's name","")</f>
        <v>Click here to enter an Authorized Company Representative's name</v>
      </c>
      <c r="E10" s="87" t="s">
        <v>1437</v>
      </c>
      <c r="F10" s="109">
        <v>1</v>
      </c>
      <c r="G10" s="84">
        <f t="shared" ref="G10:G23" si="4">IF(B10=0,1,0)</f>
        <v>1</v>
      </c>
      <c r="H10" s="85">
        <f t="shared" si="2"/>
        <v>1</v>
      </c>
      <c r="I10" s="181" t="str">
        <f ca="1">OFFSET(L!$C$1,MATCH("Checker"&amp;"Comp",L!$A:$A,0)-1,SL,,)</f>
        <v>Complete</v>
      </c>
      <c r="J10" s="22" t="str">
        <f ca="1">OFFSET(L!$C$1,MATCH("Checker"&amp;ADDRESS(ROW(),COLUMN(),4),L!$A:$A,0)-1,SL,,)</f>
        <v>Provide authorized company representative contact name in Declaration tab cell D18</v>
      </c>
    </row>
    <row r="11" spans="1:10" ht="39">
      <c r="A11" s="106" t="str">
        <f ca="1">Declaration!B20</f>
        <v>Email - Authorizer (*):</v>
      </c>
      <c r="B11" s="105">
        <f>Declaration!D20</f>
        <v>0</v>
      </c>
      <c r="C11" s="105" t="str">
        <f t="shared" ca="1" si="3"/>
        <v>Provide an email for authorized company representative on Declaration tab cell D20</v>
      </c>
      <c r="D11" s="111" t="str">
        <f>IF(H11=1,"Click here to enter Representative's email","")</f>
        <v>Click here to enter Representative's email</v>
      </c>
      <c r="E11" s="87" t="s">
        <v>1437</v>
      </c>
      <c r="F11" s="109">
        <v>1</v>
      </c>
      <c r="G11" s="84">
        <f>IF(ISNUMBER(SEARCH("@",B11)),0,1)</f>
        <v>1</v>
      </c>
      <c r="H11" s="85">
        <f t="shared" si="2"/>
        <v>1</v>
      </c>
      <c r="I11" s="181" t="str">
        <f ca="1">OFFSET(L!$C$1,MATCH("Checker"&amp;"Comp",L!$A:$A,0)-1,SL,,)</f>
        <v>Complete</v>
      </c>
      <c r="J11" s="22" t="str">
        <f ca="1">OFFSET(L!$C$1,MATCH("Checker"&amp;ADDRESS(ROW(),COLUMN(),4),L!$A:$A,0)-1,SL,,)</f>
        <v>Provide an email for authorized company representative on Declaration tab cell D20</v>
      </c>
    </row>
    <row r="12" spans="1:10" ht="39">
      <c r="A12" s="106" t="str">
        <f ca="1">Declaration!B21</f>
        <v>Phone - Authorizer (*):</v>
      </c>
      <c r="B12" s="105">
        <f>Declaration!D21</f>
        <v>0</v>
      </c>
      <c r="C12" s="105" t="str">
        <f ca="1">IF(H12=1,J12,I12)</f>
        <v>Provide a phone number for authorized company representative on Declaration tab cell D21</v>
      </c>
      <c r="D12" s="111" t="str">
        <f>IF(H12=1,"Click here to enter Representative's phone","")</f>
        <v>Click here to enter Representative's phone</v>
      </c>
      <c r="E12" s="87" t="s">
        <v>1437</v>
      </c>
      <c r="F12" s="109">
        <v>1</v>
      </c>
      <c r="G12" s="84">
        <f>IF(B12=0,1,0)</f>
        <v>1</v>
      </c>
      <c r="H12" s="85">
        <f>F12*G12</f>
        <v>1</v>
      </c>
      <c r="I12" s="181" t="str">
        <f ca="1">OFFSET(L!$C$1,MATCH("Checker"&amp;"Comp",L!$A:$A,0)-1,SL,,)</f>
        <v>Complete</v>
      </c>
      <c r="J12" s="22" t="str">
        <f ca="1">OFFSET(L!$C$1,MATCH("Checker"&amp;ADDRESS(ROW(),COLUMN(),4),L!$A:$A,0)-1,SL,,)</f>
        <v>Provide a phone number for authorized company representative on Declaration tab cell D21</v>
      </c>
    </row>
    <row r="13" spans="1:10" ht="39">
      <c r="A13" s="106" t="str">
        <f ca="1">Declaration!B22</f>
        <v>Effective Date (*):</v>
      </c>
      <c r="B13" s="107">
        <f>Declaration!D22</f>
        <v>0</v>
      </c>
      <c r="C13" s="105" t="str">
        <f t="shared" ca="1" si="3"/>
        <v>Provide date the form was completed on Declaration tab cell D22</v>
      </c>
      <c r="D13" s="111" t="str">
        <f>IF(H13=1,"Click here to enter Date of Completion","")</f>
        <v>Click here to enter Date of Completion</v>
      </c>
      <c r="E13" s="87" t="s">
        <v>1437</v>
      </c>
      <c r="F13" s="109">
        <v>1</v>
      </c>
      <c r="G13" s="84">
        <f t="shared" si="4"/>
        <v>1</v>
      </c>
      <c r="H13" s="85">
        <f t="shared" si="2"/>
        <v>1</v>
      </c>
      <c r="I13" s="181" t="str">
        <f ca="1">OFFSET(L!$C$1,MATCH("Checker"&amp;"Comp",L!$A:$A,0)-1,SL,,)</f>
        <v>Complete</v>
      </c>
      <c r="J13" s="22" t="str">
        <f ca="1">OFFSET(L!$C$1,MATCH("Checker"&amp;ADDRESS(ROW(),COLUMN(),4),L!$A:$A,0)-1,SL,,)</f>
        <v>Provide date the form was completed on Declaration tab cell D22</v>
      </c>
    </row>
    <row r="14" spans="1:10" ht="63.75">
      <c r="A14" s="105" t="str">
        <f ca="1">Declaration!B25</f>
        <v>1) Is any 3TG intentionally added or used in the product(s) or in the production process? (*)</v>
      </c>
      <c r="B14" s="108"/>
      <c r="C14" s="108"/>
      <c r="D14" s="112"/>
      <c r="E14" s="87" t="s">
        <v>921</v>
      </c>
      <c r="F14" s="109"/>
      <c r="G14" s="24"/>
      <c r="H14" s="86">
        <f t="shared" si="2"/>
        <v>0</v>
      </c>
    </row>
    <row r="15" spans="1:10" ht="26.25">
      <c r="A15" s="106" t="str">
        <f ca="1">Declaration!B26</f>
        <v>Tantalum  (*)</v>
      </c>
      <c r="B15" s="105">
        <f>Declaration!D26</f>
        <v>0</v>
      </c>
      <c r="C15" s="105" t="str">
        <f t="shared" ca="1" si="3"/>
        <v>Declare if Tantalum is intentionally added to your products on Declaration tab cell D26</v>
      </c>
      <c r="D15" s="111" t="str">
        <f>IF(H15=1,"Click here to answer question 1 for Tantalum","")</f>
        <v>Click here to answer question 1 for Tantalum</v>
      </c>
      <c r="E15" s="87" t="s">
        <v>917</v>
      </c>
      <c r="F15" s="109">
        <v>1</v>
      </c>
      <c r="G15" s="84">
        <f t="shared" si="4"/>
        <v>1</v>
      </c>
      <c r="H15" s="85">
        <f t="shared" si="2"/>
        <v>1</v>
      </c>
      <c r="I15" s="181" t="str">
        <f ca="1">OFFSET(L!$C$1,MATCH("Checker"&amp;"Comp",L!$A:$A,0)-1,SL,,)</f>
        <v>Complete</v>
      </c>
      <c r="J15" s="182" t="str">
        <f ca="1">OFFSET(L!$C$1,MATCH("Checker"&amp;ADDRESS(ROW(),COLUMN(),4),L!$A:$A,0)-1,SL,,)</f>
        <v>Declare if Tantalum is intentionally added to your products on Declaration tab cell D26</v>
      </c>
    </row>
    <row r="16" spans="1:10" ht="39">
      <c r="A16" s="106" t="str">
        <f ca="1">Declaration!B27</f>
        <v>Tin  (*)</v>
      </c>
      <c r="B16" s="105">
        <f>Declaration!D27</f>
        <v>0</v>
      </c>
      <c r="C16" s="105" t="str">
        <f t="shared" ca="1" si="3"/>
        <v>Declare if Tin is intentionally added to your products on Declaration tab cell D27</v>
      </c>
      <c r="D16" s="111" t="str">
        <f>IF(H16=1,"Click here to answer question 1 for Tin","")</f>
        <v>Click here to answer question 1 for Tin</v>
      </c>
      <c r="E16" s="87" t="s">
        <v>918</v>
      </c>
      <c r="F16" s="109">
        <v>1</v>
      </c>
      <c r="G16" s="84">
        <f t="shared" si="4"/>
        <v>1</v>
      </c>
      <c r="H16" s="85">
        <f t="shared" si="2"/>
        <v>1</v>
      </c>
      <c r="I16" s="181" t="str">
        <f ca="1">OFFSET(L!$C$1,MATCH("Checker"&amp;"Comp",L!$A:$A,0)-1,SL,,)</f>
        <v>Complete</v>
      </c>
      <c r="J16" s="182" t="str">
        <f ca="1">OFFSET(L!$C$1,MATCH("Checker"&amp;ADDRESS(ROW(),COLUMN(),4),L!$A:$A,0)-1,SL,,)</f>
        <v>Declare if Tin is intentionally added to your products on Declaration tab cell D27</v>
      </c>
    </row>
    <row r="17" spans="1:10" ht="39">
      <c r="A17" s="106" t="str">
        <f ca="1">Declaration!B28</f>
        <v>Gold  (*)</v>
      </c>
      <c r="B17" s="105">
        <f>Declaration!D28</f>
        <v>0</v>
      </c>
      <c r="C17" s="105" t="str">
        <f t="shared" ca="1" si="3"/>
        <v>Declare if Gold is intentionally added to your products on Declaration tab cell D28</v>
      </c>
      <c r="D17" s="111" t="str">
        <f>IF(H17=1,"Click here to answer question 1 for Gold","")</f>
        <v>Click here to answer question 1 for Gold</v>
      </c>
      <c r="E17" s="87" t="s">
        <v>918</v>
      </c>
      <c r="F17" s="109">
        <v>1</v>
      </c>
      <c r="G17" s="84">
        <f t="shared" si="4"/>
        <v>1</v>
      </c>
      <c r="H17" s="85">
        <f t="shared" si="2"/>
        <v>1</v>
      </c>
      <c r="I17" s="181" t="str">
        <f ca="1">OFFSET(L!$C$1,MATCH("Checker"&amp;"Comp",L!$A:$A,0)-1,SL,,)</f>
        <v>Complete</v>
      </c>
      <c r="J17" s="182" t="str">
        <f ca="1">OFFSET(L!$C$1,MATCH("Checker"&amp;ADDRESS(ROW(),COLUMN(),4),L!$A:$A,0)-1,SL,,)</f>
        <v>Declare if Gold is intentionally added to your products on Declaration tab cell D28</v>
      </c>
    </row>
    <row r="18" spans="1:10" ht="39">
      <c r="A18" s="106" t="str">
        <f ca="1">Declaration!B29</f>
        <v>Tungsten  (*)</v>
      </c>
      <c r="B18" s="105">
        <f>Declaration!D29</f>
        <v>0</v>
      </c>
      <c r="C18" s="105" t="str">
        <f t="shared" ca="1" si="3"/>
        <v>Declare if Tungsten is intentionally added to your products on Declaration tab cell D29</v>
      </c>
      <c r="D18" s="111" t="str">
        <f>IF(H18=1,"Click here to answer question 1 for Tungsten","")</f>
        <v>Click here to answer question 1 for Tungsten</v>
      </c>
      <c r="E18" s="87" t="s">
        <v>918</v>
      </c>
      <c r="F18" s="109">
        <v>1</v>
      </c>
      <c r="G18" s="84">
        <f t="shared" si="4"/>
        <v>1</v>
      </c>
      <c r="H18" s="85">
        <f t="shared" si="2"/>
        <v>1</v>
      </c>
      <c r="I18" s="181" t="str">
        <f ca="1">OFFSET(L!$C$1,MATCH("Checker"&amp;"Comp",L!$A:$A,0)-1,SL,,)</f>
        <v>Complete</v>
      </c>
      <c r="J18" s="182" t="str">
        <f ca="1">OFFSET(L!$C$1,MATCH("Checker"&amp;ADDRESS(ROW(),COLUMN(),4),L!$A:$A,0)-1,SL,,)</f>
        <v>Declare if Tungsten is intentionally added to your products on Declaration tab cell D29</v>
      </c>
    </row>
    <row r="19" spans="1:10" ht="51">
      <c r="A19" s="105" t="str">
        <f ca="1">Declaration!B31</f>
        <v>2) Does any 3TG remain in the product(s)? (*)</v>
      </c>
      <c r="B19" s="108"/>
      <c r="C19" s="108"/>
      <c r="D19" s="112"/>
      <c r="E19" s="87" t="s">
        <v>919</v>
      </c>
      <c r="F19" s="109"/>
      <c r="G19" s="24"/>
      <c r="H19" s="24"/>
      <c r="J19" s="182"/>
    </row>
    <row r="20" spans="1:10" ht="39">
      <c r="A20" s="106" t="str">
        <f ca="1">Declaration!B32</f>
        <v>Tantalum  (*)</v>
      </c>
      <c r="B20" s="105">
        <f>IF($B$15="Yes",Declaration!D32,0)</f>
        <v>0</v>
      </c>
      <c r="C20" s="105" t="str">
        <f t="shared" ca="1" si="3"/>
        <v>Declare if Tantalum is necessary to the production of your products and contained within the finished products declared in Declaration tab cell D32</v>
      </c>
      <c r="D20" s="113" t="str">
        <f>IF(H20=1,"Click here to answer question 2 for Tantalum","")</f>
        <v>Click here to answer question 2 for Tantalum</v>
      </c>
      <c r="E20" s="87" t="s">
        <v>918</v>
      </c>
      <c r="F20" s="110">
        <f>IF(B$15="No",0,1)</f>
        <v>1</v>
      </c>
      <c r="G20" s="84">
        <f t="shared" si="4"/>
        <v>1</v>
      </c>
      <c r="H20" s="85">
        <f t="shared" si="2"/>
        <v>1</v>
      </c>
      <c r="I20" s="181" t="str">
        <f ca="1">OFFSET(L!$C$1,MATCH("Checker"&amp;"Comp",L!$A:$A,0)-1,SL,,)</f>
        <v>Complete</v>
      </c>
      <c r="J20" s="182" t="str">
        <f ca="1">OFFSET(L!$C$1,MATCH("Checker"&amp;ADDRESS(ROW(),COLUMN(),4),L!$A:$A,0)-1,SL,,)</f>
        <v>Declare if Tantalum is necessary to the production of your products and contained within the finished products declared in Declaration tab cell D32</v>
      </c>
    </row>
    <row r="21" spans="1:10" ht="39">
      <c r="A21" s="106" t="str">
        <f ca="1">Declaration!B33</f>
        <v>Tin  (*)</v>
      </c>
      <c r="B21" s="105">
        <f>IF($B$16="Yes",Declaration!D33,0)</f>
        <v>0</v>
      </c>
      <c r="C21" s="105" t="str">
        <f t="shared" ca="1" si="3"/>
        <v>Declare if Tin is necessary to the production of your products and contained within the finished products declared in Declaration tab cell D33</v>
      </c>
      <c r="D21" s="113" t="str">
        <f>IF(H21=1,"Click here to answer question 2 for Tin","")</f>
        <v>Click here to answer question 2 for Tin</v>
      </c>
      <c r="E21" s="87" t="s">
        <v>918</v>
      </c>
      <c r="F21" s="110">
        <f>IF(B$16="No",0,1)</f>
        <v>1</v>
      </c>
      <c r="G21" s="84">
        <f t="shared" si="4"/>
        <v>1</v>
      </c>
      <c r="H21" s="85">
        <f t="shared" si="2"/>
        <v>1</v>
      </c>
      <c r="I21" s="181" t="str">
        <f ca="1">OFFSET(L!$C$1,MATCH("Checker"&amp;"Comp",L!$A:$A,0)-1,SL,,)</f>
        <v>Complete</v>
      </c>
      <c r="J21" s="182" t="str">
        <f ca="1">OFFSET(L!$C$1,MATCH("Checker"&amp;ADDRESS(ROW(),COLUMN(),4),L!$A:$A,0)-1,SL,,)</f>
        <v>Declare if Tin is necessary to the production of your products and contained within the finished products declared in Declaration tab cell D33</v>
      </c>
    </row>
    <row r="22" spans="1:10" ht="39">
      <c r="A22" s="106" t="str">
        <f ca="1">Declaration!B34</f>
        <v>Gold  (*)</v>
      </c>
      <c r="B22" s="105">
        <f>IF($B$17="Yes",Declaration!D34,0)</f>
        <v>0</v>
      </c>
      <c r="C22" s="105" t="str">
        <f t="shared" ca="1" si="3"/>
        <v>Declare if Gold is necessary to the production of your products and contained within the finished products declared in Declaration tab cell D34</v>
      </c>
      <c r="D22" s="113" t="str">
        <f>IF(H22=1,"Click here to answer question 2 for Gold","")</f>
        <v>Click here to answer question 2 for Gold</v>
      </c>
      <c r="E22" s="87" t="s">
        <v>918</v>
      </c>
      <c r="F22" s="110">
        <f>IF(B$17="No",0,1)</f>
        <v>1</v>
      </c>
      <c r="G22" s="84">
        <f t="shared" si="4"/>
        <v>1</v>
      </c>
      <c r="H22" s="85">
        <f t="shared" si="2"/>
        <v>1</v>
      </c>
      <c r="I22" s="181" t="str">
        <f ca="1">OFFSET(L!$C$1,MATCH("Checker"&amp;"Comp",L!$A:$A,0)-1,SL,,)</f>
        <v>Complete</v>
      </c>
      <c r="J22" s="182" t="str">
        <f ca="1">OFFSET(L!$C$1,MATCH("Checker"&amp;ADDRESS(ROW(),COLUMN(),4),L!$A:$A,0)-1,SL,,)</f>
        <v>Declare if Gold is necessary to the production of your products and contained within the finished products declared in Declaration tab cell D34</v>
      </c>
    </row>
    <row r="23" spans="1:10" ht="39">
      <c r="A23" s="106" t="str">
        <f ca="1">Declaration!B35</f>
        <v>Tungsten  (*)</v>
      </c>
      <c r="B23" s="105">
        <f>IF($B$18="Yes",Declaration!D35,0)</f>
        <v>0</v>
      </c>
      <c r="C23" s="105" t="str">
        <f t="shared" ca="1" si="3"/>
        <v>Declare if Tungsten is necessary to the production of your products and contained within the finished products declared in Declaration tab cell D35</v>
      </c>
      <c r="D23" s="113" t="str">
        <f>IF(H23=1,"Click here to answer question 2 for Tungsten","")</f>
        <v>Click here to answer question 2 for Tungsten</v>
      </c>
      <c r="E23" s="87" t="s">
        <v>918</v>
      </c>
      <c r="F23" s="110">
        <f>IF(B$18="No",0,1)</f>
        <v>1</v>
      </c>
      <c r="G23" s="84">
        <f t="shared" si="4"/>
        <v>1</v>
      </c>
      <c r="H23" s="85">
        <f t="shared" si="2"/>
        <v>1</v>
      </c>
      <c r="I23" s="181" t="str">
        <f ca="1">OFFSET(L!$C$1,MATCH("Checker"&amp;"Comp",L!$A:$A,0)-1,SL,,)</f>
        <v>Complete</v>
      </c>
      <c r="J23" s="182" t="str">
        <f ca="1">OFFSET(L!$C$1,MATCH("Checker"&amp;ADDRESS(ROW(),COLUMN(),4),L!$A:$A,0)-1,SL,,)</f>
        <v>Declare if Tungsten is necessary to the production of your products and contained within the finished products declared in Declaration tab cell D35</v>
      </c>
    </row>
    <row r="24" spans="1:10" ht="57.75" customHeight="1">
      <c r="A24" s="105" t="str">
        <f ca="1">Declaration!B37</f>
        <v>3) Do any of the smelters in your supply chain source the 3TG from the covered countries? (SEC term, see definitions tab) (*)</v>
      </c>
      <c r="B24" s="108"/>
      <c r="C24" s="108"/>
      <c r="D24" s="112"/>
      <c r="E24" s="87" t="s">
        <v>918</v>
      </c>
      <c r="F24" s="109"/>
      <c r="G24" s="24"/>
      <c r="H24" s="24"/>
      <c r="J24" s="182"/>
    </row>
    <row r="25" spans="1:10" ht="51">
      <c r="A25" s="106" t="str">
        <f ca="1">Declaration!B38</f>
        <v>Tantalum  (*)</v>
      </c>
      <c r="B25" s="105">
        <f>IF(AND($B$15="Yes",$B$20="Yes"),Declaration!D38,0)</f>
        <v>0</v>
      </c>
      <c r="C25" s="105" t="str">
        <f t="shared" ca="1" si="3"/>
        <v>Declare if Tantalum used within the scope of products declared within this survey response originated from the DRC or an adjoining Country on the Declaration tab cell D38</v>
      </c>
      <c r="D25" s="113" t="str">
        <f>IF(H25=1,"Click here to answer question 3 for Tantalum","")</f>
        <v>Click here to answer question 3 for Tantalum</v>
      </c>
      <c r="E25" s="87" t="s">
        <v>918</v>
      </c>
      <c r="F25" s="110">
        <f>IF(OR(B15="No",B20="No"),0,1)</f>
        <v>1</v>
      </c>
      <c r="G25" s="84">
        <f t="shared" ref="G25:G60" si="5">IF(B25=0,1,0)</f>
        <v>1</v>
      </c>
      <c r="H25" s="85">
        <f t="shared" ref="H25:H65" si="6">F25*G25</f>
        <v>1</v>
      </c>
      <c r="I25" s="181" t="str">
        <f ca="1">OFFSET(L!$C$1,MATCH("Checker"&amp;"Comp",L!$A:$A,0)-1,SL,,)</f>
        <v>Complete</v>
      </c>
      <c r="J25" s="22" t="str">
        <f ca="1">OFFSET(L!$C$1,MATCH("Checker"&amp;ADDRESS(ROW(),COLUMN(),4),L!$A:$A,0)-1,SL,,)</f>
        <v>Declare if Tantalum used within the scope of products declared within this survey response originated from the DRC or an adjoining Country on the Declaration tab cell D38</v>
      </c>
    </row>
    <row r="26" spans="1:10" ht="39">
      <c r="A26" s="106" t="str">
        <f ca="1">Declaration!B39</f>
        <v>Tin  (*)</v>
      </c>
      <c r="B26" s="105">
        <f>IF(AND($B$16="Yes",$B$21="Yes"),Declaration!D39,0)</f>
        <v>0</v>
      </c>
      <c r="C26" s="105" t="str">
        <f t="shared" ca="1" si="3"/>
        <v>Declare if Tin used within the scope of products declared within this survey response originated from the DRC or an adjoining Country on the Declaration tab cell D39</v>
      </c>
      <c r="D26" s="113" t="str">
        <f>IF(H26=1,"Click here to answer question 3 for Tin","")</f>
        <v>Click here to answer question 3 for Tin</v>
      </c>
      <c r="E26" s="87" t="s">
        <v>918</v>
      </c>
      <c r="F26" s="110">
        <f>IF(OR(B16="No",B21="No"),0,1)</f>
        <v>1</v>
      </c>
      <c r="G26" s="84">
        <f t="shared" si="5"/>
        <v>1</v>
      </c>
      <c r="H26" s="85">
        <f t="shared" si="6"/>
        <v>1</v>
      </c>
      <c r="I26" s="181" t="str">
        <f ca="1">OFFSET(L!$C$1,MATCH("Checker"&amp;"Comp",L!$A:$A,0)-1,SL,,)</f>
        <v>Complete</v>
      </c>
      <c r="J26" s="22" t="str">
        <f ca="1">OFFSET(L!$C$1,MATCH("Checker"&amp;ADDRESS(ROW(),COLUMN(),4),L!$A:$A,0)-1,SL,,)</f>
        <v>Declare if Tin used within the scope of products declared within this survey response originated from the DRC or an adjoining Country on the Declaration tab cell D39</v>
      </c>
    </row>
    <row r="27" spans="1:10" ht="39">
      <c r="A27" s="106" t="str">
        <f ca="1">Declaration!B40</f>
        <v>Gold  (*)</v>
      </c>
      <c r="B27" s="105">
        <f>IF(AND($B$17="Yes",$B$22="Yes"),Declaration!D40,0)</f>
        <v>0</v>
      </c>
      <c r="C27" s="105" t="str">
        <f t="shared" ca="1" si="3"/>
        <v>Declare if Gold used within the scope of products declared within this survey response originated from the DRC or an adjoining Country on the Declaration tab cell D40</v>
      </c>
      <c r="D27" s="113" t="str">
        <f>IF(H27=1,"Click here to answer question 3 for Gold","")</f>
        <v>Click here to answer question 3 for Gold</v>
      </c>
      <c r="E27" s="87" t="s">
        <v>918</v>
      </c>
      <c r="F27" s="110">
        <f>IF(OR(B17="No",B22="No"),0,1)</f>
        <v>1</v>
      </c>
      <c r="G27" s="84">
        <f t="shared" si="5"/>
        <v>1</v>
      </c>
      <c r="H27" s="85">
        <f t="shared" si="6"/>
        <v>1</v>
      </c>
      <c r="I27" s="181" t="str">
        <f ca="1">OFFSET(L!$C$1,MATCH("Checker"&amp;"Comp",L!$A:$A,0)-1,SL,,)</f>
        <v>Complete</v>
      </c>
      <c r="J27" s="22" t="str">
        <f ca="1">OFFSET(L!$C$1,MATCH("Checker"&amp;ADDRESS(ROW(),COLUMN(),4),L!$A:$A,0)-1,SL,,)</f>
        <v>Declare if Gold used within the scope of products declared within this survey response originated from the DRC or an adjoining Country on the Declaration tab cell D40</v>
      </c>
    </row>
    <row r="28" spans="1:10" ht="51">
      <c r="A28" s="106" t="str">
        <f ca="1">Declaration!B41</f>
        <v>Tungsten  (*)</v>
      </c>
      <c r="B28" s="105">
        <f>IF(AND($B$18="Yes",$B$23="Yes"),Declaration!D41,0)</f>
        <v>0</v>
      </c>
      <c r="C28" s="105" t="str">
        <f t="shared" ca="1" si="3"/>
        <v>Declare if Tungsten used within the scope of products declared within this survey response originated from the DRC or an adjoining Country on the Declaration tab cell D41</v>
      </c>
      <c r="D28" s="113" t="str">
        <f>IF(H28=1,"Click here to answer question 3 for Tungsten","")</f>
        <v>Click here to answer question 3 for Tungsten</v>
      </c>
      <c r="E28" s="87" t="s">
        <v>918</v>
      </c>
      <c r="F28" s="110">
        <f>IF(OR(B18="No",B23="No"),0,1)</f>
        <v>1</v>
      </c>
      <c r="G28" s="84">
        <f t="shared" si="5"/>
        <v>1</v>
      </c>
      <c r="H28" s="85">
        <f t="shared" si="6"/>
        <v>1</v>
      </c>
      <c r="I28" s="181" t="str">
        <f ca="1">OFFSET(L!$C$1,MATCH("Checker"&amp;"Comp",L!$A:$A,0)-1,SL,,)</f>
        <v>Complete</v>
      </c>
      <c r="J28" s="22" t="str">
        <f ca="1">OFFSET(L!$C$1,MATCH("Checker"&amp;ADDRESS(ROW(),COLUMN(),4),L!$A:$A,0)-1,SL,,)</f>
        <v>Declare if Tungsten used within the scope of products declared within this survey response originated from the DRC or an adjoining Country on the Declaration tab cell D41</v>
      </c>
    </row>
    <row r="29" spans="1:10" ht="38.25">
      <c r="A29" s="105" t="str">
        <f ca="1">Declaration!B43</f>
        <v>4) Does 100 percent of the 3TG (necessary to the functionality or production of your products) originate from recycled or scrap sources?  (*)</v>
      </c>
      <c r="B29" s="108"/>
      <c r="C29" s="108"/>
      <c r="D29" s="112"/>
      <c r="E29" s="87" t="s">
        <v>1437</v>
      </c>
      <c r="F29" s="109"/>
      <c r="G29" s="24"/>
      <c r="H29" s="24"/>
      <c r="J29" s="182"/>
    </row>
    <row r="30" spans="1:10" ht="51">
      <c r="A30" s="106" t="str">
        <f ca="1">Declaration!B44</f>
        <v>Tantalum  (*)</v>
      </c>
      <c r="B30" s="105">
        <f>IF(AND($B$15="Yes",$B$20="Yes"),Declaration!D44,0)</f>
        <v>0</v>
      </c>
      <c r="C30" s="105" t="str">
        <f ca="1">IF(H30=1,J30,I30)</f>
        <v>Declare if Tantalum used within the scope of products declared within this survey response originated entirely from a recycled or scrap source on the Declaration tab cell D44</v>
      </c>
      <c r="D30" s="113" t="str">
        <f>IF(H30=1,"Click here to answer question 4 for Tantalum","")</f>
        <v>Click here to answer question 4 for Tantalum</v>
      </c>
      <c r="E30" s="87" t="s">
        <v>1437</v>
      </c>
      <c r="F30" s="110">
        <f>F25</f>
        <v>1</v>
      </c>
      <c r="G30" s="84">
        <f>IF(B30=0,1,0)</f>
        <v>1</v>
      </c>
      <c r="H30" s="85">
        <f>F30*G30</f>
        <v>1</v>
      </c>
      <c r="I30" s="181" t="str">
        <f ca="1">OFFSET(L!$C$1,MATCH("Checker"&amp;"Comp",L!$A:$A,0)-1,SL,,)</f>
        <v>Complete</v>
      </c>
      <c r="J30" s="182" t="str">
        <f ca="1">OFFSET(L!$C$1,MATCH("Checker"&amp;ADDRESS(ROW(),COLUMN(),4),L!$A:$A,0)-1,SL,,)</f>
        <v>Declare if Tantalum used within the scope of products declared within this survey response originated entirely from a recycled or scrap source on the Declaration tab cell D44</v>
      </c>
    </row>
    <row r="31" spans="1:10" ht="39">
      <c r="A31" s="106" t="str">
        <f ca="1">Declaration!B45</f>
        <v>Tin  (*)</v>
      </c>
      <c r="B31" s="105">
        <f>IF(AND($B$16="Yes",$B$21="Yes"),Declaration!D45,0)</f>
        <v>0</v>
      </c>
      <c r="C31" s="105" t="str">
        <f ca="1">IF(H31=1,J31,I31)</f>
        <v>Declare if Tin used within the scope of products declared within this survey response originated entirely from a recycled or scrap source on the Declaration tab cell D45</v>
      </c>
      <c r="D31" s="113" t="str">
        <f>IF(H31=1,"Click here to answer question 4 for Tin","")</f>
        <v>Click here to answer question 4 for Tin</v>
      </c>
      <c r="E31" s="87" t="s">
        <v>1437</v>
      </c>
      <c r="F31" s="110">
        <f>F26</f>
        <v>1</v>
      </c>
      <c r="G31" s="84">
        <f>IF(B31=0,1,0)</f>
        <v>1</v>
      </c>
      <c r="H31" s="85">
        <f>F31*G31</f>
        <v>1</v>
      </c>
      <c r="I31" s="181" t="str">
        <f ca="1">OFFSET(L!$C$1,MATCH("Checker"&amp;"Comp",L!$A:$A,0)-1,SL,,)</f>
        <v>Complete</v>
      </c>
      <c r="J31" s="182" t="str">
        <f ca="1">OFFSET(L!$C$1,MATCH("Checker"&amp;ADDRESS(ROW(),COLUMN(),4),L!$A:$A,0)-1,SL,,)</f>
        <v>Declare if Tin used within the scope of products declared within this survey response originated entirely from a recycled or scrap source on the Declaration tab cell D45</v>
      </c>
    </row>
    <row r="32" spans="1:10" ht="39">
      <c r="A32" s="106" t="str">
        <f ca="1">Declaration!B46</f>
        <v>Gold  (*)</v>
      </c>
      <c r="B32" s="105">
        <f>IF(AND($B$17="Yes",$B$22="Yes"),Declaration!D46,0)</f>
        <v>0</v>
      </c>
      <c r="C32" s="105" t="str">
        <f ca="1">IF(H32=1,J32,I32)</f>
        <v>Declare if Gold used within the scope of products declared within this survey response originated entirely from a recycled or scrap source on the Declaration tab cell D46</v>
      </c>
      <c r="D32" s="113" t="str">
        <f>IF(H32=1,"Click here to answer question 4 for Gold","")</f>
        <v>Click here to answer question 4 for Gold</v>
      </c>
      <c r="E32" s="87" t="s">
        <v>1437</v>
      </c>
      <c r="F32" s="110">
        <f>F27</f>
        <v>1</v>
      </c>
      <c r="G32" s="84">
        <f>IF(B32=0,1,0)</f>
        <v>1</v>
      </c>
      <c r="H32" s="85">
        <f>F32*G32</f>
        <v>1</v>
      </c>
      <c r="I32" s="181" t="str">
        <f ca="1">OFFSET(L!$C$1,MATCH("Checker"&amp;"Comp",L!$A:$A,0)-1,SL,,)</f>
        <v>Complete</v>
      </c>
      <c r="J32" s="182" t="str">
        <f ca="1">OFFSET(L!$C$1,MATCH("Checker"&amp;ADDRESS(ROW(),COLUMN(),4),L!$A:$A,0)-1,SL,,)</f>
        <v>Declare if Gold used within the scope of products declared within this survey response originated entirely from a recycled or scrap source on the Declaration tab cell D46</v>
      </c>
    </row>
    <row r="33" spans="1:10" ht="51">
      <c r="A33" s="106" t="str">
        <f ca="1">Declaration!B47</f>
        <v>Tungsten  (*)</v>
      </c>
      <c r="B33" s="105">
        <f>IF(AND($B$18="Yes",$B$23="Yes"),Declaration!D47,0)</f>
        <v>0</v>
      </c>
      <c r="C33" s="105" t="str">
        <f ca="1">IF(H33=1,J33,I33)</f>
        <v>Declare if Tungsten used within the scope of products declared within this survey response originated entirely from a recycled or scrap source on the Declaration tab cell D47</v>
      </c>
      <c r="D33" s="113" t="str">
        <f>IF(H33=1,"Click here to answer question 4 for Tungsten","")</f>
        <v>Click here to answer question 4 for Tungsten</v>
      </c>
      <c r="E33" s="87" t="s">
        <v>1437</v>
      </c>
      <c r="F33" s="110">
        <f>F28</f>
        <v>1</v>
      </c>
      <c r="G33" s="84">
        <f>IF(B33=0,1,0)</f>
        <v>1</v>
      </c>
      <c r="H33" s="85">
        <f>F33*G33</f>
        <v>1</v>
      </c>
      <c r="I33" s="181" t="str">
        <f ca="1">OFFSET(L!$C$1,MATCH("Checker"&amp;"Comp",L!$A:$A,0)-1,SL,,)</f>
        <v>Complete</v>
      </c>
      <c r="J33" s="182" t="str">
        <f ca="1">OFFSET(L!$C$1,MATCH("Checker"&amp;ADDRESS(ROW(),COLUMN(),4),L!$A:$A,0)-1,SL,,)</f>
        <v>Declare if Tungsten used within the scope of products declared within this survey response originated entirely from a recycled or scrap source on the Declaration tab cell D47</v>
      </c>
    </row>
    <row r="34" spans="1:10" ht="38.25">
      <c r="A34" s="105" t="str">
        <f ca="1">Declaration!B49</f>
        <v>5) What percentage of relevant suppliers have provided a response to your supply chain survey?  (*)</v>
      </c>
      <c r="B34" s="108"/>
      <c r="C34" s="108"/>
      <c r="D34" s="112"/>
      <c r="E34" s="87" t="s">
        <v>918</v>
      </c>
      <c r="F34" s="109"/>
      <c r="G34" s="24"/>
      <c r="H34" s="24"/>
    </row>
    <row r="35" spans="1:10" ht="26.25">
      <c r="A35" s="106" t="str">
        <f ca="1">Declaration!B50</f>
        <v>Tantalum  (*)</v>
      </c>
      <c r="B35" s="105">
        <f>IF(AND($B$15="Yes",$B$20="Yes"),Declaration!D50,0)</f>
        <v>0</v>
      </c>
      <c r="C35" s="105" t="str">
        <f t="shared" ca="1" si="3"/>
        <v>Provide % of completeness of supplier's smelter information on Declaration tab cell D50</v>
      </c>
      <c r="D35" s="111" t="str">
        <f>IF(H35=1,"Click here to answer question 5 for Tantalum","")</f>
        <v>Click here to answer question 5 for Tantalum</v>
      </c>
      <c r="E35" s="87" t="s">
        <v>917</v>
      </c>
      <c r="F35" s="110">
        <f>F25</f>
        <v>1</v>
      </c>
      <c r="G35" s="84">
        <f t="shared" si="5"/>
        <v>1</v>
      </c>
      <c r="H35" s="85">
        <f t="shared" si="6"/>
        <v>1</v>
      </c>
      <c r="I35" s="181" t="str">
        <f ca="1">OFFSET(L!$C$1,MATCH("Checker"&amp;"Comp",L!$A:$A,0)-1,SL,,)</f>
        <v>Complete</v>
      </c>
      <c r="J35" s="22" t="str">
        <f ca="1">OFFSET(L!$C$1,MATCH("Checker"&amp;ADDRESS(ROW(),COLUMN(),4),L!$A:$A,0)-1,SL,,)</f>
        <v>Provide % of completeness of supplier's smelter information on Declaration tab cell D50</v>
      </c>
    </row>
    <row r="36" spans="1:10" ht="26.25">
      <c r="A36" s="106" t="str">
        <f ca="1">Declaration!B51</f>
        <v>Tin  (*)</v>
      </c>
      <c r="B36" s="105">
        <f>IF(AND($B$16="Yes",$B$21="Yes"),Declaration!D51,0)</f>
        <v>0</v>
      </c>
      <c r="C36" s="105" t="str">
        <f ca="1">IF(H36=1,J36,I36)</f>
        <v>Provide % of completeness of supplier's smelter information on Declaration tab cell D51</v>
      </c>
      <c r="D36" s="111" t="str">
        <f>IF(H36=1,"Click here to answer question 5 for Tin","")</f>
        <v>Click here to answer question 5 for Tin</v>
      </c>
      <c r="E36" s="87" t="s">
        <v>917</v>
      </c>
      <c r="F36" s="110">
        <f>F26</f>
        <v>1</v>
      </c>
      <c r="G36" s="84">
        <f t="shared" si="5"/>
        <v>1</v>
      </c>
      <c r="H36" s="85">
        <f t="shared" si="6"/>
        <v>1</v>
      </c>
      <c r="I36" s="181" t="str">
        <f ca="1">OFFSET(L!$C$1,MATCH("Checker"&amp;"Comp",L!$A:$A,0)-1,SL,,)</f>
        <v>Complete</v>
      </c>
      <c r="J36" s="22" t="str">
        <f ca="1">OFFSET(L!$C$1,MATCH("Checker"&amp;ADDRESS(ROW(),COLUMN(),4),L!$A:$A,0)-1,SL,,)</f>
        <v>Provide % of completeness of supplier's smelter information on Declaration tab cell D51</v>
      </c>
    </row>
    <row r="37" spans="1:10" ht="26.25">
      <c r="A37" s="106" t="str">
        <f ca="1">Declaration!B52</f>
        <v>Gold  (*)</v>
      </c>
      <c r="B37" s="105">
        <f>IF(AND($B$17="Yes",$B$22="Yes"),Declaration!D52,0)</f>
        <v>0</v>
      </c>
      <c r="C37" s="105" t="str">
        <f t="shared" ca="1" si="3"/>
        <v>Provide % of completeness of supplier's smelter information on Declaration tab cell D52</v>
      </c>
      <c r="D37" s="111" t="str">
        <f>IF(H37=1,"Click here to answer question 5 for Gold","")</f>
        <v>Click here to answer question 5 for Gold</v>
      </c>
      <c r="E37" s="87" t="s">
        <v>917</v>
      </c>
      <c r="F37" s="110">
        <f>F27</f>
        <v>1</v>
      </c>
      <c r="G37" s="84">
        <f t="shared" si="5"/>
        <v>1</v>
      </c>
      <c r="H37" s="85">
        <f t="shared" si="6"/>
        <v>1</v>
      </c>
      <c r="I37" s="181" t="str">
        <f ca="1">OFFSET(L!$C$1,MATCH("Checker"&amp;"Comp",L!$A:$A,0)-1,SL,,)</f>
        <v>Complete</v>
      </c>
      <c r="J37" s="22" t="str">
        <f ca="1">OFFSET(L!$C$1,MATCH("Checker"&amp;ADDRESS(ROW(),COLUMN(),4),L!$A:$A,0)-1,SL,,)</f>
        <v>Provide % of completeness of supplier's smelter information on Declaration tab cell D52</v>
      </c>
    </row>
    <row r="38" spans="1:10" ht="26.25">
      <c r="A38" s="106" t="str">
        <f ca="1">Declaration!B53</f>
        <v>Tungsten  (*)</v>
      </c>
      <c r="B38" s="105">
        <f>IF(AND($B$18="Yes",$B$23="Yes"),Declaration!D53,0)</f>
        <v>0</v>
      </c>
      <c r="C38" s="105" t="str">
        <f t="shared" ca="1" si="3"/>
        <v>Provide % of completeness of supplier's smelter information on Declaration tab cell D53</v>
      </c>
      <c r="D38" s="111" t="str">
        <f>IF(H38=1,"Click here to answer question 5 for Tungsten","")</f>
        <v>Click here to answer question 5 for Tungsten</v>
      </c>
      <c r="E38" s="87" t="s">
        <v>917</v>
      </c>
      <c r="F38" s="110">
        <f>F28</f>
        <v>1</v>
      </c>
      <c r="G38" s="84">
        <f t="shared" si="5"/>
        <v>1</v>
      </c>
      <c r="H38" s="85">
        <f t="shared" si="6"/>
        <v>1</v>
      </c>
      <c r="I38" s="181" t="str">
        <f ca="1">OFFSET(L!$C$1,MATCH("Checker"&amp;"Comp",L!$A:$A,0)-1,SL,,)</f>
        <v>Complete</v>
      </c>
      <c r="J38" s="22" t="str">
        <f ca="1">OFFSET(L!$C$1,MATCH("Checker"&amp;ADDRESS(ROW(),COLUMN(),4),L!$A:$A,0)-1,SL,,)</f>
        <v>Provide % of completeness of supplier's smelter information on Declaration tab cell D53</v>
      </c>
    </row>
    <row r="39" spans="1:10" ht="51">
      <c r="A39" s="105" t="str">
        <f ca="1">Declaration!B55</f>
        <v>6) Have you identified all of the smelters supplying the 3TG to your supply chain?  (*)</v>
      </c>
      <c r="B39" s="108"/>
      <c r="C39" s="108"/>
      <c r="D39" s="112"/>
      <c r="E39" s="87" t="s">
        <v>919</v>
      </c>
      <c r="F39" s="109"/>
      <c r="G39" s="24"/>
      <c r="H39" s="24"/>
    </row>
    <row r="40" spans="1:10" ht="51.75">
      <c r="A40" s="106" t="str">
        <f ca="1">Declaration!B56</f>
        <v>Tantalum  (*)</v>
      </c>
      <c r="B40" s="105">
        <f>IF(AND($B$15="Yes",$B$20="Yes"),Declaration!D56,0)</f>
        <v>0</v>
      </c>
      <c r="C40" s="105" t="str">
        <f t="shared" ca="1" si="3"/>
        <v>Declare if all smelter names have been provided in this survey response under the scope of products declared on the Declaration tab cell D56</v>
      </c>
      <c r="D40" s="113" t="str">
        <f>IF(H40=1,"Click here to answer question 6 for Tantalum","")</f>
        <v>Click here to answer question 6 for Tantalum</v>
      </c>
      <c r="E40" s="87" t="s">
        <v>1433</v>
      </c>
      <c r="F40" s="110">
        <f>F25</f>
        <v>1</v>
      </c>
      <c r="G40" s="84">
        <f t="shared" si="5"/>
        <v>1</v>
      </c>
      <c r="H40" s="85">
        <f t="shared" si="6"/>
        <v>1</v>
      </c>
      <c r="I40" s="181" t="str">
        <f ca="1">OFFSET(L!$C$1,MATCH("Checker"&amp;"Comp",L!$A:$A,0)-1,SL,,)</f>
        <v>Complete</v>
      </c>
      <c r="J40" s="22" t="str">
        <f ca="1">OFFSET(L!$C$1,MATCH("Checker"&amp;ADDRESS(ROW(),COLUMN(),4),L!$A:$A,0)-1,SL,,)</f>
        <v>Declare if all smelter names have been provided in this survey response under the scope of products declared on the Declaration tab cell D56</v>
      </c>
    </row>
    <row r="41" spans="1:10" ht="51.75">
      <c r="A41" s="106" t="str">
        <f ca="1">Declaration!B57</f>
        <v>Tin  (*)</v>
      </c>
      <c r="B41" s="105">
        <f>IF(AND($B$16="Yes",$B$21="Yes"),Declaration!D57,0)</f>
        <v>0</v>
      </c>
      <c r="C41" s="105" t="str">
        <f t="shared" ca="1" si="3"/>
        <v>Declare if all smelter names have been provided in this survey response under the scope of products declared on the Declaration tab cell D57</v>
      </c>
      <c r="D41" s="113" t="str">
        <f>IF(H41=1,"Click here to answer question 6 for Tin","")</f>
        <v>Click here to answer question 6 for Tin</v>
      </c>
      <c r="E41" s="87" t="s">
        <v>1433</v>
      </c>
      <c r="F41" s="110">
        <f>F26</f>
        <v>1</v>
      </c>
      <c r="G41" s="84">
        <f t="shared" si="5"/>
        <v>1</v>
      </c>
      <c r="H41" s="85">
        <f t="shared" si="6"/>
        <v>1</v>
      </c>
      <c r="I41" s="181" t="str">
        <f ca="1">OFFSET(L!$C$1,MATCH("Checker"&amp;"Comp",L!$A:$A,0)-1,SL,,)</f>
        <v>Complete</v>
      </c>
      <c r="J41" s="22" t="str">
        <f ca="1">OFFSET(L!$C$1,MATCH("Checker"&amp;ADDRESS(ROW(),COLUMN(),4),L!$A:$A,0)-1,SL,,)</f>
        <v>Declare if all smelter names have been provided in this survey response under the scope of products declared on the Declaration tab cell D57</v>
      </c>
    </row>
    <row r="42" spans="1:10" ht="51.75">
      <c r="A42" s="106" t="str">
        <f ca="1">Declaration!B58</f>
        <v>Gold  (*)</v>
      </c>
      <c r="B42" s="105">
        <f>IF(AND($B$17="Yes",$B$22="Yes"),Declaration!D58,0)</f>
        <v>0</v>
      </c>
      <c r="C42" s="105" t="str">
        <f t="shared" ca="1" si="3"/>
        <v>Declare if all smelter names have been provided in this survey response under the scope of products declared on the Declaration tab cell D58</v>
      </c>
      <c r="D42" s="113" t="str">
        <f>IF(H42=1,"Click here to answer question 6 for Gold","")</f>
        <v>Click here to answer question 6 for Gold</v>
      </c>
      <c r="E42" s="87" t="s">
        <v>1433</v>
      </c>
      <c r="F42" s="110">
        <f>F27</f>
        <v>1</v>
      </c>
      <c r="G42" s="84">
        <f t="shared" si="5"/>
        <v>1</v>
      </c>
      <c r="H42" s="85">
        <f t="shared" si="6"/>
        <v>1</v>
      </c>
      <c r="I42" s="181" t="str">
        <f ca="1">OFFSET(L!$C$1,MATCH("Checker"&amp;"Comp",L!$A:$A,0)-1,SL,,)</f>
        <v>Complete</v>
      </c>
      <c r="J42" s="22" t="str">
        <f ca="1">OFFSET(L!$C$1,MATCH("Checker"&amp;ADDRESS(ROW(),COLUMN(),4),L!$A:$A,0)-1,SL,,)</f>
        <v>Declare if all smelter names have been provided in this survey response under the scope of products declared on the Declaration tab cell D58</v>
      </c>
    </row>
    <row r="43" spans="1:10" ht="51.75">
      <c r="A43" s="106" t="str">
        <f ca="1">Declaration!B59</f>
        <v>Tungsten  (*)</v>
      </c>
      <c r="B43" s="105">
        <f>IF(AND($B$18="Yes",$B$23="Yes"),Declaration!D59,0)</f>
        <v>0</v>
      </c>
      <c r="C43" s="105" t="str">
        <f t="shared" ca="1" si="3"/>
        <v>Declare if all smelter names have been provided in this survey response which the scope of products declared on the Declaration tab cell D59</v>
      </c>
      <c r="D43" s="113" t="str">
        <f>IF(H43=1,"Click here to answer question 6 for Tungsten","")</f>
        <v>Click here to answer question 6 for Tungsten</v>
      </c>
      <c r="E43" s="87" t="s">
        <v>1433</v>
      </c>
      <c r="F43" s="110">
        <f>F28</f>
        <v>1</v>
      </c>
      <c r="G43" s="84">
        <f t="shared" si="5"/>
        <v>1</v>
      </c>
      <c r="H43" s="85">
        <f t="shared" si="6"/>
        <v>1</v>
      </c>
      <c r="I43" s="181" t="str">
        <f ca="1">OFFSET(L!$C$1,MATCH("Checker"&amp;"Comp",L!$A:$A,0)-1,SL,,)</f>
        <v>Complete</v>
      </c>
      <c r="J43" s="22" t="str">
        <f ca="1">OFFSET(L!$C$1,MATCH("Checker"&amp;ADDRESS(ROW(),COLUMN(),4),L!$A:$A,0)-1,SL,,)</f>
        <v>Declare if all smelter names have been provided in this survey response which the scope of products declared on the Declaration tab cell D59</v>
      </c>
    </row>
    <row r="44" spans="1:10" ht="63.75">
      <c r="A44" s="105" t="str">
        <f ca="1">Declaration!B61</f>
        <v>7) Has all applicable smelter information received by your company been reported in this declaration?  (*)</v>
      </c>
      <c r="B44" s="108"/>
      <c r="C44" s="108"/>
      <c r="D44" s="112"/>
      <c r="E44" s="87" t="s">
        <v>920</v>
      </c>
      <c r="F44" s="109"/>
      <c r="G44" s="24"/>
      <c r="H44" s="24"/>
    </row>
    <row r="45" spans="1:10" ht="39">
      <c r="A45" s="106" t="str">
        <f ca="1">Declaration!B62</f>
        <v>Tantalum  (*)</v>
      </c>
      <c r="B45" s="105">
        <f>IF(AND($B$15="Yes",$B$20="Yes"),Declaration!D62,0)</f>
        <v>0</v>
      </c>
      <c r="C45" s="105" t="str">
        <f t="shared" ca="1" si="3"/>
        <v>Declare if all applicable Tantalum smelter information has been provided on Declaration tab cell D62</v>
      </c>
      <c r="D45" s="114" t="str">
        <f>IF(H45=1,"Click here to answer question 7 for Tantalum","")</f>
        <v>Click here to answer question 7 for Tantalum</v>
      </c>
      <c r="E45" s="87" t="s">
        <v>918</v>
      </c>
      <c r="F45" s="110">
        <f>F25</f>
        <v>1</v>
      </c>
      <c r="G45" s="84">
        <f t="shared" si="5"/>
        <v>1</v>
      </c>
      <c r="H45" s="85">
        <f t="shared" si="6"/>
        <v>1</v>
      </c>
      <c r="I45" s="181" t="str">
        <f ca="1">OFFSET(L!$C$1,MATCH("Checker"&amp;"Comp",L!$A:$A,0)-1,SL,,)</f>
        <v>Complete</v>
      </c>
      <c r="J45" s="22" t="str">
        <f ca="1">OFFSET(L!$C$1,MATCH("Checker"&amp;ADDRESS(ROW(),COLUMN(),4),L!$A:$A,0)-1,SL,,)</f>
        <v>Declare if all applicable Tantalum smelter information has been provided on Declaration tab cell D62</v>
      </c>
    </row>
    <row r="46" spans="1:10" ht="39">
      <c r="A46" s="106" t="str">
        <f ca="1">Declaration!B63</f>
        <v>Tin  (*)</v>
      </c>
      <c r="B46" s="105">
        <f>IF(AND($B$16="Yes",$B$21="Yes"),Declaration!D63,0)</f>
        <v>0</v>
      </c>
      <c r="C46" s="105" t="str">
        <f t="shared" ca="1" si="3"/>
        <v>Declare if all applicable Tin smelter information has been provided on Declaration tab cell D63</v>
      </c>
      <c r="D46" s="114" t="str">
        <f>IF(H46=1,"Click here to answer question 7 for Tin","")</f>
        <v>Click here to answer question 7 for Tin</v>
      </c>
      <c r="E46" s="87" t="s">
        <v>918</v>
      </c>
      <c r="F46" s="110">
        <f>F26</f>
        <v>1</v>
      </c>
      <c r="G46" s="84">
        <f t="shared" si="5"/>
        <v>1</v>
      </c>
      <c r="H46" s="85">
        <f t="shared" si="6"/>
        <v>1</v>
      </c>
      <c r="I46" s="181" t="str">
        <f ca="1">OFFSET(L!$C$1,MATCH("Checker"&amp;"Comp",L!$A:$A,0)-1,SL,,)</f>
        <v>Complete</v>
      </c>
      <c r="J46" s="22" t="str">
        <f ca="1">OFFSET(L!$C$1,MATCH("Checker"&amp;ADDRESS(ROW(),COLUMN(),4),L!$A:$A,0)-1,SL,,)</f>
        <v>Declare if all applicable Tin smelter information has been provided on Declaration tab cell D63</v>
      </c>
    </row>
    <row r="47" spans="1:10" ht="39">
      <c r="A47" s="106" t="str">
        <f ca="1">Declaration!B64</f>
        <v>Gold  (*)</v>
      </c>
      <c r="B47" s="105">
        <f>IF(AND($B$17="Yes",$B$22="Yes"),Declaration!D64,0)</f>
        <v>0</v>
      </c>
      <c r="C47" s="105" t="str">
        <f t="shared" ca="1" si="3"/>
        <v>Declare if all applicable Gold smelter information has been provided on Declaration tab cell D64</v>
      </c>
      <c r="D47" s="114" t="str">
        <f>IF(H47=1,"Click here to answer question 7 for Gold","")</f>
        <v>Click here to answer question 7 for Gold</v>
      </c>
      <c r="E47" s="87" t="s">
        <v>918</v>
      </c>
      <c r="F47" s="110">
        <f>F27</f>
        <v>1</v>
      </c>
      <c r="G47" s="84">
        <f t="shared" si="5"/>
        <v>1</v>
      </c>
      <c r="H47" s="85">
        <f t="shared" si="6"/>
        <v>1</v>
      </c>
      <c r="I47" s="181" t="str">
        <f ca="1">OFFSET(L!$C$1,MATCH("Checker"&amp;"Comp",L!$A:$A,0)-1,SL,,)</f>
        <v>Complete</v>
      </c>
      <c r="J47" s="22" t="str">
        <f ca="1">OFFSET(L!$C$1,MATCH("Checker"&amp;ADDRESS(ROW(),COLUMN(),4),L!$A:$A,0)-1,SL,,)</f>
        <v>Declare if all applicable Gold smelter information has been provided on Declaration tab cell D64</v>
      </c>
    </row>
    <row r="48" spans="1:10" ht="39">
      <c r="A48" s="106" t="str">
        <f ca="1">Declaration!B65</f>
        <v>Tungsten  (*)</v>
      </c>
      <c r="B48" s="105">
        <f>IF(AND($B$18="Yes",$B$23="Yes"),Declaration!D65,0)</f>
        <v>0</v>
      </c>
      <c r="C48" s="105" t="str">
        <f t="shared" ca="1" si="3"/>
        <v>Declare if all applicable Tungsten smelter information has been provided on Declaration tab cell D65</v>
      </c>
      <c r="D48" s="114" t="str">
        <f>IF(H48=1,"Click here to answer question 7 for Tungsten","")</f>
        <v>Click here to answer question 7 for Tungsten</v>
      </c>
      <c r="E48" s="87" t="s">
        <v>918</v>
      </c>
      <c r="F48" s="110">
        <f>F28</f>
        <v>1</v>
      </c>
      <c r="G48" s="84">
        <f t="shared" si="5"/>
        <v>1</v>
      </c>
      <c r="H48" s="85">
        <f t="shared" si="6"/>
        <v>1</v>
      </c>
      <c r="I48" s="181" t="str">
        <f ca="1">OFFSET(L!$C$1,MATCH("Checker"&amp;"Comp",L!$A:$A,0)-1,SL,,)</f>
        <v>Complete</v>
      </c>
      <c r="J48" s="22" t="str">
        <f ca="1">OFFSET(L!$C$1,MATCH("Checker"&amp;ADDRESS(ROW(),COLUMN(),4),L!$A:$A,0)-1,SL,,)</f>
        <v>Declare if all applicable Tungsten smelter information has been provided on Declaration tab cell D65</v>
      </c>
    </row>
    <row r="49" spans="1:12" ht="25.5">
      <c r="A49" s="105" t="str">
        <f ca="1">Declaration!B68</f>
        <v>Question</v>
      </c>
      <c r="B49" s="108"/>
      <c r="C49" s="108"/>
      <c r="D49" s="112"/>
      <c r="E49" s="87" t="s">
        <v>509</v>
      </c>
      <c r="F49" s="109"/>
      <c r="G49" s="109"/>
      <c r="H49" s="109"/>
    </row>
    <row r="50" spans="1:12" ht="39">
      <c r="A50" s="105" t="str">
        <f ca="1">Declaration!B69</f>
        <v>A. Have you established a conflict minerals sourcing policy? (*)</v>
      </c>
      <c r="B50" s="105">
        <f>Declaration!D69</f>
        <v>0</v>
      </c>
      <c r="C50" s="105" t="str">
        <f t="shared" ca="1" si="3"/>
        <v>Answer if your company has a DRC conflict-free sourcing policy on the Declaration tab cell D69</v>
      </c>
      <c r="D50" s="111" t="str">
        <f>IF(H50=1,"Click here to answer question (A)","")</f>
        <v>Click here to answer question (A)</v>
      </c>
      <c r="E50" s="87" t="s">
        <v>1437</v>
      </c>
      <c r="F50" s="110">
        <f>IF(SUM(F$25:F$28)=0,0,1)</f>
        <v>1</v>
      </c>
      <c r="G50" s="84">
        <f t="shared" si="5"/>
        <v>1</v>
      </c>
      <c r="H50" s="85">
        <f t="shared" si="6"/>
        <v>1</v>
      </c>
      <c r="I50" s="181" t="str">
        <f ca="1">OFFSET(L!$C$1,MATCH("Checker"&amp;"Comp",L!$A:$A,0)-1,SL,,)</f>
        <v>Complete</v>
      </c>
      <c r="J50" s="22" t="str">
        <f ca="1">OFFSET(L!$C$1,MATCH("Checker"&amp;ADDRESS(ROW(),COLUMN(),4),L!$A:$A,0)-1,SL,,)</f>
        <v>Answer if your company has a DRC conflict-free sourcing policy on the Declaration tab cell D69</v>
      </c>
    </row>
    <row r="51" spans="1:12" ht="54.75" customHeight="1">
      <c r="A51" s="105" t="str">
        <f ca="1">Declaration!B71</f>
        <v>B. Is your conflict minerals sourcing policy publicly available on your website? (Note – If yes, the user shall specify the URL in the comment field.) (*)</v>
      </c>
      <c r="B51" s="105">
        <f>Declaration!D71</f>
        <v>0</v>
      </c>
      <c r="C51" s="105" t="str">
        <f t="shared" ca="1" si="3"/>
        <v>Answer if your company has made your DRC conflict-free sourcing policy publically available on your website on the Declaration tab cell D71</v>
      </c>
      <c r="D51" s="111" t="str">
        <f>IF(H51=1,"Click here to answer question (B)","")</f>
        <v>Click here to answer question (B)</v>
      </c>
      <c r="E51" s="87" t="s">
        <v>1437</v>
      </c>
      <c r="F51" s="110">
        <f t="shared" ref="F51:F60" si="7">F$50</f>
        <v>1</v>
      </c>
      <c r="G51" s="84">
        <f t="shared" si="5"/>
        <v>1</v>
      </c>
      <c r="H51" s="85">
        <f t="shared" si="6"/>
        <v>1</v>
      </c>
      <c r="I51" s="181" t="str">
        <f ca="1">OFFSET(L!$C$1,MATCH("Checker"&amp;"Comp",L!$A:$A,0)-1,SL,,)</f>
        <v>Complete</v>
      </c>
      <c r="J51" s="22" t="str">
        <f ca="1">OFFSET(L!$C$1,MATCH("Checker"&amp;ADDRESS(ROW(),COLUMN(),4),L!$A:$A,0)-1,SL,,)</f>
        <v>Answer if your company has made your DRC conflict-free sourcing policy publically available on your website on the Declaration tab cell D71</v>
      </c>
    </row>
    <row r="52" spans="1:12" ht="38.450000000000003" customHeight="1">
      <c r="A52" s="105" t="s">
        <v>6</v>
      </c>
      <c r="B52" s="105">
        <f>Declaration!G71</f>
        <v>0</v>
      </c>
      <c r="C52" s="105" t="str">
        <f ca="1">IF(H52=1,J52,I52)</f>
        <v>Complete</v>
      </c>
      <c r="D52" s="111" t="str">
        <f>IF(H52=1,"Click here to specify URL for question (B)","")</f>
        <v/>
      </c>
      <c r="E52" s="87"/>
      <c r="F52" s="110">
        <f>IF(AND(F51=1,B51="Yes"),1,0)</f>
        <v>0</v>
      </c>
      <c r="G52" s="84">
        <f>IF(LEN(B52)&gt;1,0,1)</f>
        <v>1</v>
      </c>
      <c r="H52" s="85">
        <f t="shared" si="6"/>
        <v>0</v>
      </c>
      <c r="I52" s="181" t="str">
        <f ca="1">OFFSET(L!$C$1,MATCH("Checker"&amp;"Comp",L!$A:$A,0)-1,SL,,)</f>
        <v>Complete</v>
      </c>
      <c r="J52" s="174" t="str">
        <f ca="1">OFFSET(L!$C$1,MATCH("Checker"&amp;ADDRESS(ROW(),COLUMN(),4),L!$A:$A,0)-1,SL,,)</f>
        <v>Enter the URL in Declaration worksheet cell G71 if you answer "Yes" for question B. The format of the URL should be "www.companyname.com"</v>
      </c>
    </row>
    <row r="53" spans="1:12" ht="39">
      <c r="A53" s="105" t="str">
        <f ca="1">Declaration!B73</f>
        <v>C. Do you require your direct suppliers to be DRC conflict-free? (*)</v>
      </c>
      <c r="B53" s="105">
        <f>Declaration!D73</f>
        <v>0</v>
      </c>
      <c r="C53" s="105" t="str">
        <f t="shared" ca="1" si="3"/>
        <v>Answer if you require your direct suppliers to be DRC conflict-free on the Declaration tab cell D73</v>
      </c>
      <c r="D53" s="111" t="str">
        <f>IF(H53=1,"Click here to answer question (C)","")</f>
        <v>Click here to answer question (C)</v>
      </c>
      <c r="E53" s="87" t="s">
        <v>1437</v>
      </c>
      <c r="F53" s="110">
        <f t="shared" si="7"/>
        <v>1</v>
      </c>
      <c r="G53" s="84">
        <f t="shared" si="5"/>
        <v>1</v>
      </c>
      <c r="H53" s="85">
        <f t="shared" si="6"/>
        <v>1</v>
      </c>
      <c r="I53" s="181" t="str">
        <f ca="1">OFFSET(L!$C$1,MATCH("Checker"&amp;"Comp",L!$A:$A,0)-1,SL,,)</f>
        <v>Complete</v>
      </c>
      <c r="J53" s="22" t="str">
        <f ca="1">OFFSET(L!$C$1,MATCH("Checker"&amp;ADDRESS(ROW(),COLUMN(),4),L!$A:$A,0)-1,SL,,)</f>
        <v>Answer if you require your direct suppliers to be DRC conflict-free on the Declaration tab cell D73</v>
      </c>
    </row>
    <row r="54" spans="1:12" ht="51">
      <c r="A54" s="105" t="str">
        <f ca="1">Declaration!B75</f>
        <v>D. Do you require your direct suppliers to source the 3TG from smelters whose due diligence practices have been validated by an independent third party audit program? (*)</v>
      </c>
      <c r="B54" s="105">
        <f>Declaration!D75</f>
        <v>0</v>
      </c>
      <c r="C54" s="105" t="str">
        <f ca="1">IF(H54=1,J54,I54)</f>
        <v>Answer if you require your direct suppliers to source from smelters validated as DRC conflict-free using the Responsible Minerals Assurance Process conformant smelter list on Declaration tab cell D75</v>
      </c>
      <c r="D54" s="111" t="str">
        <f>IF(H54=1,"Click here to answer question (D)","")</f>
        <v>Click here to answer question (D)</v>
      </c>
      <c r="E54" s="87" t="s">
        <v>1437</v>
      </c>
      <c r="F54" s="110">
        <f t="shared" si="7"/>
        <v>1</v>
      </c>
      <c r="G54" s="84">
        <f t="shared" si="5"/>
        <v>1</v>
      </c>
      <c r="H54" s="85">
        <f t="shared" si="6"/>
        <v>1</v>
      </c>
      <c r="I54" s="181" t="str">
        <f ca="1">OFFSET(L!$C$1,MATCH("Checker"&amp;"Comp",L!$A:$A,0)-1,SL,,)</f>
        <v>Complete</v>
      </c>
      <c r="J54" s="22" t="str">
        <f ca="1">OFFSET(L!$C$1,MATCH("Checker"&amp;ADDRESS(ROW(),COLUMN(),4),L!$A:$A,0)-1,SL,,)</f>
        <v>Answer if you require your direct suppliers to source from smelters validated as DRC conflict-free using the Responsible Minerals Assurance Process conformant smelter list on Declaration tab cell D75</v>
      </c>
    </row>
    <row r="55" spans="1:12" ht="39">
      <c r="A55" s="105" t="str">
        <f ca="1">Declaration!B77</f>
        <v>E. Have you implemented due diligence measures for conflict-free sourcing? (*)</v>
      </c>
      <c r="B55" s="105">
        <f>Declaration!D77</f>
        <v>0</v>
      </c>
      <c r="C55" s="105" t="str">
        <f t="shared" ca="1" si="3"/>
        <v>Answer if you have implemented conflict-free minerals sourcing due diligence measures on Declaration tab cell D77</v>
      </c>
      <c r="D55" s="111" t="str">
        <f>IF(H55=1,"Click here to answer question (E)","")</f>
        <v>Click here to answer question (E)</v>
      </c>
      <c r="E55" s="87" t="s">
        <v>1437</v>
      </c>
      <c r="F55" s="110">
        <f t="shared" si="7"/>
        <v>1</v>
      </c>
      <c r="G55" s="84">
        <f t="shared" si="5"/>
        <v>1</v>
      </c>
      <c r="H55" s="85">
        <f t="shared" si="6"/>
        <v>1</v>
      </c>
      <c r="I55" s="181" t="str">
        <f ca="1">OFFSET(L!$C$1,MATCH("Checker"&amp;"Comp",L!$A:$A,0)-1,SL,,)</f>
        <v>Complete</v>
      </c>
      <c r="J55" s="22" t="str">
        <f ca="1">OFFSET(L!$C$1,MATCH("Checker"&amp;ADDRESS(ROW(),COLUMN(),4),L!$A:$A,0)-1,SL,,)</f>
        <v>Answer if you have implemented conflict-free minerals sourcing due diligence measures on Declaration tab cell D77</v>
      </c>
    </row>
    <row r="56" spans="1:12" ht="39">
      <c r="A56" s="105" t="str">
        <f ca="1">Declaration!B79</f>
        <v>F. Does your company conduct Conflict Minerals survey(s) of your relevant supplier(s)? (*)</v>
      </c>
      <c r="B56" s="105">
        <f>Declaration!D79</f>
        <v>0</v>
      </c>
      <c r="C56" s="105" t="str">
        <f t="shared" ca="1" si="3"/>
        <v>Answer if you request your suppliers to fill out this Conflict Minerals Reporting Template on Declaration tab cell D79</v>
      </c>
      <c r="D56" s="111" t="str">
        <f>IF(H56=1,"Click here to answer question (F)","")</f>
        <v>Click here to answer question (F)</v>
      </c>
      <c r="E56" s="87" t="s">
        <v>1437</v>
      </c>
      <c r="F56" s="110">
        <f t="shared" si="7"/>
        <v>1</v>
      </c>
      <c r="G56" s="84">
        <f t="shared" si="5"/>
        <v>1</v>
      </c>
      <c r="H56" s="85">
        <f t="shared" si="6"/>
        <v>1</v>
      </c>
      <c r="I56" s="181" t="str">
        <f ca="1">OFFSET(L!$C$1,MATCH("Checker"&amp;"Comp",L!$A:$A,0)-1,SL,,)</f>
        <v>Complete</v>
      </c>
      <c r="J56" s="22" t="str">
        <f ca="1">OFFSET(L!$C$1,MATCH("Checker"&amp;ADDRESS(ROW(),COLUMN(),4),L!$A:$A,0)-1,SL,,)</f>
        <v>Answer if you request your suppliers to fill out this Conflict Minerals Reporting Template on Declaration tab cell D79</v>
      </c>
    </row>
    <row r="57" spans="1:12" ht="15" hidden="1">
      <c r="A57" s="105"/>
      <c r="B57" s="105"/>
      <c r="C57" s="105"/>
      <c r="D57" s="111"/>
      <c r="E57" s="87"/>
      <c r="F57" s="110"/>
      <c r="G57" s="84"/>
      <c r="H57" s="85"/>
      <c r="I57" s="181"/>
    </row>
    <row r="58" spans="1:12" ht="39">
      <c r="A58" s="105" t="str">
        <f ca="1">Declaration!B81</f>
        <v>G. Do you review due diligence information received from your suppliers against your company’s expectations? (*)</v>
      </c>
      <c r="B58" s="105">
        <f>Declaration!D81</f>
        <v>0</v>
      </c>
      <c r="C58" s="105" t="str">
        <f t="shared" ca="1" si="3"/>
        <v>Answer if you verify responses from your suppliers against your company's expectations on Declaration tab cell D83</v>
      </c>
      <c r="D58" s="111" t="str">
        <f>IF(H58=1,"Click here to answer question (G)","")</f>
        <v>Click here to answer question (G)</v>
      </c>
      <c r="E58" s="87" t="s">
        <v>1437</v>
      </c>
      <c r="F58" s="110">
        <f t="shared" si="7"/>
        <v>1</v>
      </c>
      <c r="G58" s="84">
        <f t="shared" si="5"/>
        <v>1</v>
      </c>
      <c r="H58" s="85">
        <f t="shared" si="6"/>
        <v>1</v>
      </c>
      <c r="I58" s="181" t="str">
        <f ca="1">OFFSET(L!$C$1,MATCH("Checker"&amp;"Comp",L!$A:$A,0)-1,SL,,)</f>
        <v>Complete</v>
      </c>
      <c r="J58" s="22" t="str">
        <f ca="1">OFFSET(L!$C$1,MATCH("Checker"&amp;ADDRESS(ROW(),COLUMN(),4),L!$A:$A,0)-1,SL,,)</f>
        <v>Answer if you verify responses from your suppliers against your company's expectations on Declaration tab cell D83</v>
      </c>
    </row>
    <row r="59" spans="1:12" ht="39">
      <c r="A59" s="105" t="str">
        <f ca="1">Declaration!B83</f>
        <v>H. Does your review process include corrective action management? (*)</v>
      </c>
      <c r="B59" s="105">
        <f>Declaration!D83</f>
        <v>0</v>
      </c>
      <c r="C59" s="105" t="str">
        <f t="shared" ca="1" si="3"/>
        <v>Answer if your verification process includes corrective action management on Declaration tab cell D85</v>
      </c>
      <c r="D59" s="111" t="str">
        <f>IF(H59=1,"Click here to answer question (H)","")</f>
        <v>Click here to answer question (H)</v>
      </c>
      <c r="E59" s="87" t="s">
        <v>1437</v>
      </c>
      <c r="F59" s="110">
        <f t="shared" si="7"/>
        <v>1</v>
      </c>
      <c r="G59" s="84">
        <f t="shared" si="5"/>
        <v>1</v>
      </c>
      <c r="H59" s="85">
        <f t="shared" si="6"/>
        <v>1</v>
      </c>
      <c r="I59" s="181" t="str">
        <f ca="1">OFFSET(L!$C$1,MATCH("Checker"&amp;"Comp",L!$A:$A,0)-1,SL,,)</f>
        <v>Complete</v>
      </c>
      <c r="J59" s="22" t="str">
        <f ca="1">OFFSET(L!$C$1,MATCH("Checker"&amp;ADDRESS(ROW(),COLUMN(),4),L!$A:$A,0)-1,SL,,)</f>
        <v>Answer if your verification process includes corrective action management on Declaration tab cell D85</v>
      </c>
    </row>
    <row r="60" spans="1:12" ht="39">
      <c r="A60" s="105" t="str">
        <f ca="1">Declaration!B85</f>
        <v>I. Is your company required to file an annual conflict minerals disclosure with the SEC? (*)</v>
      </c>
      <c r="B60" s="105">
        <f>Declaration!D85</f>
        <v>0</v>
      </c>
      <c r="C60" s="105" t="str">
        <f t="shared" ca="1" si="3"/>
        <v>Answer if you are subject to the SEC Disclosure requirement on Declaration tab cell D87</v>
      </c>
      <c r="D60" s="111" t="str">
        <f>IF(H60=1,"Click here to answer question (I)","")</f>
        <v>Click here to answer question (I)</v>
      </c>
      <c r="E60" s="87" t="s">
        <v>1437</v>
      </c>
      <c r="F60" s="110">
        <f t="shared" si="7"/>
        <v>1</v>
      </c>
      <c r="G60" s="84">
        <f t="shared" si="5"/>
        <v>1</v>
      </c>
      <c r="H60" s="85">
        <f t="shared" si="6"/>
        <v>1</v>
      </c>
      <c r="I60" s="181" t="str">
        <f ca="1">OFFSET(L!$C$1,MATCH("Checker"&amp;"Comp",L!$A:$A,0)-1,SL,,)</f>
        <v>Complete</v>
      </c>
      <c r="J60" s="22" t="str">
        <f ca="1">OFFSET(L!$C$1,MATCH("Checker"&amp;ADDRESS(ROW(),COLUMN(),4),L!$A:$A,0)-1,SL,,)</f>
        <v>Answer if you are subject to the SEC Disclosure requirement on Declaration tab cell D87</v>
      </c>
    </row>
    <row r="61" spans="1:12" ht="39">
      <c r="A61" s="106" t="s">
        <v>1385</v>
      </c>
      <c r="B61" s="105" t="str">
        <f>IF(G61=1,"No products or item numbers listed","One or more product / item numbers have been provided")</f>
        <v>No products or item numbers listed</v>
      </c>
      <c r="C61" s="105" t="str">
        <f t="shared" ca="1" si="3"/>
        <v>Complete</v>
      </c>
      <c r="D61" s="111" t="str">
        <f>IF(H61=1,"Click here to enter detail on Product List tab","")</f>
        <v/>
      </c>
      <c r="E61" s="87" t="s">
        <v>1437</v>
      </c>
      <c r="F61" s="110">
        <f>IF(B5=Declaration!Q9,1,0)</f>
        <v>0</v>
      </c>
      <c r="G61" s="84">
        <f>IF('Product List'!B6="",1,0)</f>
        <v>1</v>
      </c>
      <c r="H61" s="85">
        <f t="shared" si="6"/>
        <v>0</v>
      </c>
      <c r="I61" s="181" t="str">
        <f ca="1">OFFSET(L!$C$1,MATCH("Checker"&amp;"Comp",L!$A:$A,0)-1,SL,,)</f>
        <v>Complete</v>
      </c>
      <c r="J61" s="22" t="str">
        <f ca="1">OFFSET(L!$C$1,MATCH("Checker"&amp;ADDRESS(ROW(),COLUMN(),4),L!$A:$A,0)-1,SL,,)</f>
        <v>If applicable, provide 1 or more Products or Item Numbers this declaration applies to. From Declaration tab select hyperlink in cell 6H1 to enter Product List tab</v>
      </c>
    </row>
    <row r="62" spans="1:12" ht="39">
      <c r="A62" s="105" t="s">
        <v>2116</v>
      </c>
      <c r="B62" s="105"/>
      <c r="C62" s="105" t="str">
        <f ca="1">IF(K62=1,L62,IF(B15="No","Not Required",IF(G62=0,I62,J62)))</f>
        <v>Please answer Question 1 / Question 2 on Declaration tab</v>
      </c>
      <c r="D62" s="111" t="str">
        <f>IF(H62=0,"","Click here to provide smelter information")</f>
        <v>Click here to provide smelter information</v>
      </c>
      <c r="E62" s="87" t="s">
        <v>1437</v>
      </c>
      <c r="F62" s="110">
        <f>F25</f>
        <v>1</v>
      </c>
      <c r="G62" s="84">
        <f>IF(AND(COUNTIF(SmelterIdetifiedForMetal,"Tantalum")&gt;0,COUNTIF('Smelter List'!AB$5:AB$2493,"Tantalum?*")&gt;0),0,1)</f>
        <v>1</v>
      </c>
      <c r="H62" s="85">
        <f t="shared" si="6"/>
        <v>1</v>
      </c>
      <c r="I62" s="181" t="str">
        <f ca="1">OFFSET(L!$C$1,MATCH("Checker"&amp;"Comp",L!$A:$A,0)-1,SL,,)</f>
        <v>Complete</v>
      </c>
      <c r="J62" s="22" t="str">
        <f ca="1">OFFSET(L!$C$1,MATCH("Checker"&amp;ADDRESS(ROW(),COLUMN(),4),L!$A:$A,0)-1,SL,,)</f>
        <v>Provide list of tantalum smelters contributing material to supply chain on Smelter List tab</v>
      </c>
      <c r="K62" s="188">
        <f>IF(H15+H20&gt;0,1,0)</f>
        <v>1</v>
      </c>
      <c r="L62" s="22" t="str">
        <f ca="1">OFFSET(L!$C$1,MATCH("Checker"&amp;ADDRESS(ROW(),COLUMN(),4),L!$A:$A,0)-1,SL,,)</f>
        <v>Please answer Question 1 / Question 2 on Declaration tab</v>
      </c>
    </row>
    <row r="63" spans="1:12" ht="39">
      <c r="A63" s="105" t="s">
        <v>2117</v>
      </c>
      <c r="B63" s="105"/>
      <c r="C63" s="105" t="str">
        <f ca="1">IF(K63=1,L63,IF(B16="No","Not Required",IF(G63=0,I63,J63)))</f>
        <v>Please answer Question 1 / Question 2 on Declaration tab</v>
      </c>
      <c r="D63" s="111" t="str">
        <f>IF(H63=0,"","Click here to provide smelter information")</f>
        <v>Click here to provide smelter information</v>
      </c>
      <c r="E63" s="87" t="s">
        <v>918</v>
      </c>
      <c r="F63" s="110">
        <f>F26</f>
        <v>1</v>
      </c>
      <c r="G63" s="84">
        <f>IF(AND(COUNTIF(SmelterIdetifiedForMetal,"Tin")&gt;0,COUNTIF('Smelter List'!AB$5:AB$2493,"Tin?*")&gt;0),0,1)</f>
        <v>1</v>
      </c>
      <c r="H63" s="85">
        <f t="shared" si="6"/>
        <v>1</v>
      </c>
      <c r="I63" s="181" t="str">
        <f ca="1">OFFSET(L!$C$1,MATCH("Checker"&amp;"Comp",L!$A:$A,0)-1,SL,,)</f>
        <v>Complete</v>
      </c>
      <c r="J63" s="22" t="str">
        <f ca="1">OFFSET(L!$C$1,MATCH("Checker"&amp;ADDRESS(ROW(),COLUMN(),4),L!$A:$A,0)-1,SL,,)</f>
        <v>Provide list of tin smelters contributing material to supply chain on Smelter List tab</v>
      </c>
      <c r="K63" s="188">
        <f>IF(H16+H21&gt;0,1,0)</f>
        <v>1</v>
      </c>
      <c r="L63" s="22" t="str">
        <f ca="1">OFFSET(L!$C$1,MATCH("Checker"&amp;ADDRESS(ROW(),COLUMN(),4),L!$A:$A,0)-1,SL,,)</f>
        <v>Please answer Question 1 / Question 2 on Declaration tab</v>
      </c>
    </row>
    <row r="64" spans="1:12" ht="39">
      <c r="A64" s="105" t="s">
        <v>2118</v>
      </c>
      <c r="B64" s="105"/>
      <c r="C64" s="105" t="str">
        <f ca="1">IF(K64=1,L64,IF(B17="No","Not Required",IF(G64=0,I64,J64)))</f>
        <v>Please answer Question 1 / Question 2 on Declaration tab</v>
      </c>
      <c r="D64" s="111" t="str">
        <f>IF(H64=0,"","Click here to provide smelter information")</f>
        <v>Click here to provide smelter information</v>
      </c>
      <c r="E64" s="87" t="s">
        <v>918</v>
      </c>
      <c r="F64" s="110">
        <f>F27</f>
        <v>1</v>
      </c>
      <c r="G64" s="84">
        <f>IF(AND(COUNTIF(SmelterIdetifiedForMetal,"Gold")&gt;0,COUNTIF('Smelter List'!AB$5:AB$2493,"Gold?*")&gt;0),0,1)</f>
        <v>1</v>
      </c>
      <c r="H64" s="85">
        <f t="shared" si="6"/>
        <v>1</v>
      </c>
      <c r="I64" s="181" t="str">
        <f ca="1">OFFSET(L!$C$1,MATCH("Checker"&amp;"Comp",L!$A:$A,0)-1,SL,,)</f>
        <v>Complete</v>
      </c>
      <c r="J64" s="22" t="str">
        <f ca="1">OFFSET(L!$C$1,MATCH("Checker"&amp;ADDRESS(ROW(),COLUMN(),4),L!$A:$A,0)-1,SL,,)</f>
        <v>Provide list of gold smelters contributing material to supply chain on Smelter List tab</v>
      </c>
      <c r="K64" s="188">
        <f>IF(H17+H22&gt;0,1,0)</f>
        <v>1</v>
      </c>
      <c r="L64" s="22" t="str">
        <f ca="1">OFFSET(L!$C$1,MATCH("Checker"&amp;ADDRESS(ROW(),COLUMN(),4),L!$A:$A,0)-1,SL,,)</f>
        <v>Please answer Question 1 / Question 2 on Declaration tab</v>
      </c>
    </row>
    <row r="65" spans="1:12" ht="39">
      <c r="A65" s="105" t="s">
        <v>2119</v>
      </c>
      <c r="B65" s="105"/>
      <c r="C65" s="105" t="str">
        <f ca="1">IF(K65=1,L65,IF(B18="No","Not Required",IF(G65=0,I65,J65)))</f>
        <v>Please answer Question 1 / Question 2 on Declaration tab</v>
      </c>
      <c r="D65" s="111" t="str">
        <f>IF(H65=0,"","Click here to provide smelter information")</f>
        <v>Click here to provide smelter information</v>
      </c>
      <c r="E65" s="87" t="s">
        <v>918</v>
      </c>
      <c r="F65" s="110">
        <f>F28</f>
        <v>1</v>
      </c>
      <c r="G65" s="84">
        <f>IF(AND(COUNTIF(SmelterIdetifiedForMetal,"Tungsten")&gt;0,COUNTIF('Smelter List'!AB$5:AB$2493,"Tungsten?*")&gt;0),0,1)</f>
        <v>1</v>
      </c>
      <c r="H65" s="85">
        <f t="shared" si="6"/>
        <v>1</v>
      </c>
      <c r="I65" s="181" t="str">
        <f ca="1">OFFSET(L!$C$1,MATCH("Checker"&amp;"Comp",L!$A:$A,0)-1,SL,,)</f>
        <v>Complete</v>
      </c>
      <c r="J65" s="22" t="str">
        <f ca="1">OFFSET(L!$C$1,MATCH("Checker"&amp;ADDRESS(ROW(),COLUMN(),4),L!$A:$A,0)-1,SL,,)</f>
        <v>Provide list of tungsten smelters contributing material to supply chain on Smelter List tab</v>
      </c>
      <c r="K65" s="188">
        <f>IF(H18+H23&gt;0,1,0)</f>
        <v>1</v>
      </c>
      <c r="L65" s="22" t="str">
        <f ca="1">OFFSET(L!$C$1,MATCH("Checker"&amp;ADDRESS(ROW(),COLUMN(),4),L!$A:$A,0)-1,SL,,)</f>
        <v>Please answer Question 1 / Question 2 on Declaration tab</v>
      </c>
    </row>
    <row r="66" spans="1:12" ht="25.5">
      <c r="A66" s="195" t="s">
        <v>2984</v>
      </c>
      <c r="B66" s="105"/>
      <c r="C66" s="195" t="str">
        <f>IF(F66=0,J66,IF(G66=0,I66,L66))</f>
        <v>N/A</v>
      </c>
      <c r="D66" s="111"/>
      <c r="E66" s="87"/>
      <c r="F66" s="110">
        <f>IF(COUNTIF('Smelter List'!C5:C2493,"Smelter not listed")=0,0,1)</f>
        <v>0</v>
      </c>
      <c r="G66" s="84">
        <f ca="1">IF(OR(SUMPRODUCT(('Smelter List'!C5:C2493="Smelter not listed")*('Smelter List'!D5:D2493=""))&gt;0,SUMPRODUCT(('Smelter List'!C5:C2493="Smelter not listed")*('Smelter List'!E5:E2493=""))&gt;0),1,0)</f>
        <v>0</v>
      </c>
      <c r="H66" s="85">
        <f ca="1">F66*G66</f>
        <v>0</v>
      </c>
      <c r="I66" s="181" t="str">
        <f ca="1">OFFSET(L!$C$1,MATCH("Checker"&amp;"Comp",L!$A:$A,0)-1,SL,,)</f>
        <v>Complete</v>
      </c>
      <c r="J66" s="22" t="s">
        <v>2985</v>
      </c>
      <c r="K66" s="188"/>
      <c r="L66" s="22" t="s">
        <v>2986</v>
      </c>
    </row>
    <row r="67" spans="1:12">
      <c r="H67" s="22">
        <f ca="1">SUM(H4:H66)</f>
        <v>50</v>
      </c>
    </row>
    <row r="68" spans="1:12">
      <c r="A68" s="24"/>
    </row>
    <row r="69" spans="1:12">
      <c r="A69" s="24"/>
    </row>
    <row r="70" spans="1:12">
      <c r="A70" s="24"/>
    </row>
  </sheetData>
  <sheetProtection password="E31B" sheet="1" objects="1" scenarios="1" formatColumns="0" formatRows="0"/>
  <customSheetViews>
    <customSheetView guid="{51531B83-BDD7-4890-A744-04812A317369}" scale="70" showGridLines="0" zeroValues="0" fitToPage="1" hiddenRows="1" hiddenColumns="1">
      <pane xSplit="1" ySplit="3" topLeftCell="B4" activePane="bottomRight" state="frozen"/>
      <selection pane="bottomRight" activeCell="A4" sqref="A4"/>
      <pageMargins left="0.70866141732283472" right="0.70866141732283472" top="0.74803149606299213" bottom="0.74803149606299213" header="0.31496062992125984" footer="0.31496062992125984"/>
      <pageSetup scale="36" orientation="portrait" r:id="rId1"/>
    </customSheetView>
  </customSheetViews>
  <mergeCells count="1">
    <mergeCell ref="A1:C1"/>
  </mergeCells>
  <phoneticPr fontId="28"/>
  <conditionalFormatting sqref="B62">
    <cfRule type="expression" dxfId="23" priority="337" stopIfTrue="1">
      <formula>IF(F62=0,TRUE)</formula>
    </cfRule>
  </conditionalFormatting>
  <conditionalFormatting sqref="A5:A13">
    <cfRule type="expression" dxfId="22" priority="45" stopIfTrue="1">
      <formula>$F5=0</formula>
    </cfRule>
    <cfRule type="expression" dxfId="21" priority="46" stopIfTrue="1">
      <formula>AND($F5=1,$G5=0)</formula>
    </cfRule>
    <cfRule type="expression" dxfId="20" priority="47" stopIfTrue="1">
      <formula>AND($F5&lt;&gt;0,$G5&lt;&gt;0)</formula>
    </cfRule>
  </conditionalFormatting>
  <conditionalFormatting sqref="B61">
    <cfRule type="expression" dxfId="19" priority="43" stopIfTrue="1">
      <formula>$F61=0</formula>
    </cfRule>
  </conditionalFormatting>
  <conditionalFormatting sqref="D52">
    <cfRule type="expression" dxfId="18" priority="354" stopIfTrue="1">
      <formula>$H$52=0</formula>
    </cfRule>
  </conditionalFormatting>
  <conditionalFormatting sqref="B63">
    <cfRule type="expression" dxfId="17" priority="35" stopIfTrue="1">
      <formula>IF(F63=0,TRUE)</formula>
    </cfRule>
  </conditionalFormatting>
  <conditionalFormatting sqref="B64">
    <cfRule type="expression" dxfId="16" priority="31" stopIfTrue="1">
      <formula>IF(F64=0,TRUE)</formula>
    </cfRule>
  </conditionalFormatting>
  <conditionalFormatting sqref="B65:B66">
    <cfRule type="expression" dxfId="15" priority="27" stopIfTrue="1">
      <formula>IF(F65=0,TRUE)</formula>
    </cfRule>
  </conditionalFormatting>
  <conditionalFormatting sqref="C66">
    <cfRule type="expression" dxfId="14" priority="9" stopIfTrue="1">
      <formula>C66="Not Required"</formula>
    </cfRule>
    <cfRule type="expression" dxfId="13" priority="17" stopIfTrue="1">
      <formula>OR(C66="Complete",C66="填写", C66="記入",C66="완료",C66="Complétez",C66="Concluído",C66="Vollständig",C66="Completare",C66="Doldurun")</formula>
    </cfRule>
  </conditionalFormatting>
  <conditionalFormatting sqref="A66">
    <cfRule type="expression" dxfId="12" priority="10" stopIfTrue="1">
      <formula>C66="Not Required"</formula>
    </cfRule>
    <cfRule type="expression" dxfId="11" priority="18" stopIfTrue="1">
      <formula>OR(C66="Complete",C66="填写", C66="記入",C66="완료",C66="Complétez",C66="Concluído",C66="Vollständig",C66="Completare",C66="Doldurun")</formula>
    </cfRule>
  </conditionalFormatting>
  <conditionalFormatting sqref="A4 A15:A18 A50:A61 C15:C18 A20:A23 C25:C28 A35:A38 A40:A43 C50:C61 C20:C23 A30:A33 C35:C38 C40:C43 A25:A28 C30:C33 C45:C48 A45:A48 C4:C13">
    <cfRule type="expression" dxfId="10" priority="343" stopIfTrue="1">
      <formula>$F4=0</formula>
    </cfRule>
    <cfRule type="expression" dxfId="9" priority="344" stopIfTrue="1">
      <formula>$H4=0</formula>
    </cfRule>
    <cfRule type="expression" dxfId="8" priority="345" stopIfTrue="1">
      <formula>$H4=1</formula>
    </cfRule>
  </conditionalFormatting>
  <conditionalFormatting sqref="C66 A66">
    <cfRule type="expression" dxfId="7" priority="7" stopIfTrue="1">
      <formula>IF(AND($F$66=1,$G$66=1),TRUE,FALSE)</formula>
    </cfRule>
  </conditionalFormatting>
  <conditionalFormatting sqref="A62:A65">
    <cfRule type="expression" dxfId="6" priority="4" stopIfTrue="1">
      <formula>$F62=0</formula>
    </cfRule>
    <cfRule type="expression" dxfId="5" priority="5" stopIfTrue="1">
      <formula>$H62=0</formula>
    </cfRule>
    <cfRule type="expression" dxfId="4" priority="6" stopIfTrue="1">
      <formula>$H62=1</formula>
    </cfRule>
  </conditionalFormatting>
  <conditionalFormatting sqref="C62:C65">
    <cfRule type="expression" dxfId="3" priority="1" stopIfTrue="1">
      <formula>$F62=0</formula>
    </cfRule>
    <cfRule type="expression" dxfId="2" priority="2" stopIfTrue="1">
      <formula>$H62=0</formula>
    </cfRule>
    <cfRule type="expression" dxfId="1" priority="3" stopIfTrue="1">
      <formula>$H62=1</formula>
    </cfRule>
  </conditionalFormatting>
  <hyperlinks>
    <hyperlink ref="A2" location="Declaration!A1" display="Click here to return to Declaration tab" xr:uid="{00000000-0004-0000-0500-000000000000}"/>
    <hyperlink ref="C2" location="'Product List'!A1" display="'Product List'!A1" xr:uid="{00000000-0004-0000-0500-000001000000}"/>
    <hyperlink ref="D4" location="Declaration!B8" display="Declaration!B8" xr:uid="{00000000-0004-0000-0500-000002000000}"/>
    <hyperlink ref="D5" location="Declaration!B9" display="Declaration!B9" xr:uid="{00000000-0004-0000-0500-000003000000}"/>
    <hyperlink ref="D10" location="Declaration!B18" display="Declaration!B18" xr:uid="{00000000-0004-0000-0500-000004000000}"/>
    <hyperlink ref="D11" location="Declaration!B20" display="Declaration!B20" xr:uid="{00000000-0004-0000-0500-000005000000}"/>
    <hyperlink ref="D13" location="Declaration!B22" display="Declaration!B22" xr:uid="{00000000-0004-0000-0500-000006000000}"/>
    <hyperlink ref="D15" location="Declaration!B26" display="Declaration!B26" xr:uid="{00000000-0004-0000-0500-000007000000}"/>
    <hyperlink ref="D16" location="Declaration!B27" display="Declaration!B27" xr:uid="{00000000-0004-0000-0500-000008000000}"/>
    <hyperlink ref="D17" location="Declaration!B28" display="Declaration!B28" xr:uid="{00000000-0004-0000-0500-000009000000}"/>
    <hyperlink ref="D18" location="Declaration!B29" display="Declaration!B29" xr:uid="{00000000-0004-0000-0500-00000A000000}"/>
    <hyperlink ref="D20" location="Declaration!B32" display="Declaration!B32" xr:uid="{00000000-0004-0000-0500-00000B000000}"/>
    <hyperlink ref="D21" location="Declaration!B33" display="Declaration!B33" xr:uid="{00000000-0004-0000-0500-00000C000000}"/>
    <hyperlink ref="D22" location="Declaration!B34" display="Declaration!B34" xr:uid="{00000000-0004-0000-0500-00000D000000}"/>
    <hyperlink ref="D23" location="Declaration!B35" display="Declaration!B35" xr:uid="{00000000-0004-0000-0500-00000E000000}"/>
    <hyperlink ref="D25" location="Declaration!B38" display="Declaration!B38" xr:uid="{00000000-0004-0000-0500-00000F000000}"/>
    <hyperlink ref="D26" location="Declaration!B39" display="Declaration!B39" xr:uid="{00000000-0004-0000-0500-000010000000}"/>
    <hyperlink ref="D27" location="Declaration!B40" display="Declaration!B40" xr:uid="{00000000-0004-0000-0500-000011000000}"/>
    <hyperlink ref="D28" location="Declaration!B41" display="Declaration!B41" xr:uid="{00000000-0004-0000-0500-000012000000}"/>
    <hyperlink ref="D35" location="Declaration!B50" display="Declaration!B50" xr:uid="{00000000-0004-0000-0500-000013000000}"/>
    <hyperlink ref="D36" location="Declaration!B51" display="Declaration!B51" xr:uid="{00000000-0004-0000-0500-000014000000}"/>
    <hyperlink ref="D37" location="Declaration!B52" display="Declaration!B52" xr:uid="{00000000-0004-0000-0500-000015000000}"/>
    <hyperlink ref="D38" location="Declaration!B53" display="Declaration!B53" xr:uid="{00000000-0004-0000-0500-000016000000}"/>
    <hyperlink ref="D40" location="Declaration!B56" display="Declaration!B56" xr:uid="{00000000-0004-0000-0500-000017000000}"/>
    <hyperlink ref="D41" location="Declaration!B57" display="Declaration!B57" xr:uid="{00000000-0004-0000-0500-000018000000}"/>
    <hyperlink ref="D42" location="Declaration!B58" display="Declaration!B58" xr:uid="{00000000-0004-0000-0500-000019000000}"/>
    <hyperlink ref="D43" location="Declaration!B59" display="Declaration!B59" xr:uid="{00000000-0004-0000-0500-00001A000000}"/>
    <hyperlink ref="D45" location="Declaration!B62" display="Declaration!B62" xr:uid="{00000000-0004-0000-0500-00001B000000}"/>
    <hyperlink ref="D46" location="Declaration!B63" display="Declaration!B63" xr:uid="{00000000-0004-0000-0500-00001C000000}"/>
    <hyperlink ref="D47" location="Declaration!B64" display="Declaration!B64" xr:uid="{00000000-0004-0000-0500-00001D000000}"/>
    <hyperlink ref="D48" location="Declaration!B65" display="Declaration!B65" xr:uid="{00000000-0004-0000-0500-00001E000000}"/>
    <hyperlink ref="D50" location="Declaration!B69" display="Declaration!B69" xr:uid="{00000000-0004-0000-0500-00001F000000}"/>
    <hyperlink ref="D51" location="Declaration!B71" display="Declaration!B71" xr:uid="{00000000-0004-0000-0500-000020000000}"/>
    <hyperlink ref="D53" location="Declaration!B73" display="Declaration!B73" xr:uid="{00000000-0004-0000-0500-000021000000}"/>
    <hyperlink ref="D54" location="Declaration!B75" display="Declaration!B75" xr:uid="{00000000-0004-0000-0500-000022000000}"/>
    <hyperlink ref="D55" location="Declaration!B77" display="Declaration!B77" xr:uid="{00000000-0004-0000-0500-000023000000}"/>
    <hyperlink ref="D56" location="Declaration!B79" display="Declaration!B79" xr:uid="{00000000-0004-0000-0500-000024000000}"/>
    <hyperlink ref="D59" location="Declaration!B83" display="Declaration!B83" xr:uid="{00000000-0004-0000-0500-000025000000}"/>
    <hyperlink ref="D60" location="Declaration!B85" display="Declaration!B85" xr:uid="{00000000-0004-0000-0500-000026000000}"/>
    <hyperlink ref="D6" location="Declaration!B10" display="Declaration!B10" xr:uid="{00000000-0004-0000-0500-000027000000}"/>
    <hyperlink ref="B2" location="'Smelter List'!A1" display="'Smelter List'!A1" xr:uid="{00000000-0004-0000-0500-000028000000}"/>
    <hyperlink ref="D61" location="'Product List'!A1" display="'Product List'!A1" xr:uid="{00000000-0004-0000-0500-000029000000}"/>
    <hyperlink ref="D62" location="'Smelter List'!A1" display="'Smelter List'!A1" xr:uid="{00000000-0004-0000-0500-00002A000000}"/>
    <hyperlink ref="D30" location="Declaration!B44" display="Declaration!B44" xr:uid="{00000000-0004-0000-0500-00002B000000}"/>
    <hyperlink ref="D31" location="Declaration!B45" display="Declaration!B45" xr:uid="{00000000-0004-0000-0500-00002C000000}"/>
    <hyperlink ref="D32" location="Declaration!B46" display="Declaration!B46" xr:uid="{00000000-0004-0000-0500-00002D000000}"/>
    <hyperlink ref="D33" location="Declaration!B47" display="Declaration!B47" xr:uid="{00000000-0004-0000-0500-00002E000000}"/>
    <hyperlink ref="D12" location="Declaration!B21" display="Declaration!B21" xr:uid="{00000000-0004-0000-0500-00002F000000}"/>
    <hyperlink ref="D7:D9" location="Declaration!B8" display="Declaration!B8" xr:uid="{00000000-0004-0000-0500-000030000000}"/>
    <hyperlink ref="D7" location="Declaration!B15" display="Declaration!B15" xr:uid="{00000000-0004-0000-0500-000031000000}"/>
    <hyperlink ref="D8" location="Declaration!B16" display="Declaration!B16" xr:uid="{00000000-0004-0000-0500-000032000000}"/>
    <hyperlink ref="D9" location="Declaration!B17" display="Declaration!B17" xr:uid="{00000000-0004-0000-0500-000033000000}"/>
    <hyperlink ref="D52" location="Declaration!G71" display="Declaration!G71" xr:uid="{00000000-0004-0000-0500-000034000000}"/>
    <hyperlink ref="D63" location="'Smelter List'!A1" display="'Smelter List'!A1" xr:uid="{00000000-0004-0000-0500-000035000000}"/>
    <hyperlink ref="D64" location="'Smelter List'!A1" display="'Smelter List'!A1" xr:uid="{00000000-0004-0000-0500-000036000000}"/>
    <hyperlink ref="D65" location="'Smelter List'!A1" display="'Smelter List'!A1" xr:uid="{00000000-0004-0000-0500-000037000000}"/>
    <hyperlink ref="D58" location="Declaration!B81" display="Declaration!B81" xr:uid="{00000000-0004-0000-0500-000038000000}"/>
  </hyperlinks>
  <pageMargins left="0.70866141732283472" right="0.70866141732283472" top="0.74803149606299213" bottom="0.74803149606299213" header="0.31496062992125984" footer="0.31496062992125984"/>
  <pageSetup scale="36" orientation="portrait" r:id="rId2"/>
  <drawing r:id="rId3"/>
  <legacyDrawing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tabColor rgb="FF92D050"/>
    <pageSetUpPr fitToPage="1"/>
  </sheetPr>
  <dimension ref="A1:F1002"/>
  <sheetViews>
    <sheetView showGridLines="0" zoomScaleNormal="100" zoomScalePageLayoutView="70" workbookViewId="0">
      <pane xSplit="2" ySplit="5" topLeftCell="C6" activePane="bottomRight" state="frozen"/>
      <selection pane="topRight" activeCell="C1" sqref="C1"/>
      <selection pane="bottomLeft" activeCell="A6" sqref="A6"/>
      <selection pane="bottomRight" activeCell="D5" sqref="D5"/>
    </sheetView>
  </sheetViews>
  <sheetFormatPr defaultColWidth="8.875" defaultRowHeight="12.75"/>
  <cols>
    <col min="1" max="1" width="3.125" style="120" customWidth="1"/>
    <col min="2" max="2" width="39.875" style="121" customWidth="1"/>
    <col min="3" max="3" width="39.875" style="120" customWidth="1"/>
    <col min="4" max="4" width="58.875" style="120" customWidth="1"/>
    <col min="5" max="5" width="1.625" style="120" customWidth="1"/>
    <col min="6" max="6" width="9" customWidth="1"/>
    <col min="7" max="16384" width="8.875" style="26"/>
  </cols>
  <sheetData>
    <row r="1" spans="1:6" ht="35.1" customHeight="1" thickTop="1">
      <c r="A1" s="442" t="str">
        <f ca="1">OFFSET(L!$C$1,MATCH("Product List"&amp;ADDRESS(ROW(),COLUMN(),4),L!$A:$A,0)-1,SL,,)</f>
        <v>Completion required only if reporting level "Product (or List of Products)" selected on the 'Declaration' worksheet.</v>
      </c>
      <c r="B1" s="443"/>
      <c r="C1" s="443"/>
      <c r="D1" s="443"/>
      <c r="E1" s="149"/>
    </row>
    <row r="2" spans="1:6">
      <c r="A2" s="29"/>
      <c r="B2" s="151"/>
      <c r="C2" s="151"/>
      <c r="D2"/>
      <c r="E2" s="30"/>
    </row>
    <row r="3" spans="1:6">
      <c r="A3" s="29"/>
      <c r="B3" s="151"/>
      <c r="C3" s="151"/>
      <c r="D3" s="151"/>
      <c r="E3" s="30"/>
    </row>
    <row r="4" spans="1:6" ht="15.75" customHeight="1">
      <c r="A4" s="29"/>
      <c r="B4" s="441" t="s">
        <v>1014</v>
      </c>
      <c r="C4" s="441"/>
      <c r="D4" s="441"/>
      <c r="E4" s="30"/>
    </row>
    <row r="5" spans="1:6" ht="15.75">
      <c r="A5" s="164"/>
      <c r="B5" s="166" t="str">
        <f ca="1">OFFSET(L!$C$1,MATCH("Product List"&amp;ADDRESS(ROW(),COLUMN(),4),L!$A:$A,0)-1,SL,,)</f>
        <v>Manufacturer’s Product Number (*)</v>
      </c>
      <c r="C5" s="166" t="str">
        <f ca="1">OFFSET(L!$C$1,MATCH("Product List"&amp;ADDRESS(ROW(),COLUMN(),4),L!$A:$A,0)-1,SL,,)</f>
        <v>Manufacturer’s Product Name</v>
      </c>
      <c r="D5" s="88" t="str">
        <f ca="1">OFFSET(L!$C$1,MATCH("Product List"&amp;ADDRESS(ROW(),COLUMN(),4),L!$A:$A,0)-1,SL,,)</f>
        <v>Comments</v>
      </c>
      <c r="E5" s="30"/>
    </row>
    <row r="6" spans="1:6" s="33" customFormat="1" ht="15.75">
      <c r="A6" s="161"/>
      <c r="B6" s="152"/>
      <c r="C6" s="115"/>
      <c r="D6" s="115"/>
      <c r="E6" s="32"/>
      <c r="F6"/>
    </row>
    <row r="7" spans="1:6" s="33" customFormat="1" ht="15.75">
      <c r="A7" s="162"/>
      <c r="B7" s="152"/>
      <c r="C7" s="115"/>
      <c r="D7" s="115"/>
      <c r="E7" s="32"/>
      <c r="F7"/>
    </row>
    <row r="8" spans="1:6" s="33" customFormat="1" ht="15.75">
      <c r="A8" s="162"/>
      <c r="B8" s="152"/>
      <c r="C8" s="115"/>
      <c r="D8" s="115"/>
      <c r="E8" s="32"/>
      <c r="F8"/>
    </row>
    <row r="9" spans="1:6" s="33" customFormat="1" ht="15.75">
      <c r="A9" s="162"/>
      <c r="B9" s="152"/>
      <c r="C9" s="115"/>
      <c r="D9" s="115"/>
      <c r="E9" s="32"/>
      <c r="F9"/>
    </row>
    <row r="10" spans="1:6" s="33" customFormat="1" ht="15.75">
      <c r="A10" s="162"/>
      <c r="B10" s="152"/>
      <c r="C10" s="115"/>
      <c r="D10" s="115"/>
      <c r="E10" s="32"/>
      <c r="F10"/>
    </row>
    <row r="11" spans="1:6" s="33" customFormat="1" ht="15.75">
      <c r="A11" s="162"/>
      <c r="B11" s="152"/>
      <c r="C11" s="115"/>
      <c r="D11" s="115"/>
      <c r="E11" s="32"/>
      <c r="F11"/>
    </row>
    <row r="12" spans="1:6" s="33" customFormat="1" ht="15.75">
      <c r="A12" s="162"/>
      <c r="B12" s="152"/>
      <c r="C12" s="115"/>
      <c r="D12" s="115"/>
      <c r="E12" s="32"/>
      <c r="F12"/>
    </row>
    <row r="13" spans="1:6" s="33" customFormat="1" ht="15.75">
      <c r="A13" s="162"/>
      <c r="B13" s="152"/>
      <c r="C13" s="115"/>
      <c r="D13" s="115"/>
      <c r="E13" s="32"/>
      <c r="F13"/>
    </row>
    <row r="14" spans="1:6" s="33" customFormat="1" ht="15.75">
      <c r="A14" s="162"/>
      <c r="B14" s="152"/>
      <c r="C14" s="115"/>
      <c r="D14" s="115"/>
      <c r="E14" s="32"/>
      <c r="F14"/>
    </row>
    <row r="15" spans="1:6" s="33" customFormat="1" ht="15.75">
      <c r="A15" s="162"/>
      <c r="B15" s="152"/>
      <c r="C15" s="115"/>
      <c r="D15" s="115"/>
      <c r="E15" s="32"/>
      <c r="F15"/>
    </row>
    <row r="16" spans="1:6" s="33" customFormat="1" ht="15.75">
      <c r="A16" s="162"/>
      <c r="B16" s="152"/>
      <c r="C16" s="115"/>
      <c r="D16" s="115"/>
      <c r="E16" s="32"/>
      <c r="F16"/>
    </row>
    <row r="17" spans="1:6" s="33" customFormat="1" ht="15.75">
      <c r="A17" s="162"/>
      <c r="B17" s="152"/>
      <c r="C17" s="115"/>
      <c r="D17" s="115"/>
      <c r="E17" s="32"/>
      <c r="F17"/>
    </row>
    <row r="18" spans="1:6" s="33" customFormat="1" ht="15.75">
      <c r="A18" s="162"/>
      <c r="B18" s="152"/>
      <c r="C18" s="115"/>
      <c r="D18" s="115"/>
      <c r="E18" s="32"/>
      <c r="F18"/>
    </row>
    <row r="19" spans="1:6" s="33" customFormat="1" ht="15.75">
      <c r="A19" s="162"/>
      <c r="B19" s="152"/>
      <c r="C19" s="115"/>
      <c r="D19" s="115"/>
      <c r="E19" s="32"/>
      <c r="F19"/>
    </row>
    <row r="20" spans="1:6" s="33" customFormat="1" ht="15.75">
      <c r="A20" s="162"/>
      <c r="B20" s="152"/>
      <c r="C20" s="115"/>
      <c r="D20" s="115"/>
      <c r="E20" s="32"/>
      <c r="F20"/>
    </row>
    <row r="21" spans="1:6" s="33" customFormat="1" ht="15.75">
      <c r="A21" s="162"/>
      <c r="B21" s="152"/>
      <c r="C21" s="115"/>
      <c r="D21" s="115"/>
      <c r="E21" s="32"/>
      <c r="F21"/>
    </row>
    <row r="22" spans="1:6" s="33" customFormat="1" ht="15.75">
      <c r="A22" s="162"/>
      <c r="B22" s="152"/>
      <c r="C22" s="115"/>
      <c r="D22" s="115"/>
      <c r="E22" s="32"/>
      <c r="F22"/>
    </row>
    <row r="23" spans="1:6" s="33" customFormat="1" ht="15.75">
      <c r="A23" s="162"/>
      <c r="B23" s="152"/>
      <c r="C23" s="115"/>
      <c r="D23" s="115"/>
      <c r="E23" s="32"/>
      <c r="F23"/>
    </row>
    <row r="24" spans="1:6" s="33" customFormat="1" ht="15.75">
      <c r="A24" s="162"/>
      <c r="B24" s="152"/>
      <c r="C24" s="115"/>
      <c r="D24" s="115"/>
      <c r="E24" s="32"/>
      <c r="F24"/>
    </row>
    <row r="25" spans="1:6" s="33" customFormat="1" ht="15.75">
      <c r="A25" s="162"/>
      <c r="B25" s="152"/>
      <c r="C25" s="115"/>
      <c r="D25" s="115"/>
      <c r="E25" s="32"/>
      <c r="F25"/>
    </row>
    <row r="26" spans="1:6" s="33" customFormat="1" ht="15.75">
      <c r="A26" s="162"/>
      <c r="B26" s="152"/>
      <c r="C26" s="115"/>
      <c r="D26" s="115"/>
      <c r="E26" s="32"/>
      <c r="F26"/>
    </row>
    <row r="27" spans="1:6" s="33" customFormat="1" ht="15.75">
      <c r="A27" s="162"/>
      <c r="B27" s="152"/>
      <c r="C27" s="115"/>
      <c r="D27" s="115"/>
      <c r="E27" s="32"/>
      <c r="F27"/>
    </row>
    <row r="28" spans="1:6" s="33" customFormat="1" ht="15.75">
      <c r="A28" s="162"/>
      <c r="B28" s="152"/>
      <c r="C28" s="115"/>
      <c r="D28" s="115"/>
      <c r="E28" s="32"/>
      <c r="F28"/>
    </row>
    <row r="29" spans="1:6" s="33" customFormat="1" ht="15.75">
      <c r="A29" s="162"/>
      <c r="B29" s="152"/>
      <c r="C29" s="115"/>
      <c r="D29" s="115"/>
      <c r="E29" s="32"/>
      <c r="F29"/>
    </row>
    <row r="30" spans="1:6" s="33" customFormat="1" ht="15.75">
      <c r="A30" s="162"/>
      <c r="B30" s="152"/>
      <c r="C30" s="115"/>
      <c r="D30" s="115"/>
      <c r="E30" s="32"/>
      <c r="F30"/>
    </row>
    <row r="31" spans="1:6" s="33" customFormat="1" ht="15.75">
      <c r="A31" s="162"/>
      <c r="B31" s="152"/>
      <c r="C31" s="115"/>
      <c r="D31" s="115"/>
      <c r="E31" s="32"/>
      <c r="F31"/>
    </row>
    <row r="32" spans="1:6" s="33" customFormat="1" ht="15.75">
      <c r="A32" s="162"/>
      <c r="B32" s="152"/>
      <c r="C32" s="115"/>
      <c r="D32" s="115"/>
      <c r="E32" s="32"/>
      <c r="F32"/>
    </row>
    <row r="33" spans="1:6" s="33" customFormat="1" ht="15.75">
      <c r="A33" s="162"/>
      <c r="B33" s="152"/>
      <c r="C33" s="115"/>
      <c r="D33" s="115"/>
      <c r="E33" s="32"/>
      <c r="F33"/>
    </row>
    <row r="34" spans="1:6" s="33" customFormat="1" ht="15.75">
      <c r="A34" s="162"/>
      <c r="B34" s="152"/>
      <c r="C34" s="115"/>
      <c r="D34" s="115"/>
      <c r="E34" s="32"/>
      <c r="F34"/>
    </row>
    <row r="35" spans="1:6" s="33" customFormat="1" ht="15.75">
      <c r="A35" s="162"/>
      <c r="B35" s="152"/>
      <c r="C35" s="115"/>
      <c r="D35" s="115"/>
      <c r="E35" s="32"/>
      <c r="F35"/>
    </row>
    <row r="36" spans="1:6" s="33" customFormat="1" ht="15.75">
      <c r="A36" s="162"/>
      <c r="B36" s="152"/>
      <c r="C36" s="115"/>
      <c r="D36" s="115"/>
      <c r="E36" s="32"/>
      <c r="F36"/>
    </row>
    <row r="37" spans="1:6" s="33" customFormat="1" ht="15.75">
      <c r="A37" s="162"/>
      <c r="B37" s="152"/>
      <c r="C37" s="115"/>
      <c r="D37" s="115"/>
      <c r="E37" s="32"/>
      <c r="F37"/>
    </row>
    <row r="38" spans="1:6" s="33" customFormat="1" ht="15.75">
      <c r="A38" s="162"/>
      <c r="B38" s="152"/>
      <c r="C38" s="115"/>
      <c r="D38" s="115"/>
      <c r="E38" s="32"/>
      <c r="F38"/>
    </row>
    <row r="39" spans="1:6" s="33" customFormat="1" ht="15.75">
      <c r="A39" s="162"/>
      <c r="B39" s="152"/>
      <c r="C39" s="115"/>
      <c r="D39" s="115"/>
      <c r="E39" s="32"/>
      <c r="F39"/>
    </row>
    <row r="40" spans="1:6" s="33" customFormat="1" ht="15.75">
      <c r="A40" s="162"/>
      <c r="B40" s="152"/>
      <c r="C40" s="115"/>
      <c r="D40" s="115"/>
      <c r="E40" s="32"/>
      <c r="F40"/>
    </row>
    <row r="41" spans="1:6" s="33" customFormat="1" ht="15.75">
      <c r="A41" s="162"/>
      <c r="B41" s="152"/>
      <c r="C41" s="115"/>
      <c r="D41" s="115"/>
      <c r="E41" s="32"/>
      <c r="F41"/>
    </row>
    <row r="42" spans="1:6" s="33" customFormat="1" ht="15.75">
      <c r="A42" s="162"/>
      <c r="B42" s="152"/>
      <c r="C42" s="115"/>
      <c r="D42" s="115"/>
      <c r="E42" s="32"/>
      <c r="F42"/>
    </row>
    <row r="43" spans="1:6" s="33" customFormat="1" ht="15.75">
      <c r="A43" s="162"/>
      <c r="B43" s="152"/>
      <c r="C43" s="115"/>
      <c r="D43" s="115"/>
      <c r="E43" s="32"/>
      <c r="F43"/>
    </row>
    <row r="44" spans="1:6" s="33" customFormat="1" ht="15.75">
      <c r="A44" s="162"/>
      <c r="B44" s="152"/>
      <c r="C44" s="115"/>
      <c r="D44" s="115"/>
      <c r="E44" s="32"/>
      <c r="F44"/>
    </row>
    <row r="45" spans="1:6" s="33" customFormat="1" ht="15.75">
      <c r="A45" s="162"/>
      <c r="B45" s="152"/>
      <c r="C45" s="115"/>
      <c r="D45" s="115"/>
      <c r="E45" s="32"/>
      <c r="F45"/>
    </row>
    <row r="46" spans="1:6" s="33" customFormat="1" ht="15.75">
      <c r="A46" s="162"/>
      <c r="B46" s="152"/>
      <c r="C46" s="115"/>
      <c r="D46" s="115"/>
      <c r="E46" s="32"/>
      <c r="F46"/>
    </row>
    <row r="47" spans="1:6" s="33" customFormat="1" ht="15.75">
      <c r="A47" s="162"/>
      <c r="B47" s="152"/>
      <c r="C47" s="115"/>
      <c r="D47" s="115"/>
      <c r="E47" s="32"/>
      <c r="F47"/>
    </row>
    <row r="48" spans="1:6" s="33" customFormat="1" ht="15.75">
      <c r="A48" s="162"/>
      <c r="B48" s="152"/>
      <c r="C48" s="115"/>
      <c r="D48" s="115"/>
      <c r="E48" s="32"/>
      <c r="F48"/>
    </row>
    <row r="49" spans="1:6" s="33" customFormat="1" ht="15.75">
      <c r="A49" s="162"/>
      <c r="B49" s="152"/>
      <c r="C49" s="115"/>
      <c r="D49" s="115"/>
      <c r="E49" s="32"/>
      <c r="F49"/>
    </row>
    <row r="50" spans="1:6" s="33" customFormat="1" ht="15.75">
      <c r="A50" s="162"/>
      <c r="B50" s="152"/>
      <c r="C50" s="115"/>
      <c r="D50" s="115"/>
      <c r="E50" s="32"/>
      <c r="F50"/>
    </row>
    <row r="51" spans="1:6" s="33" customFormat="1" ht="15.75">
      <c r="A51" s="162"/>
      <c r="B51" s="152"/>
      <c r="C51" s="115"/>
      <c r="D51" s="115"/>
      <c r="E51" s="32"/>
      <c r="F51"/>
    </row>
    <row r="52" spans="1:6" s="33" customFormat="1" ht="15.75">
      <c r="A52" s="162"/>
      <c r="B52" s="152"/>
      <c r="C52" s="115"/>
      <c r="D52" s="115"/>
      <c r="E52" s="32"/>
      <c r="F52"/>
    </row>
    <row r="53" spans="1:6" s="33" customFormat="1" ht="15.75">
      <c r="A53" s="162"/>
      <c r="B53" s="152"/>
      <c r="C53" s="115"/>
      <c r="D53" s="115"/>
      <c r="E53" s="32"/>
      <c r="F53"/>
    </row>
    <row r="54" spans="1:6" s="33" customFormat="1" ht="15.75">
      <c r="A54" s="162"/>
      <c r="B54" s="152"/>
      <c r="C54" s="115"/>
      <c r="D54" s="115"/>
      <c r="E54" s="32"/>
      <c r="F54"/>
    </row>
    <row r="55" spans="1:6" s="33" customFormat="1" ht="15.75">
      <c r="A55" s="162"/>
      <c r="B55" s="152"/>
      <c r="C55" s="115"/>
      <c r="D55" s="115"/>
      <c r="E55" s="32"/>
      <c r="F55"/>
    </row>
    <row r="56" spans="1:6" s="33" customFormat="1" ht="15.75">
      <c r="A56" s="162"/>
      <c r="B56" s="152"/>
      <c r="C56" s="115"/>
      <c r="D56" s="115"/>
      <c r="E56" s="32"/>
      <c r="F56"/>
    </row>
    <row r="57" spans="1:6" s="33" customFormat="1" ht="15.75">
      <c r="A57" s="162"/>
      <c r="B57" s="152"/>
      <c r="C57" s="115"/>
      <c r="D57" s="115"/>
      <c r="E57" s="32"/>
      <c r="F57"/>
    </row>
    <row r="58" spans="1:6" s="33" customFormat="1" ht="15.75">
      <c r="A58" s="162"/>
      <c r="B58" s="152"/>
      <c r="C58" s="115"/>
      <c r="D58" s="115"/>
      <c r="E58" s="32"/>
      <c r="F58"/>
    </row>
    <row r="59" spans="1:6" s="33" customFormat="1" ht="15.75">
      <c r="A59" s="162"/>
      <c r="B59" s="152"/>
      <c r="C59" s="115"/>
      <c r="D59" s="115"/>
      <c r="E59" s="32"/>
      <c r="F59"/>
    </row>
    <row r="60" spans="1:6" s="33" customFormat="1" ht="15.75">
      <c r="A60" s="162"/>
      <c r="B60" s="152"/>
      <c r="C60" s="115"/>
      <c r="D60" s="115"/>
      <c r="E60" s="32"/>
      <c r="F60"/>
    </row>
    <row r="61" spans="1:6" s="33" customFormat="1" ht="15.75">
      <c r="A61" s="162"/>
      <c r="B61" s="152"/>
      <c r="C61" s="115"/>
      <c r="D61" s="115"/>
      <c r="E61" s="32"/>
      <c r="F61"/>
    </row>
    <row r="62" spans="1:6" s="33" customFormat="1" ht="15.75">
      <c r="A62" s="162"/>
      <c r="B62" s="152"/>
      <c r="C62" s="115"/>
      <c r="D62" s="115"/>
      <c r="E62" s="32"/>
      <c r="F62"/>
    </row>
    <row r="63" spans="1:6" s="33" customFormat="1" ht="15.75">
      <c r="A63" s="162"/>
      <c r="B63" s="152"/>
      <c r="C63" s="115"/>
      <c r="D63" s="115"/>
      <c r="E63" s="32"/>
      <c r="F63"/>
    </row>
    <row r="64" spans="1:6" s="33" customFormat="1" ht="15.75">
      <c r="A64" s="162"/>
      <c r="B64" s="152"/>
      <c r="C64" s="115"/>
      <c r="D64" s="115"/>
      <c r="E64" s="32"/>
      <c r="F64"/>
    </row>
    <row r="65" spans="1:6" s="33" customFormat="1" ht="15.75">
      <c r="A65" s="162"/>
      <c r="B65" s="152"/>
      <c r="C65" s="115"/>
      <c r="D65" s="115"/>
      <c r="E65" s="32"/>
      <c r="F65"/>
    </row>
    <row r="66" spans="1:6" s="33" customFormat="1" ht="15.75">
      <c r="A66" s="162"/>
      <c r="B66" s="152"/>
      <c r="C66" s="115"/>
      <c r="D66" s="115"/>
      <c r="E66" s="32"/>
      <c r="F66"/>
    </row>
    <row r="67" spans="1:6" s="33" customFormat="1" ht="15.75">
      <c r="A67" s="162"/>
      <c r="B67" s="152"/>
      <c r="C67" s="115"/>
      <c r="D67" s="115"/>
      <c r="E67" s="32"/>
      <c r="F67"/>
    </row>
    <row r="68" spans="1:6" s="33" customFormat="1" ht="15.75">
      <c r="A68" s="162"/>
      <c r="B68" s="152"/>
      <c r="C68" s="115"/>
      <c r="D68" s="115"/>
      <c r="E68" s="32"/>
      <c r="F68"/>
    </row>
    <row r="69" spans="1:6" s="33" customFormat="1" ht="15.75">
      <c r="A69" s="162"/>
      <c r="B69" s="152"/>
      <c r="C69" s="115"/>
      <c r="D69" s="115"/>
      <c r="E69" s="32"/>
      <c r="F69"/>
    </row>
    <row r="70" spans="1:6" s="33" customFormat="1" ht="15.75">
      <c r="A70" s="162"/>
      <c r="B70" s="152"/>
      <c r="C70" s="115"/>
      <c r="D70" s="115"/>
      <c r="E70" s="32"/>
      <c r="F70"/>
    </row>
    <row r="71" spans="1:6" s="33" customFormat="1" ht="15.75">
      <c r="A71" s="162"/>
      <c r="B71" s="152"/>
      <c r="C71" s="115"/>
      <c r="D71" s="115"/>
      <c r="E71" s="32"/>
      <c r="F71"/>
    </row>
    <row r="72" spans="1:6" s="33" customFormat="1" ht="15.75">
      <c r="A72" s="162"/>
      <c r="B72" s="152"/>
      <c r="C72" s="115"/>
      <c r="D72" s="115"/>
      <c r="E72" s="32"/>
      <c r="F72"/>
    </row>
    <row r="73" spans="1:6" s="33" customFormat="1" ht="15.75">
      <c r="A73" s="162"/>
      <c r="B73" s="152"/>
      <c r="C73" s="115"/>
      <c r="D73" s="115"/>
      <c r="E73" s="32"/>
      <c r="F73"/>
    </row>
    <row r="74" spans="1:6" s="33" customFormat="1" ht="15.75">
      <c r="A74" s="162"/>
      <c r="B74" s="152"/>
      <c r="C74" s="115"/>
      <c r="D74" s="115"/>
      <c r="E74" s="32"/>
      <c r="F74"/>
    </row>
    <row r="75" spans="1:6" s="33" customFormat="1" ht="15.75">
      <c r="A75" s="162"/>
      <c r="B75" s="152"/>
      <c r="C75" s="115"/>
      <c r="D75" s="115"/>
      <c r="E75" s="32"/>
      <c r="F75"/>
    </row>
    <row r="76" spans="1:6" s="33" customFormat="1" ht="15.75">
      <c r="A76" s="162"/>
      <c r="B76" s="152"/>
      <c r="C76" s="115"/>
      <c r="D76" s="115"/>
      <c r="E76" s="32"/>
      <c r="F76"/>
    </row>
    <row r="77" spans="1:6" s="33" customFormat="1" ht="15.75">
      <c r="A77" s="162"/>
      <c r="B77" s="152"/>
      <c r="C77" s="115"/>
      <c r="D77" s="115"/>
      <c r="E77" s="32"/>
      <c r="F77"/>
    </row>
    <row r="78" spans="1:6" s="33" customFormat="1" ht="15.75">
      <c r="A78" s="162"/>
      <c r="B78" s="152"/>
      <c r="C78" s="115"/>
      <c r="D78" s="115"/>
      <c r="E78" s="32"/>
      <c r="F78"/>
    </row>
    <row r="79" spans="1:6" s="33" customFormat="1" ht="15.75">
      <c r="A79" s="162"/>
      <c r="B79" s="152"/>
      <c r="C79" s="115"/>
      <c r="D79" s="115"/>
      <c r="E79" s="32"/>
      <c r="F79"/>
    </row>
    <row r="80" spans="1:6" s="33" customFormat="1" ht="15.75">
      <c r="A80" s="162"/>
      <c r="B80" s="152"/>
      <c r="C80" s="115"/>
      <c r="D80" s="115"/>
      <c r="E80" s="32"/>
      <c r="F80"/>
    </row>
    <row r="81" spans="1:6" s="33" customFormat="1" ht="15.75">
      <c r="A81" s="162"/>
      <c r="B81" s="152"/>
      <c r="C81" s="115"/>
      <c r="D81" s="115"/>
      <c r="E81" s="32"/>
      <c r="F81"/>
    </row>
    <row r="82" spans="1:6" s="33" customFormat="1" ht="15.75">
      <c r="A82" s="162"/>
      <c r="B82" s="152"/>
      <c r="C82" s="115"/>
      <c r="D82" s="115"/>
      <c r="E82" s="32"/>
      <c r="F82"/>
    </row>
    <row r="83" spans="1:6" s="33" customFormat="1" ht="15.75">
      <c r="A83" s="162"/>
      <c r="B83" s="152"/>
      <c r="C83" s="115"/>
      <c r="D83" s="115"/>
      <c r="E83" s="32"/>
      <c r="F83"/>
    </row>
    <row r="84" spans="1:6" s="33" customFormat="1" ht="15.75">
      <c r="A84" s="162"/>
      <c r="B84" s="152"/>
      <c r="C84" s="115"/>
      <c r="D84" s="115"/>
      <c r="E84" s="32"/>
      <c r="F84"/>
    </row>
    <row r="85" spans="1:6" s="33" customFormat="1" ht="15.75">
      <c r="A85" s="162"/>
      <c r="B85" s="152"/>
      <c r="C85" s="115"/>
      <c r="D85" s="115"/>
      <c r="E85" s="32"/>
      <c r="F85"/>
    </row>
    <row r="86" spans="1:6" s="33" customFormat="1" ht="15.75">
      <c r="A86" s="162"/>
      <c r="B86" s="152"/>
      <c r="C86" s="115"/>
      <c r="D86" s="115"/>
      <c r="E86" s="32"/>
      <c r="F86"/>
    </row>
    <row r="87" spans="1:6" s="33" customFormat="1" ht="15.75">
      <c r="A87" s="162"/>
      <c r="B87" s="152"/>
      <c r="C87" s="115"/>
      <c r="D87" s="115"/>
      <c r="E87" s="32"/>
      <c r="F87"/>
    </row>
    <row r="88" spans="1:6" s="33" customFormat="1" ht="15.75">
      <c r="A88" s="162"/>
      <c r="B88" s="152"/>
      <c r="C88" s="115"/>
      <c r="D88" s="115"/>
      <c r="E88" s="32"/>
      <c r="F88"/>
    </row>
    <row r="89" spans="1:6" s="33" customFormat="1" ht="15.75">
      <c r="A89" s="162"/>
      <c r="B89" s="152"/>
      <c r="C89" s="115"/>
      <c r="D89" s="115"/>
      <c r="E89" s="32"/>
      <c r="F89"/>
    </row>
    <row r="90" spans="1:6" s="33" customFormat="1" ht="15.75">
      <c r="A90" s="162"/>
      <c r="B90" s="152"/>
      <c r="C90" s="115"/>
      <c r="D90" s="115"/>
      <c r="E90" s="32"/>
      <c r="F90"/>
    </row>
    <row r="91" spans="1:6" s="33" customFormat="1" ht="15.75">
      <c r="A91" s="162"/>
      <c r="B91" s="152"/>
      <c r="C91" s="115"/>
      <c r="D91" s="115"/>
      <c r="E91" s="32"/>
      <c r="F91"/>
    </row>
    <row r="92" spans="1:6" s="33" customFormat="1" ht="15.75">
      <c r="A92" s="162"/>
      <c r="B92" s="152"/>
      <c r="C92" s="115"/>
      <c r="D92" s="115"/>
      <c r="E92" s="32"/>
      <c r="F92"/>
    </row>
    <row r="93" spans="1:6" s="33" customFormat="1" ht="15.75">
      <c r="A93" s="162"/>
      <c r="B93" s="152"/>
      <c r="C93" s="115"/>
      <c r="D93" s="115"/>
      <c r="E93" s="32"/>
      <c r="F93"/>
    </row>
    <row r="94" spans="1:6" s="33" customFormat="1" ht="15.75">
      <c r="A94" s="162"/>
      <c r="B94" s="152"/>
      <c r="C94" s="115"/>
      <c r="D94" s="115"/>
      <c r="E94" s="32"/>
      <c r="F94"/>
    </row>
    <row r="95" spans="1:6" s="33" customFormat="1" ht="15.75">
      <c r="A95" s="162"/>
      <c r="B95" s="152"/>
      <c r="C95" s="115"/>
      <c r="D95" s="115"/>
      <c r="E95" s="32"/>
      <c r="F95"/>
    </row>
    <row r="96" spans="1:6" s="33" customFormat="1" ht="15.75">
      <c r="A96" s="162"/>
      <c r="B96" s="152"/>
      <c r="C96" s="115"/>
      <c r="D96" s="115"/>
      <c r="E96" s="32"/>
      <c r="F96"/>
    </row>
    <row r="97" spans="1:6" s="33" customFormat="1" ht="15.75">
      <c r="A97" s="162"/>
      <c r="B97" s="152"/>
      <c r="C97" s="115"/>
      <c r="D97" s="115"/>
      <c r="E97" s="32"/>
      <c r="F97"/>
    </row>
    <row r="98" spans="1:6" s="33" customFormat="1" ht="15.75">
      <c r="A98" s="162"/>
      <c r="B98" s="152"/>
      <c r="C98" s="115"/>
      <c r="D98" s="115"/>
      <c r="E98" s="32"/>
      <c r="F98"/>
    </row>
    <row r="99" spans="1:6" s="33" customFormat="1" ht="15.75">
      <c r="A99" s="162"/>
      <c r="B99" s="152"/>
      <c r="C99" s="115"/>
      <c r="D99" s="115"/>
      <c r="E99" s="32"/>
      <c r="F99"/>
    </row>
    <row r="100" spans="1:6" s="33" customFormat="1" ht="15.75">
      <c r="A100" s="162"/>
      <c r="B100" s="152"/>
      <c r="C100" s="115"/>
      <c r="D100" s="115"/>
      <c r="E100" s="32"/>
      <c r="F100"/>
    </row>
    <row r="101" spans="1:6" s="33" customFormat="1" ht="15.75">
      <c r="A101" s="162"/>
      <c r="B101" s="152"/>
      <c r="C101" s="115"/>
      <c r="D101" s="115"/>
      <c r="E101" s="32"/>
      <c r="F101"/>
    </row>
    <row r="102" spans="1:6" s="33" customFormat="1" ht="15.75">
      <c r="A102" s="162"/>
      <c r="B102" s="152"/>
      <c r="C102" s="115"/>
      <c r="D102" s="115"/>
      <c r="E102" s="32"/>
      <c r="F102"/>
    </row>
    <row r="103" spans="1:6" s="33" customFormat="1" ht="15.75">
      <c r="A103" s="162"/>
      <c r="B103" s="152"/>
      <c r="C103" s="115"/>
      <c r="D103" s="115"/>
      <c r="E103" s="32"/>
      <c r="F103"/>
    </row>
    <row r="104" spans="1:6" s="33" customFormat="1" ht="15.75">
      <c r="A104" s="162"/>
      <c r="B104" s="152"/>
      <c r="C104" s="115"/>
      <c r="D104" s="115"/>
      <c r="E104" s="32"/>
      <c r="F104"/>
    </row>
    <row r="105" spans="1:6" s="33" customFormat="1" ht="15.75">
      <c r="A105" s="162"/>
      <c r="B105" s="152"/>
      <c r="C105" s="115"/>
      <c r="D105" s="115"/>
      <c r="E105" s="32"/>
      <c r="F105"/>
    </row>
    <row r="106" spans="1:6" s="33" customFormat="1" ht="15.75">
      <c r="A106" s="162"/>
      <c r="B106" s="152"/>
      <c r="C106" s="115"/>
      <c r="D106" s="115"/>
      <c r="E106" s="32"/>
      <c r="F106"/>
    </row>
    <row r="107" spans="1:6" s="33" customFormat="1" ht="15.75">
      <c r="A107" s="162"/>
      <c r="B107" s="152"/>
      <c r="C107" s="115"/>
      <c r="D107" s="115"/>
      <c r="E107" s="32"/>
      <c r="F107"/>
    </row>
    <row r="108" spans="1:6" s="33" customFormat="1" ht="15.75">
      <c r="A108" s="162"/>
      <c r="B108" s="152"/>
      <c r="C108" s="115"/>
      <c r="D108" s="115"/>
      <c r="E108" s="32"/>
      <c r="F108"/>
    </row>
    <row r="109" spans="1:6" s="33" customFormat="1" ht="15.75">
      <c r="A109" s="162"/>
      <c r="B109" s="152"/>
      <c r="C109" s="115"/>
      <c r="D109" s="115"/>
      <c r="E109" s="32"/>
      <c r="F109"/>
    </row>
    <row r="110" spans="1:6" s="33" customFormat="1" ht="15.75">
      <c r="A110" s="162"/>
      <c r="B110" s="152"/>
      <c r="C110" s="115"/>
      <c r="D110" s="115"/>
      <c r="E110" s="32"/>
      <c r="F110"/>
    </row>
    <row r="111" spans="1:6" s="33" customFormat="1" ht="15.75">
      <c r="A111" s="162"/>
      <c r="B111" s="152"/>
      <c r="C111" s="115"/>
      <c r="D111" s="115"/>
      <c r="E111" s="32"/>
      <c r="F111"/>
    </row>
    <row r="112" spans="1:6" s="33" customFormat="1" ht="15.75">
      <c r="A112" s="162"/>
      <c r="B112" s="152"/>
      <c r="C112" s="115"/>
      <c r="D112" s="115"/>
      <c r="E112" s="32"/>
      <c r="F112"/>
    </row>
    <row r="113" spans="1:6" s="33" customFormat="1" ht="15.75">
      <c r="A113" s="162"/>
      <c r="B113" s="152"/>
      <c r="C113" s="115"/>
      <c r="D113" s="115"/>
      <c r="E113" s="32"/>
      <c r="F113"/>
    </row>
    <row r="114" spans="1:6" s="33" customFormat="1" ht="15.75">
      <c r="A114" s="162"/>
      <c r="B114" s="152"/>
      <c r="C114" s="115"/>
      <c r="D114" s="115"/>
      <c r="E114" s="32"/>
      <c r="F114"/>
    </row>
    <row r="115" spans="1:6" s="33" customFormat="1" ht="15.75">
      <c r="A115" s="162"/>
      <c r="B115" s="152"/>
      <c r="C115" s="115"/>
      <c r="D115" s="115"/>
      <c r="E115" s="32"/>
      <c r="F115"/>
    </row>
    <row r="116" spans="1:6" s="33" customFormat="1" ht="15.75">
      <c r="A116" s="162"/>
      <c r="B116" s="152"/>
      <c r="C116" s="115"/>
      <c r="D116" s="115"/>
      <c r="E116" s="32"/>
      <c r="F116"/>
    </row>
    <row r="117" spans="1:6" s="33" customFormat="1" ht="15.75">
      <c r="A117" s="162"/>
      <c r="B117" s="152"/>
      <c r="C117" s="115"/>
      <c r="D117" s="115"/>
      <c r="E117" s="32"/>
      <c r="F117"/>
    </row>
    <row r="118" spans="1:6" s="33" customFormat="1" ht="15.75">
      <c r="A118" s="162"/>
      <c r="B118" s="152"/>
      <c r="C118" s="115"/>
      <c r="D118" s="115"/>
      <c r="E118" s="32"/>
      <c r="F118"/>
    </row>
    <row r="119" spans="1:6" s="33" customFormat="1" ht="15.75">
      <c r="A119" s="162"/>
      <c r="B119" s="152"/>
      <c r="C119" s="115"/>
      <c r="D119" s="115"/>
      <c r="E119" s="32"/>
      <c r="F119"/>
    </row>
    <row r="120" spans="1:6" s="33" customFormat="1" ht="15.75">
      <c r="A120" s="162"/>
      <c r="B120" s="152"/>
      <c r="C120" s="115"/>
      <c r="D120" s="115"/>
      <c r="E120" s="32"/>
      <c r="F120"/>
    </row>
    <row r="121" spans="1:6" s="33" customFormat="1" ht="15.75">
      <c r="A121" s="162"/>
      <c r="B121" s="152"/>
      <c r="C121" s="115"/>
      <c r="D121" s="115"/>
      <c r="E121" s="32"/>
      <c r="F121"/>
    </row>
    <row r="122" spans="1:6" s="33" customFormat="1" ht="15.75">
      <c r="A122" s="162"/>
      <c r="B122" s="152"/>
      <c r="C122" s="115"/>
      <c r="D122" s="115"/>
      <c r="E122" s="32"/>
      <c r="F122"/>
    </row>
    <row r="123" spans="1:6" s="33" customFormat="1" ht="15.75">
      <c r="A123" s="162"/>
      <c r="B123" s="152"/>
      <c r="C123" s="115"/>
      <c r="D123" s="115"/>
      <c r="E123" s="32"/>
      <c r="F123"/>
    </row>
    <row r="124" spans="1:6" s="33" customFormat="1" ht="15.75">
      <c r="A124" s="162"/>
      <c r="B124" s="152"/>
      <c r="C124" s="115"/>
      <c r="D124" s="115"/>
      <c r="E124" s="32"/>
      <c r="F124"/>
    </row>
    <row r="125" spans="1:6" s="33" customFormat="1" ht="15.75">
      <c r="A125" s="162"/>
      <c r="B125" s="152"/>
      <c r="C125" s="115"/>
      <c r="D125" s="115"/>
      <c r="E125" s="32"/>
      <c r="F125"/>
    </row>
    <row r="126" spans="1:6" s="33" customFormat="1" ht="15.75">
      <c r="A126" s="162"/>
      <c r="B126" s="152"/>
      <c r="C126" s="115"/>
      <c r="D126" s="115"/>
      <c r="E126" s="32"/>
      <c r="F126"/>
    </row>
    <row r="127" spans="1:6" s="33" customFormat="1" ht="15.75">
      <c r="A127" s="162"/>
      <c r="B127" s="152"/>
      <c r="C127" s="115"/>
      <c r="D127" s="115"/>
      <c r="E127" s="32"/>
      <c r="F127"/>
    </row>
    <row r="128" spans="1:6" s="33" customFormat="1" ht="15.75">
      <c r="A128" s="162"/>
      <c r="B128" s="152"/>
      <c r="C128" s="115"/>
      <c r="D128" s="115"/>
      <c r="E128" s="32"/>
      <c r="F128"/>
    </row>
    <row r="129" spans="1:6" s="33" customFormat="1" ht="15.75">
      <c r="A129" s="162"/>
      <c r="B129" s="152"/>
      <c r="C129" s="115"/>
      <c r="D129" s="115"/>
      <c r="E129" s="32"/>
      <c r="F129"/>
    </row>
    <row r="130" spans="1:6" s="33" customFormat="1" ht="15.75">
      <c r="A130" s="162"/>
      <c r="B130" s="152"/>
      <c r="C130" s="115"/>
      <c r="D130" s="115"/>
      <c r="E130" s="32"/>
      <c r="F130"/>
    </row>
    <row r="131" spans="1:6" s="33" customFormat="1" ht="15.75">
      <c r="A131" s="162"/>
      <c r="B131" s="152"/>
      <c r="C131" s="115"/>
      <c r="D131" s="115"/>
      <c r="E131" s="32"/>
      <c r="F131"/>
    </row>
    <row r="132" spans="1:6" s="33" customFormat="1" ht="15.75">
      <c r="A132" s="162"/>
      <c r="B132" s="152"/>
      <c r="C132" s="115"/>
      <c r="D132" s="115"/>
      <c r="E132" s="32"/>
      <c r="F132"/>
    </row>
    <row r="133" spans="1:6" s="33" customFormat="1" ht="15.75">
      <c r="A133" s="162"/>
      <c r="B133" s="152"/>
      <c r="C133" s="115"/>
      <c r="D133" s="115"/>
      <c r="E133" s="32"/>
      <c r="F133"/>
    </row>
    <row r="134" spans="1:6" s="33" customFormat="1" ht="15.75">
      <c r="A134" s="162"/>
      <c r="B134" s="152"/>
      <c r="C134" s="115"/>
      <c r="D134" s="115"/>
      <c r="E134" s="32"/>
      <c r="F134"/>
    </row>
    <row r="135" spans="1:6" s="33" customFormat="1" ht="15.75">
      <c r="A135" s="162"/>
      <c r="B135" s="152"/>
      <c r="C135" s="115"/>
      <c r="D135" s="115"/>
      <c r="E135" s="32"/>
      <c r="F135"/>
    </row>
    <row r="136" spans="1:6" s="33" customFormat="1" ht="15.75">
      <c r="A136" s="162"/>
      <c r="B136" s="152"/>
      <c r="C136" s="115"/>
      <c r="D136" s="115"/>
      <c r="E136" s="32"/>
      <c r="F136"/>
    </row>
    <row r="137" spans="1:6" s="33" customFormat="1" ht="15.75">
      <c r="A137" s="162"/>
      <c r="B137" s="152"/>
      <c r="C137" s="115"/>
      <c r="D137" s="115"/>
      <c r="E137" s="32"/>
      <c r="F137"/>
    </row>
    <row r="138" spans="1:6" s="33" customFormat="1" ht="15.75">
      <c r="A138" s="162"/>
      <c r="B138" s="152"/>
      <c r="C138" s="115"/>
      <c r="D138" s="115"/>
      <c r="E138" s="32"/>
      <c r="F138"/>
    </row>
    <row r="139" spans="1:6" s="33" customFormat="1" ht="15.75">
      <c r="A139" s="162"/>
      <c r="B139" s="152"/>
      <c r="C139" s="115"/>
      <c r="D139" s="115"/>
      <c r="E139" s="32"/>
      <c r="F139"/>
    </row>
    <row r="140" spans="1:6" s="33" customFormat="1" ht="15.75">
      <c r="A140" s="162"/>
      <c r="B140" s="152"/>
      <c r="C140" s="115"/>
      <c r="D140" s="115"/>
      <c r="E140" s="32"/>
      <c r="F140"/>
    </row>
    <row r="141" spans="1:6" s="33" customFormat="1" ht="15.75">
      <c r="A141" s="162"/>
      <c r="B141" s="152"/>
      <c r="C141" s="115"/>
      <c r="D141" s="115"/>
      <c r="E141" s="32"/>
      <c r="F141"/>
    </row>
    <row r="142" spans="1:6" s="33" customFormat="1" ht="15.75">
      <c r="A142" s="162"/>
      <c r="B142" s="152"/>
      <c r="C142" s="115"/>
      <c r="D142" s="115"/>
      <c r="E142" s="32"/>
      <c r="F142"/>
    </row>
    <row r="143" spans="1:6" s="33" customFormat="1" ht="15.75">
      <c r="A143" s="162"/>
      <c r="B143" s="152"/>
      <c r="C143" s="115"/>
      <c r="D143" s="115"/>
      <c r="E143" s="32"/>
      <c r="F143"/>
    </row>
    <row r="144" spans="1:6" s="33" customFormat="1" ht="15.75">
      <c r="A144" s="162"/>
      <c r="B144" s="152"/>
      <c r="C144" s="115"/>
      <c r="D144" s="115"/>
      <c r="E144" s="32"/>
      <c r="F144"/>
    </row>
    <row r="145" spans="1:6" s="33" customFormat="1" ht="15.75">
      <c r="A145" s="162"/>
      <c r="B145" s="152"/>
      <c r="C145" s="115"/>
      <c r="D145" s="115"/>
      <c r="E145" s="32"/>
      <c r="F145"/>
    </row>
    <row r="146" spans="1:6" s="33" customFormat="1" ht="15.75">
      <c r="A146" s="162"/>
      <c r="B146" s="152"/>
      <c r="C146" s="115"/>
      <c r="D146" s="115"/>
      <c r="E146" s="32"/>
      <c r="F146"/>
    </row>
    <row r="147" spans="1:6" s="33" customFormat="1" ht="15.75">
      <c r="A147" s="162"/>
      <c r="B147" s="152"/>
      <c r="C147" s="115"/>
      <c r="D147" s="115"/>
      <c r="E147" s="32"/>
      <c r="F147"/>
    </row>
    <row r="148" spans="1:6" s="33" customFormat="1" ht="15.75">
      <c r="A148" s="162"/>
      <c r="B148" s="152"/>
      <c r="C148" s="115"/>
      <c r="D148" s="115"/>
      <c r="E148" s="32"/>
      <c r="F148"/>
    </row>
    <row r="149" spans="1:6" s="33" customFormat="1" ht="15.75">
      <c r="A149" s="162"/>
      <c r="B149" s="152"/>
      <c r="C149" s="115"/>
      <c r="D149" s="115"/>
      <c r="E149" s="32"/>
      <c r="F149"/>
    </row>
    <row r="150" spans="1:6" s="33" customFormat="1" ht="15.75">
      <c r="A150" s="162"/>
      <c r="B150" s="152"/>
      <c r="C150" s="115"/>
      <c r="D150" s="115"/>
      <c r="E150" s="32"/>
      <c r="F150"/>
    </row>
    <row r="151" spans="1:6" s="33" customFormat="1" ht="15.75">
      <c r="A151" s="162"/>
      <c r="B151" s="152"/>
      <c r="C151" s="115"/>
      <c r="D151" s="115"/>
      <c r="E151" s="32"/>
      <c r="F151"/>
    </row>
    <row r="152" spans="1:6" s="33" customFormat="1" ht="15.75">
      <c r="A152" s="162"/>
      <c r="B152" s="152"/>
      <c r="C152" s="115"/>
      <c r="D152" s="115"/>
      <c r="E152" s="32"/>
      <c r="F152"/>
    </row>
    <row r="153" spans="1:6" s="33" customFormat="1" ht="15.75">
      <c r="A153" s="162"/>
      <c r="B153" s="152"/>
      <c r="C153" s="115"/>
      <c r="D153" s="115"/>
      <c r="E153" s="32"/>
      <c r="F153"/>
    </row>
    <row r="154" spans="1:6" s="33" customFormat="1" ht="15.75">
      <c r="A154" s="162"/>
      <c r="B154" s="152"/>
      <c r="C154" s="115"/>
      <c r="D154" s="115"/>
      <c r="E154" s="32"/>
      <c r="F154"/>
    </row>
    <row r="155" spans="1:6" s="33" customFormat="1" ht="15.75">
      <c r="A155" s="162"/>
      <c r="B155" s="152"/>
      <c r="C155" s="115"/>
      <c r="D155" s="115"/>
      <c r="E155" s="32"/>
      <c r="F155"/>
    </row>
    <row r="156" spans="1:6" s="33" customFormat="1" ht="15.75">
      <c r="A156" s="162"/>
      <c r="B156" s="152"/>
      <c r="C156" s="115"/>
      <c r="D156" s="115"/>
      <c r="E156" s="32"/>
      <c r="F156"/>
    </row>
    <row r="157" spans="1:6" s="33" customFormat="1" ht="15.75">
      <c r="A157" s="162"/>
      <c r="B157" s="152"/>
      <c r="C157" s="115"/>
      <c r="D157" s="115"/>
      <c r="E157" s="32"/>
      <c r="F157"/>
    </row>
    <row r="158" spans="1:6" s="33" customFormat="1" ht="15.75">
      <c r="A158" s="162"/>
      <c r="B158" s="152"/>
      <c r="C158" s="115"/>
      <c r="D158" s="115"/>
      <c r="E158" s="32"/>
      <c r="F158"/>
    </row>
    <row r="159" spans="1:6" s="33" customFormat="1" ht="15.75">
      <c r="A159" s="162"/>
      <c r="B159" s="152"/>
      <c r="C159" s="115"/>
      <c r="D159" s="115"/>
      <c r="E159" s="32"/>
      <c r="F159"/>
    </row>
    <row r="160" spans="1:6" s="33" customFormat="1" ht="15.75">
      <c r="A160" s="162"/>
      <c r="B160" s="152"/>
      <c r="C160" s="115"/>
      <c r="D160" s="115"/>
      <c r="E160" s="32"/>
      <c r="F160"/>
    </row>
    <row r="161" spans="1:6" s="33" customFormat="1" ht="15.75">
      <c r="A161" s="162"/>
      <c r="B161" s="152"/>
      <c r="C161" s="115"/>
      <c r="D161" s="115"/>
      <c r="E161" s="32"/>
      <c r="F161"/>
    </row>
    <row r="162" spans="1:6" s="33" customFormat="1" ht="15.75">
      <c r="A162" s="162"/>
      <c r="B162" s="152"/>
      <c r="C162" s="115"/>
      <c r="D162" s="115"/>
      <c r="E162" s="32"/>
      <c r="F162"/>
    </row>
    <row r="163" spans="1:6" s="33" customFormat="1" ht="15.75">
      <c r="A163" s="162"/>
      <c r="B163" s="152"/>
      <c r="C163" s="115"/>
      <c r="D163" s="115"/>
      <c r="E163" s="32"/>
      <c r="F163"/>
    </row>
    <row r="164" spans="1:6" s="33" customFormat="1" ht="15.75">
      <c r="A164" s="162"/>
      <c r="B164" s="152"/>
      <c r="C164" s="115"/>
      <c r="D164" s="115"/>
      <c r="E164" s="32"/>
      <c r="F164"/>
    </row>
    <row r="165" spans="1:6" s="33" customFormat="1" ht="15.75">
      <c r="A165" s="162"/>
      <c r="B165" s="152"/>
      <c r="C165" s="115"/>
      <c r="D165" s="115"/>
      <c r="E165" s="32"/>
      <c r="F165"/>
    </row>
    <row r="166" spans="1:6" s="33" customFormat="1" ht="15.75">
      <c r="A166" s="162"/>
      <c r="B166" s="152"/>
      <c r="C166" s="115"/>
      <c r="D166" s="115"/>
      <c r="E166" s="32"/>
      <c r="F166"/>
    </row>
    <row r="167" spans="1:6" s="33" customFormat="1" ht="15.75">
      <c r="A167" s="162"/>
      <c r="B167" s="152"/>
      <c r="C167" s="115"/>
      <c r="D167" s="115"/>
      <c r="E167" s="32"/>
      <c r="F167"/>
    </row>
    <row r="168" spans="1:6" s="33" customFormat="1" ht="15.75">
      <c r="A168" s="162"/>
      <c r="B168" s="152"/>
      <c r="C168" s="115"/>
      <c r="D168" s="115"/>
      <c r="E168" s="32"/>
      <c r="F168"/>
    </row>
    <row r="169" spans="1:6" s="33" customFormat="1" ht="15.75">
      <c r="A169" s="162"/>
      <c r="B169" s="152"/>
      <c r="C169" s="115"/>
      <c r="D169" s="115"/>
      <c r="E169" s="32"/>
      <c r="F169"/>
    </row>
    <row r="170" spans="1:6" s="33" customFormat="1" ht="15.75">
      <c r="A170" s="162"/>
      <c r="B170" s="152"/>
      <c r="C170" s="115"/>
      <c r="D170" s="115"/>
      <c r="E170" s="32"/>
      <c r="F170"/>
    </row>
    <row r="171" spans="1:6" s="33" customFormat="1" ht="15.75">
      <c r="A171" s="162"/>
      <c r="B171" s="152"/>
      <c r="C171" s="115"/>
      <c r="D171" s="115"/>
      <c r="E171" s="32"/>
      <c r="F171"/>
    </row>
    <row r="172" spans="1:6" s="33" customFormat="1" ht="15.75">
      <c r="A172" s="162"/>
      <c r="B172" s="152"/>
      <c r="C172" s="115"/>
      <c r="D172" s="115"/>
      <c r="E172" s="32"/>
      <c r="F172"/>
    </row>
    <row r="173" spans="1:6" s="33" customFormat="1" ht="15.75">
      <c r="A173" s="162"/>
      <c r="B173" s="152"/>
      <c r="C173" s="115"/>
      <c r="D173" s="115"/>
      <c r="E173" s="32"/>
      <c r="F173"/>
    </row>
    <row r="174" spans="1:6" s="33" customFormat="1" ht="15.75">
      <c r="A174" s="162"/>
      <c r="B174" s="152"/>
      <c r="C174" s="115"/>
      <c r="D174" s="115"/>
      <c r="E174" s="32"/>
      <c r="F174"/>
    </row>
    <row r="175" spans="1:6" s="33" customFormat="1" ht="15.75">
      <c r="A175" s="162"/>
      <c r="B175" s="152"/>
      <c r="C175" s="115"/>
      <c r="D175" s="115"/>
      <c r="E175" s="32"/>
      <c r="F175"/>
    </row>
    <row r="176" spans="1:6" s="33" customFormat="1" ht="15.75">
      <c r="A176" s="162"/>
      <c r="B176" s="152"/>
      <c r="C176" s="115"/>
      <c r="D176" s="115"/>
      <c r="E176" s="32"/>
      <c r="F176"/>
    </row>
    <row r="177" spans="1:6" s="33" customFormat="1" ht="15.75">
      <c r="A177" s="162"/>
      <c r="B177" s="152"/>
      <c r="C177" s="115"/>
      <c r="D177" s="115"/>
      <c r="E177" s="32"/>
      <c r="F177"/>
    </row>
    <row r="178" spans="1:6" s="33" customFormat="1" ht="15.75">
      <c r="A178" s="162"/>
      <c r="B178" s="152"/>
      <c r="C178" s="115"/>
      <c r="D178" s="115"/>
      <c r="E178" s="32"/>
      <c r="F178"/>
    </row>
    <row r="179" spans="1:6" s="33" customFormat="1" ht="15.75">
      <c r="A179" s="162"/>
      <c r="B179" s="152"/>
      <c r="C179" s="115"/>
      <c r="D179" s="115"/>
      <c r="E179" s="32"/>
      <c r="F179"/>
    </row>
    <row r="180" spans="1:6" s="33" customFormat="1" ht="15.75">
      <c r="A180" s="162"/>
      <c r="B180" s="152"/>
      <c r="C180" s="115"/>
      <c r="D180" s="115"/>
      <c r="E180" s="32"/>
      <c r="F180"/>
    </row>
    <row r="181" spans="1:6" s="33" customFormat="1" ht="15.75">
      <c r="A181" s="162"/>
      <c r="B181" s="152"/>
      <c r="C181" s="115"/>
      <c r="D181" s="115"/>
      <c r="E181" s="32"/>
      <c r="F181"/>
    </row>
    <row r="182" spans="1:6" s="33" customFormat="1" ht="15.75">
      <c r="A182" s="162"/>
      <c r="B182" s="152"/>
      <c r="C182" s="115"/>
      <c r="D182" s="115"/>
      <c r="E182" s="32"/>
      <c r="F182"/>
    </row>
    <row r="183" spans="1:6" s="33" customFormat="1" ht="15.75">
      <c r="A183" s="162"/>
      <c r="B183" s="152"/>
      <c r="C183" s="115"/>
      <c r="D183" s="115"/>
      <c r="E183" s="32"/>
      <c r="F183"/>
    </row>
    <row r="184" spans="1:6" s="33" customFormat="1" ht="15.75">
      <c r="A184" s="162"/>
      <c r="B184" s="152"/>
      <c r="C184" s="115"/>
      <c r="D184" s="115"/>
      <c r="E184" s="32"/>
      <c r="F184"/>
    </row>
    <row r="185" spans="1:6" s="33" customFormat="1" ht="15.75">
      <c r="A185" s="162"/>
      <c r="B185" s="152"/>
      <c r="C185" s="115"/>
      <c r="D185" s="115"/>
      <c r="E185" s="32"/>
      <c r="F185"/>
    </row>
    <row r="186" spans="1:6" s="33" customFormat="1" ht="15.75">
      <c r="A186" s="162"/>
      <c r="B186" s="152"/>
      <c r="C186" s="115"/>
      <c r="D186" s="115"/>
      <c r="E186" s="32"/>
      <c r="F186"/>
    </row>
    <row r="187" spans="1:6" s="33" customFormat="1" ht="15.75">
      <c r="A187" s="162"/>
      <c r="B187" s="152"/>
      <c r="C187" s="115"/>
      <c r="D187" s="115"/>
      <c r="E187" s="32"/>
      <c r="F187"/>
    </row>
    <row r="188" spans="1:6" s="33" customFormat="1" ht="15.75">
      <c r="A188" s="162"/>
      <c r="B188" s="152"/>
      <c r="C188" s="115"/>
      <c r="D188" s="115"/>
      <c r="E188" s="32"/>
      <c r="F188"/>
    </row>
    <row r="189" spans="1:6" s="33" customFormat="1" ht="15.75">
      <c r="A189" s="162"/>
      <c r="B189" s="152"/>
      <c r="C189" s="115"/>
      <c r="D189" s="115"/>
      <c r="E189" s="32"/>
      <c r="F189"/>
    </row>
    <row r="190" spans="1:6" s="33" customFormat="1" ht="15.75">
      <c r="A190" s="162"/>
      <c r="B190" s="152"/>
      <c r="C190" s="115"/>
      <c r="D190" s="115"/>
      <c r="E190" s="32"/>
      <c r="F190"/>
    </row>
    <row r="191" spans="1:6" s="33" customFormat="1" ht="15.75">
      <c r="A191" s="162"/>
      <c r="B191" s="152"/>
      <c r="C191" s="115"/>
      <c r="D191" s="115"/>
      <c r="E191" s="32"/>
      <c r="F191"/>
    </row>
    <row r="192" spans="1:6" s="33" customFormat="1" ht="15.75">
      <c r="A192" s="162"/>
      <c r="B192" s="152"/>
      <c r="C192" s="115"/>
      <c r="D192" s="115"/>
      <c r="E192" s="32"/>
      <c r="F192"/>
    </row>
    <row r="193" spans="1:6" s="33" customFormat="1" ht="15.75">
      <c r="A193" s="162"/>
      <c r="B193" s="152"/>
      <c r="C193" s="115"/>
      <c r="D193" s="115"/>
      <c r="E193" s="32"/>
      <c r="F193"/>
    </row>
    <row r="194" spans="1:6" s="33" customFormat="1" ht="15.75">
      <c r="A194" s="162"/>
      <c r="B194" s="152"/>
      <c r="C194" s="115"/>
      <c r="D194" s="115"/>
      <c r="E194" s="32"/>
      <c r="F194"/>
    </row>
    <row r="195" spans="1:6" s="33" customFormat="1" ht="15.75">
      <c r="A195" s="162"/>
      <c r="B195" s="152"/>
      <c r="C195" s="115"/>
      <c r="D195" s="115"/>
      <c r="E195" s="32"/>
      <c r="F195"/>
    </row>
    <row r="196" spans="1:6" s="33" customFormat="1" ht="15.75">
      <c r="A196" s="162"/>
      <c r="B196" s="152"/>
      <c r="C196" s="115"/>
      <c r="D196" s="115"/>
      <c r="E196" s="32"/>
      <c r="F196"/>
    </row>
    <row r="197" spans="1:6" s="33" customFormat="1" ht="15.75">
      <c r="A197" s="162"/>
      <c r="B197" s="152"/>
      <c r="C197" s="115"/>
      <c r="D197" s="115"/>
      <c r="E197" s="32"/>
      <c r="F197"/>
    </row>
    <row r="198" spans="1:6" s="33" customFormat="1" ht="15.75">
      <c r="A198" s="162"/>
      <c r="B198" s="152"/>
      <c r="C198" s="115"/>
      <c r="D198" s="115"/>
      <c r="E198" s="32"/>
      <c r="F198"/>
    </row>
    <row r="199" spans="1:6" s="33" customFormat="1" ht="15.75">
      <c r="A199" s="162"/>
      <c r="B199" s="152"/>
      <c r="C199" s="115"/>
      <c r="D199" s="115"/>
      <c r="E199" s="32"/>
      <c r="F199"/>
    </row>
    <row r="200" spans="1:6" s="33" customFormat="1" ht="15.75">
      <c r="A200" s="162"/>
      <c r="B200" s="152"/>
      <c r="C200" s="115"/>
      <c r="D200" s="115"/>
      <c r="E200" s="32"/>
      <c r="F200"/>
    </row>
    <row r="201" spans="1:6" s="33" customFormat="1" ht="15.75">
      <c r="A201" s="162"/>
      <c r="B201" s="152"/>
      <c r="C201" s="115"/>
      <c r="D201" s="115"/>
      <c r="E201" s="32"/>
      <c r="F201"/>
    </row>
    <row r="202" spans="1:6" s="33" customFormat="1" ht="15.75">
      <c r="A202" s="162"/>
      <c r="B202" s="152"/>
      <c r="C202" s="115"/>
      <c r="D202" s="115"/>
      <c r="E202" s="32"/>
      <c r="F202"/>
    </row>
    <row r="203" spans="1:6" s="33" customFormat="1" ht="15.75">
      <c r="A203" s="162"/>
      <c r="B203" s="152"/>
      <c r="C203" s="115"/>
      <c r="D203" s="115"/>
      <c r="E203" s="32"/>
      <c r="F203"/>
    </row>
    <row r="204" spans="1:6" s="33" customFormat="1" ht="15.75">
      <c r="A204" s="162"/>
      <c r="B204" s="152"/>
      <c r="C204" s="115"/>
      <c r="D204" s="115"/>
      <c r="E204" s="32"/>
      <c r="F204"/>
    </row>
    <row r="205" spans="1:6" s="33" customFormat="1" ht="15.75">
      <c r="A205" s="162"/>
      <c r="B205" s="152"/>
      <c r="C205" s="115"/>
      <c r="D205" s="115"/>
      <c r="E205" s="32"/>
      <c r="F205"/>
    </row>
    <row r="206" spans="1:6" s="33" customFormat="1" ht="15.75">
      <c r="A206" s="162"/>
      <c r="B206" s="152"/>
      <c r="C206" s="115"/>
      <c r="D206" s="115"/>
      <c r="E206" s="32"/>
      <c r="F206"/>
    </row>
    <row r="207" spans="1:6" s="33" customFormat="1" ht="15.75">
      <c r="A207" s="162"/>
      <c r="B207" s="152"/>
      <c r="C207" s="115"/>
      <c r="D207" s="115"/>
      <c r="E207" s="32"/>
      <c r="F207"/>
    </row>
    <row r="208" spans="1:6" s="33" customFormat="1" ht="15.75">
      <c r="A208" s="162"/>
      <c r="B208" s="152"/>
      <c r="C208" s="115"/>
      <c r="D208" s="115"/>
      <c r="E208" s="32"/>
      <c r="F208"/>
    </row>
    <row r="209" spans="1:6" s="33" customFormat="1" ht="15.75">
      <c r="A209" s="162"/>
      <c r="B209" s="152"/>
      <c r="C209" s="115"/>
      <c r="D209" s="115"/>
      <c r="E209" s="32"/>
      <c r="F209"/>
    </row>
    <row r="210" spans="1:6" s="33" customFormat="1" ht="15.75">
      <c r="A210" s="162"/>
      <c r="B210" s="152"/>
      <c r="C210" s="115"/>
      <c r="D210" s="115"/>
      <c r="E210" s="32"/>
      <c r="F210"/>
    </row>
    <row r="211" spans="1:6" s="33" customFormat="1" ht="15.75">
      <c r="A211" s="162"/>
      <c r="B211" s="152"/>
      <c r="C211" s="115"/>
      <c r="D211" s="115"/>
      <c r="E211" s="32"/>
      <c r="F211"/>
    </row>
    <row r="212" spans="1:6" s="33" customFormat="1" ht="15.75">
      <c r="A212" s="162"/>
      <c r="B212" s="152"/>
      <c r="C212" s="115"/>
      <c r="D212" s="115"/>
      <c r="E212" s="32"/>
      <c r="F212"/>
    </row>
    <row r="213" spans="1:6" s="33" customFormat="1" ht="15.75">
      <c r="A213" s="162"/>
      <c r="B213" s="152"/>
      <c r="C213" s="115"/>
      <c r="D213" s="115"/>
      <c r="E213" s="32"/>
      <c r="F213"/>
    </row>
    <row r="214" spans="1:6" s="33" customFormat="1" ht="15.75">
      <c r="A214" s="162"/>
      <c r="B214" s="152"/>
      <c r="C214" s="115"/>
      <c r="D214" s="115"/>
      <c r="E214" s="32"/>
      <c r="F214"/>
    </row>
    <row r="215" spans="1:6" s="33" customFormat="1" ht="15.75">
      <c r="A215" s="162"/>
      <c r="B215" s="152"/>
      <c r="C215" s="115"/>
      <c r="D215" s="115"/>
      <c r="E215" s="32"/>
      <c r="F215"/>
    </row>
    <row r="216" spans="1:6" s="33" customFormat="1" ht="15.75">
      <c r="A216" s="162"/>
      <c r="B216" s="152"/>
      <c r="C216" s="115"/>
      <c r="D216" s="115"/>
      <c r="E216" s="32"/>
      <c r="F216"/>
    </row>
    <row r="217" spans="1:6" s="33" customFormat="1" ht="15.75">
      <c r="A217" s="162"/>
      <c r="B217" s="152"/>
      <c r="C217" s="115"/>
      <c r="D217" s="115"/>
      <c r="E217" s="32"/>
      <c r="F217"/>
    </row>
    <row r="218" spans="1:6" s="33" customFormat="1" ht="15.75">
      <c r="A218" s="162"/>
      <c r="B218" s="152"/>
      <c r="C218" s="115"/>
      <c r="D218" s="115"/>
      <c r="E218" s="32"/>
      <c r="F218"/>
    </row>
    <row r="219" spans="1:6" s="33" customFormat="1" ht="15.75">
      <c r="A219" s="162"/>
      <c r="B219" s="152"/>
      <c r="C219" s="115"/>
      <c r="D219" s="115"/>
      <c r="E219" s="32"/>
      <c r="F219"/>
    </row>
    <row r="220" spans="1:6" s="33" customFormat="1" ht="15.75">
      <c r="A220" s="162"/>
      <c r="B220" s="152"/>
      <c r="C220" s="115"/>
      <c r="D220" s="115"/>
      <c r="E220" s="32"/>
      <c r="F220"/>
    </row>
    <row r="221" spans="1:6" s="33" customFormat="1" ht="15.75">
      <c r="A221" s="162"/>
      <c r="B221" s="152"/>
      <c r="C221" s="115"/>
      <c r="D221" s="115"/>
      <c r="E221" s="32"/>
      <c r="F221"/>
    </row>
    <row r="222" spans="1:6" s="33" customFormat="1" ht="15.75">
      <c r="A222" s="162"/>
      <c r="B222" s="152"/>
      <c r="C222" s="115"/>
      <c r="D222" s="115"/>
      <c r="E222" s="32"/>
      <c r="F222"/>
    </row>
    <row r="223" spans="1:6" s="33" customFormat="1" ht="15.75">
      <c r="A223" s="162"/>
      <c r="B223" s="152"/>
      <c r="C223" s="115"/>
      <c r="D223" s="115"/>
      <c r="E223" s="32"/>
      <c r="F223"/>
    </row>
    <row r="224" spans="1:6" s="33" customFormat="1" ht="15.75">
      <c r="A224" s="162"/>
      <c r="B224" s="152"/>
      <c r="C224" s="115"/>
      <c r="D224" s="115"/>
      <c r="E224" s="32"/>
      <c r="F224"/>
    </row>
    <row r="225" spans="1:6" s="33" customFormat="1" ht="15.75">
      <c r="A225" s="162"/>
      <c r="B225" s="152"/>
      <c r="C225" s="115"/>
      <c r="D225" s="115"/>
      <c r="E225" s="32"/>
      <c r="F225"/>
    </row>
    <row r="226" spans="1:6" s="33" customFormat="1" ht="15.75">
      <c r="A226" s="162"/>
      <c r="B226" s="152"/>
      <c r="C226" s="115"/>
      <c r="D226" s="115"/>
      <c r="E226" s="32"/>
      <c r="F226"/>
    </row>
    <row r="227" spans="1:6" s="33" customFormat="1" ht="15.75">
      <c r="A227" s="162"/>
      <c r="B227" s="152"/>
      <c r="C227" s="115"/>
      <c r="D227" s="115"/>
      <c r="E227" s="32"/>
      <c r="F227"/>
    </row>
    <row r="228" spans="1:6" s="33" customFormat="1" ht="15.75">
      <c r="A228" s="162"/>
      <c r="B228" s="152"/>
      <c r="C228" s="115"/>
      <c r="D228" s="115"/>
      <c r="E228" s="32"/>
      <c r="F228"/>
    </row>
    <row r="229" spans="1:6" s="33" customFormat="1" ht="15.75">
      <c r="A229" s="162"/>
      <c r="B229" s="152"/>
      <c r="C229" s="115"/>
      <c r="D229" s="115"/>
      <c r="E229" s="32"/>
      <c r="F229"/>
    </row>
    <row r="230" spans="1:6" s="33" customFormat="1" ht="15.75">
      <c r="A230" s="162"/>
      <c r="B230" s="152"/>
      <c r="C230" s="115"/>
      <c r="D230" s="115"/>
      <c r="E230" s="32"/>
      <c r="F230"/>
    </row>
    <row r="231" spans="1:6" s="33" customFormat="1" ht="15.75">
      <c r="A231" s="162"/>
      <c r="B231" s="152"/>
      <c r="C231" s="115"/>
      <c r="D231" s="115"/>
      <c r="E231" s="32"/>
      <c r="F231"/>
    </row>
    <row r="232" spans="1:6" s="33" customFormat="1" ht="15.75">
      <c r="A232" s="162"/>
      <c r="B232" s="152"/>
      <c r="C232" s="115"/>
      <c r="D232" s="115"/>
      <c r="E232" s="32"/>
      <c r="F232"/>
    </row>
    <row r="233" spans="1:6" s="33" customFormat="1" ht="15.75">
      <c r="A233" s="162"/>
      <c r="B233" s="152"/>
      <c r="C233" s="115"/>
      <c r="D233" s="115"/>
      <c r="E233" s="32"/>
      <c r="F233"/>
    </row>
    <row r="234" spans="1:6" s="33" customFormat="1" ht="15.75">
      <c r="A234" s="162"/>
      <c r="B234" s="152"/>
      <c r="C234" s="115"/>
      <c r="D234" s="115"/>
      <c r="E234" s="32"/>
      <c r="F234"/>
    </row>
    <row r="235" spans="1:6" s="33" customFormat="1" ht="15.75">
      <c r="A235" s="162"/>
      <c r="B235" s="152"/>
      <c r="C235" s="115"/>
      <c r="D235" s="115"/>
      <c r="E235" s="32"/>
      <c r="F235"/>
    </row>
    <row r="236" spans="1:6" s="33" customFormat="1" ht="15.75">
      <c r="A236" s="162"/>
      <c r="B236" s="152"/>
      <c r="C236" s="115"/>
      <c r="D236" s="115"/>
      <c r="E236" s="32"/>
      <c r="F236"/>
    </row>
    <row r="237" spans="1:6" s="33" customFormat="1" ht="15.75">
      <c r="A237" s="162"/>
      <c r="B237" s="152"/>
      <c r="C237" s="115"/>
      <c r="D237" s="115"/>
      <c r="E237" s="32"/>
      <c r="F237"/>
    </row>
    <row r="238" spans="1:6" s="33" customFormat="1" ht="15.75">
      <c r="A238" s="162"/>
      <c r="B238" s="152"/>
      <c r="C238" s="115"/>
      <c r="D238" s="115"/>
      <c r="E238" s="32"/>
      <c r="F238"/>
    </row>
    <row r="239" spans="1:6" s="33" customFormat="1" ht="15.75">
      <c r="A239" s="162"/>
      <c r="B239" s="152"/>
      <c r="C239" s="115"/>
      <c r="D239" s="115"/>
      <c r="E239" s="32"/>
      <c r="F239"/>
    </row>
    <row r="240" spans="1:6" s="33" customFormat="1" ht="15.75">
      <c r="A240" s="162"/>
      <c r="B240" s="152"/>
      <c r="C240" s="115"/>
      <c r="D240" s="115"/>
      <c r="E240" s="32"/>
      <c r="F240"/>
    </row>
    <row r="241" spans="1:6" s="33" customFormat="1" ht="15.75">
      <c r="A241" s="162"/>
      <c r="B241" s="152"/>
      <c r="C241" s="115"/>
      <c r="D241" s="115"/>
      <c r="E241" s="32"/>
      <c r="F241"/>
    </row>
    <row r="242" spans="1:6" s="33" customFormat="1" ht="15.75">
      <c r="A242" s="162"/>
      <c r="B242" s="152"/>
      <c r="C242" s="115"/>
      <c r="D242" s="115"/>
      <c r="E242" s="32"/>
      <c r="F242"/>
    </row>
    <row r="243" spans="1:6" s="33" customFormat="1" ht="15.75">
      <c r="A243" s="162"/>
      <c r="B243" s="152"/>
      <c r="C243" s="115"/>
      <c r="D243" s="115"/>
      <c r="E243" s="32"/>
      <c r="F243"/>
    </row>
    <row r="244" spans="1:6" s="33" customFormat="1" ht="15.75">
      <c r="A244" s="162"/>
      <c r="B244" s="152"/>
      <c r="C244" s="115"/>
      <c r="D244" s="115"/>
      <c r="E244" s="32"/>
      <c r="F244"/>
    </row>
    <row r="245" spans="1:6" s="33" customFormat="1" ht="15.75">
      <c r="A245" s="162"/>
      <c r="B245" s="152"/>
      <c r="C245" s="115"/>
      <c r="D245" s="115"/>
      <c r="E245" s="32"/>
      <c r="F245"/>
    </row>
    <row r="246" spans="1:6" s="33" customFormat="1" ht="15.75">
      <c r="A246" s="162"/>
      <c r="B246" s="152"/>
      <c r="C246" s="115"/>
      <c r="D246" s="115"/>
      <c r="E246" s="32"/>
      <c r="F246"/>
    </row>
    <row r="247" spans="1:6" s="33" customFormat="1" ht="15.75">
      <c r="A247" s="162"/>
      <c r="B247" s="152"/>
      <c r="C247" s="115"/>
      <c r="D247" s="115"/>
      <c r="E247" s="32"/>
      <c r="F247"/>
    </row>
    <row r="248" spans="1:6" s="33" customFormat="1" ht="15.75">
      <c r="A248" s="162"/>
      <c r="B248" s="152"/>
      <c r="C248" s="115"/>
      <c r="D248" s="115"/>
      <c r="E248" s="32"/>
      <c r="F248"/>
    </row>
    <row r="249" spans="1:6" s="33" customFormat="1" ht="15.75">
      <c r="A249" s="162"/>
      <c r="B249" s="152"/>
      <c r="C249" s="115"/>
      <c r="D249" s="115"/>
      <c r="E249" s="32"/>
      <c r="F249"/>
    </row>
    <row r="250" spans="1:6" s="33" customFormat="1" ht="15.75">
      <c r="A250" s="162"/>
      <c r="B250" s="152"/>
      <c r="C250" s="115"/>
      <c r="D250" s="115"/>
      <c r="E250" s="32"/>
      <c r="F250"/>
    </row>
    <row r="251" spans="1:6" s="33" customFormat="1" ht="15.75">
      <c r="A251" s="162"/>
      <c r="B251" s="152"/>
      <c r="C251" s="115"/>
      <c r="D251" s="115"/>
      <c r="E251" s="32"/>
      <c r="F251"/>
    </row>
    <row r="252" spans="1:6" s="33" customFormat="1" ht="15.75">
      <c r="A252" s="162"/>
      <c r="B252" s="152"/>
      <c r="C252" s="115"/>
      <c r="D252" s="115"/>
      <c r="E252" s="32"/>
      <c r="F252"/>
    </row>
    <row r="253" spans="1:6" s="33" customFormat="1" ht="15.75">
      <c r="A253" s="162"/>
      <c r="B253" s="152"/>
      <c r="C253" s="115"/>
      <c r="D253" s="115"/>
      <c r="E253" s="32"/>
      <c r="F253"/>
    </row>
    <row r="254" spans="1:6" s="33" customFormat="1" ht="15.75">
      <c r="A254" s="162"/>
      <c r="B254" s="152"/>
      <c r="C254" s="115"/>
      <c r="D254" s="115"/>
      <c r="E254" s="32"/>
      <c r="F254"/>
    </row>
    <row r="255" spans="1:6" s="33" customFormat="1" ht="15.75">
      <c r="A255" s="162"/>
      <c r="B255" s="152"/>
      <c r="C255" s="115"/>
      <c r="D255" s="115"/>
      <c r="E255" s="32"/>
      <c r="F255"/>
    </row>
    <row r="256" spans="1:6" s="33" customFormat="1" ht="15.75">
      <c r="A256" s="162"/>
      <c r="B256" s="152"/>
      <c r="C256" s="115"/>
      <c r="D256" s="115"/>
      <c r="E256" s="32"/>
      <c r="F256"/>
    </row>
    <row r="257" spans="1:6" s="33" customFormat="1" ht="15.75">
      <c r="A257" s="162"/>
      <c r="B257" s="152"/>
      <c r="C257" s="115"/>
      <c r="D257" s="115"/>
      <c r="E257" s="32"/>
      <c r="F257"/>
    </row>
    <row r="258" spans="1:6" s="33" customFormat="1" ht="15.75">
      <c r="A258" s="162"/>
      <c r="B258" s="152"/>
      <c r="C258" s="115"/>
      <c r="D258" s="115"/>
      <c r="E258" s="32"/>
      <c r="F258"/>
    </row>
    <row r="259" spans="1:6" s="33" customFormat="1" ht="15.75">
      <c r="A259" s="162"/>
      <c r="B259" s="152"/>
      <c r="C259" s="115"/>
      <c r="D259" s="115"/>
      <c r="E259" s="32"/>
      <c r="F259"/>
    </row>
    <row r="260" spans="1:6" s="33" customFormat="1" ht="15.75">
      <c r="A260" s="162"/>
      <c r="B260" s="152"/>
      <c r="C260" s="115"/>
      <c r="D260" s="115"/>
      <c r="E260" s="32"/>
      <c r="F260"/>
    </row>
    <row r="261" spans="1:6" s="33" customFormat="1" ht="15.75">
      <c r="A261" s="162"/>
      <c r="B261" s="152"/>
      <c r="C261" s="115"/>
      <c r="D261" s="115"/>
      <c r="E261" s="32"/>
      <c r="F261"/>
    </row>
    <row r="262" spans="1:6" s="33" customFormat="1" ht="15.75">
      <c r="A262" s="162"/>
      <c r="B262" s="152"/>
      <c r="C262" s="115"/>
      <c r="D262" s="115"/>
      <c r="E262" s="32"/>
      <c r="F262"/>
    </row>
    <row r="263" spans="1:6" s="33" customFormat="1" ht="15.75">
      <c r="A263" s="162"/>
      <c r="B263" s="152"/>
      <c r="C263" s="115"/>
      <c r="D263" s="115"/>
      <c r="E263" s="32"/>
      <c r="F263"/>
    </row>
    <row r="264" spans="1:6" s="33" customFormat="1" ht="15.75">
      <c r="A264" s="162"/>
      <c r="B264" s="152"/>
      <c r="C264" s="115"/>
      <c r="D264" s="115"/>
      <c r="E264" s="32"/>
      <c r="F264"/>
    </row>
    <row r="265" spans="1:6" s="33" customFormat="1" ht="15.75">
      <c r="A265" s="162"/>
      <c r="B265" s="152"/>
      <c r="C265" s="115"/>
      <c r="D265" s="115"/>
      <c r="E265" s="32"/>
      <c r="F265"/>
    </row>
    <row r="266" spans="1:6" s="33" customFormat="1" ht="15.75">
      <c r="A266" s="162"/>
      <c r="B266" s="152"/>
      <c r="C266" s="115"/>
      <c r="D266" s="115"/>
      <c r="E266" s="32"/>
      <c r="F266"/>
    </row>
    <row r="267" spans="1:6" s="33" customFormat="1" ht="15.75">
      <c r="A267" s="162"/>
      <c r="B267" s="152"/>
      <c r="C267" s="115"/>
      <c r="D267" s="115"/>
      <c r="E267" s="32"/>
      <c r="F267"/>
    </row>
    <row r="268" spans="1:6" s="33" customFormat="1" ht="15.75">
      <c r="A268" s="162"/>
      <c r="B268" s="152"/>
      <c r="C268" s="115"/>
      <c r="D268" s="115"/>
      <c r="E268" s="32"/>
      <c r="F268"/>
    </row>
    <row r="269" spans="1:6" s="33" customFormat="1" ht="15.75">
      <c r="A269" s="162"/>
      <c r="B269" s="152"/>
      <c r="C269" s="115"/>
      <c r="D269" s="115"/>
      <c r="E269" s="32"/>
      <c r="F269"/>
    </row>
    <row r="270" spans="1:6" s="33" customFormat="1" ht="15.75">
      <c r="A270" s="162"/>
      <c r="B270" s="152"/>
      <c r="C270" s="115"/>
      <c r="D270" s="115"/>
      <c r="E270" s="32"/>
      <c r="F270"/>
    </row>
    <row r="271" spans="1:6" s="33" customFormat="1" ht="15.75">
      <c r="A271" s="162"/>
      <c r="B271" s="152"/>
      <c r="C271" s="115"/>
      <c r="D271" s="115"/>
      <c r="E271" s="32"/>
      <c r="F271"/>
    </row>
    <row r="272" spans="1:6" s="33" customFormat="1" ht="15.75">
      <c r="A272" s="162"/>
      <c r="B272" s="152"/>
      <c r="C272" s="115"/>
      <c r="D272" s="115"/>
      <c r="E272" s="32"/>
      <c r="F272"/>
    </row>
    <row r="273" spans="1:6" s="33" customFormat="1" ht="15.75">
      <c r="A273" s="162"/>
      <c r="B273" s="152"/>
      <c r="C273" s="115"/>
      <c r="D273" s="115"/>
      <c r="E273" s="32"/>
      <c r="F273"/>
    </row>
    <row r="274" spans="1:6" s="33" customFormat="1" ht="15.75">
      <c r="A274" s="162"/>
      <c r="B274" s="152"/>
      <c r="C274" s="115"/>
      <c r="D274" s="115"/>
      <c r="E274" s="32"/>
      <c r="F274"/>
    </row>
    <row r="275" spans="1:6" s="33" customFormat="1" ht="15.75">
      <c r="A275" s="162"/>
      <c r="B275" s="152"/>
      <c r="C275" s="115"/>
      <c r="D275" s="115"/>
      <c r="E275" s="32"/>
      <c r="F275"/>
    </row>
    <row r="276" spans="1:6" s="33" customFormat="1" ht="15.75">
      <c r="A276" s="162"/>
      <c r="B276" s="152"/>
      <c r="C276" s="115"/>
      <c r="D276" s="115"/>
      <c r="E276" s="32"/>
      <c r="F276"/>
    </row>
    <row r="277" spans="1:6" s="33" customFormat="1" ht="15.75">
      <c r="A277" s="162"/>
      <c r="B277" s="152"/>
      <c r="C277" s="115"/>
      <c r="D277" s="115"/>
      <c r="E277" s="32"/>
      <c r="F277"/>
    </row>
    <row r="278" spans="1:6" s="33" customFormat="1" ht="15.75">
      <c r="A278" s="162"/>
      <c r="B278" s="152"/>
      <c r="C278" s="115"/>
      <c r="D278" s="115"/>
      <c r="E278" s="32"/>
      <c r="F278"/>
    </row>
    <row r="279" spans="1:6" s="33" customFormat="1" ht="15.75">
      <c r="A279" s="162"/>
      <c r="B279" s="152"/>
      <c r="C279" s="115"/>
      <c r="D279" s="115"/>
      <c r="E279" s="32"/>
      <c r="F279"/>
    </row>
    <row r="280" spans="1:6" s="33" customFormat="1" ht="15.75">
      <c r="A280" s="162"/>
      <c r="B280" s="152"/>
      <c r="C280" s="115"/>
      <c r="D280" s="115"/>
      <c r="E280" s="32"/>
      <c r="F280"/>
    </row>
    <row r="281" spans="1:6" s="33" customFormat="1" ht="15.75">
      <c r="A281" s="162"/>
      <c r="B281" s="152"/>
      <c r="C281" s="115"/>
      <c r="D281" s="115"/>
      <c r="E281" s="32"/>
      <c r="F281"/>
    </row>
    <row r="282" spans="1:6" s="33" customFormat="1" ht="15.75">
      <c r="A282" s="162"/>
      <c r="B282" s="152"/>
      <c r="C282" s="115"/>
      <c r="D282" s="115"/>
      <c r="E282" s="32"/>
      <c r="F282"/>
    </row>
    <row r="283" spans="1:6" s="33" customFormat="1" ht="15.75">
      <c r="A283" s="162"/>
      <c r="B283" s="152"/>
      <c r="C283" s="115"/>
      <c r="D283" s="115"/>
      <c r="E283" s="32"/>
      <c r="F283"/>
    </row>
    <row r="284" spans="1:6" s="33" customFormat="1" ht="15.75">
      <c r="A284" s="162"/>
      <c r="B284" s="152"/>
      <c r="C284" s="115"/>
      <c r="D284" s="115"/>
      <c r="E284" s="32"/>
      <c r="F284"/>
    </row>
    <row r="285" spans="1:6" s="33" customFormat="1" ht="15.75">
      <c r="A285" s="162"/>
      <c r="B285" s="152"/>
      <c r="C285" s="115"/>
      <c r="D285" s="115"/>
      <c r="E285" s="32"/>
      <c r="F285"/>
    </row>
    <row r="286" spans="1:6" s="33" customFormat="1" ht="15.75">
      <c r="A286" s="162"/>
      <c r="B286" s="152"/>
      <c r="C286" s="115"/>
      <c r="D286" s="115"/>
      <c r="E286" s="32"/>
      <c r="F286"/>
    </row>
    <row r="287" spans="1:6" s="33" customFormat="1" ht="15.75">
      <c r="A287" s="162"/>
      <c r="B287" s="152"/>
      <c r="C287" s="115"/>
      <c r="D287" s="115"/>
      <c r="E287" s="32"/>
      <c r="F287"/>
    </row>
    <row r="288" spans="1:6" s="33" customFormat="1" ht="15.75">
      <c r="A288" s="162"/>
      <c r="B288" s="152"/>
      <c r="C288" s="115"/>
      <c r="D288" s="115"/>
      <c r="E288" s="32"/>
      <c r="F288"/>
    </row>
    <row r="289" spans="1:6" s="33" customFormat="1" ht="15.75">
      <c r="A289" s="162"/>
      <c r="B289" s="152"/>
      <c r="C289" s="115"/>
      <c r="D289" s="115"/>
      <c r="E289" s="32"/>
      <c r="F289"/>
    </row>
    <row r="290" spans="1:6" s="33" customFormat="1" ht="15.75">
      <c r="A290" s="162"/>
      <c r="B290" s="152"/>
      <c r="C290" s="115"/>
      <c r="D290" s="115"/>
      <c r="E290" s="32"/>
      <c r="F290"/>
    </row>
    <row r="291" spans="1:6" s="33" customFormat="1" ht="15.75">
      <c r="A291" s="162"/>
      <c r="B291" s="152"/>
      <c r="C291" s="115"/>
      <c r="D291" s="115"/>
      <c r="E291" s="32"/>
      <c r="F291"/>
    </row>
    <row r="292" spans="1:6" s="33" customFormat="1" ht="15.75">
      <c r="A292" s="162"/>
      <c r="B292" s="152"/>
      <c r="C292" s="115"/>
      <c r="D292" s="115"/>
      <c r="E292" s="32"/>
      <c r="F292"/>
    </row>
    <row r="293" spans="1:6" s="33" customFormat="1" ht="15.75">
      <c r="A293" s="162"/>
      <c r="B293" s="152"/>
      <c r="C293" s="115"/>
      <c r="D293" s="115"/>
      <c r="E293" s="32"/>
      <c r="F293"/>
    </row>
    <row r="294" spans="1:6" s="33" customFormat="1" ht="15.75">
      <c r="A294" s="162"/>
      <c r="B294" s="152"/>
      <c r="C294" s="115"/>
      <c r="D294" s="115"/>
      <c r="E294" s="32"/>
      <c r="F294"/>
    </row>
    <row r="295" spans="1:6" s="33" customFormat="1" ht="15.75">
      <c r="A295" s="162"/>
      <c r="B295" s="152"/>
      <c r="C295" s="115"/>
      <c r="D295" s="115"/>
      <c r="E295" s="32"/>
      <c r="F295"/>
    </row>
    <row r="296" spans="1:6" s="33" customFormat="1" ht="15.75">
      <c r="A296" s="162"/>
      <c r="B296" s="152"/>
      <c r="C296" s="115"/>
      <c r="D296" s="115"/>
      <c r="E296" s="32"/>
      <c r="F296"/>
    </row>
    <row r="297" spans="1:6" s="33" customFormat="1" ht="15.75">
      <c r="A297" s="162"/>
      <c r="B297" s="152"/>
      <c r="C297" s="115"/>
      <c r="D297" s="115"/>
      <c r="E297" s="32"/>
      <c r="F297"/>
    </row>
    <row r="298" spans="1:6" s="33" customFormat="1" ht="15.75">
      <c r="A298" s="162"/>
      <c r="B298" s="152"/>
      <c r="C298" s="115"/>
      <c r="D298" s="115"/>
      <c r="E298" s="32"/>
      <c r="F298"/>
    </row>
    <row r="299" spans="1:6" s="33" customFormat="1" ht="15.75">
      <c r="A299" s="162"/>
      <c r="B299" s="152"/>
      <c r="C299" s="115"/>
      <c r="D299" s="115"/>
      <c r="E299" s="32"/>
      <c r="F299"/>
    </row>
    <row r="300" spans="1:6" s="33" customFormat="1" ht="15.75">
      <c r="A300" s="162"/>
      <c r="B300" s="152"/>
      <c r="C300" s="115"/>
      <c r="D300" s="115"/>
      <c r="E300" s="32"/>
      <c r="F300"/>
    </row>
    <row r="301" spans="1:6" s="33" customFormat="1" ht="15.75">
      <c r="A301" s="162"/>
      <c r="B301" s="152"/>
      <c r="C301" s="115"/>
      <c r="D301" s="115"/>
      <c r="E301" s="32"/>
      <c r="F301"/>
    </row>
    <row r="302" spans="1:6" s="33" customFormat="1" ht="15.75">
      <c r="A302" s="162"/>
      <c r="B302" s="152"/>
      <c r="C302" s="115"/>
      <c r="D302" s="115"/>
      <c r="E302" s="32"/>
      <c r="F302"/>
    </row>
    <row r="303" spans="1:6" s="33" customFormat="1" ht="15.75">
      <c r="A303" s="162"/>
      <c r="B303" s="152"/>
      <c r="C303" s="115"/>
      <c r="D303" s="115"/>
      <c r="E303" s="32"/>
      <c r="F303"/>
    </row>
    <row r="304" spans="1:6" s="33" customFormat="1" ht="15.75">
      <c r="A304" s="162"/>
      <c r="B304" s="152"/>
      <c r="C304" s="115"/>
      <c r="D304" s="115"/>
      <c r="E304" s="32"/>
      <c r="F304"/>
    </row>
    <row r="305" spans="1:6" s="33" customFormat="1" ht="15.75">
      <c r="A305" s="162"/>
      <c r="B305" s="152"/>
      <c r="C305" s="115"/>
      <c r="D305" s="115"/>
      <c r="E305" s="32"/>
      <c r="F305"/>
    </row>
    <row r="306" spans="1:6" s="33" customFormat="1" ht="15.75">
      <c r="A306" s="162"/>
      <c r="B306" s="152"/>
      <c r="C306" s="115"/>
      <c r="D306" s="115"/>
      <c r="E306" s="32"/>
      <c r="F306"/>
    </row>
    <row r="307" spans="1:6" s="33" customFormat="1" ht="15.75">
      <c r="A307" s="162"/>
      <c r="B307" s="152"/>
      <c r="C307" s="115"/>
      <c r="D307" s="115"/>
      <c r="E307" s="32"/>
      <c r="F307"/>
    </row>
    <row r="308" spans="1:6" s="33" customFormat="1" ht="15.75">
      <c r="A308" s="162"/>
      <c r="B308" s="152"/>
      <c r="C308" s="115"/>
      <c r="D308" s="115"/>
      <c r="E308" s="32"/>
      <c r="F308"/>
    </row>
    <row r="309" spans="1:6" s="33" customFormat="1" ht="15.75">
      <c r="A309" s="162"/>
      <c r="B309" s="152"/>
      <c r="C309" s="115"/>
      <c r="D309" s="115"/>
      <c r="E309" s="32"/>
      <c r="F309"/>
    </row>
    <row r="310" spans="1:6" s="33" customFormat="1" ht="15.75">
      <c r="A310" s="162"/>
      <c r="B310" s="152"/>
      <c r="C310" s="115"/>
      <c r="D310" s="115"/>
      <c r="E310" s="32"/>
      <c r="F310"/>
    </row>
    <row r="311" spans="1:6" s="33" customFormat="1" ht="15.75">
      <c r="A311" s="162"/>
      <c r="B311" s="152"/>
      <c r="C311" s="115"/>
      <c r="D311" s="115"/>
      <c r="E311" s="32"/>
      <c r="F311"/>
    </row>
    <row r="312" spans="1:6" s="33" customFormat="1" ht="15.75">
      <c r="A312" s="162"/>
      <c r="B312" s="152"/>
      <c r="C312" s="115"/>
      <c r="D312" s="115"/>
      <c r="E312" s="32"/>
      <c r="F312"/>
    </row>
    <row r="313" spans="1:6" s="33" customFormat="1" ht="15.75">
      <c r="A313" s="162"/>
      <c r="B313" s="152"/>
      <c r="C313" s="115"/>
      <c r="D313" s="115"/>
      <c r="E313" s="32"/>
      <c r="F313"/>
    </row>
    <row r="314" spans="1:6" s="33" customFormat="1" ht="15.75">
      <c r="A314" s="162"/>
      <c r="B314" s="152"/>
      <c r="C314" s="115"/>
      <c r="D314" s="115"/>
      <c r="E314" s="32"/>
      <c r="F314"/>
    </row>
    <row r="315" spans="1:6" s="33" customFormat="1" ht="15.75">
      <c r="A315" s="162"/>
      <c r="B315" s="152"/>
      <c r="C315" s="115"/>
      <c r="D315" s="115"/>
      <c r="E315" s="32"/>
      <c r="F315"/>
    </row>
    <row r="316" spans="1:6" s="33" customFormat="1" ht="15.75">
      <c r="A316" s="162"/>
      <c r="B316" s="152"/>
      <c r="C316" s="115"/>
      <c r="D316" s="115"/>
      <c r="E316" s="32"/>
      <c r="F316"/>
    </row>
    <row r="317" spans="1:6" s="33" customFormat="1" ht="15.75">
      <c r="A317" s="162"/>
      <c r="B317" s="152"/>
      <c r="C317" s="115"/>
      <c r="D317" s="115"/>
      <c r="E317" s="32"/>
      <c r="F317"/>
    </row>
    <row r="318" spans="1:6" s="33" customFormat="1" ht="15.75">
      <c r="A318" s="162"/>
      <c r="B318" s="152"/>
      <c r="C318" s="115"/>
      <c r="D318" s="115"/>
      <c r="E318" s="32"/>
      <c r="F318"/>
    </row>
    <row r="319" spans="1:6" s="33" customFormat="1" ht="15.75">
      <c r="A319" s="162"/>
      <c r="B319" s="152"/>
      <c r="C319" s="115"/>
      <c r="D319" s="115"/>
      <c r="E319" s="32"/>
      <c r="F319"/>
    </row>
    <row r="320" spans="1:6" s="33" customFormat="1" ht="15.75">
      <c r="A320" s="162"/>
      <c r="B320" s="152"/>
      <c r="C320" s="115"/>
      <c r="D320" s="115"/>
      <c r="E320" s="32"/>
      <c r="F320"/>
    </row>
    <row r="321" spans="1:6" s="33" customFormat="1" ht="15.75">
      <c r="A321" s="162"/>
      <c r="B321" s="152"/>
      <c r="C321" s="115"/>
      <c r="D321" s="115"/>
      <c r="E321" s="32"/>
      <c r="F321"/>
    </row>
    <row r="322" spans="1:6" s="33" customFormat="1" ht="15.75">
      <c r="A322" s="162"/>
      <c r="B322" s="152"/>
      <c r="C322" s="115"/>
      <c r="D322" s="115"/>
      <c r="E322" s="32"/>
      <c r="F322"/>
    </row>
    <row r="323" spans="1:6" s="33" customFormat="1" ht="15.75">
      <c r="A323" s="162"/>
      <c r="B323" s="152"/>
      <c r="C323" s="115"/>
      <c r="D323" s="115"/>
      <c r="E323" s="32"/>
      <c r="F323"/>
    </row>
    <row r="324" spans="1:6" s="33" customFormat="1" ht="15.75">
      <c r="A324" s="162"/>
      <c r="B324" s="152"/>
      <c r="C324" s="115"/>
      <c r="D324" s="115"/>
      <c r="E324" s="32"/>
      <c r="F324"/>
    </row>
    <row r="325" spans="1:6" s="33" customFormat="1" ht="15.75">
      <c r="A325" s="162"/>
      <c r="B325" s="152"/>
      <c r="C325" s="115"/>
      <c r="D325" s="115"/>
      <c r="E325" s="32"/>
      <c r="F325"/>
    </row>
    <row r="326" spans="1:6" s="33" customFormat="1" ht="15.75">
      <c r="A326" s="162"/>
      <c r="B326" s="152"/>
      <c r="C326" s="115"/>
      <c r="D326" s="115"/>
      <c r="E326" s="32"/>
      <c r="F326"/>
    </row>
    <row r="327" spans="1:6" s="33" customFormat="1" ht="15.75">
      <c r="A327" s="162"/>
      <c r="B327" s="152"/>
      <c r="C327" s="115"/>
      <c r="D327" s="115"/>
      <c r="E327" s="32"/>
      <c r="F327"/>
    </row>
    <row r="328" spans="1:6" s="33" customFormat="1" ht="15.75">
      <c r="A328" s="162"/>
      <c r="B328" s="152"/>
      <c r="C328" s="115"/>
      <c r="D328" s="115"/>
      <c r="E328" s="32"/>
      <c r="F328"/>
    </row>
    <row r="329" spans="1:6" s="33" customFormat="1" ht="15.75">
      <c r="A329" s="162"/>
      <c r="B329" s="152"/>
      <c r="C329" s="115"/>
      <c r="D329" s="115"/>
      <c r="E329" s="32"/>
      <c r="F329"/>
    </row>
    <row r="330" spans="1:6" s="33" customFormat="1" ht="15.75">
      <c r="A330" s="162"/>
      <c r="B330" s="152"/>
      <c r="C330" s="115"/>
      <c r="D330" s="115"/>
      <c r="E330" s="32"/>
      <c r="F330"/>
    </row>
    <row r="331" spans="1:6" s="33" customFormat="1" ht="15.75">
      <c r="A331" s="162"/>
      <c r="B331" s="152"/>
      <c r="C331" s="115"/>
      <c r="D331" s="115"/>
      <c r="E331" s="32"/>
      <c r="F331"/>
    </row>
    <row r="332" spans="1:6" s="33" customFormat="1" ht="15.75">
      <c r="A332" s="162"/>
      <c r="B332" s="152"/>
      <c r="C332" s="115"/>
      <c r="D332" s="115"/>
      <c r="E332" s="32"/>
      <c r="F332"/>
    </row>
    <row r="333" spans="1:6" s="33" customFormat="1" ht="15.75">
      <c r="A333" s="162"/>
      <c r="B333" s="152"/>
      <c r="C333" s="115"/>
      <c r="D333" s="115"/>
      <c r="E333" s="32"/>
      <c r="F333"/>
    </row>
    <row r="334" spans="1:6" s="33" customFormat="1" ht="15.75">
      <c r="A334" s="162"/>
      <c r="B334" s="152"/>
      <c r="C334" s="115"/>
      <c r="D334" s="115"/>
      <c r="E334" s="32"/>
      <c r="F334"/>
    </row>
    <row r="335" spans="1:6" s="33" customFormat="1" ht="15.75">
      <c r="A335" s="162"/>
      <c r="B335" s="152"/>
      <c r="C335" s="115"/>
      <c r="D335" s="115"/>
      <c r="E335" s="32"/>
      <c r="F335"/>
    </row>
    <row r="336" spans="1:6" s="33" customFormat="1" ht="15.75">
      <c r="A336" s="162"/>
      <c r="B336" s="152"/>
      <c r="C336" s="115"/>
      <c r="D336" s="115"/>
      <c r="E336" s="32"/>
      <c r="F336"/>
    </row>
    <row r="337" spans="1:6" s="33" customFormat="1" ht="15.75">
      <c r="A337" s="162"/>
      <c r="B337" s="152"/>
      <c r="C337" s="115"/>
      <c r="D337" s="115"/>
      <c r="E337" s="32"/>
      <c r="F337"/>
    </row>
    <row r="338" spans="1:6" s="33" customFormat="1" ht="15.75">
      <c r="A338" s="162"/>
      <c r="B338" s="152"/>
      <c r="C338" s="115"/>
      <c r="D338" s="115"/>
      <c r="E338" s="32"/>
      <c r="F338"/>
    </row>
    <row r="339" spans="1:6" s="33" customFormat="1" ht="15.75">
      <c r="A339" s="162"/>
      <c r="B339" s="152"/>
      <c r="C339" s="115"/>
      <c r="D339" s="115"/>
      <c r="E339" s="32"/>
      <c r="F339"/>
    </row>
    <row r="340" spans="1:6" s="33" customFormat="1" ht="15.75">
      <c r="A340" s="162"/>
      <c r="B340" s="152"/>
      <c r="C340" s="115"/>
      <c r="D340" s="115"/>
      <c r="E340" s="32"/>
      <c r="F340"/>
    </row>
    <row r="341" spans="1:6" s="33" customFormat="1" ht="15.75">
      <c r="A341" s="162"/>
      <c r="B341" s="152"/>
      <c r="C341" s="115"/>
      <c r="D341" s="115"/>
      <c r="E341" s="32"/>
      <c r="F341"/>
    </row>
    <row r="342" spans="1:6" s="33" customFormat="1" ht="15.75">
      <c r="A342" s="162"/>
      <c r="B342" s="152"/>
      <c r="C342" s="115"/>
      <c r="D342" s="115"/>
      <c r="E342" s="32"/>
      <c r="F342"/>
    </row>
    <row r="343" spans="1:6" s="33" customFormat="1" ht="15.75">
      <c r="A343" s="162"/>
      <c r="B343" s="152"/>
      <c r="C343" s="115"/>
      <c r="D343" s="115"/>
      <c r="E343" s="32"/>
      <c r="F343"/>
    </row>
    <row r="344" spans="1:6" s="33" customFormat="1" ht="15.75">
      <c r="A344" s="162"/>
      <c r="B344" s="152"/>
      <c r="C344" s="115"/>
      <c r="D344" s="115"/>
      <c r="E344" s="32"/>
      <c r="F344"/>
    </row>
    <row r="345" spans="1:6" s="33" customFormat="1" ht="15.75">
      <c r="A345" s="162"/>
      <c r="B345" s="152"/>
      <c r="C345" s="115"/>
      <c r="D345" s="115"/>
      <c r="E345" s="32"/>
      <c r="F345"/>
    </row>
    <row r="346" spans="1:6" s="33" customFormat="1" ht="15.75">
      <c r="A346" s="162"/>
      <c r="B346" s="152"/>
      <c r="C346" s="115"/>
      <c r="D346" s="115"/>
      <c r="E346" s="32"/>
      <c r="F346"/>
    </row>
    <row r="347" spans="1:6" s="33" customFormat="1" ht="15.75">
      <c r="A347" s="162"/>
      <c r="B347" s="152"/>
      <c r="C347" s="115"/>
      <c r="D347" s="115"/>
      <c r="E347" s="32"/>
      <c r="F347"/>
    </row>
    <row r="348" spans="1:6" s="33" customFormat="1" ht="15.75">
      <c r="A348" s="162"/>
      <c r="B348" s="152"/>
      <c r="C348" s="115"/>
      <c r="D348" s="115"/>
      <c r="E348" s="32"/>
      <c r="F348"/>
    </row>
    <row r="349" spans="1:6" s="33" customFormat="1" ht="15.75">
      <c r="A349" s="162"/>
      <c r="B349" s="152"/>
      <c r="C349" s="115"/>
      <c r="D349" s="115"/>
      <c r="E349" s="32"/>
      <c r="F349"/>
    </row>
    <row r="350" spans="1:6" s="33" customFormat="1" ht="15.75">
      <c r="A350" s="162"/>
      <c r="B350" s="152"/>
      <c r="C350" s="115"/>
      <c r="D350" s="115"/>
      <c r="E350" s="32"/>
      <c r="F350"/>
    </row>
    <row r="351" spans="1:6" s="33" customFormat="1" ht="15.75">
      <c r="A351" s="162"/>
      <c r="B351" s="152"/>
      <c r="C351" s="115"/>
      <c r="D351" s="115"/>
      <c r="E351" s="32"/>
      <c r="F351"/>
    </row>
    <row r="352" spans="1:6" s="33" customFormat="1" ht="15.75">
      <c r="A352" s="162"/>
      <c r="B352" s="152"/>
      <c r="C352" s="115"/>
      <c r="D352" s="115"/>
      <c r="E352" s="32"/>
      <c r="F352"/>
    </row>
    <row r="353" spans="1:6" s="33" customFormat="1" ht="15.75">
      <c r="A353" s="162"/>
      <c r="B353" s="152"/>
      <c r="C353" s="115"/>
      <c r="D353" s="115"/>
      <c r="E353" s="32"/>
      <c r="F353"/>
    </row>
    <row r="354" spans="1:6" s="33" customFormat="1" ht="15.75">
      <c r="A354" s="162"/>
      <c r="B354" s="152"/>
      <c r="C354" s="115"/>
      <c r="D354" s="115"/>
      <c r="E354" s="32"/>
      <c r="F354"/>
    </row>
    <row r="355" spans="1:6" s="33" customFormat="1" ht="15.75">
      <c r="A355" s="162"/>
      <c r="B355" s="152"/>
      <c r="C355" s="115"/>
      <c r="D355" s="115"/>
      <c r="E355" s="32"/>
      <c r="F355"/>
    </row>
    <row r="356" spans="1:6" s="33" customFormat="1" ht="15.75">
      <c r="A356" s="162"/>
      <c r="B356" s="152"/>
      <c r="C356" s="115"/>
      <c r="D356" s="115"/>
      <c r="E356" s="32"/>
      <c r="F356"/>
    </row>
    <row r="357" spans="1:6" s="33" customFormat="1" ht="15.75">
      <c r="A357" s="162"/>
      <c r="B357" s="152"/>
      <c r="C357" s="115"/>
      <c r="D357" s="115"/>
      <c r="E357" s="32"/>
      <c r="F357"/>
    </row>
    <row r="358" spans="1:6" s="33" customFormat="1" ht="15.75">
      <c r="A358" s="162"/>
      <c r="B358" s="152"/>
      <c r="C358" s="115"/>
      <c r="D358" s="115"/>
      <c r="E358" s="32"/>
      <c r="F358"/>
    </row>
    <row r="359" spans="1:6" s="33" customFormat="1" ht="15.75">
      <c r="A359" s="162"/>
      <c r="B359" s="152"/>
      <c r="C359" s="115"/>
      <c r="D359" s="115"/>
      <c r="E359" s="32"/>
      <c r="F359"/>
    </row>
    <row r="360" spans="1:6" s="33" customFormat="1" ht="15.75">
      <c r="A360" s="162"/>
      <c r="B360" s="152"/>
      <c r="C360" s="115"/>
      <c r="D360" s="115"/>
      <c r="E360" s="32"/>
      <c r="F360"/>
    </row>
    <row r="361" spans="1:6" s="33" customFormat="1" ht="15.75">
      <c r="A361" s="162"/>
      <c r="B361" s="152"/>
      <c r="C361" s="115"/>
      <c r="D361" s="115"/>
      <c r="E361" s="32"/>
      <c r="F361"/>
    </row>
    <row r="362" spans="1:6" s="33" customFormat="1" ht="15.75">
      <c r="A362" s="162"/>
      <c r="B362" s="152"/>
      <c r="C362" s="115"/>
      <c r="D362" s="115"/>
      <c r="E362" s="32"/>
      <c r="F362"/>
    </row>
    <row r="363" spans="1:6" s="33" customFormat="1" ht="15.75">
      <c r="A363" s="162"/>
      <c r="B363" s="152"/>
      <c r="C363" s="115"/>
      <c r="D363" s="115"/>
      <c r="E363" s="32"/>
      <c r="F363"/>
    </row>
    <row r="364" spans="1:6" s="33" customFormat="1" ht="15.75">
      <c r="A364" s="162"/>
      <c r="B364" s="152"/>
      <c r="C364" s="115"/>
      <c r="D364" s="115"/>
      <c r="E364" s="32"/>
      <c r="F364"/>
    </row>
    <row r="365" spans="1:6" s="33" customFormat="1" ht="15.75">
      <c r="A365" s="162"/>
      <c r="B365" s="152"/>
      <c r="C365" s="115"/>
      <c r="D365" s="115"/>
      <c r="E365" s="32"/>
      <c r="F365"/>
    </row>
    <row r="366" spans="1:6" s="33" customFormat="1" ht="15.75">
      <c r="A366" s="162"/>
      <c r="B366" s="152"/>
      <c r="C366" s="115"/>
      <c r="D366" s="115"/>
      <c r="E366" s="32"/>
      <c r="F366"/>
    </row>
    <row r="367" spans="1:6" s="33" customFormat="1" ht="15.75">
      <c r="A367" s="162"/>
      <c r="B367" s="152"/>
      <c r="C367" s="115"/>
      <c r="D367" s="115"/>
      <c r="E367" s="32"/>
      <c r="F367"/>
    </row>
    <row r="368" spans="1:6" s="33" customFormat="1" ht="15.75">
      <c r="A368" s="162"/>
      <c r="B368" s="152"/>
      <c r="C368" s="115"/>
      <c r="D368" s="115"/>
      <c r="E368" s="32"/>
      <c r="F368"/>
    </row>
    <row r="369" spans="1:6" s="33" customFormat="1" ht="15.75">
      <c r="A369" s="162"/>
      <c r="B369" s="152"/>
      <c r="C369" s="115"/>
      <c r="D369" s="115"/>
      <c r="E369" s="32"/>
      <c r="F369"/>
    </row>
    <row r="370" spans="1:6" s="33" customFormat="1" ht="15.75">
      <c r="A370" s="162"/>
      <c r="B370" s="152"/>
      <c r="C370" s="115"/>
      <c r="D370" s="115"/>
      <c r="E370" s="32"/>
      <c r="F370"/>
    </row>
    <row r="371" spans="1:6" s="33" customFormat="1" ht="15.75">
      <c r="A371" s="162"/>
      <c r="B371" s="152"/>
      <c r="C371" s="115"/>
      <c r="D371" s="115"/>
      <c r="E371" s="32"/>
      <c r="F371"/>
    </row>
    <row r="372" spans="1:6" s="33" customFormat="1" ht="15.75">
      <c r="A372" s="162"/>
      <c r="B372" s="152"/>
      <c r="C372" s="115"/>
      <c r="D372" s="115"/>
      <c r="E372" s="32"/>
      <c r="F372"/>
    </row>
    <row r="373" spans="1:6" s="33" customFormat="1" ht="15.75">
      <c r="A373" s="162"/>
      <c r="B373" s="152"/>
      <c r="C373" s="115"/>
      <c r="D373" s="115"/>
      <c r="E373" s="32"/>
      <c r="F373"/>
    </row>
    <row r="374" spans="1:6" s="33" customFormat="1" ht="15.75">
      <c r="A374" s="162"/>
      <c r="B374" s="152"/>
      <c r="C374" s="115"/>
      <c r="D374" s="115"/>
      <c r="E374" s="32"/>
      <c r="F374"/>
    </row>
    <row r="375" spans="1:6" s="33" customFormat="1" ht="15.75">
      <c r="A375" s="162"/>
      <c r="B375" s="152"/>
      <c r="C375" s="115"/>
      <c r="D375" s="115"/>
      <c r="E375" s="32"/>
      <c r="F375"/>
    </row>
    <row r="376" spans="1:6" s="33" customFormat="1" ht="15.75">
      <c r="A376" s="162"/>
      <c r="B376" s="152"/>
      <c r="C376" s="115"/>
      <c r="D376" s="115"/>
      <c r="E376" s="32"/>
      <c r="F376"/>
    </row>
    <row r="377" spans="1:6" s="33" customFormat="1" ht="15.75">
      <c r="A377" s="162"/>
      <c r="B377" s="152"/>
      <c r="C377" s="115"/>
      <c r="D377" s="115"/>
      <c r="E377" s="32"/>
      <c r="F377"/>
    </row>
    <row r="378" spans="1:6" s="33" customFormat="1" ht="15.75">
      <c r="A378" s="162"/>
      <c r="B378" s="152"/>
      <c r="C378" s="115"/>
      <c r="D378" s="115"/>
      <c r="E378" s="32"/>
      <c r="F378"/>
    </row>
    <row r="379" spans="1:6" s="33" customFormat="1" ht="15.75">
      <c r="A379" s="162"/>
      <c r="B379" s="152"/>
      <c r="C379" s="115"/>
      <c r="D379" s="115"/>
      <c r="E379" s="32"/>
      <c r="F379"/>
    </row>
    <row r="380" spans="1:6" s="33" customFormat="1" ht="15.75">
      <c r="A380" s="162"/>
      <c r="B380" s="152"/>
      <c r="C380" s="115"/>
      <c r="D380" s="115"/>
      <c r="E380" s="32"/>
      <c r="F380"/>
    </row>
    <row r="381" spans="1:6" s="33" customFormat="1" ht="15.75">
      <c r="A381" s="162"/>
      <c r="B381" s="152"/>
      <c r="C381" s="115"/>
      <c r="D381" s="115"/>
      <c r="E381" s="32"/>
      <c r="F381"/>
    </row>
    <row r="382" spans="1:6" s="33" customFormat="1" ht="15.75">
      <c r="A382" s="162"/>
      <c r="B382" s="152"/>
      <c r="C382" s="115"/>
      <c r="D382" s="115"/>
      <c r="E382" s="32"/>
      <c r="F382"/>
    </row>
    <row r="383" spans="1:6" s="33" customFormat="1" ht="15.75">
      <c r="A383" s="162"/>
      <c r="B383" s="152"/>
      <c r="C383" s="115"/>
      <c r="D383" s="115"/>
      <c r="E383" s="32"/>
      <c r="F383"/>
    </row>
    <row r="384" spans="1:6" s="33" customFormat="1" ht="15.75">
      <c r="A384" s="162"/>
      <c r="B384" s="152"/>
      <c r="C384" s="115"/>
      <c r="D384" s="115"/>
      <c r="E384" s="32"/>
      <c r="F384"/>
    </row>
    <row r="385" spans="1:6" s="33" customFormat="1" ht="15.75">
      <c r="A385" s="162"/>
      <c r="B385" s="152"/>
      <c r="C385" s="115"/>
      <c r="D385" s="115"/>
      <c r="E385" s="32"/>
      <c r="F385"/>
    </row>
    <row r="386" spans="1:6" s="33" customFormat="1" ht="15.75">
      <c r="A386" s="162"/>
      <c r="B386" s="152"/>
      <c r="C386" s="115"/>
      <c r="D386" s="115"/>
      <c r="E386" s="32"/>
      <c r="F386"/>
    </row>
    <row r="387" spans="1:6" s="33" customFormat="1" ht="15.75">
      <c r="A387" s="162"/>
      <c r="B387" s="152"/>
      <c r="C387" s="115"/>
      <c r="D387" s="115"/>
      <c r="E387" s="32"/>
      <c r="F387"/>
    </row>
    <row r="388" spans="1:6" s="33" customFormat="1" ht="15.75">
      <c r="A388" s="162"/>
      <c r="B388" s="152"/>
      <c r="C388" s="115"/>
      <c r="D388" s="115"/>
      <c r="E388" s="32"/>
      <c r="F388"/>
    </row>
    <row r="389" spans="1:6" s="33" customFormat="1" ht="15.75">
      <c r="A389" s="162"/>
      <c r="B389" s="152"/>
      <c r="C389" s="115"/>
      <c r="D389" s="115"/>
      <c r="E389" s="32"/>
      <c r="F389"/>
    </row>
    <row r="390" spans="1:6" s="33" customFormat="1" ht="15.75">
      <c r="A390" s="162"/>
      <c r="B390" s="152"/>
      <c r="C390" s="115"/>
      <c r="D390" s="115"/>
      <c r="E390" s="32"/>
      <c r="F390"/>
    </row>
    <row r="391" spans="1:6" s="33" customFormat="1" ht="15.75">
      <c r="A391" s="162"/>
      <c r="B391" s="152"/>
      <c r="C391" s="115"/>
      <c r="D391" s="115"/>
      <c r="E391" s="32"/>
      <c r="F391"/>
    </row>
    <row r="392" spans="1:6" s="33" customFormat="1" ht="15.75">
      <c r="A392" s="162"/>
      <c r="B392" s="152"/>
      <c r="C392" s="115"/>
      <c r="D392" s="115"/>
      <c r="E392" s="32"/>
      <c r="F392"/>
    </row>
    <row r="393" spans="1:6" s="33" customFormat="1" ht="15.75">
      <c r="A393" s="162"/>
      <c r="B393" s="152"/>
      <c r="C393" s="115"/>
      <c r="D393" s="115"/>
      <c r="E393" s="32"/>
      <c r="F393"/>
    </row>
    <row r="394" spans="1:6" s="33" customFormat="1" ht="15.75">
      <c r="A394" s="162"/>
      <c r="B394" s="152"/>
      <c r="C394" s="115"/>
      <c r="D394" s="115"/>
      <c r="E394" s="32"/>
      <c r="F394"/>
    </row>
    <row r="395" spans="1:6" s="33" customFormat="1" ht="15.75">
      <c r="A395" s="162"/>
      <c r="B395" s="152"/>
      <c r="C395" s="115"/>
      <c r="D395" s="115"/>
      <c r="E395" s="32"/>
      <c r="F395"/>
    </row>
    <row r="396" spans="1:6" s="33" customFormat="1" ht="15.75">
      <c r="A396" s="162"/>
      <c r="B396" s="152"/>
      <c r="C396" s="115"/>
      <c r="D396" s="115"/>
      <c r="E396" s="32"/>
      <c r="F396"/>
    </row>
    <row r="397" spans="1:6" s="33" customFormat="1" ht="15.75">
      <c r="A397" s="162"/>
      <c r="B397" s="152"/>
      <c r="C397" s="115"/>
      <c r="D397" s="115"/>
      <c r="E397" s="32"/>
      <c r="F397"/>
    </row>
    <row r="398" spans="1:6" s="33" customFormat="1" ht="15.75">
      <c r="A398" s="162"/>
      <c r="B398" s="152"/>
      <c r="C398" s="115"/>
      <c r="D398" s="115"/>
      <c r="E398" s="32"/>
      <c r="F398"/>
    </row>
    <row r="399" spans="1:6" s="33" customFormat="1" ht="15.75">
      <c r="A399" s="162"/>
      <c r="B399" s="152"/>
      <c r="C399" s="115"/>
      <c r="D399" s="115"/>
      <c r="E399" s="32"/>
      <c r="F399"/>
    </row>
    <row r="400" spans="1:6" s="33" customFormat="1" ht="15.75">
      <c r="A400" s="162"/>
      <c r="B400" s="152"/>
      <c r="C400" s="115"/>
      <c r="D400" s="115"/>
      <c r="E400" s="32"/>
      <c r="F400"/>
    </row>
    <row r="401" spans="1:6" s="33" customFormat="1" ht="15.75">
      <c r="A401" s="162"/>
      <c r="B401" s="152"/>
      <c r="C401" s="115"/>
      <c r="D401" s="115"/>
      <c r="E401" s="32"/>
      <c r="F401"/>
    </row>
    <row r="402" spans="1:6" s="33" customFormat="1" ht="15.75">
      <c r="A402" s="162"/>
      <c r="B402" s="152"/>
      <c r="C402" s="115"/>
      <c r="D402" s="115"/>
      <c r="E402" s="32"/>
      <c r="F402"/>
    </row>
    <row r="403" spans="1:6" s="33" customFormat="1" ht="15.75">
      <c r="A403" s="162"/>
      <c r="B403" s="152"/>
      <c r="C403" s="115"/>
      <c r="D403" s="115"/>
      <c r="E403" s="32"/>
      <c r="F403"/>
    </row>
    <row r="404" spans="1:6" s="33" customFormat="1" ht="15.75">
      <c r="A404" s="162"/>
      <c r="B404" s="152"/>
      <c r="C404" s="115"/>
      <c r="D404" s="115"/>
      <c r="E404" s="32"/>
      <c r="F404"/>
    </row>
    <row r="405" spans="1:6" s="33" customFormat="1" ht="15.75">
      <c r="A405" s="162"/>
      <c r="B405" s="152"/>
      <c r="C405" s="115"/>
      <c r="D405" s="115"/>
      <c r="E405" s="32"/>
      <c r="F405"/>
    </row>
    <row r="406" spans="1:6" s="33" customFormat="1" ht="15.75">
      <c r="A406" s="162"/>
      <c r="B406" s="152"/>
      <c r="C406" s="115"/>
      <c r="D406" s="115"/>
      <c r="E406" s="32"/>
      <c r="F406"/>
    </row>
    <row r="407" spans="1:6" s="33" customFormat="1" ht="15.75">
      <c r="A407" s="162"/>
      <c r="B407" s="152"/>
      <c r="C407" s="115"/>
      <c r="D407" s="115"/>
      <c r="E407" s="32"/>
      <c r="F407"/>
    </row>
    <row r="408" spans="1:6" s="33" customFormat="1" ht="15.75">
      <c r="A408" s="162"/>
      <c r="B408" s="152"/>
      <c r="C408" s="115"/>
      <c r="D408" s="115"/>
      <c r="E408" s="32"/>
      <c r="F408"/>
    </row>
    <row r="409" spans="1:6" s="33" customFormat="1" ht="15.75">
      <c r="A409" s="162"/>
      <c r="B409" s="152"/>
      <c r="C409" s="115"/>
      <c r="D409" s="115"/>
      <c r="E409" s="32"/>
      <c r="F409"/>
    </row>
    <row r="410" spans="1:6" s="33" customFormat="1" ht="15.75">
      <c r="A410" s="162"/>
      <c r="B410" s="152"/>
      <c r="C410" s="115"/>
      <c r="D410" s="115"/>
      <c r="E410" s="32"/>
      <c r="F410"/>
    </row>
    <row r="411" spans="1:6" s="33" customFormat="1" ht="15.75">
      <c r="A411" s="162"/>
      <c r="B411" s="152"/>
      <c r="C411" s="115"/>
      <c r="D411" s="115"/>
      <c r="E411" s="32"/>
      <c r="F411"/>
    </row>
    <row r="412" spans="1:6" s="33" customFormat="1" ht="15.75">
      <c r="A412" s="162"/>
      <c r="B412" s="152"/>
      <c r="C412" s="115"/>
      <c r="D412" s="115"/>
      <c r="E412" s="32"/>
      <c r="F412"/>
    </row>
    <row r="413" spans="1:6" s="33" customFormat="1" ht="15.75">
      <c r="A413" s="162"/>
      <c r="B413" s="152"/>
      <c r="C413" s="115"/>
      <c r="D413" s="115"/>
      <c r="E413" s="32"/>
      <c r="F413"/>
    </row>
    <row r="414" spans="1:6" s="33" customFormat="1" ht="15.75">
      <c r="A414" s="162"/>
      <c r="B414" s="152"/>
      <c r="C414" s="115"/>
      <c r="D414" s="115"/>
      <c r="E414" s="32"/>
      <c r="F414"/>
    </row>
    <row r="415" spans="1:6" s="33" customFormat="1" ht="15.75">
      <c r="A415" s="162"/>
      <c r="B415" s="152"/>
      <c r="C415" s="115"/>
      <c r="D415" s="115"/>
      <c r="E415" s="32"/>
      <c r="F415"/>
    </row>
    <row r="416" spans="1:6" s="33" customFormat="1" ht="15.75">
      <c r="A416" s="162"/>
      <c r="B416" s="152"/>
      <c r="C416" s="115"/>
      <c r="D416" s="115"/>
      <c r="E416" s="32"/>
      <c r="F416"/>
    </row>
    <row r="417" spans="1:6" s="33" customFormat="1" ht="15.75">
      <c r="A417" s="162"/>
      <c r="B417" s="152"/>
      <c r="C417" s="115"/>
      <c r="D417" s="115"/>
      <c r="E417" s="32"/>
      <c r="F417"/>
    </row>
    <row r="418" spans="1:6" s="33" customFormat="1" ht="15.75">
      <c r="A418" s="162"/>
      <c r="B418" s="152"/>
      <c r="C418" s="115"/>
      <c r="D418" s="115"/>
      <c r="E418" s="32"/>
      <c r="F418"/>
    </row>
    <row r="419" spans="1:6" s="33" customFormat="1" ht="15.75">
      <c r="A419" s="162"/>
      <c r="B419" s="152"/>
      <c r="C419" s="115"/>
      <c r="D419" s="115"/>
      <c r="E419" s="32"/>
      <c r="F419"/>
    </row>
    <row r="420" spans="1:6" s="33" customFormat="1" ht="15.75">
      <c r="A420" s="162"/>
      <c r="B420" s="152"/>
      <c r="C420" s="115"/>
      <c r="D420" s="115"/>
      <c r="E420" s="32"/>
      <c r="F420"/>
    </row>
    <row r="421" spans="1:6" s="33" customFormat="1" ht="15.75">
      <c r="A421" s="162"/>
      <c r="B421" s="152"/>
      <c r="C421" s="115"/>
      <c r="D421" s="115"/>
      <c r="E421" s="32"/>
      <c r="F421"/>
    </row>
    <row r="422" spans="1:6" s="33" customFormat="1" ht="15.75">
      <c r="A422" s="162"/>
      <c r="B422" s="152"/>
      <c r="C422" s="115"/>
      <c r="D422" s="115"/>
      <c r="E422" s="32"/>
      <c r="F422"/>
    </row>
    <row r="423" spans="1:6" s="33" customFormat="1" ht="15.75">
      <c r="A423" s="162"/>
      <c r="B423" s="152"/>
      <c r="C423" s="115"/>
      <c r="D423" s="115"/>
      <c r="E423" s="32"/>
      <c r="F423"/>
    </row>
    <row r="424" spans="1:6" s="33" customFormat="1" ht="15.75">
      <c r="A424" s="162"/>
      <c r="B424" s="152"/>
      <c r="C424" s="115"/>
      <c r="D424" s="115"/>
      <c r="E424" s="32"/>
      <c r="F424"/>
    </row>
    <row r="425" spans="1:6" s="33" customFormat="1" ht="15.75">
      <c r="A425" s="162"/>
      <c r="B425" s="152"/>
      <c r="C425" s="115"/>
      <c r="D425" s="115"/>
      <c r="E425" s="32"/>
      <c r="F425"/>
    </row>
    <row r="426" spans="1:6" s="33" customFormat="1" ht="15.75">
      <c r="A426" s="162"/>
      <c r="B426" s="152"/>
      <c r="C426" s="115"/>
      <c r="D426" s="115"/>
      <c r="E426" s="32"/>
      <c r="F426"/>
    </row>
    <row r="427" spans="1:6" s="33" customFormat="1" ht="15.75">
      <c r="A427" s="162"/>
      <c r="B427" s="152"/>
      <c r="C427" s="115"/>
      <c r="D427" s="115"/>
      <c r="E427" s="32"/>
      <c r="F427"/>
    </row>
    <row r="428" spans="1:6" s="33" customFormat="1" ht="15.75">
      <c r="A428" s="162"/>
      <c r="B428" s="152"/>
      <c r="C428" s="115"/>
      <c r="D428" s="115"/>
      <c r="E428" s="32"/>
      <c r="F428"/>
    </row>
    <row r="429" spans="1:6" s="33" customFormat="1" ht="15.75">
      <c r="A429" s="162"/>
      <c r="B429" s="152"/>
      <c r="C429" s="115"/>
      <c r="D429" s="115"/>
      <c r="E429" s="32"/>
      <c r="F429"/>
    </row>
    <row r="430" spans="1:6" s="33" customFormat="1" ht="15.75">
      <c r="A430" s="162"/>
      <c r="B430" s="152"/>
      <c r="C430" s="115"/>
      <c r="D430" s="115"/>
      <c r="E430" s="32"/>
      <c r="F430"/>
    </row>
    <row r="431" spans="1:6" s="33" customFormat="1" ht="15.75">
      <c r="A431" s="162"/>
      <c r="B431" s="152"/>
      <c r="C431" s="115"/>
      <c r="D431" s="115"/>
      <c r="E431" s="32"/>
      <c r="F431"/>
    </row>
    <row r="432" spans="1:6" s="33" customFormat="1" ht="15.75">
      <c r="A432" s="162"/>
      <c r="B432" s="152"/>
      <c r="C432" s="115"/>
      <c r="D432" s="115"/>
      <c r="E432" s="32"/>
      <c r="F432"/>
    </row>
    <row r="433" spans="1:6" s="33" customFormat="1" ht="15.75">
      <c r="A433" s="162"/>
      <c r="B433" s="152"/>
      <c r="C433" s="115"/>
      <c r="D433" s="115"/>
      <c r="E433" s="32"/>
      <c r="F433"/>
    </row>
    <row r="434" spans="1:6" s="33" customFormat="1" ht="15.75">
      <c r="A434" s="162"/>
      <c r="B434" s="152"/>
      <c r="C434" s="115"/>
      <c r="D434" s="115"/>
      <c r="E434" s="32"/>
      <c r="F434"/>
    </row>
    <row r="435" spans="1:6" s="33" customFormat="1" ht="15.75">
      <c r="A435" s="162"/>
      <c r="B435" s="152"/>
      <c r="C435" s="115"/>
      <c r="D435" s="115"/>
      <c r="E435" s="32"/>
      <c r="F435"/>
    </row>
    <row r="436" spans="1:6" s="33" customFormat="1" ht="15.75">
      <c r="A436" s="162"/>
      <c r="B436" s="152"/>
      <c r="C436" s="115"/>
      <c r="D436" s="115"/>
      <c r="E436" s="32"/>
      <c r="F436"/>
    </row>
    <row r="437" spans="1:6" s="33" customFormat="1" ht="15.75">
      <c r="A437" s="162"/>
      <c r="B437" s="152"/>
      <c r="C437" s="115"/>
      <c r="D437" s="115"/>
      <c r="E437" s="32"/>
      <c r="F437"/>
    </row>
    <row r="438" spans="1:6" s="33" customFormat="1" ht="15.75">
      <c r="A438" s="162"/>
      <c r="B438" s="152"/>
      <c r="C438" s="115"/>
      <c r="D438" s="115"/>
      <c r="E438" s="32"/>
      <c r="F438"/>
    </row>
    <row r="439" spans="1:6" s="33" customFormat="1" ht="15.75">
      <c r="A439" s="162"/>
      <c r="B439" s="152"/>
      <c r="C439" s="115"/>
      <c r="D439" s="115"/>
      <c r="E439" s="32"/>
      <c r="F439"/>
    </row>
    <row r="440" spans="1:6" s="33" customFormat="1" ht="15.75">
      <c r="A440" s="162"/>
      <c r="B440" s="152"/>
      <c r="C440" s="115"/>
      <c r="D440" s="115"/>
      <c r="E440" s="32"/>
      <c r="F440"/>
    </row>
    <row r="441" spans="1:6" s="33" customFormat="1" ht="15.75">
      <c r="A441" s="162"/>
      <c r="B441" s="152"/>
      <c r="C441" s="115"/>
      <c r="D441" s="115"/>
      <c r="E441" s="32"/>
      <c r="F441"/>
    </row>
    <row r="442" spans="1:6" s="33" customFormat="1" ht="15.75">
      <c r="A442" s="162"/>
      <c r="B442" s="152"/>
      <c r="C442" s="115"/>
      <c r="D442" s="115"/>
      <c r="E442" s="32"/>
      <c r="F442"/>
    </row>
    <row r="443" spans="1:6" s="33" customFormat="1" ht="15.75">
      <c r="A443" s="162"/>
      <c r="B443" s="152"/>
      <c r="C443" s="115"/>
      <c r="D443" s="115"/>
      <c r="E443" s="32"/>
      <c r="F443"/>
    </row>
    <row r="444" spans="1:6" s="33" customFormat="1" ht="15.75">
      <c r="A444" s="162"/>
      <c r="B444" s="152"/>
      <c r="C444" s="115"/>
      <c r="D444" s="115"/>
      <c r="E444" s="32"/>
      <c r="F444"/>
    </row>
    <row r="445" spans="1:6" s="33" customFormat="1" ht="15.75">
      <c r="A445" s="162"/>
      <c r="B445" s="152"/>
      <c r="C445" s="115"/>
      <c r="D445" s="115"/>
      <c r="E445" s="32"/>
      <c r="F445"/>
    </row>
    <row r="446" spans="1:6" s="33" customFormat="1" ht="15.75">
      <c r="A446" s="162"/>
      <c r="B446" s="152"/>
      <c r="C446" s="115"/>
      <c r="D446" s="115"/>
      <c r="E446" s="32"/>
      <c r="F446"/>
    </row>
    <row r="447" spans="1:6" s="33" customFormat="1" ht="15.75">
      <c r="A447" s="162"/>
      <c r="B447" s="152"/>
      <c r="C447" s="115"/>
      <c r="D447" s="115"/>
      <c r="E447" s="32"/>
      <c r="F447"/>
    </row>
    <row r="448" spans="1:6" s="33" customFormat="1" ht="15.75">
      <c r="A448" s="162"/>
      <c r="B448" s="152"/>
      <c r="C448" s="115"/>
      <c r="D448" s="115"/>
      <c r="E448" s="32"/>
      <c r="F448"/>
    </row>
    <row r="449" spans="1:6" s="33" customFormat="1" ht="15.75">
      <c r="A449" s="162"/>
      <c r="B449" s="152"/>
      <c r="C449" s="115"/>
      <c r="D449" s="115"/>
      <c r="E449" s="32"/>
      <c r="F449"/>
    </row>
    <row r="450" spans="1:6" s="33" customFormat="1" ht="15.75">
      <c r="A450" s="162"/>
      <c r="B450" s="152"/>
      <c r="C450" s="115"/>
      <c r="D450" s="115"/>
      <c r="E450" s="32"/>
      <c r="F450"/>
    </row>
    <row r="451" spans="1:6" s="33" customFormat="1" ht="15.75">
      <c r="A451" s="162"/>
      <c r="B451" s="152"/>
      <c r="C451" s="115"/>
      <c r="D451" s="115"/>
      <c r="E451" s="32"/>
      <c r="F451"/>
    </row>
    <row r="452" spans="1:6" s="33" customFormat="1" ht="15.75">
      <c r="A452" s="162"/>
      <c r="B452" s="152"/>
      <c r="C452" s="115"/>
      <c r="D452" s="115"/>
      <c r="E452" s="32"/>
      <c r="F452"/>
    </row>
    <row r="453" spans="1:6" s="33" customFormat="1" ht="15.75">
      <c r="A453" s="162"/>
      <c r="B453" s="152"/>
      <c r="C453" s="115"/>
      <c r="D453" s="115"/>
      <c r="E453" s="32"/>
      <c r="F453"/>
    </row>
    <row r="454" spans="1:6" s="33" customFormat="1" ht="15.75">
      <c r="A454" s="162"/>
      <c r="B454" s="152"/>
      <c r="C454" s="115"/>
      <c r="D454" s="115"/>
      <c r="E454" s="32"/>
      <c r="F454"/>
    </row>
    <row r="455" spans="1:6" s="33" customFormat="1" ht="15.75">
      <c r="A455" s="162"/>
      <c r="B455" s="152"/>
      <c r="C455" s="115"/>
      <c r="D455" s="115"/>
      <c r="E455" s="32"/>
      <c r="F455"/>
    </row>
    <row r="456" spans="1:6" s="33" customFormat="1" ht="15.75">
      <c r="A456" s="162"/>
      <c r="B456" s="152"/>
      <c r="C456" s="115"/>
      <c r="D456" s="115"/>
      <c r="E456" s="32"/>
      <c r="F456"/>
    </row>
    <row r="457" spans="1:6" s="33" customFormat="1" ht="15.75">
      <c r="A457" s="162"/>
      <c r="B457" s="152"/>
      <c r="C457" s="115"/>
      <c r="D457" s="115"/>
      <c r="E457" s="32"/>
      <c r="F457"/>
    </row>
    <row r="458" spans="1:6" s="33" customFormat="1" ht="15.75">
      <c r="A458" s="162"/>
      <c r="B458" s="152"/>
      <c r="C458" s="115"/>
      <c r="D458" s="115"/>
      <c r="E458" s="32"/>
      <c r="F458"/>
    </row>
    <row r="459" spans="1:6" s="33" customFormat="1" ht="15.75">
      <c r="A459" s="162"/>
      <c r="B459" s="152"/>
      <c r="C459" s="115"/>
      <c r="D459" s="115"/>
      <c r="E459" s="32"/>
      <c r="F459"/>
    </row>
    <row r="460" spans="1:6" s="33" customFormat="1" ht="15.75">
      <c r="A460" s="162"/>
      <c r="B460" s="152"/>
      <c r="C460" s="115"/>
      <c r="D460" s="115"/>
      <c r="E460" s="32"/>
      <c r="F460"/>
    </row>
    <row r="461" spans="1:6" s="33" customFormat="1" ht="15.75">
      <c r="A461" s="162"/>
      <c r="B461" s="152"/>
      <c r="C461" s="115"/>
      <c r="D461" s="115"/>
      <c r="E461" s="32"/>
      <c r="F461"/>
    </row>
    <row r="462" spans="1:6" s="33" customFormat="1" ht="15.75">
      <c r="A462" s="162"/>
      <c r="B462" s="152"/>
      <c r="C462" s="115"/>
      <c r="D462" s="115"/>
      <c r="E462" s="32"/>
      <c r="F462"/>
    </row>
    <row r="463" spans="1:6" s="33" customFormat="1" ht="15.75">
      <c r="A463" s="162"/>
      <c r="B463" s="152"/>
      <c r="C463" s="115"/>
      <c r="D463" s="115"/>
      <c r="E463" s="32"/>
      <c r="F463"/>
    </row>
    <row r="464" spans="1:6" s="33" customFormat="1" ht="15.75">
      <c r="A464" s="162"/>
      <c r="B464" s="152"/>
      <c r="C464" s="115"/>
      <c r="D464" s="115"/>
      <c r="E464" s="32"/>
      <c r="F464"/>
    </row>
    <row r="465" spans="1:6" s="33" customFormat="1" ht="15.75">
      <c r="A465" s="162"/>
      <c r="B465" s="152"/>
      <c r="C465" s="115"/>
      <c r="D465" s="115"/>
      <c r="E465" s="32"/>
      <c r="F465"/>
    </row>
    <row r="466" spans="1:6" s="33" customFormat="1" ht="15.75">
      <c r="A466" s="162"/>
      <c r="B466" s="152"/>
      <c r="C466" s="115"/>
      <c r="D466" s="115"/>
      <c r="E466" s="32"/>
      <c r="F466"/>
    </row>
    <row r="467" spans="1:6" s="33" customFormat="1" ht="15.75">
      <c r="A467" s="162"/>
      <c r="B467" s="152"/>
      <c r="C467" s="115"/>
      <c r="D467" s="115"/>
      <c r="E467" s="32"/>
      <c r="F467"/>
    </row>
    <row r="468" spans="1:6" s="33" customFormat="1" ht="15.75">
      <c r="A468" s="162"/>
      <c r="B468" s="152"/>
      <c r="C468" s="115"/>
      <c r="D468" s="115"/>
      <c r="E468" s="32"/>
      <c r="F468"/>
    </row>
    <row r="469" spans="1:6" s="33" customFormat="1" ht="15.75">
      <c r="A469" s="162"/>
      <c r="B469" s="152"/>
      <c r="C469" s="115"/>
      <c r="D469" s="115"/>
      <c r="E469" s="32"/>
      <c r="F469"/>
    </row>
    <row r="470" spans="1:6" s="33" customFormat="1" ht="15.75">
      <c r="A470" s="162"/>
      <c r="B470" s="152"/>
      <c r="C470" s="115"/>
      <c r="D470" s="115"/>
      <c r="E470" s="32"/>
      <c r="F470"/>
    </row>
    <row r="471" spans="1:6" s="33" customFormat="1" ht="15.75">
      <c r="A471" s="162"/>
      <c r="B471" s="152"/>
      <c r="C471" s="115"/>
      <c r="D471" s="115"/>
      <c r="E471" s="32"/>
      <c r="F471"/>
    </row>
    <row r="472" spans="1:6" s="33" customFormat="1" ht="15.75">
      <c r="A472" s="162"/>
      <c r="B472" s="152"/>
      <c r="C472" s="115"/>
      <c r="D472" s="115"/>
      <c r="E472" s="32"/>
      <c r="F472"/>
    </row>
    <row r="473" spans="1:6" s="33" customFormat="1" ht="15.75">
      <c r="A473" s="162"/>
      <c r="B473" s="152"/>
      <c r="C473" s="115"/>
      <c r="D473" s="115"/>
      <c r="E473" s="32"/>
      <c r="F473"/>
    </row>
    <row r="474" spans="1:6" s="33" customFormat="1" ht="15.75">
      <c r="A474" s="162"/>
      <c r="B474" s="152"/>
      <c r="C474" s="115"/>
      <c r="D474" s="115"/>
      <c r="E474" s="32"/>
      <c r="F474"/>
    </row>
    <row r="475" spans="1:6" s="33" customFormat="1" ht="15.75">
      <c r="A475" s="162"/>
      <c r="B475" s="152"/>
      <c r="C475" s="115"/>
      <c r="D475" s="115"/>
      <c r="E475" s="32"/>
      <c r="F475"/>
    </row>
    <row r="476" spans="1:6" s="33" customFormat="1" ht="15.75">
      <c r="A476" s="162"/>
      <c r="B476" s="152"/>
      <c r="C476" s="115"/>
      <c r="D476" s="115"/>
      <c r="E476" s="32"/>
      <c r="F476"/>
    </row>
    <row r="477" spans="1:6" s="33" customFormat="1" ht="15.75">
      <c r="A477" s="162"/>
      <c r="B477" s="152"/>
      <c r="C477" s="115"/>
      <c r="D477" s="115"/>
      <c r="E477" s="32"/>
      <c r="F477"/>
    </row>
    <row r="478" spans="1:6" s="33" customFormat="1" ht="15.75">
      <c r="A478" s="162"/>
      <c r="B478" s="152"/>
      <c r="C478" s="115"/>
      <c r="D478" s="115"/>
      <c r="E478" s="32"/>
      <c r="F478"/>
    </row>
    <row r="479" spans="1:6" s="33" customFormat="1" ht="15.75">
      <c r="A479" s="162"/>
      <c r="B479" s="152"/>
      <c r="C479" s="115"/>
      <c r="D479" s="115"/>
      <c r="E479" s="32"/>
      <c r="F479"/>
    </row>
    <row r="480" spans="1:6" s="33" customFormat="1" ht="15.75">
      <c r="A480" s="162"/>
      <c r="B480" s="152"/>
      <c r="C480" s="115"/>
      <c r="D480" s="115"/>
      <c r="E480" s="32"/>
      <c r="F480"/>
    </row>
    <row r="481" spans="1:6" s="33" customFormat="1" ht="15.75">
      <c r="A481" s="162"/>
      <c r="B481" s="152"/>
      <c r="C481" s="115"/>
      <c r="D481" s="115"/>
      <c r="E481" s="32"/>
      <c r="F481"/>
    </row>
    <row r="482" spans="1:6" s="33" customFormat="1" ht="15.75">
      <c r="A482" s="162"/>
      <c r="B482" s="152"/>
      <c r="C482" s="115"/>
      <c r="D482" s="115"/>
      <c r="E482" s="32"/>
      <c r="F482"/>
    </row>
    <row r="483" spans="1:6" s="33" customFormat="1" ht="15.75">
      <c r="A483" s="162"/>
      <c r="B483" s="152"/>
      <c r="C483" s="115"/>
      <c r="D483" s="115"/>
      <c r="E483" s="32"/>
      <c r="F483"/>
    </row>
    <row r="484" spans="1:6" s="33" customFormat="1" ht="15.75">
      <c r="A484" s="162"/>
      <c r="B484" s="152"/>
      <c r="C484" s="115"/>
      <c r="D484" s="115"/>
      <c r="E484" s="32"/>
      <c r="F484"/>
    </row>
    <row r="485" spans="1:6" s="33" customFormat="1" ht="15.75">
      <c r="A485" s="162"/>
      <c r="B485" s="152"/>
      <c r="C485" s="115"/>
      <c r="D485" s="115"/>
      <c r="E485" s="32"/>
      <c r="F485"/>
    </row>
    <row r="486" spans="1:6" s="33" customFormat="1" ht="15.75">
      <c r="A486" s="162"/>
      <c r="B486" s="152"/>
      <c r="C486" s="115"/>
      <c r="D486" s="115"/>
      <c r="E486" s="32"/>
      <c r="F486"/>
    </row>
    <row r="487" spans="1:6" s="33" customFormat="1" ht="15.75">
      <c r="A487" s="162"/>
      <c r="B487" s="152"/>
      <c r="C487" s="115"/>
      <c r="D487" s="115"/>
      <c r="E487" s="32"/>
      <c r="F487"/>
    </row>
    <row r="488" spans="1:6" s="33" customFormat="1" ht="15.75">
      <c r="A488" s="162"/>
      <c r="B488" s="152"/>
      <c r="C488" s="115"/>
      <c r="D488" s="115"/>
      <c r="E488" s="32"/>
      <c r="F488"/>
    </row>
    <row r="489" spans="1:6" s="33" customFormat="1" ht="15.75">
      <c r="A489" s="162"/>
      <c r="B489" s="152"/>
      <c r="C489" s="115"/>
      <c r="D489" s="115"/>
      <c r="E489" s="32"/>
      <c r="F489"/>
    </row>
    <row r="490" spans="1:6" s="33" customFormat="1" ht="15.75">
      <c r="A490" s="162"/>
      <c r="B490" s="152"/>
      <c r="C490" s="115"/>
      <c r="D490" s="115"/>
      <c r="E490" s="32"/>
      <c r="F490"/>
    </row>
    <row r="491" spans="1:6" s="33" customFormat="1" ht="15.75">
      <c r="A491" s="162"/>
      <c r="B491" s="152"/>
      <c r="C491" s="115"/>
      <c r="D491" s="115"/>
      <c r="E491" s="32"/>
      <c r="F491"/>
    </row>
    <row r="492" spans="1:6" s="33" customFormat="1" ht="15.75">
      <c r="A492" s="162"/>
      <c r="B492" s="152"/>
      <c r="C492" s="115"/>
      <c r="D492" s="115"/>
      <c r="E492" s="32"/>
      <c r="F492"/>
    </row>
    <row r="493" spans="1:6" s="33" customFormat="1" ht="15.75">
      <c r="A493" s="162"/>
      <c r="B493" s="152"/>
      <c r="C493" s="115"/>
      <c r="D493" s="115"/>
      <c r="E493" s="32"/>
      <c r="F493"/>
    </row>
    <row r="494" spans="1:6" s="33" customFormat="1" ht="15.75">
      <c r="A494" s="162"/>
      <c r="B494" s="152"/>
      <c r="C494" s="115"/>
      <c r="D494" s="115"/>
      <c r="E494" s="32"/>
      <c r="F494"/>
    </row>
    <row r="495" spans="1:6" s="33" customFormat="1" ht="15.75">
      <c r="A495" s="162"/>
      <c r="B495" s="152"/>
      <c r="C495" s="115"/>
      <c r="D495" s="115"/>
      <c r="E495" s="32"/>
      <c r="F495"/>
    </row>
    <row r="496" spans="1:6" s="33" customFormat="1" ht="15.75">
      <c r="A496" s="162"/>
      <c r="B496" s="152"/>
      <c r="C496" s="115"/>
      <c r="D496" s="115"/>
      <c r="E496" s="32"/>
      <c r="F496"/>
    </row>
    <row r="497" spans="1:6" s="33" customFormat="1" ht="15.75">
      <c r="A497" s="162"/>
      <c r="B497" s="152"/>
      <c r="C497" s="115"/>
      <c r="D497" s="115"/>
      <c r="E497" s="32"/>
      <c r="F497"/>
    </row>
    <row r="498" spans="1:6" s="33" customFormat="1" ht="15.75">
      <c r="A498" s="162"/>
      <c r="B498" s="152"/>
      <c r="C498" s="115"/>
      <c r="D498" s="115"/>
      <c r="E498" s="32"/>
      <c r="F498"/>
    </row>
    <row r="499" spans="1:6" s="33" customFormat="1" ht="15.75">
      <c r="A499" s="162"/>
      <c r="B499" s="152"/>
      <c r="C499" s="115"/>
      <c r="D499" s="115"/>
      <c r="E499" s="32"/>
      <c r="F499"/>
    </row>
    <row r="500" spans="1:6" s="33" customFormat="1" ht="15.75">
      <c r="A500" s="162"/>
      <c r="B500" s="152"/>
      <c r="C500" s="115"/>
      <c r="D500" s="115"/>
      <c r="E500" s="32"/>
      <c r="F500"/>
    </row>
    <row r="501" spans="1:6" s="33" customFormat="1" ht="15.75">
      <c r="A501" s="162"/>
      <c r="B501" s="152"/>
      <c r="C501" s="115"/>
      <c r="D501" s="115"/>
      <c r="E501" s="32"/>
      <c r="F501"/>
    </row>
    <row r="502" spans="1:6" s="33" customFormat="1" ht="15.75">
      <c r="A502" s="162"/>
      <c r="B502" s="152"/>
      <c r="C502" s="115"/>
      <c r="D502" s="115"/>
      <c r="E502" s="32"/>
      <c r="F502"/>
    </row>
    <row r="503" spans="1:6" s="33" customFormat="1" ht="15.75">
      <c r="A503" s="162"/>
      <c r="B503" s="152"/>
      <c r="C503" s="115"/>
      <c r="D503" s="115"/>
      <c r="E503" s="32"/>
      <c r="F503"/>
    </row>
    <row r="504" spans="1:6" s="33" customFormat="1" ht="15.75">
      <c r="A504" s="162"/>
      <c r="B504" s="152"/>
      <c r="C504" s="115"/>
      <c r="D504" s="115"/>
      <c r="E504" s="32"/>
      <c r="F504"/>
    </row>
    <row r="505" spans="1:6" s="33" customFormat="1" ht="15.75">
      <c r="A505" s="162"/>
      <c r="B505" s="152"/>
      <c r="C505" s="115"/>
      <c r="D505" s="115"/>
      <c r="E505" s="32"/>
      <c r="F505"/>
    </row>
    <row r="506" spans="1:6" s="33" customFormat="1" ht="15.75">
      <c r="A506" s="162"/>
      <c r="B506" s="152"/>
      <c r="C506" s="115"/>
      <c r="D506" s="115"/>
      <c r="E506" s="32"/>
      <c r="F506"/>
    </row>
    <row r="507" spans="1:6" s="33" customFormat="1" ht="15.75">
      <c r="A507" s="162"/>
      <c r="B507" s="152"/>
      <c r="C507" s="115"/>
      <c r="D507" s="115"/>
      <c r="E507" s="32"/>
      <c r="F507"/>
    </row>
    <row r="508" spans="1:6" s="33" customFormat="1" ht="15.75">
      <c r="A508" s="162"/>
      <c r="B508" s="152"/>
      <c r="C508" s="115"/>
      <c r="D508" s="115"/>
      <c r="E508" s="32"/>
      <c r="F508"/>
    </row>
    <row r="509" spans="1:6" s="33" customFormat="1" ht="15.75">
      <c r="A509" s="162"/>
      <c r="B509" s="152"/>
      <c r="C509" s="115"/>
      <c r="D509" s="115"/>
      <c r="E509" s="32"/>
      <c r="F509"/>
    </row>
    <row r="510" spans="1:6" s="33" customFormat="1" ht="15.75">
      <c r="A510" s="162"/>
      <c r="B510" s="152"/>
      <c r="C510" s="115"/>
      <c r="D510" s="115"/>
      <c r="E510" s="32"/>
      <c r="F510"/>
    </row>
    <row r="511" spans="1:6" s="33" customFormat="1" ht="15.75">
      <c r="A511" s="162"/>
      <c r="B511" s="152"/>
      <c r="C511" s="115"/>
      <c r="D511" s="115"/>
      <c r="E511" s="32"/>
      <c r="F511"/>
    </row>
    <row r="512" spans="1:6" s="33" customFormat="1" ht="15.75">
      <c r="A512" s="162"/>
      <c r="B512" s="152"/>
      <c r="C512" s="115"/>
      <c r="D512" s="115"/>
      <c r="E512" s="32"/>
      <c r="F512"/>
    </row>
    <row r="513" spans="1:6" s="33" customFormat="1" ht="15.75">
      <c r="A513" s="162"/>
      <c r="B513" s="152"/>
      <c r="C513" s="115"/>
      <c r="D513" s="115"/>
      <c r="E513" s="32"/>
      <c r="F513"/>
    </row>
    <row r="514" spans="1:6" s="33" customFormat="1" ht="15.75">
      <c r="A514" s="162"/>
      <c r="B514" s="152"/>
      <c r="C514" s="115"/>
      <c r="D514" s="115"/>
      <c r="E514" s="32"/>
      <c r="F514"/>
    </row>
    <row r="515" spans="1:6" s="33" customFormat="1" ht="15.75">
      <c r="A515" s="162"/>
      <c r="B515" s="152"/>
      <c r="C515" s="115"/>
      <c r="D515" s="115"/>
      <c r="E515" s="32"/>
      <c r="F515"/>
    </row>
    <row r="516" spans="1:6" s="33" customFormat="1" ht="15.75">
      <c r="A516" s="162"/>
      <c r="B516" s="152"/>
      <c r="C516" s="115"/>
      <c r="D516" s="115"/>
      <c r="E516" s="32"/>
      <c r="F516"/>
    </row>
    <row r="517" spans="1:6" s="33" customFormat="1" ht="15.75">
      <c r="A517" s="162"/>
      <c r="B517" s="152"/>
      <c r="C517" s="115"/>
      <c r="D517" s="115"/>
      <c r="E517" s="32"/>
      <c r="F517"/>
    </row>
    <row r="518" spans="1:6" s="33" customFormat="1" ht="15.75">
      <c r="A518" s="162"/>
      <c r="B518" s="152"/>
      <c r="C518" s="115"/>
      <c r="D518" s="115"/>
      <c r="E518" s="32"/>
      <c r="F518"/>
    </row>
    <row r="519" spans="1:6" s="33" customFormat="1" ht="15.75">
      <c r="A519" s="162"/>
      <c r="B519" s="152"/>
      <c r="C519" s="115"/>
      <c r="D519" s="115"/>
      <c r="E519" s="32"/>
      <c r="F519"/>
    </row>
    <row r="520" spans="1:6" s="33" customFormat="1" ht="15.75">
      <c r="A520" s="162"/>
      <c r="B520" s="152"/>
      <c r="C520" s="115"/>
      <c r="D520" s="115"/>
      <c r="E520" s="32"/>
      <c r="F520"/>
    </row>
    <row r="521" spans="1:6" s="33" customFormat="1" ht="15.75">
      <c r="A521" s="162"/>
      <c r="B521" s="152"/>
      <c r="C521" s="115"/>
      <c r="D521" s="115"/>
      <c r="E521" s="32"/>
      <c r="F521"/>
    </row>
    <row r="522" spans="1:6" s="33" customFormat="1" ht="15.75">
      <c r="A522" s="162"/>
      <c r="B522" s="152"/>
      <c r="C522" s="115"/>
      <c r="D522" s="115"/>
      <c r="E522" s="32"/>
      <c r="F522"/>
    </row>
    <row r="523" spans="1:6" s="33" customFormat="1" ht="15.75">
      <c r="A523" s="162"/>
      <c r="B523" s="152"/>
      <c r="C523" s="115"/>
      <c r="D523" s="115"/>
      <c r="E523" s="32"/>
      <c r="F523"/>
    </row>
    <row r="524" spans="1:6" s="33" customFormat="1" ht="15.75">
      <c r="A524" s="162"/>
      <c r="B524" s="152"/>
      <c r="C524" s="115"/>
      <c r="D524" s="115"/>
      <c r="E524" s="32"/>
      <c r="F524"/>
    </row>
    <row r="525" spans="1:6" s="33" customFormat="1" ht="15.75">
      <c r="A525" s="162"/>
      <c r="B525" s="152"/>
      <c r="C525" s="115"/>
      <c r="D525" s="115"/>
      <c r="E525" s="32"/>
      <c r="F525"/>
    </row>
    <row r="526" spans="1:6" s="33" customFormat="1" ht="15.75">
      <c r="A526" s="162"/>
      <c r="B526" s="152"/>
      <c r="C526" s="115"/>
      <c r="D526" s="115"/>
      <c r="E526" s="32"/>
      <c r="F526"/>
    </row>
    <row r="527" spans="1:6" s="33" customFormat="1" ht="15.75">
      <c r="A527" s="162"/>
      <c r="B527" s="152"/>
      <c r="C527" s="115"/>
      <c r="D527" s="115"/>
      <c r="E527" s="32"/>
      <c r="F527"/>
    </row>
    <row r="528" spans="1:6" s="33" customFormat="1" ht="15.75">
      <c r="A528" s="162"/>
      <c r="B528" s="152"/>
      <c r="C528" s="115"/>
      <c r="D528" s="115"/>
      <c r="E528" s="32"/>
      <c r="F528"/>
    </row>
    <row r="529" spans="1:6" s="33" customFormat="1" ht="15.75">
      <c r="A529" s="162"/>
      <c r="B529" s="152"/>
      <c r="C529" s="115"/>
      <c r="D529" s="115"/>
      <c r="E529" s="32"/>
      <c r="F529"/>
    </row>
    <row r="530" spans="1:6" s="33" customFormat="1" ht="15.75">
      <c r="A530" s="162"/>
      <c r="B530" s="152"/>
      <c r="C530" s="115"/>
      <c r="D530" s="115"/>
      <c r="E530" s="32"/>
      <c r="F530"/>
    </row>
    <row r="531" spans="1:6" s="33" customFormat="1" ht="15.75">
      <c r="A531" s="162"/>
      <c r="B531" s="152"/>
      <c r="C531" s="115"/>
      <c r="D531" s="115"/>
      <c r="E531" s="32"/>
      <c r="F531"/>
    </row>
    <row r="532" spans="1:6" s="33" customFormat="1" ht="15.75">
      <c r="A532" s="162"/>
      <c r="B532" s="152"/>
      <c r="C532" s="115"/>
      <c r="D532" s="115"/>
      <c r="E532" s="32"/>
      <c r="F532"/>
    </row>
    <row r="533" spans="1:6" s="33" customFormat="1" ht="15.75">
      <c r="A533" s="162"/>
      <c r="B533" s="152"/>
      <c r="C533" s="115"/>
      <c r="D533" s="115"/>
      <c r="E533" s="32"/>
      <c r="F533"/>
    </row>
    <row r="534" spans="1:6" s="33" customFormat="1" ht="15.75">
      <c r="A534" s="162"/>
      <c r="B534" s="152"/>
      <c r="C534" s="115"/>
      <c r="D534" s="115"/>
      <c r="E534" s="32"/>
      <c r="F534"/>
    </row>
    <row r="535" spans="1:6" s="33" customFormat="1" ht="15.75">
      <c r="A535" s="162"/>
      <c r="B535" s="152"/>
      <c r="C535" s="115"/>
      <c r="D535" s="115"/>
      <c r="E535" s="32"/>
      <c r="F535"/>
    </row>
    <row r="536" spans="1:6" s="33" customFormat="1" ht="15.75">
      <c r="A536" s="162"/>
      <c r="B536" s="152"/>
      <c r="C536" s="115"/>
      <c r="D536" s="115"/>
      <c r="E536" s="32"/>
      <c r="F536"/>
    </row>
    <row r="537" spans="1:6" s="33" customFormat="1" ht="15.75">
      <c r="A537" s="162"/>
      <c r="B537" s="152"/>
      <c r="C537" s="115"/>
      <c r="D537" s="115"/>
      <c r="E537" s="32"/>
      <c r="F537"/>
    </row>
    <row r="538" spans="1:6" s="33" customFormat="1" ht="15.75">
      <c r="A538" s="162"/>
      <c r="B538" s="152"/>
      <c r="C538" s="115"/>
      <c r="D538" s="115"/>
      <c r="E538" s="32"/>
      <c r="F538"/>
    </row>
    <row r="539" spans="1:6" s="33" customFormat="1" ht="15.75">
      <c r="A539" s="162"/>
      <c r="B539" s="152"/>
      <c r="C539" s="115"/>
      <c r="D539" s="115"/>
      <c r="E539" s="32"/>
      <c r="F539"/>
    </row>
    <row r="540" spans="1:6" s="33" customFormat="1" ht="15.75">
      <c r="A540" s="162"/>
      <c r="B540" s="152"/>
      <c r="C540" s="115"/>
      <c r="D540" s="115"/>
      <c r="E540" s="32"/>
      <c r="F540"/>
    </row>
    <row r="541" spans="1:6" s="33" customFormat="1" ht="15.75">
      <c r="A541" s="162"/>
      <c r="B541" s="152"/>
      <c r="C541" s="115"/>
      <c r="D541" s="115"/>
      <c r="E541" s="32"/>
      <c r="F541"/>
    </row>
    <row r="542" spans="1:6" s="33" customFormat="1" ht="15.75">
      <c r="A542" s="162"/>
      <c r="B542" s="152"/>
      <c r="C542" s="115"/>
      <c r="D542" s="115"/>
      <c r="E542" s="32"/>
      <c r="F542"/>
    </row>
    <row r="543" spans="1:6" s="33" customFormat="1" ht="15.75">
      <c r="A543" s="162"/>
      <c r="B543" s="152"/>
      <c r="C543" s="115"/>
      <c r="D543" s="115"/>
      <c r="E543" s="32"/>
      <c r="F543"/>
    </row>
    <row r="544" spans="1:6" s="33" customFormat="1" ht="15.75">
      <c r="A544" s="162"/>
      <c r="B544" s="152"/>
      <c r="C544" s="115"/>
      <c r="D544" s="115"/>
      <c r="E544" s="32"/>
      <c r="F544"/>
    </row>
    <row r="545" spans="1:6" s="33" customFormat="1" ht="15.75">
      <c r="A545" s="162"/>
      <c r="B545" s="152"/>
      <c r="C545" s="115"/>
      <c r="D545" s="115"/>
      <c r="E545" s="32"/>
      <c r="F545"/>
    </row>
    <row r="546" spans="1:6" s="33" customFormat="1" ht="15.75">
      <c r="A546" s="162"/>
      <c r="B546" s="152"/>
      <c r="C546" s="115"/>
      <c r="D546" s="115"/>
      <c r="E546" s="32"/>
      <c r="F546"/>
    </row>
    <row r="547" spans="1:6" s="33" customFormat="1" ht="15.75">
      <c r="A547" s="162"/>
      <c r="B547" s="152"/>
      <c r="C547" s="115"/>
      <c r="D547" s="115"/>
      <c r="E547" s="32"/>
      <c r="F547"/>
    </row>
    <row r="548" spans="1:6" s="33" customFormat="1" ht="15.75">
      <c r="A548" s="162"/>
      <c r="B548" s="152"/>
      <c r="C548" s="115"/>
      <c r="D548" s="115"/>
      <c r="E548" s="32"/>
      <c r="F548"/>
    </row>
    <row r="549" spans="1:6" s="33" customFormat="1" ht="15.75">
      <c r="A549" s="162"/>
      <c r="B549" s="152"/>
      <c r="C549" s="115"/>
      <c r="D549" s="115"/>
      <c r="E549" s="32"/>
      <c r="F549"/>
    </row>
    <row r="550" spans="1:6" s="33" customFormat="1" ht="15.75">
      <c r="A550" s="162"/>
      <c r="B550" s="152"/>
      <c r="C550" s="115"/>
      <c r="D550" s="115"/>
      <c r="E550" s="32"/>
      <c r="F550"/>
    </row>
    <row r="551" spans="1:6" s="33" customFormat="1" ht="15.75">
      <c r="A551" s="162"/>
      <c r="B551" s="152"/>
      <c r="C551" s="115"/>
      <c r="D551" s="115"/>
      <c r="E551" s="32"/>
      <c r="F551"/>
    </row>
    <row r="552" spans="1:6" s="33" customFormat="1" ht="15.75">
      <c r="A552" s="162"/>
      <c r="B552" s="152"/>
      <c r="C552" s="115"/>
      <c r="D552" s="115"/>
      <c r="E552" s="32"/>
      <c r="F552"/>
    </row>
    <row r="553" spans="1:6" s="33" customFormat="1" ht="15.75">
      <c r="A553" s="162"/>
      <c r="B553" s="152"/>
      <c r="C553" s="115"/>
      <c r="D553" s="115"/>
      <c r="E553" s="32"/>
      <c r="F553"/>
    </row>
    <row r="554" spans="1:6" s="33" customFormat="1" ht="15.75">
      <c r="A554" s="162"/>
      <c r="B554" s="152"/>
      <c r="C554" s="115"/>
      <c r="D554" s="115"/>
      <c r="E554" s="32"/>
      <c r="F554"/>
    </row>
    <row r="555" spans="1:6" s="33" customFormat="1" ht="15.75">
      <c r="A555" s="162"/>
      <c r="B555" s="152"/>
      <c r="C555" s="115"/>
      <c r="D555" s="115"/>
      <c r="E555" s="32"/>
      <c r="F555"/>
    </row>
    <row r="556" spans="1:6" s="33" customFormat="1" ht="15.75">
      <c r="A556" s="162"/>
      <c r="B556" s="152"/>
      <c r="C556" s="115"/>
      <c r="D556" s="115"/>
      <c r="E556" s="32"/>
      <c r="F556"/>
    </row>
    <row r="557" spans="1:6" s="33" customFormat="1" ht="15.75">
      <c r="A557" s="162"/>
      <c r="B557" s="152"/>
      <c r="C557" s="115"/>
      <c r="D557" s="115"/>
      <c r="E557" s="32"/>
      <c r="F557"/>
    </row>
    <row r="558" spans="1:6" s="33" customFormat="1" ht="15.75">
      <c r="A558" s="162"/>
      <c r="B558" s="152"/>
      <c r="C558" s="115"/>
      <c r="D558" s="115"/>
      <c r="E558" s="32"/>
      <c r="F558"/>
    </row>
    <row r="559" spans="1:6" s="33" customFormat="1" ht="15.75">
      <c r="A559" s="162"/>
      <c r="B559" s="152"/>
      <c r="C559" s="115"/>
      <c r="D559" s="115"/>
      <c r="E559" s="32"/>
      <c r="F559"/>
    </row>
    <row r="560" spans="1:6" s="33" customFormat="1" ht="15.75">
      <c r="A560" s="162"/>
      <c r="B560" s="152"/>
      <c r="C560" s="115"/>
      <c r="D560" s="115"/>
      <c r="E560" s="32"/>
      <c r="F560"/>
    </row>
    <row r="561" spans="1:6" s="33" customFormat="1" ht="15.75">
      <c r="A561" s="162"/>
      <c r="B561" s="152"/>
      <c r="C561" s="115"/>
      <c r="D561" s="115"/>
      <c r="E561" s="32"/>
      <c r="F561"/>
    </row>
    <row r="562" spans="1:6" s="33" customFormat="1" ht="15.75">
      <c r="A562" s="162"/>
      <c r="B562" s="152"/>
      <c r="C562" s="115"/>
      <c r="D562" s="115"/>
      <c r="E562" s="32"/>
      <c r="F562"/>
    </row>
    <row r="563" spans="1:6" s="33" customFormat="1" ht="15.75">
      <c r="A563" s="162"/>
      <c r="B563" s="152"/>
      <c r="C563" s="115"/>
      <c r="D563" s="115"/>
      <c r="E563" s="32"/>
      <c r="F563"/>
    </row>
    <row r="564" spans="1:6" s="33" customFormat="1" ht="15.75">
      <c r="A564" s="162"/>
      <c r="B564" s="152"/>
      <c r="C564" s="115"/>
      <c r="D564" s="115"/>
      <c r="E564" s="32"/>
      <c r="F564"/>
    </row>
    <row r="565" spans="1:6" s="33" customFormat="1" ht="15.75">
      <c r="A565" s="162"/>
      <c r="B565" s="152"/>
      <c r="C565" s="115"/>
      <c r="D565" s="115"/>
      <c r="E565" s="32"/>
      <c r="F565"/>
    </row>
    <row r="566" spans="1:6" s="33" customFormat="1" ht="15.75">
      <c r="A566" s="162"/>
      <c r="B566" s="152"/>
      <c r="C566" s="115"/>
      <c r="D566" s="115"/>
      <c r="E566" s="32"/>
      <c r="F566"/>
    </row>
    <row r="567" spans="1:6" s="33" customFormat="1" ht="15.75">
      <c r="A567" s="162"/>
      <c r="B567" s="152"/>
      <c r="C567" s="115"/>
      <c r="D567" s="115"/>
      <c r="E567" s="32"/>
      <c r="F567"/>
    </row>
    <row r="568" spans="1:6" s="33" customFormat="1" ht="15.75">
      <c r="A568" s="162"/>
      <c r="B568" s="152"/>
      <c r="C568" s="115"/>
      <c r="D568" s="115"/>
      <c r="E568" s="32"/>
      <c r="F568"/>
    </row>
    <row r="569" spans="1:6" s="33" customFormat="1" ht="15.75">
      <c r="A569" s="162"/>
      <c r="B569" s="152"/>
      <c r="C569" s="115"/>
      <c r="D569" s="115"/>
      <c r="E569" s="32"/>
      <c r="F569"/>
    </row>
    <row r="570" spans="1:6" s="33" customFormat="1" ht="15.75">
      <c r="A570" s="162"/>
      <c r="B570" s="152"/>
      <c r="C570" s="115"/>
      <c r="D570" s="115"/>
      <c r="E570" s="32"/>
      <c r="F570"/>
    </row>
    <row r="571" spans="1:6" s="33" customFormat="1" ht="15.75">
      <c r="A571" s="162"/>
      <c r="B571" s="152"/>
      <c r="C571" s="115"/>
      <c r="D571" s="115"/>
      <c r="E571" s="32"/>
      <c r="F571"/>
    </row>
    <row r="572" spans="1:6" s="33" customFormat="1" ht="15.75">
      <c r="A572" s="162"/>
      <c r="B572" s="152"/>
      <c r="C572" s="115"/>
      <c r="D572" s="115"/>
      <c r="E572" s="32"/>
      <c r="F572"/>
    </row>
    <row r="573" spans="1:6" s="33" customFormat="1" ht="15.75">
      <c r="A573" s="162"/>
      <c r="B573" s="152"/>
      <c r="C573" s="115"/>
      <c r="D573" s="115"/>
      <c r="E573" s="32"/>
      <c r="F573"/>
    </row>
    <row r="574" spans="1:6" s="33" customFormat="1" ht="15.75">
      <c r="A574" s="162"/>
      <c r="B574" s="152"/>
      <c r="C574" s="115"/>
      <c r="D574" s="115"/>
      <c r="E574" s="32"/>
      <c r="F574"/>
    </row>
    <row r="575" spans="1:6" s="33" customFormat="1" ht="15.75">
      <c r="A575" s="162"/>
      <c r="B575" s="152"/>
      <c r="C575" s="115"/>
      <c r="D575" s="115"/>
      <c r="E575" s="32"/>
      <c r="F575"/>
    </row>
    <row r="576" spans="1:6" s="33" customFormat="1" ht="15.75">
      <c r="A576" s="162"/>
      <c r="B576" s="152"/>
      <c r="C576" s="115"/>
      <c r="D576" s="115"/>
      <c r="E576" s="32"/>
      <c r="F576"/>
    </row>
    <row r="577" spans="1:6" s="33" customFormat="1" ht="15.75">
      <c r="A577" s="162"/>
      <c r="B577" s="152"/>
      <c r="C577" s="115"/>
      <c r="D577" s="115"/>
      <c r="E577" s="32"/>
      <c r="F577"/>
    </row>
    <row r="578" spans="1:6" s="33" customFormat="1" ht="15.75">
      <c r="A578" s="162"/>
      <c r="B578" s="152"/>
      <c r="C578" s="115"/>
      <c r="D578" s="115"/>
      <c r="E578" s="32"/>
      <c r="F578"/>
    </row>
    <row r="579" spans="1:6" s="33" customFormat="1" ht="15.75">
      <c r="A579" s="162"/>
      <c r="B579" s="152"/>
      <c r="C579" s="115"/>
      <c r="D579" s="115"/>
      <c r="E579" s="32"/>
      <c r="F579"/>
    </row>
    <row r="580" spans="1:6" s="33" customFormat="1" ht="15.75">
      <c r="A580" s="162"/>
      <c r="B580" s="152"/>
      <c r="C580" s="115"/>
      <c r="D580" s="115"/>
      <c r="E580" s="32"/>
      <c r="F580"/>
    </row>
    <row r="581" spans="1:6" s="33" customFormat="1" ht="15.75">
      <c r="A581" s="162"/>
      <c r="B581" s="152"/>
      <c r="C581" s="115"/>
      <c r="D581" s="115"/>
      <c r="E581" s="32"/>
      <c r="F581"/>
    </row>
    <row r="582" spans="1:6" s="33" customFormat="1" ht="15.75">
      <c r="A582" s="162"/>
      <c r="B582" s="152"/>
      <c r="C582" s="115"/>
      <c r="D582" s="115"/>
      <c r="E582" s="32"/>
      <c r="F582"/>
    </row>
    <row r="583" spans="1:6" s="33" customFormat="1" ht="15.75">
      <c r="A583" s="162"/>
      <c r="B583" s="152"/>
      <c r="C583" s="115"/>
      <c r="D583" s="115"/>
      <c r="E583" s="32"/>
      <c r="F583"/>
    </row>
    <row r="584" spans="1:6" s="33" customFormat="1" ht="15.75">
      <c r="A584" s="162"/>
      <c r="B584" s="152"/>
      <c r="C584" s="115"/>
      <c r="D584" s="115"/>
      <c r="E584" s="32"/>
      <c r="F584"/>
    </row>
    <row r="585" spans="1:6" s="33" customFormat="1" ht="15.75">
      <c r="A585" s="162"/>
      <c r="B585" s="152"/>
      <c r="C585" s="115"/>
      <c r="D585" s="115"/>
      <c r="E585" s="32"/>
      <c r="F585"/>
    </row>
    <row r="586" spans="1:6" s="33" customFormat="1" ht="15.75">
      <c r="A586" s="162"/>
      <c r="B586" s="152"/>
      <c r="C586" s="115"/>
      <c r="D586" s="115"/>
      <c r="E586" s="32"/>
      <c r="F586"/>
    </row>
    <row r="587" spans="1:6" s="33" customFormat="1" ht="15.75">
      <c r="A587" s="162"/>
      <c r="B587" s="152"/>
      <c r="C587" s="115"/>
      <c r="D587" s="115"/>
      <c r="E587" s="32"/>
      <c r="F587"/>
    </row>
    <row r="588" spans="1:6" s="33" customFormat="1" ht="15.75">
      <c r="A588" s="162"/>
      <c r="B588" s="152"/>
      <c r="C588" s="115"/>
      <c r="D588" s="115"/>
      <c r="E588" s="32"/>
      <c r="F588"/>
    </row>
    <row r="589" spans="1:6" s="33" customFormat="1" ht="15.75">
      <c r="A589" s="162"/>
      <c r="B589" s="152"/>
      <c r="C589" s="115"/>
      <c r="D589" s="115"/>
      <c r="E589" s="32"/>
      <c r="F589"/>
    </row>
    <row r="590" spans="1:6" s="33" customFormat="1" ht="15.75">
      <c r="A590" s="162"/>
      <c r="B590" s="152"/>
      <c r="C590" s="115"/>
      <c r="D590" s="115"/>
      <c r="E590" s="32"/>
      <c r="F590"/>
    </row>
    <row r="591" spans="1:6" s="33" customFormat="1" ht="15.75">
      <c r="A591" s="162"/>
      <c r="B591" s="152"/>
      <c r="C591" s="115"/>
      <c r="D591" s="115"/>
      <c r="E591" s="32"/>
      <c r="F591"/>
    </row>
    <row r="592" spans="1:6" s="33" customFormat="1" ht="15.75">
      <c r="A592" s="162"/>
      <c r="B592" s="152"/>
      <c r="C592" s="115"/>
      <c r="D592" s="115"/>
      <c r="E592" s="32"/>
      <c r="F592"/>
    </row>
    <row r="593" spans="1:6" s="33" customFormat="1" ht="15.75">
      <c r="A593" s="162"/>
      <c r="B593" s="152"/>
      <c r="C593" s="115"/>
      <c r="D593" s="115"/>
      <c r="E593" s="32"/>
      <c r="F593"/>
    </row>
    <row r="594" spans="1:6" s="33" customFormat="1" ht="15.75">
      <c r="A594" s="162"/>
      <c r="B594" s="152"/>
      <c r="C594" s="115"/>
      <c r="D594" s="115"/>
      <c r="E594" s="32"/>
      <c r="F594"/>
    </row>
    <row r="595" spans="1:6" s="33" customFormat="1" ht="15.75">
      <c r="A595" s="162"/>
      <c r="B595" s="152"/>
      <c r="C595" s="115"/>
      <c r="D595" s="115"/>
      <c r="E595" s="32"/>
      <c r="F595"/>
    </row>
    <row r="596" spans="1:6" s="33" customFormat="1" ht="15.75">
      <c r="A596" s="162"/>
      <c r="B596" s="152"/>
      <c r="C596" s="115"/>
      <c r="D596" s="115"/>
      <c r="E596" s="32"/>
      <c r="F596"/>
    </row>
    <row r="597" spans="1:6" s="33" customFormat="1" ht="15.75">
      <c r="A597" s="162"/>
      <c r="B597" s="152"/>
      <c r="C597" s="115"/>
      <c r="D597" s="115"/>
      <c r="E597" s="32"/>
      <c r="F597"/>
    </row>
    <row r="598" spans="1:6" s="33" customFormat="1" ht="15.75">
      <c r="A598" s="162"/>
      <c r="B598" s="152"/>
      <c r="C598" s="115"/>
      <c r="D598" s="115"/>
      <c r="E598" s="32"/>
      <c r="F598"/>
    </row>
    <row r="599" spans="1:6" s="33" customFormat="1" ht="15.75">
      <c r="A599" s="162"/>
      <c r="B599" s="152"/>
      <c r="C599" s="115"/>
      <c r="D599" s="115"/>
      <c r="E599" s="32"/>
      <c r="F599"/>
    </row>
    <row r="600" spans="1:6" s="33" customFormat="1" ht="15.75">
      <c r="A600" s="162"/>
      <c r="B600" s="152"/>
      <c r="C600" s="115"/>
      <c r="D600" s="115"/>
      <c r="E600" s="32"/>
      <c r="F600"/>
    </row>
    <row r="601" spans="1:6" s="33" customFormat="1" ht="15.75">
      <c r="A601" s="162"/>
      <c r="B601" s="152"/>
      <c r="C601" s="115"/>
      <c r="D601" s="115"/>
      <c r="E601" s="32"/>
      <c r="F601"/>
    </row>
    <row r="602" spans="1:6" s="33" customFormat="1" ht="15.75">
      <c r="A602" s="162"/>
      <c r="B602" s="152"/>
      <c r="C602" s="115"/>
      <c r="D602" s="115"/>
      <c r="E602" s="32"/>
      <c r="F602"/>
    </row>
    <row r="603" spans="1:6" s="33" customFormat="1" ht="15.75">
      <c r="A603" s="162"/>
      <c r="B603" s="152"/>
      <c r="C603" s="115"/>
      <c r="D603" s="115"/>
      <c r="E603" s="32"/>
      <c r="F603"/>
    </row>
    <row r="604" spans="1:6" s="33" customFormat="1" ht="15.75">
      <c r="A604" s="162"/>
      <c r="B604" s="152"/>
      <c r="C604" s="115"/>
      <c r="D604" s="115"/>
      <c r="E604" s="32"/>
      <c r="F604"/>
    </row>
    <row r="605" spans="1:6" s="33" customFormat="1" ht="15.75">
      <c r="A605" s="162"/>
      <c r="B605" s="152"/>
      <c r="C605" s="115"/>
      <c r="D605" s="115"/>
      <c r="E605" s="32"/>
      <c r="F605"/>
    </row>
    <row r="606" spans="1:6" s="33" customFormat="1" ht="15.75">
      <c r="A606" s="162"/>
      <c r="B606" s="152"/>
      <c r="C606" s="115"/>
      <c r="D606" s="115"/>
      <c r="E606" s="32"/>
      <c r="F606"/>
    </row>
    <row r="607" spans="1:6" s="33" customFormat="1" ht="15.75">
      <c r="A607" s="162"/>
      <c r="B607" s="152"/>
      <c r="C607" s="115"/>
      <c r="D607" s="115"/>
      <c r="E607" s="32"/>
      <c r="F607"/>
    </row>
    <row r="608" spans="1:6" s="33" customFormat="1" ht="15.75">
      <c r="A608" s="162"/>
      <c r="B608" s="152"/>
      <c r="C608" s="115"/>
      <c r="D608" s="115"/>
      <c r="E608" s="32"/>
      <c r="F608"/>
    </row>
    <row r="609" spans="1:6" s="33" customFormat="1" ht="15.75">
      <c r="A609" s="162"/>
      <c r="B609" s="152"/>
      <c r="C609" s="115"/>
      <c r="D609" s="115"/>
      <c r="E609" s="32"/>
      <c r="F609"/>
    </row>
    <row r="610" spans="1:6" s="33" customFormat="1" ht="15.75">
      <c r="A610" s="162"/>
      <c r="B610" s="152"/>
      <c r="C610" s="115"/>
      <c r="D610" s="115"/>
      <c r="E610" s="32"/>
      <c r="F610"/>
    </row>
    <row r="611" spans="1:6" s="33" customFormat="1" ht="15.75">
      <c r="A611" s="162"/>
      <c r="B611" s="152"/>
      <c r="C611" s="115"/>
      <c r="D611" s="115"/>
      <c r="E611" s="32"/>
      <c r="F611"/>
    </row>
    <row r="612" spans="1:6" s="33" customFormat="1" ht="15.75">
      <c r="A612" s="162"/>
      <c r="B612" s="152"/>
      <c r="C612" s="115"/>
      <c r="D612" s="115"/>
      <c r="E612" s="32"/>
      <c r="F612"/>
    </row>
    <row r="613" spans="1:6" s="33" customFormat="1" ht="15.75">
      <c r="A613" s="162"/>
      <c r="B613" s="152"/>
      <c r="C613" s="115"/>
      <c r="D613" s="115"/>
      <c r="E613" s="32"/>
      <c r="F613"/>
    </row>
    <row r="614" spans="1:6" s="33" customFormat="1" ht="15.75">
      <c r="A614" s="162"/>
      <c r="B614" s="152"/>
      <c r="C614" s="115"/>
      <c r="D614" s="115"/>
      <c r="E614" s="32"/>
      <c r="F614"/>
    </row>
    <row r="615" spans="1:6" s="33" customFormat="1" ht="15.75">
      <c r="A615" s="162"/>
      <c r="B615" s="152"/>
      <c r="C615" s="115"/>
      <c r="D615" s="115"/>
      <c r="E615" s="32"/>
      <c r="F615"/>
    </row>
    <row r="616" spans="1:6" s="33" customFormat="1" ht="15.75">
      <c r="A616" s="162"/>
      <c r="B616" s="152"/>
      <c r="C616" s="115"/>
      <c r="D616" s="115"/>
      <c r="E616" s="32"/>
      <c r="F616"/>
    </row>
    <row r="617" spans="1:6" s="33" customFormat="1" ht="15.75">
      <c r="A617" s="162"/>
      <c r="B617" s="152"/>
      <c r="C617" s="115"/>
      <c r="D617" s="115"/>
      <c r="E617" s="32"/>
      <c r="F617"/>
    </row>
    <row r="618" spans="1:6" s="33" customFormat="1" ht="15.75">
      <c r="A618" s="162"/>
      <c r="B618" s="152"/>
      <c r="C618" s="115"/>
      <c r="D618" s="115"/>
      <c r="E618" s="32"/>
      <c r="F618"/>
    </row>
    <row r="619" spans="1:6" s="33" customFormat="1" ht="15.75">
      <c r="A619" s="162"/>
      <c r="B619" s="152"/>
      <c r="C619" s="115"/>
      <c r="D619" s="115"/>
      <c r="E619" s="32"/>
      <c r="F619"/>
    </row>
    <row r="620" spans="1:6" s="33" customFormat="1" ht="15.75">
      <c r="A620" s="162"/>
      <c r="B620" s="152"/>
      <c r="C620" s="115"/>
      <c r="D620" s="115"/>
      <c r="E620" s="32"/>
      <c r="F620"/>
    </row>
    <row r="621" spans="1:6" s="33" customFormat="1" ht="15.75">
      <c r="A621" s="162"/>
      <c r="B621" s="152"/>
      <c r="C621" s="115"/>
      <c r="D621" s="115"/>
      <c r="E621" s="32"/>
      <c r="F621"/>
    </row>
    <row r="622" spans="1:6" s="33" customFormat="1" ht="15.75">
      <c r="A622" s="162"/>
      <c r="B622" s="152"/>
      <c r="C622" s="115"/>
      <c r="D622" s="115"/>
      <c r="E622" s="32"/>
      <c r="F622"/>
    </row>
    <row r="623" spans="1:6" s="33" customFormat="1" ht="15.75">
      <c r="A623" s="162"/>
      <c r="B623" s="152"/>
      <c r="C623" s="115"/>
      <c r="D623" s="115"/>
      <c r="E623" s="32"/>
      <c r="F623"/>
    </row>
    <row r="624" spans="1:6" s="33" customFormat="1" ht="15.75">
      <c r="A624" s="162"/>
      <c r="B624" s="152"/>
      <c r="C624" s="115"/>
      <c r="D624" s="115"/>
      <c r="E624" s="32"/>
      <c r="F624"/>
    </row>
    <row r="625" spans="1:6" s="33" customFormat="1" ht="15.75">
      <c r="A625" s="162"/>
      <c r="B625" s="152"/>
      <c r="C625" s="115"/>
      <c r="D625" s="115"/>
      <c r="E625" s="32"/>
      <c r="F625"/>
    </row>
    <row r="626" spans="1:6" s="33" customFormat="1" ht="15.75">
      <c r="A626" s="162"/>
      <c r="B626" s="152"/>
      <c r="C626" s="115"/>
      <c r="D626" s="115"/>
      <c r="E626" s="32"/>
      <c r="F626"/>
    </row>
    <row r="627" spans="1:6" s="33" customFormat="1" ht="15.75">
      <c r="A627" s="162"/>
      <c r="B627" s="152"/>
      <c r="C627" s="115"/>
      <c r="D627" s="115"/>
      <c r="E627" s="32"/>
      <c r="F627"/>
    </row>
    <row r="628" spans="1:6" s="33" customFormat="1" ht="15.75">
      <c r="A628" s="162"/>
      <c r="B628" s="152"/>
      <c r="C628" s="115"/>
      <c r="D628" s="115"/>
      <c r="E628" s="32"/>
      <c r="F628"/>
    </row>
    <row r="629" spans="1:6" s="33" customFormat="1" ht="15.75">
      <c r="A629" s="162"/>
      <c r="B629" s="152"/>
      <c r="C629" s="115"/>
      <c r="D629" s="115"/>
      <c r="E629" s="32"/>
      <c r="F629"/>
    </row>
    <row r="630" spans="1:6" s="33" customFormat="1" ht="15.75">
      <c r="A630" s="162"/>
      <c r="B630" s="152"/>
      <c r="C630" s="115"/>
      <c r="D630" s="115"/>
      <c r="E630" s="32"/>
      <c r="F630"/>
    </row>
    <row r="631" spans="1:6" s="33" customFormat="1" ht="15.75">
      <c r="A631" s="162"/>
      <c r="B631" s="152"/>
      <c r="C631" s="115"/>
      <c r="D631" s="115"/>
      <c r="E631" s="32"/>
      <c r="F631"/>
    </row>
    <row r="632" spans="1:6" s="33" customFormat="1" ht="15.75">
      <c r="A632" s="162"/>
      <c r="B632" s="152"/>
      <c r="C632" s="115"/>
      <c r="D632" s="115"/>
      <c r="E632" s="32"/>
      <c r="F632"/>
    </row>
    <row r="633" spans="1:6" s="33" customFormat="1" ht="15.75">
      <c r="A633" s="162"/>
      <c r="B633" s="152"/>
      <c r="C633" s="115"/>
      <c r="D633" s="115"/>
      <c r="E633" s="32"/>
      <c r="F633"/>
    </row>
    <row r="634" spans="1:6" s="33" customFormat="1" ht="15.75">
      <c r="A634" s="162"/>
      <c r="B634" s="152"/>
      <c r="C634" s="115"/>
      <c r="D634" s="115"/>
      <c r="E634" s="32"/>
      <c r="F634"/>
    </row>
    <row r="635" spans="1:6" s="33" customFormat="1" ht="15.75">
      <c r="A635" s="162"/>
      <c r="B635" s="152"/>
      <c r="C635" s="115"/>
      <c r="D635" s="115"/>
      <c r="E635" s="32"/>
      <c r="F635"/>
    </row>
    <row r="636" spans="1:6" s="33" customFormat="1" ht="15.75">
      <c r="A636" s="162"/>
      <c r="B636" s="152"/>
      <c r="C636" s="115"/>
      <c r="D636" s="115"/>
      <c r="E636" s="32"/>
      <c r="F636"/>
    </row>
    <row r="637" spans="1:6" s="33" customFormat="1" ht="15.75">
      <c r="A637" s="162"/>
      <c r="B637" s="152"/>
      <c r="C637" s="115"/>
      <c r="D637" s="115"/>
      <c r="E637" s="32"/>
      <c r="F637"/>
    </row>
    <row r="638" spans="1:6" s="33" customFormat="1" ht="15.75">
      <c r="A638" s="162"/>
      <c r="B638" s="152"/>
      <c r="C638" s="115"/>
      <c r="D638" s="115"/>
      <c r="E638" s="32"/>
      <c r="F638"/>
    </row>
    <row r="639" spans="1:6" s="33" customFormat="1" ht="15.75">
      <c r="A639" s="162"/>
      <c r="B639" s="152"/>
      <c r="C639" s="115"/>
      <c r="D639" s="115"/>
      <c r="E639" s="32"/>
      <c r="F639"/>
    </row>
    <row r="640" spans="1:6" s="33" customFormat="1" ht="15.75">
      <c r="A640" s="162"/>
      <c r="B640" s="152"/>
      <c r="C640" s="115"/>
      <c r="D640" s="115"/>
      <c r="E640" s="32"/>
      <c r="F640"/>
    </row>
    <row r="641" spans="1:6" s="33" customFormat="1" ht="15.75">
      <c r="A641" s="162"/>
      <c r="B641" s="152"/>
      <c r="C641" s="115"/>
      <c r="D641" s="115"/>
      <c r="E641" s="32"/>
      <c r="F641"/>
    </row>
    <row r="642" spans="1:6" s="33" customFormat="1" ht="15.75">
      <c r="A642" s="162"/>
      <c r="B642" s="152"/>
      <c r="C642" s="115"/>
      <c r="D642" s="115"/>
      <c r="E642" s="32"/>
      <c r="F642"/>
    </row>
    <row r="643" spans="1:6" s="33" customFormat="1" ht="15.75">
      <c r="A643" s="162"/>
      <c r="B643" s="152"/>
      <c r="C643" s="115"/>
      <c r="D643" s="115"/>
      <c r="E643" s="32"/>
      <c r="F643"/>
    </row>
    <row r="644" spans="1:6" s="33" customFormat="1" ht="15.75">
      <c r="A644" s="162"/>
      <c r="B644" s="152"/>
      <c r="C644" s="115"/>
      <c r="D644" s="115"/>
      <c r="E644" s="32"/>
      <c r="F644"/>
    </row>
    <row r="645" spans="1:6" s="33" customFormat="1" ht="15.75">
      <c r="A645" s="162"/>
      <c r="B645" s="152"/>
      <c r="C645" s="115"/>
      <c r="D645" s="115"/>
      <c r="E645" s="32"/>
      <c r="F645"/>
    </row>
    <row r="646" spans="1:6" s="33" customFormat="1" ht="15.75">
      <c r="A646" s="162"/>
      <c r="B646" s="152"/>
      <c r="C646" s="115"/>
      <c r="D646" s="115"/>
      <c r="E646" s="32"/>
      <c r="F646"/>
    </row>
    <row r="647" spans="1:6" s="33" customFormat="1" ht="15.75">
      <c r="A647" s="162"/>
      <c r="B647" s="152"/>
      <c r="C647" s="115"/>
      <c r="D647" s="115"/>
      <c r="E647" s="32"/>
      <c r="F647"/>
    </row>
    <row r="648" spans="1:6" s="33" customFormat="1" ht="15.75">
      <c r="A648" s="162"/>
      <c r="B648" s="152"/>
      <c r="C648" s="115"/>
      <c r="D648" s="115"/>
      <c r="E648" s="32"/>
      <c r="F648"/>
    </row>
    <row r="649" spans="1:6" s="33" customFormat="1" ht="15.75">
      <c r="A649" s="162"/>
      <c r="B649" s="152"/>
      <c r="C649" s="115"/>
      <c r="D649" s="115"/>
      <c r="E649" s="32"/>
      <c r="F649"/>
    </row>
    <row r="650" spans="1:6" s="33" customFormat="1" ht="15.75">
      <c r="A650" s="162"/>
      <c r="B650" s="152"/>
      <c r="C650" s="115"/>
      <c r="D650" s="115"/>
      <c r="E650" s="32"/>
      <c r="F650"/>
    </row>
    <row r="651" spans="1:6" s="33" customFormat="1" ht="15.75">
      <c r="A651" s="162"/>
      <c r="B651" s="152"/>
      <c r="C651" s="115"/>
      <c r="D651" s="115"/>
      <c r="E651" s="32"/>
      <c r="F651"/>
    </row>
    <row r="652" spans="1:6" s="33" customFormat="1" ht="15.75">
      <c r="A652" s="162"/>
      <c r="B652" s="152"/>
      <c r="C652" s="115"/>
      <c r="D652" s="115"/>
      <c r="E652" s="32"/>
      <c r="F652"/>
    </row>
    <row r="653" spans="1:6" s="33" customFormat="1" ht="15.75">
      <c r="A653" s="162"/>
      <c r="B653" s="152"/>
      <c r="C653" s="115"/>
      <c r="D653" s="115"/>
      <c r="E653" s="32"/>
      <c r="F653"/>
    </row>
    <row r="654" spans="1:6" s="33" customFormat="1" ht="15.75">
      <c r="A654" s="162"/>
      <c r="B654" s="152"/>
      <c r="C654" s="115"/>
      <c r="D654" s="115"/>
      <c r="E654" s="32"/>
      <c r="F654"/>
    </row>
    <row r="655" spans="1:6" s="33" customFormat="1" ht="15.75">
      <c r="A655" s="162"/>
      <c r="B655" s="152"/>
      <c r="C655" s="115"/>
      <c r="D655" s="115"/>
      <c r="E655" s="32"/>
      <c r="F655"/>
    </row>
    <row r="656" spans="1:6" s="33" customFormat="1" ht="15.75">
      <c r="A656" s="162"/>
      <c r="B656" s="152"/>
      <c r="C656" s="115"/>
      <c r="D656" s="115"/>
      <c r="E656" s="32"/>
      <c r="F656"/>
    </row>
    <row r="657" spans="1:6" s="33" customFormat="1" ht="15.75">
      <c r="A657" s="162"/>
      <c r="B657" s="152"/>
      <c r="C657" s="115"/>
      <c r="D657" s="115"/>
      <c r="E657" s="32"/>
      <c r="F657"/>
    </row>
    <row r="658" spans="1:6" s="33" customFormat="1" ht="15.75">
      <c r="A658" s="162"/>
      <c r="B658" s="152"/>
      <c r="C658" s="115"/>
      <c r="D658" s="115"/>
      <c r="E658" s="32"/>
      <c r="F658"/>
    </row>
    <row r="659" spans="1:6" s="33" customFormat="1" ht="15.75">
      <c r="A659" s="162"/>
      <c r="B659" s="152"/>
      <c r="C659" s="115"/>
      <c r="D659" s="115"/>
      <c r="E659" s="32"/>
      <c r="F659"/>
    </row>
    <row r="660" spans="1:6" s="33" customFormat="1" ht="15.75">
      <c r="A660" s="162"/>
      <c r="B660" s="152"/>
      <c r="C660" s="115"/>
      <c r="D660" s="115"/>
      <c r="E660" s="32"/>
      <c r="F660"/>
    </row>
    <row r="661" spans="1:6" s="33" customFormat="1" ht="15.75">
      <c r="A661" s="162"/>
      <c r="B661" s="152"/>
      <c r="C661" s="115"/>
      <c r="D661" s="115"/>
      <c r="E661" s="32"/>
      <c r="F661"/>
    </row>
    <row r="662" spans="1:6" s="33" customFormat="1" ht="15.75">
      <c r="A662" s="162"/>
      <c r="B662" s="152"/>
      <c r="C662" s="115"/>
      <c r="D662" s="115"/>
      <c r="E662" s="32"/>
      <c r="F662"/>
    </row>
    <row r="663" spans="1:6" s="33" customFormat="1" ht="15.75">
      <c r="A663" s="162"/>
      <c r="B663" s="152"/>
      <c r="C663" s="115"/>
      <c r="D663" s="115"/>
      <c r="E663" s="32"/>
      <c r="F663"/>
    </row>
    <row r="664" spans="1:6" s="33" customFormat="1" ht="15.75">
      <c r="A664" s="162"/>
      <c r="B664" s="152"/>
      <c r="C664" s="115"/>
      <c r="D664" s="115"/>
      <c r="E664" s="32"/>
      <c r="F664"/>
    </row>
    <row r="665" spans="1:6" s="33" customFormat="1" ht="15.75">
      <c r="A665" s="162"/>
      <c r="B665" s="152"/>
      <c r="C665" s="115"/>
      <c r="D665" s="115"/>
      <c r="E665" s="32"/>
      <c r="F665"/>
    </row>
    <row r="666" spans="1:6" s="33" customFormat="1" ht="15.75">
      <c r="A666" s="162"/>
      <c r="B666" s="152"/>
      <c r="C666" s="115"/>
      <c r="D666" s="115"/>
      <c r="E666" s="32"/>
      <c r="F666"/>
    </row>
    <row r="667" spans="1:6" s="33" customFormat="1" ht="15.75">
      <c r="A667" s="162"/>
      <c r="B667" s="152"/>
      <c r="C667" s="115"/>
      <c r="D667" s="115"/>
      <c r="E667" s="32"/>
      <c r="F667"/>
    </row>
    <row r="668" spans="1:6" s="33" customFormat="1" ht="15.75">
      <c r="A668" s="162"/>
      <c r="B668" s="152"/>
      <c r="C668" s="115"/>
      <c r="D668" s="115"/>
      <c r="E668" s="32"/>
      <c r="F668"/>
    </row>
    <row r="669" spans="1:6" s="33" customFormat="1" ht="15.75">
      <c r="A669" s="162"/>
      <c r="B669" s="152"/>
      <c r="C669" s="115"/>
      <c r="D669" s="115"/>
      <c r="E669" s="32"/>
      <c r="F669"/>
    </row>
    <row r="670" spans="1:6" s="33" customFormat="1" ht="15.75">
      <c r="A670" s="162"/>
      <c r="B670" s="152"/>
      <c r="C670" s="115"/>
      <c r="D670" s="115"/>
      <c r="E670" s="32"/>
      <c r="F670"/>
    </row>
    <row r="671" spans="1:6" s="33" customFormat="1" ht="15.75">
      <c r="A671" s="162"/>
      <c r="B671" s="152"/>
      <c r="C671" s="115"/>
      <c r="D671" s="115"/>
      <c r="E671" s="32"/>
      <c r="F671"/>
    </row>
    <row r="672" spans="1:6" s="33" customFormat="1" ht="15.75">
      <c r="A672" s="162"/>
      <c r="B672" s="152"/>
      <c r="C672" s="115"/>
      <c r="D672" s="115"/>
      <c r="E672" s="32"/>
      <c r="F672"/>
    </row>
    <row r="673" spans="1:6" s="33" customFormat="1" ht="15.75">
      <c r="A673" s="162"/>
      <c r="B673" s="152"/>
      <c r="C673" s="115"/>
      <c r="D673" s="115"/>
      <c r="E673" s="32"/>
      <c r="F673"/>
    </row>
    <row r="674" spans="1:6" s="33" customFormat="1" ht="15.75">
      <c r="A674" s="162"/>
      <c r="B674" s="152"/>
      <c r="C674" s="115"/>
      <c r="D674" s="115"/>
      <c r="E674" s="32"/>
      <c r="F674"/>
    </row>
    <row r="675" spans="1:6" s="33" customFormat="1" ht="15.75">
      <c r="A675" s="162"/>
      <c r="B675" s="152"/>
      <c r="C675" s="115"/>
      <c r="D675" s="115"/>
      <c r="E675" s="32"/>
      <c r="F675"/>
    </row>
    <row r="676" spans="1:6" s="33" customFormat="1" ht="15.75">
      <c r="A676" s="162"/>
      <c r="B676" s="152"/>
      <c r="C676" s="115"/>
      <c r="D676" s="115"/>
      <c r="E676" s="32"/>
      <c r="F676"/>
    </row>
    <row r="677" spans="1:6" s="33" customFormat="1" ht="15.75">
      <c r="A677" s="162"/>
      <c r="B677" s="152"/>
      <c r="C677" s="115"/>
      <c r="D677" s="115"/>
      <c r="E677" s="32"/>
      <c r="F677"/>
    </row>
    <row r="678" spans="1:6" s="33" customFormat="1" ht="15.75">
      <c r="A678" s="162"/>
      <c r="B678" s="152"/>
      <c r="C678" s="115"/>
      <c r="D678" s="115"/>
      <c r="E678" s="32"/>
      <c r="F678"/>
    </row>
    <row r="679" spans="1:6" s="33" customFormat="1" ht="15.75">
      <c r="A679" s="162"/>
      <c r="B679" s="152"/>
      <c r="C679" s="115"/>
      <c r="D679" s="115"/>
      <c r="E679" s="32"/>
      <c r="F679"/>
    </row>
    <row r="680" spans="1:6" s="33" customFormat="1" ht="15.75">
      <c r="A680" s="162"/>
      <c r="B680" s="152"/>
      <c r="C680" s="115"/>
      <c r="D680" s="115"/>
      <c r="E680" s="32"/>
      <c r="F680"/>
    </row>
    <row r="681" spans="1:6" s="33" customFormat="1" ht="15.75">
      <c r="A681" s="162"/>
      <c r="B681" s="152"/>
      <c r="C681" s="115"/>
      <c r="D681" s="115"/>
      <c r="E681" s="32"/>
      <c r="F681"/>
    </row>
    <row r="682" spans="1:6" s="33" customFormat="1" ht="15.75">
      <c r="A682" s="162"/>
      <c r="B682" s="152"/>
      <c r="C682" s="115"/>
      <c r="D682" s="115"/>
      <c r="E682" s="32"/>
      <c r="F682"/>
    </row>
    <row r="683" spans="1:6" s="33" customFormat="1" ht="15.75">
      <c r="A683" s="162"/>
      <c r="B683" s="152"/>
      <c r="C683" s="115"/>
      <c r="D683" s="115"/>
      <c r="E683" s="32"/>
      <c r="F683"/>
    </row>
    <row r="684" spans="1:6" s="33" customFormat="1" ht="15.75">
      <c r="A684" s="162"/>
      <c r="B684" s="152"/>
      <c r="C684" s="115"/>
      <c r="D684" s="115"/>
      <c r="E684" s="32"/>
      <c r="F684"/>
    </row>
    <row r="685" spans="1:6" s="33" customFormat="1" ht="15.75">
      <c r="A685" s="162"/>
      <c r="B685" s="152"/>
      <c r="C685" s="115"/>
      <c r="D685" s="115"/>
      <c r="E685" s="32"/>
      <c r="F685"/>
    </row>
    <row r="686" spans="1:6" s="33" customFormat="1" ht="15.75">
      <c r="A686" s="162"/>
      <c r="B686" s="152"/>
      <c r="C686" s="115"/>
      <c r="D686" s="115"/>
      <c r="E686" s="32"/>
      <c r="F686"/>
    </row>
    <row r="687" spans="1:6" s="33" customFormat="1" ht="15.75">
      <c r="A687" s="162"/>
      <c r="B687" s="152"/>
      <c r="C687" s="115"/>
      <c r="D687" s="115"/>
      <c r="E687" s="32"/>
      <c r="F687"/>
    </row>
    <row r="688" spans="1:6" s="33" customFormat="1" ht="15.75">
      <c r="A688" s="162"/>
      <c r="B688" s="152"/>
      <c r="C688" s="115"/>
      <c r="D688" s="115"/>
      <c r="E688" s="32"/>
      <c r="F688"/>
    </row>
    <row r="689" spans="1:6" s="33" customFormat="1" ht="15.75">
      <c r="A689" s="162"/>
      <c r="B689" s="152"/>
      <c r="C689" s="115"/>
      <c r="D689" s="115"/>
      <c r="E689" s="32"/>
      <c r="F689"/>
    </row>
    <row r="690" spans="1:6" s="33" customFormat="1" ht="15.75">
      <c r="A690" s="162"/>
      <c r="B690" s="152"/>
      <c r="C690" s="115"/>
      <c r="D690" s="115"/>
      <c r="E690" s="32"/>
      <c r="F690"/>
    </row>
    <row r="691" spans="1:6" s="33" customFormat="1" ht="15.75">
      <c r="A691" s="162"/>
      <c r="B691" s="152"/>
      <c r="C691" s="115"/>
      <c r="D691" s="115"/>
      <c r="E691" s="32"/>
      <c r="F691"/>
    </row>
    <row r="692" spans="1:6" s="33" customFormat="1" ht="15.75">
      <c r="A692" s="162"/>
      <c r="B692" s="152"/>
      <c r="C692" s="115"/>
      <c r="D692" s="115"/>
      <c r="E692" s="32"/>
      <c r="F692"/>
    </row>
    <row r="693" spans="1:6" s="33" customFormat="1" ht="15.75">
      <c r="A693" s="162"/>
      <c r="B693" s="152"/>
      <c r="C693" s="115"/>
      <c r="D693" s="115"/>
      <c r="E693" s="32"/>
      <c r="F693"/>
    </row>
    <row r="694" spans="1:6" s="33" customFormat="1" ht="15.75">
      <c r="A694" s="162"/>
      <c r="B694" s="152"/>
      <c r="C694" s="115"/>
      <c r="D694" s="115"/>
      <c r="E694" s="32"/>
      <c r="F694"/>
    </row>
    <row r="695" spans="1:6" s="33" customFormat="1" ht="15.75">
      <c r="A695" s="162"/>
      <c r="B695" s="152"/>
      <c r="C695" s="115"/>
      <c r="D695" s="115"/>
      <c r="E695" s="32"/>
      <c r="F695"/>
    </row>
    <row r="696" spans="1:6" s="33" customFormat="1" ht="15.75">
      <c r="A696" s="162"/>
      <c r="B696" s="152"/>
      <c r="C696" s="115"/>
      <c r="D696" s="115"/>
      <c r="E696" s="32"/>
      <c r="F696"/>
    </row>
    <row r="697" spans="1:6" s="33" customFormat="1" ht="15.75">
      <c r="A697" s="162"/>
      <c r="B697" s="152"/>
      <c r="C697" s="115"/>
      <c r="D697" s="115"/>
      <c r="E697" s="32"/>
      <c r="F697"/>
    </row>
    <row r="698" spans="1:6" s="33" customFormat="1" ht="15.75">
      <c r="A698" s="162"/>
      <c r="B698" s="152"/>
      <c r="C698" s="115"/>
      <c r="D698" s="115"/>
      <c r="E698" s="32"/>
      <c r="F698"/>
    </row>
    <row r="699" spans="1:6" s="33" customFormat="1" ht="15.75">
      <c r="A699" s="162"/>
      <c r="B699" s="152"/>
      <c r="C699" s="115"/>
      <c r="D699" s="115"/>
      <c r="E699" s="32"/>
      <c r="F699"/>
    </row>
    <row r="700" spans="1:6" s="33" customFormat="1" ht="15.75">
      <c r="A700" s="162"/>
      <c r="B700" s="152"/>
      <c r="C700" s="115"/>
      <c r="D700" s="115"/>
      <c r="E700" s="32"/>
      <c r="F700"/>
    </row>
    <row r="701" spans="1:6" s="33" customFormat="1" ht="15.75">
      <c r="A701" s="162"/>
      <c r="B701" s="152"/>
      <c r="C701" s="115"/>
      <c r="D701" s="115"/>
      <c r="E701" s="32"/>
      <c r="F701"/>
    </row>
    <row r="702" spans="1:6" s="33" customFormat="1" ht="15.75">
      <c r="A702" s="162"/>
      <c r="B702" s="152"/>
      <c r="C702" s="115"/>
      <c r="D702" s="115"/>
      <c r="E702" s="32"/>
      <c r="F702"/>
    </row>
    <row r="703" spans="1:6" s="33" customFormat="1" ht="15.75">
      <c r="A703" s="162"/>
      <c r="B703" s="152"/>
      <c r="C703" s="115"/>
      <c r="D703" s="115"/>
      <c r="E703" s="32"/>
      <c r="F703"/>
    </row>
    <row r="704" spans="1:6" s="33" customFormat="1" ht="15.75">
      <c r="A704" s="162"/>
      <c r="B704" s="152"/>
      <c r="C704" s="115"/>
      <c r="D704" s="115"/>
      <c r="E704" s="32"/>
      <c r="F704"/>
    </row>
    <row r="705" spans="1:6" s="33" customFormat="1" ht="15.75">
      <c r="A705" s="162"/>
      <c r="B705" s="152"/>
      <c r="C705" s="115"/>
      <c r="D705" s="115"/>
      <c r="E705" s="32"/>
      <c r="F705"/>
    </row>
    <row r="706" spans="1:6" s="33" customFormat="1" ht="15.75">
      <c r="A706" s="162"/>
      <c r="B706" s="152"/>
      <c r="C706" s="115"/>
      <c r="D706" s="115"/>
      <c r="E706" s="32"/>
      <c r="F706"/>
    </row>
    <row r="707" spans="1:6" s="33" customFormat="1" ht="15.75">
      <c r="A707" s="162"/>
      <c r="B707" s="152"/>
      <c r="C707" s="115"/>
      <c r="D707" s="115"/>
      <c r="E707" s="32"/>
      <c r="F707"/>
    </row>
    <row r="708" spans="1:6" s="33" customFormat="1" ht="15.75">
      <c r="A708" s="162"/>
      <c r="B708" s="152"/>
      <c r="C708" s="115"/>
      <c r="D708" s="115"/>
      <c r="E708" s="32"/>
      <c r="F708"/>
    </row>
    <row r="709" spans="1:6" s="33" customFormat="1" ht="15.75">
      <c r="A709" s="162"/>
      <c r="B709" s="152"/>
      <c r="C709" s="115"/>
      <c r="D709" s="115"/>
      <c r="E709" s="32"/>
      <c r="F709"/>
    </row>
    <row r="710" spans="1:6" s="33" customFormat="1" ht="15.75">
      <c r="A710" s="162"/>
      <c r="B710" s="152"/>
      <c r="C710" s="115"/>
      <c r="D710" s="115"/>
      <c r="E710" s="32"/>
      <c r="F710"/>
    </row>
    <row r="711" spans="1:6" s="33" customFormat="1" ht="15.75">
      <c r="A711" s="162"/>
      <c r="B711" s="152"/>
      <c r="C711" s="115"/>
      <c r="D711" s="115"/>
      <c r="E711" s="32"/>
      <c r="F711"/>
    </row>
    <row r="712" spans="1:6" s="33" customFormat="1" ht="15.75">
      <c r="A712" s="162"/>
      <c r="B712" s="152"/>
      <c r="C712" s="115"/>
      <c r="D712" s="115"/>
      <c r="E712" s="32"/>
      <c r="F712"/>
    </row>
    <row r="713" spans="1:6" s="33" customFormat="1" ht="15.75">
      <c r="A713" s="162"/>
      <c r="B713" s="152"/>
      <c r="C713" s="115"/>
      <c r="D713" s="115"/>
      <c r="E713" s="32"/>
      <c r="F713"/>
    </row>
    <row r="714" spans="1:6" s="33" customFormat="1" ht="15.75">
      <c r="A714" s="162"/>
      <c r="B714" s="152"/>
      <c r="C714" s="115"/>
      <c r="D714" s="115"/>
      <c r="E714" s="32"/>
      <c r="F714"/>
    </row>
    <row r="715" spans="1:6" s="33" customFormat="1" ht="15.75">
      <c r="A715" s="162"/>
      <c r="B715" s="152"/>
      <c r="C715" s="115"/>
      <c r="D715" s="115"/>
      <c r="E715" s="32"/>
      <c r="F715"/>
    </row>
    <row r="716" spans="1:6" s="33" customFormat="1" ht="15.75">
      <c r="A716" s="162"/>
      <c r="B716" s="152"/>
      <c r="C716" s="115"/>
      <c r="D716" s="115"/>
      <c r="E716" s="32"/>
      <c r="F716"/>
    </row>
    <row r="717" spans="1:6" s="33" customFormat="1" ht="15.75">
      <c r="A717" s="162"/>
      <c r="B717" s="152"/>
      <c r="C717" s="115"/>
      <c r="D717" s="115"/>
      <c r="E717" s="32"/>
      <c r="F717"/>
    </row>
    <row r="718" spans="1:6" s="33" customFormat="1" ht="15.75">
      <c r="A718" s="162"/>
      <c r="B718" s="152"/>
      <c r="C718" s="115"/>
      <c r="D718" s="115"/>
      <c r="E718" s="32"/>
      <c r="F718"/>
    </row>
    <row r="719" spans="1:6" s="33" customFormat="1" ht="15.75">
      <c r="A719" s="162"/>
      <c r="B719" s="152"/>
      <c r="C719" s="115"/>
      <c r="D719" s="115"/>
      <c r="E719" s="32"/>
      <c r="F719"/>
    </row>
    <row r="720" spans="1:6" s="33" customFormat="1" ht="15.75">
      <c r="A720" s="162"/>
      <c r="B720" s="152"/>
      <c r="C720" s="115"/>
      <c r="D720" s="115"/>
      <c r="E720" s="32"/>
      <c r="F720"/>
    </row>
    <row r="721" spans="1:6" s="33" customFormat="1" ht="15.75">
      <c r="A721" s="162"/>
      <c r="B721" s="152"/>
      <c r="C721" s="115"/>
      <c r="D721" s="115"/>
      <c r="E721" s="32"/>
      <c r="F721"/>
    </row>
    <row r="722" spans="1:6" s="33" customFormat="1" ht="15.75">
      <c r="A722" s="162"/>
      <c r="B722" s="152"/>
      <c r="C722" s="115"/>
      <c r="D722" s="115"/>
      <c r="E722" s="32"/>
      <c r="F722"/>
    </row>
    <row r="723" spans="1:6" s="33" customFormat="1" ht="15.75">
      <c r="A723" s="162"/>
      <c r="B723" s="152"/>
      <c r="C723" s="115"/>
      <c r="D723" s="115"/>
      <c r="E723" s="32"/>
      <c r="F723"/>
    </row>
    <row r="724" spans="1:6" s="33" customFormat="1" ht="15.75">
      <c r="A724" s="162"/>
      <c r="B724" s="152"/>
      <c r="C724" s="115"/>
      <c r="D724" s="115"/>
      <c r="E724" s="32"/>
      <c r="F724"/>
    </row>
    <row r="725" spans="1:6" s="33" customFormat="1" ht="15.75">
      <c r="A725" s="162"/>
      <c r="B725" s="152"/>
      <c r="C725" s="115"/>
      <c r="D725" s="115"/>
      <c r="E725" s="32"/>
      <c r="F725"/>
    </row>
    <row r="726" spans="1:6" s="33" customFormat="1" ht="15.75">
      <c r="A726" s="162"/>
      <c r="B726" s="152"/>
      <c r="C726" s="115"/>
      <c r="D726" s="115"/>
      <c r="E726" s="32"/>
      <c r="F726"/>
    </row>
    <row r="727" spans="1:6" s="33" customFormat="1" ht="15.75">
      <c r="A727" s="162"/>
      <c r="B727" s="152"/>
      <c r="C727" s="115"/>
      <c r="D727" s="115"/>
      <c r="E727" s="32"/>
      <c r="F727"/>
    </row>
    <row r="728" spans="1:6" s="33" customFormat="1" ht="15.75">
      <c r="A728" s="162"/>
      <c r="B728" s="152"/>
      <c r="C728" s="115"/>
      <c r="D728" s="115"/>
      <c r="E728" s="32"/>
      <c r="F728"/>
    </row>
    <row r="729" spans="1:6" s="33" customFormat="1" ht="15.75">
      <c r="A729" s="162"/>
      <c r="B729" s="152"/>
      <c r="C729" s="115"/>
      <c r="D729" s="115"/>
      <c r="E729" s="32"/>
      <c r="F729"/>
    </row>
    <row r="730" spans="1:6" s="33" customFormat="1" ht="15.75">
      <c r="A730" s="162"/>
      <c r="B730" s="152"/>
      <c r="C730" s="115"/>
      <c r="D730" s="115"/>
      <c r="E730" s="32"/>
      <c r="F730"/>
    </row>
    <row r="731" spans="1:6" s="33" customFormat="1" ht="15.75">
      <c r="A731" s="162"/>
      <c r="B731" s="152"/>
      <c r="C731" s="115"/>
      <c r="D731" s="115"/>
      <c r="E731" s="32"/>
      <c r="F731"/>
    </row>
    <row r="732" spans="1:6" s="33" customFormat="1" ht="15.75">
      <c r="A732" s="162"/>
      <c r="B732" s="152"/>
      <c r="C732" s="115"/>
      <c r="D732" s="115"/>
      <c r="E732" s="32"/>
      <c r="F732"/>
    </row>
    <row r="733" spans="1:6" s="33" customFormat="1" ht="15.75">
      <c r="A733" s="162"/>
      <c r="B733" s="152"/>
      <c r="C733" s="115"/>
      <c r="D733" s="115"/>
      <c r="E733" s="32"/>
      <c r="F733"/>
    </row>
    <row r="734" spans="1:6" s="33" customFormat="1" ht="15.75">
      <c r="A734" s="162"/>
      <c r="B734" s="152"/>
      <c r="C734" s="115"/>
      <c r="D734" s="115"/>
      <c r="E734" s="32"/>
      <c r="F734"/>
    </row>
    <row r="735" spans="1:6" s="33" customFormat="1" ht="15.75">
      <c r="A735" s="162"/>
      <c r="B735" s="152"/>
      <c r="C735" s="115"/>
      <c r="D735" s="115"/>
      <c r="E735" s="32"/>
      <c r="F735"/>
    </row>
    <row r="736" spans="1:6" s="33" customFormat="1" ht="15.75">
      <c r="A736" s="162"/>
      <c r="B736" s="152"/>
      <c r="C736" s="115"/>
      <c r="D736" s="115"/>
      <c r="E736" s="32"/>
      <c r="F736"/>
    </row>
    <row r="737" spans="1:6" s="33" customFormat="1" ht="15.75">
      <c r="A737" s="162"/>
      <c r="B737" s="152"/>
      <c r="C737" s="115"/>
      <c r="D737" s="115"/>
      <c r="E737" s="32"/>
      <c r="F737"/>
    </row>
    <row r="738" spans="1:6" s="33" customFormat="1" ht="15.75">
      <c r="A738" s="162"/>
      <c r="B738" s="152"/>
      <c r="C738" s="115"/>
      <c r="D738" s="115"/>
      <c r="E738" s="32"/>
      <c r="F738"/>
    </row>
    <row r="739" spans="1:6" s="33" customFormat="1" ht="15.75">
      <c r="A739" s="162"/>
      <c r="B739" s="152"/>
      <c r="C739" s="115"/>
      <c r="D739" s="115"/>
      <c r="E739" s="32"/>
      <c r="F739"/>
    </row>
    <row r="740" spans="1:6" s="33" customFormat="1" ht="15.75">
      <c r="A740" s="162"/>
      <c r="B740" s="152"/>
      <c r="C740" s="115"/>
      <c r="D740" s="115"/>
      <c r="E740" s="32"/>
      <c r="F740"/>
    </row>
    <row r="741" spans="1:6" s="33" customFormat="1" ht="15.75">
      <c r="A741" s="162"/>
      <c r="B741" s="152"/>
      <c r="C741" s="115"/>
      <c r="D741" s="115"/>
      <c r="E741" s="32"/>
      <c r="F741"/>
    </row>
    <row r="742" spans="1:6" s="33" customFormat="1" ht="15.75">
      <c r="A742" s="162"/>
      <c r="B742" s="152"/>
      <c r="C742" s="115"/>
      <c r="D742" s="115"/>
      <c r="E742" s="32"/>
      <c r="F742"/>
    </row>
    <row r="743" spans="1:6" s="33" customFormat="1" ht="15.75">
      <c r="A743" s="162"/>
      <c r="B743" s="152"/>
      <c r="C743" s="115"/>
      <c r="D743" s="115"/>
      <c r="E743" s="32"/>
      <c r="F743"/>
    </row>
    <row r="744" spans="1:6" s="33" customFormat="1" ht="15.75">
      <c r="A744" s="162"/>
      <c r="B744" s="152"/>
      <c r="C744" s="115"/>
      <c r="D744" s="115"/>
      <c r="E744" s="32"/>
      <c r="F744"/>
    </row>
    <row r="745" spans="1:6" s="33" customFormat="1" ht="15.75">
      <c r="A745" s="162"/>
      <c r="B745" s="152"/>
      <c r="C745" s="115"/>
      <c r="D745" s="115"/>
      <c r="E745" s="32"/>
      <c r="F745"/>
    </row>
    <row r="746" spans="1:6" s="33" customFormat="1" ht="15.75">
      <c r="A746" s="162"/>
      <c r="B746" s="152"/>
      <c r="C746" s="115"/>
      <c r="D746" s="115"/>
      <c r="E746" s="32"/>
      <c r="F746"/>
    </row>
    <row r="747" spans="1:6" s="33" customFormat="1" ht="15.75">
      <c r="A747" s="162"/>
      <c r="B747" s="152"/>
      <c r="C747" s="115"/>
      <c r="D747" s="115"/>
      <c r="E747" s="32"/>
      <c r="F747"/>
    </row>
    <row r="748" spans="1:6" s="33" customFormat="1" ht="15.75">
      <c r="A748" s="162"/>
      <c r="B748" s="152"/>
      <c r="C748" s="115"/>
      <c r="D748" s="115"/>
      <c r="E748" s="32"/>
      <c r="F748"/>
    </row>
    <row r="749" spans="1:6" s="33" customFormat="1" ht="15.75">
      <c r="A749" s="162"/>
      <c r="B749" s="152"/>
      <c r="C749" s="115"/>
      <c r="D749" s="115"/>
      <c r="E749" s="32"/>
      <c r="F749"/>
    </row>
    <row r="750" spans="1:6" s="33" customFormat="1" ht="15.75">
      <c r="A750" s="162"/>
      <c r="B750" s="152"/>
      <c r="C750" s="115"/>
      <c r="D750" s="115"/>
      <c r="E750" s="32"/>
      <c r="F750"/>
    </row>
    <row r="751" spans="1:6" s="33" customFormat="1" ht="15.75">
      <c r="A751" s="162"/>
      <c r="B751" s="152"/>
      <c r="C751" s="115"/>
      <c r="D751" s="115"/>
      <c r="E751" s="32"/>
      <c r="F751"/>
    </row>
    <row r="752" spans="1:6" s="33" customFormat="1" ht="15.75">
      <c r="A752" s="162"/>
      <c r="B752" s="152"/>
      <c r="C752" s="115"/>
      <c r="D752" s="115"/>
      <c r="E752" s="32"/>
      <c r="F752"/>
    </row>
    <row r="753" spans="1:6" s="33" customFormat="1" ht="15.75">
      <c r="A753" s="162"/>
      <c r="B753" s="152"/>
      <c r="C753" s="115"/>
      <c r="D753" s="115"/>
      <c r="E753" s="32"/>
      <c r="F753"/>
    </row>
    <row r="754" spans="1:6" s="33" customFormat="1" ht="15.75">
      <c r="A754" s="162"/>
      <c r="B754" s="152"/>
      <c r="C754" s="115"/>
      <c r="D754" s="115"/>
      <c r="E754" s="32"/>
      <c r="F754"/>
    </row>
    <row r="755" spans="1:6" s="33" customFormat="1" ht="15.75">
      <c r="A755" s="162"/>
      <c r="B755" s="152"/>
      <c r="C755" s="115"/>
      <c r="D755" s="115"/>
      <c r="E755" s="32"/>
      <c r="F755"/>
    </row>
    <row r="756" spans="1:6" s="33" customFormat="1" ht="15.75">
      <c r="A756" s="162"/>
      <c r="B756" s="152"/>
      <c r="C756" s="115"/>
      <c r="D756" s="115"/>
      <c r="E756" s="32"/>
      <c r="F756"/>
    </row>
    <row r="757" spans="1:6" s="33" customFormat="1" ht="15.75">
      <c r="A757" s="162"/>
      <c r="B757" s="152"/>
      <c r="C757" s="115"/>
      <c r="D757" s="115"/>
      <c r="E757" s="32"/>
      <c r="F757"/>
    </row>
    <row r="758" spans="1:6" s="33" customFormat="1" ht="15.75">
      <c r="A758" s="162"/>
      <c r="B758" s="152"/>
      <c r="C758" s="115"/>
      <c r="D758" s="115"/>
      <c r="E758" s="32"/>
      <c r="F758"/>
    </row>
    <row r="759" spans="1:6" s="33" customFormat="1" ht="15.75">
      <c r="A759" s="162"/>
      <c r="B759" s="152"/>
      <c r="C759" s="115"/>
      <c r="D759" s="115"/>
      <c r="E759" s="32"/>
      <c r="F759"/>
    </row>
    <row r="760" spans="1:6" s="33" customFormat="1" ht="15.75">
      <c r="A760" s="162"/>
      <c r="B760" s="152"/>
      <c r="C760" s="115"/>
      <c r="D760" s="115"/>
      <c r="E760" s="32"/>
      <c r="F760"/>
    </row>
    <row r="761" spans="1:6" s="33" customFormat="1" ht="15.75">
      <c r="A761" s="162"/>
      <c r="B761" s="152"/>
      <c r="C761" s="115"/>
      <c r="D761" s="115"/>
      <c r="E761" s="32"/>
      <c r="F761"/>
    </row>
    <row r="762" spans="1:6" s="33" customFormat="1" ht="15.75">
      <c r="A762" s="162"/>
      <c r="B762" s="152"/>
      <c r="C762" s="115"/>
      <c r="D762" s="115"/>
      <c r="E762" s="32"/>
      <c r="F762"/>
    </row>
    <row r="763" spans="1:6" s="33" customFormat="1" ht="15.75">
      <c r="A763" s="162"/>
      <c r="B763" s="152"/>
      <c r="C763" s="115"/>
      <c r="D763" s="115"/>
      <c r="E763" s="32"/>
      <c r="F763"/>
    </row>
    <row r="764" spans="1:6" s="33" customFormat="1" ht="15.75">
      <c r="A764" s="162"/>
      <c r="B764" s="152"/>
      <c r="C764" s="115"/>
      <c r="D764" s="115"/>
      <c r="E764" s="32"/>
      <c r="F764"/>
    </row>
    <row r="765" spans="1:6" s="33" customFormat="1" ht="15.75">
      <c r="A765" s="162"/>
      <c r="B765" s="152"/>
      <c r="C765" s="115"/>
      <c r="D765" s="115"/>
      <c r="E765" s="32"/>
      <c r="F765"/>
    </row>
    <row r="766" spans="1:6" s="33" customFormat="1" ht="15.75">
      <c r="A766" s="162"/>
      <c r="B766" s="152"/>
      <c r="C766" s="115"/>
      <c r="D766" s="115"/>
      <c r="E766" s="32"/>
      <c r="F766"/>
    </row>
    <row r="767" spans="1:6" s="33" customFormat="1" ht="15.75">
      <c r="A767" s="162"/>
      <c r="B767" s="152"/>
      <c r="C767" s="115"/>
      <c r="D767" s="115"/>
      <c r="E767" s="32"/>
      <c r="F767"/>
    </row>
    <row r="768" spans="1:6" s="33" customFormat="1" ht="15.75">
      <c r="A768" s="162"/>
      <c r="B768" s="152"/>
      <c r="C768" s="115"/>
      <c r="D768" s="115"/>
      <c r="E768" s="32"/>
      <c r="F768"/>
    </row>
    <row r="769" spans="1:6" s="33" customFormat="1" ht="15.75">
      <c r="A769" s="162"/>
      <c r="B769" s="152"/>
      <c r="C769" s="115"/>
      <c r="D769" s="115"/>
      <c r="E769" s="32"/>
      <c r="F769"/>
    </row>
    <row r="770" spans="1:6" s="33" customFormat="1" ht="15.75">
      <c r="A770" s="162"/>
      <c r="B770" s="152"/>
      <c r="C770" s="115"/>
      <c r="D770" s="115"/>
      <c r="E770" s="32"/>
      <c r="F770"/>
    </row>
    <row r="771" spans="1:6" s="33" customFormat="1" ht="15.75">
      <c r="A771" s="162"/>
      <c r="B771" s="152"/>
      <c r="C771" s="115"/>
      <c r="D771" s="115"/>
      <c r="E771" s="32"/>
      <c r="F771"/>
    </row>
    <row r="772" spans="1:6" s="33" customFormat="1" ht="15.75">
      <c r="A772" s="162"/>
      <c r="B772" s="152"/>
      <c r="C772" s="115"/>
      <c r="D772" s="115"/>
      <c r="E772" s="32"/>
      <c r="F772"/>
    </row>
    <row r="773" spans="1:6" s="33" customFormat="1" ht="15.75">
      <c r="A773" s="162"/>
      <c r="B773" s="152"/>
      <c r="C773" s="115"/>
      <c r="D773" s="115"/>
      <c r="E773" s="32"/>
      <c r="F773"/>
    </row>
    <row r="774" spans="1:6" s="33" customFormat="1" ht="15.75">
      <c r="A774" s="162"/>
      <c r="B774" s="152"/>
      <c r="C774" s="115"/>
      <c r="D774" s="115"/>
      <c r="E774" s="32"/>
      <c r="F774"/>
    </row>
    <row r="775" spans="1:6" s="33" customFormat="1" ht="15.75">
      <c r="A775" s="162"/>
      <c r="B775" s="152"/>
      <c r="C775" s="115"/>
      <c r="D775" s="115"/>
      <c r="E775" s="32"/>
      <c r="F775"/>
    </row>
    <row r="776" spans="1:6" s="33" customFormat="1" ht="15.75">
      <c r="A776" s="162"/>
      <c r="B776" s="152"/>
      <c r="C776" s="115"/>
      <c r="D776" s="115"/>
      <c r="E776" s="32"/>
      <c r="F776"/>
    </row>
    <row r="777" spans="1:6" s="33" customFormat="1" ht="15.75">
      <c r="A777" s="162"/>
      <c r="B777" s="152"/>
      <c r="C777" s="115"/>
      <c r="D777" s="115"/>
      <c r="E777" s="32"/>
      <c r="F777"/>
    </row>
    <row r="778" spans="1:6" s="33" customFormat="1" ht="15.75">
      <c r="A778" s="162"/>
      <c r="B778" s="152"/>
      <c r="C778" s="115"/>
      <c r="D778" s="115"/>
      <c r="E778" s="32"/>
      <c r="F778"/>
    </row>
    <row r="779" spans="1:6" s="33" customFormat="1" ht="15.75">
      <c r="A779" s="162"/>
      <c r="B779" s="152"/>
      <c r="C779" s="115"/>
      <c r="D779" s="115"/>
      <c r="E779" s="32"/>
      <c r="F779"/>
    </row>
    <row r="780" spans="1:6" s="33" customFormat="1" ht="15.75">
      <c r="A780" s="162"/>
      <c r="B780" s="152"/>
      <c r="C780" s="115"/>
      <c r="D780" s="115"/>
      <c r="E780" s="32"/>
      <c r="F780"/>
    </row>
    <row r="781" spans="1:6" s="33" customFormat="1" ht="15.75">
      <c r="A781" s="162"/>
      <c r="B781" s="152"/>
      <c r="C781" s="115"/>
      <c r="D781" s="115"/>
      <c r="E781" s="32"/>
      <c r="F781"/>
    </row>
    <row r="782" spans="1:6" s="33" customFormat="1" ht="15.75">
      <c r="A782" s="162"/>
      <c r="B782" s="152"/>
      <c r="C782" s="115"/>
      <c r="D782" s="115"/>
      <c r="E782" s="32"/>
      <c r="F782"/>
    </row>
    <row r="783" spans="1:6" s="33" customFormat="1" ht="15.75">
      <c r="A783" s="162"/>
      <c r="B783" s="152"/>
      <c r="C783" s="115"/>
      <c r="D783" s="115"/>
      <c r="E783" s="32"/>
      <c r="F783"/>
    </row>
    <row r="784" spans="1:6" s="33" customFormat="1" ht="15.75">
      <c r="A784" s="162"/>
      <c r="B784" s="152"/>
      <c r="C784" s="115"/>
      <c r="D784" s="115"/>
      <c r="E784" s="32"/>
      <c r="F784"/>
    </row>
    <row r="785" spans="1:6" s="33" customFormat="1" ht="15.75">
      <c r="A785" s="162"/>
      <c r="B785" s="152"/>
      <c r="C785" s="115"/>
      <c r="D785" s="115"/>
      <c r="E785" s="32"/>
      <c r="F785"/>
    </row>
    <row r="786" spans="1:6" s="33" customFormat="1" ht="15.75">
      <c r="A786" s="162"/>
      <c r="B786" s="152"/>
      <c r="C786" s="115"/>
      <c r="D786" s="115"/>
      <c r="E786" s="32"/>
      <c r="F786"/>
    </row>
    <row r="787" spans="1:6" s="33" customFormat="1" ht="15.75">
      <c r="A787" s="162"/>
      <c r="B787" s="152"/>
      <c r="C787" s="115"/>
      <c r="D787" s="115"/>
      <c r="E787" s="32"/>
      <c r="F787"/>
    </row>
    <row r="788" spans="1:6" s="33" customFormat="1" ht="15.75">
      <c r="A788" s="162"/>
      <c r="B788" s="152"/>
      <c r="C788" s="115"/>
      <c r="D788" s="115"/>
      <c r="E788" s="32"/>
      <c r="F788"/>
    </row>
    <row r="789" spans="1:6" s="33" customFormat="1" ht="15.75">
      <c r="A789" s="162"/>
      <c r="B789" s="152"/>
      <c r="C789" s="115"/>
      <c r="D789" s="115"/>
      <c r="E789" s="32"/>
      <c r="F789"/>
    </row>
    <row r="790" spans="1:6" s="33" customFormat="1" ht="15.75">
      <c r="A790" s="162"/>
      <c r="B790" s="152"/>
      <c r="C790" s="115"/>
      <c r="D790" s="115"/>
      <c r="E790" s="32"/>
      <c r="F790"/>
    </row>
    <row r="791" spans="1:6" s="33" customFormat="1" ht="15.75">
      <c r="A791" s="162"/>
      <c r="B791" s="152"/>
      <c r="C791" s="115"/>
      <c r="D791" s="115"/>
      <c r="E791" s="32"/>
      <c r="F791"/>
    </row>
    <row r="792" spans="1:6" s="33" customFormat="1" ht="15.75">
      <c r="A792" s="162"/>
      <c r="B792" s="152"/>
      <c r="C792" s="115"/>
      <c r="D792" s="115"/>
      <c r="E792" s="32"/>
      <c r="F792"/>
    </row>
    <row r="793" spans="1:6" s="33" customFormat="1" ht="15.75">
      <c r="A793" s="162"/>
      <c r="B793" s="152"/>
      <c r="C793" s="115"/>
      <c r="D793" s="115"/>
      <c r="E793" s="32"/>
      <c r="F793"/>
    </row>
    <row r="794" spans="1:6" s="33" customFormat="1" ht="15.75">
      <c r="A794" s="162"/>
      <c r="B794" s="152"/>
      <c r="C794" s="115"/>
      <c r="D794" s="115"/>
      <c r="E794" s="32"/>
      <c r="F794"/>
    </row>
    <row r="795" spans="1:6" s="33" customFormat="1" ht="15.75">
      <c r="A795" s="162"/>
      <c r="B795" s="152"/>
      <c r="C795" s="115"/>
      <c r="D795" s="115"/>
      <c r="E795" s="32"/>
      <c r="F795"/>
    </row>
    <row r="796" spans="1:6" s="33" customFormat="1" ht="15.75">
      <c r="A796" s="162"/>
      <c r="B796" s="152"/>
      <c r="C796" s="115"/>
      <c r="D796" s="115"/>
      <c r="E796" s="32"/>
      <c r="F796"/>
    </row>
    <row r="797" spans="1:6" s="33" customFormat="1" ht="15.75">
      <c r="A797" s="162"/>
      <c r="B797" s="152"/>
      <c r="C797" s="115"/>
      <c r="D797" s="115"/>
      <c r="E797" s="32"/>
      <c r="F797"/>
    </row>
    <row r="798" spans="1:6" s="33" customFormat="1" ht="15.75">
      <c r="A798" s="162"/>
      <c r="B798" s="152"/>
      <c r="C798" s="115"/>
      <c r="D798" s="115"/>
      <c r="E798" s="32"/>
      <c r="F798"/>
    </row>
    <row r="799" spans="1:6" s="33" customFormat="1" ht="15.75">
      <c r="A799" s="162"/>
      <c r="B799" s="152"/>
      <c r="C799" s="115"/>
      <c r="D799" s="115"/>
      <c r="E799" s="32"/>
      <c r="F799"/>
    </row>
    <row r="800" spans="1:6" s="33" customFormat="1" ht="15.75">
      <c r="A800" s="162"/>
      <c r="B800" s="152"/>
      <c r="C800" s="115"/>
      <c r="D800" s="115"/>
      <c r="E800" s="32"/>
      <c r="F800"/>
    </row>
    <row r="801" spans="1:6" s="33" customFormat="1" ht="15.75">
      <c r="A801" s="162"/>
      <c r="B801" s="152"/>
      <c r="C801" s="115"/>
      <c r="D801" s="115"/>
      <c r="E801" s="32"/>
      <c r="F801"/>
    </row>
    <row r="802" spans="1:6" s="33" customFormat="1" ht="15.75">
      <c r="A802" s="162"/>
      <c r="B802" s="152"/>
      <c r="C802" s="115"/>
      <c r="D802" s="115"/>
      <c r="E802" s="32"/>
      <c r="F802"/>
    </row>
    <row r="803" spans="1:6" s="33" customFormat="1" ht="15.75">
      <c r="A803" s="162"/>
      <c r="B803" s="152"/>
      <c r="C803" s="115"/>
      <c r="D803" s="115"/>
      <c r="E803" s="32"/>
      <c r="F803"/>
    </row>
    <row r="804" spans="1:6" s="33" customFormat="1" ht="15.75">
      <c r="A804" s="162"/>
      <c r="B804" s="152"/>
      <c r="C804" s="115"/>
      <c r="D804" s="115"/>
      <c r="E804" s="32"/>
      <c r="F804"/>
    </row>
    <row r="805" spans="1:6" s="33" customFormat="1" ht="15.75">
      <c r="A805" s="162"/>
      <c r="B805" s="152"/>
      <c r="C805" s="115"/>
      <c r="D805" s="115"/>
      <c r="E805" s="32"/>
      <c r="F805"/>
    </row>
    <row r="806" spans="1:6" s="33" customFormat="1" ht="15.75">
      <c r="A806" s="162"/>
      <c r="B806" s="152"/>
      <c r="C806" s="115"/>
      <c r="D806" s="115"/>
      <c r="E806" s="32"/>
      <c r="F806"/>
    </row>
    <row r="807" spans="1:6" s="33" customFormat="1" ht="15.75">
      <c r="A807" s="162"/>
      <c r="B807" s="152"/>
      <c r="C807" s="115"/>
      <c r="D807" s="115"/>
      <c r="E807" s="32"/>
      <c r="F807"/>
    </row>
    <row r="808" spans="1:6" s="33" customFormat="1" ht="15.75">
      <c r="A808" s="162"/>
      <c r="B808" s="152"/>
      <c r="C808" s="115"/>
      <c r="D808" s="115"/>
      <c r="E808" s="32"/>
      <c r="F808"/>
    </row>
    <row r="809" spans="1:6" s="33" customFormat="1" ht="15.75">
      <c r="A809" s="162"/>
      <c r="B809" s="152"/>
      <c r="C809" s="115"/>
      <c r="D809" s="115"/>
      <c r="E809" s="32"/>
      <c r="F809"/>
    </row>
    <row r="810" spans="1:6" s="33" customFormat="1" ht="15.75">
      <c r="A810" s="162"/>
      <c r="B810" s="152"/>
      <c r="C810" s="115"/>
      <c r="D810" s="115"/>
      <c r="E810" s="32"/>
      <c r="F810"/>
    </row>
    <row r="811" spans="1:6" s="33" customFormat="1" ht="15.75">
      <c r="A811" s="162"/>
      <c r="B811" s="152"/>
      <c r="C811" s="115"/>
      <c r="D811" s="115"/>
      <c r="E811" s="32"/>
      <c r="F811"/>
    </row>
    <row r="812" spans="1:6" s="33" customFormat="1" ht="15.75">
      <c r="A812" s="162"/>
      <c r="B812" s="152"/>
      <c r="C812" s="115"/>
      <c r="D812" s="115"/>
      <c r="E812" s="32"/>
      <c r="F812"/>
    </row>
    <row r="813" spans="1:6" s="33" customFormat="1" ht="15.75">
      <c r="A813" s="162"/>
      <c r="B813" s="152"/>
      <c r="C813" s="115"/>
      <c r="D813" s="115"/>
      <c r="E813" s="32"/>
      <c r="F813"/>
    </row>
    <row r="814" spans="1:6" s="33" customFormat="1" ht="15.75">
      <c r="A814" s="162"/>
      <c r="B814" s="152"/>
      <c r="C814" s="115"/>
      <c r="D814" s="115"/>
      <c r="E814" s="32"/>
      <c r="F814"/>
    </row>
    <row r="815" spans="1:6" s="33" customFormat="1" ht="15.75">
      <c r="A815" s="162"/>
      <c r="B815" s="152"/>
      <c r="C815" s="115"/>
      <c r="D815" s="115"/>
      <c r="E815" s="32"/>
      <c r="F815"/>
    </row>
    <row r="816" spans="1:6" s="33" customFormat="1" ht="15.75">
      <c r="A816" s="162"/>
      <c r="B816" s="152"/>
      <c r="C816" s="115"/>
      <c r="D816" s="115"/>
      <c r="E816" s="32"/>
      <c r="F816"/>
    </row>
    <row r="817" spans="1:6" s="33" customFormat="1" ht="15.75">
      <c r="A817" s="162"/>
      <c r="B817" s="152"/>
      <c r="C817" s="115"/>
      <c r="D817" s="115"/>
      <c r="E817" s="32"/>
      <c r="F817"/>
    </row>
    <row r="818" spans="1:6" s="33" customFormat="1" ht="15.75">
      <c r="A818" s="162"/>
      <c r="B818" s="152"/>
      <c r="C818" s="115"/>
      <c r="D818" s="115"/>
      <c r="E818" s="32"/>
      <c r="F818"/>
    </row>
    <row r="819" spans="1:6" s="33" customFormat="1" ht="15.75">
      <c r="A819" s="162"/>
      <c r="B819" s="152"/>
      <c r="C819" s="115"/>
      <c r="D819" s="115"/>
      <c r="E819" s="32"/>
      <c r="F819"/>
    </row>
    <row r="820" spans="1:6" s="33" customFormat="1" ht="15.75">
      <c r="A820" s="162"/>
      <c r="B820" s="152"/>
      <c r="C820" s="115"/>
      <c r="D820" s="115"/>
      <c r="E820" s="32"/>
      <c r="F820"/>
    </row>
    <row r="821" spans="1:6" s="33" customFormat="1" ht="15.75">
      <c r="A821" s="162"/>
      <c r="B821" s="152"/>
      <c r="C821" s="115"/>
      <c r="D821" s="115"/>
      <c r="E821" s="32"/>
      <c r="F821"/>
    </row>
    <row r="822" spans="1:6" s="33" customFormat="1" ht="15.75">
      <c r="A822" s="162"/>
      <c r="B822" s="152"/>
      <c r="C822" s="115"/>
      <c r="D822" s="115"/>
      <c r="E822" s="32"/>
      <c r="F822"/>
    </row>
    <row r="823" spans="1:6" s="33" customFormat="1" ht="15.75">
      <c r="A823" s="162"/>
      <c r="B823" s="152"/>
      <c r="C823" s="115"/>
      <c r="D823" s="115"/>
      <c r="E823" s="32"/>
      <c r="F823"/>
    </row>
    <row r="824" spans="1:6" s="33" customFormat="1" ht="15.75">
      <c r="A824" s="162"/>
      <c r="B824" s="152"/>
      <c r="C824" s="115"/>
      <c r="D824" s="115"/>
      <c r="E824" s="32"/>
      <c r="F824"/>
    </row>
    <row r="825" spans="1:6" s="33" customFormat="1" ht="15.75">
      <c r="A825" s="162"/>
      <c r="B825" s="152"/>
      <c r="C825" s="115"/>
      <c r="D825" s="115"/>
      <c r="E825" s="32"/>
      <c r="F825"/>
    </row>
    <row r="826" spans="1:6" s="33" customFormat="1" ht="15.75">
      <c r="A826" s="162"/>
      <c r="B826" s="152"/>
      <c r="C826" s="115"/>
      <c r="D826" s="115"/>
      <c r="E826" s="32"/>
      <c r="F826"/>
    </row>
    <row r="827" spans="1:6" s="33" customFormat="1" ht="15.75">
      <c r="A827" s="162"/>
      <c r="B827" s="152"/>
      <c r="C827" s="115"/>
      <c r="D827" s="115"/>
      <c r="E827" s="32"/>
      <c r="F827"/>
    </row>
    <row r="828" spans="1:6" s="33" customFormat="1" ht="15.75">
      <c r="A828" s="162"/>
      <c r="B828" s="152"/>
      <c r="C828" s="115"/>
      <c r="D828" s="115"/>
      <c r="E828" s="32"/>
      <c r="F828"/>
    </row>
    <row r="829" spans="1:6" s="33" customFormat="1" ht="15.75">
      <c r="A829" s="162"/>
      <c r="B829" s="152"/>
      <c r="C829" s="115"/>
      <c r="D829" s="115"/>
      <c r="E829" s="32"/>
      <c r="F829"/>
    </row>
    <row r="830" spans="1:6" s="33" customFormat="1" ht="15.75">
      <c r="A830" s="162"/>
      <c r="B830" s="152"/>
      <c r="C830" s="115"/>
      <c r="D830" s="115"/>
      <c r="E830" s="32"/>
      <c r="F830"/>
    </row>
    <row r="831" spans="1:6" s="33" customFormat="1" ht="15.75">
      <c r="A831" s="162"/>
      <c r="B831" s="152"/>
      <c r="C831" s="115"/>
      <c r="D831" s="115"/>
      <c r="E831" s="32"/>
      <c r="F831"/>
    </row>
    <row r="832" spans="1:6" s="33" customFormat="1" ht="15.75">
      <c r="A832" s="162"/>
      <c r="B832" s="152"/>
      <c r="C832" s="115"/>
      <c r="D832" s="115"/>
      <c r="E832" s="32"/>
      <c r="F832"/>
    </row>
    <row r="833" spans="1:6" s="33" customFormat="1" ht="15.75">
      <c r="A833" s="162"/>
      <c r="B833" s="152"/>
      <c r="C833" s="115"/>
      <c r="D833" s="115"/>
      <c r="E833" s="32"/>
      <c r="F833"/>
    </row>
    <row r="834" spans="1:6" s="33" customFormat="1" ht="15.75">
      <c r="A834" s="162"/>
      <c r="B834" s="152"/>
      <c r="C834" s="115"/>
      <c r="D834" s="115"/>
      <c r="E834" s="32"/>
      <c r="F834"/>
    </row>
    <row r="835" spans="1:6" s="33" customFormat="1" ht="15.75">
      <c r="A835" s="162"/>
      <c r="B835" s="152"/>
      <c r="C835" s="115"/>
      <c r="D835" s="115"/>
      <c r="E835" s="32"/>
      <c r="F835"/>
    </row>
    <row r="836" spans="1:6" s="33" customFormat="1" ht="15.75">
      <c r="A836" s="162"/>
      <c r="B836" s="152"/>
      <c r="C836" s="115"/>
      <c r="D836" s="115"/>
      <c r="E836" s="32"/>
      <c r="F836"/>
    </row>
    <row r="837" spans="1:6" s="33" customFormat="1" ht="15.75">
      <c r="A837" s="162"/>
      <c r="B837" s="152"/>
      <c r="C837" s="115"/>
      <c r="D837" s="115"/>
      <c r="E837" s="32"/>
      <c r="F837"/>
    </row>
    <row r="838" spans="1:6" s="33" customFormat="1" ht="15.75">
      <c r="A838" s="162"/>
      <c r="B838" s="152"/>
      <c r="C838" s="115"/>
      <c r="D838" s="115"/>
      <c r="E838" s="32"/>
      <c r="F838"/>
    </row>
    <row r="839" spans="1:6" s="33" customFormat="1" ht="15.75">
      <c r="A839" s="162"/>
      <c r="B839" s="152"/>
      <c r="C839" s="115"/>
      <c r="D839" s="115"/>
      <c r="E839" s="32"/>
      <c r="F839"/>
    </row>
    <row r="840" spans="1:6" s="33" customFormat="1" ht="15.75">
      <c r="A840" s="162"/>
      <c r="B840" s="152"/>
      <c r="C840" s="115"/>
      <c r="D840" s="115"/>
      <c r="E840" s="32"/>
      <c r="F840"/>
    </row>
    <row r="841" spans="1:6" s="33" customFormat="1" ht="15.75">
      <c r="A841" s="162"/>
      <c r="B841" s="152"/>
      <c r="C841" s="115"/>
      <c r="D841" s="115"/>
      <c r="E841" s="32"/>
      <c r="F841"/>
    </row>
    <row r="842" spans="1:6" s="33" customFormat="1" ht="15.75">
      <c r="A842" s="162"/>
      <c r="B842" s="152"/>
      <c r="C842" s="115"/>
      <c r="D842" s="115"/>
      <c r="E842" s="32"/>
      <c r="F842"/>
    </row>
    <row r="843" spans="1:6" s="33" customFormat="1" ht="15.75">
      <c r="A843" s="162"/>
      <c r="B843" s="152"/>
      <c r="C843" s="115"/>
      <c r="D843" s="115"/>
      <c r="E843" s="32"/>
      <c r="F843"/>
    </row>
    <row r="844" spans="1:6" s="33" customFormat="1" ht="15.75">
      <c r="A844" s="162"/>
      <c r="B844" s="152"/>
      <c r="C844" s="115"/>
      <c r="D844" s="115"/>
      <c r="E844" s="32"/>
      <c r="F844"/>
    </row>
    <row r="845" spans="1:6" s="33" customFormat="1" ht="15.75">
      <c r="A845" s="162"/>
      <c r="B845" s="152"/>
      <c r="C845" s="115"/>
      <c r="D845" s="115"/>
      <c r="E845" s="32"/>
      <c r="F845"/>
    </row>
    <row r="846" spans="1:6" s="33" customFormat="1" ht="15.75">
      <c r="A846" s="162"/>
      <c r="B846" s="152"/>
      <c r="C846" s="115"/>
      <c r="D846" s="115"/>
      <c r="E846" s="32"/>
      <c r="F846"/>
    </row>
    <row r="847" spans="1:6" s="33" customFormat="1" ht="15.75">
      <c r="A847" s="162"/>
      <c r="B847" s="152"/>
      <c r="C847" s="115"/>
      <c r="D847" s="115"/>
      <c r="E847" s="32"/>
      <c r="F847"/>
    </row>
    <row r="848" spans="1:6" s="33" customFormat="1" ht="15.75">
      <c r="A848" s="162"/>
      <c r="B848" s="152"/>
      <c r="C848" s="115"/>
      <c r="D848" s="115"/>
      <c r="E848" s="32"/>
      <c r="F848"/>
    </row>
    <row r="849" spans="1:6" s="33" customFormat="1" ht="15.75">
      <c r="A849" s="162"/>
      <c r="B849" s="152"/>
      <c r="C849" s="115"/>
      <c r="D849" s="115"/>
      <c r="E849" s="32"/>
      <c r="F849"/>
    </row>
    <row r="850" spans="1:6" s="33" customFormat="1" ht="15.75">
      <c r="A850" s="162"/>
      <c r="B850" s="152"/>
      <c r="C850" s="115"/>
      <c r="D850" s="115"/>
      <c r="E850" s="32"/>
      <c r="F850"/>
    </row>
    <row r="851" spans="1:6" s="33" customFormat="1" ht="15.75">
      <c r="A851" s="162"/>
      <c r="B851" s="152"/>
      <c r="C851" s="115"/>
      <c r="D851" s="115"/>
      <c r="E851" s="32"/>
      <c r="F851"/>
    </row>
    <row r="852" spans="1:6" s="33" customFormat="1" ht="15.75">
      <c r="A852" s="162"/>
      <c r="B852" s="152"/>
      <c r="C852" s="115"/>
      <c r="D852" s="115"/>
      <c r="E852" s="32"/>
      <c r="F852"/>
    </row>
    <row r="853" spans="1:6" s="33" customFormat="1" ht="15.75">
      <c r="A853" s="162"/>
      <c r="B853" s="152"/>
      <c r="C853" s="115"/>
      <c r="D853" s="115"/>
      <c r="E853" s="32"/>
      <c r="F853"/>
    </row>
    <row r="854" spans="1:6" s="33" customFormat="1" ht="15.75">
      <c r="A854" s="162"/>
      <c r="B854" s="152"/>
      <c r="C854" s="115"/>
      <c r="D854" s="115"/>
      <c r="E854" s="32"/>
      <c r="F854"/>
    </row>
    <row r="855" spans="1:6" s="33" customFormat="1" ht="15.75">
      <c r="A855" s="162"/>
      <c r="B855" s="152"/>
      <c r="C855" s="115"/>
      <c r="D855" s="115"/>
      <c r="E855" s="32"/>
      <c r="F855"/>
    </row>
    <row r="856" spans="1:6" s="33" customFormat="1" ht="15.75">
      <c r="A856" s="162"/>
      <c r="B856" s="152"/>
      <c r="C856" s="115"/>
      <c r="D856" s="115"/>
      <c r="E856" s="32"/>
      <c r="F856"/>
    </row>
    <row r="857" spans="1:6" s="33" customFormat="1" ht="15.75">
      <c r="A857" s="162"/>
      <c r="B857" s="152"/>
      <c r="C857" s="115"/>
      <c r="D857" s="115"/>
      <c r="E857" s="32"/>
      <c r="F857"/>
    </row>
    <row r="858" spans="1:6" s="33" customFormat="1" ht="15.75">
      <c r="A858" s="162"/>
      <c r="B858" s="152"/>
      <c r="C858" s="115"/>
      <c r="D858" s="115"/>
      <c r="E858" s="32"/>
      <c r="F858"/>
    </row>
    <row r="859" spans="1:6" s="33" customFormat="1" ht="15.75">
      <c r="A859" s="162"/>
      <c r="B859" s="152"/>
      <c r="C859" s="115"/>
      <c r="D859" s="115"/>
      <c r="E859" s="32"/>
      <c r="F859"/>
    </row>
    <row r="860" spans="1:6" s="33" customFormat="1" ht="15.75">
      <c r="A860" s="162"/>
      <c r="B860" s="152"/>
      <c r="C860" s="115"/>
      <c r="D860" s="115"/>
      <c r="E860" s="32"/>
      <c r="F860"/>
    </row>
    <row r="861" spans="1:6" s="33" customFormat="1" ht="15.75">
      <c r="A861" s="162"/>
      <c r="B861" s="152"/>
      <c r="C861" s="115"/>
      <c r="D861" s="115"/>
      <c r="E861" s="32"/>
      <c r="F861"/>
    </row>
    <row r="862" spans="1:6" s="33" customFormat="1" ht="15.75">
      <c r="A862" s="162"/>
      <c r="B862" s="152"/>
      <c r="C862" s="115"/>
      <c r="D862" s="115"/>
      <c r="E862" s="32"/>
      <c r="F862"/>
    </row>
    <row r="863" spans="1:6" s="33" customFormat="1" ht="15.75">
      <c r="A863" s="162"/>
      <c r="B863" s="152"/>
      <c r="C863" s="115"/>
      <c r="D863" s="115"/>
      <c r="E863" s="32"/>
      <c r="F863"/>
    </row>
    <row r="864" spans="1:6" s="33" customFormat="1" ht="15.75">
      <c r="A864" s="162"/>
      <c r="B864" s="152"/>
      <c r="C864" s="115"/>
      <c r="D864" s="115"/>
      <c r="E864" s="32"/>
      <c r="F864"/>
    </row>
    <row r="865" spans="1:6" s="33" customFormat="1" ht="15.75">
      <c r="A865" s="162"/>
      <c r="B865" s="152"/>
      <c r="C865" s="115"/>
      <c r="D865" s="115"/>
      <c r="E865" s="32"/>
      <c r="F865"/>
    </row>
    <row r="866" spans="1:6" s="33" customFormat="1" ht="15.75">
      <c r="A866" s="162"/>
      <c r="B866" s="152"/>
      <c r="C866" s="115"/>
      <c r="D866" s="115"/>
      <c r="E866" s="32"/>
      <c r="F866"/>
    </row>
    <row r="867" spans="1:6" s="33" customFormat="1" ht="15.75">
      <c r="A867" s="162"/>
      <c r="B867" s="152"/>
      <c r="C867" s="115"/>
      <c r="D867" s="115"/>
      <c r="E867" s="32"/>
      <c r="F867"/>
    </row>
    <row r="868" spans="1:6" s="33" customFormat="1" ht="15.75">
      <c r="A868" s="162"/>
      <c r="B868" s="152"/>
      <c r="C868" s="115"/>
      <c r="D868" s="115"/>
      <c r="E868" s="32"/>
      <c r="F868"/>
    </row>
    <row r="869" spans="1:6" s="33" customFormat="1" ht="15.75">
      <c r="A869" s="162"/>
      <c r="B869" s="152"/>
      <c r="C869" s="115"/>
      <c r="D869" s="115"/>
      <c r="E869" s="32"/>
      <c r="F869"/>
    </row>
    <row r="870" spans="1:6" s="33" customFormat="1" ht="15.75">
      <c r="A870" s="162"/>
      <c r="B870" s="152"/>
      <c r="C870" s="115"/>
      <c r="D870" s="115"/>
      <c r="E870" s="32"/>
      <c r="F870"/>
    </row>
    <row r="871" spans="1:6" s="33" customFormat="1" ht="15.75">
      <c r="A871" s="162"/>
      <c r="B871" s="152"/>
      <c r="C871" s="115"/>
      <c r="D871" s="115"/>
      <c r="E871" s="32"/>
      <c r="F871"/>
    </row>
    <row r="872" spans="1:6" s="33" customFormat="1" ht="15.75">
      <c r="A872" s="162"/>
      <c r="B872" s="152"/>
      <c r="C872" s="115"/>
      <c r="D872" s="115"/>
      <c r="E872" s="32"/>
      <c r="F872"/>
    </row>
    <row r="873" spans="1:6" s="33" customFormat="1" ht="15.75">
      <c r="A873" s="162"/>
      <c r="B873" s="152"/>
      <c r="C873" s="115"/>
      <c r="D873" s="115"/>
      <c r="E873" s="32"/>
      <c r="F873"/>
    </row>
    <row r="874" spans="1:6" s="33" customFormat="1" ht="15.75">
      <c r="A874" s="162"/>
      <c r="B874" s="152"/>
      <c r="C874" s="115"/>
      <c r="D874" s="115"/>
      <c r="E874" s="32"/>
      <c r="F874"/>
    </row>
    <row r="875" spans="1:6" s="33" customFormat="1" ht="15.75">
      <c r="A875" s="162"/>
      <c r="B875" s="152"/>
      <c r="C875" s="115"/>
      <c r="D875" s="115"/>
      <c r="E875" s="32"/>
      <c r="F875"/>
    </row>
    <row r="876" spans="1:6" s="33" customFormat="1" ht="15.75">
      <c r="A876" s="162"/>
      <c r="B876" s="152"/>
      <c r="C876" s="115"/>
      <c r="D876" s="115"/>
      <c r="E876" s="32"/>
      <c r="F876"/>
    </row>
    <row r="877" spans="1:6" s="33" customFormat="1" ht="15.75">
      <c r="A877" s="162"/>
      <c r="B877" s="152"/>
      <c r="C877" s="115"/>
      <c r="D877" s="115"/>
      <c r="E877" s="32"/>
      <c r="F877"/>
    </row>
    <row r="878" spans="1:6" s="33" customFormat="1" ht="15.75">
      <c r="A878" s="162"/>
      <c r="B878" s="152"/>
      <c r="C878" s="115"/>
      <c r="D878" s="115"/>
      <c r="E878" s="32"/>
      <c r="F878"/>
    </row>
    <row r="879" spans="1:6" s="33" customFormat="1" ht="15.75">
      <c r="A879" s="162"/>
      <c r="B879" s="152"/>
      <c r="C879" s="115"/>
      <c r="D879" s="115"/>
      <c r="E879" s="32"/>
      <c r="F879"/>
    </row>
    <row r="880" spans="1:6" s="33" customFormat="1" ht="15.75">
      <c r="A880" s="162"/>
      <c r="B880" s="152"/>
      <c r="C880" s="115"/>
      <c r="D880" s="115"/>
      <c r="E880" s="32"/>
      <c r="F880"/>
    </row>
    <row r="881" spans="1:6" s="33" customFormat="1" ht="15.75">
      <c r="A881" s="162"/>
      <c r="B881" s="152"/>
      <c r="C881" s="115"/>
      <c r="D881" s="115"/>
      <c r="E881" s="32"/>
      <c r="F881"/>
    </row>
    <row r="882" spans="1:6" s="33" customFormat="1" ht="15.75">
      <c r="A882" s="162"/>
      <c r="B882" s="152"/>
      <c r="C882" s="115"/>
      <c r="D882" s="115"/>
      <c r="E882" s="32"/>
      <c r="F882"/>
    </row>
    <row r="883" spans="1:6" s="33" customFormat="1" ht="15.75">
      <c r="A883" s="162"/>
      <c r="B883" s="152"/>
      <c r="C883" s="115"/>
      <c r="D883" s="115"/>
      <c r="E883" s="32"/>
      <c r="F883"/>
    </row>
    <row r="884" spans="1:6" s="33" customFormat="1" ht="15.75">
      <c r="A884" s="162"/>
      <c r="B884" s="152"/>
      <c r="C884" s="115"/>
      <c r="D884" s="115"/>
      <c r="E884" s="32"/>
      <c r="F884"/>
    </row>
    <row r="885" spans="1:6" s="33" customFormat="1" ht="15.75">
      <c r="A885" s="162"/>
      <c r="B885" s="152"/>
      <c r="C885" s="115"/>
      <c r="D885" s="115"/>
      <c r="E885" s="32"/>
      <c r="F885"/>
    </row>
    <row r="886" spans="1:6" s="33" customFormat="1" ht="15.75">
      <c r="A886" s="162"/>
      <c r="B886" s="152"/>
      <c r="C886" s="115"/>
      <c r="D886" s="115"/>
      <c r="E886" s="32"/>
      <c r="F886"/>
    </row>
    <row r="887" spans="1:6" s="33" customFormat="1" ht="15.75">
      <c r="A887" s="162"/>
      <c r="B887" s="152"/>
      <c r="C887" s="115"/>
      <c r="D887" s="115"/>
      <c r="E887" s="32"/>
      <c r="F887"/>
    </row>
    <row r="888" spans="1:6" s="33" customFormat="1" ht="15.75">
      <c r="A888" s="162"/>
      <c r="B888" s="152"/>
      <c r="C888" s="115"/>
      <c r="D888" s="115"/>
      <c r="E888" s="32"/>
      <c r="F888"/>
    </row>
    <row r="889" spans="1:6" s="33" customFormat="1" ht="15.75">
      <c r="A889" s="162"/>
      <c r="B889" s="152"/>
      <c r="C889" s="115"/>
      <c r="D889" s="115"/>
      <c r="E889" s="32"/>
      <c r="F889"/>
    </row>
    <row r="890" spans="1:6" s="33" customFormat="1" ht="15.75">
      <c r="A890" s="162"/>
      <c r="B890" s="152"/>
      <c r="C890" s="115"/>
      <c r="D890" s="115"/>
      <c r="E890" s="32"/>
      <c r="F890"/>
    </row>
    <row r="891" spans="1:6" s="33" customFormat="1" ht="15.75">
      <c r="A891" s="162"/>
      <c r="B891" s="152"/>
      <c r="C891" s="115"/>
      <c r="D891" s="115"/>
      <c r="E891" s="32"/>
      <c r="F891"/>
    </row>
    <row r="892" spans="1:6" s="33" customFormat="1" ht="15.75">
      <c r="A892" s="162"/>
      <c r="B892" s="152"/>
      <c r="C892" s="115"/>
      <c r="D892" s="115"/>
      <c r="E892" s="32"/>
      <c r="F892"/>
    </row>
    <row r="893" spans="1:6" s="33" customFormat="1" ht="15.75">
      <c r="A893" s="162"/>
      <c r="B893" s="152"/>
      <c r="C893" s="115"/>
      <c r="D893" s="115"/>
      <c r="E893" s="32"/>
      <c r="F893"/>
    </row>
    <row r="894" spans="1:6" s="33" customFormat="1" ht="15.75">
      <c r="A894" s="162"/>
      <c r="B894" s="152"/>
      <c r="C894" s="115"/>
      <c r="D894" s="115"/>
      <c r="E894" s="32"/>
      <c r="F894"/>
    </row>
    <row r="895" spans="1:6" s="33" customFormat="1" ht="15.75">
      <c r="A895" s="162"/>
      <c r="B895" s="152"/>
      <c r="C895" s="115"/>
      <c r="D895" s="115"/>
      <c r="E895" s="32"/>
      <c r="F895"/>
    </row>
    <row r="896" spans="1:6" s="33" customFormat="1" ht="15.75">
      <c r="A896" s="162"/>
      <c r="B896" s="152"/>
      <c r="C896" s="115"/>
      <c r="D896" s="115"/>
      <c r="E896" s="32"/>
      <c r="F896"/>
    </row>
    <row r="897" spans="1:6" s="33" customFormat="1" ht="15.75">
      <c r="A897" s="162"/>
      <c r="B897" s="152"/>
      <c r="C897" s="115"/>
      <c r="D897" s="115"/>
      <c r="E897" s="32"/>
      <c r="F897"/>
    </row>
    <row r="898" spans="1:6" s="33" customFormat="1" ht="15.75">
      <c r="A898" s="162"/>
      <c r="B898" s="152"/>
      <c r="C898" s="115"/>
      <c r="D898" s="115"/>
      <c r="E898" s="32"/>
      <c r="F898"/>
    </row>
    <row r="899" spans="1:6" s="33" customFormat="1" ht="15.75">
      <c r="A899" s="162"/>
      <c r="B899" s="152"/>
      <c r="C899" s="115"/>
      <c r="D899" s="115"/>
      <c r="E899" s="32"/>
      <c r="F899"/>
    </row>
    <row r="900" spans="1:6" s="33" customFormat="1" ht="15.75">
      <c r="A900" s="162"/>
      <c r="B900" s="152"/>
      <c r="C900" s="115"/>
      <c r="D900" s="115"/>
      <c r="E900" s="32"/>
      <c r="F900"/>
    </row>
    <row r="901" spans="1:6" s="33" customFormat="1" ht="15.75">
      <c r="A901" s="162"/>
      <c r="B901" s="152"/>
      <c r="C901" s="115"/>
      <c r="D901" s="115"/>
      <c r="E901" s="32"/>
      <c r="F901"/>
    </row>
    <row r="902" spans="1:6" s="33" customFormat="1" ht="15.75">
      <c r="A902" s="162"/>
      <c r="B902" s="152"/>
      <c r="C902" s="115"/>
      <c r="D902" s="115"/>
      <c r="E902" s="32"/>
      <c r="F902"/>
    </row>
    <row r="903" spans="1:6" s="33" customFormat="1" ht="15.75">
      <c r="A903" s="162"/>
      <c r="B903" s="152"/>
      <c r="C903" s="115"/>
      <c r="D903" s="115"/>
      <c r="E903" s="32"/>
      <c r="F903"/>
    </row>
    <row r="904" spans="1:6" s="33" customFormat="1" ht="15.75">
      <c r="A904" s="162"/>
      <c r="B904" s="152"/>
      <c r="C904" s="115"/>
      <c r="D904" s="115"/>
      <c r="E904" s="32"/>
      <c r="F904"/>
    </row>
    <row r="905" spans="1:6" s="33" customFormat="1" ht="15.75">
      <c r="A905" s="162"/>
      <c r="B905" s="152"/>
      <c r="C905" s="115"/>
      <c r="D905" s="115"/>
      <c r="E905" s="32"/>
      <c r="F905"/>
    </row>
    <row r="906" spans="1:6" s="33" customFormat="1" ht="15.75">
      <c r="A906" s="162"/>
      <c r="B906" s="152"/>
      <c r="C906" s="115"/>
      <c r="D906" s="115"/>
      <c r="E906" s="32"/>
      <c r="F906"/>
    </row>
    <row r="907" spans="1:6" s="33" customFormat="1" ht="15.75">
      <c r="A907" s="162"/>
      <c r="B907" s="152"/>
      <c r="C907" s="115"/>
      <c r="D907" s="115"/>
      <c r="E907" s="32"/>
      <c r="F907"/>
    </row>
    <row r="908" spans="1:6" s="33" customFormat="1" ht="15.75">
      <c r="A908" s="162"/>
      <c r="B908" s="152"/>
      <c r="C908" s="115"/>
      <c r="D908" s="115"/>
      <c r="E908" s="32"/>
      <c r="F908"/>
    </row>
    <row r="909" spans="1:6" s="33" customFormat="1" ht="15.75">
      <c r="A909" s="162"/>
      <c r="B909" s="152"/>
      <c r="C909" s="115"/>
      <c r="D909" s="115"/>
      <c r="E909" s="32"/>
      <c r="F909"/>
    </row>
    <row r="910" spans="1:6" s="33" customFormat="1" ht="15.75">
      <c r="A910" s="162"/>
      <c r="B910" s="152"/>
      <c r="C910" s="115"/>
      <c r="D910" s="115"/>
      <c r="E910" s="32"/>
      <c r="F910"/>
    </row>
    <row r="911" spans="1:6" s="33" customFormat="1" ht="15.75">
      <c r="A911" s="162"/>
      <c r="B911" s="152"/>
      <c r="C911" s="115"/>
      <c r="D911" s="115"/>
      <c r="E911" s="32"/>
      <c r="F911"/>
    </row>
    <row r="912" spans="1:6" s="33" customFormat="1" ht="15.75">
      <c r="A912" s="162"/>
      <c r="B912" s="152"/>
      <c r="C912" s="115"/>
      <c r="D912" s="115"/>
      <c r="E912" s="32"/>
      <c r="F912"/>
    </row>
    <row r="913" spans="1:6" s="33" customFormat="1" ht="15.75">
      <c r="A913" s="162"/>
      <c r="B913" s="152"/>
      <c r="C913" s="115"/>
      <c r="D913" s="115"/>
      <c r="E913" s="32"/>
      <c r="F913"/>
    </row>
    <row r="914" spans="1:6" s="33" customFormat="1" ht="15.75">
      <c r="A914" s="162"/>
      <c r="B914" s="152"/>
      <c r="C914" s="115"/>
      <c r="D914" s="115"/>
      <c r="E914" s="32"/>
      <c r="F914"/>
    </row>
    <row r="915" spans="1:6" s="33" customFormat="1" ht="15.75">
      <c r="A915" s="162"/>
      <c r="B915" s="152"/>
      <c r="C915" s="115"/>
      <c r="D915" s="115"/>
      <c r="E915" s="32"/>
      <c r="F915"/>
    </row>
    <row r="916" spans="1:6" s="33" customFormat="1" ht="15.75">
      <c r="A916" s="162"/>
      <c r="B916" s="152"/>
      <c r="C916" s="115"/>
      <c r="D916" s="115"/>
      <c r="E916" s="32"/>
      <c r="F916"/>
    </row>
    <row r="917" spans="1:6" s="33" customFormat="1" ht="15.75">
      <c r="A917" s="162"/>
      <c r="B917" s="152"/>
      <c r="C917" s="115"/>
      <c r="D917" s="115"/>
      <c r="E917" s="32"/>
      <c r="F917"/>
    </row>
    <row r="918" spans="1:6" s="33" customFormat="1" ht="15.75">
      <c r="A918" s="162"/>
      <c r="B918" s="152"/>
      <c r="C918" s="115"/>
      <c r="D918" s="115"/>
      <c r="E918" s="32"/>
      <c r="F918"/>
    </row>
    <row r="919" spans="1:6" s="33" customFormat="1" ht="15.75">
      <c r="A919" s="162"/>
      <c r="B919" s="152"/>
      <c r="C919" s="115"/>
      <c r="D919" s="115"/>
      <c r="E919" s="32"/>
      <c r="F919"/>
    </row>
    <row r="920" spans="1:6" s="33" customFormat="1" ht="15.75">
      <c r="A920" s="162"/>
      <c r="B920" s="152"/>
      <c r="C920" s="115"/>
      <c r="D920" s="115"/>
      <c r="E920" s="32"/>
      <c r="F920"/>
    </row>
    <row r="921" spans="1:6" s="33" customFormat="1" ht="15.75">
      <c r="A921" s="162"/>
      <c r="B921" s="152"/>
      <c r="C921" s="115"/>
      <c r="D921" s="115"/>
      <c r="E921" s="32"/>
      <c r="F921"/>
    </row>
    <row r="922" spans="1:6" s="33" customFormat="1" ht="15.75">
      <c r="A922" s="162"/>
      <c r="B922" s="152"/>
      <c r="C922" s="115"/>
      <c r="D922" s="115"/>
      <c r="E922" s="32"/>
      <c r="F922"/>
    </row>
    <row r="923" spans="1:6" s="33" customFormat="1" ht="15.75">
      <c r="A923" s="162"/>
      <c r="B923" s="152"/>
      <c r="C923" s="115"/>
      <c r="D923" s="115"/>
      <c r="E923" s="32"/>
      <c r="F923"/>
    </row>
    <row r="924" spans="1:6" s="33" customFormat="1" ht="15.75">
      <c r="A924" s="162"/>
      <c r="B924" s="152"/>
      <c r="C924" s="115"/>
      <c r="D924" s="115"/>
      <c r="E924" s="32"/>
      <c r="F924"/>
    </row>
    <row r="925" spans="1:6" s="33" customFormat="1" ht="15.75">
      <c r="A925" s="162"/>
      <c r="B925" s="152"/>
      <c r="C925" s="115"/>
      <c r="D925" s="115"/>
      <c r="E925" s="32"/>
      <c r="F925"/>
    </row>
    <row r="926" spans="1:6" s="33" customFormat="1" ht="15.75">
      <c r="A926" s="162"/>
      <c r="B926" s="152"/>
      <c r="C926" s="115"/>
      <c r="D926" s="115"/>
      <c r="E926" s="32"/>
      <c r="F926"/>
    </row>
    <row r="927" spans="1:6" s="33" customFormat="1" ht="15.75">
      <c r="A927" s="162"/>
      <c r="B927" s="152"/>
      <c r="C927" s="115"/>
      <c r="D927" s="115"/>
      <c r="E927" s="32"/>
      <c r="F927"/>
    </row>
    <row r="928" spans="1:6" s="33" customFormat="1" ht="15.75">
      <c r="A928" s="162"/>
      <c r="B928" s="152"/>
      <c r="C928" s="115"/>
      <c r="D928" s="115"/>
      <c r="E928" s="32"/>
      <c r="F928"/>
    </row>
    <row r="929" spans="1:6" s="33" customFormat="1" ht="15.75">
      <c r="A929" s="162"/>
      <c r="B929" s="152"/>
      <c r="C929" s="115"/>
      <c r="D929" s="115"/>
      <c r="E929" s="32"/>
      <c r="F929"/>
    </row>
    <row r="930" spans="1:6" s="33" customFormat="1" ht="15.75">
      <c r="A930" s="162"/>
      <c r="B930" s="152"/>
      <c r="C930" s="115"/>
      <c r="D930" s="115"/>
      <c r="E930" s="32"/>
      <c r="F930"/>
    </row>
    <row r="931" spans="1:6" s="33" customFormat="1" ht="15.75">
      <c r="A931" s="162"/>
      <c r="B931" s="152"/>
      <c r="C931" s="115"/>
      <c r="D931" s="115"/>
      <c r="E931" s="32"/>
      <c r="F931"/>
    </row>
    <row r="932" spans="1:6" s="33" customFormat="1" ht="15.75">
      <c r="A932" s="162"/>
      <c r="B932" s="152"/>
      <c r="C932" s="115"/>
      <c r="D932" s="115"/>
      <c r="E932" s="32"/>
      <c r="F932"/>
    </row>
    <row r="933" spans="1:6" s="33" customFormat="1" ht="15.75">
      <c r="A933" s="162"/>
      <c r="B933" s="152"/>
      <c r="C933" s="115"/>
      <c r="D933" s="115"/>
      <c r="E933" s="32"/>
      <c r="F933"/>
    </row>
    <row r="934" spans="1:6" s="33" customFormat="1" ht="15.75">
      <c r="A934" s="162"/>
      <c r="B934" s="152"/>
      <c r="C934" s="115"/>
      <c r="D934" s="115"/>
      <c r="E934" s="32"/>
      <c r="F934"/>
    </row>
    <row r="935" spans="1:6" s="33" customFormat="1" ht="15.75">
      <c r="A935" s="162"/>
      <c r="B935" s="152"/>
      <c r="C935" s="115"/>
      <c r="D935" s="115"/>
      <c r="E935" s="32"/>
      <c r="F935"/>
    </row>
    <row r="936" spans="1:6" s="33" customFormat="1" ht="15.75">
      <c r="A936" s="162"/>
      <c r="B936" s="152"/>
      <c r="C936" s="115"/>
      <c r="D936" s="115"/>
      <c r="E936" s="32"/>
      <c r="F936"/>
    </row>
    <row r="937" spans="1:6" s="33" customFormat="1" ht="15.75">
      <c r="A937" s="162"/>
      <c r="B937" s="152"/>
      <c r="C937" s="115"/>
      <c r="D937" s="115"/>
      <c r="E937" s="32"/>
      <c r="F937"/>
    </row>
    <row r="938" spans="1:6" s="33" customFormat="1" ht="15.75">
      <c r="A938" s="162"/>
      <c r="B938" s="152"/>
      <c r="C938" s="115"/>
      <c r="D938" s="115"/>
      <c r="E938" s="32"/>
      <c r="F938"/>
    </row>
    <row r="939" spans="1:6" s="33" customFormat="1" ht="15.75">
      <c r="A939" s="162"/>
      <c r="B939" s="152"/>
      <c r="C939" s="115"/>
      <c r="D939" s="115"/>
      <c r="E939" s="32"/>
      <c r="F939"/>
    </row>
    <row r="940" spans="1:6" s="33" customFormat="1" ht="15.75">
      <c r="A940" s="162"/>
      <c r="B940" s="152"/>
      <c r="C940" s="115"/>
      <c r="D940" s="115"/>
      <c r="E940" s="32"/>
      <c r="F940"/>
    </row>
    <row r="941" spans="1:6" s="33" customFormat="1" ht="15.75">
      <c r="A941" s="162"/>
      <c r="B941" s="152"/>
      <c r="C941" s="115"/>
      <c r="D941" s="115"/>
      <c r="E941" s="32"/>
      <c r="F941"/>
    </row>
    <row r="942" spans="1:6" s="33" customFormat="1" ht="15.75">
      <c r="A942" s="162"/>
      <c r="B942" s="152"/>
      <c r="C942" s="115"/>
      <c r="D942" s="115"/>
      <c r="E942" s="32"/>
      <c r="F942"/>
    </row>
    <row r="943" spans="1:6" s="33" customFormat="1" ht="15.75">
      <c r="A943" s="162"/>
      <c r="B943" s="152"/>
      <c r="C943" s="115"/>
      <c r="D943" s="115"/>
      <c r="E943" s="32"/>
      <c r="F943"/>
    </row>
    <row r="944" spans="1:6" s="33" customFormat="1" ht="15.75">
      <c r="A944" s="162"/>
      <c r="B944" s="152"/>
      <c r="C944" s="115"/>
      <c r="D944" s="115"/>
      <c r="E944" s="32"/>
      <c r="F944"/>
    </row>
    <row r="945" spans="1:6" s="33" customFormat="1" ht="15.75">
      <c r="A945" s="162"/>
      <c r="B945" s="152"/>
      <c r="C945" s="115"/>
      <c r="D945" s="115"/>
      <c r="E945" s="32"/>
      <c r="F945"/>
    </row>
    <row r="946" spans="1:6" s="33" customFormat="1" ht="15.75">
      <c r="A946" s="162"/>
      <c r="B946" s="152"/>
      <c r="C946" s="115"/>
      <c r="D946" s="115"/>
      <c r="E946" s="32"/>
      <c r="F946"/>
    </row>
    <row r="947" spans="1:6" s="33" customFormat="1" ht="15.75">
      <c r="A947" s="162"/>
      <c r="B947" s="152"/>
      <c r="C947" s="115"/>
      <c r="D947" s="115"/>
      <c r="E947" s="32"/>
      <c r="F947"/>
    </row>
    <row r="948" spans="1:6" s="33" customFormat="1" ht="15.75">
      <c r="A948" s="162"/>
      <c r="B948" s="152"/>
      <c r="C948" s="115"/>
      <c r="D948" s="115"/>
      <c r="E948" s="32"/>
      <c r="F948"/>
    </row>
    <row r="949" spans="1:6" s="33" customFormat="1" ht="15.75">
      <c r="A949" s="162"/>
      <c r="B949" s="152"/>
      <c r="C949" s="115"/>
      <c r="D949" s="115"/>
      <c r="E949" s="32"/>
      <c r="F949"/>
    </row>
    <row r="950" spans="1:6" s="33" customFormat="1" ht="15.75">
      <c r="A950" s="162"/>
      <c r="B950" s="152"/>
      <c r="C950" s="115"/>
      <c r="D950" s="115"/>
      <c r="E950" s="32"/>
      <c r="F950"/>
    </row>
    <row r="951" spans="1:6" s="33" customFormat="1" ht="15.75">
      <c r="A951" s="162"/>
      <c r="B951" s="152"/>
      <c r="C951" s="115"/>
      <c r="D951" s="115"/>
      <c r="E951" s="32"/>
      <c r="F951"/>
    </row>
    <row r="952" spans="1:6" s="33" customFormat="1" ht="15.75">
      <c r="A952" s="162"/>
      <c r="B952" s="152"/>
      <c r="C952" s="115"/>
      <c r="D952" s="115"/>
      <c r="E952" s="32"/>
      <c r="F952"/>
    </row>
    <row r="953" spans="1:6" s="33" customFormat="1" ht="15.75">
      <c r="A953" s="162"/>
      <c r="B953" s="152"/>
      <c r="C953" s="115"/>
      <c r="D953" s="115"/>
      <c r="E953" s="32"/>
      <c r="F953"/>
    </row>
    <row r="954" spans="1:6" s="33" customFormat="1" ht="15.75">
      <c r="A954" s="162"/>
      <c r="B954" s="152"/>
      <c r="C954" s="115"/>
      <c r="D954" s="115"/>
      <c r="E954" s="32"/>
      <c r="F954"/>
    </row>
    <row r="955" spans="1:6" s="33" customFormat="1" ht="15.75">
      <c r="A955" s="162"/>
      <c r="B955" s="152"/>
      <c r="C955" s="115"/>
      <c r="D955" s="115"/>
      <c r="E955" s="32"/>
      <c r="F955"/>
    </row>
    <row r="956" spans="1:6" s="33" customFormat="1" ht="15.75">
      <c r="A956" s="162"/>
      <c r="B956" s="152"/>
      <c r="C956" s="115"/>
      <c r="D956" s="115"/>
      <c r="E956" s="32"/>
      <c r="F956"/>
    </row>
    <row r="957" spans="1:6" s="33" customFormat="1" ht="15.75">
      <c r="A957" s="162"/>
      <c r="B957" s="152"/>
      <c r="C957" s="115"/>
      <c r="D957" s="115"/>
      <c r="E957" s="32"/>
      <c r="F957"/>
    </row>
    <row r="958" spans="1:6" s="33" customFormat="1" ht="15.75">
      <c r="A958" s="162"/>
      <c r="B958" s="152"/>
      <c r="C958" s="115"/>
      <c r="D958" s="115"/>
      <c r="E958" s="32"/>
      <c r="F958"/>
    </row>
    <row r="959" spans="1:6" s="33" customFormat="1" ht="15.75">
      <c r="A959" s="162"/>
      <c r="B959" s="152"/>
      <c r="C959" s="115"/>
      <c r="D959" s="115"/>
      <c r="E959" s="32"/>
      <c r="F959"/>
    </row>
    <row r="960" spans="1:6" s="33" customFormat="1" ht="15.75">
      <c r="A960" s="162"/>
      <c r="B960" s="152"/>
      <c r="C960" s="115"/>
      <c r="D960" s="115"/>
      <c r="E960" s="32"/>
      <c r="F960"/>
    </row>
    <row r="961" spans="1:6" s="33" customFormat="1" ht="15.75">
      <c r="A961" s="162"/>
      <c r="B961" s="152"/>
      <c r="C961" s="115"/>
      <c r="D961" s="115"/>
      <c r="E961" s="32"/>
      <c r="F961"/>
    </row>
    <row r="962" spans="1:6" s="33" customFormat="1" ht="15.75">
      <c r="A962" s="162"/>
      <c r="B962" s="152"/>
      <c r="C962" s="115"/>
      <c r="D962" s="115"/>
      <c r="E962" s="32"/>
      <c r="F962"/>
    </row>
    <row r="963" spans="1:6" s="33" customFormat="1" ht="15.75">
      <c r="A963" s="162"/>
      <c r="B963" s="152"/>
      <c r="C963" s="115"/>
      <c r="D963" s="115"/>
      <c r="E963" s="32"/>
      <c r="F963"/>
    </row>
    <row r="964" spans="1:6" s="33" customFormat="1" ht="15.75">
      <c r="A964" s="162"/>
      <c r="B964" s="152"/>
      <c r="C964" s="115"/>
      <c r="D964" s="115"/>
      <c r="E964" s="32"/>
      <c r="F964"/>
    </row>
    <row r="965" spans="1:6" s="33" customFormat="1" ht="15.75">
      <c r="A965" s="162"/>
      <c r="B965" s="152"/>
      <c r="C965" s="115"/>
      <c r="D965" s="115"/>
      <c r="E965" s="32"/>
      <c r="F965"/>
    </row>
    <row r="966" spans="1:6" s="33" customFormat="1" ht="15.75">
      <c r="A966" s="162"/>
      <c r="B966" s="152"/>
      <c r="C966" s="115"/>
      <c r="D966" s="115"/>
      <c r="E966" s="32"/>
      <c r="F966"/>
    </row>
    <row r="967" spans="1:6" s="33" customFormat="1" ht="15.75">
      <c r="A967" s="162"/>
      <c r="B967" s="152"/>
      <c r="C967" s="115"/>
      <c r="D967" s="115"/>
      <c r="E967" s="32"/>
      <c r="F967"/>
    </row>
    <row r="968" spans="1:6" s="33" customFormat="1" ht="15.75">
      <c r="A968" s="162"/>
      <c r="B968" s="152"/>
      <c r="C968" s="115"/>
      <c r="D968" s="115"/>
      <c r="E968" s="32"/>
      <c r="F968"/>
    </row>
    <row r="969" spans="1:6" s="33" customFormat="1" ht="15.75">
      <c r="A969" s="162"/>
      <c r="B969" s="152"/>
      <c r="C969" s="115"/>
      <c r="D969" s="115"/>
      <c r="E969" s="32"/>
      <c r="F969"/>
    </row>
    <row r="970" spans="1:6" s="33" customFormat="1" ht="15.75">
      <c r="A970" s="162"/>
      <c r="B970" s="152"/>
      <c r="C970" s="115"/>
      <c r="D970" s="115"/>
      <c r="E970" s="32"/>
      <c r="F970"/>
    </row>
    <row r="971" spans="1:6" s="33" customFormat="1" ht="15.75">
      <c r="A971" s="162"/>
      <c r="B971" s="152"/>
      <c r="C971" s="115"/>
      <c r="D971" s="115"/>
      <c r="E971" s="32"/>
      <c r="F971"/>
    </row>
    <row r="972" spans="1:6" s="33" customFormat="1" ht="15.75">
      <c r="A972" s="162"/>
      <c r="B972" s="152"/>
      <c r="C972" s="115"/>
      <c r="D972" s="115"/>
      <c r="E972" s="32"/>
      <c r="F972"/>
    </row>
    <row r="973" spans="1:6" s="33" customFormat="1" ht="15.75">
      <c r="A973" s="162"/>
      <c r="B973" s="152"/>
      <c r="C973" s="115"/>
      <c r="D973" s="115"/>
      <c r="E973" s="32"/>
      <c r="F973"/>
    </row>
    <row r="974" spans="1:6" s="33" customFormat="1" ht="15.75">
      <c r="A974" s="162"/>
      <c r="B974" s="152"/>
      <c r="C974" s="115"/>
      <c r="D974" s="115"/>
      <c r="E974" s="32"/>
      <c r="F974"/>
    </row>
    <row r="975" spans="1:6" s="33" customFormat="1" ht="15.75">
      <c r="A975" s="162"/>
      <c r="B975" s="152"/>
      <c r="C975" s="115"/>
      <c r="D975" s="115"/>
      <c r="E975" s="32"/>
      <c r="F975"/>
    </row>
    <row r="976" spans="1:6" s="33" customFormat="1" ht="15.75">
      <c r="A976" s="162"/>
      <c r="B976" s="152"/>
      <c r="C976" s="115"/>
      <c r="D976" s="115"/>
      <c r="E976" s="32"/>
      <c r="F976"/>
    </row>
    <row r="977" spans="1:6" s="33" customFormat="1" ht="15.75">
      <c r="A977" s="162"/>
      <c r="B977" s="152"/>
      <c r="C977" s="115"/>
      <c r="D977" s="115"/>
      <c r="E977" s="32"/>
      <c r="F977"/>
    </row>
    <row r="978" spans="1:6" s="33" customFormat="1" ht="15.75">
      <c r="A978" s="162"/>
      <c r="B978" s="152"/>
      <c r="C978" s="115"/>
      <c r="D978" s="115"/>
      <c r="E978" s="32"/>
      <c r="F978"/>
    </row>
    <row r="979" spans="1:6" s="33" customFormat="1" ht="15.75">
      <c r="A979" s="162"/>
      <c r="B979" s="152"/>
      <c r="C979" s="115"/>
      <c r="D979" s="115"/>
      <c r="E979" s="32"/>
      <c r="F979"/>
    </row>
    <row r="980" spans="1:6" s="33" customFormat="1" ht="15.75">
      <c r="A980" s="162"/>
      <c r="B980" s="152"/>
      <c r="C980" s="115"/>
      <c r="D980" s="115"/>
      <c r="E980" s="32"/>
      <c r="F980"/>
    </row>
    <row r="981" spans="1:6" s="33" customFormat="1" ht="15.75">
      <c r="A981" s="162"/>
      <c r="B981" s="152"/>
      <c r="C981" s="115"/>
      <c r="D981" s="115"/>
      <c r="E981" s="32"/>
      <c r="F981"/>
    </row>
    <row r="982" spans="1:6" s="33" customFormat="1" ht="15.75">
      <c r="A982" s="162"/>
      <c r="B982" s="152"/>
      <c r="C982" s="115"/>
      <c r="D982" s="115"/>
      <c r="E982" s="32"/>
      <c r="F982"/>
    </row>
    <row r="983" spans="1:6" s="33" customFormat="1" ht="15.75">
      <c r="A983" s="162"/>
      <c r="B983" s="152"/>
      <c r="C983" s="115"/>
      <c r="D983" s="115"/>
      <c r="E983" s="32"/>
      <c r="F983"/>
    </row>
    <row r="984" spans="1:6" s="33" customFormat="1" ht="15.75">
      <c r="A984" s="162"/>
      <c r="B984" s="152"/>
      <c r="C984" s="115"/>
      <c r="D984" s="115"/>
      <c r="E984" s="32"/>
      <c r="F984"/>
    </row>
    <row r="985" spans="1:6" s="33" customFormat="1" ht="15.75">
      <c r="A985" s="162"/>
      <c r="B985" s="152"/>
      <c r="C985" s="115"/>
      <c r="D985" s="115"/>
      <c r="E985" s="32"/>
      <c r="F985"/>
    </row>
    <row r="986" spans="1:6" s="33" customFormat="1" ht="15.75">
      <c r="A986" s="162"/>
      <c r="B986" s="152"/>
      <c r="C986" s="115"/>
      <c r="D986" s="115"/>
      <c r="E986" s="32"/>
      <c r="F986"/>
    </row>
    <row r="987" spans="1:6" s="33" customFormat="1" ht="15.75">
      <c r="A987" s="162"/>
      <c r="B987" s="152"/>
      <c r="C987" s="115"/>
      <c r="D987" s="115"/>
      <c r="E987" s="32"/>
      <c r="F987"/>
    </row>
    <row r="988" spans="1:6" s="33" customFormat="1" ht="15.75">
      <c r="A988" s="162"/>
      <c r="B988" s="152"/>
      <c r="C988" s="115"/>
      <c r="D988" s="115"/>
      <c r="E988" s="32"/>
      <c r="F988"/>
    </row>
    <row r="989" spans="1:6" s="33" customFormat="1" ht="15.75">
      <c r="A989" s="162"/>
      <c r="B989" s="152"/>
      <c r="C989" s="115"/>
      <c r="D989" s="115"/>
      <c r="E989" s="32"/>
      <c r="F989"/>
    </row>
    <row r="990" spans="1:6" s="33" customFormat="1" ht="15.75">
      <c r="A990" s="162"/>
      <c r="B990" s="152"/>
      <c r="C990" s="115"/>
      <c r="D990" s="115"/>
      <c r="E990" s="32"/>
      <c r="F990"/>
    </row>
    <row r="991" spans="1:6" s="33" customFormat="1" ht="15.75">
      <c r="A991" s="162"/>
      <c r="B991" s="152"/>
      <c r="C991" s="115"/>
      <c r="D991" s="115"/>
      <c r="E991" s="32"/>
      <c r="F991"/>
    </row>
    <row r="992" spans="1:6" s="33" customFormat="1" ht="15.75">
      <c r="A992" s="162"/>
      <c r="B992" s="152"/>
      <c r="C992" s="115"/>
      <c r="D992" s="115"/>
      <c r="E992" s="32"/>
      <c r="F992"/>
    </row>
    <row r="993" spans="1:6" s="33" customFormat="1" ht="15.75">
      <c r="A993" s="162"/>
      <c r="B993" s="152"/>
      <c r="C993" s="115"/>
      <c r="D993" s="115"/>
      <c r="E993" s="32"/>
      <c r="F993"/>
    </row>
    <row r="994" spans="1:6" s="33" customFormat="1" ht="15.75">
      <c r="A994" s="162"/>
      <c r="B994" s="152"/>
      <c r="C994" s="115"/>
      <c r="D994" s="115"/>
      <c r="E994" s="32"/>
      <c r="F994"/>
    </row>
    <row r="995" spans="1:6" s="33" customFormat="1" ht="15.75">
      <c r="A995" s="162"/>
      <c r="B995" s="152"/>
      <c r="C995" s="115"/>
      <c r="D995" s="115"/>
      <c r="E995" s="32"/>
      <c r="F995"/>
    </row>
    <row r="996" spans="1:6" s="33" customFormat="1" ht="15.75">
      <c r="A996" s="162"/>
      <c r="B996" s="152"/>
      <c r="C996" s="115"/>
      <c r="D996" s="115"/>
      <c r="E996" s="32"/>
      <c r="F996"/>
    </row>
    <row r="997" spans="1:6" s="33" customFormat="1" ht="15.75">
      <c r="A997" s="162"/>
      <c r="B997" s="152"/>
      <c r="C997" s="115"/>
      <c r="D997" s="115"/>
      <c r="E997" s="32"/>
      <c r="F997"/>
    </row>
    <row r="998" spans="1:6" s="33" customFormat="1" ht="15.75">
      <c r="A998" s="162"/>
      <c r="B998" s="152"/>
      <c r="C998" s="115"/>
      <c r="D998" s="115"/>
      <c r="E998" s="32"/>
      <c r="F998"/>
    </row>
    <row r="999" spans="1:6" s="33" customFormat="1" ht="15.75">
      <c r="A999" s="162"/>
      <c r="B999" s="152"/>
      <c r="C999" s="115"/>
      <c r="D999" s="115"/>
      <c r="E999" s="32"/>
      <c r="F999"/>
    </row>
    <row r="1000" spans="1:6" s="33" customFormat="1" ht="15.75">
      <c r="A1000" s="162"/>
      <c r="B1000" s="152"/>
      <c r="C1000" s="115"/>
      <c r="D1000" s="115"/>
      <c r="E1000" s="32"/>
      <c r="F1000"/>
    </row>
    <row r="1001" spans="1:6" ht="13.35" customHeight="1" thickBot="1">
      <c r="A1001" s="163"/>
      <c r="B1001" s="444" t="str">
        <f ca="1">OFFSET(L!$C$1,MATCH("General"&amp;"Cpy",L!$A:$A,0)-1,SL,,)</f>
        <v>© 2019 Responsible Minerals Initiative. All rights reserved.</v>
      </c>
      <c r="C1001" s="444"/>
      <c r="D1001" s="444"/>
      <c r="E1001" s="31"/>
    </row>
    <row r="1002" spans="1:6" ht="13.5" thickTop="1">
      <c r="D1002" s="122"/>
    </row>
  </sheetData>
  <sheetProtection password="E31B" sheet="1" objects="1" scenarios="1" formatColumns="0" formatRows="0" insertRows="0" deleteRows="0"/>
  <customSheetViews>
    <customSheetView guid="{51531B83-BDD7-4890-A744-04812A317369}" scale="70" showGridLines="0" fitToPage="1">
      <pane xSplit="2" ySplit="5" topLeftCell="C6" activePane="bottomRight" state="frozen"/>
      <selection pane="bottomRight" activeCell="B6" sqref="B6"/>
      <pageMargins left="0.70866141732283505" right="0.70866141732283505" top="0.74803149606299202" bottom="0.74803149606299202" header="0.31496062992126" footer="0.31496062992126"/>
      <pageSetup scale="56" fitToHeight="100" pageOrder="overThenDown" orientation="portrait" r:id="rId1"/>
      <headerFooter>
        <oddFooter>Page &amp;P of &amp;N</oddFooter>
      </headerFooter>
    </customSheetView>
  </customSheetViews>
  <mergeCells count="3">
    <mergeCell ref="B4:D4"/>
    <mergeCell ref="A1:D1"/>
    <mergeCell ref="B1001:D1001"/>
  </mergeCells>
  <phoneticPr fontId="28"/>
  <hyperlinks>
    <hyperlink ref="B4:D4" location="Declaration!D8" display="Click here to return to Declaration tab" xr:uid="{00000000-0004-0000-0600-000000000000}"/>
  </hyperlinks>
  <pageMargins left="0.70866141732283505" right="0.70866141732283505" top="0.74803149606299202" bottom="0.74803149606299202" header="0.31496062992126" footer="0.31496062992126"/>
  <pageSetup scale="56" fitToHeight="100" pageOrder="overThenDown" orientation="portrait" r:id="rId2"/>
  <headerFooter>
    <oddFooter>Page &amp;P of &amp;N</oddFooter>
  </headerFooter>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P587"/>
  <sheetViews>
    <sheetView zoomScaleNormal="100" zoomScalePageLayoutView="85" workbookViewId="0">
      <pane ySplit="4" topLeftCell="A5" activePane="bottomLeft" state="frozen"/>
      <selection pane="bottomLeft" activeCell="B389" sqref="B389"/>
    </sheetView>
  </sheetViews>
  <sheetFormatPr defaultColWidth="8.875" defaultRowHeight="12.75"/>
  <cols>
    <col min="1" max="1" width="9.125" style="225" bestFit="1" customWidth="1"/>
    <col min="2" max="2" width="42.875" style="225" customWidth="1"/>
    <col min="3" max="3" width="63.875" style="225" customWidth="1"/>
    <col min="4" max="4" width="25.5" style="225" customWidth="1"/>
    <col min="5" max="5" width="12.625" style="225" customWidth="1"/>
    <col min="6" max="6" width="12.625" style="226" customWidth="1"/>
    <col min="7" max="7" width="15.375" style="225" customWidth="1"/>
    <col min="8" max="8" width="23.875" style="225" customWidth="1"/>
    <col min="9" max="9" width="28.125" style="225" customWidth="1"/>
    <col min="10" max="10" width="48.25" style="225" hidden="1" customWidth="1"/>
    <col min="11" max="11" width="49.75" style="225" hidden="1" customWidth="1"/>
    <col min="12" max="13" width="49.75" style="225" customWidth="1"/>
    <col min="14" max="16384" width="8.875" style="225"/>
  </cols>
  <sheetData>
    <row r="1" spans="1:16" ht="168.6" customHeight="1">
      <c r="A1" s="445" t="str">
        <f ca="1">OFFSET(L!$C$1,MATCH("Smelter Look-up"&amp;ADDRESS(ROW(),COLUMN(),4),L!$A:$A,0)-1,SL,,)</f>
        <v xml:space="preserve">The following list represents the RMI's latest smelter name/alias information as of this templates release.  This list is updated frequently, and the most up-to-date version can be found on the RMI website http://www.responsiblemineralsinitiative.org/responsible-minerals-assurance-process/exports/cmrt-export/.  The presence of a smelter here is NOT a guarantee that it is currently Active or Conformant within the Responsible Minerals Assurance Process.
Please refer to the RMI web site www.responsiblemineralsinitiative.org for the most current and accurate list of standard smelter names that are Active or Conformant. 
Names included in column B represent company names that are commonly recognized and reported by the supply chain for a particular smelter. These names may include former company names, alternate names, abbreviations, or other variations. Although the names may not be the RMI Standard Smelter Name, the reference names are helpful to identify the smelter, which is listed under column C in the Smelter Look-up.
Column C is the list of the official standard smelter names, in the ASCII character set. The majority of smelters will have the same entry for both columns, however if the common name varies from the standard name, the variation is noted in Column B. </v>
      </c>
      <c r="B1" s="445"/>
      <c r="C1" s="445"/>
      <c r="D1" s="445"/>
      <c r="E1" s="445"/>
      <c r="F1" s="445"/>
      <c r="G1" s="445"/>
    </row>
    <row r="2" spans="1:16">
      <c r="A2" s="446"/>
      <c r="B2" s="446"/>
      <c r="C2" s="446"/>
      <c r="D2" s="446"/>
      <c r="E2" s="446"/>
      <c r="F2" s="446"/>
      <c r="G2" s="446"/>
      <c r="H2" s="446"/>
      <c r="I2" s="446"/>
    </row>
    <row r="3" spans="1:16">
      <c r="A3" s="446"/>
      <c r="B3" s="446"/>
      <c r="C3" s="446"/>
      <c r="D3" s="446"/>
      <c r="E3" s="446"/>
      <c r="F3" s="446"/>
      <c r="G3" s="446"/>
      <c r="H3" s="446"/>
      <c r="I3" s="446"/>
    </row>
    <row r="4" spans="1:16" s="228" customFormat="1" ht="51">
      <c r="A4" s="227" t="str">
        <f ca="1">OFFSET(L!$C$1,MATCH("Smelter Look-up"&amp;ADDRESS(ROW(),COLUMN(),4),L!$A:$A,0)-1,SL,,)</f>
        <v>Metal</v>
      </c>
      <c r="B4" s="227" t="str">
        <f ca="1">OFFSET(L!$C$1,MATCH("Smelter Look-up"&amp;ADDRESS(ROW(),COLUMN(),4),L!$A:$A,0)-1,SL,,)</f>
        <v>Smelter Look-up (*)</v>
      </c>
      <c r="C4" s="227" t="str">
        <f ca="1">OFFSET(L!$C$1,MATCH("Smelter Look-up"&amp;ADDRESS(ROW(),COLUMN(),4),L!$A:$A,0)-1,SL,,)</f>
        <v>Standard Smelter Names</v>
      </c>
      <c r="D4" s="227" t="str">
        <f ca="1">OFFSET(L!$C$1,MATCH("Smelter Look-up"&amp;ADDRESS(ROW(),COLUMN(),4),L!$A:$A,0)-1,SL,,)</f>
        <v>Smelter Facility Location: Country</v>
      </c>
      <c r="E4" s="227" t="str">
        <f ca="1">OFFSET(L!$C$1,MATCH("Smelter Look-up"&amp;ADDRESS(ROW(),COLUMN(),4),L!$A:$A,0)-1,SL,,)</f>
        <v>Smelter ID</v>
      </c>
      <c r="F4" s="227" t="str">
        <f ca="1">OFFSET(L!$C$1,MATCH("Smelter Look-up"&amp;ADDRESS(ROW(),COLUMN(),4),L!$A:$A,0)-1,SL,,)</f>
        <v>Source of Smelter Identification Number</v>
      </c>
      <c r="G4" s="227" t="str">
        <f ca="1">OFFSET(L!$C$1,MATCH("Smelter Look-up"&amp;ADDRESS(ROW(),COLUMN(),4),L!$A:$A,0)-1,SL,,)</f>
        <v xml:space="preserve">Smelter Street </v>
      </c>
      <c r="H4" s="227" t="str">
        <f ca="1">OFFSET(L!$C$1,MATCH("Smelter Look-up"&amp;ADDRESS(ROW(),COLUMN(),4),L!$A:$A,0)-1,SL,,)</f>
        <v>Smelter City</v>
      </c>
      <c r="I4" s="227" t="str">
        <f ca="1">OFFSET(L!$C$1,MATCH("Smelter Look-up"&amp;ADDRESS(ROW(),COLUMN(),4),L!$A:$A,0)-1,SL,,)</f>
        <v>Smelter Facility Location: State / Province</v>
      </c>
      <c r="J4" s="227" t="s">
        <v>922</v>
      </c>
      <c r="K4" s="227" t="s">
        <v>15488</v>
      </c>
    </row>
    <row r="5" spans="1:16" ht="13.5" customHeight="1">
      <c r="A5" s="242" t="s">
        <v>1250</v>
      </c>
      <c r="B5" s="242" t="s">
        <v>15396</v>
      </c>
      <c r="C5" s="242" t="s">
        <v>15396</v>
      </c>
      <c r="D5" s="242" t="s">
        <v>1227</v>
      </c>
      <c r="E5" s="242" t="s">
        <v>15397</v>
      </c>
      <c r="F5" s="242" t="s">
        <v>14357</v>
      </c>
      <c r="G5" s="242"/>
      <c r="H5" s="242" t="s">
        <v>15452</v>
      </c>
      <c r="I5" s="242" t="s">
        <v>7182</v>
      </c>
      <c r="J5" s="243" t="str">
        <f t="shared" ref="J5" si="0">A5&amp;B5</f>
        <v>Gold8853 S.p.A.</v>
      </c>
      <c r="K5" s="243" t="str">
        <f t="shared" ref="K5:K69" si="1">A5&amp;B5</f>
        <v>Gold8853 S.p.A.</v>
      </c>
    </row>
    <row r="6" spans="1:16" ht="13.5" customHeight="1">
      <c r="A6" s="242" t="s">
        <v>1250</v>
      </c>
      <c r="B6" s="242" t="s">
        <v>3093</v>
      </c>
      <c r="C6" s="242" t="s">
        <v>3093</v>
      </c>
      <c r="D6" s="242" t="s">
        <v>3092</v>
      </c>
      <c r="E6" s="242" t="s">
        <v>3094</v>
      </c>
      <c r="F6" s="242" t="s">
        <v>14357</v>
      </c>
      <c r="G6" s="242"/>
      <c r="H6" s="242" t="s">
        <v>3095</v>
      </c>
      <c r="I6" s="242" t="s">
        <v>1983</v>
      </c>
      <c r="J6" s="243" t="str">
        <f t="shared" ref="J6:J69" si="2">A6&amp;B6</f>
        <v>GoldAbington Reldan Metals, LLC</v>
      </c>
      <c r="K6" s="243" t="str">
        <f t="shared" si="1"/>
        <v>GoldAbington Reldan Metals, LLC</v>
      </c>
    </row>
    <row r="7" spans="1:16" ht="13.5" customHeight="1">
      <c r="A7" s="242" t="s">
        <v>1250</v>
      </c>
      <c r="B7" s="242" t="s">
        <v>1523</v>
      </c>
      <c r="C7" s="242" t="s">
        <v>1523</v>
      </c>
      <c r="D7" s="242" t="s">
        <v>3092</v>
      </c>
      <c r="E7" s="242" t="s">
        <v>1524</v>
      </c>
      <c r="F7" s="242" t="s">
        <v>14357</v>
      </c>
      <c r="G7" s="242"/>
      <c r="H7" s="242" t="s">
        <v>1775</v>
      </c>
      <c r="I7" s="242" t="s">
        <v>1776</v>
      </c>
      <c r="J7" s="243" t="str">
        <f t="shared" si="2"/>
        <v>GoldAdvanced Chemical Company</v>
      </c>
      <c r="K7" s="243" t="str">
        <f t="shared" si="1"/>
        <v>GoldAdvanced Chemical Company</v>
      </c>
    </row>
    <row r="8" spans="1:16" ht="13.5" customHeight="1">
      <c r="A8" s="242" t="s">
        <v>1250</v>
      </c>
      <c r="B8" s="242" t="s">
        <v>13987</v>
      </c>
      <c r="C8" s="242" t="s">
        <v>13987</v>
      </c>
      <c r="D8" s="242" t="s">
        <v>1006</v>
      </c>
      <c r="E8" s="242" t="s">
        <v>13988</v>
      </c>
      <c r="F8" s="242" t="s">
        <v>14357</v>
      </c>
      <c r="G8" s="242"/>
      <c r="H8" s="242" t="s">
        <v>14028</v>
      </c>
      <c r="I8" s="242" t="s">
        <v>12538</v>
      </c>
      <c r="J8" s="243" t="str">
        <f t="shared" si="2"/>
        <v>GoldAfrican Gold Refinery</v>
      </c>
      <c r="K8" s="243" t="str">
        <f t="shared" si="1"/>
        <v>GoldAfrican Gold Refinery</v>
      </c>
    </row>
    <row r="9" spans="1:16" ht="13.5" customHeight="1">
      <c r="A9" s="242" t="s">
        <v>1250</v>
      </c>
      <c r="B9" s="242" t="s">
        <v>3179</v>
      </c>
      <c r="C9" s="242" t="s">
        <v>3180</v>
      </c>
      <c r="D9" s="242" t="s">
        <v>1213</v>
      </c>
      <c r="E9" s="242" t="s">
        <v>834</v>
      </c>
      <c r="F9" s="242" t="s">
        <v>14357</v>
      </c>
      <c r="G9" s="242"/>
      <c r="H9" s="242" t="s">
        <v>1921</v>
      </c>
      <c r="I9" s="242" t="s">
        <v>1922</v>
      </c>
      <c r="J9" s="243" t="str">
        <f t="shared" si="2"/>
        <v>GoldAGR (Perth Mint Australia)</v>
      </c>
      <c r="K9" s="243" t="str">
        <f t="shared" si="1"/>
        <v>GoldAGR (Perth Mint Australia)</v>
      </c>
      <c r="P9" s="229"/>
    </row>
    <row r="10" spans="1:16" ht="13.5" customHeight="1">
      <c r="A10" s="242" t="s">
        <v>1250</v>
      </c>
      <c r="B10" s="242" t="s">
        <v>1923</v>
      </c>
      <c r="C10" s="242" t="s">
        <v>3180</v>
      </c>
      <c r="D10" s="242" t="s">
        <v>1213</v>
      </c>
      <c r="E10" s="242" t="s">
        <v>834</v>
      </c>
      <c r="F10" s="242" t="s">
        <v>14357</v>
      </c>
      <c r="G10" s="242"/>
      <c r="H10" s="242" t="s">
        <v>1921</v>
      </c>
      <c r="I10" s="242" t="s">
        <v>1922</v>
      </c>
      <c r="J10" s="243" t="str">
        <f t="shared" si="2"/>
        <v>GoldAGR Mathey</v>
      </c>
      <c r="K10" s="243" t="str">
        <f t="shared" si="1"/>
        <v>GoldAGR Mathey</v>
      </c>
      <c r="P10" s="229"/>
    </row>
    <row r="11" spans="1:16" ht="13.5" customHeight="1">
      <c r="A11" s="242" t="s">
        <v>1250</v>
      </c>
      <c r="B11" s="242" t="s">
        <v>2548</v>
      </c>
      <c r="C11" s="242" t="s">
        <v>2548</v>
      </c>
      <c r="D11" s="242" t="s">
        <v>1228</v>
      </c>
      <c r="E11" s="242" t="s">
        <v>741</v>
      </c>
      <c r="F11" s="242" t="s">
        <v>14357</v>
      </c>
      <c r="G11" s="242"/>
      <c r="H11" s="242" t="s">
        <v>1777</v>
      </c>
      <c r="I11" s="242" t="s">
        <v>1778</v>
      </c>
      <c r="J11" s="243" t="str">
        <f t="shared" si="2"/>
        <v>GoldAida Chemical Industries Co., Ltd.</v>
      </c>
      <c r="K11" s="243" t="str">
        <f t="shared" si="1"/>
        <v>GoldAida Chemical Industries Co., Ltd.</v>
      </c>
    </row>
    <row r="12" spans="1:16">
      <c r="A12" s="242" t="s">
        <v>1250</v>
      </c>
      <c r="B12" s="242" t="s">
        <v>3181</v>
      </c>
      <c r="C12" s="242" t="s">
        <v>1945</v>
      </c>
      <c r="D12" s="242" t="s">
        <v>1212</v>
      </c>
      <c r="E12" s="242" t="s">
        <v>1946</v>
      </c>
      <c r="F12" s="242" t="s">
        <v>14357</v>
      </c>
      <c r="G12" s="242"/>
      <c r="H12" s="242" t="s">
        <v>1947</v>
      </c>
      <c r="I12" s="242" t="s">
        <v>3272</v>
      </c>
      <c r="J12" s="243" t="str">
        <f t="shared" si="2"/>
        <v>GoldAl Etihad Gold LLC</v>
      </c>
      <c r="K12" s="243" t="str">
        <f t="shared" si="1"/>
        <v>GoldAl Etihad Gold LLC</v>
      </c>
    </row>
    <row r="13" spans="1:16">
      <c r="A13" s="242" t="s">
        <v>1250</v>
      </c>
      <c r="B13" s="242" t="s">
        <v>1945</v>
      </c>
      <c r="C13" s="242" t="s">
        <v>1945</v>
      </c>
      <c r="D13" s="242" t="s">
        <v>1212</v>
      </c>
      <c r="E13" s="242" t="s">
        <v>1946</v>
      </c>
      <c r="F13" s="242" t="s">
        <v>14357</v>
      </c>
      <c r="G13" s="242"/>
      <c r="H13" s="242" t="s">
        <v>1947</v>
      </c>
      <c r="I13" s="242" t="s">
        <v>3272</v>
      </c>
      <c r="J13" s="243" t="str">
        <f t="shared" si="2"/>
        <v>GoldAl Etihad Gold Refinery DMCC</v>
      </c>
      <c r="K13" s="243" t="str">
        <f t="shared" si="1"/>
        <v>GoldAl Etihad Gold Refinery DMCC</v>
      </c>
    </row>
    <row r="14" spans="1:16">
      <c r="A14" s="242" t="s">
        <v>1250</v>
      </c>
      <c r="B14" s="242" t="s">
        <v>56</v>
      </c>
      <c r="C14" s="242" t="s">
        <v>56</v>
      </c>
      <c r="D14" s="242" t="s">
        <v>1221</v>
      </c>
      <c r="E14" s="242" t="s">
        <v>742</v>
      </c>
      <c r="F14" s="242" t="s">
        <v>14357</v>
      </c>
      <c r="G14" s="242"/>
      <c r="H14" s="242" t="s">
        <v>1779</v>
      </c>
      <c r="I14" s="242" t="s">
        <v>1780</v>
      </c>
      <c r="J14" s="243" t="str">
        <f t="shared" si="2"/>
        <v>GoldAllgemeine Gold-und Silberscheideanstalt A.G.</v>
      </c>
      <c r="K14" s="243" t="str">
        <f t="shared" si="1"/>
        <v>GoldAllgemeine Gold-und Silberscheideanstalt A.G.</v>
      </c>
    </row>
    <row r="15" spans="1:16">
      <c r="A15" s="242" t="s">
        <v>1250</v>
      </c>
      <c r="B15" s="242" t="s">
        <v>713</v>
      </c>
      <c r="C15" s="242" t="s">
        <v>713</v>
      </c>
      <c r="D15" s="242" t="s">
        <v>1007</v>
      </c>
      <c r="E15" s="242" t="s">
        <v>743</v>
      </c>
      <c r="F15" s="242" t="s">
        <v>14357</v>
      </c>
      <c r="G15" s="242"/>
      <c r="H15" s="242" t="s">
        <v>1781</v>
      </c>
      <c r="I15" s="242" t="s">
        <v>12886</v>
      </c>
      <c r="J15" s="243" t="str">
        <f t="shared" si="2"/>
        <v>GoldAlmalyk Mining and Metallurgical Complex (AMMC)</v>
      </c>
      <c r="K15" s="243" t="str">
        <f t="shared" si="1"/>
        <v>GoldAlmalyk Mining and Metallurgical Complex (AMMC)</v>
      </c>
    </row>
    <row r="16" spans="1:16">
      <c r="A16" s="242" t="s">
        <v>1250</v>
      </c>
      <c r="B16" s="242" t="s">
        <v>1789</v>
      </c>
      <c r="C16" s="242" t="s">
        <v>2907</v>
      </c>
      <c r="D16" s="242" t="s">
        <v>1228</v>
      </c>
      <c r="E16" s="242" t="s">
        <v>746</v>
      </c>
      <c r="F16" s="242" t="s">
        <v>14357</v>
      </c>
      <c r="G16" s="242"/>
      <c r="H16" s="242" t="s">
        <v>1787</v>
      </c>
      <c r="I16" s="242" t="s">
        <v>1788</v>
      </c>
      <c r="J16" s="243" t="str">
        <f t="shared" si="2"/>
        <v>GoldAmagasaki Factory, Hyogo Prefecture, Japan</v>
      </c>
      <c r="K16" s="243" t="str">
        <f t="shared" si="1"/>
        <v>GoldAmagasaki Factory, Hyogo Prefecture, Japan</v>
      </c>
    </row>
    <row r="17" spans="1:11">
      <c r="A17" s="242" t="s">
        <v>1250</v>
      </c>
      <c r="B17" s="242" t="s">
        <v>3182</v>
      </c>
      <c r="C17" s="242" t="s">
        <v>13316</v>
      </c>
      <c r="D17" s="242" t="s">
        <v>1216</v>
      </c>
      <c r="E17" s="242" t="s">
        <v>744</v>
      </c>
      <c r="F17" s="242" t="s">
        <v>14357</v>
      </c>
      <c r="G17" s="242"/>
      <c r="H17" s="242" t="s">
        <v>1783</v>
      </c>
      <c r="I17" s="242" t="s">
        <v>1784</v>
      </c>
      <c r="J17" s="243" t="str">
        <f t="shared" si="2"/>
        <v>GoldAngloGold Ashanti Brazil</v>
      </c>
      <c r="K17" s="243" t="str">
        <f t="shared" si="1"/>
        <v>GoldAngloGold Ashanti Brazil</v>
      </c>
    </row>
    <row r="18" spans="1:11">
      <c r="A18" s="242" t="s">
        <v>1250</v>
      </c>
      <c r="B18" s="242" t="s">
        <v>13316</v>
      </c>
      <c r="C18" s="242" t="s">
        <v>13316</v>
      </c>
      <c r="D18" s="242" t="s">
        <v>1216</v>
      </c>
      <c r="E18" s="242" t="s">
        <v>744</v>
      </c>
      <c r="F18" s="242" t="s">
        <v>14357</v>
      </c>
      <c r="G18" s="242"/>
      <c r="H18" s="242" t="s">
        <v>1783</v>
      </c>
      <c r="I18" s="242" t="s">
        <v>1784</v>
      </c>
      <c r="J18" s="243" t="str">
        <f t="shared" si="2"/>
        <v>GoldAngloGold Ashanti Corrego do Sitio Mineracao</v>
      </c>
      <c r="K18" s="243" t="str">
        <f t="shared" si="1"/>
        <v>GoldAngloGold Ashanti Corrego do Sitio Mineracao</v>
      </c>
    </row>
    <row r="19" spans="1:11">
      <c r="A19" s="242" t="s">
        <v>1250</v>
      </c>
      <c r="B19" s="242" t="s">
        <v>1782</v>
      </c>
      <c r="C19" s="242" t="s">
        <v>13316</v>
      </c>
      <c r="D19" s="242" t="s">
        <v>1216</v>
      </c>
      <c r="E19" s="242" t="s">
        <v>744</v>
      </c>
      <c r="F19" s="242" t="s">
        <v>14357</v>
      </c>
      <c r="G19" s="242"/>
      <c r="H19" s="242" t="s">
        <v>1783</v>
      </c>
      <c r="I19" s="242" t="s">
        <v>1784</v>
      </c>
      <c r="J19" s="243" t="str">
        <f t="shared" si="2"/>
        <v>GoldAngloGold Ashanti Córrego do Sítio Mineração</v>
      </c>
      <c r="K19" s="243" t="str">
        <f t="shared" si="1"/>
        <v>GoldAngloGold Ashanti Córrego do Sítio Mineração</v>
      </c>
    </row>
    <row r="20" spans="1:11">
      <c r="A20" s="242" t="s">
        <v>1250</v>
      </c>
      <c r="B20" s="242" t="s">
        <v>1912</v>
      </c>
      <c r="C20" s="242" t="s">
        <v>2624</v>
      </c>
      <c r="D20" s="242" t="s">
        <v>1220</v>
      </c>
      <c r="E20" s="242" t="s">
        <v>828</v>
      </c>
      <c r="F20" s="242" t="s">
        <v>14357</v>
      </c>
      <c r="G20" s="242"/>
      <c r="H20" s="242" t="s">
        <v>1911</v>
      </c>
      <c r="I20" s="242" t="s">
        <v>15231</v>
      </c>
      <c r="J20" s="243" t="str">
        <f t="shared" si="2"/>
        <v>GoldAnhui Tongling Nonferrous Metal Mining Co., Ltd.</v>
      </c>
      <c r="K20" s="243" t="str">
        <f t="shared" si="1"/>
        <v>GoldAnhui Tongling Nonferrous Metal Mining Co., Ltd.</v>
      </c>
    </row>
    <row r="21" spans="1:11">
      <c r="A21" s="242" t="s">
        <v>1250</v>
      </c>
      <c r="B21" s="242" t="s">
        <v>1924</v>
      </c>
      <c r="C21" s="242" t="s">
        <v>3180</v>
      </c>
      <c r="D21" s="242" t="s">
        <v>1213</v>
      </c>
      <c r="E21" s="242" t="s">
        <v>834</v>
      </c>
      <c r="F21" s="242" t="s">
        <v>14357</v>
      </c>
      <c r="G21" s="242"/>
      <c r="H21" s="242" t="s">
        <v>1921</v>
      </c>
      <c r="I21" s="242" t="s">
        <v>1922</v>
      </c>
      <c r="J21" s="243" t="str">
        <f t="shared" si="2"/>
        <v>GoldANZ (Perth Mint 4N)</v>
      </c>
      <c r="K21" s="243" t="str">
        <f t="shared" si="1"/>
        <v>GoldANZ (Perth Mint 4N)</v>
      </c>
    </row>
    <row r="22" spans="1:11">
      <c r="A22" s="242" t="s">
        <v>1250</v>
      </c>
      <c r="B22" s="242" t="s">
        <v>15398</v>
      </c>
      <c r="C22" s="242" t="s">
        <v>3180</v>
      </c>
      <c r="D22" s="242" t="s">
        <v>1213</v>
      </c>
      <c r="E22" s="242" t="s">
        <v>834</v>
      </c>
      <c r="F22" s="242" t="s">
        <v>14357</v>
      </c>
      <c r="G22" s="242"/>
      <c r="H22" s="242" t="s">
        <v>1921</v>
      </c>
      <c r="I22" s="242" t="s">
        <v>1922</v>
      </c>
      <c r="J22" s="243" t="str">
        <f t="shared" si="2"/>
        <v>GoldANZ Bank</v>
      </c>
      <c r="K22" s="243" t="str">
        <f t="shared" si="1"/>
        <v>GoldANZ Bank</v>
      </c>
    </row>
    <row r="23" spans="1:11">
      <c r="A23" s="242" t="s">
        <v>1250</v>
      </c>
      <c r="B23" s="242" t="s">
        <v>2906</v>
      </c>
      <c r="C23" s="242" t="s">
        <v>2906</v>
      </c>
      <c r="D23" s="242" t="s">
        <v>1218</v>
      </c>
      <c r="E23" s="242" t="s">
        <v>745</v>
      </c>
      <c r="F23" s="242" t="s">
        <v>14357</v>
      </c>
      <c r="G23" s="242"/>
      <c r="H23" s="242" t="s">
        <v>1785</v>
      </c>
      <c r="I23" s="242" t="s">
        <v>1786</v>
      </c>
      <c r="J23" s="243" t="str">
        <f t="shared" si="2"/>
        <v>GoldArgor-Heraeus S.A.</v>
      </c>
      <c r="K23" s="243" t="str">
        <f t="shared" si="1"/>
        <v>GoldArgor-Heraeus S.A.</v>
      </c>
    </row>
    <row r="24" spans="1:11">
      <c r="A24" s="242" t="s">
        <v>1250</v>
      </c>
      <c r="B24" s="242" t="s">
        <v>2907</v>
      </c>
      <c r="C24" s="242" t="s">
        <v>2907</v>
      </c>
      <c r="D24" s="242" t="s">
        <v>1228</v>
      </c>
      <c r="E24" s="242" t="s">
        <v>746</v>
      </c>
      <c r="F24" s="242" t="s">
        <v>14357</v>
      </c>
      <c r="G24" s="242"/>
      <c r="H24" s="242" t="s">
        <v>1787</v>
      </c>
      <c r="I24" s="242" t="s">
        <v>1788</v>
      </c>
      <c r="J24" s="243" t="str">
        <f t="shared" si="2"/>
        <v>GoldAsahi Pretec Corp.</v>
      </c>
      <c r="K24" s="243" t="str">
        <f t="shared" si="1"/>
        <v>GoldAsahi Pretec Corp.</v>
      </c>
    </row>
    <row r="25" spans="1:11">
      <c r="A25" s="242" t="s">
        <v>1250</v>
      </c>
      <c r="B25" s="242" t="s">
        <v>2908</v>
      </c>
      <c r="C25" s="242" t="s">
        <v>2908</v>
      </c>
      <c r="D25" s="242" t="s">
        <v>1217</v>
      </c>
      <c r="E25" s="242" t="s">
        <v>781</v>
      </c>
      <c r="F25" s="242" t="s">
        <v>14357</v>
      </c>
      <c r="G25" s="242"/>
      <c r="H25" s="242" t="s">
        <v>1840</v>
      </c>
      <c r="I25" s="242" t="s">
        <v>1841</v>
      </c>
      <c r="J25" s="243" t="str">
        <f t="shared" si="2"/>
        <v>GoldAsahi Refining Canada Ltd.</v>
      </c>
      <c r="K25" s="243" t="str">
        <f t="shared" si="1"/>
        <v>GoldAsahi Refining Canada Ltd.</v>
      </c>
    </row>
    <row r="26" spans="1:11">
      <c r="A26" s="242" t="s">
        <v>1250</v>
      </c>
      <c r="B26" s="242" t="s">
        <v>2630</v>
      </c>
      <c r="C26" s="242" t="s">
        <v>2630</v>
      </c>
      <c r="D26" s="242" t="s">
        <v>3092</v>
      </c>
      <c r="E26" s="242" t="s">
        <v>780</v>
      </c>
      <c r="F26" s="242" t="s">
        <v>14357</v>
      </c>
      <c r="G26" s="242"/>
      <c r="H26" s="242" t="s">
        <v>1837</v>
      </c>
      <c r="I26" s="242" t="s">
        <v>1838</v>
      </c>
      <c r="J26" s="243" t="str">
        <f t="shared" si="2"/>
        <v>GoldAsahi Refining USA Inc.</v>
      </c>
      <c r="K26" s="243" t="str">
        <f t="shared" si="1"/>
        <v>GoldAsahi Refining USA Inc.</v>
      </c>
    </row>
    <row r="27" spans="1:11">
      <c r="A27" s="242" t="s">
        <v>1250</v>
      </c>
      <c r="B27" s="242" t="s">
        <v>2549</v>
      </c>
      <c r="C27" s="242" t="s">
        <v>2549</v>
      </c>
      <c r="D27" s="242" t="s">
        <v>1228</v>
      </c>
      <c r="E27" s="242" t="s">
        <v>747</v>
      </c>
      <c r="F27" s="242" t="s">
        <v>14357</v>
      </c>
      <c r="G27" s="242"/>
      <c r="H27" s="242" t="s">
        <v>1790</v>
      </c>
      <c r="I27" s="242" t="s">
        <v>1791</v>
      </c>
      <c r="J27" s="243" t="str">
        <f t="shared" si="2"/>
        <v>GoldAsaka Riken Co., Ltd.</v>
      </c>
      <c r="K27" s="243" t="str">
        <f t="shared" si="1"/>
        <v>GoldAsaka Riken Co., Ltd.</v>
      </c>
    </row>
    <row r="28" spans="1:11">
      <c r="A28" s="242" t="s">
        <v>1250</v>
      </c>
      <c r="B28" s="242" t="s">
        <v>1349</v>
      </c>
      <c r="C28" s="242" t="s">
        <v>714</v>
      </c>
      <c r="D28" s="242" t="s">
        <v>1005</v>
      </c>
      <c r="E28" s="242" t="s">
        <v>748</v>
      </c>
      <c r="F28" s="242" t="s">
        <v>14357</v>
      </c>
      <c r="G28" s="242"/>
      <c r="H28" s="242" t="s">
        <v>1792</v>
      </c>
      <c r="I28" s="242" t="s">
        <v>12140</v>
      </c>
      <c r="J28" s="243" t="str">
        <f t="shared" si="2"/>
        <v>GoldATAkulche</v>
      </c>
      <c r="K28" s="243" t="str">
        <f t="shared" si="1"/>
        <v>GoldATAkulche</v>
      </c>
    </row>
    <row r="29" spans="1:11">
      <c r="A29" s="242" t="s">
        <v>1250</v>
      </c>
      <c r="B29" s="242" t="s">
        <v>714</v>
      </c>
      <c r="C29" s="242" t="s">
        <v>714</v>
      </c>
      <c r="D29" s="242" t="s">
        <v>1005</v>
      </c>
      <c r="E29" s="242" t="s">
        <v>748</v>
      </c>
      <c r="F29" s="242" t="s">
        <v>14357</v>
      </c>
      <c r="G29" s="242"/>
      <c r="H29" s="242" t="s">
        <v>1792</v>
      </c>
      <c r="I29" s="242" t="s">
        <v>12140</v>
      </c>
      <c r="J29" s="243" t="str">
        <f t="shared" si="2"/>
        <v>GoldAtasay Kuyumculuk Sanayi Ve Ticaret A.S.</v>
      </c>
      <c r="K29" s="243" t="str">
        <f t="shared" si="1"/>
        <v>GoldAtasay Kuyumculuk Sanayi Ve Ticaret A.S.</v>
      </c>
    </row>
    <row r="30" spans="1:11">
      <c r="A30" s="242" t="s">
        <v>1250</v>
      </c>
      <c r="B30" s="242" t="s">
        <v>2909</v>
      </c>
      <c r="C30" s="242" t="s">
        <v>2909</v>
      </c>
      <c r="D30" s="242" t="s">
        <v>1009</v>
      </c>
      <c r="E30" s="242" t="s">
        <v>2910</v>
      </c>
      <c r="F30" s="242" t="s">
        <v>14357</v>
      </c>
      <c r="G30" s="242"/>
      <c r="H30" s="242" t="s">
        <v>2911</v>
      </c>
      <c r="I30" s="242" t="s">
        <v>1884</v>
      </c>
      <c r="J30" s="243" t="str">
        <f t="shared" si="2"/>
        <v>GoldAU Traders and Refiners</v>
      </c>
      <c r="K30" s="243" t="str">
        <f t="shared" si="1"/>
        <v>GoldAU Traders and Refiners</v>
      </c>
    </row>
    <row r="31" spans="1:11">
      <c r="A31" s="242" t="s">
        <v>1250</v>
      </c>
      <c r="B31" s="242" t="s">
        <v>1350</v>
      </c>
      <c r="C31" s="242" t="s">
        <v>1350</v>
      </c>
      <c r="D31" s="242" t="s">
        <v>1221</v>
      </c>
      <c r="E31" s="242" t="s">
        <v>749</v>
      </c>
      <c r="F31" s="242" t="s">
        <v>14357</v>
      </c>
      <c r="G31" s="242"/>
      <c r="H31" s="242" t="s">
        <v>1793</v>
      </c>
      <c r="I31" s="242" t="s">
        <v>1793</v>
      </c>
      <c r="J31" s="243" t="str">
        <f t="shared" si="2"/>
        <v>GoldAurubis AG</v>
      </c>
      <c r="K31" s="243" t="str">
        <f t="shared" si="1"/>
        <v>GoldAurubis AG</v>
      </c>
    </row>
    <row r="32" spans="1:11">
      <c r="A32" s="242" t="s">
        <v>1250</v>
      </c>
      <c r="B32" s="242" t="s">
        <v>3183</v>
      </c>
      <c r="C32" s="242" t="s">
        <v>2913</v>
      </c>
      <c r="D32" s="242" t="s">
        <v>1226</v>
      </c>
      <c r="E32" s="242" t="s">
        <v>2914</v>
      </c>
      <c r="F32" s="242" t="s">
        <v>14357</v>
      </c>
      <c r="G32" s="242"/>
      <c r="H32" s="242" t="s">
        <v>2977</v>
      </c>
      <c r="I32" s="242" t="s">
        <v>2978</v>
      </c>
      <c r="J32" s="243" t="str">
        <f t="shared" si="2"/>
        <v>GoldBALORE REFINERSGA</v>
      </c>
      <c r="K32" s="243" t="str">
        <f t="shared" si="1"/>
        <v>GoldBALORE REFINERSGA</v>
      </c>
    </row>
    <row r="33" spans="1:11">
      <c r="A33" s="242" t="s">
        <v>1250</v>
      </c>
      <c r="B33" s="242" t="s">
        <v>2913</v>
      </c>
      <c r="C33" s="242" t="s">
        <v>2913</v>
      </c>
      <c r="D33" s="242" t="s">
        <v>1226</v>
      </c>
      <c r="E33" s="242" t="s">
        <v>2914</v>
      </c>
      <c r="F33" s="242" t="s">
        <v>14357</v>
      </c>
      <c r="G33" s="242"/>
      <c r="H33" s="242" t="s">
        <v>2977</v>
      </c>
      <c r="I33" s="242" t="s">
        <v>2978</v>
      </c>
      <c r="J33" s="243" t="str">
        <f t="shared" si="2"/>
        <v>GoldBangalore Refinery</v>
      </c>
      <c r="K33" s="243" t="str">
        <f t="shared" si="1"/>
        <v>GoldBangalore Refinery</v>
      </c>
    </row>
    <row r="34" spans="1:11">
      <c r="A34" s="242" t="s">
        <v>1250</v>
      </c>
      <c r="B34" s="242" t="s">
        <v>3184</v>
      </c>
      <c r="C34" s="242" t="s">
        <v>2913</v>
      </c>
      <c r="D34" s="242" t="s">
        <v>1226</v>
      </c>
      <c r="E34" s="242" t="s">
        <v>2914</v>
      </c>
      <c r="F34" s="242" t="s">
        <v>14357</v>
      </c>
      <c r="G34" s="242"/>
      <c r="H34" s="242" t="s">
        <v>2977</v>
      </c>
      <c r="I34" s="242" t="s">
        <v>2978</v>
      </c>
      <c r="J34" s="243" t="str">
        <f t="shared" si="2"/>
        <v>GoldBangalore Refinery Pvt Ltd</v>
      </c>
      <c r="K34" s="243" t="str">
        <f t="shared" si="1"/>
        <v>GoldBangalore Refinery Pvt Ltd</v>
      </c>
    </row>
    <row r="35" spans="1:11">
      <c r="A35" s="242" t="s">
        <v>1250</v>
      </c>
      <c r="B35" s="242" t="s">
        <v>1020</v>
      </c>
      <c r="C35" s="242" t="s">
        <v>1020</v>
      </c>
      <c r="D35" s="242" t="s">
        <v>997</v>
      </c>
      <c r="E35" s="242" t="s">
        <v>750</v>
      </c>
      <c r="F35" s="242" t="s">
        <v>14357</v>
      </c>
      <c r="G35" s="242"/>
      <c r="H35" s="242" t="s">
        <v>2631</v>
      </c>
      <c r="I35" s="242" t="s">
        <v>10317</v>
      </c>
      <c r="J35" s="243" t="str">
        <f t="shared" si="2"/>
        <v>GoldBangko Sentral ng Pilipinas (Central Bank of the Philippines)</v>
      </c>
      <c r="K35" s="243" t="str">
        <f t="shared" si="1"/>
        <v>GoldBangko Sentral ng Pilipinas (Central Bank of the Philippines)</v>
      </c>
    </row>
    <row r="36" spans="1:11">
      <c r="A36" s="242" t="s">
        <v>1250</v>
      </c>
      <c r="B36" s="242" t="s">
        <v>1352</v>
      </c>
      <c r="C36" s="242" t="s">
        <v>1352</v>
      </c>
      <c r="D36" s="242" t="s">
        <v>1003</v>
      </c>
      <c r="E36" s="242" t="s">
        <v>751</v>
      </c>
      <c r="F36" s="242" t="s">
        <v>14357</v>
      </c>
      <c r="G36" s="242"/>
      <c r="H36" s="242" t="s">
        <v>1795</v>
      </c>
      <c r="I36" s="242" t="s">
        <v>11147</v>
      </c>
      <c r="J36" s="243" t="str">
        <f t="shared" si="2"/>
        <v>GoldBoliden AB</v>
      </c>
      <c r="K36" s="243" t="str">
        <f t="shared" si="1"/>
        <v>GoldBoliden AB</v>
      </c>
    </row>
    <row r="37" spans="1:11">
      <c r="A37" s="242" t="s">
        <v>1250</v>
      </c>
      <c r="B37" s="242" t="s">
        <v>752</v>
      </c>
      <c r="C37" s="242" t="s">
        <v>752</v>
      </c>
      <c r="D37" s="242" t="s">
        <v>1221</v>
      </c>
      <c r="E37" s="242" t="s">
        <v>753</v>
      </c>
      <c r="F37" s="242" t="s">
        <v>14357</v>
      </c>
      <c r="G37" s="242"/>
      <c r="H37" s="242" t="s">
        <v>1779</v>
      </c>
      <c r="I37" s="242" t="s">
        <v>1780</v>
      </c>
      <c r="J37" s="243" t="str">
        <f t="shared" si="2"/>
        <v>GoldC. Hafner GmbH + Co. KG</v>
      </c>
      <c r="K37" s="243" t="str">
        <f t="shared" si="1"/>
        <v>GoldC. Hafner GmbH + Co. KG</v>
      </c>
    </row>
    <row r="38" spans="1:11">
      <c r="A38" s="242" t="s">
        <v>1250</v>
      </c>
      <c r="B38" s="242" t="s">
        <v>1021</v>
      </c>
      <c r="C38" s="242" t="s">
        <v>1021</v>
      </c>
      <c r="D38" s="242" t="s">
        <v>1233</v>
      </c>
      <c r="E38" s="242" t="s">
        <v>754</v>
      </c>
      <c r="F38" s="242" t="s">
        <v>14357</v>
      </c>
      <c r="G38" s="242"/>
      <c r="H38" s="242" t="s">
        <v>1796</v>
      </c>
      <c r="I38" s="242" t="s">
        <v>1797</v>
      </c>
      <c r="J38" s="243" t="str">
        <f t="shared" si="2"/>
        <v>GoldCaridad</v>
      </c>
      <c r="K38" s="243" t="str">
        <f t="shared" si="1"/>
        <v>GoldCaridad</v>
      </c>
    </row>
    <row r="39" spans="1:11">
      <c r="A39" s="242" t="s">
        <v>1250</v>
      </c>
      <c r="B39" s="242" t="s">
        <v>1800</v>
      </c>
      <c r="C39" s="242" t="s">
        <v>2678</v>
      </c>
      <c r="D39" s="242" t="s">
        <v>1217</v>
      </c>
      <c r="E39" s="242" t="s">
        <v>755</v>
      </c>
      <c r="F39" s="242" t="s">
        <v>14357</v>
      </c>
      <c r="G39" s="242"/>
      <c r="H39" s="242" t="s">
        <v>1798</v>
      </c>
      <c r="I39" s="242" t="s">
        <v>1799</v>
      </c>
      <c r="J39" s="243" t="str">
        <f t="shared" si="2"/>
        <v>GoldCCR</v>
      </c>
      <c r="K39" s="243" t="str">
        <f t="shared" si="1"/>
        <v>GoldCCR</v>
      </c>
    </row>
    <row r="40" spans="1:11">
      <c r="A40" s="242" t="s">
        <v>1250</v>
      </c>
      <c r="B40" s="242" t="s">
        <v>2678</v>
      </c>
      <c r="C40" s="242" t="s">
        <v>2678</v>
      </c>
      <c r="D40" s="242" t="s">
        <v>1217</v>
      </c>
      <c r="E40" s="242" t="s">
        <v>755</v>
      </c>
      <c r="F40" s="242" t="s">
        <v>14357</v>
      </c>
      <c r="G40" s="242"/>
      <c r="H40" s="242" t="s">
        <v>1798</v>
      </c>
      <c r="I40" s="242" t="s">
        <v>1799</v>
      </c>
      <c r="J40" s="243" t="str">
        <f t="shared" si="2"/>
        <v>GoldCCR Refinery - Glencore Canada Corporation</v>
      </c>
      <c r="K40" s="243" t="str">
        <f t="shared" si="1"/>
        <v>GoldCCR Refinery - Glencore Canada Corporation</v>
      </c>
    </row>
    <row r="41" spans="1:11">
      <c r="A41" s="242" t="s">
        <v>1250</v>
      </c>
      <c r="B41" s="242" t="s">
        <v>2915</v>
      </c>
      <c r="C41" s="242" t="s">
        <v>3185</v>
      </c>
      <c r="D41" s="242" t="s">
        <v>1218</v>
      </c>
      <c r="E41" s="242" t="s">
        <v>756</v>
      </c>
      <c r="F41" s="242" t="s">
        <v>14357</v>
      </c>
      <c r="G41" s="242"/>
      <c r="H41" s="242" t="s">
        <v>1802</v>
      </c>
      <c r="I41" s="242" t="s">
        <v>1803</v>
      </c>
      <c r="J41" s="243" t="str">
        <f t="shared" si="2"/>
        <v>GoldCendres + M?taux SA</v>
      </c>
      <c r="K41" s="243" t="str">
        <f t="shared" si="1"/>
        <v>GoldCendres + M?taux SA</v>
      </c>
    </row>
    <row r="42" spans="1:11">
      <c r="A42" s="242" t="s">
        <v>1250</v>
      </c>
      <c r="B42" s="242" t="s">
        <v>3185</v>
      </c>
      <c r="C42" s="242" t="s">
        <v>3185</v>
      </c>
      <c r="D42" s="242" t="s">
        <v>1218</v>
      </c>
      <c r="E42" s="242" t="s">
        <v>756</v>
      </c>
      <c r="F42" s="242" t="s">
        <v>14357</v>
      </c>
      <c r="G42" s="242"/>
      <c r="H42" s="242" t="s">
        <v>1802</v>
      </c>
      <c r="I42" s="242" t="s">
        <v>1803</v>
      </c>
      <c r="J42" s="243" t="str">
        <f t="shared" si="2"/>
        <v>GoldCendres + Metaux S.A.</v>
      </c>
      <c r="K42" s="243" t="str">
        <f t="shared" si="1"/>
        <v>GoldCendres + Metaux S.A.</v>
      </c>
    </row>
    <row r="43" spans="1:11">
      <c r="A43" s="242" t="s">
        <v>1250</v>
      </c>
      <c r="B43" s="242" t="s">
        <v>2916</v>
      </c>
      <c r="C43" s="242" t="s">
        <v>3185</v>
      </c>
      <c r="D43" s="242" t="s">
        <v>1218</v>
      </c>
      <c r="E43" s="242" t="s">
        <v>756</v>
      </c>
      <c r="F43" s="242" t="s">
        <v>14357</v>
      </c>
      <c r="G43" s="242"/>
      <c r="H43" s="242" t="s">
        <v>1802</v>
      </c>
      <c r="I43" s="242" t="s">
        <v>1803</v>
      </c>
      <c r="J43" s="243" t="str">
        <f t="shared" si="2"/>
        <v>GoldCendres + Métaux S.A.</v>
      </c>
      <c r="K43" s="243" t="str">
        <f t="shared" si="1"/>
        <v>GoldCendres + Métaux S.A.</v>
      </c>
    </row>
    <row r="44" spans="1:11">
      <c r="A44" s="242" t="s">
        <v>1250</v>
      </c>
      <c r="B44" s="242" t="s">
        <v>1351</v>
      </c>
      <c r="C44" s="242" t="s">
        <v>1020</v>
      </c>
      <c r="D44" s="242" t="s">
        <v>997</v>
      </c>
      <c r="E44" s="242" t="s">
        <v>750</v>
      </c>
      <c r="F44" s="242" t="s">
        <v>14357</v>
      </c>
      <c r="G44" s="242"/>
      <c r="H44" s="242" t="s">
        <v>2631</v>
      </c>
      <c r="I44" s="242" t="s">
        <v>10317</v>
      </c>
      <c r="J44" s="243" t="str">
        <f t="shared" si="2"/>
        <v>GoldCentral Bank of the Philippines Gold Refinery &amp; Mint</v>
      </c>
      <c r="K44" s="243" t="str">
        <f t="shared" si="1"/>
        <v>GoldCentral Bank of the Philippines Gold Refinery &amp; Mint</v>
      </c>
    </row>
    <row r="45" spans="1:11">
      <c r="A45" s="242" t="s">
        <v>1250</v>
      </c>
      <c r="B45" s="242" t="s">
        <v>15399</v>
      </c>
      <c r="C45" s="242" t="s">
        <v>15399</v>
      </c>
      <c r="D45" s="242" t="s">
        <v>1226</v>
      </c>
      <c r="E45" s="242" t="s">
        <v>15400</v>
      </c>
      <c r="F45" s="242" t="s">
        <v>14357</v>
      </c>
      <c r="G45" s="242"/>
      <c r="H45" s="242" t="s">
        <v>15473</v>
      </c>
      <c r="I45" s="242" t="s">
        <v>6923</v>
      </c>
      <c r="J45" s="243" t="str">
        <f t="shared" si="2"/>
        <v>GoldCGR Metalloys Pvt Ltd.</v>
      </c>
      <c r="K45" s="243" t="str">
        <f t="shared" si="1"/>
        <v>GoldCGR Metalloys Pvt Ltd.</v>
      </c>
    </row>
    <row r="46" spans="1:11">
      <c r="A46" s="242" t="s">
        <v>1250</v>
      </c>
      <c r="B46" s="242" t="s">
        <v>1805</v>
      </c>
      <c r="C46" s="242" t="s">
        <v>2550</v>
      </c>
      <c r="D46" s="242" t="s">
        <v>1220</v>
      </c>
      <c r="E46" s="242" t="s">
        <v>837</v>
      </c>
      <c r="F46" s="242" t="s">
        <v>14357</v>
      </c>
      <c r="G46" s="242"/>
      <c r="H46" s="242" t="s">
        <v>1804</v>
      </c>
      <c r="I46" s="242" t="s">
        <v>15242</v>
      </c>
      <c r="J46" s="243" t="str">
        <f t="shared" si="2"/>
        <v>GoldCHALCO Yunnan Copper Co. Ltd.</v>
      </c>
      <c r="K46" s="243" t="str">
        <f t="shared" si="1"/>
        <v>GoldCHALCO Yunnan Copper Co. Ltd.</v>
      </c>
    </row>
    <row r="47" spans="1:11">
      <c r="A47" s="242" t="s">
        <v>1250</v>
      </c>
      <c r="B47" s="242" t="s">
        <v>57</v>
      </c>
      <c r="C47" s="242" t="s">
        <v>57</v>
      </c>
      <c r="D47" s="242" t="s">
        <v>1227</v>
      </c>
      <c r="E47" s="242" t="s">
        <v>757</v>
      </c>
      <c r="F47" s="242" t="s">
        <v>14357</v>
      </c>
      <c r="G47" s="242"/>
      <c r="H47" s="242" t="s">
        <v>1806</v>
      </c>
      <c r="I47" s="242" t="s">
        <v>7238</v>
      </c>
      <c r="J47" s="243" t="str">
        <f t="shared" si="2"/>
        <v>GoldChimet S.p.A.</v>
      </c>
      <c r="K47" s="243" t="str">
        <f t="shared" si="1"/>
        <v>GoldChimet S.p.A.</v>
      </c>
    </row>
    <row r="48" spans="1:11">
      <c r="A48" s="242" t="s">
        <v>1250</v>
      </c>
      <c r="B48" s="242" t="s">
        <v>15489</v>
      </c>
      <c r="C48" s="242" t="s">
        <v>1455</v>
      </c>
      <c r="D48" s="242" t="s">
        <v>1220</v>
      </c>
      <c r="E48" s="242" t="s">
        <v>838</v>
      </c>
      <c r="F48" s="242" t="s">
        <v>14357</v>
      </c>
      <c r="G48" s="242"/>
      <c r="H48" s="242" t="s">
        <v>1928</v>
      </c>
      <c r="I48" s="242" t="s">
        <v>15235</v>
      </c>
      <c r="J48" s="243" t="str">
        <f t="shared" si="2"/>
        <v>GoldChina Henan Zhongyuan Gold Smelter</v>
      </c>
      <c r="K48" s="243" t="str">
        <f t="shared" si="1"/>
        <v>GoldChina Henan Zhongyuan Gold Smelter</v>
      </c>
    </row>
    <row r="49" spans="1:11">
      <c r="A49" s="242" t="s">
        <v>1250</v>
      </c>
      <c r="B49" s="242" t="s">
        <v>23</v>
      </c>
      <c r="C49" s="242" t="s">
        <v>2573</v>
      </c>
      <c r="D49" s="242" t="s">
        <v>1220</v>
      </c>
      <c r="E49" s="242" t="s">
        <v>826</v>
      </c>
      <c r="F49" s="242" t="s">
        <v>14357</v>
      </c>
      <c r="G49" s="242"/>
      <c r="H49" s="242" t="s">
        <v>1895</v>
      </c>
      <c r="I49" s="242" t="s">
        <v>15234</v>
      </c>
      <c r="J49" s="243" t="str">
        <f t="shared" si="2"/>
        <v>GoldChina's Shandong Gold Mining Co., Ltd</v>
      </c>
      <c r="K49" s="243" t="str">
        <f t="shared" si="1"/>
        <v>GoldChina's Shandong Gold Mining Co., Ltd</v>
      </c>
    </row>
    <row r="50" spans="1:11">
      <c r="A50" s="242" t="s">
        <v>1250</v>
      </c>
      <c r="B50" s="242" t="s">
        <v>612</v>
      </c>
      <c r="C50" s="242" t="s">
        <v>612</v>
      </c>
      <c r="D50" s="242" t="s">
        <v>1228</v>
      </c>
      <c r="E50" s="242" t="s">
        <v>758</v>
      </c>
      <c r="F50" s="242" t="s">
        <v>14357</v>
      </c>
      <c r="G50" s="242"/>
      <c r="H50" s="242" t="s">
        <v>1807</v>
      </c>
      <c r="I50" s="242" t="s">
        <v>1778</v>
      </c>
      <c r="J50" s="243" t="str">
        <f t="shared" si="2"/>
        <v>GoldChugai Mining</v>
      </c>
      <c r="K50" s="243" t="str">
        <f t="shared" si="1"/>
        <v>GoldChugai Mining</v>
      </c>
    </row>
    <row r="51" spans="1:11">
      <c r="A51" s="242" t="s">
        <v>1250</v>
      </c>
      <c r="B51" s="242" t="s">
        <v>2552</v>
      </c>
      <c r="C51" s="242" t="s">
        <v>2552</v>
      </c>
      <c r="D51" s="242" t="s">
        <v>1231</v>
      </c>
      <c r="E51" s="242" t="s">
        <v>759</v>
      </c>
      <c r="F51" s="242" t="s">
        <v>14357</v>
      </c>
      <c r="G51" s="242"/>
      <c r="H51" s="242" t="s">
        <v>2917</v>
      </c>
      <c r="I51" s="242" t="s">
        <v>13931</v>
      </c>
      <c r="J51" s="243" t="str">
        <f t="shared" si="2"/>
        <v>GoldDaejin Indus Co., Ltd.</v>
      </c>
      <c r="K51" s="243" t="str">
        <f t="shared" si="1"/>
        <v>GoldDaejin Indus Co., Ltd.</v>
      </c>
    </row>
    <row r="52" spans="1:11">
      <c r="A52" s="242" t="s">
        <v>1250</v>
      </c>
      <c r="B52" s="242" t="s">
        <v>1809</v>
      </c>
      <c r="C52" s="242" t="s">
        <v>2552</v>
      </c>
      <c r="D52" s="242" t="s">
        <v>1231</v>
      </c>
      <c r="E52" s="242" t="s">
        <v>759</v>
      </c>
      <c r="F52" s="242" t="s">
        <v>14357</v>
      </c>
      <c r="G52" s="242"/>
      <c r="H52" s="242" t="s">
        <v>2917</v>
      </c>
      <c r="I52" s="242" t="s">
        <v>13931</v>
      </c>
      <c r="J52" s="243" t="str">
        <f t="shared" si="2"/>
        <v>GoldDaejin Industry</v>
      </c>
      <c r="K52" s="243" t="str">
        <f t="shared" si="1"/>
        <v>GoldDaejin Industry</v>
      </c>
    </row>
    <row r="53" spans="1:11">
      <c r="A53" s="242" t="s">
        <v>1250</v>
      </c>
      <c r="B53" s="242" t="s">
        <v>760</v>
      </c>
      <c r="C53" s="242" t="s">
        <v>760</v>
      </c>
      <c r="D53" s="242" t="s">
        <v>1220</v>
      </c>
      <c r="E53" s="242" t="s">
        <v>761</v>
      </c>
      <c r="F53" s="242" t="s">
        <v>14357</v>
      </c>
      <c r="G53" s="242"/>
      <c r="H53" s="242" t="s">
        <v>1810</v>
      </c>
      <c r="I53" s="242" t="s">
        <v>15236</v>
      </c>
      <c r="J53" s="243" t="str">
        <f t="shared" si="2"/>
        <v>GoldDaye Non-Ferrous Metals Mining Ltd.</v>
      </c>
      <c r="K53" s="243" t="str">
        <f t="shared" si="1"/>
        <v>GoldDaye Non-Ferrous Metals Mining Ltd.</v>
      </c>
    </row>
    <row r="54" spans="1:11">
      <c r="A54" s="242" t="s">
        <v>1250</v>
      </c>
      <c r="B54" s="242" t="s">
        <v>3186</v>
      </c>
      <c r="C54" s="242" t="s">
        <v>3096</v>
      </c>
      <c r="D54" s="242" t="s">
        <v>1221</v>
      </c>
      <c r="E54" s="242" t="s">
        <v>3097</v>
      </c>
      <c r="F54" s="242" t="s">
        <v>14357</v>
      </c>
      <c r="G54" s="242"/>
      <c r="H54" s="242" t="s">
        <v>1779</v>
      </c>
      <c r="I54" s="242" t="s">
        <v>1780</v>
      </c>
      <c r="J54" s="243" t="str">
        <f t="shared" si="2"/>
        <v>GoldDEGUSSA</v>
      </c>
      <c r="K54" s="243" t="str">
        <f t="shared" si="1"/>
        <v>GoldDEGUSSA</v>
      </c>
    </row>
    <row r="55" spans="1:11">
      <c r="A55" s="242" t="s">
        <v>1250</v>
      </c>
      <c r="B55" s="242" t="s">
        <v>3096</v>
      </c>
      <c r="C55" s="242" t="s">
        <v>3096</v>
      </c>
      <c r="D55" s="242" t="s">
        <v>1221</v>
      </c>
      <c r="E55" s="242" t="s">
        <v>3097</v>
      </c>
      <c r="F55" s="242" t="s">
        <v>14357</v>
      </c>
      <c r="G55" s="242"/>
      <c r="H55" s="242" t="s">
        <v>1779</v>
      </c>
      <c r="I55" s="242" t="s">
        <v>1780</v>
      </c>
      <c r="J55" s="243" t="str">
        <f t="shared" si="2"/>
        <v>GoldDegussa Sonne / Mond Goldhandel GmbH</v>
      </c>
      <c r="K55" s="243" t="str">
        <f t="shared" si="1"/>
        <v>GoldDegussa Sonne / Mond Goldhandel GmbH</v>
      </c>
    </row>
    <row r="56" spans="1:11">
      <c r="A56" s="242" t="s">
        <v>1250</v>
      </c>
      <c r="B56" s="242" t="s">
        <v>15401</v>
      </c>
      <c r="C56" s="242" t="s">
        <v>15401</v>
      </c>
      <c r="D56" s="242" t="s">
        <v>1212</v>
      </c>
      <c r="E56" s="242" t="s">
        <v>15402</v>
      </c>
      <c r="F56" s="242" t="s">
        <v>14357</v>
      </c>
      <c r="G56" s="242"/>
      <c r="H56" s="242" t="s">
        <v>15453</v>
      </c>
      <c r="I56" s="242" t="s">
        <v>3268</v>
      </c>
      <c r="J56" s="243" t="str">
        <f t="shared" si="2"/>
        <v>GoldDijllah Gold Refinery FZC</v>
      </c>
      <c r="K56" s="243" t="str">
        <f t="shared" si="1"/>
        <v>GoldDijllah Gold Refinery FZC</v>
      </c>
    </row>
    <row r="57" spans="1:11">
      <c r="A57" s="242" t="s">
        <v>1250</v>
      </c>
      <c r="B57" s="242" t="s">
        <v>700</v>
      </c>
      <c r="C57" s="242" t="s">
        <v>2696</v>
      </c>
      <c r="D57" s="242" t="s">
        <v>1231</v>
      </c>
      <c r="E57" s="242" t="s">
        <v>762</v>
      </c>
      <c r="F57" s="242" t="s">
        <v>14357</v>
      </c>
      <c r="G57" s="242"/>
      <c r="H57" s="242" t="s">
        <v>1811</v>
      </c>
      <c r="I57" s="242" t="s">
        <v>13936</v>
      </c>
      <c r="J57" s="243" t="str">
        <f t="shared" si="2"/>
        <v>GoldDo Sung Corporation</v>
      </c>
      <c r="K57" s="243" t="str">
        <f t="shared" si="1"/>
        <v>GoldDo Sung Corporation</v>
      </c>
    </row>
    <row r="58" spans="1:11">
      <c r="A58" s="242" t="s">
        <v>1250</v>
      </c>
      <c r="B58" s="242" t="s">
        <v>763</v>
      </c>
      <c r="C58" s="242" t="s">
        <v>13989</v>
      </c>
      <c r="D58" s="242" t="s">
        <v>1221</v>
      </c>
      <c r="E58" s="242" t="s">
        <v>764</v>
      </c>
      <c r="F58" s="242" t="s">
        <v>14357</v>
      </c>
      <c r="G58" s="242"/>
      <c r="H58" s="242" t="s">
        <v>1779</v>
      </c>
      <c r="I58" s="242" t="s">
        <v>1780</v>
      </c>
      <c r="J58" s="243" t="str">
        <f t="shared" si="2"/>
        <v>GoldDoduco</v>
      </c>
      <c r="K58" s="243" t="str">
        <f t="shared" si="1"/>
        <v>GoldDoduco</v>
      </c>
    </row>
    <row r="59" spans="1:11">
      <c r="A59" s="242" t="s">
        <v>1250</v>
      </c>
      <c r="B59" s="242" t="s">
        <v>13989</v>
      </c>
      <c r="C59" s="242" t="s">
        <v>13989</v>
      </c>
      <c r="D59" s="242" t="s">
        <v>1221</v>
      </c>
      <c r="E59" s="242" t="s">
        <v>764</v>
      </c>
      <c r="F59" s="242" t="s">
        <v>14357</v>
      </c>
      <c r="G59" s="242"/>
      <c r="H59" s="242" t="s">
        <v>1779</v>
      </c>
      <c r="I59" s="242" t="s">
        <v>1780</v>
      </c>
      <c r="J59" s="243" t="str">
        <f t="shared" si="2"/>
        <v>GoldDODUCO Contacts and Refining GmbH</v>
      </c>
      <c r="K59" s="243" t="str">
        <f t="shared" si="1"/>
        <v>GoldDODUCO Contacts and Refining GmbH</v>
      </c>
    </row>
    <row r="60" spans="1:11">
      <c r="A60" s="242" t="s">
        <v>1250</v>
      </c>
      <c r="B60" s="242" t="s">
        <v>39</v>
      </c>
      <c r="C60" s="242" t="s">
        <v>2696</v>
      </c>
      <c r="D60" s="242" t="s">
        <v>1231</v>
      </c>
      <c r="E60" s="242" t="s">
        <v>762</v>
      </c>
      <c r="F60" s="242" t="s">
        <v>14357</v>
      </c>
      <c r="G60" s="242"/>
      <c r="H60" s="242" t="s">
        <v>1811</v>
      </c>
      <c r="I60" s="242" t="s">
        <v>13936</v>
      </c>
      <c r="J60" s="243" t="str">
        <f t="shared" si="2"/>
        <v>GoldDosung metal</v>
      </c>
      <c r="K60" s="243" t="str">
        <f t="shared" si="1"/>
        <v>GoldDosung metal</v>
      </c>
    </row>
    <row r="61" spans="1:11">
      <c r="A61" s="242" t="s">
        <v>1250</v>
      </c>
      <c r="B61" s="242" t="s">
        <v>1022</v>
      </c>
      <c r="C61" s="242" t="s">
        <v>1022</v>
      </c>
      <c r="D61" s="242" t="s">
        <v>1228</v>
      </c>
      <c r="E61" s="242" t="s">
        <v>765</v>
      </c>
      <c r="F61" s="242" t="s">
        <v>14357</v>
      </c>
      <c r="G61" s="242"/>
      <c r="H61" s="242" t="s">
        <v>1812</v>
      </c>
      <c r="I61" s="242" t="s">
        <v>1813</v>
      </c>
      <c r="J61" s="243" t="str">
        <f t="shared" si="2"/>
        <v>GoldDowa</v>
      </c>
      <c r="K61" s="243" t="str">
        <f t="shared" si="1"/>
        <v>GoldDowa</v>
      </c>
    </row>
    <row r="62" spans="1:11">
      <c r="A62" s="242" t="s">
        <v>1250</v>
      </c>
      <c r="B62" s="242" t="s">
        <v>1814</v>
      </c>
      <c r="C62" s="242" t="s">
        <v>1022</v>
      </c>
      <c r="D62" s="242" t="s">
        <v>1228</v>
      </c>
      <c r="E62" s="242" t="s">
        <v>765</v>
      </c>
      <c r="F62" s="242" t="s">
        <v>14357</v>
      </c>
      <c r="G62" s="242"/>
      <c r="H62" s="242" t="s">
        <v>1812</v>
      </c>
      <c r="I62" s="242" t="s">
        <v>1813</v>
      </c>
      <c r="J62" s="243" t="str">
        <f t="shared" si="2"/>
        <v>GoldDowa Kogyo k.k.</v>
      </c>
      <c r="K62" s="243" t="str">
        <f t="shared" si="1"/>
        <v>GoldDowa Kogyo k.k.</v>
      </c>
    </row>
    <row r="63" spans="1:11">
      <c r="A63" s="242" t="s">
        <v>1250</v>
      </c>
      <c r="B63" s="242" t="s">
        <v>1815</v>
      </c>
      <c r="C63" s="242" t="s">
        <v>1022</v>
      </c>
      <c r="D63" s="242" t="s">
        <v>1228</v>
      </c>
      <c r="E63" s="242" t="s">
        <v>765</v>
      </c>
      <c r="F63" s="242" t="s">
        <v>14357</v>
      </c>
      <c r="G63" s="242"/>
      <c r="H63" s="242" t="s">
        <v>1812</v>
      </c>
      <c r="I63" s="242" t="s">
        <v>1813</v>
      </c>
      <c r="J63" s="243" t="str">
        <f t="shared" si="2"/>
        <v>GoldDowa Metalmine Co. Ltd</v>
      </c>
      <c r="K63" s="243" t="str">
        <f t="shared" si="1"/>
        <v>GoldDowa Metalmine Co. Ltd</v>
      </c>
    </row>
    <row r="64" spans="1:11">
      <c r="A64" s="242" t="s">
        <v>1250</v>
      </c>
      <c r="B64" s="242" t="s">
        <v>1816</v>
      </c>
      <c r="C64" s="242" t="s">
        <v>1022</v>
      </c>
      <c r="D64" s="242" t="s">
        <v>1228</v>
      </c>
      <c r="E64" s="242" t="s">
        <v>765</v>
      </c>
      <c r="F64" s="242" t="s">
        <v>14357</v>
      </c>
      <c r="G64" s="242"/>
      <c r="H64" s="242" t="s">
        <v>1812</v>
      </c>
      <c r="I64" s="242" t="s">
        <v>1813</v>
      </c>
      <c r="J64" s="243" t="str">
        <f t="shared" si="2"/>
        <v>GoldDowa Metals &amp; Mining Co. Ltd</v>
      </c>
      <c r="K64" s="243" t="str">
        <f t="shared" si="1"/>
        <v>GoldDowa Metals &amp; Mining Co. Ltd</v>
      </c>
    </row>
    <row r="65" spans="1:11">
      <c r="A65" s="242" t="s">
        <v>1250</v>
      </c>
      <c r="B65" s="242" t="s">
        <v>13990</v>
      </c>
      <c r="C65" s="242" t="s">
        <v>13990</v>
      </c>
      <c r="D65" s="242" t="s">
        <v>1231</v>
      </c>
      <c r="E65" s="242" t="s">
        <v>13991</v>
      </c>
      <c r="F65" s="242" t="s">
        <v>14357</v>
      </c>
      <c r="G65" s="242"/>
      <c r="H65" s="242" t="s">
        <v>14017</v>
      </c>
      <c r="I65" s="242" t="s">
        <v>13933</v>
      </c>
      <c r="J65" s="243" t="str">
        <f t="shared" si="2"/>
        <v>GoldDS PRETECH Co., Ltd.</v>
      </c>
      <c r="K65" s="243" t="str">
        <f t="shared" si="1"/>
        <v>GoldDS PRETECH Co., Ltd.</v>
      </c>
    </row>
    <row r="66" spans="1:11">
      <c r="A66" s="242" t="s">
        <v>1250</v>
      </c>
      <c r="B66" s="242" t="s">
        <v>2696</v>
      </c>
      <c r="C66" s="242" t="s">
        <v>2696</v>
      </c>
      <c r="D66" s="242" t="s">
        <v>1231</v>
      </c>
      <c r="E66" s="242" t="s">
        <v>762</v>
      </c>
      <c r="F66" s="242" t="s">
        <v>14357</v>
      </c>
      <c r="G66" s="242"/>
      <c r="H66" s="242" t="s">
        <v>1811</v>
      </c>
      <c r="I66" s="242" t="s">
        <v>13936</v>
      </c>
      <c r="J66" s="243" t="str">
        <f t="shared" si="2"/>
        <v>GoldDSC (Do Sung Corporation)</v>
      </c>
      <c r="K66" s="243" t="str">
        <f t="shared" si="1"/>
        <v>GoldDSC (Do Sung Corporation)</v>
      </c>
    </row>
    <row r="67" spans="1:11">
      <c r="A67" s="242" t="s">
        <v>1250</v>
      </c>
      <c r="B67" s="242" t="s">
        <v>460</v>
      </c>
      <c r="C67" s="242" t="s">
        <v>460</v>
      </c>
      <c r="D67" s="242" t="s">
        <v>1228</v>
      </c>
      <c r="E67" s="242" t="s">
        <v>461</v>
      </c>
      <c r="F67" s="242" t="s">
        <v>14357</v>
      </c>
      <c r="G67" s="242"/>
      <c r="H67" s="242" t="s">
        <v>1817</v>
      </c>
      <c r="I67" s="242" t="s">
        <v>1818</v>
      </c>
      <c r="J67" s="243" t="str">
        <f t="shared" si="2"/>
        <v>GoldEco-System Recycling Co., Ltd.</v>
      </c>
      <c r="K67" s="243" t="str">
        <f t="shared" si="1"/>
        <v>GoldEco-System Recycling Co., Ltd.</v>
      </c>
    </row>
    <row r="68" spans="1:11">
      <c r="A68" s="242" t="s">
        <v>1250</v>
      </c>
      <c r="B68" s="242" t="s">
        <v>1948</v>
      </c>
      <c r="C68" s="242" t="s">
        <v>1948</v>
      </c>
      <c r="D68" s="242" t="s">
        <v>1212</v>
      </c>
      <c r="E68" s="242" t="s">
        <v>1949</v>
      </c>
      <c r="F68" s="242" t="s">
        <v>14357</v>
      </c>
      <c r="G68" s="242"/>
      <c r="H68" s="242" t="s">
        <v>1947</v>
      </c>
      <c r="I68" s="242" t="s">
        <v>3272</v>
      </c>
      <c r="J68" s="243" t="str">
        <f t="shared" si="2"/>
        <v>GoldEmirates Gold DMCC</v>
      </c>
      <c r="K68" s="243" t="str">
        <f t="shared" si="1"/>
        <v>GoldEmirates Gold DMCC</v>
      </c>
    </row>
    <row r="69" spans="1:11">
      <c r="A69" s="242" t="s">
        <v>1250</v>
      </c>
      <c r="B69" s="242" t="s">
        <v>3187</v>
      </c>
      <c r="C69" s="242" t="s">
        <v>1027</v>
      </c>
      <c r="D69" s="242" t="s">
        <v>999</v>
      </c>
      <c r="E69" s="242" t="s">
        <v>804</v>
      </c>
      <c r="F69" s="242" t="s">
        <v>14357</v>
      </c>
      <c r="G69" s="242"/>
      <c r="H69" s="242" t="s">
        <v>1869</v>
      </c>
      <c r="I69" s="242" t="s">
        <v>10764</v>
      </c>
      <c r="J69" s="243" t="str">
        <f t="shared" si="2"/>
        <v>GoldFederal State Unitary Enterprise Moscow Special Processing Plant (FSUE MZSS)</v>
      </c>
      <c r="K69" s="243" t="str">
        <f t="shared" si="1"/>
        <v>GoldFederal State Unitary Enterprise Moscow Special Processing Plant (FSUE MZSS)</v>
      </c>
    </row>
    <row r="70" spans="1:11">
      <c r="A70" s="242" t="s">
        <v>1250</v>
      </c>
      <c r="B70" s="242" t="s">
        <v>1525</v>
      </c>
      <c r="C70" s="242" t="s">
        <v>1525</v>
      </c>
      <c r="D70" s="242" t="s">
        <v>1011</v>
      </c>
      <c r="E70" s="242" t="s">
        <v>1526</v>
      </c>
      <c r="F70" s="242" t="s">
        <v>14357</v>
      </c>
      <c r="G70" s="242"/>
      <c r="H70" s="242" t="s">
        <v>1941</v>
      </c>
      <c r="I70" s="242" t="s">
        <v>1942</v>
      </c>
      <c r="J70" s="243" t="str">
        <f t="shared" ref="J70:J133" si="3">A70&amp;B70</f>
        <v>GoldFidelity Printers and Refiners Ltd.</v>
      </c>
      <c r="K70" s="243" t="str">
        <f t="shared" ref="K70:K133" si="4">A70&amp;B70</f>
        <v>GoldFidelity Printers and Refiners Ltd.</v>
      </c>
    </row>
    <row r="71" spans="1:11">
      <c r="A71" s="242" t="s">
        <v>1250</v>
      </c>
      <c r="B71" s="242" t="s">
        <v>1023</v>
      </c>
      <c r="C71" s="242" t="s">
        <v>2629</v>
      </c>
      <c r="D71" s="242" t="s">
        <v>999</v>
      </c>
      <c r="E71" s="242" t="s">
        <v>766</v>
      </c>
      <c r="F71" s="242" t="s">
        <v>14357</v>
      </c>
      <c r="G71" s="242"/>
      <c r="H71" s="242" t="s">
        <v>1819</v>
      </c>
      <c r="I71" s="242" t="s">
        <v>10877</v>
      </c>
      <c r="J71" s="243" t="str">
        <f t="shared" si="3"/>
        <v>GoldFSE Novosibirsk Refinery</v>
      </c>
      <c r="K71" s="243" t="str">
        <f t="shared" si="4"/>
        <v>GoldFSE Novosibirsk Refinery</v>
      </c>
    </row>
    <row r="72" spans="1:11">
      <c r="A72" s="242" t="s">
        <v>1250</v>
      </c>
      <c r="B72" s="242" t="s">
        <v>15403</v>
      </c>
      <c r="C72" s="242" t="s">
        <v>15403</v>
      </c>
      <c r="D72" s="242" t="s">
        <v>1212</v>
      </c>
      <c r="E72" s="242" t="s">
        <v>15404</v>
      </c>
      <c r="F72" s="242" t="s">
        <v>14357</v>
      </c>
      <c r="G72" s="242"/>
      <c r="H72" s="242" t="s">
        <v>15454</v>
      </c>
      <c r="I72" s="242" t="s">
        <v>3270</v>
      </c>
      <c r="J72" s="243" t="str">
        <f t="shared" si="3"/>
        <v>GoldFujairah Gold FZC</v>
      </c>
      <c r="K72" s="243" t="str">
        <f t="shared" si="4"/>
        <v>GoldFujairah Gold FZC</v>
      </c>
    </row>
    <row r="73" spans="1:11">
      <c r="A73" s="242" t="s">
        <v>1250</v>
      </c>
      <c r="B73" s="242" t="s">
        <v>24</v>
      </c>
      <c r="C73" s="242" t="s">
        <v>3188</v>
      </c>
      <c r="D73" s="242" t="s">
        <v>1220</v>
      </c>
      <c r="E73" s="242" t="s">
        <v>839</v>
      </c>
      <c r="F73" s="242" t="s">
        <v>14357</v>
      </c>
      <c r="G73" s="242"/>
      <c r="H73" s="242" t="s">
        <v>1931</v>
      </c>
      <c r="I73" s="242" t="s">
        <v>15232</v>
      </c>
      <c r="J73" s="243" t="str">
        <f t="shared" si="3"/>
        <v>GoldFujian Zijin mining stock company gold smelter</v>
      </c>
      <c r="K73" s="243" t="str">
        <f t="shared" si="4"/>
        <v>GoldFujian Zijin mining stock company gold smelter</v>
      </c>
    </row>
    <row r="74" spans="1:11">
      <c r="A74" s="242" t="s">
        <v>1250</v>
      </c>
      <c r="B74" s="242" t="s">
        <v>3189</v>
      </c>
      <c r="C74" s="242" t="s">
        <v>3189</v>
      </c>
      <c r="D74" s="242" t="s">
        <v>1226</v>
      </c>
      <c r="E74" s="242" t="s">
        <v>2919</v>
      </c>
      <c r="F74" s="242" t="s">
        <v>14357</v>
      </c>
      <c r="G74" s="242"/>
      <c r="H74" s="242" t="s">
        <v>2920</v>
      </c>
      <c r="I74" s="242" t="s">
        <v>2921</v>
      </c>
      <c r="J74" s="243" t="str">
        <f t="shared" si="3"/>
        <v>GoldGCC Gujrat Gold Centre Pvt. Ltd.</v>
      </c>
      <c r="K74" s="243" t="str">
        <f t="shared" si="4"/>
        <v>GoldGCC Gujrat Gold Centre Pvt. Ltd.</v>
      </c>
    </row>
    <row r="75" spans="1:11">
      <c r="A75" s="242" t="s">
        <v>1250</v>
      </c>
      <c r="B75" s="242" t="s">
        <v>1935</v>
      </c>
      <c r="C75" s="242" t="s">
        <v>1935</v>
      </c>
      <c r="D75" s="242" t="s">
        <v>3092</v>
      </c>
      <c r="E75" s="242" t="s">
        <v>1936</v>
      </c>
      <c r="F75" s="242" t="s">
        <v>14357</v>
      </c>
      <c r="G75" s="242"/>
      <c r="H75" s="242" t="s">
        <v>1775</v>
      </c>
      <c r="I75" s="242" t="s">
        <v>1776</v>
      </c>
      <c r="J75" s="243" t="str">
        <f t="shared" si="3"/>
        <v>GoldGeib Refining Corporation</v>
      </c>
      <c r="K75" s="243" t="str">
        <f t="shared" si="4"/>
        <v>GoldGeib Refining Corporation</v>
      </c>
    </row>
    <row r="76" spans="1:11">
      <c r="A76" s="242" t="s">
        <v>1250</v>
      </c>
      <c r="B76" s="242" t="s">
        <v>25</v>
      </c>
      <c r="C76" s="242" t="s">
        <v>2573</v>
      </c>
      <c r="D76" s="242" t="s">
        <v>1220</v>
      </c>
      <c r="E76" s="242" t="s">
        <v>826</v>
      </c>
      <c r="F76" s="242" t="s">
        <v>14357</v>
      </c>
      <c r="G76" s="242"/>
      <c r="H76" s="242" t="s">
        <v>1895</v>
      </c>
      <c r="I76" s="242" t="s">
        <v>15234</v>
      </c>
      <c r="J76" s="243" t="str">
        <f t="shared" si="3"/>
        <v>GoldGold Mining in Shandong (Laizhou) Limited Company</v>
      </c>
      <c r="K76" s="243" t="str">
        <f t="shared" si="4"/>
        <v>GoldGold Mining in Shandong (Laizhou) Limited Company</v>
      </c>
    </row>
    <row r="77" spans="1:11">
      <c r="A77" s="242" t="s">
        <v>1250</v>
      </c>
      <c r="B77" s="242" t="s">
        <v>3188</v>
      </c>
      <c r="C77" s="242" t="s">
        <v>3188</v>
      </c>
      <c r="D77" s="242" t="s">
        <v>1220</v>
      </c>
      <c r="E77" s="242" t="s">
        <v>839</v>
      </c>
      <c r="F77" s="242" t="s">
        <v>14357</v>
      </c>
      <c r="G77" s="242"/>
      <c r="H77" s="242" t="s">
        <v>1931</v>
      </c>
      <c r="I77" s="242" t="s">
        <v>15232</v>
      </c>
      <c r="J77" s="243" t="str">
        <f t="shared" si="3"/>
        <v>GoldGold Refinery of Zijin Mining Group Co., Ltd.</v>
      </c>
      <c r="K77" s="243" t="str">
        <f t="shared" si="4"/>
        <v>GoldGold Refinery of Zijin Mining Group Co., Ltd.</v>
      </c>
    </row>
    <row r="78" spans="1:11">
      <c r="A78" s="242" t="s">
        <v>1250</v>
      </c>
      <c r="B78" s="242" t="s">
        <v>1908</v>
      </c>
      <c r="C78" s="242" t="s">
        <v>2652</v>
      </c>
      <c r="D78" s="242" t="s">
        <v>1220</v>
      </c>
      <c r="E78" s="242" t="s">
        <v>825</v>
      </c>
      <c r="F78" s="242" t="s">
        <v>14357</v>
      </c>
      <c r="G78" s="242"/>
      <c r="H78" s="242" t="s">
        <v>1899</v>
      </c>
      <c r="I78" s="242" t="s">
        <v>15240</v>
      </c>
      <c r="J78" s="243" t="str">
        <f t="shared" si="3"/>
        <v>GoldGreat Wall Precious Metals Co,. LTD.</v>
      </c>
      <c r="K78" s="243" t="str">
        <f t="shared" si="4"/>
        <v>GoldGreat Wall Precious Metals Co,. LTD.</v>
      </c>
    </row>
    <row r="79" spans="1:11">
      <c r="A79" s="242" t="s">
        <v>1250</v>
      </c>
      <c r="B79" s="242" t="s">
        <v>2652</v>
      </c>
      <c r="C79" s="242" t="s">
        <v>2652</v>
      </c>
      <c r="D79" s="242" t="s">
        <v>1220</v>
      </c>
      <c r="E79" s="242" t="s">
        <v>825</v>
      </c>
      <c r="F79" s="242" t="s">
        <v>14357</v>
      </c>
      <c r="G79" s="242"/>
      <c r="H79" s="242" t="s">
        <v>1899</v>
      </c>
      <c r="I79" s="242" t="s">
        <v>15240</v>
      </c>
      <c r="J79" s="243" t="str">
        <f t="shared" si="3"/>
        <v>GoldGreat Wall Precious Metals Co., Ltd. of CBPM</v>
      </c>
      <c r="K79" s="243" t="str">
        <f t="shared" si="4"/>
        <v>GoldGreat Wall Precious Metals Co., Ltd. of CBPM</v>
      </c>
    </row>
    <row r="80" spans="1:11">
      <c r="A80" s="242" t="s">
        <v>1250</v>
      </c>
      <c r="B80" s="242" t="s">
        <v>1934</v>
      </c>
      <c r="C80" s="242" t="s">
        <v>768</v>
      </c>
      <c r="D80" s="242" t="s">
        <v>1220</v>
      </c>
      <c r="E80" s="242" t="s">
        <v>769</v>
      </c>
      <c r="F80" s="242" t="s">
        <v>14357</v>
      </c>
      <c r="G80" s="242"/>
      <c r="H80" s="242" t="s">
        <v>1933</v>
      </c>
      <c r="I80" s="242" t="s">
        <v>15238</v>
      </c>
      <c r="J80" s="243" t="str">
        <f t="shared" si="3"/>
        <v>GoldGuangdong Gaoyao Co</v>
      </c>
      <c r="K80" s="243" t="str">
        <f t="shared" si="4"/>
        <v>GoldGuangdong Gaoyao Co</v>
      </c>
    </row>
    <row r="81" spans="1:11">
      <c r="A81" s="242" t="s">
        <v>1250</v>
      </c>
      <c r="B81" s="242" t="s">
        <v>768</v>
      </c>
      <c r="C81" s="242" t="s">
        <v>768</v>
      </c>
      <c r="D81" s="242" t="s">
        <v>1220</v>
      </c>
      <c r="E81" s="242" t="s">
        <v>769</v>
      </c>
      <c r="F81" s="242" t="s">
        <v>14357</v>
      </c>
      <c r="G81" s="242"/>
      <c r="H81" s="242" t="s">
        <v>1933</v>
      </c>
      <c r="I81" s="242" t="s">
        <v>15238</v>
      </c>
      <c r="J81" s="243" t="str">
        <f t="shared" si="3"/>
        <v>GoldGuangdong Jinding Gold Limited</v>
      </c>
      <c r="K81" s="243" t="str">
        <f t="shared" si="4"/>
        <v>GoldGuangdong Jinding Gold Limited</v>
      </c>
    </row>
    <row r="82" spans="1:11">
      <c r="A82" s="242" t="s">
        <v>1250</v>
      </c>
      <c r="B82" s="242" t="s">
        <v>2918</v>
      </c>
      <c r="C82" s="242" t="s">
        <v>3189</v>
      </c>
      <c r="D82" s="242" t="s">
        <v>1226</v>
      </c>
      <c r="E82" s="242" t="s">
        <v>2919</v>
      </c>
      <c r="F82" s="242" t="s">
        <v>14357</v>
      </c>
      <c r="G82" s="242"/>
      <c r="H82" s="242" t="s">
        <v>2920</v>
      </c>
      <c r="I82" s="242" t="s">
        <v>2921</v>
      </c>
      <c r="J82" s="243" t="str">
        <f t="shared" si="3"/>
        <v>GoldGujarat Gold Centre</v>
      </c>
      <c r="K82" s="243" t="str">
        <f t="shared" si="4"/>
        <v>GoldGujarat Gold Centre</v>
      </c>
    </row>
    <row r="83" spans="1:11">
      <c r="A83" s="242" t="s">
        <v>1250</v>
      </c>
      <c r="B83" s="242" t="s">
        <v>1821</v>
      </c>
      <c r="C83" s="242" t="s">
        <v>1821</v>
      </c>
      <c r="D83" s="242" t="s">
        <v>1220</v>
      </c>
      <c r="E83" s="242" t="s">
        <v>1822</v>
      </c>
      <c r="F83" s="242" t="s">
        <v>14357</v>
      </c>
      <c r="G83" s="242"/>
      <c r="H83" s="242" t="s">
        <v>1823</v>
      </c>
      <c r="I83" s="242" t="s">
        <v>15234</v>
      </c>
      <c r="J83" s="243" t="str">
        <f t="shared" si="3"/>
        <v>GoldGuoda Safina High-Tech Environmental Refinery Co., Ltd.</v>
      </c>
      <c r="K83" s="243" t="str">
        <f t="shared" si="4"/>
        <v>GoldGuoda Safina High-Tech Environmental Refinery Co., Ltd.</v>
      </c>
    </row>
    <row r="84" spans="1:11">
      <c r="A84" s="242" t="s">
        <v>1250</v>
      </c>
      <c r="B84" s="242" t="s">
        <v>457</v>
      </c>
      <c r="C84" s="242" t="s">
        <v>457</v>
      </c>
      <c r="D84" s="242" t="s">
        <v>1220</v>
      </c>
      <c r="E84" s="242" t="s">
        <v>458</v>
      </c>
      <c r="F84" s="242" t="s">
        <v>14357</v>
      </c>
      <c r="G84" s="242"/>
      <c r="H84" s="242" t="s">
        <v>1825</v>
      </c>
      <c r="I84" s="242" t="s">
        <v>15230</v>
      </c>
      <c r="J84" s="243" t="str">
        <f t="shared" si="3"/>
        <v>GoldHangzhou Fuchunjiang Smelting Co., Ltd.</v>
      </c>
      <c r="K84" s="243" t="str">
        <f t="shared" si="4"/>
        <v>GoldHangzhou Fuchunjiang Smelting Co., Ltd.</v>
      </c>
    </row>
    <row r="85" spans="1:11">
      <c r="A85" s="242" t="s">
        <v>1250</v>
      </c>
      <c r="B85" s="242" t="s">
        <v>3190</v>
      </c>
      <c r="C85" s="242" t="s">
        <v>3190</v>
      </c>
      <c r="D85" s="242" t="s">
        <v>1231</v>
      </c>
      <c r="E85" s="242" t="s">
        <v>3191</v>
      </c>
      <c r="F85" s="242" t="s">
        <v>14357</v>
      </c>
      <c r="G85" s="242"/>
      <c r="H85" s="242" t="s">
        <v>3192</v>
      </c>
      <c r="I85" s="242" t="s">
        <v>13931</v>
      </c>
      <c r="J85" s="243" t="str">
        <f t="shared" si="3"/>
        <v>GoldHeeSung Metal Ltd.</v>
      </c>
      <c r="K85" s="243" t="str">
        <f t="shared" si="4"/>
        <v>GoldHeeSung Metal Ltd.</v>
      </c>
    </row>
    <row r="86" spans="1:11">
      <c r="A86" s="242" t="s">
        <v>1250</v>
      </c>
      <c r="B86" s="242" t="s">
        <v>1156</v>
      </c>
      <c r="C86" s="242" t="s">
        <v>1156</v>
      </c>
      <c r="D86" s="242" t="s">
        <v>1221</v>
      </c>
      <c r="E86" s="242" t="s">
        <v>770</v>
      </c>
      <c r="F86" s="242" t="s">
        <v>14357</v>
      </c>
      <c r="G86" s="242"/>
      <c r="H86" s="242" t="s">
        <v>1779</v>
      </c>
      <c r="I86" s="242" t="s">
        <v>1780</v>
      </c>
      <c r="J86" s="243" t="str">
        <f t="shared" si="3"/>
        <v>GoldHeimerle + Meule GmbH</v>
      </c>
      <c r="K86" s="243" t="str">
        <f t="shared" si="4"/>
        <v>GoldHeimerle + Meule GmbH</v>
      </c>
    </row>
    <row r="87" spans="1:11">
      <c r="A87" s="242" t="s">
        <v>1250</v>
      </c>
      <c r="B87" s="242" t="s">
        <v>15490</v>
      </c>
      <c r="C87" s="242" t="s">
        <v>1455</v>
      </c>
      <c r="D87" s="242" t="s">
        <v>1220</v>
      </c>
      <c r="E87" s="242" t="s">
        <v>838</v>
      </c>
      <c r="F87" s="242" t="s">
        <v>14357</v>
      </c>
      <c r="G87" s="242"/>
      <c r="H87" s="242" t="s">
        <v>1928</v>
      </c>
      <c r="I87" s="242" t="s">
        <v>15235</v>
      </c>
      <c r="J87" s="243" t="str">
        <f t="shared" si="3"/>
        <v>GoldHenan Zhongyuan Gold Refinery Co., Ltd.</v>
      </c>
      <c r="K87" s="243" t="str">
        <f t="shared" si="4"/>
        <v>GoldHenan Zhongyuan Gold Refinery Co., Ltd.</v>
      </c>
    </row>
    <row r="88" spans="1:11">
      <c r="A88" s="242" t="s">
        <v>1250</v>
      </c>
      <c r="B88" s="242" t="s">
        <v>15491</v>
      </c>
      <c r="C88" s="242" t="s">
        <v>1455</v>
      </c>
      <c r="D88" s="242" t="s">
        <v>1220</v>
      </c>
      <c r="E88" s="242" t="s">
        <v>838</v>
      </c>
      <c r="F88" s="242" t="s">
        <v>14357</v>
      </c>
      <c r="G88" s="242"/>
      <c r="H88" s="242" t="s">
        <v>1928</v>
      </c>
      <c r="I88" s="242" t="s">
        <v>15235</v>
      </c>
      <c r="J88" s="243" t="str">
        <f t="shared" si="3"/>
        <v>GoldHenan Zhongyuan Gold Smelter of Zhongjin Gold Co. Ltd.</v>
      </c>
      <c r="K88" s="243" t="str">
        <f t="shared" si="4"/>
        <v>GoldHenan Zhongyuan Gold Smelter of Zhongjin Gold Co. Ltd.</v>
      </c>
    </row>
    <row r="89" spans="1:11">
      <c r="A89" s="242" t="s">
        <v>1250</v>
      </c>
      <c r="B89" s="242" t="s">
        <v>15492</v>
      </c>
      <c r="C89" s="242" t="s">
        <v>1455</v>
      </c>
      <c r="D89" s="242" t="s">
        <v>1220</v>
      </c>
      <c r="E89" s="242" t="s">
        <v>838</v>
      </c>
      <c r="F89" s="242" t="s">
        <v>14357</v>
      </c>
      <c r="G89" s="242"/>
      <c r="H89" s="242" t="s">
        <v>1928</v>
      </c>
      <c r="I89" s="242" t="s">
        <v>15235</v>
      </c>
      <c r="J89" s="243" t="str">
        <f t="shared" si="3"/>
        <v>GoldHenan Zhongyuan Gold Smelter of Zhongjin Gold Corporation Limited</v>
      </c>
      <c r="K89" s="243" t="str">
        <f t="shared" si="4"/>
        <v>GoldHenan Zhongyuan Gold Smelter of Zhongjin Gold Corporation Limited</v>
      </c>
    </row>
    <row r="90" spans="1:11">
      <c r="A90" s="242" t="s">
        <v>1250</v>
      </c>
      <c r="B90" s="242" t="s">
        <v>58</v>
      </c>
      <c r="C90" s="242" t="s">
        <v>3193</v>
      </c>
      <c r="D90" s="242" t="s">
        <v>1220</v>
      </c>
      <c r="E90" s="242" t="s">
        <v>771</v>
      </c>
      <c r="F90" s="242" t="s">
        <v>14357</v>
      </c>
      <c r="G90" s="242"/>
      <c r="H90" s="242" t="s">
        <v>1826</v>
      </c>
      <c r="I90" s="242" t="s">
        <v>15475</v>
      </c>
      <c r="J90" s="243" t="str">
        <f t="shared" si="3"/>
        <v>GoldHeraeus Ltd. Hong Kong</v>
      </c>
      <c r="K90" s="243" t="str">
        <f t="shared" si="4"/>
        <v>GoldHeraeus Ltd. Hong Kong</v>
      </c>
    </row>
    <row r="91" spans="1:11">
      <c r="A91" s="242" t="s">
        <v>1250</v>
      </c>
      <c r="B91" s="242" t="s">
        <v>3193</v>
      </c>
      <c r="C91" s="242" t="s">
        <v>3193</v>
      </c>
      <c r="D91" s="242" t="s">
        <v>1220</v>
      </c>
      <c r="E91" s="242" t="s">
        <v>771</v>
      </c>
      <c r="F91" s="242" t="s">
        <v>14357</v>
      </c>
      <c r="G91" s="242"/>
      <c r="H91" s="242" t="s">
        <v>1826</v>
      </c>
      <c r="I91" s="242" t="s">
        <v>15475</v>
      </c>
      <c r="J91" s="243" t="str">
        <f t="shared" si="3"/>
        <v>GoldHeraeus Metals Hong Kong Ltd.</v>
      </c>
      <c r="K91" s="243" t="str">
        <f t="shared" si="4"/>
        <v>GoldHeraeus Metals Hong Kong Ltd.</v>
      </c>
    </row>
    <row r="92" spans="1:11">
      <c r="A92" s="242" t="s">
        <v>1250</v>
      </c>
      <c r="B92" s="242" t="s">
        <v>1353</v>
      </c>
      <c r="C92" s="242" t="s">
        <v>1353</v>
      </c>
      <c r="D92" s="242" t="s">
        <v>1221</v>
      </c>
      <c r="E92" s="242" t="s">
        <v>772</v>
      </c>
      <c r="F92" s="242" t="s">
        <v>14357</v>
      </c>
      <c r="G92" s="242"/>
      <c r="H92" s="242" t="s">
        <v>1827</v>
      </c>
      <c r="I92" s="242" t="s">
        <v>4944</v>
      </c>
      <c r="J92" s="243" t="str">
        <f t="shared" si="3"/>
        <v>GoldHeraeus Precious Metals GmbH &amp; Co. KG</v>
      </c>
      <c r="K92" s="243" t="str">
        <f t="shared" si="4"/>
        <v>GoldHeraeus Precious Metals GmbH &amp; Co. KG</v>
      </c>
    </row>
    <row r="93" spans="1:11">
      <c r="A93" s="242" t="s">
        <v>1250</v>
      </c>
      <c r="B93" s="242" t="s">
        <v>2647</v>
      </c>
      <c r="C93" s="242" t="s">
        <v>2647</v>
      </c>
      <c r="D93" s="242" t="s">
        <v>1220</v>
      </c>
      <c r="E93" s="242" t="s">
        <v>773</v>
      </c>
      <c r="F93" s="242" t="s">
        <v>14357</v>
      </c>
      <c r="G93" s="242"/>
      <c r="H93" s="242" t="s">
        <v>2541</v>
      </c>
      <c r="I93" s="242" t="s">
        <v>15237</v>
      </c>
      <c r="J93" s="243" t="str">
        <f t="shared" si="3"/>
        <v>GoldHunan Chenzhou Mining Co., Ltd.</v>
      </c>
      <c r="K93" s="243" t="str">
        <f t="shared" si="4"/>
        <v>GoldHunan Chenzhou Mining Co., Ltd.</v>
      </c>
    </row>
    <row r="94" spans="1:11">
      <c r="A94" s="242" t="s">
        <v>1250</v>
      </c>
      <c r="B94" s="242" t="s">
        <v>1509</v>
      </c>
      <c r="C94" s="242" t="s">
        <v>2647</v>
      </c>
      <c r="D94" s="242" t="s">
        <v>1220</v>
      </c>
      <c r="E94" s="242" t="s">
        <v>773</v>
      </c>
      <c r="F94" s="242" t="s">
        <v>14357</v>
      </c>
      <c r="G94" s="242"/>
      <c r="H94" s="242" t="s">
        <v>2541</v>
      </c>
      <c r="I94" s="242" t="s">
        <v>15237</v>
      </c>
      <c r="J94" s="243" t="str">
        <f t="shared" si="3"/>
        <v>GoldHunan Chenzhou Mining Group Co., Ltd.</v>
      </c>
      <c r="K94" s="243" t="str">
        <f t="shared" si="4"/>
        <v>GoldHunan Chenzhou Mining Group Co., Ltd.</v>
      </c>
    </row>
    <row r="95" spans="1:11">
      <c r="A95" s="242" t="s">
        <v>1250</v>
      </c>
      <c r="B95" s="242" t="s">
        <v>1829</v>
      </c>
      <c r="C95" s="242" t="s">
        <v>2647</v>
      </c>
      <c r="D95" s="242" t="s">
        <v>1220</v>
      </c>
      <c r="E95" s="242" t="s">
        <v>773</v>
      </c>
      <c r="F95" s="242" t="s">
        <v>14357</v>
      </c>
      <c r="G95" s="242"/>
      <c r="H95" s="242" t="s">
        <v>2541</v>
      </c>
      <c r="I95" s="242" t="s">
        <v>15237</v>
      </c>
      <c r="J95" s="243" t="str">
        <f t="shared" si="3"/>
        <v>GoldHunan Chenzhou Mining Industry Co. Ltd.</v>
      </c>
      <c r="K95" s="243" t="str">
        <f t="shared" si="4"/>
        <v>GoldHunan Chenzhou Mining Industry Co. Ltd.</v>
      </c>
    </row>
    <row r="96" spans="1:11">
      <c r="A96" s="242" t="s">
        <v>1250</v>
      </c>
      <c r="B96" s="242" t="s">
        <v>14287</v>
      </c>
      <c r="C96" s="242" t="s">
        <v>14287</v>
      </c>
      <c r="D96" s="242" t="s">
        <v>1220</v>
      </c>
      <c r="E96" s="242" t="s">
        <v>14288</v>
      </c>
      <c r="F96" s="242" t="s">
        <v>14357</v>
      </c>
      <c r="G96" s="242"/>
      <c r="H96" s="242" t="s">
        <v>2025</v>
      </c>
      <c r="I96" s="242" t="s">
        <v>15237</v>
      </c>
      <c r="J96" s="243" t="str">
        <f t="shared" si="3"/>
        <v>GoldHunan Guiyang yinxing Nonferrous Smelting Co., Ltd.</v>
      </c>
      <c r="K96" s="243" t="str">
        <f t="shared" si="4"/>
        <v>GoldHunan Guiyang yinxing Nonferrous Smelting Co., Ltd.</v>
      </c>
    </row>
    <row r="97" spans="1:11">
      <c r="A97" s="242" t="s">
        <v>1250</v>
      </c>
      <c r="B97" s="242" t="s">
        <v>14289</v>
      </c>
      <c r="C97" s="242" t="s">
        <v>14287</v>
      </c>
      <c r="D97" s="242" t="s">
        <v>1220</v>
      </c>
      <c r="E97" s="242" t="s">
        <v>14288</v>
      </c>
      <c r="F97" s="242" t="s">
        <v>14357</v>
      </c>
      <c r="G97" s="242"/>
      <c r="H97" s="242" t="s">
        <v>2025</v>
      </c>
      <c r="I97" s="242" t="s">
        <v>15237</v>
      </c>
      <c r="J97" s="243" t="str">
        <f t="shared" si="3"/>
        <v>GoldHunan Yu Teng Non-Ferrous Metals Co., Ltd.</v>
      </c>
      <c r="K97" s="243" t="str">
        <f t="shared" si="4"/>
        <v>GoldHunan Yu Teng Non-Ferrous Metals Co., Ltd.</v>
      </c>
    </row>
    <row r="98" spans="1:11">
      <c r="A98" s="242" t="s">
        <v>1250</v>
      </c>
      <c r="B98" s="242" t="s">
        <v>3194</v>
      </c>
      <c r="C98" s="242" t="s">
        <v>3194</v>
      </c>
      <c r="D98" s="242" t="s">
        <v>1231</v>
      </c>
      <c r="E98" s="242" t="s">
        <v>774</v>
      </c>
      <c r="F98" s="242" t="s">
        <v>14357</v>
      </c>
      <c r="G98" s="242"/>
      <c r="H98" s="242" t="s">
        <v>1830</v>
      </c>
      <c r="I98" s="242" t="s">
        <v>13936</v>
      </c>
      <c r="J98" s="243" t="str">
        <f t="shared" si="3"/>
        <v>GoldHwaSeong CJ CO., LTD.</v>
      </c>
      <c r="K98" s="243" t="str">
        <f t="shared" si="4"/>
        <v>GoldHwaSeong CJ CO., LTD.</v>
      </c>
    </row>
    <row r="99" spans="1:11">
      <c r="A99" s="242" t="s">
        <v>1250</v>
      </c>
      <c r="B99" s="242" t="s">
        <v>2922</v>
      </c>
      <c r="C99" s="242" t="s">
        <v>2922</v>
      </c>
      <c r="D99" s="242" t="s">
        <v>1220</v>
      </c>
      <c r="E99" s="242" t="s">
        <v>775</v>
      </c>
      <c r="F99" s="242" t="s">
        <v>14357</v>
      </c>
      <c r="G99" s="242"/>
      <c r="H99" s="242" t="s">
        <v>1831</v>
      </c>
      <c r="I99" s="242" t="s">
        <v>15216</v>
      </c>
      <c r="J99" s="243" t="str">
        <f t="shared" si="3"/>
        <v>GoldInner Mongolia Qiankun Gold and Silver Refinery Share Co., Ltd.</v>
      </c>
      <c r="K99" s="243" t="str">
        <f t="shared" si="4"/>
        <v>GoldInner Mongolia Qiankun Gold and Silver Refinery Share Co., Ltd.</v>
      </c>
    </row>
    <row r="100" spans="1:11">
      <c r="A100" s="242" t="s">
        <v>1250</v>
      </c>
      <c r="B100" s="242" t="s">
        <v>15405</v>
      </c>
      <c r="C100" s="242" t="s">
        <v>15405</v>
      </c>
      <c r="D100" s="242" t="s">
        <v>1212</v>
      </c>
      <c r="E100" s="242" t="s">
        <v>15406</v>
      </c>
      <c r="F100" s="242" t="s">
        <v>14357</v>
      </c>
      <c r="G100" s="242"/>
      <c r="H100" s="242" t="s">
        <v>1947</v>
      </c>
      <c r="I100" s="242" t="s">
        <v>3272</v>
      </c>
      <c r="J100" s="243" t="str">
        <f t="shared" si="3"/>
        <v>GoldInternational Precious Metal Refiners</v>
      </c>
      <c r="K100" s="243" t="str">
        <f t="shared" si="4"/>
        <v>GoldInternational Precious Metal Refiners</v>
      </c>
    </row>
    <row r="101" spans="1:11">
      <c r="A101" s="242" t="s">
        <v>1250</v>
      </c>
      <c r="B101" s="242" t="s">
        <v>1354</v>
      </c>
      <c r="C101" s="242" t="s">
        <v>1354</v>
      </c>
      <c r="D101" s="242" t="s">
        <v>1228</v>
      </c>
      <c r="E101" s="242" t="s">
        <v>776</v>
      </c>
      <c r="F101" s="242" t="s">
        <v>14357</v>
      </c>
      <c r="G101" s="242"/>
      <c r="H101" s="242" t="s">
        <v>1832</v>
      </c>
      <c r="I101" s="242" t="s">
        <v>1818</v>
      </c>
      <c r="J101" s="243" t="str">
        <f t="shared" si="3"/>
        <v>GoldIshifuku Metal Industry Co., Ltd.</v>
      </c>
      <c r="K101" s="243" t="str">
        <f t="shared" si="4"/>
        <v>GoldIshifuku Metal Industry Co., Ltd.</v>
      </c>
    </row>
    <row r="102" spans="1:11">
      <c r="A102" s="242" t="s">
        <v>1250</v>
      </c>
      <c r="B102" s="242" t="s">
        <v>1361</v>
      </c>
      <c r="C102" s="242" t="s">
        <v>1361</v>
      </c>
      <c r="D102" s="242" t="s">
        <v>1005</v>
      </c>
      <c r="E102" s="242" t="s">
        <v>777</v>
      </c>
      <c r="F102" s="242" t="s">
        <v>14357</v>
      </c>
      <c r="G102" s="242"/>
      <c r="H102" s="242" t="s">
        <v>1833</v>
      </c>
      <c r="I102" s="242" t="s">
        <v>12140</v>
      </c>
      <c r="J102" s="243" t="str">
        <f t="shared" si="3"/>
        <v>GoldIstanbul Gold Refinery</v>
      </c>
      <c r="K102" s="243" t="str">
        <f t="shared" si="4"/>
        <v>GoldIstanbul Gold Refinery</v>
      </c>
    </row>
    <row r="103" spans="1:11">
      <c r="A103" s="242" t="s">
        <v>1250</v>
      </c>
      <c r="B103" s="242" t="s">
        <v>3195</v>
      </c>
      <c r="C103" s="242" t="s">
        <v>3195</v>
      </c>
      <c r="D103" s="242" t="s">
        <v>1227</v>
      </c>
      <c r="E103" s="242" t="s">
        <v>3196</v>
      </c>
      <c r="F103" s="242" t="s">
        <v>14357</v>
      </c>
      <c r="G103" s="242"/>
      <c r="H103" s="242" t="s">
        <v>1806</v>
      </c>
      <c r="I103" s="242" t="s">
        <v>7238</v>
      </c>
      <c r="J103" s="243" t="str">
        <f t="shared" si="3"/>
        <v>GoldItalpreziosi</v>
      </c>
      <c r="K103" s="243" t="str">
        <f t="shared" si="4"/>
        <v>GoldItalpreziosi</v>
      </c>
    </row>
    <row r="104" spans="1:11">
      <c r="A104" s="242" t="s">
        <v>1250</v>
      </c>
      <c r="B104" s="242" t="s">
        <v>1024</v>
      </c>
      <c r="C104" s="242" t="s">
        <v>1024</v>
      </c>
      <c r="D104" s="242" t="s">
        <v>1228</v>
      </c>
      <c r="E104" s="242" t="s">
        <v>778</v>
      </c>
      <c r="F104" s="242" t="s">
        <v>14357</v>
      </c>
      <c r="G104" s="242"/>
      <c r="H104" s="242" t="s">
        <v>1834</v>
      </c>
      <c r="I104" s="242" t="s">
        <v>1834</v>
      </c>
      <c r="J104" s="243" t="str">
        <f t="shared" si="3"/>
        <v>GoldJapan Mint</v>
      </c>
      <c r="K104" s="243" t="str">
        <f t="shared" si="4"/>
        <v>GoldJapan Mint</v>
      </c>
    </row>
    <row r="105" spans="1:11">
      <c r="A105" s="242" t="s">
        <v>1250</v>
      </c>
      <c r="B105" s="242" t="s">
        <v>1836</v>
      </c>
      <c r="C105" s="242" t="s">
        <v>2923</v>
      </c>
      <c r="D105" s="242" t="s">
        <v>1220</v>
      </c>
      <c r="E105" s="242" t="s">
        <v>779</v>
      </c>
      <c r="F105" s="242" t="s">
        <v>14357</v>
      </c>
      <c r="G105" s="242"/>
      <c r="H105" s="242" t="s">
        <v>1835</v>
      </c>
      <c r="I105" s="242" t="s">
        <v>15233</v>
      </c>
      <c r="J105" s="243" t="str">
        <f t="shared" si="3"/>
        <v>GoldJCC</v>
      </c>
      <c r="K105" s="243" t="str">
        <f t="shared" si="4"/>
        <v>GoldJCC</v>
      </c>
    </row>
    <row r="106" spans="1:11">
      <c r="A106" s="242" t="s">
        <v>1250</v>
      </c>
      <c r="B106" s="242" t="s">
        <v>2923</v>
      </c>
      <c r="C106" s="242" t="s">
        <v>2923</v>
      </c>
      <c r="D106" s="242" t="s">
        <v>1220</v>
      </c>
      <c r="E106" s="242" t="s">
        <v>779</v>
      </c>
      <c r="F106" s="242" t="s">
        <v>14357</v>
      </c>
      <c r="G106" s="242"/>
      <c r="H106" s="242" t="s">
        <v>1835</v>
      </c>
      <c r="I106" s="242" t="s">
        <v>15233</v>
      </c>
      <c r="J106" s="243" t="str">
        <f t="shared" si="3"/>
        <v>GoldJiangxi Copper Co., Ltd.</v>
      </c>
      <c r="K106" s="243" t="str">
        <f t="shared" si="4"/>
        <v>GoldJiangxi Copper Co., Ltd.</v>
      </c>
    </row>
    <row r="107" spans="1:11">
      <c r="A107" s="242" t="s">
        <v>1250</v>
      </c>
      <c r="B107" s="242" t="s">
        <v>1136</v>
      </c>
      <c r="C107" s="242" t="s">
        <v>2908</v>
      </c>
      <c r="D107" s="242" t="s">
        <v>1217</v>
      </c>
      <c r="E107" s="242" t="s">
        <v>781</v>
      </c>
      <c r="F107" s="242" t="s">
        <v>14357</v>
      </c>
      <c r="G107" s="242"/>
      <c r="H107" s="242" t="s">
        <v>1840</v>
      </c>
      <c r="I107" s="242" t="s">
        <v>1841</v>
      </c>
      <c r="J107" s="243" t="str">
        <f t="shared" si="3"/>
        <v>GoldJohnson Matthey Canada</v>
      </c>
      <c r="K107" s="243" t="str">
        <f t="shared" si="4"/>
        <v>GoldJohnson Matthey Canada</v>
      </c>
    </row>
    <row r="108" spans="1:11">
      <c r="A108" s="242" t="s">
        <v>1250</v>
      </c>
      <c r="B108" s="242" t="s">
        <v>2555</v>
      </c>
      <c r="C108" s="242" t="s">
        <v>2630</v>
      </c>
      <c r="D108" s="242" t="s">
        <v>3092</v>
      </c>
      <c r="E108" s="242" t="s">
        <v>780</v>
      </c>
      <c r="F108" s="242" t="s">
        <v>14357</v>
      </c>
      <c r="G108" s="242"/>
      <c r="H108" s="242" t="s">
        <v>1837</v>
      </c>
      <c r="I108" s="242" t="s">
        <v>1838</v>
      </c>
      <c r="J108" s="243" t="str">
        <f t="shared" si="3"/>
        <v>GoldJohnson Matthey Inc.</v>
      </c>
      <c r="K108" s="243" t="str">
        <f t="shared" si="4"/>
        <v>GoldJohnson Matthey Inc.</v>
      </c>
    </row>
    <row r="109" spans="1:11">
      <c r="A109" s="242" t="s">
        <v>1250</v>
      </c>
      <c r="B109" s="242" t="s">
        <v>1839</v>
      </c>
      <c r="C109" s="242" t="s">
        <v>2630</v>
      </c>
      <c r="D109" s="242" t="s">
        <v>3092</v>
      </c>
      <c r="E109" s="242" t="s">
        <v>780</v>
      </c>
      <c r="F109" s="242" t="s">
        <v>14357</v>
      </c>
      <c r="G109" s="242"/>
      <c r="H109" s="242" t="s">
        <v>1837</v>
      </c>
      <c r="I109" s="242" t="s">
        <v>1838</v>
      </c>
      <c r="J109" s="243" t="str">
        <f t="shared" si="3"/>
        <v>GoldJohnson Matthey Inc. (USA)</v>
      </c>
      <c r="K109" s="243" t="str">
        <f t="shared" si="4"/>
        <v>GoldJohnson Matthey Inc. (USA)</v>
      </c>
    </row>
    <row r="110" spans="1:11">
      <c r="A110" s="242" t="s">
        <v>1250</v>
      </c>
      <c r="B110" s="242" t="s">
        <v>2556</v>
      </c>
      <c r="C110" s="242" t="s">
        <v>2908</v>
      </c>
      <c r="D110" s="242" t="s">
        <v>1217</v>
      </c>
      <c r="E110" s="242" t="s">
        <v>781</v>
      </c>
      <c r="F110" s="242" t="s">
        <v>14357</v>
      </c>
      <c r="G110" s="242"/>
      <c r="H110" s="242" t="s">
        <v>1840</v>
      </c>
      <c r="I110" s="242" t="s">
        <v>1841</v>
      </c>
      <c r="J110" s="243" t="str">
        <f t="shared" si="3"/>
        <v>GoldJohnson Matthey Limited</v>
      </c>
      <c r="K110" s="243" t="str">
        <f t="shared" si="4"/>
        <v>GoldJohnson Matthey Limited</v>
      </c>
    </row>
    <row r="111" spans="1:11">
      <c r="A111" s="242" t="s">
        <v>1250</v>
      </c>
      <c r="B111" s="242" t="s">
        <v>1025</v>
      </c>
      <c r="C111" s="242" t="s">
        <v>1025</v>
      </c>
      <c r="D111" s="242" t="s">
        <v>999</v>
      </c>
      <c r="E111" s="242" t="s">
        <v>782</v>
      </c>
      <c r="F111" s="242" t="s">
        <v>14357</v>
      </c>
      <c r="G111" s="242"/>
      <c r="H111" s="242" t="s">
        <v>1842</v>
      </c>
      <c r="I111" s="242" t="s">
        <v>10815</v>
      </c>
      <c r="J111" s="243" t="str">
        <f t="shared" si="3"/>
        <v>GoldJSC Ekaterinburg Non-Ferrous Metal Processing Plant</v>
      </c>
      <c r="K111" s="243" t="str">
        <f t="shared" si="4"/>
        <v>GoldJSC Ekaterinburg Non-Ferrous Metal Processing Plant</v>
      </c>
    </row>
    <row r="112" spans="1:11">
      <c r="A112" s="242" t="s">
        <v>1250</v>
      </c>
      <c r="B112" s="242" t="s">
        <v>1550</v>
      </c>
      <c r="C112" s="242" t="s">
        <v>1550</v>
      </c>
      <c r="D112" s="242" t="s">
        <v>999</v>
      </c>
      <c r="E112" s="242" t="s">
        <v>783</v>
      </c>
      <c r="F112" s="242" t="s">
        <v>14357</v>
      </c>
      <c r="G112" s="242"/>
      <c r="H112" s="242" t="s">
        <v>1842</v>
      </c>
      <c r="I112" s="242" t="s">
        <v>10815</v>
      </c>
      <c r="J112" s="243" t="str">
        <f t="shared" si="3"/>
        <v>GoldJSC Uralelectromed</v>
      </c>
      <c r="K112" s="243" t="str">
        <f t="shared" si="4"/>
        <v>GoldJSC Uralelectromed</v>
      </c>
    </row>
    <row r="113" spans="1:11">
      <c r="A113" s="242" t="s">
        <v>1250</v>
      </c>
      <c r="B113" s="242" t="s">
        <v>59</v>
      </c>
      <c r="C113" s="242" t="s">
        <v>59</v>
      </c>
      <c r="D113" s="242" t="s">
        <v>1228</v>
      </c>
      <c r="E113" s="242" t="s">
        <v>784</v>
      </c>
      <c r="F113" s="242" t="s">
        <v>14357</v>
      </c>
      <c r="G113" s="242"/>
      <c r="H113" s="242" t="s">
        <v>3000</v>
      </c>
      <c r="I113" s="242" t="s">
        <v>7432</v>
      </c>
      <c r="J113" s="243" t="str">
        <f t="shared" si="3"/>
        <v>GoldJX Nippon Mining &amp; Metals Co., Ltd.</v>
      </c>
      <c r="K113" s="243" t="str">
        <f t="shared" si="4"/>
        <v>GoldJX Nippon Mining &amp; Metals Co., Ltd.</v>
      </c>
    </row>
    <row r="114" spans="1:11">
      <c r="A114" s="242" t="s">
        <v>1250</v>
      </c>
      <c r="B114" s="242" t="s">
        <v>1950</v>
      </c>
      <c r="C114" s="242" t="s">
        <v>1950</v>
      </c>
      <c r="D114" s="242" t="s">
        <v>1212</v>
      </c>
      <c r="E114" s="242" t="s">
        <v>1951</v>
      </c>
      <c r="F114" s="242" t="s">
        <v>14357</v>
      </c>
      <c r="G114" s="242"/>
      <c r="H114" s="242" t="s">
        <v>1947</v>
      </c>
      <c r="I114" s="242" t="s">
        <v>3272</v>
      </c>
      <c r="J114" s="243" t="str">
        <f t="shared" si="3"/>
        <v>GoldKaloti Precious Metals</v>
      </c>
      <c r="K114" s="243" t="str">
        <f t="shared" si="4"/>
        <v>GoldKaloti Precious Metals</v>
      </c>
    </row>
    <row r="115" spans="1:11">
      <c r="A115" s="242" t="s">
        <v>1250</v>
      </c>
      <c r="B115" s="242" t="s">
        <v>2621</v>
      </c>
      <c r="C115" s="242" t="s">
        <v>2621</v>
      </c>
      <c r="D115" s="242" t="s">
        <v>1229</v>
      </c>
      <c r="E115" s="242" t="s">
        <v>2622</v>
      </c>
      <c r="F115" s="242" t="s">
        <v>14357</v>
      </c>
      <c r="G115" s="242"/>
      <c r="H115" s="242" t="s">
        <v>2623</v>
      </c>
      <c r="I115" s="242" t="s">
        <v>7826</v>
      </c>
      <c r="J115" s="243" t="str">
        <f t="shared" si="3"/>
        <v>GoldKazakhmys Smelting LLC</v>
      </c>
      <c r="K115" s="243" t="str">
        <f t="shared" si="4"/>
        <v>GoldKazakhmys Smelting LLC</v>
      </c>
    </row>
    <row r="116" spans="1:11">
      <c r="A116" s="242" t="s">
        <v>1250</v>
      </c>
      <c r="B116" s="242" t="s">
        <v>1843</v>
      </c>
      <c r="C116" s="242" t="s">
        <v>1843</v>
      </c>
      <c r="D116" s="242" t="s">
        <v>1229</v>
      </c>
      <c r="E116" s="242" t="s">
        <v>785</v>
      </c>
      <c r="F116" s="242" t="s">
        <v>14357</v>
      </c>
      <c r="G116" s="242"/>
      <c r="H116" s="242" t="s">
        <v>1844</v>
      </c>
      <c r="I116" s="242" t="s">
        <v>7826</v>
      </c>
      <c r="J116" s="243" t="str">
        <f t="shared" si="3"/>
        <v>GoldKazzinc</v>
      </c>
      <c r="K116" s="243" t="str">
        <f t="shared" si="4"/>
        <v>GoldKazzinc</v>
      </c>
    </row>
    <row r="117" spans="1:11">
      <c r="A117" s="242" t="s">
        <v>1250</v>
      </c>
      <c r="B117" s="242" t="s">
        <v>786</v>
      </c>
      <c r="C117" s="242" t="s">
        <v>786</v>
      </c>
      <c r="D117" s="242" t="s">
        <v>3092</v>
      </c>
      <c r="E117" s="242" t="s">
        <v>787</v>
      </c>
      <c r="F117" s="242" t="s">
        <v>14357</v>
      </c>
      <c r="G117" s="242"/>
      <c r="H117" s="242" t="s">
        <v>1845</v>
      </c>
      <c r="I117" s="242" t="s">
        <v>1838</v>
      </c>
      <c r="J117" s="243" t="str">
        <f t="shared" si="3"/>
        <v>GoldKennecott Utah Copper LLC</v>
      </c>
      <c r="K117" s="243" t="str">
        <f t="shared" si="4"/>
        <v>GoldKennecott Utah Copper LLC</v>
      </c>
    </row>
    <row r="118" spans="1:11">
      <c r="A118" s="242" t="s">
        <v>1250</v>
      </c>
      <c r="B118" s="242" t="s">
        <v>3198</v>
      </c>
      <c r="C118" s="242" t="s">
        <v>13732</v>
      </c>
      <c r="D118" s="242" t="s">
        <v>998</v>
      </c>
      <c r="E118" s="242" t="s">
        <v>1528</v>
      </c>
      <c r="F118" s="242" t="s">
        <v>14357</v>
      </c>
      <c r="G118" s="242"/>
      <c r="H118" s="242" t="s">
        <v>1940</v>
      </c>
      <c r="I118" s="242" t="s">
        <v>10366</v>
      </c>
      <c r="J118" s="243" t="str">
        <f t="shared" si="3"/>
        <v>GoldKGHM Polska Miedz S.A.</v>
      </c>
      <c r="K118" s="243" t="str">
        <f t="shared" si="4"/>
        <v>GoldKGHM Polska Miedz S.A.</v>
      </c>
    </row>
    <row r="119" spans="1:11">
      <c r="A119" s="242" t="s">
        <v>1250</v>
      </c>
      <c r="B119" s="242" t="s">
        <v>13732</v>
      </c>
      <c r="C119" s="242" t="s">
        <v>13732</v>
      </c>
      <c r="D119" s="242" t="s">
        <v>998</v>
      </c>
      <c r="E119" s="242" t="s">
        <v>1528</v>
      </c>
      <c r="F119" s="242" t="s">
        <v>14357</v>
      </c>
      <c r="G119" s="242"/>
      <c r="H119" s="242" t="s">
        <v>1940</v>
      </c>
      <c r="I119" s="242" t="s">
        <v>10366</v>
      </c>
      <c r="J119" s="243" t="str">
        <f t="shared" si="3"/>
        <v>GoldKGHM Polska Miedz Spolka Akcyjna</v>
      </c>
      <c r="K119" s="243" t="str">
        <f t="shared" si="4"/>
        <v>GoldKGHM Polska Miedz Spolka Akcyjna</v>
      </c>
    </row>
    <row r="120" spans="1:11">
      <c r="A120" s="242" t="s">
        <v>1250</v>
      </c>
      <c r="B120" s="242" t="s">
        <v>1527</v>
      </c>
      <c r="C120" s="242" t="s">
        <v>13732</v>
      </c>
      <c r="D120" s="242" t="s">
        <v>998</v>
      </c>
      <c r="E120" s="242" t="s">
        <v>1528</v>
      </c>
      <c r="F120" s="242" t="s">
        <v>14357</v>
      </c>
      <c r="G120" s="242"/>
      <c r="H120" s="242" t="s">
        <v>1940</v>
      </c>
      <c r="I120" s="242" t="s">
        <v>10366</v>
      </c>
      <c r="J120" s="243" t="str">
        <f t="shared" si="3"/>
        <v>GoldKGHM Polska Miedź Spółka Akcyjna</v>
      </c>
      <c r="K120" s="243" t="str">
        <f t="shared" si="4"/>
        <v>GoldKGHM Polska Miedź Spółka Akcyjna</v>
      </c>
    </row>
    <row r="121" spans="1:11">
      <c r="A121" s="242" t="s">
        <v>1250</v>
      </c>
      <c r="B121" s="242" t="s">
        <v>2557</v>
      </c>
      <c r="C121" s="242" t="s">
        <v>2557</v>
      </c>
      <c r="D121" s="242" t="s">
        <v>1228</v>
      </c>
      <c r="E121" s="242" t="s">
        <v>788</v>
      </c>
      <c r="F121" s="242" t="s">
        <v>14357</v>
      </c>
      <c r="G121" s="242"/>
      <c r="H121" s="242" t="s">
        <v>1846</v>
      </c>
      <c r="I121" s="242" t="s">
        <v>1818</v>
      </c>
      <c r="J121" s="243" t="str">
        <f t="shared" si="3"/>
        <v>GoldKojima Chemicals Co., Ltd.</v>
      </c>
      <c r="K121" s="243" t="str">
        <f t="shared" si="4"/>
        <v>GoldKojima Chemicals Co., Ltd.</v>
      </c>
    </row>
    <row r="122" spans="1:11">
      <c r="A122" s="242" t="s">
        <v>1250</v>
      </c>
      <c r="B122" s="242" t="s">
        <v>1847</v>
      </c>
      <c r="C122" s="242" t="s">
        <v>2557</v>
      </c>
      <c r="D122" s="242" t="s">
        <v>1228</v>
      </c>
      <c r="E122" s="242" t="s">
        <v>788</v>
      </c>
      <c r="F122" s="242" t="s">
        <v>14357</v>
      </c>
      <c r="G122" s="242"/>
      <c r="H122" s="242" t="s">
        <v>1846</v>
      </c>
      <c r="I122" s="242" t="s">
        <v>1818</v>
      </c>
      <c r="J122" s="243" t="str">
        <f t="shared" si="3"/>
        <v>GoldKojima Kagaku Yakuhin Co., Ltd</v>
      </c>
      <c r="K122" s="243" t="str">
        <f t="shared" si="4"/>
        <v>GoldKojima Kagaku Yakuhin Co., Ltd</v>
      </c>
    </row>
    <row r="123" spans="1:11">
      <c r="A123" s="242" t="s">
        <v>1250</v>
      </c>
      <c r="B123" s="242" t="s">
        <v>2654</v>
      </c>
      <c r="C123" s="242" t="s">
        <v>13732</v>
      </c>
      <c r="D123" s="242" t="s">
        <v>998</v>
      </c>
      <c r="E123" s="242" t="s">
        <v>1528</v>
      </c>
      <c r="F123" s="242" t="s">
        <v>14357</v>
      </c>
      <c r="G123" s="242"/>
      <c r="H123" s="242" t="s">
        <v>1940</v>
      </c>
      <c r="I123" s="242" t="s">
        <v>10366</v>
      </c>
      <c r="J123" s="243" t="str">
        <f t="shared" si="3"/>
        <v>GoldKombinat Gorniczo Hutniczy Miedz Polska Miedz S.A.</v>
      </c>
      <c r="K123" s="243" t="str">
        <f t="shared" si="4"/>
        <v>GoldKombinat Gorniczo Hutniczy Miedz Polska Miedz S.A.</v>
      </c>
    </row>
    <row r="124" spans="1:11">
      <c r="A124" s="242" t="s">
        <v>1250</v>
      </c>
      <c r="B124" s="242" t="s">
        <v>2926</v>
      </c>
      <c r="C124" s="242" t="s">
        <v>2926</v>
      </c>
      <c r="D124" s="242" t="s">
        <v>1231</v>
      </c>
      <c r="E124" s="242" t="s">
        <v>1957</v>
      </c>
      <c r="F124" s="242" t="s">
        <v>14357</v>
      </c>
      <c r="G124" s="242"/>
      <c r="H124" s="242" t="s">
        <v>1958</v>
      </c>
      <c r="I124" s="242" t="s">
        <v>13942</v>
      </c>
      <c r="J124" s="243" t="str">
        <f t="shared" si="3"/>
        <v>GoldKorea Zinc Co., Ltd.</v>
      </c>
      <c r="K124" s="243" t="str">
        <f t="shared" si="4"/>
        <v>GoldKorea Zinc Co., Ltd.</v>
      </c>
    </row>
    <row r="125" spans="1:11">
      <c r="A125" s="242" t="s">
        <v>1250</v>
      </c>
      <c r="B125" s="242" t="s">
        <v>13992</v>
      </c>
      <c r="C125" s="242" t="s">
        <v>786</v>
      </c>
      <c r="D125" s="242" t="s">
        <v>3092</v>
      </c>
      <c r="E125" s="242" t="s">
        <v>787</v>
      </c>
      <c r="F125" s="242" t="s">
        <v>14357</v>
      </c>
      <c r="G125" s="242"/>
      <c r="H125" s="242" t="s">
        <v>1845</v>
      </c>
      <c r="I125" s="242" t="s">
        <v>1838</v>
      </c>
      <c r="J125" s="243" t="str">
        <f t="shared" si="3"/>
        <v>GoldKUC</v>
      </c>
      <c r="K125" s="243" t="str">
        <f t="shared" si="4"/>
        <v>GoldKUC</v>
      </c>
    </row>
    <row r="126" spans="1:11">
      <c r="A126" s="242" t="s">
        <v>1250</v>
      </c>
      <c r="B126" s="242" t="s">
        <v>962</v>
      </c>
      <c r="C126" s="242" t="s">
        <v>962</v>
      </c>
      <c r="D126" s="242" t="s">
        <v>1230</v>
      </c>
      <c r="E126" s="242" t="s">
        <v>789</v>
      </c>
      <c r="F126" s="242" t="s">
        <v>14357</v>
      </c>
      <c r="G126" s="242"/>
      <c r="H126" s="242" t="s">
        <v>1848</v>
      </c>
      <c r="I126" s="242" t="s">
        <v>13925</v>
      </c>
      <c r="J126" s="243" t="str">
        <f t="shared" si="3"/>
        <v>GoldKyrgyzaltyn JSC</v>
      </c>
      <c r="K126" s="243" t="str">
        <f t="shared" si="4"/>
        <v>GoldKyrgyzaltyn JSC</v>
      </c>
    </row>
    <row r="127" spans="1:11">
      <c r="A127" s="242" t="s">
        <v>1250</v>
      </c>
      <c r="B127" s="242" t="s">
        <v>3199</v>
      </c>
      <c r="C127" s="242" t="s">
        <v>3199</v>
      </c>
      <c r="D127" s="242" t="s">
        <v>999</v>
      </c>
      <c r="E127" s="242" t="s">
        <v>3200</v>
      </c>
      <c r="F127" s="242" t="s">
        <v>14357</v>
      </c>
      <c r="G127" s="242"/>
      <c r="H127" s="242" t="s">
        <v>13294</v>
      </c>
      <c r="I127" s="242" t="s">
        <v>10822</v>
      </c>
      <c r="J127" s="243" t="str">
        <f t="shared" si="3"/>
        <v>GoldKyshtym Copper-Electrolytic Plant ZAO</v>
      </c>
      <c r="K127" s="243" t="str">
        <f t="shared" si="4"/>
        <v>GoldKyshtym Copper-Electrolytic Plant ZAO</v>
      </c>
    </row>
    <row r="128" spans="1:11">
      <c r="A128" s="242" t="s">
        <v>1250</v>
      </c>
      <c r="B128" s="242" t="s">
        <v>2655</v>
      </c>
      <c r="C128" s="242" t="s">
        <v>1021</v>
      </c>
      <c r="D128" s="242" t="s">
        <v>1233</v>
      </c>
      <c r="E128" s="242" t="s">
        <v>754</v>
      </c>
      <c r="F128" s="242" t="s">
        <v>14357</v>
      </c>
      <c r="G128" s="242"/>
      <c r="H128" s="242" t="s">
        <v>1796</v>
      </c>
      <c r="I128" s="242" t="s">
        <v>1797</v>
      </c>
      <c r="J128" s="243" t="str">
        <f t="shared" si="3"/>
        <v>GoldLa Caridad</v>
      </c>
      <c r="K128" s="243" t="str">
        <f t="shared" si="4"/>
        <v>GoldLa Caridad</v>
      </c>
    </row>
    <row r="129" spans="1:11">
      <c r="A129" s="242" t="s">
        <v>1250</v>
      </c>
      <c r="B129" s="242" t="s">
        <v>26</v>
      </c>
      <c r="C129" s="242" t="s">
        <v>2573</v>
      </c>
      <c r="D129" s="242" t="s">
        <v>1220</v>
      </c>
      <c r="E129" s="242" t="s">
        <v>826</v>
      </c>
      <c r="F129" s="242" t="s">
        <v>14357</v>
      </c>
      <c r="G129" s="242"/>
      <c r="H129" s="242" t="s">
        <v>1895</v>
      </c>
      <c r="I129" s="242" t="s">
        <v>15234</v>
      </c>
      <c r="J129" s="243" t="str">
        <f t="shared" si="3"/>
        <v>GoldLAIZHOU SHANDONG</v>
      </c>
      <c r="K129" s="243" t="str">
        <f t="shared" si="4"/>
        <v>GoldLAIZHOU SHANDONG</v>
      </c>
    </row>
    <row r="130" spans="1:11">
      <c r="A130" s="242" t="s">
        <v>1250</v>
      </c>
      <c r="B130" s="242" t="s">
        <v>2927</v>
      </c>
      <c r="C130" s="242" t="s">
        <v>2927</v>
      </c>
      <c r="D130" s="242" t="s">
        <v>1000</v>
      </c>
      <c r="E130" s="242" t="s">
        <v>790</v>
      </c>
      <c r="F130" s="242" t="s">
        <v>14357</v>
      </c>
      <c r="G130" s="242"/>
      <c r="H130" s="242" t="s">
        <v>1849</v>
      </c>
      <c r="I130" s="242" t="s">
        <v>10959</v>
      </c>
      <c r="J130" s="243" t="str">
        <f t="shared" si="3"/>
        <v>GoldL'azurde Company For Jewelry</v>
      </c>
      <c r="K130" s="243" t="str">
        <f t="shared" si="4"/>
        <v>GoldL'azurde Company For Jewelry</v>
      </c>
    </row>
    <row r="131" spans="1:11">
      <c r="A131" s="242" t="s">
        <v>1250</v>
      </c>
      <c r="B131" s="242" t="s">
        <v>3098</v>
      </c>
      <c r="C131" s="242" t="s">
        <v>2928</v>
      </c>
      <c r="D131" s="242" t="s">
        <v>1220</v>
      </c>
      <c r="E131" s="242" t="s">
        <v>1529</v>
      </c>
      <c r="F131" s="242" t="s">
        <v>14357</v>
      </c>
      <c r="G131" s="242"/>
      <c r="H131" s="242" t="s">
        <v>1850</v>
      </c>
      <c r="I131" s="242" t="s">
        <v>15235</v>
      </c>
      <c r="J131" s="243" t="str">
        <f t="shared" si="3"/>
        <v>GoldLinBao Gold Mining</v>
      </c>
      <c r="K131" s="243" t="str">
        <f t="shared" si="4"/>
        <v>GoldLinBao Gold Mining</v>
      </c>
    </row>
    <row r="132" spans="1:11">
      <c r="A132" s="242" t="s">
        <v>1250</v>
      </c>
      <c r="B132" s="242" t="s">
        <v>2928</v>
      </c>
      <c r="C132" s="242" t="s">
        <v>2928</v>
      </c>
      <c r="D132" s="242" t="s">
        <v>1220</v>
      </c>
      <c r="E132" s="242" t="s">
        <v>1529</v>
      </c>
      <c r="F132" s="242" t="s">
        <v>14357</v>
      </c>
      <c r="G132" s="242"/>
      <c r="H132" s="242" t="s">
        <v>1850</v>
      </c>
      <c r="I132" s="242" t="s">
        <v>15235</v>
      </c>
      <c r="J132" s="243" t="str">
        <f t="shared" si="3"/>
        <v>GoldLingbao Gold Co., Ltd.</v>
      </c>
      <c r="K132" s="243" t="str">
        <f t="shared" si="4"/>
        <v>GoldLingbao Gold Co., Ltd.</v>
      </c>
    </row>
    <row r="133" spans="1:11">
      <c r="A133" s="242" t="s">
        <v>1250</v>
      </c>
      <c r="B133" s="242" t="s">
        <v>2558</v>
      </c>
      <c r="C133" s="242" t="s">
        <v>2558</v>
      </c>
      <c r="D133" s="242" t="s">
        <v>1220</v>
      </c>
      <c r="E133" s="242" t="s">
        <v>791</v>
      </c>
      <c r="F133" s="242" t="s">
        <v>14357</v>
      </c>
      <c r="G133" s="242"/>
      <c r="H133" s="242" t="s">
        <v>1850</v>
      </c>
      <c r="I133" s="242" t="s">
        <v>15235</v>
      </c>
      <c r="J133" s="243" t="str">
        <f t="shared" si="3"/>
        <v>GoldLingbao Jinyuan Tonghui Refinery Co., Ltd.</v>
      </c>
      <c r="K133" s="243" t="str">
        <f t="shared" si="4"/>
        <v>GoldLingbao Jinyuan Tonghui Refinery Co., Ltd.</v>
      </c>
    </row>
    <row r="134" spans="1:11">
      <c r="A134" s="242" t="s">
        <v>1250</v>
      </c>
      <c r="B134" s="242" t="s">
        <v>3099</v>
      </c>
      <c r="C134" s="242" t="s">
        <v>3099</v>
      </c>
      <c r="D134" s="242" t="s">
        <v>1211</v>
      </c>
      <c r="E134" s="242" t="s">
        <v>3100</v>
      </c>
      <c r="F134" s="242" t="s">
        <v>14357</v>
      </c>
      <c r="G134" s="242"/>
      <c r="H134" s="242" t="s">
        <v>3115</v>
      </c>
      <c r="I134" s="242" t="s">
        <v>3115</v>
      </c>
      <c r="J134" s="243" t="str">
        <f t="shared" ref="J134:J197" si="5">A134&amp;B134</f>
        <v>GoldL'Orfebre S.A.</v>
      </c>
      <c r="K134" s="243" t="str">
        <f t="shared" ref="K134:K197" si="6">A134&amp;B134</f>
        <v>GoldL'Orfebre S.A.</v>
      </c>
    </row>
    <row r="135" spans="1:11">
      <c r="A135" s="242" t="s">
        <v>1250</v>
      </c>
      <c r="B135" s="242" t="s">
        <v>60</v>
      </c>
      <c r="C135" s="242" t="s">
        <v>60</v>
      </c>
      <c r="D135" s="242" t="s">
        <v>1231</v>
      </c>
      <c r="E135" s="242" t="s">
        <v>792</v>
      </c>
      <c r="F135" s="242" t="s">
        <v>14357</v>
      </c>
      <c r="G135" s="242"/>
      <c r="H135" s="242" t="s">
        <v>1851</v>
      </c>
      <c r="I135" s="242" t="s">
        <v>13932</v>
      </c>
      <c r="J135" s="243" t="str">
        <f t="shared" si="5"/>
        <v>GoldLS-NIKKO Copper Inc.</v>
      </c>
      <c r="K135" s="243" t="str">
        <f t="shared" si="6"/>
        <v>GoldLS-NIKKO Copper Inc.</v>
      </c>
    </row>
    <row r="136" spans="1:11">
      <c r="A136" s="242" t="s">
        <v>1250</v>
      </c>
      <c r="B136" s="242" t="s">
        <v>1852</v>
      </c>
      <c r="C136" s="242" t="s">
        <v>1852</v>
      </c>
      <c r="D136" s="242" t="s">
        <v>1220</v>
      </c>
      <c r="E136" s="242" t="s">
        <v>794</v>
      </c>
      <c r="F136" s="242" t="s">
        <v>14357</v>
      </c>
      <c r="G136" s="242"/>
      <c r="H136" s="242" t="s">
        <v>1853</v>
      </c>
      <c r="I136" s="242" t="s">
        <v>15235</v>
      </c>
      <c r="J136" s="243" t="str">
        <f t="shared" si="5"/>
        <v>GoldLuoyang Zijin Yinhui Gold Refinery Co., Ltd.</v>
      </c>
      <c r="K136" s="243" t="str">
        <f t="shared" si="6"/>
        <v>GoldLuoyang Zijin Yinhui Gold Refinery Co., Ltd.</v>
      </c>
    </row>
    <row r="137" spans="1:11">
      <c r="A137" s="242" t="s">
        <v>1250</v>
      </c>
      <c r="B137" s="242" t="s">
        <v>27</v>
      </c>
      <c r="C137" s="242" t="s">
        <v>1852</v>
      </c>
      <c r="D137" s="242" t="s">
        <v>1220</v>
      </c>
      <c r="E137" s="242" t="s">
        <v>794</v>
      </c>
      <c r="F137" s="242" t="s">
        <v>14357</v>
      </c>
      <c r="G137" s="242"/>
      <c r="H137" s="242" t="s">
        <v>1853</v>
      </c>
      <c r="I137" s="242" t="s">
        <v>15235</v>
      </c>
      <c r="J137" s="243" t="str">
        <f t="shared" si="5"/>
        <v>GoldLuoyang Zijin Yinhui Gold Smelting</v>
      </c>
      <c r="K137" s="243" t="str">
        <f t="shared" si="6"/>
        <v>GoldLuoyang Zijin Yinhui Gold Smelting</v>
      </c>
    </row>
    <row r="138" spans="1:11">
      <c r="A138" s="242" t="s">
        <v>1250</v>
      </c>
      <c r="B138" s="242" t="s">
        <v>793</v>
      </c>
      <c r="C138" s="242" t="s">
        <v>1852</v>
      </c>
      <c r="D138" s="242" t="s">
        <v>1220</v>
      </c>
      <c r="E138" s="242" t="s">
        <v>794</v>
      </c>
      <c r="F138" s="242" t="s">
        <v>14357</v>
      </c>
      <c r="G138" s="242"/>
      <c r="H138" s="242" t="s">
        <v>1853</v>
      </c>
      <c r="I138" s="242" t="s">
        <v>15235</v>
      </c>
      <c r="J138" s="243" t="str">
        <f t="shared" si="5"/>
        <v>GoldLuoyang Zijin Yinhui Metal Smelt Co Ltd</v>
      </c>
      <c r="K138" s="243" t="str">
        <f t="shared" si="6"/>
        <v>GoldLuoyang Zijin Yinhui Metal Smelt Co Ltd</v>
      </c>
    </row>
    <row r="139" spans="1:11">
      <c r="A139" s="242" t="s">
        <v>1250</v>
      </c>
      <c r="B139" s="242" t="s">
        <v>3201</v>
      </c>
      <c r="C139" s="242" t="s">
        <v>3201</v>
      </c>
      <c r="D139" s="242" t="s">
        <v>1216</v>
      </c>
      <c r="E139" s="242" t="s">
        <v>3202</v>
      </c>
      <c r="F139" s="242" t="s">
        <v>14357</v>
      </c>
      <c r="G139" s="242"/>
      <c r="H139" s="242" t="s">
        <v>3203</v>
      </c>
      <c r="I139" s="242" t="s">
        <v>1916</v>
      </c>
      <c r="J139" s="243" t="str">
        <f t="shared" si="5"/>
        <v>GoldMarsam Metals</v>
      </c>
      <c r="K139" s="243" t="str">
        <f t="shared" si="6"/>
        <v>GoldMarsam Metals</v>
      </c>
    </row>
    <row r="140" spans="1:11">
      <c r="A140" s="242" t="s">
        <v>1250</v>
      </c>
      <c r="B140" s="242" t="s">
        <v>1026</v>
      </c>
      <c r="C140" s="242" t="s">
        <v>1026</v>
      </c>
      <c r="D140" s="242" t="s">
        <v>3092</v>
      </c>
      <c r="E140" s="242" t="s">
        <v>795</v>
      </c>
      <c r="F140" s="242" t="s">
        <v>14357</v>
      </c>
      <c r="G140" s="242"/>
      <c r="H140" s="242" t="s">
        <v>1854</v>
      </c>
      <c r="I140" s="242" t="s">
        <v>1855</v>
      </c>
      <c r="J140" s="243" t="str">
        <f t="shared" si="5"/>
        <v>GoldMaterion</v>
      </c>
      <c r="K140" s="243" t="str">
        <f t="shared" si="6"/>
        <v>GoldMaterion</v>
      </c>
    </row>
    <row r="141" spans="1:11">
      <c r="A141" s="242" t="s">
        <v>1250</v>
      </c>
      <c r="B141" s="242" t="s">
        <v>61</v>
      </c>
      <c r="C141" s="242" t="s">
        <v>61</v>
      </c>
      <c r="D141" s="242" t="s">
        <v>1228</v>
      </c>
      <c r="E141" s="242" t="s">
        <v>796</v>
      </c>
      <c r="F141" s="242" t="s">
        <v>14357</v>
      </c>
      <c r="G141" s="242"/>
      <c r="H141" s="242" t="s">
        <v>1856</v>
      </c>
      <c r="I141" s="242" t="s">
        <v>1818</v>
      </c>
      <c r="J141" s="243" t="str">
        <f t="shared" si="5"/>
        <v>GoldMatsuda Sangyo Co., Ltd.</v>
      </c>
      <c r="K141" s="243" t="str">
        <f t="shared" si="6"/>
        <v>GoldMatsuda Sangyo Co., Ltd.</v>
      </c>
    </row>
    <row r="142" spans="1:11">
      <c r="A142" s="242" t="s">
        <v>1250</v>
      </c>
      <c r="B142" s="242" t="s">
        <v>28</v>
      </c>
      <c r="C142" s="242" t="s">
        <v>62</v>
      </c>
      <c r="D142" s="242" t="s">
        <v>1228</v>
      </c>
      <c r="E142" s="242" t="s">
        <v>823</v>
      </c>
      <c r="F142" s="242" t="s">
        <v>14357</v>
      </c>
      <c r="G142" s="242"/>
      <c r="H142" s="242" t="s">
        <v>1902</v>
      </c>
      <c r="I142" s="242" t="s">
        <v>2646</v>
      </c>
      <c r="J142" s="243" t="str">
        <f t="shared" si="5"/>
        <v>GoldMEM(Sumitomo Group)</v>
      </c>
      <c r="K142" s="243" t="str">
        <f t="shared" si="6"/>
        <v>GoldMEM(Sumitomo Group)</v>
      </c>
    </row>
    <row r="143" spans="1:11">
      <c r="A143" s="242" t="s">
        <v>1250</v>
      </c>
      <c r="B143" s="242" t="s">
        <v>2930</v>
      </c>
      <c r="C143" s="242" t="s">
        <v>13317</v>
      </c>
      <c r="D143" s="242" t="s">
        <v>1233</v>
      </c>
      <c r="E143" s="242" t="s">
        <v>801</v>
      </c>
      <c r="F143" s="242" t="s">
        <v>14357</v>
      </c>
      <c r="G143" s="242"/>
      <c r="H143" s="242" t="s">
        <v>1864</v>
      </c>
      <c r="I143" s="242" t="s">
        <v>13950</v>
      </c>
      <c r="J143" s="243" t="str">
        <f t="shared" si="5"/>
        <v>GoldMetal?rgica Met-Mex Pe?oles, S.A. de C.V</v>
      </c>
      <c r="K143" s="243" t="str">
        <f t="shared" si="6"/>
        <v>GoldMetal?rgica Met-Mex Pe?oles, S.A. de C.V</v>
      </c>
    </row>
    <row r="144" spans="1:11">
      <c r="A144" s="242" t="s">
        <v>1250</v>
      </c>
      <c r="B144" s="242" t="s">
        <v>3204</v>
      </c>
      <c r="C144" s="242" t="s">
        <v>2956</v>
      </c>
      <c r="D144" s="242" t="s">
        <v>1215</v>
      </c>
      <c r="E144" s="242" t="s">
        <v>831</v>
      </c>
      <c r="F144" s="242" t="s">
        <v>14357</v>
      </c>
      <c r="G144" s="242"/>
      <c r="H144" s="242" t="s">
        <v>1917</v>
      </c>
      <c r="I144" s="242" t="s">
        <v>3852</v>
      </c>
      <c r="J144" s="243" t="str">
        <f t="shared" si="5"/>
        <v>GoldMetallurgie Hoboken Overpelt</v>
      </c>
      <c r="K144" s="243" t="str">
        <f t="shared" si="6"/>
        <v>GoldMetallurgie Hoboken Overpelt</v>
      </c>
    </row>
    <row r="145" spans="1:11">
      <c r="A145" s="242" t="s">
        <v>1250</v>
      </c>
      <c r="B145" s="242" t="s">
        <v>1290</v>
      </c>
      <c r="C145" s="242" t="s">
        <v>2929</v>
      </c>
      <c r="D145" s="242" t="s">
        <v>1218</v>
      </c>
      <c r="E145" s="242" t="s">
        <v>799</v>
      </c>
      <c r="F145" s="242" t="s">
        <v>14357</v>
      </c>
      <c r="G145" s="242"/>
      <c r="H145" s="242" t="s">
        <v>1860</v>
      </c>
      <c r="I145" s="242" t="s">
        <v>1861</v>
      </c>
      <c r="J145" s="243" t="str">
        <f t="shared" si="5"/>
        <v>GoldMetalor Switzerland</v>
      </c>
      <c r="K145" s="243" t="str">
        <f t="shared" si="6"/>
        <v>GoldMetalor Switzerland</v>
      </c>
    </row>
    <row r="146" spans="1:11">
      <c r="A146" s="242" t="s">
        <v>1250</v>
      </c>
      <c r="B146" s="242" t="s">
        <v>2560</v>
      </c>
      <c r="C146" s="242" t="s">
        <v>2560</v>
      </c>
      <c r="D146" s="242" t="s">
        <v>1220</v>
      </c>
      <c r="E146" s="242" t="s">
        <v>797</v>
      </c>
      <c r="F146" s="242" t="s">
        <v>14357</v>
      </c>
      <c r="G146" s="242"/>
      <c r="H146" s="242" t="s">
        <v>1859</v>
      </c>
      <c r="I146" s="242" t="s">
        <v>15475</v>
      </c>
      <c r="J146" s="243" t="str">
        <f t="shared" si="5"/>
        <v>GoldMetalor Technologies (Hong Kong) Ltd.</v>
      </c>
      <c r="K146" s="243" t="str">
        <f t="shared" si="6"/>
        <v>GoldMetalor Technologies (Hong Kong) Ltd.</v>
      </c>
    </row>
    <row r="147" spans="1:11">
      <c r="A147" s="242" t="s">
        <v>1250</v>
      </c>
      <c r="B147" s="242" t="s">
        <v>2561</v>
      </c>
      <c r="C147" s="242" t="s">
        <v>2561</v>
      </c>
      <c r="D147" s="242" t="s">
        <v>1002</v>
      </c>
      <c r="E147" s="242" t="s">
        <v>798</v>
      </c>
      <c r="F147" s="242" t="s">
        <v>14357</v>
      </c>
      <c r="G147" s="242"/>
      <c r="H147" s="242" t="s">
        <v>13787</v>
      </c>
      <c r="I147" s="242" t="s">
        <v>11167</v>
      </c>
      <c r="J147" s="243" t="str">
        <f t="shared" si="5"/>
        <v>GoldMetalor Technologies (Singapore) Pte., Ltd.</v>
      </c>
      <c r="K147" s="243" t="str">
        <f t="shared" si="6"/>
        <v>GoldMetalor Technologies (Singapore) Pte., Ltd.</v>
      </c>
    </row>
    <row r="148" spans="1:11">
      <c r="A148" s="242" t="s">
        <v>1250</v>
      </c>
      <c r="B148" s="242" t="s">
        <v>1857</v>
      </c>
      <c r="C148" s="242" t="s">
        <v>1857</v>
      </c>
      <c r="D148" s="242" t="s">
        <v>1220</v>
      </c>
      <c r="E148" s="242" t="s">
        <v>1858</v>
      </c>
      <c r="F148" s="242" t="s">
        <v>14357</v>
      </c>
      <c r="G148" s="242"/>
      <c r="H148" s="242" t="s">
        <v>3205</v>
      </c>
      <c r="I148" s="242" t="s">
        <v>15246</v>
      </c>
      <c r="J148" s="243" t="str">
        <f t="shared" si="5"/>
        <v>GoldMetalor Technologies (Suzhou) Ltd.</v>
      </c>
      <c r="K148" s="243" t="str">
        <f t="shared" si="6"/>
        <v>GoldMetalor Technologies (Suzhou) Ltd.</v>
      </c>
    </row>
    <row r="149" spans="1:11">
      <c r="A149" s="242" t="s">
        <v>1250</v>
      </c>
      <c r="B149" s="242" t="s">
        <v>2929</v>
      </c>
      <c r="C149" s="242" t="s">
        <v>2929</v>
      </c>
      <c r="D149" s="242" t="s">
        <v>1218</v>
      </c>
      <c r="E149" s="242" t="s">
        <v>799</v>
      </c>
      <c r="F149" s="242" t="s">
        <v>14357</v>
      </c>
      <c r="G149" s="242"/>
      <c r="H149" s="242" t="s">
        <v>1860</v>
      </c>
      <c r="I149" s="242" t="s">
        <v>1861</v>
      </c>
      <c r="J149" s="243" t="str">
        <f t="shared" si="5"/>
        <v>GoldMetalor Technologies S.A.</v>
      </c>
      <c r="K149" s="243" t="str">
        <f t="shared" si="6"/>
        <v>GoldMetalor Technologies S.A.</v>
      </c>
    </row>
    <row r="150" spans="1:11">
      <c r="A150" s="242" t="s">
        <v>1250</v>
      </c>
      <c r="B150" s="242" t="s">
        <v>1355</v>
      </c>
      <c r="C150" s="242" t="s">
        <v>1355</v>
      </c>
      <c r="D150" s="242" t="s">
        <v>3092</v>
      </c>
      <c r="E150" s="242" t="s">
        <v>800</v>
      </c>
      <c r="F150" s="242" t="s">
        <v>14357</v>
      </c>
      <c r="G150" s="242"/>
      <c r="H150" s="242" t="s">
        <v>1862</v>
      </c>
      <c r="I150" s="242" t="s">
        <v>1863</v>
      </c>
      <c r="J150" s="243" t="str">
        <f t="shared" si="5"/>
        <v>GoldMetalor USA Refining Corporation</v>
      </c>
      <c r="K150" s="243" t="str">
        <f t="shared" si="6"/>
        <v>GoldMetalor USA Refining Corporation</v>
      </c>
    </row>
    <row r="151" spans="1:11">
      <c r="A151" s="242" t="s">
        <v>1250</v>
      </c>
      <c r="B151" s="242" t="s">
        <v>13317</v>
      </c>
      <c r="C151" s="242" t="s">
        <v>13317</v>
      </c>
      <c r="D151" s="242" t="s">
        <v>1233</v>
      </c>
      <c r="E151" s="242" t="s">
        <v>801</v>
      </c>
      <c r="F151" s="242" t="s">
        <v>14357</v>
      </c>
      <c r="G151" s="242"/>
      <c r="H151" s="242" t="s">
        <v>1864</v>
      </c>
      <c r="I151" s="242" t="s">
        <v>13950</v>
      </c>
      <c r="J151" s="243" t="str">
        <f t="shared" si="5"/>
        <v>GoldMetalurgica Met-Mex Penoles S.A. De C.V.</v>
      </c>
      <c r="K151" s="243" t="str">
        <f t="shared" si="6"/>
        <v>GoldMetalurgica Met-Mex Penoles S.A. De C.V.</v>
      </c>
    </row>
    <row r="152" spans="1:11">
      <c r="A152" s="242" t="s">
        <v>1250</v>
      </c>
      <c r="B152" s="242" t="s">
        <v>2931</v>
      </c>
      <c r="C152" s="242" t="s">
        <v>13317</v>
      </c>
      <c r="D152" s="242" t="s">
        <v>1233</v>
      </c>
      <c r="E152" s="242" t="s">
        <v>801</v>
      </c>
      <c r="F152" s="242" t="s">
        <v>14357</v>
      </c>
      <c r="G152" s="242"/>
      <c r="H152" s="242" t="s">
        <v>1864</v>
      </c>
      <c r="I152" s="242" t="s">
        <v>13950</v>
      </c>
      <c r="J152" s="243" t="str">
        <f t="shared" si="5"/>
        <v>GoldMetalúrgica Met-Mex Peñoles S.A. De C.V.</v>
      </c>
      <c r="K152" s="243" t="str">
        <f t="shared" si="6"/>
        <v>GoldMetalúrgica Met-Mex Peñoles S.A. De C.V.</v>
      </c>
    </row>
    <row r="153" spans="1:11">
      <c r="A153" s="242" t="s">
        <v>1250</v>
      </c>
      <c r="B153" s="242" t="s">
        <v>2932</v>
      </c>
      <c r="C153" s="242" t="s">
        <v>13317</v>
      </c>
      <c r="D153" s="242" t="s">
        <v>1233</v>
      </c>
      <c r="E153" s="242" t="s">
        <v>801</v>
      </c>
      <c r="F153" s="242" t="s">
        <v>14357</v>
      </c>
      <c r="G153" s="242"/>
      <c r="H153" s="242" t="s">
        <v>1864</v>
      </c>
      <c r="I153" s="242" t="s">
        <v>13950</v>
      </c>
      <c r="J153" s="243" t="str">
        <f t="shared" si="5"/>
        <v>GoldMet-Mex Pe?oles, S.A.</v>
      </c>
      <c r="K153" s="243" t="str">
        <f t="shared" si="6"/>
        <v>GoldMet-Mex Pe?oles, S.A.</v>
      </c>
    </row>
    <row r="154" spans="1:11">
      <c r="A154" s="242" t="s">
        <v>1250</v>
      </c>
      <c r="B154" s="242" t="s">
        <v>2547</v>
      </c>
      <c r="C154" s="242" t="s">
        <v>13317</v>
      </c>
      <c r="D154" s="242" t="s">
        <v>1233</v>
      </c>
      <c r="E154" s="242" t="s">
        <v>801</v>
      </c>
      <c r="F154" s="242" t="s">
        <v>14357</v>
      </c>
      <c r="G154" s="242"/>
      <c r="H154" s="242" t="s">
        <v>1864</v>
      </c>
      <c r="I154" s="242" t="s">
        <v>13950</v>
      </c>
      <c r="J154" s="243" t="str">
        <f t="shared" si="5"/>
        <v>GoldMet-Mex Penoles, S.A.</v>
      </c>
      <c r="K154" s="243" t="str">
        <f t="shared" si="6"/>
        <v>GoldMet-Mex Penoles, S.A.</v>
      </c>
    </row>
    <row r="155" spans="1:11">
      <c r="A155" s="242" t="s">
        <v>1250</v>
      </c>
      <c r="B155" s="242" t="s">
        <v>1285</v>
      </c>
      <c r="C155" s="242" t="s">
        <v>1285</v>
      </c>
      <c r="D155" s="242" t="s">
        <v>1228</v>
      </c>
      <c r="E155" s="242" t="s">
        <v>802</v>
      </c>
      <c r="F155" s="242" t="s">
        <v>14357</v>
      </c>
      <c r="G155" s="242"/>
      <c r="H155" s="242" t="s">
        <v>1865</v>
      </c>
      <c r="I155" s="242" t="s">
        <v>2645</v>
      </c>
      <c r="J155" s="243" t="str">
        <f t="shared" si="5"/>
        <v>GoldMitsubishi Materials Corporation</v>
      </c>
      <c r="K155" s="243" t="str">
        <f t="shared" si="6"/>
        <v>GoldMitsubishi Materials Corporation</v>
      </c>
    </row>
    <row r="156" spans="1:11">
      <c r="A156" s="242" t="s">
        <v>1250</v>
      </c>
      <c r="B156" s="242" t="s">
        <v>1868</v>
      </c>
      <c r="C156" s="242" t="s">
        <v>1356</v>
      </c>
      <c r="D156" s="242" t="s">
        <v>1228</v>
      </c>
      <c r="E156" s="242" t="s">
        <v>803</v>
      </c>
      <c r="F156" s="242" t="s">
        <v>14357</v>
      </c>
      <c r="G156" s="242"/>
      <c r="H156" s="242" t="s">
        <v>1867</v>
      </c>
      <c r="I156" s="242" t="s">
        <v>1866</v>
      </c>
      <c r="J156" s="243" t="str">
        <f t="shared" si="5"/>
        <v>GoldMitsui Kinzoku Co., Ltd.</v>
      </c>
      <c r="K156" s="243" t="str">
        <f t="shared" si="6"/>
        <v>GoldMitsui Kinzoku Co., Ltd.</v>
      </c>
    </row>
    <row r="157" spans="1:11">
      <c r="A157" s="242" t="s">
        <v>1250</v>
      </c>
      <c r="B157" s="242" t="s">
        <v>1356</v>
      </c>
      <c r="C157" s="242" t="s">
        <v>1356</v>
      </c>
      <c r="D157" s="242" t="s">
        <v>1228</v>
      </c>
      <c r="E157" s="242" t="s">
        <v>803</v>
      </c>
      <c r="F157" s="242" t="s">
        <v>14357</v>
      </c>
      <c r="G157" s="242"/>
      <c r="H157" s="242" t="s">
        <v>1867</v>
      </c>
      <c r="I157" s="242" t="s">
        <v>1866</v>
      </c>
      <c r="J157" s="243" t="str">
        <f t="shared" si="5"/>
        <v>GoldMitsui Mining and Smelting Co., Ltd.</v>
      </c>
      <c r="K157" s="243" t="str">
        <f t="shared" si="6"/>
        <v>GoldMitsui Mining and Smelting Co., Ltd.</v>
      </c>
    </row>
    <row r="158" spans="1:11">
      <c r="A158" s="242" t="s">
        <v>1250</v>
      </c>
      <c r="B158" s="242" t="s">
        <v>2583</v>
      </c>
      <c r="C158" s="242" t="s">
        <v>2583</v>
      </c>
      <c r="D158" s="242" t="s">
        <v>1226</v>
      </c>
      <c r="E158" s="242" t="s">
        <v>1530</v>
      </c>
      <c r="F158" s="242" t="s">
        <v>14357</v>
      </c>
      <c r="G158" s="242"/>
      <c r="H158" s="242" t="s">
        <v>1937</v>
      </c>
      <c r="I158" s="242" t="s">
        <v>1938</v>
      </c>
      <c r="J158" s="243" t="str">
        <f t="shared" si="5"/>
        <v>GoldMMTC-PAMP India Pvt., Ltd.</v>
      </c>
      <c r="K158" s="243" t="str">
        <f t="shared" si="6"/>
        <v>GoldMMTC-PAMP India Pvt., Ltd.</v>
      </c>
    </row>
    <row r="159" spans="1:11">
      <c r="A159" s="242" t="s">
        <v>1250</v>
      </c>
      <c r="B159" s="242" t="s">
        <v>2934</v>
      </c>
      <c r="C159" s="242" t="s">
        <v>2934</v>
      </c>
      <c r="D159" s="242" t="s">
        <v>1235</v>
      </c>
      <c r="E159" s="242" t="s">
        <v>2935</v>
      </c>
      <c r="F159" s="242" t="s">
        <v>14357</v>
      </c>
      <c r="G159" s="242"/>
      <c r="H159" s="242" t="s">
        <v>2979</v>
      </c>
      <c r="I159" s="242" t="s">
        <v>2980</v>
      </c>
      <c r="J159" s="243" t="str">
        <f t="shared" si="5"/>
        <v>GoldModeltech Sdn Bhd</v>
      </c>
      <c r="K159" s="243" t="str">
        <f t="shared" si="6"/>
        <v>GoldModeltech Sdn Bhd</v>
      </c>
    </row>
    <row r="160" spans="1:11">
      <c r="A160" s="242" t="s">
        <v>1250</v>
      </c>
      <c r="B160" s="242" t="s">
        <v>2641</v>
      </c>
      <c r="C160" s="242" t="s">
        <v>2641</v>
      </c>
      <c r="D160" s="242" t="s">
        <v>1237</v>
      </c>
      <c r="E160" s="242" t="s">
        <v>2642</v>
      </c>
      <c r="F160" s="242" t="s">
        <v>14357</v>
      </c>
      <c r="G160" s="242"/>
      <c r="H160" s="242" t="s">
        <v>2936</v>
      </c>
      <c r="I160" s="242" t="s">
        <v>2643</v>
      </c>
      <c r="J160" s="243" t="str">
        <f t="shared" si="5"/>
        <v>GoldMorris and Watson</v>
      </c>
      <c r="K160" s="243" t="str">
        <f t="shared" si="6"/>
        <v>GoldMorris and Watson</v>
      </c>
    </row>
    <row r="161" spans="1:11">
      <c r="A161" s="242" t="s">
        <v>1250</v>
      </c>
      <c r="B161" s="242" t="s">
        <v>3101</v>
      </c>
      <c r="C161" s="242" t="s">
        <v>3101</v>
      </c>
      <c r="D161" s="242" t="s">
        <v>1213</v>
      </c>
      <c r="E161" s="242" t="s">
        <v>3102</v>
      </c>
      <c r="F161" s="242" t="s">
        <v>14357</v>
      </c>
      <c r="G161" s="242"/>
      <c r="H161" s="242" t="s">
        <v>3116</v>
      </c>
      <c r="I161" s="242" t="s">
        <v>3117</v>
      </c>
      <c r="J161" s="243" t="str">
        <f t="shared" si="5"/>
        <v>GoldMorris and Watson Gold Coast</v>
      </c>
      <c r="K161" s="243" t="str">
        <f t="shared" si="6"/>
        <v>GoldMorris and Watson Gold Coast</v>
      </c>
    </row>
    <row r="162" spans="1:11">
      <c r="A162" s="242" t="s">
        <v>1250</v>
      </c>
      <c r="B162" s="242" t="s">
        <v>1027</v>
      </c>
      <c r="C162" s="242" t="s">
        <v>1027</v>
      </c>
      <c r="D162" s="242" t="s">
        <v>999</v>
      </c>
      <c r="E162" s="242" t="s">
        <v>804</v>
      </c>
      <c r="F162" s="242" t="s">
        <v>14357</v>
      </c>
      <c r="G162" s="242"/>
      <c r="H162" s="242" t="s">
        <v>1869</v>
      </c>
      <c r="I162" s="242" t="s">
        <v>10764</v>
      </c>
      <c r="J162" s="243" t="str">
        <f t="shared" si="5"/>
        <v>GoldMoscow Special Alloys Processing Plant</v>
      </c>
      <c r="K162" s="243" t="str">
        <f t="shared" si="6"/>
        <v>GoldMoscow Special Alloys Processing Plant</v>
      </c>
    </row>
    <row r="163" spans="1:11">
      <c r="A163" s="242" t="s">
        <v>1250</v>
      </c>
      <c r="B163" s="242" t="s">
        <v>13319</v>
      </c>
      <c r="C163" s="242" t="s">
        <v>13319</v>
      </c>
      <c r="D163" s="242" t="s">
        <v>1005</v>
      </c>
      <c r="E163" s="242" t="s">
        <v>805</v>
      </c>
      <c r="F163" s="242" t="s">
        <v>14357</v>
      </c>
      <c r="G163" s="242"/>
      <c r="H163" s="242" t="s">
        <v>1870</v>
      </c>
      <c r="I163" s="242" t="s">
        <v>12140</v>
      </c>
      <c r="J163" s="243" t="str">
        <f t="shared" si="5"/>
        <v>GoldNadir Metal Rafineri San. Ve Tic. A.S.</v>
      </c>
      <c r="K163" s="243" t="str">
        <f t="shared" si="6"/>
        <v>GoldNadir Metal Rafineri San. Ve Tic. A.S.</v>
      </c>
    </row>
    <row r="164" spans="1:11">
      <c r="A164" s="242" t="s">
        <v>1250</v>
      </c>
      <c r="B164" s="242" t="s">
        <v>1362</v>
      </c>
      <c r="C164" s="242" t="s">
        <v>13319</v>
      </c>
      <c r="D164" s="242" t="s">
        <v>1005</v>
      </c>
      <c r="E164" s="242" t="s">
        <v>805</v>
      </c>
      <c r="F164" s="242" t="s">
        <v>14357</v>
      </c>
      <c r="G164" s="242"/>
      <c r="H164" s="242" t="s">
        <v>1870</v>
      </c>
      <c r="I164" s="242" t="s">
        <v>12140</v>
      </c>
      <c r="J164" s="243" t="str">
        <f t="shared" si="5"/>
        <v>GoldNadir Metal Rafineri San. Ve Tic. A.Ş.</v>
      </c>
      <c r="K164" s="243" t="str">
        <f t="shared" si="6"/>
        <v>GoldNadir Metal Rafineri San. Ve Tic. A.Ş.</v>
      </c>
    </row>
    <row r="165" spans="1:11">
      <c r="A165" s="242" t="s">
        <v>1250</v>
      </c>
      <c r="B165" s="242" t="s">
        <v>1357</v>
      </c>
      <c r="C165" s="242" t="s">
        <v>1357</v>
      </c>
      <c r="D165" s="242" t="s">
        <v>1007</v>
      </c>
      <c r="E165" s="242" t="s">
        <v>806</v>
      </c>
      <c r="F165" s="242" t="s">
        <v>14357</v>
      </c>
      <c r="G165" s="242"/>
      <c r="H165" s="242" t="s">
        <v>1871</v>
      </c>
      <c r="I165" s="242" t="s">
        <v>12891</v>
      </c>
      <c r="J165" s="243" t="str">
        <f t="shared" si="5"/>
        <v>GoldNavoi Mining and Metallurgical Combinat</v>
      </c>
      <c r="K165" s="243" t="str">
        <f t="shared" si="6"/>
        <v>GoldNavoi Mining and Metallurgical Combinat</v>
      </c>
    </row>
    <row r="166" spans="1:11">
      <c r="A166" s="242" t="s">
        <v>1250</v>
      </c>
      <c r="B166" s="242" t="s">
        <v>13993</v>
      </c>
      <c r="C166" s="242" t="s">
        <v>13993</v>
      </c>
      <c r="D166" s="242" t="s">
        <v>1231</v>
      </c>
      <c r="E166" s="242" t="s">
        <v>13994</v>
      </c>
      <c r="F166" s="242" t="s">
        <v>14357</v>
      </c>
      <c r="G166" s="242"/>
      <c r="H166" s="242" t="s">
        <v>14018</v>
      </c>
      <c r="I166" s="242" t="s">
        <v>13936</v>
      </c>
      <c r="J166" s="243" t="str">
        <f t="shared" si="5"/>
        <v>GoldNH Recytech Company</v>
      </c>
      <c r="K166" s="243" t="str">
        <f t="shared" si="6"/>
        <v>GoldNH Recytech Company</v>
      </c>
    </row>
    <row r="167" spans="1:11">
      <c r="A167" s="242" t="s">
        <v>1250</v>
      </c>
      <c r="B167" s="242" t="s">
        <v>2564</v>
      </c>
      <c r="C167" s="242" t="s">
        <v>2564</v>
      </c>
      <c r="D167" s="242" t="s">
        <v>1228</v>
      </c>
      <c r="E167" s="242" t="s">
        <v>807</v>
      </c>
      <c r="F167" s="242" t="s">
        <v>14357</v>
      </c>
      <c r="G167" s="242"/>
      <c r="H167" s="242" t="s">
        <v>1872</v>
      </c>
      <c r="I167" s="242" t="s">
        <v>1873</v>
      </c>
      <c r="J167" s="243" t="str">
        <f t="shared" si="5"/>
        <v>GoldNihon Material Co., Ltd.</v>
      </c>
      <c r="K167" s="243" t="str">
        <f t="shared" si="6"/>
        <v>GoldNihon Material Co., Ltd.</v>
      </c>
    </row>
    <row r="168" spans="1:11">
      <c r="A168" s="242" t="s">
        <v>1250</v>
      </c>
      <c r="B168" s="242" t="s">
        <v>3206</v>
      </c>
      <c r="C168" s="242" t="s">
        <v>62</v>
      </c>
      <c r="D168" s="242" t="s">
        <v>1228</v>
      </c>
      <c r="E168" s="242" t="s">
        <v>823</v>
      </c>
      <c r="F168" s="242" t="s">
        <v>14357</v>
      </c>
      <c r="G168" s="242"/>
      <c r="H168" s="242" t="s">
        <v>1902</v>
      </c>
      <c r="I168" s="242" t="s">
        <v>2646</v>
      </c>
      <c r="J168" s="243" t="str">
        <f t="shared" si="5"/>
        <v>GoldNiihama Toyo Smelter &amp; Refinery</v>
      </c>
      <c r="K168" s="243" t="str">
        <f t="shared" si="6"/>
        <v>GoldNiihama Toyo Smelter &amp; Refinery</v>
      </c>
    </row>
    <row r="169" spans="1:11">
      <c r="A169" s="242" t="s">
        <v>1250</v>
      </c>
      <c r="B169" s="242" t="s">
        <v>1794</v>
      </c>
      <c r="C169" s="242" t="s">
        <v>1350</v>
      </c>
      <c r="D169" s="242" t="s">
        <v>1221</v>
      </c>
      <c r="E169" s="242" t="s">
        <v>749</v>
      </c>
      <c r="F169" s="242" t="s">
        <v>14357</v>
      </c>
      <c r="G169" s="242"/>
      <c r="H169" s="242" t="s">
        <v>1793</v>
      </c>
      <c r="I169" s="242" t="s">
        <v>1793</v>
      </c>
      <c r="J169" s="243" t="str">
        <f t="shared" si="5"/>
        <v>GoldNorddeutsche Affinererie AG</v>
      </c>
      <c r="K169" s="243" t="str">
        <f t="shared" si="6"/>
        <v>GoldNorddeutsche Affinererie AG</v>
      </c>
    </row>
    <row r="170" spans="1:11">
      <c r="A170" s="242" t="s">
        <v>1250</v>
      </c>
      <c r="B170" s="242" t="s">
        <v>13323</v>
      </c>
      <c r="C170" s="242" t="s">
        <v>13323</v>
      </c>
      <c r="D170" s="242" t="s">
        <v>1214</v>
      </c>
      <c r="E170" s="242" t="s">
        <v>2637</v>
      </c>
      <c r="F170" s="242" t="s">
        <v>14357</v>
      </c>
      <c r="G170" s="242"/>
      <c r="H170" s="242" t="s">
        <v>2638</v>
      </c>
      <c r="I170" s="242" t="s">
        <v>3503</v>
      </c>
      <c r="J170" s="243" t="str">
        <f t="shared" si="5"/>
        <v>GoldOgussa Osterreichische Gold- und Silber-Scheideanstalt GmbH</v>
      </c>
      <c r="K170" s="243" t="str">
        <f t="shared" si="6"/>
        <v>GoldOgussa Osterreichische Gold- und Silber-Scheideanstalt GmbH</v>
      </c>
    </row>
    <row r="171" spans="1:11">
      <c r="A171" s="242" t="s">
        <v>1250</v>
      </c>
      <c r="B171" s="242" t="s">
        <v>2634</v>
      </c>
      <c r="C171" s="242" t="s">
        <v>13323</v>
      </c>
      <c r="D171" s="242" t="s">
        <v>1214</v>
      </c>
      <c r="E171" s="242" t="s">
        <v>2637</v>
      </c>
      <c r="F171" s="242" t="s">
        <v>14357</v>
      </c>
      <c r="G171" s="242"/>
      <c r="H171" s="242" t="s">
        <v>2638</v>
      </c>
      <c r="I171" s="242" t="s">
        <v>3503</v>
      </c>
      <c r="J171" s="243" t="str">
        <f t="shared" si="5"/>
        <v>GoldÖgussa Österreichische Gold- und Silber-Scheideanstalt GmbH</v>
      </c>
      <c r="K171" s="243" t="str">
        <f t="shared" si="6"/>
        <v>GoldÖgussa Österreichische Gold- und Silber-Scheideanstalt GmbH</v>
      </c>
    </row>
    <row r="172" spans="1:11">
      <c r="A172" s="242" t="s">
        <v>1250</v>
      </c>
      <c r="B172" s="242" t="s">
        <v>2565</v>
      </c>
      <c r="C172" s="242" t="s">
        <v>2565</v>
      </c>
      <c r="D172" s="242" t="s">
        <v>1228</v>
      </c>
      <c r="E172" s="242" t="s">
        <v>808</v>
      </c>
      <c r="F172" s="242" t="s">
        <v>14357</v>
      </c>
      <c r="G172" s="242"/>
      <c r="H172" s="242" t="s">
        <v>1875</v>
      </c>
      <c r="I172" s="242" t="s">
        <v>1876</v>
      </c>
      <c r="J172" s="243" t="str">
        <f t="shared" si="5"/>
        <v>GoldOhura Precious Metal Industry Co., Ltd.</v>
      </c>
      <c r="K172" s="243" t="str">
        <f t="shared" si="6"/>
        <v>GoldOhura Precious Metal Industry Co., Ltd.</v>
      </c>
    </row>
    <row r="173" spans="1:11">
      <c r="A173" s="242" t="s">
        <v>1250</v>
      </c>
      <c r="B173" s="242" t="s">
        <v>2697</v>
      </c>
      <c r="C173" s="242" t="s">
        <v>2697</v>
      </c>
      <c r="D173" s="242" t="s">
        <v>999</v>
      </c>
      <c r="E173" s="242" t="s">
        <v>809</v>
      </c>
      <c r="F173" s="242" t="s">
        <v>14357</v>
      </c>
      <c r="G173" s="242"/>
      <c r="H173" s="242" t="s">
        <v>1877</v>
      </c>
      <c r="I173" s="242" t="s">
        <v>10907</v>
      </c>
      <c r="J173" s="243" t="str">
        <f t="shared" si="5"/>
        <v>GoldOJSC "The Gulidov Krasnoyarsk Non-Ferrous Metals Plant" (OJSC Krastsvetmet)</v>
      </c>
      <c r="K173" s="243" t="str">
        <f t="shared" si="6"/>
        <v>GoldOJSC "The Gulidov Krasnoyarsk Non-Ferrous Metals Plant" (OJSC Krastsvetmet)</v>
      </c>
    </row>
    <row r="174" spans="1:11">
      <c r="A174" s="242" t="s">
        <v>1250</v>
      </c>
      <c r="B174" s="242" t="s">
        <v>1878</v>
      </c>
      <c r="C174" s="242" t="s">
        <v>2697</v>
      </c>
      <c r="D174" s="242" t="s">
        <v>999</v>
      </c>
      <c r="E174" s="242" t="s">
        <v>809</v>
      </c>
      <c r="F174" s="242" t="s">
        <v>14357</v>
      </c>
      <c r="G174" s="242"/>
      <c r="H174" s="242" t="s">
        <v>1877</v>
      </c>
      <c r="I174" s="242" t="s">
        <v>10907</v>
      </c>
      <c r="J174" s="243" t="str">
        <f t="shared" si="5"/>
        <v>GoldOJSC Krastsvetmet</v>
      </c>
      <c r="K174" s="243" t="str">
        <f t="shared" si="6"/>
        <v>GoldOJSC Krastsvetmet</v>
      </c>
    </row>
    <row r="175" spans="1:11">
      <c r="A175" s="242" t="s">
        <v>1250</v>
      </c>
      <c r="B175" s="242" t="s">
        <v>2629</v>
      </c>
      <c r="C175" s="242" t="s">
        <v>2629</v>
      </c>
      <c r="D175" s="242" t="s">
        <v>999</v>
      </c>
      <c r="E175" s="242" t="s">
        <v>766</v>
      </c>
      <c r="F175" s="242" t="s">
        <v>14357</v>
      </c>
      <c r="G175" s="242"/>
      <c r="H175" s="242" t="s">
        <v>1819</v>
      </c>
      <c r="I175" s="242" t="s">
        <v>10877</v>
      </c>
      <c r="J175" s="243" t="str">
        <f t="shared" si="5"/>
        <v>GoldOJSC Novosibirsk Refinery</v>
      </c>
      <c r="K175" s="243" t="str">
        <f t="shared" si="6"/>
        <v>GoldOJSC Novosibirsk Refinery</v>
      </c>
    </row>
    <row r="176" spans="1:11">
      <c r="A176" s="242" t="s">
        <v>1250</v>
      </c>
      <c r="B176" s="242" t="s">
        <v>2937</v>
      </c>
      <c r="C176" s="242" t="s">
        <v>2937</v>
      </c>
      <c r="D176" s="242" t="s">
        <v>1218</v>
      </c>
      <c r="E176" s="242" t="s">
        <v>810</v>
      </c>
      <c r="F176" s="242" t="s">
        <v>14357</v>
      </c>
      <c r="G176" s="242"/>
      <c r="H176" s="242" t="s">
        <v>1879</v>
      </c>
      <c r="I176" s="242" t="s">
        <v>1786</v>
      </c>
      <c r="J176" s="243" t="str">
        <f t="shared" si="5"/>
        <v>GoldPAMP S.A.</v>
      </c>
      <c r="K176" s="243" t="str">
        <f t="shared" si="6"/>
        <v>GoldPAMP S.A.</v>
      </c>
    </row>
    <row r="177" spans="1:11">
      <c r="A177" s="242" t="s">
        <v>1250</v>
      </c>
      <c r="B177" s="242" t="s">
        <v>2656</v>
      </c>
      <c r="C177" s="242" t="s">
        <v>59</v>
      </c>
      <c r="D177" s="242" t="s">
        <v>1228</v>
      </c>
      <c r="E177" s="242" t="s">
        <v>784</v>
      </c>
      <c r="F177" s="242" t="s">
        <v>14357</v>
      </c>
      <c r="G177" s="242"/>
      <c r="H177" s="242" t="s">
        <v>3000</v>
      </c>
      <c r="I177" s="242" t="s">
        <v>7432</v>
      </c>
      <c r="J177" s="243" t="str">
        <f t="shared" si="5"/>
        <v>GoldPan Pacific Copper Co Ltd.</v>
      </c>
      <c r="K177" s="243" t="str">
        <f t="shared" si="6"/>
        <v>GoldPan Pacific Copper Co Ltd.</v>
      </c>
    </row>
    <row r="178" spans="1:11">
      <c r="A178" s="242" t="s">
        <v>1250</v>
      </c>
      <c r="B178" s="242" t="s">
        <v>3103</v>
      </c>
      <c r="C178" s="242" t="s">
        <v>3103</v>
      </c>
      <c r="D178" s="242" t="s">
        <v>3092</v>
      </c>
      <c r="E178" s="242" t="s">
        <v>3104</v>
      </c>
      <c r="F178" s="242" t="s">
        <v>14357</v>
      </c>
      <c r="G178" s="242"/>
      <c r="H178" s="242" t="s">
        <v>1775</v>
      </c>
      <c r="I178" s="242" t="s">
        <v>1776</v>
      </c>
      <c r="J178" s="243" t="str">
        <f t="shared" si="5"/>
        <v>GoldPease &amp; Curren</v>
      </c>
      <c r="K178" s="243" t="str">
        <f t="shared" si="6"/>
        <v>GoldPease &amp; Curren</v>
      </c>
    </row>
    <row r="179" spans="1:11">
      <c r="A179" s="242" t="s">
        <v>1250</v>
      </c>
      <c r="B179" s="242" t="s">
        <v>2566</v>
      </c>
      <c r="C179" s="242" t="s">
        <v>2566</v>
      </c>
      <c r="D179" s="242" t="s">
        <v>1220</v>
      </c>
      <c r="E179" s="242" t="s">
        <v>811</v>
      </c>
      <c r="F179" s="242" t="s">
        <v>14357</v>
      </c>
      <c r="G179" s="242"/>
      <c r="H179" s="242" t="s">
        <v>3154</v>
      </c>
      <c r="I179" s="242" t="s">
        <v>15234</v>
      </c>
      <c r="J179" s="243" t="str">
        <f t="shared" si="5"/>
        <v>GoldPenglai Penggang Gold Industry Co., Ltd.</v>
      </c>
      <c r="K179" s="243" t="str">
        <f t="shared" si="6"/>
        <v>GoldPenglai Penggang Gold Industry Co., Ltd.</v>
      </c>
    </row>
    <row r="180" spans="1:11">
      <c r="A180" s="242" t="s">
        <v>1250</v>
      </c>
      <c r="B180" s="242" t="s">
        <v>2657</v>
      </c>
      <c r="C180" s="242" t="s">
        <v>3180</v>
      </c>
      <c r="D180" s="242" t="s">
        <v>1213</v>
      </c>
      <c r="E180" s="242" t="s">
        <v>834</v>
      </c>
      <c r="F180" s="242" t="s">
        <v>14357</v>
      </c>
      <c r="G180" s="242"/>
      <c r="H180" s="242" t="s">
        <v>1921</v>
      </c>
      <c r="I180" s="242" t="s">
        <v>1922</v>
      </c>
      <c r="J180" s="243" t="str">
        <f t="shared" si="5"/>
        <v>GoldPerth Mint</v>
      </c>
      <c r="K180" s="243" t="str">
        <f t="shared" si="6"/>
        <v>GoldPerth Mint</v>
      </c>
    </row>
    <row r="181" spans="1:11">
      <c r="A181" s="242" t="s">
        <v>1250</v>
      </c>
      <c r="B181" s="242" t="s">
        <v>1925</v>
      </c>
      <c r="C181" s="242" t="s">
        <v>3180</v>
      </c>
      <c r="D181" s="242" t="s">
        <v>1213</v>
      </c>
      <c r="E181" s="242" t="s">
        <v>834</v>
      </c>
      <c r="F181" s="242" t="s">
        <v>14357</v>
      </c>
      <c r="G181" s="242"/>
      <c r="H181" s="242" t="s">
        <v>1921</v>
      </c>
      <c r="I181" s="242" t="s">
        <v>1922</v>
      </c>
      <c r="J181" s="243" t="str">
        <f t="shared" si="5"/>
        <v>GoldPerth Mint (ANZ)</v>
      </c>
      <c r="K181" s="243" t="str">
        <f t="shared" si="6"/>
        <v>GoldPerth Mint (ANZ)</v>
      </c>
    </row>
    <row r="182" spans="1:11">
      <c r="A182" s="242" t="s">
        <v>1250</v>
      </c>
      <c r="B182" s="242" t="s">
        <v>3207</v>
      </c>
      <c r="C182" s="242" t="s">
        <v>3207</v>
      </c>
      <c r="D182" s="242" t="s">
        <v>1219</v>
      </c>
      <c r="E182" s="242" t="s">
        <v>3208</v>
      </c>
      <c r="F182" s="242" t="s">
        <v>14357</v>
      </c>
      <c r="G182" s="242"/>
      <c r="H182" s="242" t="s">
        <v>3209</v>
      </c>
      <c r="I182" s="242" t="s">
        <v>3210</v>
      </c>
      <c r="J182" s="243" t="str">
        <f t="shared" si="5"/>
        <v>GoldPlanta Recuperadora de Metales SpA</v>
      </c>
      <c r="K182" s="243" t="str">
        <f t="shared" si="6"/>
        <v>GoldPlanta Recuperadora de Metales SpA</v>
      </c>
    </row>
    <row r="183" spans="1:11">
      <c r="A183" s="242" t="s">
        <v>1250</v>
      </c>
      <c r="B183" s="242" t="s">
        <v>1028</v>
      </c>
      <c r="C183" s="242" t="s">
        <v>1028</v>
      </c>
      <c r="D183" s="242" t="s">
        <v>999</v>
      </c>
      <c r="E183" s="242" t="s">
        <v>812</v>
      </c>
      <c r="F183" s="242" t="s">
        <v>14357</v>
      </c>
      <c r="G183" s="242"/>
      <c r="H183" s="242" t="s">
        <v>1880</v>
      </c>
      <c r="I183" s="242" t="s">
        <v>10767</v>
      </c>
      <c r="J183" s="243" t="str">
        <f t="shared" si="5"/>
        <v>GoldPrioksky Plant of Non-Ferrous Metals</v>
      </c>
      <c r="K183" s="243" t="str">
        <f t="shared" si="6"/>
        <v>GoldPrioksky Plant of Non-Ferrous Metals</v>
      </c>
    </row>
    <row r="184" spans="1:11">
      <c r="A184" s="242" t="s">
        <v>1250</v>
      </c>
      <c r="B184" s="242" t="s">
        <v>2658</v>
      </c>
      <c r="C184" s="242" t="s">
        <v>2937</v>
      </c>
      <c r="D184" s="242" t="s">
        <v>1218</v>
      </c>
      <c r="E184" s="242" t="s">
        <v>810</v>
      </c>
      <c r="F184" s="242" t="s">
        <v>14357</v>
      </c>
      <c r="G184" s="242"/>
      <c r="H184" s="242" t="s">
        <v>1879</v>
      </c>
      <c r="I184" s="242" t="s">
        <v>1786</v>
      </c>
      <c r="J184" s="243" t="str">
        <f t="shared" si="5"/>
        <v>GoldProduits Artistiques de Métaux</v>
      </c>
      <c r="K184" s="243" t="str">
        <f t="shared" si="6"/>
        <v>GoldProduits Artistiques de Métaux</v>
      </c>
    </row>
    <row r="185" spans="1:11">
      <c r="A185" s="242" t="s">
        <v>1250</v>
      </c>
      <c r="B185" s="242" t="s">
        <v>1358</v>
      </c>
      <c r="C185" s="242" t="s">
        <v>1358</v>
      </c>
      <c r="D185" s="242" t="s">
        <v>1225</v>
      </c>
      <c r="E185" s="242" t="s">
        <v>813</v>
      </c>
      <c r="F185" s="242" t="s">
        <v>14357</v>
      </c>
      <c r="G185" s="242"/>
      <c r="H185" s="242" t="s">
        <v>1881</v>
      </c>
      <c r="I185" s="242" t="s">
        <v>6735</v>
      </c>
      <c r="J185" s="243" t="str">
        <f t="shared" si="5"/>
        <v>GoldPT Aneka Tambang (Persero) Tbk</v>
      </c>
      <c r="K185" s="243" t="str">
        <f t="shared" si="6"/>
        <v>GoldPT Aneka Tambang (Persero) Tbk</v>
      </c>
    </row>
    <row r="186" spans="1:11">
      <c r="A186" s="242" t="s">
        <v>1250</v>
      </c>
      <c r="B186" s="242" t="s">
        <v>13320</v>
      </c>
      <c r="C186" s="242" t="s">
        <v>13320</v>
      </c>
      <c r="D186" s="242" t="s">
        <v>1218</v>
      </c>
      <c r="E186" s="242" t="s">
        <v>814</v>
      </c>
      <c r="F186" s="242" t="s">
        <v>14357</v>
      </c>
      <c r="G186" s="242"/>
      <c r="H186" s="242" t="s">
        <v>1882</v>
      </c>
      <c r="I186" s="242" t="s">
        <v>1861</v>
      </c>
      <c r="J186" s="243" t="str">
        <f t="shared" si="5"/>
        <v>GoldPX Precinox S.A.</v>
      </c>
      <c r="K186" s="243" t="str">
        <f t="shared" si="6"/>
        <v>GoldPX Precinox S.A.</v>
      </c>
    </row>
    <row r="187" spans="1:11">
      <c r="A187" s="242" t="s">
        <v>1250</v>
      </c>
      <c r="B187" s="242" t="s">
        <v>2938</v>
      </c>
      <c r="C187" s="242" t="s">
        <v>13320</v>
      </c>
      <c r="D187" s="242" t="s">
        <v>1218</v>
      </c>
      <c r="E187" s="242" t="s">
        <v>814</v>
      </c>
      <c r="F187" s="242" t="s">
        <v>14357</v>
      </c>
      <c r="G187" s="242"/>
      <c r="H187" s="242" t="s">
        <v>1882</v>
      </c>
      <c r="I187" s="242" t="s">
        <v>1861</v>
      </c>
      <c r="J187" s="243" t="str">
        <f t="shared" si="5"/>
        <v>GoldPX Précinox S.A.</v>
      </c>
      <c r="K187" s="243" t="str">
        <f t="shared" si="6"/>
        <v>GoldPX Précinox S.A.</v>
      </c>
    </row>
    <row r="188" spans="1:11">
      <c r="A188" s="242" t="s">
        <v>1250</v>
      </c>
      <c r="B188" s="242" t="s">
        <v>14290</v>
      </c>
      <c r="C188" s="242" t="s">
        <v>14290</v>
      </c>
      <c r="D188" s="242" t="s">
        <v>3092</v>
      </c>
      <c r="E188" s="242" t="s">
        <v>14291</v>
      </c>
      <c r="F188" s="242" t="s">
        <v>14357</v>
      </c>
      <c r="G188" s="242"/>
      <c r="H188" s="242" t="s">
        <v>14356</v>
      </c>
      <c r="I188" s="242" t="s">
        <v>1874</v>
      </c>
      <c r="J188" s="243" t="str">
        <f t="shared" si="5"/>
        <v>GoldQG Refining, LLC</v>
      </c>
      <c r="K188" s="243" t="str">
        <f t="shared" si="6"/>
        <v>GoldQG Refining, LLC</v>
      </c>
    </row>
    <row r="189" spans="1:11">
      <c r="A189" s="242" t="s">
        <v>1250</v>
      </c>
      <c r="B189" s="242" t="s">
        <v>2568</v>
      </c>
      <c r="C189" s="242" t="s">
        <v>2568</v>
      </c>
      <c r="D189" s="242" t="s">
        <v>1009</v>
      </c>
      <c r="E189" s="242" t="s">
        <v>815</v>
      </c>
      <c r="F189" s="242" t="s">
        <v>14357</v>
      </c>
      <c r="G189" s="242"/>
      <c r="H189" s="242" t="s">
        <v>1883</v>
      </c>
      <c r="I189" s="242" t="s">
        <v>1884</v>
      </c>
      <c r="J189" s="243" t="str">
        <f t="shared" si="5"/>
        <v>GoldRand Refinery (Pty) Ltd.</v>
      </c>
      <c r="K189" s="243" t="str">
        <f t="shared" si="6"/>
        <v>GoldRand Refinery (Pty) Ltd.</v>
      </c>
    </row>
    <row r="190" spans="1:11">
      <c r="A190" s="242" t="s">
        <v>1250</v>
      </c>
      <c r="B190" s="242" t="s">
        <v>29</v>
      </c>
      <c r="C190" s="242" t="s">
        <v>60</v>
      </c>
      <c r="D190" s="242" t="s">
        <v>1231</v>
      </c>
      <c r="E190" s="242" t="s">
        <v>792</v>
      </c>
      <c r="F190" s="242" t="s">
        <v>14357</v>
      </c>
      <c r="G190" s="242"/>
      <c r="H190" s="242" t="s">
        <v>1851</v>
      </c>
      <c r="I190" s="242" t="s">
        <v>13932</v>
      </c>
      <c r="J190" s="243" t="str">
        <f t="shared" si="5"/>
        <v>GoldRefinery LS-Nikko Copper Inc.</v>
      </c>
      <c r="K190" s="243" t="str">
        <f t="shared" si="6"/>
        <v>GoldRefinery LS-Nikko Copper Inc.</v>
      </c>
    </row>
    <row r="191" spans="1:11">
      <c r="A191" s="242" t="s">
        <v>1250</v>
      </c>
      <c r="B191" s="242" t="s">
        <v>13995</v>
      </c>
      <c r="C191" s="242" t="s">
        <v>13995</v>
      </c>
      <c r="D191" s="242" t="s">
        <v>1220</v>
      </c>
      <c r="E191" s="242" t="s">
        <v>767</v>
      </c>
      <c r="F191" s="242" t="s">
        <v>14357</v>
      </c>
      <c r="G191" s="242"/>
      <c r="H191" s="242" t="s">
        <v>1820</v>
      </c>
      <c r="I191" s="242" t="s">
        <v>15244</v>
      </c>
      <c r="J191" s="243" t="str">
        <f t="shared" si="5"/>
        <v>GoldRefinery of Seemine Gold Co., Ltd.</v>
      </c>
      <c r="K191" s="243" t="str">
        <f t="shared" si="6"/>
        <v>GoldRefinery of Seemine Gold Co., Ltd.</v>
      </c>
    </row>
    <row r="192" spans="1:11">
      <c r="A192" s="242" t="s">
        <v>1250</v>
      </c>
      <c r="B192" s="242" t="s">
        <v>2939</v>
      </c>
      <c r="C192" s="242" t="s">
        <v>15407</v>
      </c>
      <c r="D192" s="242" t="s">
        <v>1236</v>
      </c>
      <c r="E192" s="242" t="s">
        <v>2940</v>
      </c>
      <c r="F192" s="242" t="s">
        <v>14357</v>
      </c>
      <c r="G192" s="242"/>
      <c r="H192" s="242" t="s">
        <v>2981</v>
      </c>
      <c r="I192" s="242" t="s">
        <v>9739</v>
      </c>
      <c r="J192" s="243" t="str">
        <f t="shared" si="5"/>
        <v>GoldRemondis Argentia B.V.</v>
      </c>
      <c r="K192" s="243" t="str">
        <f t="shared" si="6"/>
        <v>GoldRemondis Argentia B.V.</v>
      </c>
    </row>
    <row r="193" spans="1:11">
      <c r="A193" s="242" t="s">
        <v>1250</v>
      </c>
      <c r="B193" s="242" t="s">
        <v>15407</v>
      </c>
      <c r="C193" s="242" t="s">
        <v>15407</v>
      </c>
      <c r="D193" s="242" t="s">
        <v>1236</v>
      </c>
      <c r="E193" s="242" t="s">
        <v>2940</v>
      </c>
      <c r="F193" s="242" t="s">
        <v>14357</v>
      </c>
      <c r="G193" s="242"/>
      <c r="H193" s="242" t="s">
        <v>2981</v>
      </c>
      <c r="I193" s="242" t="s">
        <v>9739</v>
      </c>
      <c r="J193" s="243" t="str">
        <f t="shared" si="5"/>
        <v>GoldREMONDIS PMR B.V.</v>
      </c>
      <c r="K193" s="243" t="str">
        <f t="shared" si="6"/>
        <v>GoldREMONDIS PMR B.V.</v>
      </c>
    </row>
    <row r="194" spans="1:11">
      <c r="A194" s="242" t="s">
        <v>1250</v>
      </c>
      <c r="B194" s="242" t="s">
        <v>1029</v>
      </c>
      <c r="C194" s="242" t="s">
        <v>1029</v>
      </c>
      <c r="D194" s="242" t="s">
        <v>1217</v>
      </c>
      <c r="E194" s="242" t="s">
        <v>816</v>
      </c>
      <c r="F194" s="242" t="s">
        <v>14357</v>
      </c>
      <c r="G194" s="242"/>
      <c r="H194" s="242" t="s">
        <v>1885</v>
      </c>
      <c r="I194" s="242" t="s">
        <v>1841</v>
      </c>
      <c r="J194" s="243" t="str">
        <f t="shared" si="5"/>
        <v>GoldRoyal Canadian Mint</v>
      </c>
      <c r="K194" s="243" t="str">
        <f t="shared" si="6"/>
        <v>GoldRoyal Canadian Mint</v>
      </c>
    </row>
    <row r="195" spans="1:11">
      <c r="A195" s="242" t="s">
        <v>1250</v>
      </c>
      <c r="B195" s="242" t="s">
        <v>2698</v>
      </c>
      <c r="C195" s="242" t="s">
        <v>2698</v>
      </c>
      <c r="D195" s="242" t="s">
        <v>1224</v>
      </c>
      <c r="E195" s="242" t="s">
        <v>2699</v>
      </c>
      <c r="F195" s="242" t="s">
        <v>14357</v>
      </c>
      <c r="G195" s="242"/>
      <c r="H195" s="242" t="s">
        <v>2700</v>
      </c>
      <c r="I195" s="242" t="s">
        <v>5594</v>
      </c>
      <c r="J195" s="243" t="str">
        <f t="shared" si="5"/>
        <v>GoldSAAMP</v>
      </c>
      <c r="K195" s="243" t="str">
        <f t="shared" si="6"/>
        <v>GoldSAAMP</v>
      </c>
    </row>
    <row r="196" spans="1:11">
      <c r="A196" s="242" t="s">
        <v>1250</v>
      </c>
      <c r="B196" s="242" t="s">
        <v>1286</v>
      </c>
      <c r="C196" s="242" t="s">
        <v>1286</v>
      </c>
      <c r="D196" s="242" t="s">
        <v>3092</v>
      </c>
      <c r="E196" s="242" t="s">
        <v>817</v>
      </c>
      <c r="F196" s="242" t="s">
        <v>14357</v>
      </c>
      <c r="G196" s="242"/>
      <c r="H196" s="242" t="s">
        <v>1886</v>
      </c>
      <c r="I196" s="242" t="s">
        <v>1887</v>
      </c>
      <c r="J196" s="243" t="str">
        <f t="shared" si="5"/>
        <v>GoldSabin Metal Corp.</v>
      </c>
      <c r="K196" s="243" t="str">
        <f t="shared" si="6"/>
        <v>GoldSabin Metal Corp.</v>
      </c>
    </row>
    <row r="197" spans="1:11">
      <c r="A197" s="242" t="s">
        <v>1250</v>
      </c>
      <c r="B197" s="242" t="s">
        <v>3211</v>
      </c>
      <c r="C197" s="242" t="s">
        <v>3211</v>
      </c>
      <c r="D197" s="242" t="s">
        <v>1227</v>
      </c>
      <c r="E197" s="242" t="s">
        <v>3212</v>
      </c>
      <c r="F197" s="242" t="s">
        <v>14357</v>
      </c>
      <c r="G197" s="242"/>
      <c r="H197" s="242" t="s">
        <v>1806</v>
      </c>
      <c r="I197" s="242" t="s">
        <v>7238</v>
      </c>
      <c r="J197" s="243" t="str">
        <f t="shared" si="5"/>
        <v>GoldSafimet S.p.A</v>
      </c>
      <c r="K197" s="243" t="str">
        <f t="shared" si="6"/>
        <v>GoldSafimet S.p.A</v>
      </c>
    </row>
    <row r="198" spans="1:11">
      <c r="A198" s="242" t="s">
        <v>1250</v>
      </c>
      <c r="B198" s="242" t="s">
        <v>2941</v>
      </c>
      <c r="C198" s="242" t="s">
        <v>2941</v>
      </c>
      <c r="D198" s="242" t="s">
        <v>15109</v>
      </c>
      <c r="E198" s="242" t="s">
        <v>2942</v>
      </c>
      <c r="F198" s="242" t="s">
        <v>14357</v>
      </c>
      <c r="G198" s="242"/>
      <c r="H198" s="242" t="s">
        <v>2943</v>
      </c>
      <c r="I198" s="242" t="s">
        <v>4851</v>
      </c>
      <c r="J198" s="243" t="str">
        <f t="shared" ref="J198:J261" si="7">A198&amp;B198</f>
        <v>GoldSAFINA A.S.</v>
      </c>
      <c r="K198" s="243" t="str">
        <f t="shared" ref="K198:K261" si="8">A198&amp;B198</f>
        <v>GoldSAFINA A.S.</v>
      </c>
    </row>
    <row r="199" spans="1:11">
      <c r="A199" s="242" t="s">
        <v>1250</v>
      </c>
      <c r="B199" s="242" t="s">
        <v>2924</v>
      </c>
      <c r="C199" s="242" t="s">
        <v>59</v>
      </c>
      <c r="D199" s="242" t="s">
        <v>1228</v>
      </c>
      <c r="E199" s="242" t="s">
        <v>784</v>
      </c>
      <c r="F199" s="242" t="s">
        <v>14357</v>
      </c>
      <c r="G199" s="242"/>
      <c r="H199" s="242" t="s">
        <v>3000</v>
      </c>
      <c r="I199" s="242" t="s">
        <v>7432</v>
      </c>
      <c r="J199" s="243" t="str">
        <f t="shared" si="7"/>
        <v>GoldSaganoseki Smelter &amp; Refinery</v>
      </c>
      <c r="K199" s="243" t="str">
        <f t="shared" si="8"/>
        <v>GoldSaganoseki Smelter &amp; Refinery</v>
      </c>
    </row>
    <row r="200" spans="1:11">
      <c r="A200" s="242" t="s">
        <v>1250</v>
      </c>
      <c r="B200" s="242" t="s">
        <v>2944</v>
      </c>
      <c r="C200" s="242" t="s">
        <v>2944</v>
      </c>
      <c r="D200" s="242" t="s">
        <v>1226</v>
      </c>
      <c r="E200" s="242" t="s">
        <v>2945</v>
      </c>
      <c r="F200" s="242" t="s">
        <v>14357</v>
      </c>
      <c r="G200" s="242"/>
      <c r="H200" s="242" t="s">
        <v>2946</v>
      </c>
      <c r="I200" s="242" t="s">
        <v>2947</v>
      </c>
      <c r="J200" s="243" t="str">
        <f t="shared" si="7"/>
        <v>GoldSai Refinery</v>
      </c>
      <c r="K200" s="243" t="str">
        <f t="shared" si="8"/>
        <v>GoldSai Refinery</v>
      </c>
    </row>
    <row r="201" spans="1:11">
      <c r="A201" s="242" t="s">
        <v>1250</v>
      </c>
      <c r="B201" s="242" t="s">
        <v>1888</v>
      </c>
      <c r="C201" s="242" t="s">
        <v>1551</v>
      </c>
      <c r="D201" s="242" t="s">
        <v>1231</v>
      </c>
      <c r="E201" s="242" t="s">
        <v>1552</v>
      </c>
      <c r="F201" s="242" t="s">
        <v>14357</v>
      </c>
      <c r="G201" s="242"/>
      <c r="H201" s="242" t="s">
        <v>1808</v>
      </c>
      <c r="I201" s="242" t="s">
        <v>13931</v>
      </c>
      <c r="J201" s="243" t="str">
        <f t="shared" si="7"/>
        <v>GoldSamdok Metal</v>
      </c>
      <c r="K201" s="243" t="str">
        <f t="shared" si="8"/>
        <v>GoldSamdok Metal</v>
      </c>
    </row>
    <row r="202" spans="1:11">
      <c r="A202" s="242" t="s">
        <v>1250</v>
      </c>
      <c r="B202" s="242" t="s">
        <v>1551</v>
      </c>
      <c r="C202" s="242" t="s">
        <v>1551</v>
      </c>
      <c r="D202" s="242" t="s">
        <v>1231</v>
      </c>
      <c r="E202" s="242" t="s">
        <v>1552</v>
      </c>
      <c r="F202" s="242" t="s">
        <v>14357</v>
      </c>
      <c r="G202" s="242"/>
      <c r="H202" s="242" t="s">
        <v>1808</v>
      </c>
      <c r="I202" s="242" t="s">
        <v>13931</v>
      </c>
      <c r="J202" s="243" t="str">
        <f t="shared" si="7"/>
        <v>GoldSamduck Precious Metals</v>
      </c>
      <c r="K202" s="243" t="str">
        <f t="shared" si="8"/>
        <v>GoldSamduck Precious Metals</v>
      </c>
    </row>
    <row r="203" spans="1:11">
      <c r="A203" s="242" t="s">
        <v>1250</v>
      </c>
      <c r="B203" s="242" t="s">
        <v>3105</v>
      </c>
      <c r="C203" s="242" t="s">
        <v>3105</v>
      </c>
      <c r="D203" s="242" t="s">
        <v>1231</v>
      </c>
      <c r="E203" s="242" t="s">
        <v>818</v>
      </c>
      <c r="F203" s="242" t="s">
        <v>14357</v>
      </c>
      <c r="G203" s="242"/>
      <c r="H203" s="242" t="s">
        <v>1890</v>
      </c>
      <c r="I203" s="242" t="s">
        <v>13938</v>
      </c>
      <c r="J203" s="243" t="str">
        <f t="shared" si="7"/>
        <v>GoldSamwon Metals Corp.</v>
      </c>
      <c r="K203" s="243" t="str">
        <f t="shared" si="8"/>
        <v>GoldSamwon Metals Corp.</v>
      </c>
    </row>
    <row r="204" spans="1:11">
      <c r="A204" s="242" t="s">
        <v>1250</v>
      </c>
      <c r="B204" s="242" t="s">
        <v>2632</v>
      </c>
      <c r="C204" s="242" t="s">
        <v>2632</v>
      </c>
      <c r="D204" s="242" t="s">
        <v>1221</v>
      </c>
      <c r="E204" s="242" t="s">
        <v>2635</v>
      </c>
      <c r="F204" s="242" t="s">
        <v>14357</v>
      </c>
      <c r="G204" s="242"/>
      <c r="H204" s="242" t="s">
        <v>2021</v>
      </c>
      <c r="I204" s="242" t="s">
        <v>4933</v>
      </c>
      <c r="J204" s="243" t="str">
        <f t="shared" si="7"/>
        <v>GoldSAXONIA Edelmetalle GmbH</v>
      </c>
      <c r="K204" s="243" t="str">
        <f t="shared" si="8"/>
        <v>GoldSAXONIA Edelmetalle GmbH</v>
      </c>
    </row>
    <row r="205" spans="1:11">
      <c r="A205" s="242" t="s">
        <v>1250</v>
      </c>
      <c r="B205" s="242" t="s">
        <v>1889</v>
      </c>
      <c r="C205" s="242" t="s">
        <v>1551</v>
      </c>
      <c r="D205" s="242" t="s">
        <v>1231</v>
      </c>
      <c r="E205" s="242" t="s">
        <v>1552</v>
      </c>
      <c r="F205" s="242" t="s">
        <v>14357</v>
      </c>
      <c r="G205" s="242"/>
      <c r="H205" s="242" t="s">
        <v>1808</v>
      </c>
      <c r="I205" s="242" t="s">
        <v>13931</v>
      </c>
      <c r="J205" s="243" t="str">
        <f t="shared" si="7"/>
        <v>GoldSD (Samdok) Metal</v>
      </c>
      <c r="K205" s="243" t="str">
        <f t="shared" si="8"/>
        <v>GoldSD (Samdok) Metal</v>
      </c>
    </row>
    <row r="206" spans="1:11">
      <c r="A206" s="242" t="s">
        <v>1250</v>
      </c>
      <c r="B206" s="242" t="s">
        <v>13321</v>
      </c>
      <c r="C206" s="242" t="s">
        <v>13321</v>
      </c>
      <c r="D206" s="242" t="s">
        <v>1222</v>
      </c>
      <c r="E206" s="242" t="s">
        <v>819</v>
      </c>
      <c r="F206" s="242" t="s">
        <v>14357</v>
      </c>
      <c r="G206" s="242"/>
      <c r="H206" s="242" t="s">
        <v>1891</v>
      </c>
      <c r="I206" s="242" t="s">
        <v>5381</v>
      </c>
      <c r="J206" s="243" t="str">
        <f t="shared" si="7"/>
        <v>GoldSEMPSA Joyeria Plateria S.A.</v>
      </c>
      <c r="K206" s="243" t="str">
        <f t="shared" si="8"/>
        <v>GoldSEMPSA Joyeria Plateria S.A.</v>
      </c>
    </row>
    <row r="207" spans="1:11">
      <c r="A207" s="242" t="s">
        <v>1250</v>
      </c>
      <c r="B207" s="242" t="s">
        <v>2948</v>
      </c>
      <c r="C207" s="242" t="s">
        <v>13321</v>
      </c>
      <c r="D207" s="242" t="s">
        <v>1222</v>
      </c>
      <c r="E207" s="242" t="s">
        <v>819</v>
      </c>
      <c r="F207" s="242" t="s">
        <v>14357</v>
      </c>
      <c r="G207" s="242"/>
      <c r="H207" s="242" t="s">
        <v>1891</v>
      </c>
      <c r="I207" s="242" t="s">
        <v>5381</v>
      </c>
      <c r="J207" s="243" t="str">
        <f t="shared" si="7"/>
        <v>GoldSEMPSA Joyería Platería S.A.</v>
      </c>
      <c r="K207" s="243" t="str">
        <f t="shared" si="8"/>
        <v>GoldSEMPSA Joyería Platería S.A.</v>
      </c>
    </row>
    <row r="208" spans="1:11">
      <c r="A208" s="242" t="s">
        <v>1250</v>
      </c>
      <c r="B208" s="242" t="s">
        <v>1892</v>
      </c>
      <c r="C208" s="242" t="s">
        <v>13321</v>
      </c>
      <c r="D208" s="242" t="s">
        <v>1222</v>
      </c>
      <c r="E208" s="242" t="s">
        <v>819</v>
      </c>
      <c r="F208" s="242" t="s">
        <v>14357</v>
      </c>
      <c r="G208" s="242"/>
      <c r="H208" s="242" t="s">
        <v>1891</v>
      </c>
      <c r="I208" s="242" t="s">
        <v>5381</v>
      </c>
      <c r="J208" s="243" t="str">
        <f t="shared" si="7"/>
        <v>GoldSempsa JP (Cookson Sempsa)</v>
      </c>
      <c r="K208" s="243" t="str">
        <f t="shared" si="8"/>
        <v>GoldSempsa JP (Cookson Sempsa)</v>
      </c>
    </row>
    <row r="209" spans="1:11">
      <c r="A209" s="242" t="s">
        <v>1250</v>
      </c>
      <c r="B209" s="242" t="s">
        <v>1909</v>
      </c>
      <c r="C209" s="242" t="s">
        <v>2573</v>
      </c>
      <c r="D209" s="242" t="s">
        <v>1220</v>
      </c>
      <c r="E209" s="242" t="s">
        <v>826</v>
      </c>
      <c r="F209" s="242" t="s">
        <v>14357</v>
      </c>
      <c r="G209" s="242"/>
      <c r="H209" s="242" t="s">
        <v>1895</v>
      </c>
      <c r="I209" s="242" t="s">
        <v>15234</v>
      </c>
      <c r="J209" s="243" t="str">
        <f t="shared" si="7"/>
        <v>GoldShandong Gold Mine(Laizhou) Smelter Co., Ltd.</v>
      </c>
      <c r="K209" s="243" t="str">
        <f t="shared" si="8"/>
        <v>GoldShandong Gold Mine(Laizhou) Smelter Co., Ltd.</v>
      </c>
    </row>
    <row r="210" spans="1:11">
      <c r="A210" s="242" t="s">
        <v>1250</v>
      </c>
      <c r="B210" s="242" t="s">
        <v>3106</v>
      </c>
      <c r="C210" s="242" t="s">
        <v>1821</v>
      </c>
      <c r="D210" s="242" t="s">
        <v>1220</v>
      </c>
      <c r="E210" s="242" t="s">
        <v>1822</v>
      </c>
      <c r="F210" s="242" t="s">
        <v>14357</v>
      </c>
      <c r="G210" s="242"/>
      <c r="H210" s="242" t="s">
        <v>1823</v>
      </c>
      <c r="I210" s="242" t="s">
        <v>15234</v>
      </c>
      <c r="J210" s="243" t="str">
        <f t="shared" si="7"/>
        <v>GoldShandong Guoda Gold Co., Ltd.</v>
      </c>
      <c r="K210" s="243" t="str">
        <f t="shared" si="8"/>
        <v>GoldShandong Guoda Gold Co., Ltd.</v>
      </c>
    </row>
    <row r="211" spans="1:11">
      <c r="A211" s="242" t="s">
        <v>1250</v>
      </c>
      <c r="B211" s="242" t="s">
        <v>15408</v>
      </c>
      <c r="C211" s="242" t="s">
        <v>15408</v>
      </c>
      <c r="D211" s="242" t="s">
        <v>1220</v>
      </c>
      <c r="E211" s="242" t="s">
        <v>15409</v>
      </c>
      <c r="F211" s="242" t="s">
        <v>14357</v>
      </c>
      <c r="G211" s="242"/>
      <c r="H211" s="242" t="s">
        <v>1895</v>
      </c>
      <c r="I211" s="242" t="s">
        <v>15234</v>
      </c>
      <c r="J211" s="243" t="str">
        <f t="shared" si="7"/>
        <v>GoldShandong Humon Smelting Co., Ltd.</v>
      </c>
      <c r="K211" s="243" t="str">
        <f t="shared" si="8"/>
        <v>GoldShandong Humon Smelting Co., Ltd.</v>
      </c>
    </row>
    <row r="212" spans="1:11">
      <c r="A212" s="242" t="s">
        <v>1250</v>
      </c>
      <c r="B212" s="242" t="s">
        <v>13996</v>
      </c>
      <c r="C212" s="242" t="s">
        <v>2573</v>
      </c>
      <c r="D212" s="242" t="s">
        <v>1220</v>
      </c>
      <c r="E212" s="242" t="s">
        <v>826</v>
      </c>
      <c r="F212" s="242" t="s">
        <v>14357</v>
      </c>
      <c r="G212" s="242"/>
      <c r="H212" s="242" t="s">
        <v>1895</v>
      </c>
      <c r="I212" s="242" t="s">
        <v>15234</v>
      </c>
      <c r="J212" s="243" t="str">
        <f t="shared" si="7"/>
        <v>GoldShandong middlings JinYe group Co., LTD</v>
      </c>
      <c r="K212" s="243" t="str">
        <f t="shared" si="8"/>
        <v>GoldShandong middlings JinYe group Co., LTD</v>
      </c>
    </row>
    <row r="213" spans="1:11">
      <c r="A213" s="242" t="s">
        <v>1250</v>
      </c>
      <c r="B213" s="242" t="s">
        <v>1896</v>
      </c>
      <c r="C213" s="242" t="s">
        <v>1893</v>
      </c>
      <c r="D213" s="242" t="s">
        <v>1220</v>
      </c>
      <c r="E213" s="242" t="s">
        <v>1894</v>
      </c>
      <c r="F213" s="242" t="s">
        <v>14357</v>
      </c>
      <c r="G213" s="242"/>
      <c r="H213" s="242" t="s">
        <v>1895</v>
      </c>
      <c r="I213" s="242" t="s">
        <v>15234</v>
      </c>
      <c r="J213" s="243" t="str">
        <f t="shared" si="7"/>
        <v>GoldShandong Tarzan Bio-Gold Industry Co., Ltd.</v>
      </c>
      <c r="K213" s="243" t="str">
        <f t="shared" si="8"/>
        <v>GoldShandong Tarzan Bio-Gold Industry Co., Ltd.</v>
      </c>
    </row>
    <row r="214" spans="1:11">
      <c r="A214" s="242" t="s">
        <v>1250</v>
      </c>
      <c r="B214" s="242" t="s">
        <v>1893</v>
      </c>
      <c r="C214" s="242" t="s">
        <v>1893</v>
      </c>
      <c r="D214" s="242" t="s">
        <v>1220</v>
      </c>
      <c r="E214" s="242" t="s">
        <v>1894</v>
      </c>
      <c r="F214" s="242" t="s">
        <v>14357</v>
      </c>
      <c r="G214" s="242"/>
      <c r="H214" s="242" t="s">
        <v>1895</v>
      </c>
      <c r="I214" s="242" t="s">
        <v>15234</v>
      </c>
      <c r="J214" s="243" t="str">
        <f t="shared" si="7"/>
        <v>GoldShandong Tiancheng Biological Gold Industrial Co., Ltd.</v>
      </c>
      <c r="K214" s="243" t="str">
        <f t="shared" si="8"/>
        <v>GoldShandong Tiancheng Biological Gold Industrial Co., Ltd.</v>
      </c>
    </row>
    <row r="215" spans="1:11">
      <c r="A215" s="242" t="s">
        <v>1250</v>
      </c>
      <c r="B215" s="242" t="s">
        <v>2570</v>
      </c>
      <c r="C215" s="242" t="s">
        <v>2570</v>
      </c>
      <c r="D215" s="242" t="s">
        <v>1220</v>
      </c>
      <c r="E215" s="242" t="s">
        <v>820</v>
      </c>
      <c r="F215" s="242" t="s">
        <v>14357</v>
      </c>
      <c r="G215" s="242"/>
      <c r="H215" s="242" t="s">
        <v>1823</v>
      </c>
      <c r="I215" s="242" t="s">
        <v>15234</v>
      </c>
      <c r="J215" s="243" t="str">
        <f t="shared" si="7"/>
        <v>GoldShandong Zhaojin Gold &amp; Silver Refinery Co., Ltd.</v>
      </c>
      <c r="K215" s="243" t="str">
        <f t="shared" si="8"/>
        <v>GoldShandong Zhaojin Gold &amp; Silver Refinery Co., Ltd.</v>
      </c>
    </row>
    <row r="216" spans="1:11">
      <c r="A216" s="242" t="s">
        <v>1250</v>
      </c>
      <c r="B216" s="242" t="s">
        <v>1897</v>
      </c>
      <c r="C216" s="242" t="s">
        <v>2573</v>
      </c>
      <c r="D216" s="242" t="s">
        <v>1220</v>
      </c>
      <c r="E216" s="242" t="s">
        <v>826</v>
      </c>
      <c r="F216" s="242" t="s">
        <v>14357</v>
      </c>
      <c r="G216" s="242"/>
      <c r="H216" s="242" t="s">
        <v>1895</v>
      </c>
      <c r="I216" s="242" t="s">
        <v>15234</v>
      </c>
      <c r="J216" s="243" t="str">
        <f t="shared" si="7"/>
        <v>GoldShangdong Gold (Laizhou)</v>
      </c>
      <c r="K216" s="243" t="str">
        <f t="shared" si="8"/>
        <v>GoldShangdong Gold (Laizhou)</v>
      </c>
    </row>
    <row r="217" spans="1:11">
      <c r="A217" s="242" t="s">
        <v>1250</v>
      </c>
      <c r="B217" s="242" t="s">
        <v>30</v>
      </c>
      <c r="C217" s="242" t="s">
        <v>1359</v>
      </c>
      <c r="D217" s="242" t="s">
        <v>1228</v>
      </c>
      <c r="E217" s="242" t="s">
        <v>824</v>
      </c>
      <c r="F217" s="242" t="s">
        <v>14357</v>
      </c>
      <c r="G217" s="242"/>
      <c r="H217" s="242" t="s">
        <v>1904</v>
      </c>
      <c r="I217" s="242" t="s">
        <v>1905</v>
      </c>
      <c r="J217" s="243" t="str">
        <f t="shared" si="7"/>
        <v>GoldShonan Plant Tanaka Kikinzoku</v>
      </c>
      <c r="K217" s="243" t="str">
        <f t="shared" si="8"/>
        <v>GoldShonan Plant Tanaka Kikinzoku</v>
      </c>
    </row>
    <row r="218" spans="1:11">
      <c r="A218" s="242" t="s">
        <v>1250</v>
      </c>
      <c r="B218" s="242" t="s">
        <v>13997</v>
      </c>
      <c r="C218" s="242" t="s">
        <v>1030</v>
      </c>
      <c r="D218" s="242" t="s">
        <v>999</v>
      </c>
      <c r="E218" s="242" t="s">
        <v>821</v>
      </c>
      <c r="F218" s="242" t="s">
        <v>14357</v>
      </c>
      <c r="G218" s="242"/>
      <c r="H218" s="242" t="s">
        <v>1900</v>
      </c>
      <c r="I218" s="242" t="s">
        <v>10831</v>
      </c>
      <c r="J218" s="243" t="str">
        <f t="shared" si="7"/>
        <v>GoldShyolkovsky</v>
      </c>
      <c r="K218" s="243" t="str">
        <f t="shared" si="8"/>
        <v>GoldShyolkovsky</v>
      </c>
    </row>
    <row r="219" spans="1:11">
      <c r="A219" s="242" t="s">
        <v>1250</v>
      </c>
      <c r="B219" s="242" t="s">
        <v>2571</v>
      </c>
      <c r="C219" s="242" t="s">
        <v>2571</v>
      </c>
      <c r="D219" s="242" t="s">
        <v>1220</v>
      </c>
      <c r="E219" s="242" t="s">
        <v>1531</v>
      </c>
      <c r="F219" s="242" t="s">
        <v>14357</v>
      </c>
      <c r="G219" s="242"/>
      <c r="H219" s="242" t="s">
        <v>1899</v>
      </c>
      <c r="I219" s="242" t="s">
        <v>15240</v>
      </c>
      <c r="J219" s="243" t="str">
        <f t="shared" si="7"/>
        <v>GoldSichuan Tianze Precious Metals Co., Ltd.</v>
      </c>
      <c r="K219" s="243" t="str">
        <f t="shared" si="8"/>
        <v>GoldSichuan Tianze Precious Metals Co., Ltd.</v>
      </c>
    </row>
    <row r="220" spans="1:11">
      <c r="A220" s="242" t="s">
        <v>1250</v>
      </c>
      <c r="B220" s="242" t="s">
        <v>31</v>
      </c>
      <c r="C220" s="242" t="s">
        <v>1359</v>
      </c>
      <c r="D220" s="242" t="s">
        <v>1228</v>
      </c>
      <c r="E220" s="242" t="s">
        <v>824</v>
      </c>
      <c r="F220" s="242" t="s">
        <v>14357</v>
      </c>
      <c r="G220" s="242"/>
      <c r="H220" s="242" t="s">
        <v>1904</v>
      </c>
      <c r="I220" s="242" t="s">
        <v>1905</v>
      </c>
      <c r="J220" s="243" t="str">
        <f t="shared" si="7"/>
        <v>GoldSingapore Tanaka</v>
      </c>
      <c r="K220" s="243" t="str">
        <f t="shared" si="8"/>
        <v>GoldSingapore Tanaka</v>
      </c>
    </row>
    <row r="221" spans="1:11">
      <c r="A221" s="242" t="s">
        <v>1250</v>
      </c>
      <c r="B221" s="242" t="s">
        <v>1532</v>
      </c>
      <c r="C221" s="242" t="s">
        <v>1532</v>
      </c>
      <c r="D221" s="242" t="s">
        <v>3091</v>
      </c>
      <c r="E221" s="242" t="s">
        <v>1533</v>
      </c>
      <c r="F221" s="242" t="s">
        <v>14357</v>
      </c>
      <c r="G221" s="242"/>
      <c r="H221" s="242" t="s">
        <v>1943</v>
      </c>
      <c r="I221" s="242" t="s">
        <v>1944</v>
      </c>
      <c r="J221" s="243" t="str">
        <f t="shared" si="7"/>
        <v>GoldSingway Technology Co., Ltd.</v>
      </c>
      <c r="K221" s="243" t="str">
        <f t="shared" si="8"/>
        <v>GoldSingway Technology Co., Ltd.</v>
      </c>
    </row>
    <row r="222" spans="1:11">
      <c r="A222" s="242" t="s">
        <v>1250</v>
      </c>
      <c r="B222" s="242" t="s">
        <v>1138</v>
      </c>
      <c r="C222" s="242" t="s">
        <v>62</v>
      </c>
      <c r="D222" s="242" t="s">
        <v>1228</v>
      </c>
      <c r="E222" s="242" t="s">
        <v>823</v>
      </c>
      <c r="F222" s="242" t="s">
        <v>14357</v>
      </c>
      <c r="G222" s="242"/>
      <c r="H222" s="242" t="s">
        <v>1902</v>
      </c>
      <c r="I222" s="242" t="s">
        <v>2646</v>
      </c>
      <c r="J222" s="243" t="str">
        <f t="shared" si="7"/>
        <v>GoldSMM</v>
      </c>
      <c r="K222" s="243" t="str">
        <f t="shared" si="8"/>
        <v>GoldSMM</v>
      </c>
    </row>
    <row r="223" spans="1:11">
      <c r="A223" s="242" t="s">
        <v>1250</v>
      </c>
      <c r="B223" s="242" t="s">
        <v>1030</v>
      </c>
      <c r="C223" s="242" t="s">
        <v>1030</v>
      </c>
      <c r="D223" s="242" t="s">
        <v>999</v>
      </c>
      <c r="E223" s="242" t="s">
        <v>821</v>
      </c>
      <c r="F223" s="242" t="s">
        <v>14357</v>
      </c>
      <c r="G223" s="242"/>
      <c r="H223" s="242" t="s">
        <v>1900</v>
      </c>
      <c r="I223" s="242" t="s">
        <v>10831</v>
      </c>
      <c r="J223" s="243" t="str">
        <f t="shared" si="7"/>
        <v>GoldSOE Shyolkovsky Factory of Secondary Precious Metals</v>
      </c>
      <c r="K223" s="243" t="str">
        <f t="shared" si="8"/>
        <v>GoldSOE Shyolkovsky Factory of Secondary Precious Metals</v>
      </c>
    </row>
    <row r="224" spans="1:11">
      <c r="A224" s="242" t="s">
        <v>1250</v>
      </c>
      <c r="B224" s="242" t="s">
        <v>1031</v>
      </c>
      <c r="C224" s="242" t="s">
        <v>1031</v>
      </c>
      <c r="D224" s="242" t="s">
        <v>3091</v>
      </c>
      <c r="E224" s="242" t="s">
        <v>822</v>
      </c>
      <c r="F224" s="242" t="s">
        <v>14357</v>
      </c>
      <c r="G224" s="242"/>
      <c r="H224" s="242" t="s">
        <v>1901</v>
      </c>
      <c r="I224" s="242" t="s">
        <v>12383</v>
      </c>
      <c r="J224" s="243" t="str">
        <f t="shared" si="7"/>
        <v>GoldSolar Applied Materials Technology Corp.</v>
      </c>
      <c r="K224" s="243" t="str">
        <f t="shared" si="8"/>
        <v>GoldSolar Applied Materials Technology Corp.</v>
      </c>
    </row>
    <row r="225" spans="1:11">
      <c r="A225" s="242" t="s">
        <v>1250</v>
      </c>
      <c r="B225" s="242" t="s">
        <v>32</v>
      </c>
      <c r="C225" s="242" t="s">
        <v>1031</v>
      </c>
      <c r="D225" s="242" t="s">
        <v>3091</v>
      </c>
      <c r="E225" s="242" t="s">
        <v>822</v>
      </c>
      <c r="F225" s="242" t="s">
        <v>14357</v>
      </c>
      <c r="G225" s="242"/>
      <c r="H225" s="242" t="s">
        <v>1901</v>
      </c>
      <c r="I225" s="242" t="s">
        <v>12383</v>
      </c>
      <c r="J225" s="243" t="str">
        <f t="shared" si="7"/>
        <v>GoldSOLAR CHEMICALAPPLIED MATERIALS TECHNOLOGY (KUN SHAN)</v>
      </c>
      <c r="K225" s="243" t="str">
        <f t="shared" si="8"/>
        <v>GoldSOLAR CHEMICALAPPLIED MATERIALS TECHNOLOGY (KUN SHAN)</v>
      </c>
    </row>
    <row r="226" spans="1:11">
      <c r="A226" s="242" t="s">
        <v>1250</v>
      </c>
      <c r="B226" s="242" t="s">
        <v>33</v>
      </c>
      <c r="C226" s="242" t="s">
        <v>1031</v>
      </c>
      <c r="D226" s="242" t="s">
        <v>3091</v>
      </c>
      <c r="E226" s="242" t="s">
        <v>822</v>
      </c>
      <c r="F226" s="242" t="s">
        <v>14357</v>
      </c>
      <c r="G226" s="242"/>
      <c r="H226" s="242" t="s">
        <v>1901</v>
      </c>
      <c r="I226" s="242" t="s">
        <v>12383</v>
      </c>
      <c r="J226" s="243" t="str">
        <f t="shared" si="7"/>
        <v>GoldSolartech</v>
      </c>
      <c r="K226" s="243" t="str">
        <f t="shared" si="8"/>
        <v>GoldSolartech</v>
      </c>
    </row>
    <row r="227" spans="1:11">
      <c r="A227" s="242" t="s">
        <v>1250</v>
      </c>
      <c r="B227" s="242" t="s">
        <v>15410</v>
      </c>
      <c r="C227" s="242" t="s">
        <v>15410</v>
      </c>
      <c r="D227" s="242" t="s">
        <v>1226</v>
      </c>
      <c r="E227" s="242" t="s">
        <v>15411</v>
      </c>
      <c r="F227" s="242" t="s">
        <v>14357</v>
      </c>
      <c r="G227" s="242"/>
      <c r="H227" s="242" t="s">
        <v>2920</v>
      </c>
      <c r="I227" s="242" t="s">
        <v>2921</v>
      </c>
      <c r="J227" s="243" t="str">
        <f t="shared" si="7"/>
        <v>GoldSovereign Metals</v>
      </c>
      <c r="K227" s="243" t="str">
        <f t="shared" si="8"/>
        <v>GoldSovereign Metals</v>
      </c>
    </row>
    <row r="228" spans="1:11">
      <c r="A228" s="242" t="s">
        <v>1250</v>
      </c>
      <c r="B228" s="242" t="s">
        <v>3213</v>
      </c>
      <c r="C228" s="242" t="s">
        <v>3213</v>
      </c>
      <c r="D228" s="242" t="s">
        <v>1232</v>
      </c>
      <c r="E228" s="242" t="s">
        <v>3214</v>
      </c>
      <c r="F228" s="242" t="s">
        <v>14357</v>
      </c>
      <c r="G228" s="242"/>
      <c r="H228" s="242" t="s">
        <v>3215</v>
      </c>
      <c r="I228" s="242" t="s">
        <v>3215</v>
      </c>
      <c r="J228" s="243" t="str">
        <f t="shared" si="7"/>
        <v>GoldState Research Institute Center for Physical Sciences and Technology</v>
      </c>
      <c r="K228" s="243" t="str">
        <f t="shared" si="8"/>
        <v>GoldState Research Institute Center for Physical Sciences and Technology</v>
      </c>
    </row>
    <row r="229" spans="1:11">
      <c r="A229" s="242" t="s">
        <v>1250</v>
      </c>
      <c r="B229" s="242" t="s">
        <v>1952</v>
      </c>
      <c r="C229" s="242" t="s">
        <v>1952</v>
      </c>
      <c r="D229" s="242" t="s">
        <v>1001</v>
      </c>
      <c r="E229" s="242" t="s">
        <v>1953</v>
      </c>
      <c r="F229" s="242" t="s">
        <v>14357</v>
      </c>
      <c r="G229" s="242"/>
      <c r="H229" s="242" t="s">
        <v>1954</v>
      </c>
      <c r="I229" s="242" t="s">
        <v>1954</v>
      </c>
      <c r="J229" s="243" t="str">
        <f t="shared" si="7"/>
        <v>GoldSudan Gold Refinery</v>
      </c>
      <c r="K229" s="243" t="str">
        <f t="shared" si="8"/>
        <v>GoldSudan Gold Refinery</v>
      </c>
    </row>
    <row r="230" spans="1:11">
      <c r="A230" s="242" t="s">
        <v>1250</v>
      </c>
      <c r="B230" s="242" t="s">
        <v>2659</v>
      </c>
      <c r="C230" s="242" t="s">
        <v>62</v>
      </c>
      <c r="D230" s="242" t="s">
        <v>1228</v>
      </c>
      <c r="E230" s="242" t="s">
        <v>823</v>
      </c>
      <c r="F230" s="242" t="s">
        <v>14357</v>
      </c>
      <c r="G230" s="242"/>
      <c r="H230" s="242" t="s">
        <v>1902</v>
      </c>
      <c r="I230" s="242" t="s">
        <v>2646</v>
      </c>
      <c r="J230" s="243" t="str">
        <f t="shared" si="7"/>
        <v>GoldSumitomo Kinzoku Kozan K.K.</v>
      </c>
      <c r="K230" s="243" t="str">
        <f t="shared" si="8"/>
        <v>GoldSumitomo Kinzoku Kozan K.K.</v>
      </c>
    </row>
    <row r="231" spans="1:11">
      <c r="A231" s="242" t="s">
        <v>1250</v>
      </c>
      <c r="B231" s="242" t="s">
        <v>62</v>
      </c>
      <c r="C231" s="242" t="s">
        <v>62</v>
      </c>
      <c r="D231" s="242" t="s">
        <v>1228</v>
      </c>
      <c r="E231" s="242" t="s">
        <v>823</v>
      </c>
      <c r="F231" s="242" t="s">
        <v>14357</v>
      </c>
      <c r="G231" s="242"/>
      <c r="H231" s="242" t="s">
        <v>1902</v>
      </c>
      <c r="I231" s="242" t="s">
        <v>2646</v>
      </c>
      <c r="J231" s="243" t="str">
        <f t="shared" si="7"/>
        <v>GoldSumitomo Metal Mining Co., Ltd.</v>
      </c>
      <c r="K231" s="243" t="str">
        <f t="shared" si="8"/>
        <v>GoldSumitomo Metal Mining Co., Ltd.</v>
      </c>
    </row>
    <row r="232" spans="1:11">
      <c r="A232" s="242" t="s">
        <v>1250</v>
      </c>
      <c r="B232" s="242" t="s">
        <v>13998</v>
      </c>
      <c r="C232" s="242" t="s">
        <v>13998</v>
      </c>
      <c r="D232" s="242" t="s">
        <v>1231</v>
      </c>
      <c r="E232" s="242" t="s">
        <v>3118</v>
      </c>
      <c r="F232" s="242" t="s">
        <v>14357</v>
      </c>
      <c r="G232" s="242"/>
      <c r="H232" s="242" t="s">
        <v>14019</v>
      </c>
      <c r="I232" s="242" t="s">
        <v>13939</v>
      </c>
      <c r="J232" s="243" t="str">
        <f t="shared" si="7"/>
        <v>GoldSungEel HiMetal Co., Ltd.</v>
      </c>
      <c r="K232" s="243" t="str">
        <f t="shared" si="8"/>
        <v>GoldSungEel HiMetal Co., Ltd.</v>
      </c>
    </row>
    <row r="233" spans="1:11">
      <c r="A233" s="242" t="s">
        <v>1250</v>
      </c>
      <c r="B233" s="242" t="s">
        <v>3119</v>
      </c>
      <c r="C233" s="242" t="s">
        <v>13998</v>
      </c>
      <c r="D233" s="242" t="s">
        <v>1231</v>
      </c>
      <c r="E233" s="242" t="s">
        <v>3118</v>
      </c>
      <c r="F233" s="242" t="s">
        <v>14357</v>
      </c>
      <c r="G233" s="242"/>
      <c r="H233" s="242" t="s">
        <v>14019</v>
      </c>
      <c r="I233" s="242" t="s">
        <v>13939</v>
      </c>
      <c r="J233" s="243" t="str">
        <f t="shared" si="7"/>
        <v>GoldSungEel HiTech</v>
      </c>
      <c r="K233" s="243" t="str">
        <f t="shared" si="8"/>
        <v>GoldSungEel HiTech</v>
      </c>
    </row>
    <row r="234" spans="1:11">
      <c r="A234" s="242" t="s">
        <v>1250</v>
      </c>
      <c r="B234" s="242" t="s">
        <v>2651</v>
      </c>
      <c r="C234" s="242" t="s">
        <v>2651</v>
      </c>
      <c r="D234" s="242" t="s">
        <v>1227</v>
      </c>
      <c r="E234" s="242" t="s">
        <v>1955</v>
      </c>
      <c r="F234" s="242" t="s">
        <v>14357</v>
      </c>
      <c r="G234" s="242"/>
      <c r="H234" s="242" t="s">
        <v>1956</v>
      </c>
      <c r="I234" s="242" t="s">
        <v>7238</v>
      </c>
      <c r="J234" s="243" t="str">
        <f t="shared" si="7"/>
        <v>GoldT.C.A S.p.A</v>
      </c>
      <c r="K234" s="243" t="str">
        <f t="shared" si="8"/>
        <v>GoldT.C.A S.p.A</v>
      </c>
    </row>
    <row r="235" spans="1:11">
      <c r="A235" s="242" t="s">
        <v>1250</v>
      </c>
      <c r="B235" s="242" t="s">
        <v>2933</v>
      </c>
      <c r="C235" s="242" t="s">
        <v>1356</v>
      </c>
      <c r="D235" s="242" t="s">
        <v>1228</v>
      </c>
      <c r="E235" s="242" t="s">
        <v>803</v>
      </c>
      <c r="F235" s="242" t="s">
        <v>14357</v>
      </c>
      <c r="G235" s="242"/>
      <c r="H235" s="242" t="s">
        <v>1867</v>
      </c>
      <c r="I235" s="242" t="s">
        <v>1866</v>
      </c>
      <c r="J235" s="243" t="str">
        <f t="shared" si="7"/>
        <v>GoldTakehara Refinery</v>
      </c>
      <c r="K235" s="243" t="str">
        <f t="shared" si="8"/>
        <v>GoldTakehara Refinery</v>
      </c>
    </row>
    <row r="236" spans="1:11">
      <c r="A236" s="242" t="s">
        <v>1250</v>
      </c>
      <c r="B236" s="242" t="s">
        <v>2925</v>
      </c>
      <c r="C236" s="242" t="s">
        <v>59</v>
      </c>
      <c r="D236" s="242" t="s">
        <v>1228</v>
      </c>
      <c r="E236" s="242" t="s">
        <v>784</v>
      </c>
      <c r="F236" s="242" t="s">
        <v>14357</v>
      </c>
      <c r="G236" s="242"/>
      <c r="H236" s="242" t="s">
        <v>3000</v>
      </c>
      <c r="I236" s="242" t="s">
        <v>7432</v>
      </c>
      <c r="J236" s="243" t="str">
        <f t="shared" si="7"/>
        <v>GoldTamano Smelter</v>
      </c>
      <c r="K236" s="243" t="str">
        <f t="shared" si="8"/>
        <v>GoldTamano Smelter</v>
      </c>
    </row>
    <row r="237" spans="1:11">
      <c r="A237" s="242" t="s">
        <v>1250</v>
      </c>
      <c r="B237" s="242" t="s">
        <v>2660</v>
      </c>
      <c r="C237" s="242" t="s">
        <v>1359</v>
      </c>
      <c r="D237" s="242" t="s">
        <v>1228</v>
      </c>
      <c r="E237" s="242" t="s">
        <v>824</v>
      </c>
      <c r="F237" s="242" t="s">
        <v>14357</v>
      </c>
      <c r="G237" s="242"/>
      <c r="H237" s="242" t="s">
        <v>1904</v>
      </c>
      <c r="I237" s="242" t="s">
        <v>1905</v>
      </c>
      <c r="J237" s="243" t="str">
        <f t="shared" si="7"/>
        <v>GoldTanaka Denshi Kogyo K.K</v>
      </c>
      <c r="K237" s="243" t="str">
        <f t="shared" si="8"/>
        <v>GoldTanaka Denshi Kogyo K.K</v>
      </c>
    </row>
    <row r="238" spans="1:11">
      <c r="A238" s="242" t="s">
        <v>1250</v>
      </c>
      <c r="B238" s="242" t="s">
        <v>2949</v>
      </c>
      <c r="C238" s="242" t="s">
        <v>1359</v>
      </c>
      <c r="D238" s="242" t="s">
        <v>1228</v>
      </c>
      <c r="E238" s="242" t="s">
        <v>824</v>
      </c>
      <c r="F238" s="242" t="s">
        <v>14357</v>
      </c>
      <c r="G238" s="242"/>
      <c r="H238" s="242" t="s">
        <v>1904</v>
      </c>
      <c r="I238" s="242" t="s">
        <v>1905</v>
      </c>
      <c r="J238" s="243" t="str">
        <f t="shared" si="7"/>
        <v>GoldTanaka Electronics (Hong Kong) Pte. Ltd.</v>
      </c>
      <c r="K238" s="243" t="str">
        <f t="shared" si="8"/>
        <v>GoldTanaka Electronics (Hong Kong) Pte. Ltd.</v>
      </c>
    </row>
    <row r="239" spans="1:11">
      <c r="A239" s="242" t="s">
        <v>1250</v>
      </c>
      <c r="B239" s="242" t="s">
        <v>2976</v>
      </c>
      <c r="C239" s="242" t="s">
        <v>1359</v>
      </c>
      <c r="D239" s="242" t="s">
        <v>1228</v>
      </c>
      <c r="E239" s="242" t="s">
        <v>824</v>
      </c>
      <c r="F239" s="242" t="s">
        <v>14357</v>
      </c>
      <c r="G239" s="242"/>
      <c r="H239" s="242" t="s">
        <v>1904</v>
      </c>
      <c r="I239" s="242" t="s">
        <v>1905</v>
      </c>
      <c r="J239" s="243" t="str">
        <f t="shared" si="7"/>
        <v>GoldTANAKA Electronics (Malaysia) SDN. BHD.</v>
      </c>
      <c r="K239" s="243" t="str">
        <f t="shared" si="8"/>
        <v>GoldTANAKA Electronics (Malaysia) SDN. BHD.</v>
      </c>
    </row>
    <row r="240" spans="1:11">
      <c r="A240" s="242" t="s">
        <v>1250</v>
      </c>
      <c r="B240" s="242" t="s">
        <v>2950</v>
      </c>
      <c r="C240" s="242" t="s">
        <v>1359</v>
      </c>
      <c r="D240" s="242" t="s">
        <v>1228</v>
      </c>
      <c r="E240" s="242" t="s">
        <v>824</v>
      </c>
      <c r="F240" s="242" t="s">
        <v>14357</v>
      </c>
      <c r="G240" s="242"/>
      <c r="H240" s="242" t="s">
        <v>1904</v>
      </c>
      <c r="I240" s="242" t="s">
        <v>1905</v>
      </c>
      <c r="J240" s="243" t="str">
        <f t="shared" si="7"/>
        <v>GoldTanaka Electronics (Singapore) Pte. Ltd.</v>
      </c>
      <c r="K240" s="243" t="str">
        <f t="shared" si="8"/>
        <v>GoldTanaka Electronics (Singapore) Pte. Ltd.</v>
      </c>
    </row>
    <row r="241" spans="1:11">
      <c r="A241" s="242" t="s">
        <v>1250</v>
      </c>
      <c r="B241" s="242" t="s">
        <v>1906</v>
      </c>
      <c r="C241" s="242" t="s">
        <v>1359</v>
      </c>
      <c r="D241" s="242" t="s">
        <v>1228</v>
      </c>
      <c r="E241" s="242" t="s">
        <v>824</v>
      </c>
      <c r="F241" s="242" t="s">
        <v>14357</v>
      </c>
      <c r="G241" s="242"/>
      <c r="H241" s="242" t="s">
        <v>1904</v>
      </c>
      <c r="I241" s="242" t="s">
        <v>1905</v>
      </c>
      <c r="J241" s="243" t="str">
        <f t="shared" si="7"/>
        <v>GoldTanaka Kikinzoku International</v>
      </c>
      <c r="K241" s="243" t="str">
        <f t="shared" si="8"/>
        <v>GoldTanaka Kikinzoku International</v>
      </c>
    </row>
    <row r="242" spans="1:11">
      <c r="A242" s="242" t="s">
        <v>1250</v>
      </c>
      <c r="B242" s="242" t="s">
        <v>2951</v>
      </c>
      <c r="C242" s="242" t="s">
        <v>1359</v>
      </c>
      <c r="D242" s="242" t="s">
        <v>1228</v>
      </c>
      <c r="E242" s="242" t="s">
        <v>824</v>
      </c>
      <c r="F242" s="242" t="s">
        <v>14357</v>
      </c>
      <c r="G242" s="242"/>
      <c r="H242" s="242" t="s">
        <v>1904</v>
      </c>
      <c r="I242" s="242" t="s">
        <v>1905</v>
      </c>
      <c r="J242" s="243" t="str">
        <f t="shared" si="7"/>
        <v>GoldTanaka Kikinzoku Kogyo K.K</v>
      </c>
      <c r="K242" s="243" t="str">
        <f t="shared" si="8"/>
        <v>GoldTanaka Kikinzoku Kogyo K.K</v>
      </c>
    </row>
    <row r="243" spans="1:11">
      <c r="A243" s="242" t="s">
        <v>1250</v>
      </c>
      <c r="B243" s="242" t="s">
        <v>1359</v>
      </c>
      <c r="C243" s="242" t="s">
        <v>1359</v>
      </c>
      <c r="D243" s="242" t="s">
        <v>1228</v>
      </c>
      <c r="E243" s="242" t="s">
        <v>824</v>
      </c>
      <c r="F243" s="242" t="s">
        <v>14357</v>
      </c>
      <c r="G243" s="242"/>
      <c r="H243" s="242" t="s">
        <v>1904</v>
      </c>
      <c r="I243" s="242" t="s">
        <v>1905</v>
      </c>
      <c r="J243" s="243" t="str">
        <f t="shared" si="7"/>
        <v>GoldTanaka Kikinzoku Kogyo K.K.</v>
      </c>
      <c r="K243" s="243" t="str">
        <f t="shared" si="8"/>
        <v>GoldTanaka Kikinzoku Kogyo K.K.</v>
      </c>
    </row>
    <row r="244" spans="1:11">
      <c r="A244" s="242" t="s">
        <v>1250</v>
      </c>
      <c r="B244" s="242" t="s">
        <v>1907</v>
      </c>
      <c r="C244" s="242" t="s">
        <v>1359</v>
      </c>
      <c r="D244" s="242" t="s">
        <v>1228</v>
      </c>
      <c r="E244" s="242" t="s">
        <v>824</v>
      </c>
      <c r="F244" s="242" t="s">
        <v>14357</v>
      </c>
      <c r="G244" s="242"/>
      <c r="H244" s="242" t="s">
        <v>1904</v>
      </c>
      <c r="I244" s="242" t="s">
        <v>1905</v>
      </c>
      <c r="J244" s="243" t="str">
        <f t="shared" si="7"/>
        <v>GoldTanaka Precious Metals</v>
      </c>
      <c r="K244" s="243" t="str">
        <f t="shared" si="8"/>
        <v>GoldTanaka Precious Metals</v>
      </c>
    </row>
    <row r="245" spans="1:11">
      <c r="A245" s="242" t="s">
        <v>1250</v>
      </c>
      <c r="B245" s="242" t="s">
        <v>715</v>
      </c>
      <c r="C245" s="242" t="s">
        <v>2652</v>
      </c>
      <c r="D245" s="242" t="s">
        <v>1220</v>
      </c>
      <c r="E245" s="242" t="s">
        <v>825</v>
      </c>
      <c r="F245" s="242" t="s">
        <v>14357</v>
      </c>
      <c r="G245" s="242"/>
      <c r="H245" s="242" t="s">
        <v>1899</v>
      </c>
      <c r="I245" s="242" t="s">
        <v>15240</v>
      </c>
      <c r="J245" s="243" t="str">
        <f t="shared" si="7"/>
        <v>GoldThe Great Wall Gold and Silver Refinery of China</v>
      </c>
      <c r="K245" s="243" t="str">
        <f t="shared" si="8"/>
        <v>GoldThe Great Wall Gold and Silver Refinery of China</v>
      </c>
    </row>
    <row r="246" spans="1:11">
      <c r="A246" s="242" t="s">
        <v>1250</v>
      </c>
      <c r="B246" s="242" t="s">
        <v>1137</v>
      </c>
      <c r="C246" s="242" t="s">
        <v>3180</v>
      </c>
      <c r="D246" s="242" t="s">
        <v>1213</v>
      </c>
      <c r="E246" s="242" t="s">
        <v>834</v>
      </c>
      <c r="F246" s="242" t="s">
        <v>14357</v>
      </c>
      <c r="G246" s="242"/>
      <c r="H246" s="242" t="s">
        <v>1921</v>
      </c>
      <c r="I246" s="242" t="s">
        <v>1922</v>
      </c>
      <c r="J246" s="243" t="str">
        <f t="shared" si="7"/>
        <v>GoldThe Perth Mint</v>
      </c>
      <c r="K246" s="243" t="str">
        <f t="shared" si="8"/>
        <v>GoldThe Perth Mint</v>
      </c>
    </row>
    <row r="247" spans="1:11">
      <c r="A247" s="242" t="s">
        <v>1250</v>
      </c>
      <c r="B247" s="242" t="s">
        <v>2573</v>
      </c>
      <c r="C247" s="242" t="s">
        <v>2573</v>
      </c>
      <c r="D247" s="242" t="s">
        <v>1220</v>
      </c>
      <c r="E247" s="242" t="s">
        <v>826</v>
      </c>
      <c r="F247" s="242" t="s">
        <v>14357</v>
      </c>
      <c r="G247" s="242"/>
      <c r="H247" s="242" t="s">
        <v>1895</v>
      </c>
      <c r="I247" s="242" t="s">
        <v>15234</v>
      </c>
      <c r="J247" s="243" t="str">
        <f t="shared" si="7"/>
        <v>GoldThe Refinery of Shandong Gold Mining Co., Ltd.</v>
      </c>
      <c r="K247" s="243" t="str">
        <f t="shared" si="8"/>
        <v>GoldThe Refinery of Shandong Gold Mining Co., Ltd.</v>
      </c>
    </row>
    <row r="248" spans="1:11">
      <c r="A248" s="242" t="s">
        <v>1250</v>
      </c>
      <c r="B248" s="242" t="s">
        <v>2574</v>
      </c>
      <c r="C248" s="242" t="s">
        <v>2574</v>
      </c>
      <c r="D248" s="242" t="s">
        <v>1228</v>
      </c>
      <c r="E248" s="242" t="s">
        <v>827</v>
      </c>
      <c r="F248" s="242" t="s">
        <v>14357</v>
      </c>
      <c r="G248" s="242"/>
      <c r="H248" s="242" t="s">
        <v>1910</v>
      </c>
      <c r="I248" s="242" t="s">
        <v>1818</v>
      </c>
      <c r="J248" s="243" t="str">
        <f t="shared" si="7"/>
        <v>GoldTokuriki Honten Co., Ltd.</v>
      </c>
      <c r="K248" s="243" t="str">
        <f t="shared" si="8"/>
        <v>GoldTokuriki Honten Co., Ltd.</v>
      </c>
    </row>
    <row r="249" spans="1:11">
      <c r="A249" s="242" t="s">
        <v>1250</v>
      </c>
      <c r="B249" s="242" t="s">
        <v>2624</v>
      </c>
      <c r="C249" s="242" t="s">
        <v>2624</v>
      </c>
      <c r="D249" s="242" t="s">
        <v>1220</v>
      </c>
      <c r="E249" s="242" t="s">
        <v>828</v>
      </c>
      <c r="F249" s="242" t="s">
        <v>14357</v>
      </c>
      <c r="G249" s="242"/>
      <c r="H249" s="242" t="s">
        <v>1911</v>
      </c>
      <c r="I249" s="242" t="s">
        <v>15231</v>
      </c>
      <c r="J249" s="243" t="str">
        <f t="shared" si="7"/>
        <v>GoldTongling Nonferrous Metals Group Co., Ltd.</v>
      </c>
      <c r="K249" s="243" t="str">
        <f t="shared" si="8"/>
        <v>GoldTongling Nonferrous Metals Group Co., Ltd.</v>
      </c>
    </row>
    <row r="250" spans="1:11">
      <c r="A250" s="242" t="s">
        <v>1250</v>
      </c>
      <c r="B250" s="242" t="s">
        <v>1913</v>
      </c>
      <c r="C250" s="242" t="s">
        <v>2624</v>
      </c>
      <c r="D250" s="242" t="s">
        <v>1220</v>
      </c>
      <c r="E250" s="242" t="s">
        <v>828</v>
      </c>
      <c r="F250" s="242" t="s">
        <v>14357</v>
      </c>
      <c r="G250" s="242"/>
      <c r="H250" s="242" t="s">
        <v>1911</v>
      </c>
      <c r="I250" s="242" t="s">
        <v>15231</v>
      </c>
      <c r="J250" s="243" t="str">
        <f t="shared" si="7"/>
        <v>GoldTongLing Nonferrous Metals Group Holdings Co., Ltd.</v>
      </c>
      <c r="K250" s="243" t="str">
        <f t="shared" si="8"/>
        <v>GoldTongLing Nonferrous Metals Group Holdings Co., Ltd.</v>
      </c>
    </row>
    <row r="251" spans="1:11">
      <c r="A251" s="242" t="s">
        <v>1250</v>
      </c>
      <c r="B251" s="242" t="s">
        <v>2701</v>
      </c>
      <c r="C251" s="242" t="s">
        <v>2701</v>
      </c>
      <c r="D251" s="242" t="s">
        <v>1215</v>
      </c>
      <c r="E251" s="242" t="s">
        <v>2702</v>
      </c>
      <c r="F251" s="242" t="s">
        <v>14357</v>
      </c>
      <c r="G251" s="242"/>
      <c r="H251" s="242" t="s">
        <v>1918</v>
      </c>
      <c r="I251" s="242" t="s">
        <v>3852</v>
      </c>
      <c r="J251" s="243" t="str">
        <f t="shared" si="7"/>
        <v>GoldTony Goetz NV</v>
      </c>
      <c r="K251" s="243" t="str">
        <f t="shared" si="8"/>
        <v>GoldTony Goetz NV</v>
      </c>
    </row>
    <row r="252" spans="1:11">
      <c r="A252" s="242" t="s">
        <v>1250</v>
      </c>
      <c r="B252" s="242" t="s">
        <v>2952</v>
      </c>
      <c r="C252" s="242" t="s">
        <v>2952</v>
      </c>
      <c r="D252" s="242" t="s">
        <v>1229</v>
      </c>
      <c r="E252" s="242" t="s">
        <v>2953</v>
      </c>
      <c r="F252" s="242" t="s">
        <v>14357</v>
      </c>
      <c r="G252" s="242"/>
      <c r="H252" s="242" t="s">
        <v>2954</v>
      </c>
      <c r="I252" s="242" t="s">
        <v>2955</v>
      </c>
      <c r="J252" s="243" t="str">
        <f t="shared" si="7"/>
        <v>GoldTOO Tau-Ken-Altyn</v>
      </c>
      <c r="K252" s="243" t="str">
        <f t="shared" si="8"/>
        <v>GoldTOO Tau-Ken-Altyn</v>
      </c>
    </row>
    <row r="253" spans="1:11">
      <c r="A253" s="242" t="s">
        <v>1250</v>
      </c>
      <c r="B253" s="242" t="s">
        <v>695</v>
      </c>
      <c r="C253" s="242" t="s">
        <v>695</v>
      </c>
      <c r="D253" s="242" t="s">
        <v>1231</v>
      </c>
      <c r="E253" s="242" t="s">
        <v>829</v>
      </c>
      <c r="F253" s="242" t="s">
        <v>14357</v>
      </c>
      <c r="G253" s="242"/>
      <c r="H253" s="242" t="s">
        <v>1914</v>
      </c>
      <c r="I253" s="242" t="s">
        <v>13934</v>
      </c>
      <c r="J253" s="243" t="str">
        <f t="shared" si="7"/>
        <v>GoldTorecom</v>
      </c>
      <c r="K253" s="243" t="str">
        <f t="shared" si="8"/>
        <v>GoldTorecom</v>
      </c>
    </row>
    <row r="254" spans="1:11">
      <c r="A254" s="242" t="s">
        <v>1250</v>
      </c>
      <c r="B254" s="242" t="s">
        <v>1903</v>
      </c>
      <c r="C254" s="242" t="s">
        <v>62</v>
      </c>
      <c r="D254" s="242" t="s">
        <v>1228</v>
      </c>
      <c r="E254" s="242" t="s">
        <v>823</v>
      </c>
      <c r="F254" s="242" t="s">
        <v>14357</v>
      </c>
      <c r="G254" s="242"/>
      <c r="H254" s="242" t="s">
        <v>1902</v>
      </c>
      <c r="I254" s="242" t="s">
        <v>2646</v>
      </c>
      <c r="J254" s="243" t="str">
        <f t="shared" si="7"/>
        <v>GoldToyo Smelter &amp; Refinery</v>
      </c>
      <c r="K254" s="243" t="str">
        <f t="shared" si="8"/>
        <v>GoldToyo Smelter &amp; Refinery</v>
      </c>
    </row>
    <row r="255" spans="1:11">
      <c r="A255" s="242" t="s">
        <v>1250</v>
      </c>
      <c r="B255" s="242" t="s">
        <v>2575</v>
      </c>
      <c r="C255" s="242" t="s">
        <v>2575</v>
      </c>
      <c r="D255" s="242" t="s">
        <v>1216</v>
      </c>
      <c r="E255" s="242" t="s">
        <v>830</v>
      </c>
      <c r="F255" s="242" t="s">
        <v>14357</v>
      </c>
      <c r="G255" s="242"/>
      <c r="H255" s="242" t="s">
        <v>1915</v>
      </c>
      <c r="I255" s="242" t="s">
        <v>1916</v>
      </c>
      <c r="J255" s="243" t="str">
        <f t="shared" si="7"/>
        <v>GoldUmicore Brasil Ltda.</v>
      </c>
      <c r="K255" s="243" t="str">
        <f t="shared" si="8"/>
        <v>GoldUmicore Brasil Ltda.</v>
      </c>
    </row>
    <row r="256" spans="1:11">
      <c r="A256" s="242" t="s">
        <v>1250</v>
      </c>
      <c r="B256" s="242" t="s">
        <v>3216</v>
      </c>
      <c r="C256" s="242" t="s">
        <v>2956</v>
      </c>
      <c r="D256" s="242" t="s">
        <v>1215</v>
      </c>
      <c r="E256" s="242" t="s">
        <v>831</v>
      </c>
      <c r="F256" s="242" t="s">
        <v>14357</v>
      </c>
      <c r="G256" s="242"/>
      <c r="H256" s="242" t="s">
        <v>1917</v>
      </c>
      <c r="I256" s="242" t="s">
        <v>3852</v>
      </c>
      <c r="J256" s="243" t="str">
        <f t="shared" si="7"/>
        <v>GoldUmicore Precious Metals Refining Hoboken</v>
      </c>
      <c r="K256" s="243" t="str">
        <f t="shared" si="8"/>
        <v>GoldUmicore Precious Metals Refining Hoboken</v>
      </c>
    </row>
    <row r="257" spans="1:11">
      <c r="A257" s="242" t="s">
        <v>1250</v>
      </c>
      <c r="B257" s="242" t="s">
        <v>156</v>
      </c>
      <c r="C257" s="242" t="s">
        <v>156</v>
      </c>
      <c r="D257" s="242" t="s">
        <v>1004</v>
      </c>
      <c r="E257" s="242" t="s">
        <v>157</v>
      </c>
      <c r="F257" s="242" t="s">
        <v>14357</v>
      </c>
      <c r="G257" s="242"/>
      <c r="H257" s="242" t="s">
        <v>13293</v>
      </c>
      <c r="I257" s="242" t="s">
        <v>11927</v>
      </c>
      <c r="J257" s="243" t="str">
        <f t="shared" si="7"/>
        <v>GoldUmicore Precious Metals Thailand</v>
      </c>
      <c r="K257" s="243" t="str">
        <f t="shared" si="8"/>
        <v>GoldUmicore Precious Metals Thailand</v>
      </c>
    </row>
    <row r="258" spans="1:11">
      <c r="A258" s="242" t="s">
        <v>1250</v>
      </c>
      <c r="B258" s="242" t="s">
        <v>2956</v>
      </c>
      <c r="C258" s="242" t="s">
        <v>2956</v>
      </c>
      <c r="D258" s="242" t="s">
        <v>1215</v>
      </c>
      <c r="E258" s="242" t="s">
        <v>831</v>
      </c>
      <c r="F258" s="242" t="s">
        <v>14357</v>
      </c>
      <c r="G258" s="242"/>
      <c r="H258" s="242" t="s">
        <v>1917</v>
      </c>
      <c r="I258" s="242" t="s">
        <v>3852</v>
      </c>
      <c r="J258" s="243" t="str">
        <f t="shared" si="7"/>
        <v>GoldUmicore S.A. Business Unit Precious Metals Refining</v>
      </c>
      <c r="K258" s="243" t="str">
        <f t="shared" si="8"/>
        <v>GoldUmicore S.A. Business Unit Precious Metals Refining</v>
      </c>
    </row>
    <row r="259" spans="1:11">
      <c r="A259" s="242" t="s">
        <v>1250</v>
      </c>
      <c r="B259" s="242" t="s">
        <v>933</v>
      </c>
      <c r="C259" s="242" t="s">
        <v>933</v>
      </c>
      <c r="D259" s="242" t="s">
        <v>3092</v>
      </c>
      <c r="E259" s="242" t="s">
        <v>832</v>
      </c>
      <c r="F259" s="242" t="s">
        <v>14357</v>
      </c>
      <c r="G259" s="242"/>
      <c r="H259" s="242" t="s">
        <v>1919</v>
      </c>
      <c r="I259" s="242" t="s">
        <v>1855</v>
      </c>
      <c r="J259" s="243" t="str">
        <f t="shared" si="7"/>
        <v>GoldUnited Precious Metal Refining, Inc.</v>
      </c>
      <c r="K259" s="243" t="str">
        <f t="shared" si="8"/>
        <v>GoldUnited Precious Metal Refining, Inc.</v>
      </c>
    </row>
    <row r="260" spans="1:11">
      <c r="A260" s="242" t="s">
        <v>1250</v>
      </c>
      <c r="B260" s="242" t="s">
        <v>2957</v>
      </c>
      <c r="C260" s="242" t="s">
        <v>2957</v>
      </c>
      <c r="D260" s="242" t="s">
        <v>1010</v>
      </c>
      <c r="E260" s="242" t="s">
        <v>2958</v>
      </c>
      <c r="F260" s="242" t="s">
        <v>14357</v>
      </c>
      <c r="G260" s="242"/>
      <c r="H260" s="242" t="s">
        <v>2959</v>
      </c>
      <c r="I260" s="242" t="s">
        <v>2959</v>
      </c>
      <c r="J260" s="243" t="str">
        <f t="shared" si="7"/>
        <v>GoldUniversal Precious Metals Refining Zambia</v>
      </c>
      <c r="K260" s="243" t="str">
        <f t="shared" si="8"/>
        <v>GoldUniversal Precious Metals Refining Zambia</v>
      </c>
    </row>
    <row r="261" spans="1:11">
      <c r="A261" s="242" t="s">
        <v>1250</v>
      </c>
      <c r="B261" s="242" t="s">
        <v>2960</v>
      </c>
      <c r="C261" s="242" t="s">
        <v>2960</v>
      </c>
      <c r="D261" s="242" t="s">
        <v>1218</v>
      </c>
      <c r="E261" s="242" t="s">
        <v>833</v>
      </c>
      <c r="F261" s="242" t="s">
        <v>14357</v>
      </c>
      <c r="G261" s="242"/>
      <c r="H261" s="242" t="s">
        <v>1920</v>
      </c>
      <c r="I261" s="242" t="s">
        <v>1786</v>
      </c>
      <c r="J261" s="243" t="str">
        <f t="shared" si="7"/>
        <v>GoldValcambi S.A.</v>
      </c>
      <c r="K261" s="243" t="str">
        <f t="shared" si="8"/>
        <v>GoldValcambi S.A.</v>
      </c>
    </row>
    <row r="262" spans="1:11">
      <c r="A262" s="242" t="s">
        <v>1250</v>
      </c>
      <c r="B262" s="242" t="s">
        <v>3180</v>
      </c>
      <c r="C262" s="242" t="s">
        <v>3180</v>
      </c>
      <c r="D262" s="242" t="s">
        <v>1213</v>
      </c>
      <c r="E262" s="242" t="s">
        <v>834</v>
      </c>
      <c r="F262" s="242" t="s">
        <v>14357</v>
      </c>
      <c r="G262" s="242"/>
      <c r="H262" s="242" t="s">
        <v>1921</v>
      </c>
      <c r="I262" s="242" t="s">
        <v>1922</v>
      </c>
      <c r="J262" s="243" t="str">
        <f t="shared" ref="J262:J325" si="9">A262&amp;B262</f>
        <v>GoldWestern Australian Mint (T/a The Perth Mint)</v>
      </c>
      <c r="K262" s="243" t="str">
        <f t="shared" ref="K262:K325" si="10">A262&amp;B262</f>
        <v>GoldWestern Australian Mint (T/a The Perth Mint)</v>
      </c>
    </row>
    <row r="263" spans="1:11">
      <c r="A263" s="242" t="s">
        <v>1250</v>
      </c>
      <c r="B263" s="242" t="s">
        <v>2633</v>
      </c>
      <c r="C263" s="242" t="s">
        <v>2633</v>
      </c>
      <c r="D263" s="242" t="s">
        <v>1221</v>
      </c>
      <c r="E263" s="242" t="s">
        <v>2636</v>
      </c>
      <c r="F263" s="242" t="s">
        <v>14357</v>
      </c>
      <c r="G263" s="242"/>
      <c r="H263" s="242" t="s">
        <v>1779</v>
      </c>
      <c r="I263" s="242" t="s">
        <v>1780</v>
      </c>
      <c r="J263" s="243" t="str">
        <f t="shared" si="9"/>
        <v>GoldWIELAND Edelmetalle GmbH</v>
      </c>
      <c r="K263" s="243" t="str">
        <f t="shared" si="10"/>
        <v>GoldWIELAND Edelmetalle GmbH</v>
      </c>
    </row>
    <row r="264" spans="1:11">
      <c r="A264" s="242" t="s">
        <v>1250</v>
      </c>
      <c r="B264" s="242" t="s">
        <v>34</v>
      </c>
      <c r="C264" s="242" t="s">
        <v>1026</v>
      </c>
      <c r="D264" s="242" t="s">
        <v>3092</v>
      </c>
      <c r="E264" s="242" t="s">
        <v>795</v>
      </c>
      <c r="F264" s="242" t="s">
        <v>14357</v>
      </c>
      <c r="G264" s="242"/>
      <c r="H264" s="242" t="s">
        <v>1854</v>
      </c>
      <c r="I264" s="242" t="s">
        <v>1855</v>
      </c>
      <c r="J264" s="243" t="str">
        <f t="shared" si="9"/>
        <v>GoldWilliams Advanced Materials</v>
      </c>
      <c r="K264" s="243" t="str">
        <f t="shared" si="10"/>
        <v>GoldWilliams Advanced Materials</v>
      </c>
    </row>
    <row r="265" spans="1:11">
      <c r="A265" s="242" t="s">
        <v>1250</v>
      </c>
      <c r="B265" s="242" t="s">
        <v>1801</v>
      </c>
      <c r="C265" s="242" t="s">
        <v>2678</v>
      </c>
      <c r="D265" s="242" t="s">
        <v>1217</v>
      </c>
      <c r="E265" s="242" t="s">
        <v>755</v>
      </c>
      <c r="F265" s="242" t="s">
        <v>14357</v>
      </c>
      <c r="G265" s="242"/>
      <c r="H265" s="242" t="s">
        <v>1798</v>
      </c>
      <c r="I265" s="242" t="s">
        <v>1799</v>
      </c>
      <c r="J265" s="243" t="str">
        <f t="shared" si="9"/>
        <v>GoldXstrata</v>
      </c>
      <c r="K265" s="243" t="str">
        <f t="shared" si="10"/>
        <v>GoldXstrata</v>
      </c>
    </row>
    <row r="266" spans="1:11">
      <c r="A266" s="242" t="s">
        <v>1250</v>
      </c>
      <c r="B266" s="242" t="s">
        <v>13999</v>
      </c>
      <c r="C266" s="242" t="s">
        <v>13999</v>
      </c>
      <c r="D266" s="242" t="s">
        <v>1228</v>
      </c>
      <c r="E266" s="242" t="s">
        <v>835</v>
      </c>
      <c r="F266" s="242" t="s">
        <v>14357</v>
      </c>
      <c r="G266" s="242"/>
      <c r="H266" s="242" t="s">
        <v>14020</v>
      </c>
      <c r="I266" s="242" t="s">
        <v>7395</v>
      </c>
      <c r="J266" s="243" t="str">
        <f t="shared" si="9"/>
        <v>GoldYamakin Co., Ltd.</v>
      </c>
      <c r="K266" s="243" t="str">
        <f t="shared" si="10"/>
        <v>GoldYamakin Co., Ltd.</v>
      </c>
    </row>
    <row r="267" spans="1:11">
      <c r="A267" s="242" t="s">
        <v>1250</v>
      </c>
      <c r="B267" s="242" t="s">
        <v>14000</v>
      </c>
      <c r="C267" s="242" t="s">
        <v>13999</v>
      </c>
      <c r="D267" s="242" t="s">
        <v>1228</v>
      </c>
      <c r="E267" s="242" t="s">
        <v>835</v>
      </c>
      <c r="F267" s="242" t="s">
        <v>14357</v>
      </c>
      <c r="G267" s="242"/>
      <c r="H267" s="242" t="s">
        <v>14020</v>
      </c>
      <c r="I267" s="242" t="s">
        <v>7395</v>
      </c>
      <c r="J267" s="243" t="str">
        <f t="shared" si="9"/>
        <v>GoldYamamoto Precious Co., Ltd.</v>
      </c>
      <c r="K267" s="243" t="str">
        <f t="shared" si="10"/>
        <v>GoldYamamoto Precious Co., Ltd.</v>
      </c>
    </row>
    <row r="268" spans="1:11">
      <c r="A268" s="242" t="s">
        <v>1250</v>
      </c>
      <c r="B268" s="242" t="s">
        <v>2576</v>
      </c>
      <c r="C268" s="242" t="s">
        <v>13999</v>
      </c>
      <c r="D268" s="242" t="s">
        <v>1228</v>
      </c>
      <c r="E268" s="242" t="s">
        <v>835</v>
      </c>
      <c r="F268" s="242" t="s">
        <v>14357</v>
      </c>
      <c r="G268" s="242"/>
      <c r="H268" s="242" t="s">
        <v>14020</v>
      </c>
      <c r="I268" s="242" t="s">
        <v>7395</v>
      </c>
      <c r="J268" s="243" t="str">
        <f t="shared" si="9"/>
        <v>GoldYamamoto Precious Metal Co., Ltd.</v>
      </c>
      <c r="K268" s="243" t="str">
        <f t="shared" si="10"/>
        <v>GoldYamamoto Precious Metal Co., Ltd.</v>
      </c>
    </row>
    <row r="269" spans="1:11">
      <c r="A269" s="242" t="s">
        <v>1250</v>
      </c>
      <c r="B269" s="242" t="s">
        <v>1926</v>
      </c>
      <c r="C269" s="242" t="s">
        <v>13999</v>
      </c>
      <c r="D269" s="242" t="s">
        <v>1228</v>
      </c>
      <c r="E269" s="242" t="s">
        <v>835</v>
      </c>
      <c r="F269" s="242" t="s">
        <v>14357</v>
      </c>
      <c r="G269" s="242"/>
      <c r="H269" s="242" t="s">
        <v>14020</v>
      </c>
      <c r="I269" s="242" t="s">
        <v>7395</v>
      </c>
      <c r="J269" s="243" t="str">
        <f t="shared" si="9"/>
        <v>GoldYamamoto Precision Metals</v>
      </c>
      <c r="K269" s="243" t="str">
        <f t="shared" si="10"/>
        <v>GoldYamamoto Precision Metals</v>
      </c>
    </row>
    <row r="270" spans="1:11">
      <c r="A270" s="242" t="s">
        <v>1250</v>
      </c>
      <c r="B270" s="242" t="s">
        <v>1824</v>
      </c>
      <c r="C270" s="242" t="s">
        <v>1821</v>
      </c>
      <c r="D270" s="242" t="s">
        <v>1220</v>
      </c>
      <c r="E270" s="242" t="s">
        <v>1822</v>
      </c>
      <c r="F270" s="242" t="s">
        <v>14357</v>
      </c>
      <c r="G270" s="242"/>
      <c r="H270" s="242" t="s">
        <v>1823</v>
      </c>
      <c r="I270" s="242" t="s">
        <v>15234</v>
      </c>
      <c r="J270" s="243" t="str">
        <f t="shared" si="9"/>
        <v>GoldYantai NUS Safina tech environmental Refinery Co. Ltd.</v>
      </c>
      <c r="K270" s="243" t="str">
        <f t="shared" si="10"/>
        <v>GoldYantai NUS Safina tech environmental Refinery Co. Ltd.</v>
      </c>
    </row>
    <row r="271" spans="1:11">
      <c r="A271" s="242" t="s">
        <v>1250</v>
      </c>
      <c r="B271" s="242" t="s">
        <v>2577</v>
      </c>
      <c r="C271" s="242" t="s">
        <v>2577</v>
      </c>
      <c r="D271" s="242" t="s">
        <v>1228</v>
      </c>
      <c r="E271" s="242" t="s">
        <v>836</v>
      </c>
      <c r="F271" s="242" t="s">
        <v>14357</v>
      </c>
      <c r="G271" s="242"/>
      <c r="H271" s="242" t="s">
        <v>1927</v>
      </c>
      <c r="I271" s="242" t="s">
        <v>1905</v>
      </c>
      <c r="J271" s="243" t="str">
        <f t="shared" si="9"/>
        <v>GoldYokohama Metal Co., Ltd.</v>
      </c>
      <c r="K271" s="243" t="str">
        <f t="shared" si="10"/>
        <v>GoldYokohama Metal Co., Ltd.</v>
      </c>
    </row>
    <row r="272" spans="1:11">
      <c r="A272" s="242" t="s">
        <v>1250</v>
      </c>
      <c r="B272" s="242" t="s">
        <v>2550</v>
      </c>
      <c r="C272" s="242" t="s">
        <v>2550</v>
      </c>
      <c r="D272" s="242" t="s">
        <v>1220</v>
      </c>
      <c r="E272" s="242" t="s">
        <v>837</v>
      </c>
      <c r="F272" s="242" t="s">
        <v>14357</v>
      </c>
      <c r="G272" s="242"/>
      <c r="H272" s="242" t="s">
        <v>1804</v>
      </c>
      <c r="I272" s="242" t="s">
        <v>15242</v>
      </c>
      <c r="J272" s="243" t="str">
        <f t="shared" si="9"/>
        <v>GoldYunnan Copper Industry Co., Ltd.</v>
      </c>
      <c r="K272" s="243" t="str">
        <f t="shared" si="10"/>
        <v>GoldYunnan Copper Industry Co., Ltd.</v>
      </c>
    </row>
    <row r="273" spans="1:11">
      <c r="A273" s="242" t="s">
        <v>1250</v>
      </c>
      <c r="B273" s="242" t="s">
        <v>35</v>
      </c>
      <c r="C273" s="242" t="s">
        <v>2570</v>
      </c>
      <c r="D273" s="242" t="s">
        <v>1220</v>
      </c>
      <c r="E273" s="242" t="s">
        <v>820</v>
      </c>
      <c r="F273" s="242" t="s">
        <v>14357</v>
      </c>
      <c r="G273" s="242"/>
      <c r="H273" s="242" t="s">
        <v>1823</v>
      </c>
      <c r="I273" s="242" t="s">
        <v>15234</v>
      </c>
      <c r="J273" s="243" t="str">
        <f t="shared" si="9"/>
        <v>GoldZhao Jin Mining Industry Co Ltd</v>
      </c>
      <c r="K273" s="243" t="str">
        <f t="shared" si="10"/>
        <v>GoldZhao Jin Mining Industry Co Ltd</v>
      </c>
    </row>
    <row r="274" spans="1:11">
      <c r="A274" s="242" t="s">
        <v>1250</v>
      </c>
      <c r="B274" s="242" t="s">
        <v>36</v>
      </c>
      <c r="C274" s="242" t="s">
        <v>2570</v>
      </c>
      <c r="D274" s="242" t="s">
        <v>1220</v>
      </c>
      <c r="E274" s="242" t="s">
        <v>820</v>
      </c>
      <c r="F274" s="242" t="s">
        <v>14357</v>
      </c>
      <c r="G274" s="242"/>
      <c r="H274" s="242" t="s">
        <v>1823</v>
      </c>
      <c r="I274" s="242" t="s">
        <v>15234</v>
      </c>
      <c r="J274" s="243" t="str">
        <f t="shared" si="9"/>
        <v>GoldZhao Yuan Gold Mine</v>
      </c>
      <c r="K274" s="243" t="str">
        <f t="shared" si="10"/>
        <v>GoldZhao Yuan Gold Mine</v>
      </c>
    </row>
    <row r="275" spans="1:11">
      <c r="A275" s="242" t="s">
        <v>1250</v>
      </c>
      <c r="B275" s="242" t="s">
        <v>1929</v>
      </c>
      <c r="C275" s="242" t="s">
        <v>2570</v>
      </c>
      <c r="D275" s="242" t="s">
        <v>1220</v>
      </c>
      <c r="E275" s="242" t="s">
        <v>820</v>
      </c>
      <c r="F275" s="242" t="s">
        <v>14357</v>
      </c>
      <c r="G275" s="242"/>
      <c r="H275" s="242" t="s">
        <v>1823</v>
      </c>
      <c r="I275" s="242" t="s">
        <v>15234</v>
      </c>
      <c r="J275" s="243" t="str">
        <f t="shared" si="9"/>
        <v>GoldZhao Yuan Gold Smelter of ZhongJin</v>
      </c>
      <c r="K275" s="243" t="str">
        <f t="shared" si="10"/>
        <v>GoldZhao Yuan Gold Smelter of ZhongJin</v>
      </c>
    </row>
    <row r="276" spans="1:11">
      <c r="A276" s="242" t="s">
        <v>1250</v>
      </c>
      <c r="B276" s="242" t="s">
        <v>37</v>
      </c>
      <c r="C276" s="242" t="s">
        <v>2570</v>
      </c>
      <c r="D276" s="242" t="s">
        <v>1220</v>
      </c>
      <c r="E276" s="242" t="s">
        <v>820</v>
      </c>
      <c r="F276" s="242" t="s">
        <v>14357</v>
      </c>
      <c r="G276" s="242"/>
      <c r="H276" s="242" t="s">
        <v>1823</v>
      </c>
      <c r="I276" s="242" t="s">
        <v>15234</v>
      </c>
      <c r="J276" s="243" t="str">
        <f t="shared" si="9"/>
        <v>GoldZhao Yuan Jin Kuang</v>
      </c>
      <c r="K276" s="243" t="str">
        <f t="shared" si="10"/>
        <v>GoldZhao Yuan Jin Kuang</v>
      </c>
    </row>
    <row r="277" spans="1:11">
      <c r="A277" s="242" t="s">
        <v>1250</v>
      </c>
      <c r="B277" s="242" t="s">
        <v>1898</v>
      </c>
      <c r="C277" s="242" t="s">
        <v>2570</v>
      </c>
      <c r="D277" s="242" t="s">
        <v>1220</v>
      </c>
      <c r="E277" s="242" t="s">
        <v>820</v>
      </c>
      <c r="F277" s="242" t="s">
        <v>14357</v>
      </c>
      <c r="G277" s="242"/>
      <c r="H277" s="242" t="s">
        <v>1823</v>
      </c>
      <c r="I277" s="242" t="s">
        <v>15234</v>
      </c>
      <c r="J277" s="243" t="str">
        <f t="shared" si="9"/>
        <v>GoldZhaojin Mining Industry Co., Ltd.</v>
      </c>
      <c r="K277" s="243" t="str">
        <f t="shared" si="10"/>
        <v>GoldZhaojin Mining Industry Co., Ltd.</v>
      </c>
    </row>
    <row r="278" spans="1:11">
      <c r="A278" s="242" t="s">
        <v>1250</v>
      </c>
      <c r="B278" s="242" t="s">
        <v>3217</v>
      </c>
      <c r="C278" s="242" t="s">
        <v>2570</v>
      </c>
      <c r="D278" s="242" t="s">
        <v>1220</v>
      </c>
      <c r="E278" s="242" t="s">
        <v>820</v>
      </c>
      <c r="F278" s="242" t="s">
        <v>14357</v>
      </c>
      <c r="G278" s="242"/>
      <c r="H278" s="242" t="s">
        <v>1823</v>
      </c>
      <c r="I278" s="242" t="s">
        <v>15234</v>
      </c>
      <c r="J278" s="243" t="str">
        <f t="shared" si="9"/>
        <v>Goldzhaojinjinyinyelian</v>
      </c>
      <c r="K278" s="243" t="str">
        <f t="shared" si="10"/>
        <v>Goldzhaojinjinyinyelian</v>
      </c>
    </row>
    <row r="279" spans="1:11">
      <c r="A279" s="242" t="s">
        <v>1250</v>
      </c>
      <c r="B279" s="242" t="s">
        <v>1930</v>
      </c>
      <c r="C279" s="242" t="s">
        <v>2570</v>
      </c>
      <c r="D279" s="242" t="s">
        <v>1220</v>
      </c>
      <c r="E279" s="242" t="s">
        <v>820</v>
      </c>
      <c r="F279" s="242" t="s">
        <v>14357</v>
      </c>
      <c r="G279" s="242"/>
      <c r="H279" s="242" t="s">
        <v>1823</v>
      </c>
      <c r="I279" s="242" t="s">
        <v>15234</v>
      </c>
      <c r="J279" s="243" t="str">
        <f t="shared" si="9"/>
        <v>GoldZhaoyuan Gold Group</v>
      </c>
      <c r="K279" s="243" t="str">
        <f t="shared" si="10"/>
        <v>GoldZhaoyuan Gold Group</v>
      </c>
    </row>
    <row r="280" spans="1:11">
      <c r="A280" s="242" t="s">
        <v>1250</v>
      </c>
      <c r="B280" s="242" t="s">
        <v>1360</v>
      </c>
      <c r="C280" s="242" t="s">
        <v>1455</v>
      </c>
      <c r="D280" s="242" t="s">
        <v>1220</v>
      </c>
      <c r="E280" s="242" t="s">
        <v>838</v>
      </c>
      <c r="F280" s="242" t="s">
        <v>14357</v>
      </c>
      <c r="H280" s="242" t="s">
        <v>1928</v>
      </c>
      <c r="I280" s="242" t="s">
        <v>15235</v>
      </c>
      <c r="J280" s="243" t="str">
        <f t="shared" si="9"/>
        <v>GoldZhongjin Gold Corporation Limited</v>
      </c>
      <c r="K280" s="243" t="str">
        <f t="shared" si="10"/>
        <v>GoldZhongjin Gold Corporation Limited</v>
      </c>
    </row>
    <row r="281" spans="1:11">
      <c r="A281" s="242" t="s">
        <v>1250</v>
      </c>
      <c r="B281" s="242" t="s">
        <v>1455</v>
      </c>
      <c r="C281" s="242" t="s">
        <v>1455</v>
      </c>
      <c r="D281" s="242" t="s">
        <v>1220</v>
      </c>
      <c r="E281" s="242" t="s">
        <v>838</v>
      </c>
      <c r="F281" s="242" t="s">
        <v>14357</v>
      </c>
      <c r="H281" s="242" t="s">
        <v>1928</v>
      </c>
      <c r="I281" s="242" t="s">
        <v>15235</v>
      </c>
      <c r="J281" s="243" t="str">
        <f t="shared" si="9"/>
        <v>GoldZhongyuan Gold Smelter of Zhongjin Gold Corporation</v>
      </c>
      <c r="K281" s="243" t="str">
        <f t="shared" si="10"/>
        <v>GoldZhongyuan Gold Smelter of Zhongjin Gold Corporation</v>
      </c>
    </row>
    <row r="282" spans="1:11">
      <c r="A282" s="242" t="s">
        <v>1250</v>
      </c>
      <c r="B282" s="242" t="s">
        <v>38</v>
      </c>
      <c r="C282" s="242" t="s">
        <v>3188</v>
      </c>
      <c r="D282" s="242" t="s">
        <v>1220</v>
      </c>
      <c r="E282" s="242" t="s">
        <v>839</v>
      </c>
      <c r="F282" s="242" t="s">
        <v>14357</v>
      </c>
      <c r="G282" s="242"/>
      <c r="H282" s="242" t="s">
        <v>1931</v>
      </c>
      <c r="I282" s="242" t="s">
        <v>15232</v>
      </c>
      <c r="J282" s="243" t="str">
        <f t="shared" si="9"/>
        <v>GoldZijin Kuang Ye Refinery</v>
      </c>
      <c r="K282" s="243" t="str">
        <f t="shared" si="10"/>
        <v>GoldZijin Kuang Ye Refinery</v>
      </c>
    </row>
    <row r="283" spans="1:11">
      <c r="A283" s="242" t="s">
        <v>1250</v>
      </c>
      <c r="B283" s="242" t="s">
        <v>1932</v>
      </c>
      <c r="C283" s="242" t="s">
        <v>3188</v>
      </c>
      <c r="D283" s="242" t="s">
        <v>1220</v>
      </c>
      <c r="E283" s="242" t="s">
        <v>839</v>
      </c>
      <c r="F283" s="242" t="s">
        <v>14357</v>
      </c>
      <c r="G283" s="242"/>
      <c r="H283" s="242" t="s">
        <v>1931</v>
      </c>
      <c r="I283" s="242" t="s">
        <v>15232</v>
      </c>
      <c r="J283" s="243" t="str">
        <f t="shared" si="9"/>
        <v>GoldZijin Mining Industry Corporation</v>
      </c>
      <c r="K283" s="243" t="str">
        <f t="shared" si="10"/>
        <v>GoldZijin Mining Industry Corporation</v>
      </c>
    </row>
    <row r="284" spans="1:11">
      <c r="A284" s="242" t="s">
        <v>1250</v>
      </c>
      <c r="B284" s="242" t="s">
        <v>2115</v>
      </c>
      <c r="C284" s="242"/>
      <c r="D284" s="242"/>
      <c r="E284" s="242"/>
      <c r="F284" s="242"/>
      <c r="H284" s="242"/>
      <c r="I284" s="242"/>
      <c r="J284" s="243" t="str">
        <f t="shared" si="9"/>
        <v>GoldSmelter not listed</v>
      </c>
      <c r="K284" s="243" t="str">
        <f t="shared" si="10"/>
        <v>GoldSmelter not listed</v>
      </c>
    </row>
    <row r="285" spans="1:11">
      <c r="A285" s="242" t="s">
        <v>1250</v>
      </c>
      <c r="B285" s="242" t="s">
        <v>1454</v>
      </c>
      <c r="C285" s="242" t="s">
        <v>560</v>
      </c>
      <c r="D285" s="242" t="s">
        <v>560</v>
      </c>
      <c r="E285" s="242"/>
      <c r="F285" s="242"/>
      <c r="H285" s="242"/>
      <c r="I285" s="242"/>
      <c r="J285" s="243" t="str">
        <f t="shared" si="9"/>
        <v>GoldSmelter not yet identified</v>
      </c>
      <c r="K285" s="243" t="str">
        <f t="shared" si="10"/>
        <v>GoldSmelter not yet identified</v>
      </c>
    </row>
    <row r="286" spans="1:11">
      <c r="A286" s="242" t="s">
        <v>1252</v>
      </c>
      <c r="B286" s="242" t="s">
        <v>2549</v>
      </c>
      <c r="C286" s="242" t="s">
        <v>2549</v>
      </c>
      <c r="D286" s="242" t="s">
        <v>1228</v>
      </c>
      <c r="E286" s="242" t="s">
        <v>3218</v>
      </c>
      <c r="F286" s="242" t="s">
        <v>14357</v>
      </c>
      <c r="G286" s="242"/>
      <c r="H286" s="242" t="s">
        <v>1790</v>
      </c>
      <c r="I286" s="242" t="s">
        <v>1791</v>
      </c>
      <c r="J286" s="243" t="str">
        <f t="shared" si="9"/>
        <v>TantalumAsaka Riken Co., Ltd.</v>
      </c>
      <c r="K286" s="243" t="str">
        <f t="shared" si="10"/>
        <v>TantalumAsaka Riken Co., Ltd.</v>
      </c>
    </row>
    <row r="287" spans="1:11">
      <c r="A287" s="242" t="s">
        <v>1252</v>
      </c>
      <c r="B287" s="242" t="s">
        <v>3</v>
      </c>
      <c r="C287" s="242" t="s">
        <v>3</v>
      </c>
      <c r="D287" s="242" t="s">
        <v>1220</v>
      </c>
      <c r="E287" s="242" t="s">
        <v>840</v>
      </c>
      <c r="F287" s="242" t="s">
        <v>14357</v>
      </c>
      <c r="G287" s="242"/>
      <c r="H287" s="242" t="s">
        <v>1828</v>
      </c>
      <c r="I287" s="242" t="s">
        <v>15237</v>
      </c>
      <c r="J287" s="243" t="str">
        <f t="shared" si="9"/>
        <v>TantalumChangsha South Tantalum Niobium Co., Ltd.</v>
      </c>
      <c r="K287" s="243" t="str">
        <f t="shared" si="10"/>
        <v>TantalumChangsha South Tantalum Niobium Co., Ltd.</v>
      </c>
    </row>
    <row r="288" spans="1:11">
      <c r="A288" s="242" t="s">
        <v>1252</v>
      </c>
      <c r="B288" s="242" t="s">
        <v>1959</v>
      </c>
      <c r="C288" s="242" t="s">
        <v>3</v>
      </c>
      <c r="D288" s="242" t="s">
        <v>1220</v>
      </c>
      <c r="E288" s="242" t="s">
        <v>840</v>
      </c>
      <c r="F288" s="242" t="s">
        <v>14357</v>
      </c>
      <c r="G288" s="242"/>
      <c r="H288" s="242" t="s">
        <v>1828</v>
      </c>
      <c r="I288" s="242" t="s">
        <v>15237</v>
      </c>
      <c r="J288" s="243" t="str">
        <f t="shared" si="9"/>
        <v>TantalumChangsha Southern</v>
      </c>
      <c r="K288" s="243" t="str">
        <f t="shared" si="10"/>
        <v>TantalumChangsha Southern</v>
      </c>
    </row>
    <row r="289" spans="1:11">
      <c r="A289" s="242" t="s">
        <v>1252</v>
      </c>
      <c r="B289" s="242" t="s">
        <v>1287</v>
      </c>
      <c r="C289" s="242" t="s">
        <v>14001</v>
      </c>
      <c r="D289" s="242" t="s">
        <v>1220</v>
      </c>
      <c r="E289" s="242" t="s">
        <v>841</v>
      </c>
      <c r="F289" s="242" t="s">
        <v>14357</v>
      </c>
      <c r="G289" s="242"/>
      <c r="H289" s="242" t="s">
        <v>1960</v>
      </c>
      <c r="I289" s="242" t="s">
        <v>15238</v>
      </c>
      <c r="J289" s="243" t="str">
        <f t="shared" si="9"/>
        <v>TantalumConghua Tantalum and Niobium Smeltry</v>
      </c>
      <c r="K289" s="243" t="str">
        <f t="shared" si="10"/>
        <v>TantalumConghua Tantalum and Niobium Smeltry</v>
      </c>
    </row>
    <row r="290" spans="1:11">
      <c r="A290" s="242" t="s">
        <v>1252</v>
      </c>
      <c r="B290" s="242" t="s">
        <v>15412</v>
      </c>
      <c r="C290" s="242" t="s">
        <v>15412</v>
      </c>
      <c r="D290" s="242" t="s">
        <v>3092</v>
      </c>
      <c r="E290" s="242" t="s">
        <v>15413</v>
      </c>
      <c r="F290" s="242" t="s">
        <v>14357</v>
      </c>
      <c r="G290" s="242"/>
      <c r="H290" s="242" t="s">
        <v>15455</v>
      </c>
      <c r="I290" s="242" t="s">
        <v>1874</v>
      </c>
      <c r="J290" s="243" t="str">
        <f t="shared" si="9"/>
        <v>TantalumCP Metals Inc.</v>
      </c>
      <c r="K290" s="243" t="str">
        <f t="shared" si="10"/>
        <v>TantalumCP Metals Inc.</v>
      </c>
    </row>
    <row r="291" spans="1:11">
      <c r="A291" s="242" t="s">
        <v>1252</v>
      </c>
      <c r="B291" s="242" t="s">
        <v>1534</v>
      </c>
      <c r="C291" s="242" t="s">
        <v>1534</v>
      </c>
      <c r="D291" s="242" t="s">
        <v>3092</v>
      </c>
      <c r="E291" s="242" t="s">
        <v>1535</v>
      </c>
      <c r="F291" s="242" t="s">
        <v>14357</v>
      </c>
      <c r="G291" s="242"/>
      <c r="H291" s="242" t="s">
        <v>1987</v>
      </c>
      <c r="I291" s="242" t="s">
        <v>1988</v>
      </c>
      <c r="J291" s="243" t="str">
        <f t="shared" si="9"/>
        <v>TantalumD Block Metals, LLC</v>
      </c>
      <c r="K291" s="243" t="str">
        <f t="shared" si="10"/>
        <v>TantalumD Block Metals, LLC</v>
      </c>
    </row>
    <row r="292" spans="1:11">
      <c r="A292" s="242" t="s">
        <v>1252</v>
      </c>
      <c r="B292" s="242" t="s">
        <v>1238</v>
      </c>
      <c r="C292" s="242" t="s">
        <v>1238</v>
      </c>
      <c r="D292" s="242" t="s">
        <v>3092</v>
      </c>
      <c r="E292" s="242" t="s">
        <v>842</v>
      </c>
      <c r="F292" s="242" t="s">
        <v>14357</v>
      </c>
      <c r="G292" s="242"/>
      <c r="H292" s="242" t="s">
        <v>1961</v>
      </c>
      <c r="I292" s="242" t="s">
        <v>1939</v>
      </c>
      <c r="J292" s="243" t="str">
        <f t="shared" si="9"/>
        <v>TantalumExotech Inc.</v>
      </c>
      <c r="K292" s="243" t="str">
        <f t="shared" si="10"/>
        <v>TantalumExotech Inc.</v>
      </c>
    </row>
    <row r="293" spans="1:11">
      <c r="A293" s="242" t="s">
        <v>1252</v>
      </c>
      <c r="B293" s="242" t="s">
        <v>1963</v>
      </c>
      <c r="C293" s="242" t="s">
        <v>49</v>
      </c>
      <c r="D293" s="242" t="s">
        <v>1220</v>
      </c>
      <c r="E293" s="242" t="s">
        <v>843</v>
      </c>
      <c r="F293" s="242" t="s">
        <v>14357</v>
      </c>
      <c r="G293" s="242"/>
      <c r="H293" s="242" t="s">
        <v>1962</v>
      </c>
      <c r="I293" s="242" t="s">
        <v>15238</v>
      </c>
      <c r="J293" s="243" t="str">
        <f t="shared" si="9"/>
        <v>TantalumF &amp; X</v>
      </c>
      <c r="K293" s="243" t="str">
        <f t="shared" si="10"/>
        <v>TantalumF &amp; X</v>
      </c>
    </row>
    <row r="294" spans="1:11">
      <c r="A294" s="242" t="s">
        <v>1252</v>
      </c>
      <c r="B294" s="242" t="s">
        <v>49</v>
      </c>
      <c r="C294" s="242" t="s">
        <v>49</v>
      </c>
      <c r="D294" s="242" t="s">
        <v>1220</v>
      </c>
      <c r="E294" s="242" t="s">
        <v>843</v>
      </c>
      <c r="F294" s="242" t="s">
        <v>14357</v>
      </c>
      <c r="G294" s="242"/>
      <c r="H294" s="242" t="s">
        <v>1962</v>
      </c>
      <c r="I294" s="242" t="s">
        <v>15238</v>
      </c>
      <c r="J294" s="243" t="str">
        <f t="shared" si="9"/>
        <v>TantalumF&amp;X Electro-Materials Ltd.</v>
      </c>
      <c r="K294" s="243" t="str">
        <f t="shared" si="10"/>
        <v>TantalumF&amp;X Electro-Materials Ltd.</v>
      </c>
    </row>
    <row r="295" spans="1:11">
      <c r="A295" s="242" t="s">
        <v>1252</v>
      </c>
      <c r="B295" s="242" t="s">
        <v>2580</v>
      </c>
      <c r="C295" s="242" t="s">
        <v>2580</v>
      </c>
      <c r="D295" s="242" t="s">
        <v>1220</v>
      </c>
      <c r="E295" s="242" t="s">
        <v>1536</v>
      </c>
      <c r="F295" s="242" t="s">
        <v>14357</v>
      </c>
      <c r="G295" s="242"/>
      <c r="H295" s="242" t="s">
        <v>1978</v>
      </c>
      <c r="I295" s="242" t="s">
        <v>15237</v>
      </c>
      <c r="J295" s="243" t="str">
        <f t="shared" si="9"/>
        <v>TantalumFIR Metals &amp; Resource Ltd.</v>
      </c>
      <c r="K295" s="243" t="str">
        <f t="shared" si="10"/>
        <v>TantalumFIR Metals &amp; Resource Ltd.</v>
      </c>
    </row>
    <row r="296" spans="1:11">
      <c r="A296" s="242" t="s">
        <v>1252</v>
      </c>
      <c r="B296" s="242" t="s">
        <v>1554</v>
      </c>
      <c r="C296" s="242" t="s">
        <v>1554</v>
      </c>
      <c r="D296" s="242" t="s">
        <v>1228</v>
      </c>
      <c r="E296" s="242" t="s">
        <v>1555</v>
      </c>
      <c r="F296" s="242" t="s">
        <v>14357</v>
      </c>
      <c r="G296" s="242"/>
      <c r="H296" s="242" t="s">
        <v>2002</v>
      </c>
      <c r="I296" s="242" t="s">
        <v>1791</v>
      </c>
      <c r="J296" s="243" t="str">
        <f t="shared" si="9"/>
        <v>TantalumGlobal Advanced Metals Aizu</v>
      </c>
      <c r="K296" s="243" t="str">
        <f t="shared" si="10"/>
        <v>TantalumGlobal Advanced Metals Aizu</v>
      </c>
    </row>
    <row r="297" spans="1:11">
      <c r="A297" s="242" t="s">
        <v>1252</v>
      </c>
      <c r="B297" s="242" t="s">
        <v>1556</v>
      </c>
      <c r="C297" s="242" t="s">
        <v>1556</v>
      </c>
      <c r="D297" s="242" t="s">
        <v>3092</v>
      </c>
      <c r="E297" s="242" t="s">
        <v>1557</v>
      </c>
      <c r="F297" s="242" t="s">
        <v>14357</v>
      </c>
      <c r="G297" s="242"/>
      <c r="H297" s="242" t="s">
        <v>2001</v>
      </c>
      <c r="I297" s="242" t="s">
        <v>1983</v>
      </c>
      <c r="J297" s="243" t="str">
        <f t="shared" si="9"/>
        <v>TantalumGlobal Advanced Metals Boyertown</v>
      </c>
      <c r="K297" s="243" t="str">
        <f t="shared" si="10"/>
        <v>TantalumGlobal Advanced Metals Boyertown</v>
      </c>
    </row>
    <row r="298" spans="1:11">
      <c r="A298" s="242" t="s">
        <v>1252</v>
      </c>
      <c r="B298" s="242" t="s">
        <v>14001</v>
      </c>
      <c r="C298" s="242" t="s">
        <v>14001</v>
      </c>
      <c r="D298" s="242" t="s">
        <v>1220</v>
      </c>
      <c r="E298" s="242" t="s">
        <v>841</v>
      </c>
      <c r="F298" s="242" t="s">
        <v>14357</v>
      </c>
      <c r="G298" s="242"/>
      <c r="H298" s="242" t="s">
        <v>1960</v>
      </c>
      <c r="I298" s="242" t="s">
        <v>15238</v>
      </c>
      <c r="J298" s="243" t="str">
        <f t="shared" si="9"/>
        <v>TantalumGuangdong Rising Rare Metals-EO Materials Ltd.</v>
      </c>
      <c r="K298" s="243" t="str">
        <f t="shared" si="10"/>
        <v>TantalumGuangdong Rising Rare Metals-EO Materials Ltd.</v>
      </c>
    </row>
    <row r="299" spans="1:11">
      <c r="A299" s="242" t="s">
        <v>1252</v>
      </c>
      <c r="B299" s="242" t="s">
        <v>844</v>
      </c>
      <c r="C299" s="242" t="s">
        <v>844</v>
      </c>
      <c r="D299" s="242" t="s">
        <v>1220</v>
      </c>
      <c r="E299" s="242" t="s">
        <v>845</v>
      </c>
      <c r="F299" s="242" t="s">
        <v>14357</v>
      </c>
      <c r="G299" s="242"/>
      <c r="H299" s="242" t="s">
        <v>1964</v>
      </c>
      <c r="I299" s="242" t="s">
        <v>15238</v>
      </c>
      <c r="J299" s="243" t="str">
        <f t="shared" si="9"/>
        <v>TantalumGuangdong Zhiyuan New Material Co., Ltd.</v>
      </c>
      <c r="K299" s="243" t="str">
        <f t="shared" si="10"/>
        <v>TantalumGuangdong Zhiyuan New Material Co., Ltd.</v>
      </c>
    </row>
    <row r="300" spans="1:11">
      <c r="A300" s="242" t="s">
        <v>1252</v>
      </c>
      <c r="B300" s="242" t="s">
        <v>1558</v>
      </c>
      <c r="C300" s="242" t="s">
        <v>1558</v>
      </c>
      <c r="D300" s="242" t="s">
        <v>1004</v>
      </c>
      <c r="E300" s="242" t="s">
        <v>1559</v>
      </c>
      <c r="F300" s="242" t="s">
        <v>14357</v>
      </c>
      <c r="G300" s="242"/>
      <c r="H300" s="242" t="s">
        <v>1993</v>
      </c>
      <c r="I300" s="242" t="s">
        <v>1994</v>
      </c>
      <c r="J300" s="243" t="str">
        <f t="shared" si="9"/>
        <v>TantalumH.C. Starck Co., Ltd.</v>
      </c>
      <c r="K300" s="243" t="str">
        <f t="shared" si="10"/>
        <v>TantalumH.C. Starck Co., Ltd.</v>
      </c>
    </row>
    <row r="301" spans="1:11">
      <c r="A301" s="242" t="s">
        <v>1252</v>
      </c>
      <c r="B301" s="242" t="s">
        <v>1561</v>
      </c>
      <c r="C301" s="242" t="s">
        <v>1561</v>
      </c>
      <c r="D301" s="242" t="s">
        <v>1221</v>
      </c>
      <c r="E301" s="242" t="s">
        <v>1562</v>
      </c>
      <c r="F301" s="242" t="s">
        <v>14357</v>
      </c>
      <c r="G301" s="242"/>
      <c r="H301" s="242" t="s">
        <v>1997</v>
      </c>
      <c r="I301" s="242" t="s">
        <v>4924</v>
      </c>
      <c r="J301" s="243" t="str">
        <f t="shared" si="9"/>
        <v>TantalumH.C. Starck Hermsdorf GmbH</v>
      </c>
      <c r="K301" s="243" t="str">
        <f t="shared" si="10"/>
        <v>TantalumH.C. Starck Hermsdorf GmbH</v>
      </c>
    </row>
    <row r="302" spans="1:11">
      <c r="A302" s="242" t="s">
        <v>1252</v>
      </c>
      <c r="B302" s="242" t="s">
        <v>1563</v>
      </c>
      <c r="C302" s="242" t="s">
        <v>1563</v>
      </c>
      <c r="D302" s="242" t="s">
        <v>3092</v>
      </c>
      <c r="E302" s="242" t="s">
        <v>1564</v>
      </c>
      <c r="F302" s="242" t="s">
        <v>14357</v>
      </c>
      <c r="G302" s="242"/>
      <c r="H302" s="242" t="s">
        <v>1998</v>
      </c>
      <c r="I302" s="242" t="s">
        <v>1863</v>
      </c>
      <c r="J302" s="243" t="str">
        <f t="shared" si="9"/>
        <v>TantalumH.C. Starck Inc.</v>
      </c>
      <c r="K302" s="243" t="str">
        <f t="shared" si="10"/>
        <v>TantalumH.C. Starck Inc.</v>
      </c>
    </row>
    <row r="303" spans="1:11">
      <c r="A303" s="242" t="s">
        <v>1252</v>
      </c>
      <c r="B303" s="242" t="s">
        <v>1565</v>
      </c>
      <c r="C303" s="242" t="s">
        <v>1565</v>
      </c>
      <c r="D303" s="242" t="s">
        <v>1228</v>
      </c>
      <c r="E303" s="242" t="s">
        <v>1566</v>
      </c>
      <c r="F303" s="242" t="s">
        <v>14357</v>
      </c>
      <c r="G303" s="242"/>
      <c r="H303" s="242" t="s">
        <v>1999</v>
      </c>
      <c r="I303" s="242" t="s">
        <v>2000</v>
      </c>
      <c r="J303" s="243" t="str">
        <f t="shared" si="9"/>
        <v>TantalumH.C. Starck Ltd.</v>
      </c>
      <c r="K303" s="243" t="str">
        <f t="shared" si="10"/>
        <v>TantalumH.C. Starck Ltd.</v>
      </c>
    </row>
    <row r="304" spans="1:11">
      <c r="A304" s="242" t="s">
        <v>1252</v>
      </c>
      <c r="B304" s="242" t="s">
        <v>2961</v>
      </c>
      <c r="C304" s="242" t="s">
        <v>2961</v>
      </c>
      <c r="D304" s="242" t="s">
        <v>1221</v>
      </c>
      <c r="E304" s="242" t="s">
        <v>1567</v>
      </c>
      <c r="F304" s="242" t="s">
        <v>14357</v>
      </c>
      <c r="G304" s="242"/>
      <c r="H304" s="242" t="s">
        <v>1996</v>
      </c>
      <c r="I304" s="242" t="s">
        <v>1780</v>
      </c>
      <c r="J304" s="243" t="str">
        <f t="shared" si="9"/>
        <v>TantalumH.C. Starck Smelting GmbH &amp; Co. KG</v>
      </c>
      <c r="K304" s="243" t="str">
        <f t="shared" si="10"/>
        <v>TantalumH.C. Starck Smelting GmbH &amp; Co. KG</v>
      </c>
    </row>
    <row r="305" spans="1:11">
      <c r="A305" s="242" t="s">
        <v>1252</v>
      </c>
      <c r="B305" s="242" t="s">
        <v>3219</v>
      </c>
      <c r="C305" s="242" t="s">
        <v>3219</v>
      </c>
      <c r="D305" s="242" t="s">
        <v>1221</v>
      </c>
      <c r="E305" s="242" t="s">
        <v>1560</v>
      </c>
      <c r="F305" s="242" t="s">
        <v>14357</v>
      </c>
      <c r="G305" s="242"/>
      <c r="H305" s="242" t="s">
        <v>1995</v>
      </c>
      <c r="I305" s="242" t="s">
        <v>4946</v>
      </c>
      <c r="J305" s="243" t="str">
        <f t="shared" si="9"/>
        <v>TantalumH.C. Starck Tantalum and Niobium GmbH</v>
      </c>
      <c r="K305" s="243" t="str">
        <f t="shared" si="10"/>
        <v>TantalumH.C. Starck Tantalum and Niobium GmbH</v>
      </c>
    </row>
    <row r="306" spans="1:11">
      <c r="A306" s="242" t="s">
        <v>1252</v>
      </c>
      <c r="B306" s="242" t="s">
        <v>4</v>
      </c>
      <c r="C306" s="242" t="s">
        <v>4</v>
      </c>
      <c r="D306" s="242" t="s">
        <v>1220</v>
      </c>
      <c r="E306" s="242" t="s">
        <v>459</v>
      </c>
      <c r="F306" s="242" t="s">
        <v>14357</v>
      </c>
      <c r="G306" s="242"/>
      <c r="H306" s="242" t="s">
        <v>1986</v>
      </c>
      <c r="I306" s="242" t="s">
        <v>15237</v>
      </c>
      <c r="J306" s="243" t="str">
        <f t="shared" si="9"/>
        <v>TantalumHengyang King Xing Lifeng New Materials Co., Ltd.</v>
      </c>
      <c r="K306" s="243" t="str">
        <f t="shared" si="10"/>
        <v>TantalumHengyang King Xing Lifeng New Materials Co., Ltd.</v>
      </c>
    </row>
    <row r="307" spans="1:11">
      <c r="A307" s="242" t="s">
        <v>1252</v>
      </c>
      <c r="B307" s="242" t="s">
        <v>2584</v>
      </c>
      <c r="C307" s="242" t="s">
        <v>2584</v>
      </c>
      <c r="D307" s="242" t="s">
        <v>1220</v>
      </c>
      <c r="E307" s="242" t="s">
        <v>1537</v>
      </c>
      <c r="F307" s="242" t="s">
        <v>14357</v>
      </c>
      <c r="G307" s="242"/>
      <c r="H307" s="242" t="s">
        <v>1990</v>
      </c>
      <c r="I307" s="242" t="s">
        <v>15233</v>
      </c>
      <c r="J307" s="243" t="str">
        <f t="shared" si="9"/>
        <v>TantalumJiangxi Dinghai Tantalum &amp; Niobium Co., Ltd.</v>
      </c>
      <c r="K307" s="243" t="str">
        <f t="shared" si="10"/>
        <v>TantalumJiangxi Dinghai Tantalum &amp; Niobium Co., Ltd.</v>
      </c>
    </row>
    <row r="308" spans="1:11">
      <c r="A308" s="242" t="s">
        <v>1252</v>
      </c>
      <c r="B308" s="242" t="s">
        <v>2719</v>
      </c>
      <c r="C308" s="242" t="s">
        <v>2719</v>
      </c>
      <c r="D308" s="242" t="s">
        <v>1220</v>
      </c>
      <c r="E308" s="242" t="s">
        <v>2720</v>
      </c>
      <c r="F308" s="242" t="s">
        <v>14357</v>
      </c>
      <c r="G308" s="242"/>
      <c r="H308" s="242" t="s">
        <v>1985</v>
      </c>
      <c r="I308" s="242" t="s">
        <v>15233</v>
      </c>
      <c r="J308" s="243" t="str">
        <f t="shared" si="9"/>
        <v>TantalumJiangxi Tuohong New Raw Material</v>
      </c>
      <c r="K308" s="243" t="str">
        <f t="shared" si="10"/>
        <v>TantalumJiangxi Tuohong New Raw Material</v>
      </c>
    </row>
    <row r="309" spans="1:11">
      <c r="A309" s="242" t="s">
        <v>1252</v>
      </c>
      <c r="B309" s="242" t="s">
        <v>14002</v>
      </c>
      <c r="C309" s="242" t="s">
        <v>14002</v>
      </c>
      <c r="D309" s="242" t="s">
        <v>1220</v>
      </c>
      <c r="E309" s="242" t="s">
        <v>14003</v>
      </c>
      <c r="F309" s="242" t="s">
        <v>14357</v>
      </c>
      <c r="G309" s="242"/>
      <c r="H309" s="242" t="s">
        <v>1965</v>
      </c>
      <c r="I309" s="242" t="s">
        <v>15233</v>
      </c>
      <c r="J309" s="243" t="str">
        <f t="shared" si="9"/>
        <v>TantalumJiujiang Janny New Material Co., Ltd.</v>
      </c>
      <c r="K309" s="243" t="str">
        <f t="shared" si="10"/>
        <v>TantalumJiujiang Janny New Material Co., Ltd.</v>
      </c>
    </row>
    <row r="310" spans="1:11">
      <c r="A310" s="242" t="s">
        <v>1252</v>
      </c>
      <c r="B310" s="242" t="s">
        <v>5</v>
      </c>
      <c r="C310" s="242" t="s">
        <v>5</v>
      </c>
      <c r="D310" s="242" t="s">
        <v>1220</v>
      </c>
      <c r="E310" s="242" t="s">
        <v>846</v>
      </c>
      <c r="F310" s="242" t="s">
        <v>14357</v>
      </c>
      <c r="G310" s="242"/>
      <c r="H310" s="242" t="s">
        <v>1965</v>
      </c>
      <c r="I310" s="242" t="s">
        <v>15233</v>
      </c>
      <c r="J310" s="243" t="str">
        <f t="shared" si="9"/>
        <v>TantalumJiuJiang JinXin Nonferrous Metals Co., Ltd.</v>
      </c>
      <c r="K310" s="243" t="str">
        <f t="shared" si="10"/>
        <v>TantalumJiuJiang JinXin Nonferrous Metals Co., Ltd.</v>
      </c>
    </row>
    <row r="311" spans="1:11">
      <c r="A311" s="242" t="s">
        <v>1252</v>
      </c>
      <c r="B311" s="242" t="s">
        <v>3220</v>
      </c>
      <c r="C311" s="242" t="s">
        <v>50</v>
      </c>
      <c r="D311" s="242" t="s">
        <v>1220</v>
      </c>
      <c r="E311" s="242" t="s">
        <v>847</v>
      </c>
      <c r="F311" s="242" t="s">
        <v>14357</v>
      </c>
      <c r="G311" s="242"/>
      <c r="H311" s="242" t="s">
        <v>1965</v>
      </c>
      <c r="I311" s="242" t="s">
        <v>15233</v>
      </c>
      <c r="J311" s="243" t="str">
        <f t="shared" si="9"/>
        <v>TantalumJiujiang Nonferrous Metals Smelting Company Limited</v>
      </c>
      <c r="K311" s="243" t="str">
        <f t="shared" si="10"/>
        <v>TantalumJiujiang Nonferrous Metals Smelting Company Limited</v>
      </c>
    </row>
    <row r="312" spans="1:11">
      <c r="A312" s="242" t="s">
        <v>1252</v>
      </c>
      <c r="B312" s="242" t="s">
        <v>50</v>
      </c>
      <c r="C312" s="242" t="s">
        <v>50</v>
      </c>
      <c r="D312" s="242" t="s">
        <v>1220</v>
      </c>
      <c r="E312" s="242" t="s">
        <v>847</v>
      </c>
      <c r="F312" s="242" t="s">
        <v>14357</v>
      </c>
      <c r="G312" s="242"/>
      <c r="H312" s="242" t="s">
        <v>1965</v>
      </c>
      <c r="I312" s="242" t="s">
        <v>15233</v>
      </c>
      <c r="J312" s="243" t="str">
        <f t="shared" si="9"/>
        <v>TantalumJiujiang Tanbre Co., Ltd.</v>
      </c>
      <c r="K312" s="243" t="str">
        <f t="shared" si="10"/>
        <v>TantalumJiujiang Tanbre Co., Ltd.</v>
      </c>
    </row>
    <row r="313" spans="1:11">
      <c r="A313" s="242" t="s">
        <v>1252</v>
      </c>
      <c r="B313" s="242" t="s">
        <v>2581</v>
      </c>
      <c r="C313" s="242" t="s">
        <v>2581</v>
      </c>
      <c r="D313" s="242" t="s">
        <v>1220</v>
      </c>
      <c r="E313" s="242" t="s">
        <v>1538</v>
      </c>
      <c r="F313" s="242" t="s">
        <v>14357</v>
      </c>
      <c r="G313" s="242"/>
      <c r="H313" s="242" t="s">
        <v>1965</v>
      </c>
      <c r="I313" s="242" t="s">
        <v>15233</v>
      </c>
      <c r="J313" s="243" t="str">
        <f t="shared" si="9"/>
        <v>TantalumJiujiang Zhongao Tantalum &amp; Niobium Co., Ltd.</v>
      </c>
      <c r="K313" s="243" t="str">
        <f t="shared" si="10"/>
        <v>TantalumJiujiang Zhongao Tantalum &amp; Niobium Co., Ltd.</v>
      </c>
    </row>
    <row r="314" spans="1:11">
      <c r="A314" s="242" t="s">
        <v>1252</v>
      </c>
      <c r="B314" s="242" t="s">
        <v>1568</v>
      </c>
      <c r="C314" s="242" t="s">
        <v>1568</v>
      </c>
      <c r="D314" s="242" t="s">
        <v>1233</v>
      </c>
      <c r="E314" s="242" t="s">
        <v>1569</v>
      </c>
      <c r="F314" s="242" t="s">
        <v>14357</v>
      </c>
      <c r="G314" s="242"/>
      <c r="H314" s="242" t="s">
        <v>1991</v>
      </c>
      <c r="I314" s="242" t="s">
        <v>1992</v>
      </c>
      <c r="J314" s="243" t="str">
        <f t="shared" si="9"/>
        <v>TantalumKEMET Blue Metals</v>
      </c>
      <c r="K314" s="243" t="str">
        <f t="shared" si="10"/>
        <v>TantalumKEMET Blue Metals</v>
      </c>
    </row>
    <row r="315" spans="1:11">
      <c r="A315" s="242" t="s">
        <v>1252</v>
      </c>
      <c r="B315" s="242" t="s">
        <v>1579</v>
      </c>
      <c r="C315" s="242" t="s">
        <v>1579</v>
      </c>
      <c r="D315" s="242" t="s">
        <v>3092</v>
      </c>
      <c r="E315" s="242" t="s">
        <v>1580</v>
      </c>
      <c r="F315" s="242" t="s">
        <v>14357</v>
      </c>
      <c r="G315" s="242"/>
      <c r="H315" s="242" t="s">
        <v>2003</v>
      </c>
      <c r="I315" s="242" t="s">
        <v>2004</v>
      </c>
      <c r="J315" s="243" t="str">
        <f t="shared" si="9"/>
        <v>TantalumKEMET Blue Powder</v>
      </c>
      <c r="K315" s="243" t="str">
        <f t="shared" si="10"/>
        <v>TantalumKEMET Blue Powder</v>
      </c>
    </row>
    <row r="316" spans="1:11">
      <c r="A316" s="242" t="s">
        <v>1252</v>
      </c>
      <c r="B316" s="242" t="s">
        <v>51</v>
      </c>
      <c r="C316" s="242" t="s">
        <v>51</v>
      </c>
      <c r="D316" s="242" t="s">
        <v>1216</v>
      </c>
      <c r="E316" s="242" t="s">
        <v>848</v>
      </c>
      <c r="F316" s="242" t="s">
        <v>14357</v>
      </c>
      <c r="G316" s="242"/>
      <c r="H316" s="242" t="s">
        <v>1966</v>
      </c>
      <c r="I316" s="242" t="s">
        <v>1784</v>
      </c>
      <c r="J316" s="243" t="str">
        <f t="shared" si="9"/>
        <v>TantalumLSM Brasil S.A.</v>
      </c>
      <c r="K316" s="243" t="str">
        <f t="shared" si="10"/>
        <v>TantalumLSM Brasil S.A.</v>
      </c>
    </row>
    <row r="317" spans="1:11">
      <c r="A317" s="242" t="s">
        <v>1252</v>
      </c>
      <c r="B317" s="242" t="s">
        <v>1969</v>
      </c>
      <c r="C317" s="242" t="s">
        <v>2562</v>
      </c>
      <c r="D317" s="242" t="s">
        <v>1226</v>
      </c>
      <c r="E317" s="242" t="s">
        <v>849</v>
      </c>
      <c r="F317" s="242" t="s">
        <v>14357</v>
      </c>
      <c r="G317" s="242"/>
      <c r="H317" s="242" t="s">
        <v>1967</v>
      </c>
      <c r="I317" s="242" t="s">
        <v>1968</v>
      </c>
      <c r="J317" s="243" t="str">
        <f t="shared" si="9"/>
        <v>TantalumMetallurgical Products India Pvt. Ltd. (MPIL)</v>
      </c>
      <c r="K317" s="243" t="str">
        <f t="shared" si="10"/>
        <v>TantalumMetallurgical Products India Pvt. Ltd. (MPIL)</v>
      </c>
    </row>
    <row r="318" spans="1:11">
      <c r="A318" s="242" t="s">
        <v>1252</v>
      </c>
      <c r="B318" s="242" t="s">
        <v>2562</v>
      </c>
      <c r="C318" s="242" t="s">
        <v>2562</v>
      </c>
      <c r="D318" s="242" t="s">
        <v>1226</v>
      </c>
      <c r="E318" s="242" t="s">
        <v>849</v>
      </c>
      <c r="F318" s="242" t="s">
        <v>14357</v>
      </c>
      <c r="G318" s="242"/>
      <c r="H318" s="242" t="s">
        <v>1967</v>
      </c>
      <c r="I318" s="242" t="s">
        <v>1968</v>
      </c>
      <c r="J318" s="243" t="str">
        <f t="shared" si="9"/>
        <v>TantalumMetallurgical Products India Pvt., Ltd.</v>
      </c>
      <c r="K318" s="243" t="str">
        <f t="shared" si="10"/>
        <v>TantalumMetallurgical Products India Pvt., Ltd.</v>
      </c>
    </row>
    <row r="319" spans="1:11">
      <c r="A319" s="242" t="s">
        <v>1252</v>
      </c>
      <c r="B319" s="242" t="s">
        <v>13318</v>
      </c>
      <c r="C319" s="242" t="s">
        <v>13318</v>
      </c>
      <c r="D319" s="242" t="s">
        <v>1216</v>
      </c>
      <c r="E319" s="242" t="s">
        <v>850</v>
      </c>
      <c r="F319" s="242" t="s">
        <v>14357</v>
      </c>
      <c r="G319" s="242"/>
      <c r="H319" s="242" t="s">
        <v>1970</v>
      </c>
      <c r="I319" s="242" t="s">
        <v>1971</v>
      </c>
      <c r="J319" s="243" t="str">
        <f t="shared" si="9"/>
        <v>TantalumMineracao Taboca S.A.</v>
      </c>
      <c r="K319" s="243" t="str">
        <f t="shared" si="10"/>
        <v>TantalumMineracao Taboca S.A.</v>
      </c>
    </row>
    <row r="320" spans="1:11">
      <c r="A320" s="242" t="s">
        <v>1252</v>
      </c>
      <c r="B320" s="242" t="s">
        <v>1150</v>
      </c>
      <c r="C320" s="242" t="s">
        <v>13318</v>
      </c>
      <c r="D320" s="242" t="s">
        <v>1216</v>
      </c>
      <c r="E320" s="242" t="s">
        <v>850</v>
      </c>
      <c r="F320" s="242" t="s">
        <v>14357</v>
      </c>
      <c r="G320" s="242"/>
      <c r="H320" s="242" t="s">
        <v>1970</v>
      </c>
      <c r="I320" s="242" t="s">
        <v>1971</v>
      </c>
      <c r="J320" s="243" t="str">
        <f t="shared" si="9"/>
        <v>TantalumMineração Taboca S.A.</v>
      </c>
      <c r="K320" s="243" t="str">
        <f t="shared" si="10"/>
        <v>TantalumMineração Taboca S.A.</v>
      </c>
    </row>
    <row r="321" spans="1:11">
      <c r="A321" s="242" t="s">
        <v>1252</v>
      </c>
      <c r="B321" s="242" t="s">
        <v>14004</v>
      </c>
      <c r="C321" s="242" t="s">
        <v>13318</v>
      </c>
      <c r="D321" s="242" t="s">
        <v>1216</v>
      </c>
      <c r="E321" s="242" t="s">
        <v>850</v>
      </c>
      <c r="F321" s="242" t="s">
        <v>14357</v>
      </c>
      <c r="G321" s="242"/>
      <c r="H321" s="242" t="s">
        <v>1970</v>
      </c>
      <c r="I321" s="242" t="s">
        <v>1971</v>
      </c>
      <c r="J321" s="243" t="str">
        <f t="shared" si="9"/>
        <v>TantalumMineracao Taboca SA</v>
      </c>
      <c r="K321" s="243" t="str">
        <f t="shared" si="10"/>
        <v>TantalumMineracao Taboca SA</v>
      </c>
    </row>
    <row r="322" spans="1:11">
      <c r="A322" s="242" t="s">
        <v>1252</v>
      </c>
      <c r="B322" s="242" t="s">
        <v>1239</v>
      </c>
      <c r="C322" s="242" t="s">
        <v>1356</v>
      </c>
      <c r="D322" s="242" t="s">
        <v>1228</v>
      </c>
      <c r="E322" s="242" t="s">
        <v>851</v>
      </c>
      <c r="F322" s="242" t="s">
        <v>14357</v>
      </c>
      <c r="G322" s="242"/>
      <c r="H322" s="242" t="s">
        <v>1972</v>
      </c>
      <c r="I322" s="242" t="s">
        <v>1973</v>
      </c>
      <c r="J322" s="243" t="str">
        <f t="shared" si="9"/>
        <v>TantalumMitsui Mining &amp; Smelting</v>
      </c>
      <c r="K322" s="243" t="str">
        <f t="shared" si="10"/>
        <v>TantalumMitsui Mining &amp; Smelting</v>
      </c>
    </row>
    <row r="323" spans="1:11">
      <c r="A323" s="242" t="s">
        <v>1252</v>
      </c>
      <c r="B323" s="242" t="s">
        <v>1356</v>
      </c>
      <c r="C323" s="242" t="s">
        <v>1356</v>
      </c>
      <c r="D323" s="242" t="s">
        <v>1228</v>
      </c>
      <c r="E323" s="242" t="s">
        <v>851</v>
      </c>
      <c r="F323" s="242" t="s">
        <v>14357</v>
      </c>
      <c r="G323" s="242"/>
      <c r="H323" s="242" t="s">
        <v>1972</v>
      </c>
      <c r="I323" s="242" t="s">
        <v>1973</v>
      </c>
      <c r="J323" s="243" t="str">
        <f t="shared" si="9"/>
        <v>TantalumMitsui Mining and Smelting Co., Ltd.</v>
      </c>
      <c r="K323" s="243" t="str">
        <f t="shared" si="10"/>
        <v>TantalumMitsui Mining and Smelting Co., Ltd.</v>
      </c>
    </row>
    <row r="324" spans="1:11">
      <c r="A324" s="242" t="s">
        <v>1252</v>
      </c>
      <c r="B324" s="242" t="s">
        <v>52</v>
      </c>
      <c r="C324" s="242" t="s">
        <v>3221</v>
      </c>
      <c r="D324" s="242" t="s">
        <v>1223</v>
      </c>
      <c r="E324" s="242" t="s">
        <v>852</v>
      </c>
      <c r="F324" s="242" t="s">
        <v>14357</v>
      </c>
      <c r="G324" s="242"/>
      <c r="H324" s="242" t="s">
        <v>1974</v>
      </c>
      <c r="I324" s="242" t="s">
        <v>1975</v>
      </c>
      <c r="J324" s="243" t="str">
        <f t="shared" si="9"/>
        <v>TantalumMolycorp Silmet A.S.</v>
      </c>
      <c r="K324" s="243" t="str">
        <f t="shared" si="10"/>
        <v>TantalumMolycorp Silmet A.S.</v>
      </c>
    </row>
    <row r="325" spans="1:11">
      <c r="A325" s="242" t="s">
        <v>1252</v>
      </c>
      <c r="B325" s="242" t="s">
        <v>14292</v>
      </c>
      <c r="C325" s="242" t="s">
        <v>1147</v>
      </c>
      <c r="D325" s="242" t="s">
        <v>1220</v>
      </c>
      <c r="E325" s="242" t="s">
        <v>853</v>
      </c>
      <c r="F325" s="242" t="s">
        <v>14357</v>
      </c>
      <c r="G325" s="242"/>
      <c r="H325" s="242" t="s">
        <v>1976</v>
      </c>
      <c r="I325" s="242" t="s">
        <v>15219</v>
      </c>
      <c r="J325" s="243" t="str">
        <f t="shared" si="9"/>
        <v>TantalumNingxia Non-Ferrous Metal Smeltery</v>
      </c>
      <c r="K325" s="243" t="str">
        <f t="shared" si="10"/>
        <v>TantalumNingxia Non-Ferrous Metal Smeltery</v>
      </c>
    </row>
    <row r="326" spans="1:11">
      <c r="A326" s="242" t="s">
        <v>1252</v>
      </c>
      <c r="B326" s="242" t="s">
        <v>1147</v>
      </c>
      <c r="C326" s="242" t="s">
        <v>1147</v>
      </c>
      <c r="D326" s="242" t="s">
        <v>1220</v>
      </c>
      <c r="E326" s="242" t="s">
        <v>853</v>
      </c>
      <c r="F326" s="242" t="s">
        <v>14357</v>
      </c>
      <c r="G326" s="242"/>
      <c r="H326" s="242" t="s">
        <v>1976</v>
      </c>
      <c r="I326" s="242" t="s">
        <v>15219</v>
      </c>
      <c r="J326" s="243" t="str">
        <f t="shared" ref="J326:J389" si="11">A326&amp;B326</f>
        <v>TantalumNingxia Orient Tantalum Industry Co., Ltd.</v>
      </c>
      <c r="K326" s="243" t="str">
        <f t="shared" ref="K326:K390" si="12">A326&amp;B326</f>
        <v>TantalumNingxia Orient Tantalum Industry Co., Ltd.</v>
      </c>
    </row>
    <row r="327" spans="1:11">
      <c r="A327" s="242" t="s">
        <v>1252</v>
      </c>
      <c r="B327" s="242" t="s">
        <v>3221</v>
      </c>
      <c r="C327" s="242" t="s">
        <v>3221</v>
      </c>
      <c r="D327" s="242" t="s">
        <v>1223</v>
      </c>
      <c r="E327" s="242" t="s">
        <v>852</v>
      </c>
      <c r="F327" s="242" t="s">
        <v>14357</v>
      </c>
      <c r="G327" s="242"/>
      <c r="H327" s="242" t="s">
        <v>1974</v>
      </c>
      <c r="I327" s="242" t="s">
        <v>1975</v>
      </c>
      <c r="J327" s="243" t="str">
        <f t="shared" si="11"/>
        <v>TantalumNPM Silmet AS</v>
      </c>
      <c r="K327" s="243" t="str">
        <f t="shared" si="12"/>
        <v>TantalumNPM Silmet AS</v>
      </c>
    </row>
    <row r="328" spans="1:11">
      <c r="A328" s="242" t="s">
        <v>1252</v>
      </c>
      <c r="B328" s="242" t="s">
        <v>2997</v>
      </c>
      <c r="C328" s="242" t="s">
        <v>2997</v>
      </c>
      <c r="D328" s="242" t="s">
        <v>3246</v>
      </c>
      <c r="E328" s="242" t="s">
        <v>2962</v>
      </c>
      <c r="F328" s="242" t="s">
        <v>14357</v>
      </c>
      <c r="G328" s="242"/>
      <c r="H328" s="242" t="s">
        <v>2982</v>
      </c>
      <c r="I328" s="242" t="s">
        <v>2982</v>
      </c>
      <c r="J328" s="243" t="str">
        <f t="shared" si="11"/>
        <v>TantalumPower Resources Ltd.</v>
      </c>
      <c r="K328" s="243" t="str">
        <f t="shared" si="12"/>
        <v>TantalumPower Resources Ltd.</v>
      </c>
    </row>
    <row r="329" spans="1:11">
      <c r="A329" s="242" t="s">
        <v>1252</v>
      </c>
      <c r="B329" s="242" t="s">
        <v>930</v>
      </c>
      <c r="C329" s="242" t="s">
        <v>930</v>
      </c>
      <c r="D329" s="242" t="s">
        <v>3092</v>
      </c>
      <c r="E329" s="242" t="s">
        <v>854</v>
      </c>
      <c r="F329" s="242" t="s">
        <v>14357</v>
      </c>
      <c r="G329" s="242"/>
      <c r="H329" s="242" t="s">
        <v>15456</v>
      </c>
      <c r="I329" s="242" t="s">
        <v>2703</v>
      </c>
      <c r="J329" s="243" t="str">
        <f t="shared" si="11"/>
        <v>TantalumQuantumClean</v>
      </c>
      <c r="K329" s="243" t="str">
        <f t="shared" si="12"/>
        <v>TantalumQuantumClean</v>
      </c>
    </row>
    <row r="330" spans="1:11">
      <c r="A330" s="242" t="s">
        <v>1252</v>
      </c>
      <c r="B330" s="242" t="s">
        <v>3222</v>
      </c>
      <c r="C330" s="242" t="s">
        <v>13322</v>
      </c>
      <c r="D330" s="242" t="s">
        <v>1216</v>
      </c>
      <c r="E330" s="242" t="s">
        <v>2005</v>
      </c>
      <c r="F330" s="242" t="s">
        <v>14357</v>
      </c>
      <c r="G330" s="242"/>
      <c r="H330" s="242" t="s">
        <v>1966</v>
      </c>
      <c r="I330" s="242" t="s">
        <v>2006</v>
      </c>
      <c r="J330" s="243" t="str">
        <f t="shared" si="11"/>
        <v>TantalumResind Ind e Com Ltda.</v>
      </c>
      <c r="K330" s="243" t="str">
        <f t="shared" si="12"/>
        <v>TantalumResind Ind e Com Ltda.</v>
      </c>
    </row>
    <row r="331" spans="1:11">
      <c r="A331" s="242" t="s">
        <v>1252</v>
      </c>
      <c r="B331" s="242" t="s">
        <v>13322</v>
      </c>
      <c r="C331" s="242" t="s">
        <v>13322</v>
      </c>
      <c r="D331" s="242" t="s">
        <v>1216</v>
      </c>
      <c r="E331" s="242" t="s">
        <v>2005</v>
      </c>
      <c r="F331" s="242" t="s">
        <v>14357</v>
      </c>
      <c r="G331" s="242"/>
      <c r="H331" s="242" t="s">
        <v>1966</v>
      </c>
      <c r="I331" s="242" t="s">
        <v>2006</v>
      </c>
      <c r="J331" s="243" t="str">
        <f t="shared" si="11"/>
        <v>TantalumResind Industria e Comercio Ltda.</v>
      </c>
      <c r="K331" s="243" t="str">
        <f t="shared" si="12"/>
        <v>TantalumResind Industria e Comercio Ltda.</v>
      </c>
    </row>
    <row r="332" spans="1:11">
      <c r="A332" s="242" t="s">
        <v>1252</v>
      </c>
      <c r="B332" s="242" t="s">
        <v>2653</v>
      </c>
      <c r="C332" s="242" t="s">
        <v>13322</v>
      </c>
      <c r="D332" s="242" t="s">
        <v>1216</v>
      </c>
      <c r="E332" s="242" t="s">
        <v>2005</v>
      </c>
      <c r="F332" s="242" t="s">
        <v>14357</v>
      </c>
      <c r="G332" s="242"/>
      <c r="H332" s="242" t="s">
        <v>1966</v>
      </c>
      <c r="I332" s="242" t="s">
        <v>2006</v>
      </c>
      <c r="J332" s="243" t="str">
        <f t="shared" si="11"/>
        <v>TantalumResind Indústria e Comércio Ltda.</v>
      </c>
      <c r="K332" s="243" t="str">
        <f t="shared" si="12"/>
        <v>TantalumResind Indústria e Comércio Ltda.</v>
      </c>
    </row>
    <row r="333" spans="1:11">
      <c r="A333" s="242" t="s">
        <v>1252</v>
      </c>
      <c r="B333" s="242" t="s">
        <v>1241</v>
      </c>
      <c r="C333" s="242" t="s">
        <v>14005</v>
      </c>
      <c r="D333" s="242" t="s">
        <v>1220</v>
      </c>
      <c r="E333" s="242" t="s">
        <v>855</v>
      </c>
      <c r="F333" s="242" t="s">
        <v>14357</v>
      </c>
      <c r="G333" s="242"/>
      <c r="H333" s="242" t="s">
        <v>1978</v>
      </c>
      <c r="I333" s="242" t="s">
        <v>15237</v>
      </c>
      <c r="J333" s="243" t="str">
        <f t="shared" si="11"/>
        <v>TantalumRFH</v>
      </c>
      <c r="K333" s="243" t="str">
        <f t="shared" si="12"/>
        <v>TantalumRFH</v>
      </c>
    </row>
    <row r="334" spans="1:11">
      <c r="A334" s="242" t="s">
        <v>1252</v>
      </c>
      <c r="B334" s="242" t="s">
        <v>14005</v>
      </c>
      <c r="C334" s="242" t="s">
        <v>14005</v>
      </c>
      <c r="D334" s="242" t="s">
        <v>1220</v>
      </c>
      <c r="E334" s="242" t="s">
        <v>855</v>
      </c>
      <c r="F334" s="242" t="s">
        <v>14357</v>
      </c>
      <c r="G334" s="242"/>
      <c r="H334" s="242" t="s">
        <v>1978</v>
      </c>
      <c r="I334" s="242" t="s">
        <v>15237</v>
      </c>
      <c r="J334" s="243" t="str">
        <f t="shared" si="11"/>
        <v>TantalumRFH Tantalum Smeltery Co., Ltd./Yanling Jincheng Tantalum &amp; Niobium Co., Ltd.</v>
      </c>
      <c r="K334" s="243" t="str">
        <f t="shared" si="12"/>
        <v>TantalumRFH Tantalum Smeltery Co., Ltd./Yanling Jincheng Tantalum &amp; Niobium Co., Ltd.</v>
      </c>
    </row>
    <row r="335" spans="1:11">
      <c r="A335" s="242" t="s">
        <v>1252</v>
      </c>
      <c r="B335" s="242" t="s">
        <v>2569</v>
      </c>
      <c r="C335" s="242" t="s">
        <v>14005</v>
      </c>
      <c r="D335" s="242" t="s">
        <v>1220</v>
      </c>
      <c r="E335" s="242" t="s">
        <v>855</v>
      </c>
      <c r="F335" s="242" t="s">
        <v>14357</v>
      </c>
      <c r="G335" s="242"/>
      <c r="H335" s="242" t="s">
        <v>1978</v>
      </c>
      <c r="I335" s="242" t="s">
        <v>15237</v>
      </c>
      <c r="J335" s="243" t="str">
        <f t="shared" si="11"/>
        <v>TantalumRFH Tantalum Smeltry Co., Ltd.</v>
      </c>
      <c r="K335" s="243" t="str">
        <f t="shared" si="12"/>
        <v>TantalumRFH Tantalum Smeltry Co., Ltd.</v>
      </c>
    </row>
    <row r="336" spans="1:11">
      <c r="A336" s="242" t="s">
        <v>1252</v>
      </c>
      <c r="B336" s="242" t="s">
        <v>1979</v>
      </c>
      <c r="C336" s="242" t="s">
        <v>1510</v>
      </c>
      <c r="D336" s="242" t="s">
        <v>999</v>
      </c>
      <c r="E336" s="242" t="s">
        <v>856</v>
      </c>
      <c r="F336" s="242" t="s">
        <v>14357</v>
      </c>
      <c r="G336" s="242"/>
      <c r="H336" s="242" t="s">
        <v>1979</v>
      </c>
      <c r="I336" s="242" t="s">
        <v>10880</v>
      </c>
      <c r="J336" s="243" t="str">
        <f t="shared" si="11"/>
        <v>TantalumSolikamsk</v>
      </c>
      <c r="K336" s="243" t="str">
        <f t="shared" si="12"/>
        <v>TantalumSolikamsk</v>
      </c>
    </row>
    <row r="337" spans="1:11">
      <c r="A337" s="242" t="s">
        <v>1252</v>
      </c>
      <c r="B337" s="242" t="s">
        <v>1510</v>
      </c>
      <c r="C337" s="242" t="s">
        <v>1510</v>
      </c>
      <c r="D337" s="242" t="s">
        <v>999</v>
      </c>
      <c r="E337" s="242" t="s">
        <v>856</v>
      </c>
      <c r="F337" s="242" t="s">
        <v>14357</v>
      </c>
      <c r="G337" s="242"/>
      <c r="H337" s="242" t="s">
        <v>1979</v>
      </c>
      <c r="I337" s="242" t="s">
        <v>10880</v>
      </c>
      <c r="J337" s="243" t="str">
        <f t="shared" si="11"/>
        <v>TantalumSolikamsk Magnesium Works OAO</v>
      </c>
      <c r="K337" s="243" t="str">
        <f t="shared" si="12"/>
        <v>TantalumSolikamsk Magnesium Works OAO</v>
      </c>
    </row>
    <row r="338" spans="1:11">
      <c r="A338" s="242" t="s">
        <v>1252</v>
      </c>
      <c r="B338" s="242" t="s">
        <v>1240</v>
      </c>
      <c r="C338" s="242" t="s">
        <v>1510</v>
      </c>
      <c r="D338" s="242" t="s">
        <v>999</v>
      </c>
      <c r="E338" s="242" t="s">
        <v>856</v>
      </c>
      <c r="F338" s="242" t="s">
        <v>14357</v>
      </c>
      <c r="G338" s="242"/>
      <c r="H338" s="242" t="s">
        <v>1979</v>
      </c>
      <c r="I338" s="242" t="s">
        <v>10880</v>
      </c>
      <c r="J338" s="243" t="str">
        <f t="shared" si="11"/>
        <v>TantalumSolikamsk Metal Works</v>
      </c>
      <c r="K338" s="243" t="str">
        <f t="shared" si="12"/>
        <v>TantalumSolikamsk Metal Works</v>
      </c>
    </row>
    <row r="339" spans="1:11">
      <c r="A339" s="242" t="s">
        <v>1252</v>
      </c>
      <c r="B339" s="242" t="s">
        <v>3107</v>
      </c>
      <c r="C339" s="242" t="s">
        <v>3107</v>
      </c>
      <c r="D339" s="242" t="s">
        <v>1228</v>
      </c>
      <c r="E339" s="242" t="s">
        <v>857</v>
      </c>
      <c r="F339" s="242" t="s">
        <v>14357</v>
      </c>
      <c r="G339" s="242"/>
      <c r="H339" s="242" t="s">
        <v>1980</v>
      </c>
      <c r="I339" s="242" t="s">
        <v>1788</v>
      </c>
      <c r="J339" s="243" t="str">
        <f t="shared" si="11"/>
        <v>TantalumTaki Chemical Co., Ltd.</v>
      </c>
      <c r="K339" s="243" t="str">
        <f t="shared" si="12"/>
        <v>TantalumTaki Chemical Co., Ltd.</v>
      </c>
    </row>
    <row r="340" spans="1:11">
      <c r="A340" s="242" t="s">
        <v>1252</v>
      </c>
      <c r="B340" s="242" t="s">
        <v>931</v>
      </c>
      <c r="C340" s="242" t="s">
        <v>3107</v>
      </c>
      <c r="D340" s="242" t="s">
        <v>1228</v>
      </c>
      <c r="E340" s="242" t="s">
        <v>857</v>
      </c>
      <c r="F340" s="242" t="s">
        <v>14357</v>
      </c>
      <c r="G340" s="242"/>
      <c r="H340" s="242" t="s">
        <v>1980</v>
      </c>
      <c r="I340" s="242" t="s">
        <v>1788</v>
      </c>
      <c r="J340" s="243" t="str">
        <f t="shared" si="11"/>
        <v>TantalumTaki Chemicals</v>
      </c>
      <c r="K340" s="243" t="str">
        <f t="shared" si="12"/>
        <v>TantalumTaki Chemicals</v>
      </c>
    </row>
    <row r="341" spans="1:11">
      <c r="A341" s="242" t="s">
        <v>1252</v>
      </c>
      <c r="B341" s="242" t="s">
        <v>1981</v>
      </c>
      <c r="C341" s="242" t="s">
        <v>1981</v>
      </c>
      <c r="D341" s="242" t="s">
        <v>3092</v>
      </c>
      <c r="E341" s="242" t="s">
        <v>858</v>
      </c>
      <c r="F341" s="242" t="s">
        <v>14357</v>
      </c>
      <c r="G341" s="242"/>
      <c r="H341" s="242" t="s">
        <v>1982</v>
      </c>
      <c r="I341" s="242" t="s">
        <v>1983</v>
      </c>
      <c r="J341" s="243" t="str">
        <f t="shared" si="11"/>
        <v>TantalumTelex Metals</v>
      </c>
      <c r="K341" s="243" t="str">
        <f t="shared" si="12"/>
        <v>TantalumTelex Metals</v>
      </c>
    </row>
    <row r="342" spans="1:11">
      <c r="A342" s="242" t="s">
        <v>1252</v>
      </c>
      <c r="B342" s="242" t="s">
        <v>2704</v>
      </c>
      <c r="C342" s="242" t="s">
        <v>1984</v>
      </c>
      <c r="D342" s="242" t="s">
        <v>1229</v>
      </c>
      <c r="E342" s="242" t="s">
        <v>859</v>
      </c>
      <c r="F342" s="242" t="s">
        <v>14357</v>
      </c>
      <c r="G342" s="242"/>
      <c r="H342" s="242" t="s">
        <v>1844</v>
      </c>
      <c r="I342" s="242" t="s">
        <v>7826</v>
      </c>
      <c r="J342" s="243" t="str">
        <f t="shared" si="11"/>
        <v>TantalumULBA</v>
      </c>
      <c r="K342" s="243" t="str">
        <f t="shared" si="12"/>
        <v>TantalumULBA</v>
      </c>
    </row>
    <row r="343" spans="1:11">
      <c r="A343" s="242" t="s">
        <v>1252</v>
      </c>
      <c r="B343" s="242" t="s">
        <v>1984</v>
      </c>
      <c r="C343" s="242" t="s">
        <v>1984</v>
      </c>
      <c r="D343" s="242" t="s">
        <v>1229</v>
      </c>
      <c r="E343" s="242" t="s">
        <v>859</v>
      </c>
      <c r="F343" s="242" t="s">
        <v>14357</v>
      </c>
      <c r="G343" s="242"/>
      <c r="H343" s="242" t="s">
        <v>1844</v>
      </c>
      <c r="I343" s="242" t="s">
        <v>7826</v>
      </c>
      <c r="J343" s="243" t="str">
        <f t="shared" si="11"/>
        <v>TantalumUlba Metallurgical Plant JSC</v>
      </c>
      <c r="K343" s="243" t="str">
        <f t="shared" si="12"/>
        <v>TantalumUlba Metallurgical Plant JSC</v>
      </c>
    </row>
    <row r="344" spans="1:11">
      <c r="A344" s="242" t="s">
        <v>1252</v>
      </c>
      <c r="B344" s="242" t="s">
        <v>2582</v>
      </c>
      <c r="C344" s="242" t="s">
        <v>2582</v>
      </c>
      <c r="D344" s="242" t="s">
        <v>1220</v>
      </c>
      <c r="E344" s="242" t="s">
        <v>1539</v>
      </c>
      <c r="F344" s="242" t="s">
        <v>14357</v>
      </c>
      <c r="G344" s="242"/>
      <c r="H344" s="242" t="s">
        <v>1989</v>
      </c>
      <c r="I344" s="242" t="s">
        <v>15238</v>
      </c>
      <c r="J344" s="243" t="str">
        <f t="shared" si="11"/>
        <v>TantalumXinXing HaoRong Electronic Material Co., Ltd.</v>
      </c>
      <c r="K344" s="243" t="str">
        <f t="shared" si="12"/>
        <v>TantalumXinXing HaoRong Electronic Material Co., Ltd.</v>
      </c>
    </row>
    <row r="345" spans="1:11">
      <c r="A345" s="242" t="s">
        <v>1252</v>
      </c>
      <c r="B345" s="242" t="s">
        <v>14401</v>
      </c>
      <c r="C345" s="242" t="s">
        <v>14005</v>
      </c>
      <c r="D345" s="242" t="s">
        <v>1220</v>
      </c>
      <c r="E345" s="242" t="s">
        <v>855</v>
      </c>
      <c r="F345" s="242" t="s">
        <v>14357</v>
      </c>
      <c r="G345" s="242"/>
      <c r="H345" s="242" t="s">
        <v>1978</v>
      </c>
      <c r="I345" s="242" t="s">
        <v>15237</v>
      </c>
      <c r="J345" s="243" t="str">
        <f t="shared" si="11"/>
        <v>TantalumYanling Jincheng Tantalum &amp; Niobium Co., Ltd.</v>
      </c>
      <c r="K345" s="243" t="str">
        <f t="shared" si="12"/>
        <v>TantalumYanling Jincheng Tantalum &amp; Niobium Co., Ltd.</v>
      </c>
    </row>
    <row r="346" spans="1:11">
      <c r="A346" s="242" t="s">
        <v>1252</v>
      </c>
      <c r="B346" s="242" t="s">
        <v>14402</v>
      </c>
      <c r="C346" s="242" t="s">
        <v>14005</v>
      </c>
      <c r="D346" s="242" t="s">
        <v>1220</v>
      </c>
      <c r="E346" s="242" t="s">
        <v>855</v>
      </c>
      <c r="F346" s="242" t="s">
        <v>14357</v>
      </c>
      <c r="G346" s="242"/>
      <c r="H346" s="242" t="s">
        <v>1978</v>
      </c>
      <c r="I346" s="242" t="s">
        <v>15237</v>
      </c>
      <c r="J346" s="243" t="str">
        <f t="shared" si="11"/>
        <v>TantalumYanling Jincheng Tantalum Co., Ltd.</v>
      </c>
      <c r="K346" s="243" t="str">
        <f t="shared" si="12"/>
        <v>TantalumYanling Jincheng Tantalum Co., Ltd.</v>
      </c>
    </row>
    <row r="347" spans="1:11">
      <c r="A347" s="242" t="s">
        <v>1252</v>
      </c>
      <c r="B347" s="242" t="s">
        <v>2115</v>
      </c>
      <c r="C347" s="242"/>
      <c r="D347" s="242"/>
      <c r="E347" s="242"/>
      <c r="F347" s="242"/>
      <c r="H347" s="242"/>
      <c r="I347" s="242"/>
      <c r="J347" s="243" t="str">
        <f t="shared" si="11"/>
        <v>TantalumSmelter not listed</v>
      </c>
      <c r="K347" s="243" t="str">
        <f t="shared" si="12"/>
        <v>TantalumSmelter not listed</v>
      </c>
    </row>
    <row r="348" spans="1:11">
      <c r="A348" s="242" t="s">
        <v>1252</v>
      </c>
      <c r="B348" s="242" t="s">
        <v>1454</v>
      </c>
      <c r="C348" s="242" t="s">
        <v>560</v>
      </c>
      <c r="D348" s="242" t="s">
        <v>560</v>
      </c>
      <c r="E348" s="242"/>
      <c r="F348" s="242"/>
      <c r="H348" s="242"/>
      <c r="I348" s="242"/>
      <c r="J348" s="243" t="str">
        <f t="shared" si="11"/>
        <v>TantalumSmelter not yet identified</v>
      </c>
      <c r="K348" s="243" t="str">
        <f t="shared" si="12"/>
        <v>TantalumSmelter not yet identified</v>
      </c>
    </row>
    <row r="349" spans="1:11">
      <c r="A349" s="242" t="s">
        <v>1251</v>
      </c>
      <c r="B349" s="242" t="s">
        <v>2009</v>
      </c>
      <c r="C349" s="242" t="s">
        <v>53</v>
      </c>
      <c r="D349" s="242" t="s">
        <v>3092</v>
      </c>
      <c r="E349" s="242" t="s">
        <v>860</v>
      </c>
      <c r="F349" s="242" t="s">
        <v>14357</v>
      </c>
      <c r="G349" s="242"/>
      <c r="H349" s="242" t="s">
        <v>2008</v>
      </c>
      <c r="I349" s="242" t="s">
        <v>1983</v>
      </c>
      <c r="J349" s="243" t="str">
        <f t="shared" si="11"/>
        <v>TinAlent plc</v>
      </c>
      <c r="K349" s="243" t="str">
        <f t="shared" si="12"/>
        <v>TinAlent plc</v>
      </c>
    </row>
    <row r="350" spans="1:11">
      <c r="A350" s="242" t="s">
        <v>1251</v>
      </c>
      <c r="B350" s="242" t="s">
        <v>53</v>
      </c>
      <c r="C350" s="242" t="s">
        <v>53</v>
      </c>
      <c r="D350" s="242" t="s">
        <v>3092</v>
      </c>
      <c r="E350" s="242" t="s">
        <v>860</v>
      </c>
      <c r="F350" s="242" t="s">
        <v>14357</v>
      </c>
      <c r="H350" s="242" t="s">
        <v>2008</v>
      </c>
      <c r="I350" s="242" t="s">
        <v>1983</v>
      </c>
      <c r="J350" s="243" t="str">
        <f t="shared" si="11"/>
        <v>TinAlpha</v>
      </c>
      <c r="K350" s="243" t="str">
        <f t="shared" si="12"/>
        <v>TinAlpha</v>
      </c>
    </row>
    <row r="351" spans="1:11">
      <c r="A351" s="242" t="s">
        <v>1251</v>
      </c>
      <c r="B351" s="242" t="s">
        <v>2011</v>
      </c>
      <c r="C351" s="242" t="s">
        <v>53</v>
      </c>
      <c r="D351" s="242" t="s">
        <v>3092</v>
      </c>
      <c r="E351" s="242" t="s">
        <v>860</v>
      </c>
      <c r="F351" s="242" t="s">
        <v>14357</v>
      </c>
      <c r="H351" s="242" t="s">
        <v>2008</v>
      </c>
      <c r="I351" s="242" t="s">
        <v>1983</v>
      </c>
      <c r="J351" s="243" t="str">
        <f t="shared" si="11"/>
        <v>TinAlpha Metals</v>
      </c>
      <c r="K351" s="243" t="str">
        <f t="shared" si="12"/>
        <v>TinAlpha Metals</v>
      </c>
    </row>
    <row r="352" spans="1:11">
      <c r="A352" s="242" t="s">
        <v>1251</v>
      </c>
      <c r="B352" s="242" t="s">
        <v>2661</v>
      </c>
      <c r="C352" s="242" t="s">
        <v>53</v>
      </c>
      <c r="D352" s="242" t="s">
        <v>3092</v>
      </c>
      <c r="E352" s="242" t="s">
        <v>860</v>
      </c>
      <c r="F352" s="242" t="s">
        <v>14357</v>
      </c>
      <c r="G352" s="242"/>
      <c r="H352" s="242" t="s">
        <v>2008</v>
      </c>
      <c r="I352" s="242" t="s">
        <v>1983</v>
      </c>
      <c r="J352" s="243" t="str">
        <f t="shared" si="11"/>
        <v>TinAlpha Metals Korea Ltd.</v>
      </c>
      <c r="K352" s="243" t="str">
        <f t="shared" si="12"/>
        <v>TinAlpha Metals Korea Ltd.</v>
      </c>
    </row>
    <row r="353" spans="1:11">
      <c r="A353" s="242" t="s">
        <v>1251</v>
      </c>
      <c r="B353" s="242" t="s">
        <v>2010</v>
      </c>
      <c r="C353" s="242" t="s">
        <v>53</v>
      </c>
      <c r="D353" s="242" t="s">
        <v>3092</v>
      </c>
      <c r="E353" s="242" t="s">
        <v>860</v>
      </c>
      <c r="F353" s="242" t="s">
        <v>14357</v>
      </c>
      <c r="G353" s="242"/>
      <c r="H353" s="242" t="s">
        <v>2008</v>
      </c>
      <c r="I353" s="242" t="s">
        <v>1983</v>
      </c>
      <c r="J353" s="243" t="str">
        <f t="shared" si="11"/>
        <v>TinAlpha Metals Taiwan</v>
      </c>
      <c r="K353" s="243" t="str">
        <f t="shared" si="12"/>
        <v>TinAlpha Metals Taiwan</v>
      </c>
    </row>
    <row r="354" spans="1:11">
      <c r="A354" s="242" t="s">
        <v>1251</v>
      </c>
      <c r="B354" s="242" t="s">
        <v>2543</v>
      </c>
      <c r="C354" s="242" t="s">
        <v>2543</v>
      </c>
      <c r="D354" s="242" t="s">
        <v>1008</v>
      </c>
      <c r="E354" s="242" t="s">
        <v>2544</v>
      </c>
      <c r="F354" s="242" t="s">
        <v>14357</v>
      </c>
      <c r="G354" s="242"/>
      <c r="H354" s="242" t="s">
        <v>2068</v>
      </c>
      <c r="I354" s="242" t="s">
        <v>13000</v>
      </c>
      <c r="J354" s="243" t="str">
        <f t="shared" si="11"/>
        <v>TinAn Vinh Joint Stock Mineral Processing Company</v>
      </c>
      <c r="K354" s="243" t="str">
        <f t="shared" si="12"/>
        <v>TinAn Vinh Joint Stock Mineral Processing Company</v>
      </c>
    </row>
    <row r="355" spans="1:11">
      <c r="A355" s="242" t="s">
        <v>1251</v>
      </c>
      <c r="B355" s="242" t="s">
        <v>40</v>
      </c>
      <c r="C355" s="242" t="s">
        <v>716</v>
      </c>
      <c r="D355" s="242" t="s">
        <v>1225</v>
      </c>
      <c r="E355" s="242" t="s">
        <v>882</v>
      </c>
      <c r="F355" s="242" t="s">
        <v>14357</v>
      </c>
      <c r="G355" s="242"/>
      <c r="H355" s="242" t="s">
        <v>2017</v>
      </c>
      <c r="I355" s="242" t="s">
        <v>13917</v>
      </c>
      <c r="J355" s="243" t="str">
        <f t="shared" si="11"/>
        <v>TinBrand IMLI</v>
      </c>
      <c r="K355" s="243" t="str">
        <f t="shared" si="12"/>
        <v>TinBrand IMLI</v>
      </c>
    </row>
    <row r="356" spans="1:11">
      <c r="A356" s="242" t="s">
        <v>1251</v>
      </c>
      <c r="B356" s="242" t="s">
        <v>2046</v>
      </c>
      <c r="C356" s="242" t="s">
        <v>2567</v>
      </c>
      <c r="D356" s="242" t="s">
        <v>1225</v>
      </c>
      <c r="E356" s="242" t="s">
        <v>888</v>
      </c>
      <c r="F356" s="242" t="s">
        <v>14357</v>
      </c>
      <c r="G356" s="242"/>
      <c r="H356" s="242" t="s">
        <v>2015</v>
      </c>
      <c r="I356" s="242" t="s">
        <v>13917</v>
      </c>
      <c r="J356" s="243" t="str">
        <f t="shared" si="11"/>
        <v>TinBrand RBT</v>
      </c>
      <c r="K356" s="243" t="str">
        <f t="shared" si="12"/>
        <v>TinBrand RBT</v>
      </c>
    </row>
    <row r="357" spans="1:11">
      <c r="A357" s="242" t="s">
        <v>1251</v>
      </c>
      <c r="B357" s="242" t="s">
        <v>2662</v>
      </c>
      <c r="C357" s="242" t="s">
        <v>2578</v>
      </c>
      <c r="D357" s="242" t="s">
        <v>1220</v>
      </c>
      <c r="E357" s="242" t="s">
        <v>898</v>
      </c>
      <c r="F357" s="242" t="s">
        <v>14357</v>
      </c>
      <c r="G357" s="242"/>
      <c r="H357" s="242" t="s">
        <v>3109</v>
      </c>
      <c r="I357" s="242" t="s">
        <v>15242</v>
      </c>
      <c r="J357" s="243" t="str">
        <f t="shared" si="11"/>
        <v>TinChengfeng Metals Co Pte Ltd</v>
      </c>
      <c r="K357" s="243" t="str">
        <f t="shared" si="12"/>
        <v>TinChengfeng Metals Co Pte Ltd</v>
      </c>
    </row>
    <row r="358" spans="1:11">
      <c r="A358" s="242" t="s">
        <v>1251</v>
      </c>
      <c r="B358" s="242" t="s">
        <v>2705</v>
      </c>
      <c r="C358" s="242" t="s">
        <v>2963</v>
      </c>
      <c r="D358" s="242" t="s">
        <v>1220</v>
      </c>
      <c r="E358" s="242" t="s">
        <v>2738</v>
      </c>
      <c r="F358" s="242" t="s">
        <v>14357</v>
      </c>
      <c r="G358" s="242"/>
      <c r="H358" s="242" t="s">
        <v>2025</v>
      </c>
      <c r="I358" s="242" t="s">
        <v>15237</v>
      </c>
      <c r="J358" s="243" t="str">
        <f t="shared" si="11"/>
        <v>TinChenzhou Yun Xiang mining limited liability company</v>
      </c>
      <c r="K358" s="243" t="str">
        <f t="shared" si="12"/>
        <v>TinChenzhou Yun Xiang mining limited liability company</v>
      </c>
    </row>
    <row r="359" spans="1:11">
      <c r="A359" s="242" t="s">
        <v>1251</v>
      </c>
      <c r="B359" s="242" t="s">
        <v>2963</v>
      </c>
      <c r="C359" s="242" t="s">
        <v>2963</v>
      </c>
      <c r="D359" s="242" t="s">
        <v>1220</v>
      </c>
      <c r="E359" s="242" t="s">
        <v>2738</v>
      </c>
      <c r="F359" s="242" t="s">
        <v>14357</v>
      </c>
      <c r="G359" s="242"/>
      <c r="H359" s="242" t="s">
        <v>2025</v>
      </c>
      <c r="I359" s="242" t="s">
        <v>15237</v>
      </c>
      <c r="J359" s="243" t="str">
        <f t="shared" si="11"/>
        <v>TinChenzhou Yunxiang Mining and Metallurgy Co., Ltd.</v>
      </c>
      <c r="K359" s="243" t="str">
        <f t="shared" si="12"/>
        <v>TinChenzhou Yunxiang Mining and Metallurgy Co., Ltd.</v>
      </c>
    </row>
    <row r="360" spans="1:11">
      <c r="A360" s="242" t="s">
        <v>1251</v>
      </c>
      <c r="B360" s="242" t="s">
        <v>14006</v>
      </c>
      <c r="C360" s="242" t="s">
        <v>14006</v>
      </c>
      <c r="D360" s="242" t="s">
        <v>1220</v>
      </c>
      <c r="E360" s="242" t="s">
        <v>14007</v>
      </c>
      <c r="F360" s="242" t="s">
        <v>14357</v>
      </c>
      <c r="G360" s="242"/>
      <c r="H360" s="242" t="s">
        <v>14033</v>
      </c>
      <c r="I360" s="242" t="s">
        <v>15216</v>
      </c>
      <c r="J360" s="243" t="str">
        <f t="shared" si="11"/>
        <v>TinChifeng Dajingzi Tin Industry Co., Ltd.</v>
      </c>
      <c r="K360" s="243" t="str">
        <f t="shared" si="12"/>
        <v>TinChifeng Dajingzi Tin Industry Co., Ltd.</v>
      </c>
    </row>
    <row r="361" spans="1:11">
      <c r="A361" s="242" t="s">
        <v>1251</v>
      </c>
      <c r="B361" s="242" t="s">
        <v>2663</v>
      </c>
      <c r="C361" s="242" t="s">
        <v>1457</v>
      </c>
      <c r="D361" s="242" t="s">
        <v>1220</v>
      </c>
      <c r="E361" s="242" t="s">
        <v>870</v>
      </c>
      <c r="F361" s="242" t="s">
        <v>14357</v>
      </c>
      <c r="G361" s="242"/>
      <c r="H361" s="242" t="s">
        <v>2026</v>
      </c>
      <c r="I361" s="242" t="s">
        <v>15217</v>
      </c>
      <c r="J361" s="243" t="str">
        <f t="shared" si="11"/>
        <v>TinChina Tin (Hechi)</v>
      </c>
      <c r="K361" s="243" t="str">
        <f t="shared" si="12"/>
        <v>TinChina Tin (Hechi)</v>
      </c>
    </row>
    <row r="362" spans="1:11">
      <c r="A362" s="242" t="s">
        <v>1251</v>
      </c>
      <c r="B362" s="242" t="s">
        <v>1457</v>
      </c>
      <c r="C362" s="242" t="s">
        <v>1457</v>
      </c>
      <c r="D362" s="242" t="s">
        <v>1220</v>
      </c>
      <c r="E362" s="242" t="s">
        <v>870</v>
      </c>
      <c r="F362" s="242" t="s">
        <v>14357</v>
      </c>
      <c r="G362" s="242"/>
      <c r="H362" s="242" t="s">
        <v>2026</v>
      </c>
      <c r="I362" s="242" t="s">
        <v>15217</v>
      </c>
      <c r="J362" s="243" t="str">
        <f t="shared" si="11"/>
        <v>TinChina Tin Group Co., Ltd.</v>
      </c>
      <c r="K362" s="243" t="str">
        <f t="shared" si="12"/>
        <v>TinChina Tin Group Co., Ltd.</v>
      </c>
    </row>
    <row r="363" spans="1:11">
      <c r="A363" s="242" t="s">
        <v>1251</v>
      </c>
      <c r="B363" s="242" t="s">
        <v>2664</v>
      </c>
      <c r="C363" s="242" t="s">
        <v>1457</v>
      </c>
      <c r="D363" s="242" t="s">
        <v>1220</v>
      </c>
      <c r="E363" s="242" t="s">
        <v>870</v>
      </c>
      <c r="F363" s="242" t="s">
        <v>14357</v>
      </c>
      <c r="G363" s="242"/>
      <c r="H363" s="242" t="s">
        <v>2026</v>
      </c>
      <c r="I363" s="242" t="s">
        <v>15217</v>
      </c>
      <c r="J363" s="243" t="str">
        <f t="shared" si="11"/>
        <v>TinChina Tin Lai Ben Smelter Co., Ltd.</v>
      </c>
      <c r="K363" s="243" t="str">
        <f t="shared" si="12"/>
        <v>TinChina Tin Lai Ben Smelter Co., Ltd.</v>
      </c>
    </row>
    <row r="364" spans="1:11">
      <c r="A364" s="242" t="s">
        <v>1251</v>
      </c>
      <c r="B364" s="242" t="s">
        <v>41</v>
      </c>
      <c r="C364" s="242" t="s">
        <v>2972</v>
      </c>
      <c r="D364" s="242" t="s">
        <v>1220</v>
      </c>
      <c r="E364" s="242" t="s">
        <v>899</v>
      </c>
      <c r="F364" s="242" t="s">
        <v>14357</v>
      </c>
      <c r="G364" s="242"/>
      <c r="H364" s="242" t="s">
        <v>3109</v>
      </c>
      <c r="I364" s="242" t="s">
        <v>15242</v>
      </c>
      <c r="J364" s="243" t="str">
        <f t="shared" si="11"/>
        <v>TinChina Yunnan Tin Co Ltd.</v>
      </c>
      <c r="K364" s="243" t="str">
        <f t="shared" si="12"/>
        <v>TinChina Yunnan Tin Co Ltd.</v>
      </c>
    </row>
    <row r="365" spans="1:11">
      <c r="A365" s="242" t="s">
        <v>1251</v>
      </c>
      <c r="B365" s="242" t="s">
        <v>954</v>
      </c>
      <c r="C365" s="242" t="s">
        <v>53</v>
      </c>
      <c r="D365" s="242" t="s">
        <v>3092</v>
      </c>
      <c r="E365" s="242" t="s">
        <v>860</v>
      </c>
      <c r="F365" s="242" t="s">
        <v>14357</v>
      </c>
      <c r="G365" s="242"/>
      <c r="H365" s="242" t="s">
        <v>2008</v>
      </c>
      <c r="I365" s="242" t="s">
        <v>1983</v>
      </c>
      <c r="J365" s="243" t="str">
        <f t="shared" si="11"/>
        <v>TinCookson</v>
      </c>
      <c r="K365" s="243" t="str">
        <f t="shared" si="12"/>
        <v>TinCookson</v>
      </c>
    </row>
    <row r="366" spans="1:11">
      <c r="A366" s="242" t="s">
        <v>1251</v>
      </c>
      <c r="B366" s="242" t="s">
        <v>2012</v>
      </c>
      <c r="C366" s="242" t="s">
        <v>53</v>
      </c>
      <c r="D366" s="242" t="s">
        <v>3092</v>
      </c>
      <c r="E366" s="242" t="s">
        <v>860</v>
      </c>
      <c r="F366" s="242" t="s">
        <v>14357</v>
      </c>
      <c r="G366" s="242"/>
      <c r="H366" s="242" t="s">
        <v>2008</v>
      </c>
      <c r="I366" s="242" t="s">
        <v>1983</v>
      </c>
      <c r="J366" s="243" t="str">
        <f t="shared" si="11"/>
        <v>TinCookson (Alpha Metals Taiwan)</v>
      </c>
      <c r="K366" s="243" t="str">
        <f t="shared" si="12"/>
        <v>TinCookson (Alpha Metals Taiwan)</v>
      </c>
    </row>
    <row r="367" spans="1:11">
      <c r="A367" s="242" t="s">
        <v>1251</v>
      </c>
      <c r="B367" s="242" t="s">
        <v>2013</v>
      </c>
      <c r="C367" s="242" t="s">
        <v>53</v>
      </c>
      <c r="D367" s="242" t="s">
        <v>3092</v>
      </c>
      <c r="E367" s="242" t="s">
        <v>860</v>
      </c>
      <c r="F367" s="242" t="s">
        <v>14357</v>
      </c>
      <c r="G367" s="242"/>
      <c r="H367" s="242" t="s">
        <v>2008</v>
      </c>
      <c r="I367" s="242" t="s">
        <v>1983</v>
      </c>
      <c r="J367" s="243" t="str">
        <f t="shared" si="11"/>
        <v>TinCookson Alpha Metals (Shenzhen) Co., Ltd.</v>
      </c>
      <c r="K367" s="243" t="str">
        <f t="shared" si="12"/>
        <v>TinCookson Alpha Metals (Shenzhen) Co., Ltd.</v>
      </c>
    </row>
    <row r="368" spans="1:11">
      <c r="A368" s="242" t="s">
        <v>1251</v>
      </c>
      <c r="B368" s="242" t="s">
        <v>2061</v>
      </c>
      <c r="C368" s="242" t="s">
        <v>2061</v>
      </c>
      <c r="D368" s="242" t="s">
        <v>1225</v>
      </c>
      <c r="E368" s="242" t="s">
        <v>2062</v>
      </c>
      <c r="F368" s="242" t="s">
        <v>14357</v>
      </c>
      <c r="G368" s="242"/>
      <c r="H368" s="242" t="s">
        <v>2015</v>
      </c>
      <c r="I368" s="242" t="s">
        <v>13917</v>
      </c>
      <c r="J368" s="243" t="str">
        <f t="shared" si="11"/>
        <v>TinCV Ayi Jaya</v>
      </c>
      <c r="K368" s="243" t="str">
        <f t="shared" si="12"/>
        <v>TinCV Ayi Jaya</v>
      </c>
    </row>
    <row r="369" spans="1:11">
      <c r="A369" s="242" t="s">
        <v>1251</v>
      </c>
      <c r="B369" s="242" t="s">
        <v>2734</v>
      </c>
      <c r="C369" s="242" t="s">
        <v>2734</v>
      </c>
      <c r="D369" s="242" t="s">
        <v>1225</v>
      </c>
      <c r="E369" s="242" t="s">
        <v>2735</v>
      </c>
      <c r="F369" s="242" t="s">
        <v>14357</v>
      </c>
      <c r="G369" s="242"/>
      <c r="H369" s="242" t="s">
        <v>2017</v>
      </c>
      <c r="I369" s="242" t="s">
        <v>13917</v>
      </c>
      <c r="J369" s="243" t="str">
        <f t="shared" si="11"/>
        <v>TinCV Dua Sekawan</v>
      </c>
      <c r="K369" s="243" t="str">
        <f t="shared" si="12"/>
        <v>TinCV Dua Sekawan</v>
      </c>
    </row>
    <row r="370" spans="1:11">
      <c r="A370" s="242" t="s">
        <v>1251</v>
      </c>
      <c r="B370" s="242" t="s">
        <v>1516</v>
      </c>
      <c r="C370" s="242" t="s">
        <v>1516</v>
      </c>
      <c r="D370" s="242" t="s">
        <v>1225</v>
      </c>
      <c r="E370" s="242" t="s">
        <v>1517</v>
      </c>
      <c r="F370" s="242" t="s">
        <v>14357</v>
      </c>
      <c r="G370" s="242"/>
      <c r="H370" s="242" t="s">
        <v>2015</v>
      </c>
      <c r="I370" s="242" t="s">
        <v>13917</v>
      </c>
      <c r="J370" s="243" t="str">
        <f t="shared" si="11"/>
        <v>TinCV Gita Pesona</v>
      </c>
      <c r="K370" s="243" t="str">
        <f t="shared" si="12"/>
        <v>TinCV Gita Pesona</v>
      </c>
    </row>
    <row r="371" spans="1:11">
      <c r="A371" s="242" t="s">
        <v>1251</v>
      </c>
      <c r="B371" s="242" t="s">
        <v>2545</v>
      </c>
      <c r="C371" s="242" t="s">
        <v>2650</v>
      </c>
      <c r="D371" s="242" t="s">
        <v>1225</v>
      </c>
      <c r="E371" s="242" t="s">
        <v>1518</v>
      </c>
      <c r="F371" s="242" t="s">
        <v>14357</v>
      </c>
      <c r="G371" s="242"/>
      <c r="H371" s="242" t="s">
        <v>3108</v>
      </c>
      <c r="I371" s="242" t="s">
        <v>13917</v>
      </c>
      <c r="J371" s="243" t="str">
        <f t="shared" si="11"/>
        <v>TinCV Nurjanah</v>
      </c>
      <c r="K371" s="243" t="str">
        <f t="shared" si="12"/>
        <v>TinCV Nurjanah</v>
      </c>
    </row>
    <row r="372" spans="1:11">
      <c r="A372" s="242" t="s">
        <v>1251</v>
      </c>
      <c r="B372" s="242" t="s">
        <v>955</v>
      </c>
      <c r="C372" s="242" t="s">
        <v>14293</v>
      </c>
      <c r="D372" s="242" t="s">
        <v>1225</v>
      </c>
      <c r="E372" s="242" t="s">
        <v>861</v>
      </c>
      <c r="F372" s="242" t="s">
        <v>14357</v>
      </c>
      <c r="G372" s="242"/>
      <c r="H372" s="242" t="s">
        <v>2016</v>
      </c>
      <c r="I372" s="242" t="s">
        <v>13917</v>
      </c>
      <c r="J372" s="243" t="str">
        <f t="shared" si="11"/>
        <v>TinCV Serumpun Sebalai</v>
      </c>
      <c r="K372" s="243" t="str">
        <f t="shared" si="12"/>
        <v>TinCV Serumpun Sebalai</v>
      </c>
    </row>
    <row r="373" spans="1:11">
      <c r="A373" s="242" t="s">
        <v>1251</v>
      </c>
      <c r="B373" s="242" t="s">
        <v>2706</v>
      </c>
      <c r="C373" s="242" t="s">
        <v>15414</v>
      </c>
      <c r="D373" s="242" t="s">
        <v>1225</v>
      </c>
      <c r="E373" s="242" t="s">
        <v>2707</v>
      </c>
      <c r="F373" s="242" t="s">
        <v>14357</v>
      </c>
      <c r="G373" s="242"/>
      <c r="H373" s="242" t="s">
        <v>2017</v>
      </c>
      <c r="I373" s="242" t="s">
        <v>13917</v>
      </c>
      <c r="J373" s="243" t="str">
        <f t="shared" si="11"/>
        <v>TinCV Tiga Sekawan</v>
      </c>
      <c r="K373" s="243" t="str">
        <f t="shared" si="12"/>
        <v>TinCV Tiga Sekawan</v>
      </c>
    </row>
    <row r="374" spans="1:11">
      <c r="A374" s="242" t="s">
        <v>1251</v>
      </c>
      <c r="B374" s="242" t="s">
        <v>956</v>
      </c>
      <c r="C374" s="242" t="s">
        <v>956</v>
      </c>
      <c r="D374" s="242" t="s">
        <v>1225</v>
      </c>
      <c r="E374" s="242" t="s">
        <v>862</v>
      </c>
      <c r="F374" s="242" t="s">
        <v>14357</v>
      </c>
      <c r="G374" s="242"/>
      <c r="H374" s="242" t="s">
        <v>2017</v>
      </c>
      <c r="I374" s="242" t="s">
        <v>13917</v>
      </c>
      <c r="J374" s="243" t="str">
        <f t="shared" si="11"/>
        <v>TinCV United Smelting</v>
      </c>
      <c r="K374" s="243" t="str">
        <f t="shared" si="12"/>
        <v>TinCV United Smelting</v>
      </c>
    </row>
    <row r="375" spans="1:11">
      <c r="A375" s="242" t="s">
        <v>1251</v>
      </c>
      <c r="B375" s="242" t="s">
        <v>1540</v>
      </c>
      <c r="C375" s="242" t="s">
        <v>1540</v>
      </c>
      <c r="D375" s="242" t="s">
        <v>1225</v>
      </c>
      <c r="E375" s="242" t="s">
        <v>1541</v>
      </c>
      <c r="F375" s="242" t="s">
        <v>14357</v>
      </c>
      <c r="G375" s="242"/>
      <c r="H375" s="242" t="s">
        <v>2017</v>
      </c>
      <c r="I375" s="242" t="s">
        <v>13917</v>
      </c>
      <c r="J375" s="243" t="str">
        <f t="shared" si="11"/>
        <v>TinCV Venus Inti Perkasa</v>
      </c>
      <c r="K375" s="243" t="str">
        <f t="shared" si="12"/>
        <v>TinCV Venus Inti Perkasa</v>
      </c>
    </row>
    <row r="376" spans="1:11">
      <c r="A376" s="242" t="s">
        <v>1251</v>
      </c>
      <c r="B376" s="242" t="s">
        <v>15415</v>
      </c>
      <c r="C376" s="242" t="s">
        <v>15415</v>
      </c>
      <c r="D376" s="242" t="s">
        <v>1220</v>
      </c>
      <c r="E376" s="242" t="s">
        <v>15416</v>
      </c>
      <c r="F376" s="242" t="s">
        <v>14357</v>
      </c>
      <c r="G376" s="242"/>
      <c r="H376" s="242" t="s">
        <v>15457</v>
      </c>
      <c r="I376" s="242" t="s">
        <v>15238</v>
      </c>
      <c r="J376" s="243" t="str">
        <f t="shared" si="11"/>
        <v>TinDongguan CiEXPO Environmental Engineering Co., Ltd.</v>
      </c>
      <c r="K376" s="243" t="str">
        <f t="shared" si="12"/>
        <v>TinDongguan CiEXPO Environmental Engineering Co., Ltd.</v>
      </c>
    </row>
    <row r="377" spans="1:11">
      <c r="A377" s="242" t="s">
        <v>1251</v>
      </c>
      <c r="B377" s="242" t="s">
        <v>1022</v>
      </c>
      <c r="C377" s="242" t="s">
        <v>1022</v>
      </c>
      <c r="D377" s="242" t="s">
        <v>1228</v>
      </c>
      <c r="E377" s="242" t="s">
        <v>1553</v>
      </c>
      <c r="F377" s="242" t="s">
        <v>14357</v>
      </c>
      <c r="G377" s="242"/>
      <c r="H377" s="242" t="s">
        <v>1812</v>
      </c>
      <c r="I377" s="242" t="s">
        <v>1813</v>
      </c>
      <c r="J377" s="243" t="str">
        <f t="shared" si="11"/>
        <v>TinDowa</v>
      </c>
      <c r="K377" s="243" t="str">
        <f t="shared" si="12"/>
        <v>TinDowa</v>
      </c>
    </row>
    <row r="378" spans="1:11">
      <c r="A378" s="242" t="s">
        <v>1251</v>
      </c>
      <c r="B378" s="242" t="s">
        <v>2018</v>
      </c>
      <c r="C378" s="242" t="s">
        <v>1022</v>
      </c>
      <c r="D378" s="242" t="s">
        <v>1228</v>
      </c>
      <c r="E378" s="242" t="s">
        <v>1553</v>
      </c>
      <c r="F378" s="242" t="s">
        <v>14357</v>
      </c>
      <c r="G378" s="242"/>
      <c r="H378" s="242" t="s">
        <v>1812</v>
      </c>
      <c r="I378" s="242" t="s">
        <v>1813</v>
      </c>
      <c r="J378" s="243" t="str">
        <f t="shared" si="11"/>
        <v>TinDowa Metaltech Co., Ltd.</v>
      </c>
      <c r="K378" s="243" t="str">
        <f t="shared" si="12"/>
        <v>TinDowa Metaltech Co., Ltd.</v>
      </c>
    </row>
    <row r="379" spans="1:11">
      <c r="A379" s="242" t="s">
        <v>1251</v>
      </c>
      <c r="B379" s="242" t="s">
        <v>2063</v>
      </c>
      <c r="C379" s="242" t="s">
        <v>2063</v>
      </c>
      <c r="D379" s="242" t="s">
        <v>1008</v>
      </c>
      <c r="E379" s="242" t="s">
        <v>2064</v>
      </c>
      <c r="F379" s="242" t="s">
        <v>14357</v>
      </c>
      <c r="G379" s="242"/>
      <c r="H379" s="242" t="s">
        <v>2065</v>
      </c>
      <c r="I379" s="242" t="s">
        <v>13050</v>
      </c>
      <c r="J379" s="243" t="str">
        <f t="shared" si="11"/>
        <v>TinElectro-Mechanical Facility of the Cao Bang Minerals &amp; Metallurgy Joint Stock Company</v>
      </c>
      <c r="K379" s="243" t="str">
        <f t="shared" si="12"/>
        <v>TinElectro-Mechanical Facility of the Cao Bang Minerals &amp; Metallurgy Joint Stock Company</v>
      </c>
    </row>
    <row r="380" spans="1:11">
      <c r="A380" s="242" t="s">
        <v>1251</v>
      </c>
      <c r="B380" s="242" t="s">
        <v>957</v>
      </c>
      <c r="C380" s="242" t="s">
        <v>957</v>
      </c>
      <c r="D380" s="242" t="s">
        <v>3090</v>
      </c>
      <c r="E380" s="242" t="s">
        <v>863</v>
      </c>
      <c r="F380" s="242" t="s">
        <v>14357</v>
      </c>
      <c r="G380" s="242"/>
      <c r="H380" s="242" t="s">
        <v>2019</v>
      </c>
      <c r="I380" s="242" t="s">
        <v>2019</v>
      </c>
      <c r="J380" s="243" t="str">
        <f t="shared" si="11"/>
        <v>TinEM Vinto</v>
      </c>
      <c r="K380" s="243" t="str">
        <f t="shared" si="12"/>
        <v>TinEM Vinto</v>
      </c>
    </row>
    <row r="381" spans="1:11">
      <c r="A381" s="242" t="s">
        <v>1251</v>
      </c>
      <c r="B381" s="242" t="s">
        <v>2665</v>
      </c>
      <c r="C381" s="242" t="s">
        <v>957</v>
      </c>
      <c r="D381" s="242" t="s">
        <v>3090</v>
      </c>
      <c r="E381" s="242" t="s">
        <v>863</v>
      </c>
      <c r="F381" s="242" t="s">
        <v>14357</v>
      </c>
      <c r="G381" s="242"/>
      <c r="H381" s="242" t="s">
        <v>2019</v>
      </c>
      <c r="I381" s="242" t="s">
        <v>2019</v>
      </c>
      <c r="J381" s="243" t="str">
        <f t="shared" si="11"/>
        <v>TinEmpresa Metalúrgica Vinto</v>
      </c>
      <c r="K381" s="243" t="str">
        <f t="shared" si="12"/>
        <v>TinEmpresa Metalúrgica Vinto</v>
      </c>
    </row>
    <row r="382" spans="1:11">
      <c r="A382" s="242" t="s">
        <v>1251</v>
      </c>
      <c r="B382" s="242" t="s">
        <v>1139</v>
      </c>
      <c r="C382" s="242" t="s">
        <v>957</v>
      </c>
      <c r="D382" s="242" t="s">
        <v>3090</v>
      </c>
      <c r="E382" s="242" t="s">
        <v>863</v>
      </c>
      <c r="F382" s="242" t="s">
        <v>14357</v>
      </c>
      <c r="G382" s="242"/>
      <c r="H382" s="242" t="s">
        <v>2019</v>
      </c>
      <c r="I382" s="242" t="s">
        <v>2019</v>
      </c>
      <c r="J382" s="243" t="str">
        <f t="shared" si="11"/>
        <v>TinEmpressa Nacional de Fundiciones (ENAF)</v>
      </c>
      <c r="K382" s="243" t="str">
        <f t="shared" si="12"/>
        <v>TinEmpressa Nacional de Fundiciones (ENAF)</v>
      </c>
    </row>
    <row r="383" spans="1:11">
      <c r="A383" s="242" t="s">
        <v>1251</v>
      </c>
      <c r="B383" s="242" t="s">
        <v>42</v>
      </c>
      <c r="C383" s="242" t="s">
        <v>957</v>
      </c>
      <c r="D383" s="242" t="s">
        <v>3090</v>
      </c>
      <c r="E383" s="242" t="s">
        <v>863</v>
      </c>
      <c r="F383" s="242" t="s">
        <v>14357</v>
      </c>
      <c r="G383" s="242"/>
      <c r="H383" s="242" t="s">
        <v>2019</v>
      </c>
      <c r="I383" s="242" t="s">
        <v>2019</v>
      </c>
      <c r="J383" s="243" t="str">
        <f t="shared" si="11"/>
        <v>TinENAF</v>
      </c>
      <c r="K383" s="243" t="str">
        <f t="shared" si="12"/>
        <v>TinENAF</v>
      </c>
    </row>
    <row r="384" spans="1:11">
      <c r="A384" s="242" t="s">
        <v>1251</v>
      </c>
      <c r="B384" s="242" t="s">
        <v>13314</v>
      </c>
      <c r="C384" s="242" t="s">
        <v>13314</v>
      </c>
      <c r="D384" s="242" t="s">
        <v>1216</v>
      </c>
      <c r="E384" s="242" t="s">
        <v>864</v>
      </c>
      <c r="F384" s="242" t="s">
        <v>14357</v>
      </c>
      <c r="G384" s="242"/>
      <c r="H384" s="242" t="s">
        <v>2014</v>
      </c>
      <c r="I384" s="242" t="s">
        <v>2020</v>
      </c>
      <c r="J384" s="243" t="str">
        <f t="shared" si="11"/>
        <v>TinEstanho de Rondonia S.A.</v>
      </c>
      <c r="K384" s="243" t="str">
        <f t="shared" si="12"/>
        <v>TinEstanho de Rondonia S.A.</v>
      </c>
    </row>
    <row r="385" spans="1:11">
      <c r="A385" s="242" t="s">
        <v>1251</v>
      </c>
      <c r="B385" s="242" t="s">
        <v>13729</v>
      </c>
      <c r="C385" s="242" t="s">
        <v>13314</v>
      </c>
      <c r="D385" s="242" t="s">
        <v>1216</v>
      </c>
      <c r="E385" s="242" t="s">
        <v>864</v>
      </c>
      <c r="F385" s="242" t="s">
        <v>14357</v>
      </c>
      <c r="G385" s="242"/>
      <c r="H385" s="242" t="s">
        <v>2014</v>
      </c>
      <c r="I385" s="242" t="s">
        <v>2020</v>
      </c>
      <c r="J385" s="243" t="str">
        <f t="shared" si="11"/>
        <v>TinEstanho de Rondônia S.A.</v>
      </c>
      <c r="K385" s="243" t="str">
        <f t="shared" si="12"/>
        <v>TinEstanho de Rondônia S.A.</v>
      </c>
    </row>
    <row r="386" spans="1:11">
      <c r="A386" s="242" t="s">
        <v>1251</v>
      </c>
      <c r="B386" s="242" t="s">
        <v>926</v>
      </c>
      <c r="C386" s="242" t="s">
        <v>926</v>
      </c>
      <c r="D386" s="242" t="s">
        <v>998</v>
      </c>
      <c r="E386" s="242" t="s">
        <v>865</v>
      </c>
      <c r="F386" s="242" t="s">
        <v>14357</v>
      </c>
      <c r="G386" s="242"/>
      <c r="H386" s="242" t="s">
        <v>2022</v>
      </c>
      <c r="I386" s="242" t="s">
        <v>10373</v>
      </c>
      <c r="J386" s="243" t="str">
        <f t="shared" si="11"/>
        <v>TinFenix Metals</v>
      </c>
      <c r="K386" s="243" t="str">
        <f t="shared" si="12"/>
        <v>TinFenix Metals</v>
      </c>
    </row>
    <row r="387" spans="1:11">
      <c r="A387" s="242" t="s">
        <v>1251</v>
      </c>
      <c r="B387" s="242" t="s">
        <v>2038</v>
      </c>
      <c r="C387" s="242" t="s">
        <v>1151</v>
      </c>
      <c r="D387" s="242" t="s">
        <v>996</v>
      </c>
      <c r="E387" s="242" t="s">
        <v>873</v>
      </c>
      <c r="F387" s="242" t="s">
        <v>14357</v>
      </c>
      <c r="G387" s="242"/>
      <c r="H387" s="242" t="s">
        <v>2036</v>
      </c>
      <c r="I387" s="242" t="s">
        <v>9985</v>
      </c>
      <c r="J387" s="243" t="str">
        <f t="shared" si="11"/>
        <v>TinFunsur Smelter</v>
      </c>
      <c r="K387" s="243" t="str">
        <f t="shared" si="12"/>
        <v>TinFunsur Smelter</v>
      </c>
    </row>
    <row r="388" spans="1:11">
      <c r="A388" s="242" t="s">
        <v>1251</v>
      </c>
      <c r="B388" s="242" t="s">
        <v>14403</v>
      </c>
      <c r="C388" s="242" t="s">
        <v>2578</v>
      </c>
      <c r="D388" s="242" t="s">
        <v>1220</v>
      </c>
      <c r="E388" s="242" t="s">
        <v>898</v>
      </c>
      <c r="F388" s="242" t="s">
        <v>14357</v>
      </c>
      <c r="G388" s="242"/>
      <c r="H388" s="242" t="s">
        <v>3109</v>
      </c>
      <c r="I388" s="242" t="s">
        <v>15242</v>
      </c>
      <c r="J388" s="243" t="str">
        <f t="shared" si="11"/>
        <v>TinGejiu City Datun Chengfeng Smelter</v>
      </c>
      <c r="K388" s="243" t="str">
        <f t="shared" si="12"/>
        <v>TinGejiu City Datun Chengfeng Smelter</v>
      </c>
    </row>
    <row r="389" spans="1:11">
      <c r="A389" s="242" t="s">
        <v>1251</v>
      </c>
      <c r="B389" s="242" t="s">
        <v>15493</v>
      </c>
      <c r="C389" s="242" t="s">
        <v>15484</v>
      </c>
      <c r="D389" s="242" t="s">
        <v>1220</v>
      </c>
      <c r="E389" s="242" t="s">
        <v>15418</v>
      </c>
      <c r="F389" s="242" t="s">
        <v>14357</v>
      </c>
      <c r="G389" s="242"/>
      <c r="H389" s="242" t="s">
        <v>3109</v>
      </c>
      <c r="I389" s="242" t="s">
        <v>15242</v>
      </c>
      <c r="J389" s="243" t="str">
        <f t="shared" si="11"/>
        <v>TinGejiu City Fuxiang Industry and Trade Co., Ltd.</v>
      </c>
      <c r="K389" s="243" t="str">
        <f t="shared" si="12"/>
        <v>TinGejiu City Fuxiang Industry and Trade Co., Ltd.</v>
      </c>
    </row>
    <row r="390" spans="1:11">
      <c r="A390" s="242" t="s">
        <v>1251</v>
      </c>
      <c r="B390" s="242" t="s">
        <v>2965</v>
      </c>
      <c r="C390" s="242" t="s">
        <v>2965</v>
      </c>
      <c r="D390" s="242" t="s">
        <v>1220</v>
      </c>
      <c r="E390" s="242" t="s">
        <v>2708</v>
      </c>
      <c r="F390" s="242" t="s">
        <v>14357</v>
      </c>
      <c r="G390" s="242"/>
      <c r="H390" s="242" t="s">
        <v>3109</v>
      </c>
      <c r="I390" s="242" t="s">
        <v>15242</v>
      </c>
      <c r="J390" s="243" t="str">
        <f t="shared" ref="J390:J453" si="13">A390&amp;B390</f>
        <v>TinGejiu Fengming Metallurgy Chemical Plant</v>
      </c>
      <c r="K390" s="243" t="str">
        <f t="shared" si="12"/>
        <v>TinGejiu Fengming Metallurgy Chemical Plant</v>
      </c>
    </row>
    <row r="391" spans="1:11">
      <c r="A391" s="242" t="s">
        <v>1251</v>
      </c>
      <c r="B391" s="242" t="s">
        <v>15417</v>
      </c>
      <c r="C391" s="242" t="s">
        <v>15484</v>
      </c>
      <c r="D391" s="242" t="s">
        <v>1220</v>
      </c>
      <c r="E391" s="242" t="s">
        <v>15418</v>
      </c>
      <c r="F391" s="242" t="s">
        <v>14357</v>
      </c>
      <c r="G391" s="242"/>
      <c r="H391" s="242" t="s">
        <v>3109</v>
      </c>
      <c r="I391" s="242" t="s">
        <v>15242</v>
      </c>
      <c r="J391" s="243" t="str">
        <f t="shared" si="13"/>
        <v>TinGejiu Fuxiang Gongmao Co., Ltd.</v>
      </c>
      <c r="K391" s="243" t="str">
        <f t="shared" ref="K391:K454" si="14">A391&amp;B391</f>
        <v>TinGejiu Fuxiang Gongmao Co., Ltd.</v>
      </c>
    </row>
    <row r="392" spans="1:11">
      <c r="A392" s="242" t="s">
        <v>1251</v>
      </c>
      <c r="B392" s="242" t="s">
        <v>1570</v>
      </c>
      <c r="C392" s="242" t="s">
        <v>1570</v>
      </c>
      <c r="D392" s="242" t="s">
        <v>1220</v>
      </c>
      <c r="E392" s="242" t="s">
        <v>869</v>
      </c>
      <c r="F392" s="242" t="s">
        <v>14357</v>
      </c>
      <c r="G392" s="242"/>
      <c r="H392" s="242" t="s">
        <v>3109</v>
      </c>
      <c r="I392" s="242" t="s">
        <v>15242</v>
      </c>
      <c r="J392" s="243" t="str">
        <f t="shared" si="13"/>
        <v>TinGejiu Kai Meng Industry and Trade LLC</v>
      </c>
      <c r="K392" s="243" t="str">
        <f t="shared" si="14"/>
        <v>TinGejiu Kai Meng Industry and Trade LLC</v>
      </c>
    </row>
    <row r="393" spans="1:11">
      <c r="A393" s="242" t="s">
        <v>1251</v>
      </c>
      <c r="B393" s="242" t="s">
        <v>2553</v>
      </c>
      <c r="C393" s="242" t="s">
        <v>2553</v>
      </c>
      <c r="D393" s="242" t="s">
        <v>1220</v>
      </c>
      <c r="E393" s="242" t="s">
        <v>866</v>
      </c>
      <c r="F393" s="242" t="s">
        <v>14357</v>
      </c>
      <c r="G393" s="242"/>
      <c r="H393" s="242" t="s">
        <v>3109</v>
      </c>
      <c r="I393" s="242" t="s">
        <v>15242</v>
      </c>
      <c r="J393" s="243" t="str">
        <f t="shared" si="13"/>
        <v>TinGejiu Non-Ferrous Metal Processing Co., Ltd.</v>
      </c>
      <c r="K393" s="243" t="str">
        <f t="shared" si="14"/>
        <v>TinGejiu Non-Ferrous Metal Processing Co., Ltd.</v>
      </c>
    </row>
    <row r="394" spans="1:11">
      <c r="A394" s="242" t="s">
        <v>1251</v>
      </c>
      <c r="B394" s="242" t="s">
        <v>2054</v>
      </c>
      <c r="C394" s="242" t="s">
        <v>2054</v>
      </c>
      <c r="D394" s="242" t="s">
        <v>1220</v>
      </c>
      <c r="E394" s="242" t="s">
        <v>2055</v>
      </c>
      <c r="F394" s="242" t="s">
        <v>14357</v>
      </c>
      <c r="G394" s="242"/>
      <c r="H394" s="242" t="s">
        <v>3109</v>
      </c>
      <c r="I394" s="242" t="s">
        <v>15242</v>
      </c>
      <c r="J394" s="243" t="str">
        <f t="shared" si="13"/>
        <v>TinGejiu Yunxin Nonferrous Electrolysis Co., Ltd.</v>
      </c>
      <c r="K394" s="243" t="str">
        <f t="shared" si="14"/>
        <v>TinGejiu Yunxin Nonferrous Electrolysis Co., Ltd.</v>
      </c>
    </row>
    <row r="395" spans="1:11">
      <c r="A395" s="242" t="s">
        <v>1251</v>
      </c>
      <c r="B395" s="242" t="s">
        <v>958</v>
      </c>
      <c r="C395" s="242" t="s">
        <v>2023</v>
      </c>
      <c r="D395" s="242" t="s">
        <v>1220</v>
      </c>
      <c r="E395" s="242" t="s">
        <v>867</v>
      </c>
      <c r="F395" s="242" t="s">
        <v>14357</v>
      </c>
      <c r="G395" s="242"/>
      <c r="H395" s="242" t="s">
        <v>3109</v>
      </c>
      <c r="I395" s="242" t="s">
        <v>15242</v>
      </c>
      <c r="J395" s="243" t="str">
        <f t="shared" si="13"/>
        <v>TinGejiu Zi-Li</v>
      </c>
      <c r="K395" s="243" t="str">
        <f t="shared" si="14"/>
        <v>TinGejiu Zi-Li</v>
      </c>
    </row>
    <row r="396" spans="1:11">
      <c r="A396" s="242" t="s">
        <v>1251</v>
      </c>
      <c r="B396" s="242" t="s">
        <v>2023</v>
      </c>
      <c r="C396" s="242" t="s">
        <v>2023</v>
      </c>
      <c r="D396" s="242" t="s">
        <v>1220</v>
      </c>
      <c r="E396" s="242" t="s">
        <v>867</v>
      </c>
      <c r="F396" s="242" t="s">
        <v>14357</v>
      </c>
      <c r="G396" s="242"/>
      <c r="H396" s="242" t="s">
        <v>3109</v>
      </c>
      <c r="I396" s="242" t="s">
        <v>15242</v>
      </c>
      <c r="J396" s="243" t="str">
        <f t="shared" si="13"/>
        <v>TinGejiu Zili Mining And Metallurgy Co., Ltd.</v>
      </c>
      <c r="K396" s="243" t="str">
        <f t="shared" si="14"/>
        <v>TinGejiu Zili Mining And Metallurgy Co., Ltd.</v>
      </c>
    </row>
    <row r="397" spans="1:11">
      <c r="A397" s="242" t="s">
        <v>1251</v>
      </c>
      <c r="B397" s="242" t="s">
        <v>2027</v>
      </c>
      <c r="C397" s="242" t="s">
        <v>1457</v>
      </c>
      <c r="D397" s="242" t="s">
        <v>1220</v>
      </c>
      <c r="E397" s="242" t="s">
        <v>870</v>
      </c>
      <c r="F397" s="242" t="s">
        <v>14357</v>
      </c>
      <c r="G397" s="242"/>
      <c r="H397" s="242" t="s">
        <v>2026</v>
      </c>
      <c r="I397" s="242" t="s">
        <v>15217</v>
      </c>
      <c r="J397" s="243" t="str">
        <f t="shared" si="13"/>
        <v>TinGuang Xi Liu Xhou</v>
      </c>
      <c r="K397" s="243" t="str">
        <f t="shared" si="14"/>
        <v>TinGuang Xi Liu Xhou</v>
      </c>
    </row>
    <row r="398" spans="1:11">
      <c r="A398" s="242" t="s">
        <v>1251</v>
      </c>
      <c r="B398" s="242" t="s">
        <v>2964</v>
      </c>
      <c r="C398" s="242" t="s">
        <v>1457</v>
      </c>
      <c r="D398" s="242" t="s">
        <v>1220</v>
      </c>
      <c r="E398" s="242" t="s">
        <v>870</v>
      </c>
      <c r="F398" s="242" t="s">
        <v>14357</v>
      </c>
      <c r="G398" s="242"/>
      <c r="H398" s="242" t="s">
        <v>2026</v>
      </c>
      <c r="I398" s="242" t="s">
        <v>15217</v>
      </c>
      <c r="J398" s="243" t="str">
        <f t="shared" si="13"/>
        <v>TinGuang Xi Liu Zhou</v>
      </c>
      <c r="K398" s="243" t="str">
        <f t="shared" si="14"/>
        <v>TinGuang Xi Liu Zhou</v>
      </c>
    </row>
    <row r="399" spans="1:11">
      <c r="A399" s="242" t="s">
        <v>1251</v>
      </c>
      <c r="B399" s="242" t="s">
        <v>3223</v>
      </c>
      <c r="C399" s="242" t="s">
        <v>3223</v>
      </c>
      <c r="D399" s="242" t="s">
        <v>1220</v>
      </c>
      <c r="E399" s="242" t="s">
        <v>3224</v>
      </c>
      <c r="F399" s="242" t="s">
        <v>14357</v>
      </c>
      <c r="G399" s="242"/>
      <c r="H399" s="242" t="s">
        <v>2082</v>
      </c>
      <c r="I399" s="242" t="s">
        <v>15238</v>
      </c>
      <c r="J399" s="243" t="str">
        <f t="shared" si="13"/>
        <v>TinGuangdong Hanhe Non-Ferrous Metal Co., Ltd.</v>
      </c>
      <c r="K399" s="243" t="str">
        <f t="shared" si="14"/>
        <v>TinGuangdong Hanhe Non-Ferrous Metal Co., Ltd.</v>
      </c>
    </row>
    <row r="400" spans="1:11">
      <c r="A400" s="242" t="s">
        <v>1251</v>
      </c>
      <c r="B400" s="242" t="s">
        <v>43</v>
      </c>
      <c r="C400" s="242" t="s">
        <v>1457</v>
      </c>
      <c r="D400" s="242" t="s">
        <v>1220</v>
      </c>
      <c r="E400" s="242" t="s">
        <v>870</v>
      </c>
      <c r="F400" s="242" t="s">
        <v>14357</v>
      </c>
      <c r="G400" s="242"/>
      <c r="H400" s="242" t="s">
        <v>2026</v>
      </c>
      <c r="I400" s="242" t="s">
        <v>15217</v>
      </c>
      <c r="J400" s="243" t="str">
        <f t="shared" si="13"/>
        <v>TinGuangXi China Tin</v>
      </c>
      <c r="K400" s="243" t="str">
        <f t="shared" si="14"/>
        <v>TinGuangXi China Tin</v>
      </c>
    </row>
    <row r="401" spans="1:11">
      <c r="A401" s="242" t="s">
        <v>1251</v>
      </c>
      <c r="B401" s="242" t="s">
        <v>14008</v>
      </c>
      <c r="C401" s="242" t="s">
        <v>1457</v>
      </c>
      <c r="D401" s="242" t="s">
        <v>1220</v>
      </c>
      <c r="E401" s="242" t="s">
        <v>870</v>
      </c>
      <c r="F401" s="242" t="s">
        <v>14357</v>
      </c>
      <c r="G401" s="242"/>
      <c r="H401" s="242" t="s">
        <v>2026</v>
      </c>
      <c r="I401" s="242" t="s">
        <v>15217</v>
      </c>
      <c r="J401" s="243" t="str">
        <f t="shared" si="13"/>
        <v>TinGuangxi Hua Shu Dan CO., LTD.</v>
      </c>
      <c r="K401" s="243" t="str">
        <f t="shared" si="14"/>
        <v>TinGuangxi Hua Shu Dan CO., LTD.</v>
      </c>
    </row>
    <row r="402" spans="1:11">
      <c r="A402" s="242" t="s">
        <v>1251</v>
      </c>
      <c r="B402" s="242" t="s">
        <v>2709</v>
      </c>
      <c r="C402" s="242" t="s">
        <v>2709</v>
      </c>
      <c r="D402" s="242" t="s">
        <v>1220</v>
      </c>
      <c r="E402" s="242" t="s">
        <v>2710</v>
      </c>
      <c r="F402" s="242" t="s">
        <v>14357</v>
      </c>
      <c r="G402" s="242"/>
      <c r="H402" s="242" t="s">
        <v>2711</v>
      </c>
      <c r="I402" s="242" t="s">
        <v>15217</v>
      </c>
      <c r="J402" s="243" t="str">
        <f t="shared" si="13"/>
        <v>TinGuanyang Guida Nonferrous Metal Smelting Plant</v>
      </c>
      <c r="K402" s="243" t="str">
        <f t="shared" si="14"/>
        <v>TinGuanyang Guida Nonferrous Metal Smelting Plant</v>
      </c>
    </row>
    <row r="403" spans="1:11">
      <c r="A403" s="242" t="s">
        <v>1251</v>
      </c>
      <c r="B403" s="242" t="s">
        <v>2736</v>
      </c>
      <c r="C403" s="242" t="s">
        <v>2736</v>
      </c>
      <c r="D403" s="242" t="s">
        <v>1220</v>
      </c>
      <c r="E403" s="242" t="s">
        <v>2737</v>
      </c>
      <c r="F403" s="242" t="s">
        <v>14357</v>
      </c>
      <c r="G403" s="242"/>
      <c r="H403" s="242" t="s">
        <v>2024</v>
      </c>
      <c r="I403" s="242" t="s">
        <v>15233</v>
      </c>
      <c r="J403" s="243" t="str">
        <f t="shared" si="13"/>
        <v>TinHuiChang Hill Tin Industry Co., Ltd.</v>
      </c>
      <c r="K403" s="243" t="str">
        <f t="shared" si="14"/>
        <v>TinHuiChang Hill Tin Industry Co., Ltd.</v>
      </c>
    </row>
    <row r="404" spans="1:11">
      <c r="A404" s="242" t="s">
        <v>1251</v>
      </c>
      <c r="B404" s="242" t="s">
        <v>2554</v>
      </c>
      <c r="C404" s="242" t="s">
        <v>2554</v>
      </c>
      <c r="D404" s="242" t="s">
        <v>1220</v>
      </c>
      <c r="E404" s="242" t="s">
        <v>868</v>
      </c>
      <c r="F404" s="242" t="s">
        <v>14357</v>
      </c>
      <c r="G404" s="242"/>
      <c r="H404" s="242" t="s">
        <v>2024</v>
      </c>
      <c r="I404" s="242" t="s">
        <v>15233</v>
      </c>
      <c r="J404" s="243" t="str">
        <f t="shared" si="13"/>
        <v>TinHuichang Jinshunda Tin Co., Ltd.</v>
      </c>
      <c r="K404" s="243" t="str">
        <f t="shared" si="14"/>
        <v>TinHuichang Jinshunda Tin Co., Ltd.</v>
      </c>
    </row>
    <row r="405" spans="1:11">
      <c r="A405" s="242" t="s">
        <v>1251</v>
      </c>
      <c r="B405" s="242" t="s">
        <v>44</v>
      </c>
      <c r="C405" s="242" t="s">
        <v>2554</v>
      </c>
      <c r="D405" s="242" t="s">
        <v>1220</v>
      </c>
      <c r="E405" s="242" t="s">
        <v>868</v>
      </c>
      <c r="F405" s="242" t="s">
        <v>14357</v>
      </c>
      <c r="G405" s="242"/>
      <c r="H405" s="242" t="s">
        <v>2024</v>
      </c>
      <c r="I405" s="242" t="s">
        <v>15233</v>
      </c>
      <c r="J405" s="243" t="str">
        <f t="shared" si="13"/>
        <v>TinHuichang Shun Tin Kam Industries, Ltd.</v>
      </c>
      <c r="K405" s="243" t="str">
        <f t="shared" si="14"/>
        <v>TinHuichang Shun Tin Kam Industries, Ltd.</v>
      </c>
    </row>
    <row r="406" spans="1:11">
      <c r="A406" s="242" t="s">
        <v>1251</v>
      </c>
      <c r="B406" s="242" t="s">
        <v>2971</v>
      </c>
      <c r="C406" s="242" t="s">
        <v>15419</v>
      </c>
      <c r="D406" s="242" t="s">
        <v>1225</v>
      </c>
      <c r="E406" s="242" t="s">
        <v>891</v>
      </c>
      <c r="F406" s="242" t="s">
        <v>14357</v>
      </c>
      <c r="G406" s="242"/>
      <c r="H406" s="242" t="s">
        <v>2049</v>
      </c>
      <c r="I406" s="242" t="s">
        <v>13917</v>
      </c>
      <c r="J406" s="243" t="str">
        <f t="shared" si="13"/>
        <v>TinINDONESIAN STATE TIN CORPORATION MENTOK SMELTER</v>
      </c>
      <c r="K406" s="243" t="str">
        <f t="shared" si="14"/>
        <v>TinINDONESIAN STATE TIN CORPORATION MENTOK SMELTER</v>
      </c>
    </row>
    <row r="407" spans="1:11">
      <c r="A407" s="242" t="s">
        <v>1251</v>
      </c>
      <c r="B407" s="242" t="s">
        <v>696</v>
      </c>
      <c r="C407" s="242" t="s">
        <v>716</v>
      </c>
      <c r="D407" s="242" t="s">
        <v>1225</v>
      </c>
      <c r="E407" s="242" t="s">
        <v>882</v>
      </c>
      <c r="F407" s="242" t="s">
        <v>14357</v>
      </c>
      <c r="G407" s="242"/>
      <c r="H407" s="242" t="s">
        <v>2017</v>
      </c>
      <c r="I407" s="242" t="s">
        <v>13917</v>
      </c>
      <c r="J407" s="243" t="str">
        <f t="shared" si="13"/>
        <v>TinIndra Eramulti Logam</v>
      </c>
      <c r="K407" s="243" t="str">
        <f t="shared" si="14"/>
        <v>TinIndra Eramulti Logam</v>
      </c>
    </row>
    <row r="408" spans="1:11">
      <c r="A408" s="242" t="s">
        <v>1251</v>
      </c>
      <c r="B408" s="242" t="s">
        <v>2666</v>
      </c>
      <c r="C408" s="242" t="s">
        <v>14294</v>
      </c>
      <c r="D408" s="242" t="s">
        <v>1220</v>
      </c>
      <c r="E408" s="242" t="s">
        <v>2040</v>
      </c>
      <c r="F408" s="242" t="s">
        <v>14357</v>
      </c>
      <c r="G408" s="242"/>
      <c r="H408" s="242" t="s">
        <v>2024</v>
      </c>
      <c r="I408" s="242" t="s">
        <v>15233</v>
      </c>
      <c r="J408" s="243" t="str">
        <f t="shared" si="13"/>
        <v>TinJiangxi Nanshan</v>
      </c>
      <c r="K408" s="243" t="str">
        <f t="shared" si="14"/>
        <v>TinJiangxi Nanshan</v>
      </c>
    </row>
    <row r="409" spans="1:11">
      <c r="A409" s="242" t="s">
        <v>1251</v>
      </c>
      <c r="B409" s="242" t="s">
        <v>14294</v>
      </c>
      <c r="C409" s="242" t="s">
        <v>14294</v>
      </c>
      <c r="D409" s="242" t="s">
        <v>1220</v>
      </c>
      <c r="E409" s="242" t="s">
        <v>2040</v>
      </c>
      <c r="F409" s="242" t="s">
        <v>14357</v>
      </c>
      <c r="G409" s="242"/>
      <c r="H409" s="242" t="s">
        <v>2024</v>
      </c>
      <c r="I409" s="242" t="s">
        <v>15233</v>
      </c>
      <c r="J409" s="243" t="str">
        <f t="shared" si="13"/>
        <v>TinJiangxi New Nanshan Technology Ltd.</v>
      </c>
      <c r="K409" s="243" t="str">
        <f t="shared" si="14"/>
        <v>TinJiangxi New Nanshan Technology Ltd.</v>
      </c>
    </row>
    <row r="410" spans="1:11">
      <c r="A410" s="242" t="s">
        <v>1251</v>
      </c>
      <c r="B410" s="242" t="s">
        <v>2648</v>
      </c>
      <c r="C410" s="242" t="s">
        <v>2554</v>
      </c>
      <c r="D410" s="242" t="s">
        <v>1220</v>
      </c>
      <c r="E410" s="242" t="s">
        <v>868</v>
      </c>
      <c r="F410" s="242" t="s">
        <v>14357</v>
      </c>
      <c r="G410" s="242"/>
      <c r="H410" s="242" t="s">
        <v>2024</v>
      </c>
      <c r="I410" s="242" t="s">
        <v>15233</v>
      </c>
      <c r="J410" s="243" t="str">
        <f t="shared" si="13"/>
        <v>TinJiangxi Shunda Huichang Kam Tin Co., Ltd.</v>
      </c>
      <c r="K410" s="243" t="str">
        <f t="shared" si="14"/>
        <v>TinJiangxi Shunda Huichang Kam Tin Co., Ltd.</v>
      </c>
    </row>
    <row r="411" spans="1:11">
      <c r="A411" s="242" t="s">
        <v>1251</v>
      </c>
      <c r="B411" s="242" t="s">
        <v>2667</v>
      </c>
      <c r="C411" s="242" t="s">
        <v>1570</v>
      </c>
      <c r="D411" s="242" t="s">
        <v>1220</v>
      </c>
      <c r="E411" s="242" t="s">
        <v>869</v>
      </c>
      <c r="F411" s="242" t="s">
        <v>14357</v>
      </c>
      <c r="G411" s="242"/>
      <c r="H411" s="242" t="s">
        <v>3109</v>
      </c>
      <c r="I411" s="242" t="s">
        <v>15242</v>
      </c>
      <c r="J411" s="243" t="str">
        <f t="shared" si="13"/>
        <v>TinKai Union Industry and Trade Co., Ltd. (China)</v>
      </c>
      <c r="K411" s="243" t="str">
        <f t="shared" si="14"/>
        <v>TinKai Union Industry and Trade Co., Ltd. (China)</v>
      </c>
    </row>
    <row r="412" spans="1:11">
      <c r="A412" s="242" t="s">
        <v>1251</v>
      </c>
      <c r="B412" s="242" t="s">
        <v>613</v>
      </c>
      <c r="C412" s="242" t="s">
        <v>1570</v>
      </c>
      <c r="D412" s="242" t="s">
        <v>1220</v>
      </c>
      <c r="E412" s="242" t="s">
        <v>869</v>
      </c>
      <c r="F412" s="242" t="s">
        <v>14357</v>
      </c>
      <c r="G412" s="242"/>
      <c r="H412" s="242" t="s">
        <v>3109</v>
      </c>
      <c r="I412" s="242" t="s">
        <v>15242</v>
      </c>
      <c r="J412" s="243" t="str">
        <f t="shared" si="13"/>
        <v>TinKai Unita Trade Limited Liability Company</v>
      </c>
      <c r="K412" s="243" t="str">
        <f t="shared" si="14"/>
        <v>TinKai Unita Trade Limited Liability Company</v>
      </c>
    </row>
    <row r="413" spans="1:11">
      <c r="A413" s="242" t="s">
        <v>1251</v>
      </c>
      <c r="B413" s="242" t="s">
        <v>14295</v>
      </c>
      <c r="C413" s="242" t="s">
        <v>1570</v>
      </c>
      <c r="D413" s="242" t="s">
        <v>1220</v>
      </c>
      <c r="E413" s="242" t="s">
        <v>869</v>
      </c>
      <c r="F413" s="242" t="s">
        <v>14357</v>
      </c>
      <c r="G413" s="242"/>
      <c r="H413" s="242" t="s">
        <v>3109</v>
      </c>
      <c r="I413" s="242" t="s">
        <v>15242</v>
      </c>
      <c r="J413" s="243" t="str">
        <f t="shared" si="13"/>
        <v>TinKaimeng (Gejiu) Industry and Trade Co., Ltd.</v>
      </c>
      <c r="K413" s="243" t="str">
        <f t="shared" si="14"/>
        <v>TinKaimeng (Gejiu) Industry and Trade Co., Ltd.</v>
      </c>
    </row>
    <row r="414" spans="1:11">
      <c r="A414" s="242" t="s">
        <v>1251</v>
      </c>
      <c r="B414" s="242" t="s">
        <v>2048</v>
      </c>
      <c r="C414" s="242" t="s">
        <v>15420</v>
      </c>
      <c r="D414" s="242" t="s">
        <v>1225</v>
      </c>
      <c r="E414" s="242" t="s">
        <v>914</v>
      </c>
      <c r="F414" s="242" t="s">
        <v>14357</v>
      </c>
      <c r="G414" s="242"/>
      <c r="H414" s="242" t="s">
        <v>2047</v>
      </c>
      <c r="I414" s="242" t="s">
        <v>6797</v>
      </c>
      <c r="J414" s="243" t="str">
        <f t="shared" si="13"/>
        <v>TinKundur Smelter</v>
      </c>
      <c r="K414" s="243" t="str">
        <f t="shared" si="14"/>
        <v>TinKundur Smelter</v>
      </c>
    </row>
    <row r="415" spans="1:11">
      <c r="A415" s="242" t="s">
        <v>1251</v>
      </c>
      <c r="B415" s="242" t="s">
        <v>2028</v>
      </c>
      <c r="C415" s="242" t="s">
        <v>1457</v>
      </c>
      <c r="D415" s="242" t="s">
        <v>1220</v>
      </c>
      <c r="E415" s="242" t="s">
        <v>870</v>
      </c>
      <c r="F415" s="242" t="s">
        <v>14357</v>
      </c>
      <c r="G415" s="242"/>
      <c r="H415" s="242" t="s">
        <v>2026</v>
      </c>
      <c r="I415" s="242" t="s">
        <v>15217</v>
      </c>
      <c r="J415" s="243" t="str">
        <f t="shared" si="13"/>
        <v>TinLiuzhhou China Tin</v>
      </c>
      <c r="K415" s="243" t="str">
        <f t="shared" si="14"/>
        <v>TinLiuzhhou China Tin</v>
      </c>
    </row>
    <row r="416" spans="1:11">
      <c r="A416" s="242" t="s">
        <v>1251</v>
      </c>
      <c r="B416" s="242" t="s">
        <v>15421</v>
      </c>
      <c r="C416" s="242" t="s">
        <v>15421</v>
      </c>
      <c r="D416" s="242" t="s">
        <v>1220</v>
      </c>
      <c r="E416" s="242" t="s">
        <v>15422</v>
      </c>
      <c r="F416" s="242" t="s">
        <v>14357</v>
      </c>
      <c r="G416" s="242"/>
      <c r="H416" s="242" t="s">
        <v>15474</v>
      </c>
      <c r="I416" s="242" t="s">
        <v>15231</v>
      </c>
      <c r="J416" s="243" t="str">
        <f t="shared" si="13"/>
        <v>TinMa'anshan Weitai Tin Co., Ltd.</v>
      </c>
      <c r="K416" s="243" t="str">
        <f t="shared" si="14"/>
        <v>TinMa'anshan Weitai Tin Co., Ltd.</v>
      </c>
    </row>
    <row r="417" spans="1:11">
      <c r="A417" s="242" t="s">
        <v>1251</v>
      </c>
      <c r="B417" s="242" t="s">
        <v>2579</v>
      </c>
      <c r="C417" s="242" t="s">
        <v>2579</v>
      </c>
      <c r="D417" s="242" t="s">
        <v>1216</v>
      </c>
      <c r="E417" s="242" t="s">
        <v>149</v>
      </c>
      <c r="F417" s="242" t="s">
        <v>14357</v>
      </c>
      <c r="G417" s="242"/>
      <c r="H417" s="242" t="s">
        <v>1966</v>
      </c>
      <c r="I417" s="242" t="s">
        <v>1784</v>
      </c>
      <c r="J417" s="243" t="str">
        <f t="shared" si="13"/>
        <v>TinMagnu's Minerais Metais e Ligas Ltda.</v>
      </c>
      <c r="K417" s="243" t="str">
        <f t="shared" si="14"/>
        <v>TinMagnu's Minerais Metais e Ligas Ltda.</v>
      </c>
    </row>
    <row r="418" spans="1:11">
      <c r="A418" s="242" t="s">
        <v>1251</v>
      </c>
      <c r="B418" s="242" t="s">
        <v>934</v>
      </c>
      <c r="C418" s="242" t="s">
        <v>934</v>
      </c>
      <c r="D418" s="242" t="s">
        <v>1235</v>
      </c>
      <c r="E418" s="242" t="s">
        <v>871</v>
      </c>
      <c r="F418" s="242" t="s">
        <v>14357</v>
      </c>
      <c r="G418" s="242"/>
      <c r="H418" s="242" t="s">
        <v>2031</v>
      </c>
      <c r="I418" s="242" t="s">
        <v>9530</v>
      </c>
      <c r="J418" s="243" t="str">
        <f t="shared" si="13"/>
        <v>TinMalaysia Smelting Corporation (MSC)</v>
      </c>
      <c r="K418" s="243" t="str">
        <f t="shared" si="14"/>
        <v>TinMalaysia Smelting Corporation (MSC)</v>
      </c>
    </row>
    <row r="419" spans="1:11">
      <c r="A419" s="242" t="s">
        <v>1251</v>
      </c>
      <c r="B419" s="242" t="s">
        <v>2969</v>
      </c>
      <c r="C419" s="242" t="s">
        <v>2969</v>
      </c>
      <c r="D419" s="242" t="s">
        <v>1216</v>
      </c>
      <c r="E419" s="242" t="s">
        <v>1456</v>
      </c>
      <c r="F419" s="242" t="s">
        <v>14357</v>
      </c>
      <c r="G419" s="242"/>
      <c r="H419" s="242" t="s">
        <v>2014</v>
      </c>
      <c r="I419" s="242" t="s">
        <v>2020</v>
      </c>
      <c r="J419" s="243" t="str">
        <f t="shared" si="13"/>
        <v>TinMelt Metais e Ligas S.A.</v>
      </c>
      <c r="K419" s="243" t="str">
        <f t="shared" si="14"/>
        <v>TinMelt Metais e Ligas S.A.</v>
      </c>
    </row>
    <row r="420" spans="1:11">
      <c r="A420" s="242" t="s">
        <v>1251</v>
      </c>
      <c r="B420" s="242" t="s">
        <v>2668</v>
      </c>
      <c r="C420" s="242" t="s">
        <v>15419</v>
      </c>
      <c r="D420" s="242" t="s">
        <v>1225</v>
      </c>
      <c r="E420" s="242" t="s">
        <v>891</v>
      </c>
      <c r="F420" s="242" t="s">
        <v>14357</v>
      </c>
      <c r="G420" s="242"/>
      <c r="H420" s="242" t="s">
        <v>2049</v>
      </c>
      <c r="I420" s="242" t="s">
        <v>13917</v>
      </c>
      <c r="J420" s="243" t="str">
        <f t="shared" si="13"/>
        <v>TinMentok Smelter</v>
      </c>
      <c r="K420" s="243" t="str">
        <f t="shared" si="14"/>
        <v>TinMentok Smelter</v>
      </c>
    </row>
    <row r="421" spans="1:11">
      <c r="A421" s="242" t="s">
        <v>1251</v>
      </c>
      <c r="B421" s="242" t="s">
        <v>2029</v>
      </c>
      <c r="C421" s="242" t="s">
        <v>1457</v>
      </c>
      <c r="D421" s="242" t="s">
        <v>1220</v>
      </c>
      <c r="E421" s="242" t="s">
        <v>870</v>
      </c>
      <c r="F421" s="242" t="s">
        <v>14357</v>
      </c>
      <c r="G421" s="242"/>
      <c r="H421" s="242" t="s">
        <v>2026</v>
      </c>
      <c r="I421" s="242" t="s">
        <v>15217</v>
      </c>
      <c r="J421" s="243" t="str">
        <f t="shared" si="13"/>
        <v>TinMetallic Materials Branch of Guangxi China Tin Group Co.,Ltd.</v>
      </c>
      <c r="K421" s="243" t="str">
        <f t="shared" si="14"/>
        <v>TinMetallic Materials Branch of Guangxi China Tin Group Co.,Ltd.</v>
      </c>
    </row>
    <row r="422" spans="1:11">
      <c r="A422" s="242" t="s">
        <v>1251</v>
      </c>
      <c r="B422" s="242" t="s">
        <v>2559</v>
      </c>
      <c r="C422" s="242" t="s">
        <v>2559</v>
      </c>
      <c r="D422" s="242" t="s">
        <v>3092</v>
      </c>
      <c r="E422" s="242" t="s">
        <v>2032</v>
      </c>
      <c r="F422" s="242" t="s">
        <v>14357</v>
      </c>
      <c r="G422" s="242"/>
      <c r="H422" s="242" t="s">
        <v>2033</v>
      </c>
      <c r="I422" s="242" t="s">
        <v>1874</v>
      </c>
      <c r="J422" s="243" t="str">
        <f t="shared" si="13"/>
        <v>TinMetallic Resources, Inc.</v>
      </c>
      <c r="K422" s="243" t="str">
        <f t="shared" si="14"/>
        <v>TinMetallic Resources, Inc.</v>
      </c>
    </row>
    <row r="423" spans="1:11">
      <c r="A423" s="242" t="s">
        <v>1251</v>
      </c>
      <c r="B423" s="242" t="s">
        <v>14009</v>
      </c>
      <c r="C423" s="242" t="s">
        <v>14009</v>
      </c>
      <c r="D423" s="242" t="s">
        <v>1215</v>
      </c>
      <c r="E423" s="242" t="s">
        <v>2073</v>
      </c>
      <c r="F423" s="242" t="s">
        <v>14357</v>
      </c>
      <c r="G423" s="242"/>
      <c r="H423" s="242" t="s">
        <v>2074</v>
      </c>
      <c r="I423" s="242" t="s">
        <v>3852</v>
      </c>
      <c r="J423" s="243" t="str">
        <f t="shared" si="13"/>
        <v>TinMetallo Belgium N.V.</v>
      </c>
      <c r="K423" s="243" t="str">
        <f t="shared" si="14"/>
        <v>TinMetallo Belgium N.V.</v>
      </c>
    </row>
    <row r="424" spans="1:11">
      <c r="A424" s="242" t="s">
        <v>1251</v>
      </c>
      <c r="B424" s="242" t="s">
        <v>14010</v>
      </c>
      <c r="C424" s="242" t="s">
        <v>14010</v>
      </c>
      <c r="D424" s="242" t="s">
        <v>1222</v>
      </c>
      <c r="E424" s="242" t="s">
        <v>2075</v>
      </c>
      <c r="F424" s="242" t="s">
        <v>14357</v>
      </c>
      <c r="G424" s="242"/>
      <c r="H424" s="242" t="s">
        <v>2076</v>
      </c>
      <c r="I424" s="242" t="s">
        <v>13298</v>
      </c>
      <c r="J424" s="243" t="str">
        <f t="shared" si="13"/>
        <v>TinMetallo Spain S.L.U.</v>
      </c>
      <c r="K424" s="243" t="str">
        <f t="shared" si="14"/>
        <v>TinMetallo Spain S.L.U.</v>
      </c>
    </row>
    <row r="425" spans="1:11">
      <c r="A425" s="242" t="s">
        <v>1251</v>
      </c>
      <c r="B425" s="242" t="s">
        <v>13318</v>
      </c>
      <c r="C425" s="242" t="s">
        <v>13318</v>
      </c>
      <c r="D425" s="242" t="s">
        <v>1216</v>
      </c>
      <c r="E425" s="242" t="s">
        <v>872</v>
      </c>
      <c r="F425" s="242" t="s">
        <v>14357</v>
      </c>
      <c r="G425" s="242"/>
      <c r="H425" s="242" t="s">
        <v>2034</v>
      </c>
      <c r="I425" s="242" t="s">
        <v>1916</v>
      </c>
      <c r="J425" s="243" t="str">
        <f t="shared" si="13"/>
        <v>TinMineracao Taboca S.A.</v>
      </c>
      <c r="K425" s="243" t="str">
        <f t="shared" si="14"/>
        <v>TinMineracao Taboca S.A.</v>
      </c>
    </row>
    <row r="426" spans="1:11">
      <c r="A426" s="242" t="s">
        <v>1251</v>
      </c>
      <c r="B426" s="242" t="s">
        <v>1150</v>
      </c>
      <c r="C426" s="242" t="s">
        <v>13318</v>
      </c>
      <c r="D426" s="242" t="s">
        <v>1216</v>
      </c>
      <c r="E426" s="242" t="s">
        <v>872</v>
      </c>
      <c r="F426" s="242" t="s">
        <v>14357</v>
      </c>
      <c r="G426" s="242"/>
      <c r="H426" s="242" t="s">
        <v>2034</v>
      </c>
      <c r="I426" s="242" t="s">
        <v>1916</v>
      </c>
      <c r="J426" s="243" t="str">
        <f t="shared" si="13"/>
        <v>TinMineração Taboca S.A.</v>
      </c>
      <c r="K426" s="243" t="str">
        <f t="shared" si="14"/>
        <v>TinMineração Taboca S.A.</v>
      </c>
    </row>
    <row r="427" spans="1:11">
      <c r="A427" s="242" t="s">
        <v>1251</v>
      </c>
      <c r="B427" s="242" t="s">
        <v>14004</v>
      </c>
      <c r="C427" s="242" t="s">
        <v>13318</v>
      </c>
      <c r="D427" s="242" t="s">
        <v>1216</v>
      </c>
      <c r="E427" s="242" t="s">
        <v>872</v>
      </c>
      <c r="F427" s="242" t="s">
        <v>14357</v>
      </c>
      <c r="G427" s="242"/>
      <c r="H427" s="242" t="s">
        <v>2034</v>
      </c>
      <c r="I427" s="242" t="s">
        <v>1916</v>
      </c>
      <c r="J427" s="243" t="str">
        <f t="shared" si="13"/>
        <v>TinMineracao Taboca SA</v>
      </c>
      <c r="K427" s="243" t="str">
        <f t="shared" si="14"/>
        <v>TinMineracao Taboca SA</v>
      </c>
    </row>
    <row r="428" spans="1:11">
      <c r="A428" s="242" t="s">
        <v>1251</v>
      </c>
      <c r="B428" s="242" t="s">
        <v>1151</v>
      </c>
      <c r="C428" s="242" t="s">
        <v>1151</v>
      </c>
      <c r="D428" s="242" t="s">
        <v>996</v>
      </c>
      <c r="E428" s="242" t="s">
        <v>873</v>
      </c>
      <c r="F428" s="242" t="s">
        <v>14357</v>
      </c>
      <c r="G428" s="242"/>
      <c r="H428" s="242" t="s">
        <v>2036</v>
      </c>
      <c r="I428" s="242" t="s">
        <v>9985</v>
      </c>
      <c r="J428" s="243" t="str">
        <f t="shared" si="13"/>
        <v>TinMinsur</v>
      </c>
      <c r="K428" s="243" t="str">
        <f t="shared" si="14"/>
        <v>TinMinsur</v>
      </c>
    </row>
    <row r="429" spans="1:11">
      <c r="A429" s="242" t="s">
        <v>1251</v>
      </c>
      <c r="B429" s="242" t="s">
        <v>1285</v>
      </c>
      <c r="C429" s="242" t="s">
        <v>1285</v>
      </c>
      <c r="D429" s="242" t="s">
        <v>1228</v>
      </c>
      <c r="E429" s="242" t="s">
        <v>874</v>
      </c>
      <c r="F429" s="242" t="s">
        <v>14357</v>
      </c>
      <c r="G429" s="242"/>
      <c r="H429" s="242" t="s">
        <v>2039</v>
      </c>
      <c r="I429" s="242" t="s">
        <v>1788</v>
      </c>
      <c r="J429" s="243" t="str">
        <f t="shared" si="13"/>
        <v>TinMitsubishi Materials Corporation</v>
      </c>
      <c r="K429" s="243" t="str">
        <f t="shared" si="14"/>
        <v>TinMitsubishi Materials Corporation</v>
      </c>
    </row>
    <row r="430" spans="1:11">
      <c r="A430" s="242" t="s">
        <v>1251</v>
      </c>
      <c r="B430" s="242" t="s">
        <v>2934</v>
      </c>
      <c r="C430" s="242" t="s">
        <v>2934</v>
      </c>
      <c r="D430" s="242" t="s">
        <v>1235</v>
      </c>
      <c r="E430" s="242" t="s">
        <v>2975</v>
      </c>
      <c r="F430" s="242" t="s">
        <v>14357</v>
      </c>
      <c r="G430" s="242"/>
      <c r="H430" s="242" t="s">
        <v>2979</v>
      </c>
      <c r="I430" s="242" t="s">
        <v>2980</v>
      </c>
      <c r="J430" s="243" t="str">
        <f t="shared" si="13"/>
        <v>TinModeltech Sdn Bhd</v>
      </c>
      <c r="K430" s="243" t="str">
        <f t="shared" si="14"/>
        <v>TinModeltech Sdn Bhd</v>
      </c>
    </row>
    <row r="431" spans="1:11">
      <c r="A431" s="242" t="s">
        <v>1251</v>
      </c>
      <c r="B431" s="242" t="s">
        <v>2669</v>
      </c>
      <c r="C431" s="242" t="s">
        <v>934</v>
      </c>
      <c r="D431" s="242" t="s">
        <v>1235</v>
      </c>
      <c r="E431" s="242" t="s">
        <v>871</v>
      </c>
      <c r="F431" s="242" t="s">
        <v>14357</v>
      </c>
      <c r="G431" s="242"/>
      <c r="H431" s="242" t="s">
        <v>2031</v>
      </c>
      <c r="I431" s="242" t="s">
        <v>9530</v>
      </c>
      <c r="J431" s="243" t="str">
        <f t="shared" si="13"/>
        <v>TinMSC</v>
      </c>
      <c r="K431" s="243" t="str">
        <f t="shared" si="14"/>
        <v>TinMSC</v>
      </c>
    </row>
    <row r="432" spans="1:11">
      <c r="A432" s="242" t="s">
        <v>1251</v>
      </c>
      <c r="B432" s="242" t="s">
        <v>2563</v>
      </c>
      <c r="C432" s="242" t="s">
        <v>14294</v>
      </c>
      <c r="D432" s="242" t="s">
        <v>1220</v>
      </c>
      <c r="E432" s="242" t="s">
        <v>2040</v>
      </c>
      <c r="F432" s="242" t="s">
        <v>14357</v>
      </c>
      <c r="G432" s="242"/>
      <c r="H432" s="242" t="s">
        <v>2024</v>
      </c>
      <c r="I432" s="242" t="s">
        <v>15233</v>
      </c>
      <c r="J432" s="243" t="str">
        <f t="shared" si="13"/>
        <v>TinNankang Nanshan Tin Manufactory Co., Ltd.</v>
      </c>
      <c r="K432" s="243" t="str">
        <f t="shared" si="14"/>
        <v>TinNankang Nanshan Tin Manufactory Co., Ltd.</v>
      </c>
    </row>
    <row r="433" spans="1:11">
      <c r="A433" s="242" t="s">
        <v>1251</v>
      </c>
      <c r="B433" s="242" t="s">
        <v>2041</v>
      </c>
      <c r="C433" s="242" t="s">
        <v>14294</v>
      </c>
      <c r="D433" s="242" t="s">
        <v>1220</v>
      </c>
      <c r="E433" s="242" t="s">
        <v>2040</v>
      </c>
      <c r="F433" s="242" t="s">
        <v>14357</v>
      </c>
      <c r="G433" s="242"/>
      <c r="H433" s="242" t="s">
        <v>2024</v>
      </c>
      <c r="I433" s="242" t="s">
        <v>15233</v>
      </c>
      <c r="J433" s="243" t="str">
        <f t="shared" si="13"/>
        <v>TinNanshan Tin Co. Ltd.</v>
      </c>
      <c r="K433" s="243" t="str">
        <f t="shared" si="14"/>
        <v>TinNanshan Tin Co. Ltd.</v>
      </c>
    </row>
    <row r="434" spans="1:11">
      <c r="A434" s="242" t="s">
        <v>1251</v>
      </c>
      <c r="B434" s="242" t="s">
        <v>2066</v>
      </c>
      <c r="C434" s="242" t="s">
        <v>2066</v>
      </c>
      <c r="D434" s="242" t="s">
        <v>1008</v>
      </c>
      <c r="E434" s="242" t="s">
        <v>2067</v>
      </c>
      <c r="F434" s="242" t="s">
        <v>14357</v>
      </c>
      <c r="G434" s="242"/>
      <c r="H434" s="242" t="s">
        <v>2068</v>
      </c>
      <c r="I434" s="242" t="s">
        <v>13000</v>
      </c>
      <c r="J434" s="243" t="str">
        <f t="shared" si="13"/>
        <v>TinNghe Tinh Non-Ferrous Metals Joint Stock Company</v>
      </c>
      <c r="K434" s="243" t="str">
        <f t="shared" si="14"/>
        <v>TinNghe Tinh Non-Ferrous Metals Joint Stock Company</v>
      </c>
    </row>
    <row r="435" spans="1:11">
      <c r="A435" s="242" t="s">
        <v>1251</v>
      </c>
      <c r="B435" s="242" t="s">
        <v>875</v>
      </c>
      <c r="C435" s="242" t="s">
        <v>875</v>
      </c>
      <c r="D435" s="242" t="s">
        <v>1004</v>
      </c>
      <c r="E435" s="242" t="s">
        <v>876</v>
      </c>
      <c r="F435" s="242" t="s">
        <v>14357</v>
      </c>
      <c r="G435" s="242"/>
      <c r="H435" s="242" t="s">
        <v>2970</v>
      </c>
      <c r="I435" s="242" t="s">
        <v>11897</v>
      </c>
      <c r="J435" s="243" t="str">
        <f t="shared" si="13"/>
        <v>TinO.M. Manufacturing (Thailand) Co., Ltd.</v>
      </c>
      <c r="K435" s="243" t="str">
        <f t="shared" si="14"/>
        <v>TinO.M. Manufacturing (Thailand) Co., Ltd.</v>
      </c>
    </row>
    <row r="436" spans="1:11">
      <c r="A436" s="242" t="s">
        <v>1251</v>
      </c>
      <c r="B436" s="242" t="s">
        <v>1542</v>
      </c>
      <c r="C436" s="242" t="s">
        <v>1542</v>
      </c>
      <c r="D436" s="242" t="s">
        <v>997</v>
      </c>
      <c r="E436" s="242" t="s">
        <v>1543</v>
      </c>
      <c r="F436" s="242" t="s">
        <v>14357</v>
      </c>
      <c r="G436" s="242"/>
      <c r="H436" s="242" t="s">
        <v>14021</v>
      </c>
      <c r="I436" s="242" t="s">
        <v>10321</v>
      </c>
      <c r="J436" s="243" t="str">
        <f t="shared" si="13"/>
        <v>TinO.M. Manufacturing Philippines, Inc.</v>
      </c>
      <c r="K436" s="243" t="str">
        <f t="shared" si="14"/>
        <v>TinO.M. Manufacturing Philippines, Inc.</v>
      </c>
    </row>
    <row r="437" spans="1:11">
      <c r="A437" s="242" t="s">
        <v>1251</v>
      </c>
      <c r="B437" s="242" t="s">
        <v>2546</v>
      </c>
      <c r="C437" s="242" t="s">
        <v>15423</v>
      </c>
      <c r="D437" s="242" t="s">
        <v>3090</v>
      </c>
      <c r="E437" s="242" t="s">
        <v>877</v>
      </c>
      <c r="F437" s="242" t="s">
        <v>14357</v>
      </c>
      <c r="G437" s="242"/>
      <c r="H437" s="242" t="s">
        <v>2019</v>
      </c>
      <c r="I437" s="242" t="s">
        <v>2019</v>
      </c>
      <c r="J437" s="243" t="str">
        <f t="shared" si="13"/>
        <v>TinOMSA</v>
      </c>
      <c r="K437" s="243" t="str">
        <f t="shared" si="14"/>
        <v>TinOMSA</v>
      </c>
    </row>
    <row r="438" spans="1:11">
      <c r="A438" s="242" t="s">
        <v>1251</v>
      </c>
      <c r="B438" s="242" t="s">
        <v>15423</v>
      </c>
      <c r="C438" s="242" t="s">
        <v>15423</v>
      </c>
      <c r="D438" s="242" t="s">
        <v>3090</v>
      </c>
      <c r="E438" s="242" t="s">
        <v>877</v>
      </c>
      <c r="F438" s="242" t="s">
        <v>14357</v>
      </c>
      <c r="G438" s="242"/>
      <c r="H438" s="242" t="s">
        <v>2019</v>
      </c>
      <c r="I438" s="242" t="s">
        <v>2019</v>
      </c>
      <c r="J438" s="243" t="str">
        <f t="shared" si="13"/>
        <v>TinOperaciones Metalurgicas S.A.</v>
      </c>
      <c r="K438" s="243" t="str">
        <f t="shared" si="14"/>
        <v>TinOperaciones Metalurgicas S.A.</v>
      </c>
    </row>
    <row r="439" spans="1:11">
      <c r="A439" s="242" t="s">
        <v>1251</v>
      </c>
      <c r="B439" s="242" t="s">
        <v>15424</v>
      </c>
      <c r="C439" s="242" t="s">
        <v>15423</v>
      </c>
      <c r="D439" s="242" t="s">
        <v>3090</v>
      </c>
      <c r="E439" s="242" t="s">
        <v>877</v>
      </c>
      <c r="F439" s="242" t="s">
        <v>14357</v>
      </c>
      <c r="G439" s="242"/>
      <c r="H439" s="242" t="s">
        <v>2019</v>
      </c>
      <c r="I439" s="242" t="s">
        <v>2019</v>
      </c>
      <c r="J439" s="243" t="str">
        <f t="shared" si="13"/>
        <v>TinOperaciones Metalúrgicas S.A.</v>
      </c>
      <c r="K439" s="243" t="str">
        <f t="shared" si="14"/>
        <v>TinOperaciones Metalúrgicas S.A.</v>
      </c>
    </row>
    <row r="440" spans="1:11">
      <c r="A440" s="242" t="s">
        <v>1251</v>
      </c>
      <c r="B440" s="242" t="s">
        <v>14011</v>
      </c>
      <c r="C440" s="242" t="s">
        <v>14011</v>
      </c>
      <c r="D440" s="242" t="s">
        <v>1234</v>
      </c>
      <c r="E440" s="242" t="s">
        <v>14012</v>
      </c>
      <c r="F440" s="242" t="s">
        <v>14357</v>
      </c>
      <c r="G440" s="242"/>
      <c r="H440" s="242" t="s">
        <v>9105</v>
      </c>
      <c r="I440" s="242" t="s">
        <v>9105</v>
      </c>
      <c r="J440" s="243" t="str">
        <f t="shared" si="13"/>
        <v>TinPongpipat Company Limited</v>
      </c>
      <c r="K440" s="243" t="str">
        <f t="shared" si="14"/>
        <v>TinPongpipat Company Limited</v>
      </c>
    </row>
    <row r="441" spans="1:11">
      <c r="A441" s="242" t="s">
        <v>1251</v>
      </c>
      <c r="B441" s="242" t="s">
        <v>15425</v>
      </c>
      <c r="C441" s="242" t="s">
        <v>15425</v>
      </c>
      <c r="D441" s="242" t="s">
        <v>1226</v>
      </c>
      <c r="E441" s="242" t="s">
        <v>15426</v>
      </c>
      <c r="F441" s="242" t="s">
        <v>14357</v>
      </c>
      <c r="G441" s="242"/>
      <c r="H441" s="242" t="s">
        <v>15458</v>
      </c>
      <c r="I441" s="242" t="s">
        <v>6902</v>
      </c>
      <c r="J441" s="243" t="str">
        <f t="shared" si="13"/>
        <v>TinPrecious Minerals and Smelting Limited</v>
      </c>
      <c r="K441" s="243" t="str">
        <f t="shared" si="14"/>
        <v>TinPrecious Minerals and Smelting Limited</v>
      </c>
    </row>
    <row r="442" spans="1:11">
      <c r="A442" s="242" t="s">
        <v>1251</v>
      </c>
      <c r="B442" s="242" t="s">
        <v>2650</v>
      </c>
      <c r="C442" s="242" t="s">
        <v>2650</v>
      </c>
      <c r="D442" s="242" t="s">
        <v>1225</v>
      </c>
      <c r="E442" s="242" t="s">
        <v>1518</v>
      </c>
      <c r="F442" s="242" t="s">
        <v>14357</v>
      </c>
      <c r="G442" s="242"/>
      <c r="H442" s="242" t="s">
        <v>3108</v>
      </c>
      <c r="I442" s="242" t="s">
        <v>13917</v>
      </c>
      <c r="J442" s="243" t="str">
        <f t="shared" si="13"/>
        <v>TinPT Aries Kencana Sejahtera</v>
      </c>
      <c r="K442" s="243" t="str">
        <f t="shared" si="14"/>
        <v>TinPT Aries Kencana Sejahtera</v>
      </c>
    </row>
    <row r="443" spans="1:11">
      <c r="A443" s="242" t="s">
        <v>1251</v>
      </c>
      <c r="B443" s="242" t="s">
        <v>959</v>
      </c>
      <c r="C443" s="242" t="s">
        <v>959</v>
      </c>
      <c r="D443" s="242" t="s">
        <v>1225</v>
      </c>
      <c r="E443" s="242" t="s">
        <v>878</v>
      </c>
      <c r="F443" s="242" t="s">
        <v>14357</v>
      </c>
      <c r="G443" s="242"/>
      <c r="H443" s="242" t="s">
        <v>2015</v>
      </c>
      <c r="I443" s="242" t="s">
        <v>13917</v>
      </c>
      <c r="J443" s="243" t="str">
        <f t="shared" si="13"/>
        <v>TinPT Artha Cipta Langgeng</v>
      </c>
      <c r="K443" s="243" t="str">
        <f t="shared" si="14"/>
        <v>TinPT Artha Cipta Langgeng</v>
      </c>
    </row>
    <row r="444" spans="1:11">
      <c r="A444" s="242" t="s">
        <v>1251</v>
      </c>
      <c r="B444" s="242" t="s">
        <v>1544</v>
      </c>
      <c r="C444" s="242" t="s">
        <v>1544</v>
      </c>
      <c r="D444" s="242" t="s">
        <v>1225</v>
      </c>
      <c r="E444" s="242" t="s">
        <v>1545</v>
      </c>
      <c r="F444" s="242" t="s">
        <v>14357</v>
      </c>
      <c r="G444" s="242"/>
      <c r="H444" s="242" t="s">
        <v>2015</v>
      </c>
      <c r="I444" s="242" t="s">
        <v>13917</v>
      </c>
      <c r="J444" s="243" t="str">
        <f t="shared" si="13"/>
        <v>TinPT ATD Makmur Mandiri Jaya</v>
      </c>
      <c r="K444" s="243" t="str">
        <f t="shared" si="14"/>
        <v>TinPT ATD Makmur Mandiri Jaya</v>
      </c>
    </row>
    <row r="445" spans="1:11">
      <c r="A445" s="242" t="s">
        <v>1251</v>
      </c>
      <c r="B445" s="242" t="s">
        <v>960</v>
      </c>
      <c r="C445" s="242" t="s">
        <v>960</v>
      </c>
      <c r="D445" s="242" t="s">
        <v>1225</v>
      </c>
      <c r="E445" s="242" t="s">
        <v>879</v>
      </c>
      <c r="F445" s="242" t="s">
        <v>14357</v>
      </c>
      <c r="G445" s="242"/>
      <c r="H445" s="242" t="s">
        <v>2042</v>
      </c>
      <c r="I445" s="242" t="s">
        <v>13917</v>
      </c>
      <c r="J445" s="243" t="str">
        <f t="shared" si="13"/>
        <v>TinPT Babel Inti Perkasa</v>
      </c>
      <c r="K445" s="243" t="str">
        <f t="shared" si="14"/>
        <v>TinPT Babel Inti Perkasa</v>
      </c>
    </row>
    <row r="446" spans="1:11">
      <c r="A446" s="242" t="s">
        <v>1251</v>
      </c>
      <c r="B446" s="242" t="s">
        <v>15427</v>
      </c>
      <c r="C446" s="242" t="s">
        <v>15427</v>
      </c>
      <c r="D446" s="242" t="s">
        <v>1225</v>
      </c>
      <c r="E446" s="242" t="s">
        <v>15428</v>
      </c>
      <c r="F446" s="242" t="s">
        <v>14357</v>
      </c>
      <c r="G446" s="242"/>
      <c r="H446" s="242" t="s">
        <v>15459</v>
      </c>
      <c r="I446" s="242" t="s">
        <v>13917</v>
      </c>
      <c r="J446" s="243" t="str">
        <f t="shared" si="13"/>
        <v>TinPT Babel Surya Alam Lestari</v>
      </c>
      <c r="K446" s="243" t="str">
        <f t="shared" si="14"/>
        <v>TinPT Babel Surya Alam Lestari</v>
      </c>
    </row>
    <row r="447" spans="1:11">
      <c r="A447" s="242" t="s">
        <v>1251</v>
      </c>
      <c r="B447" s="242" t="s">
        <v>2639</v>
      </c>
      <c r="C447" s="242" t="s">
        <v>2639</v>
      </c>
      <c r="D447" s="242" t="s">
        <v>1225</v>
      </c>
      <c r="E447" s="242" t="s">
        <v>2640</v>
      </c>
      <c r="F447" s="242" t="s">
        <v>14357</v>
      </c>
      <c r="G447" s="242"/>
      <c r="H447" s="242" t="s">
        <v>14022</v>
      </c>
      <c r="I447" s="242" t="s">
        <v>13917</v>
      </c>
      <c r="J447" s="243" t="str">
        <f t="shared" si="13"/>
        <v>TinPT Bangka Prima Tin</v>
      </c>
      <c r="K447" s="243" t="str">
        <f t="shared" si="14"/>
        <v>TinPT Bangka Prima Tin</v>
      </c>
    </row>
    <row r="448" spans="1:11">
      <c r="A448" s="242" t="s">
        <v>1251</v>
      </c>
      <c r="B448" s="242" t="s">
        <v>14013</v>
      </c>
      <c r="C448" s="242" t="s">
        <v>14013</v>
      </c>
      <c r="D448" s="242" t="s">
        <v>1225</v>
      </c>
      <c r="E448" s="242" t="s">
        <v>14014</v>
      </c>
      <c r="F448" s="242" t="s">
        <v>14357</v>
      </c>
      <c r="G448" s="242"/>
      <c r="H448" s="242" t="s">
        <v>14023</v>
      </c>
      <c r="I448" s="242" t="s">
        <v>13917</v>
      </c>
      <c r="J448" s="243" t="str">
        <f t="shared" si="13"/>
        <v>TinPT Bangka Serumpun</v>
      </c>
      <c r="K448" s="243" t="str">
        <f t="shared" si="14"/>
        <v>TinPT Bangka Serumpun</v>
      </c>
    </row>
    <row r="449" spans="1:11">
      <c r="A449" s="242" t="s">
        <v>1251</v>
      </c>
      <c r="B449" s="242" t="s">
        <v>14013</v>
      </c>
      <c r="C449" s="242" t="s">
        <v>14013</v>
      </c>
      <c r="D449" s="242" t="s">
        <v>1225</v>
      </c>
      <c r="E449" s="242" t="s">
        <v>14014</v>
      </c>
      <c r="F449" s="242" t="s">
        <v>14357</v>
      </c>
      <c r="G449" s="242"/>
      <c r="H449" s="242" t="s">
        <v>14023</v>
      </c>
      <c r="I449" s="242" t="s">
        <v>13917</v>
      </c>
      <c r="J449" s="243" t="str">
        <f t="shared" si="13"/>
        <v>TinPT Bangka Serumpun</v>
      </c>
      <c r="K449" s="243" t="str">
        <f t="shared" si="14"/>
        <v>TinPT Bangka Serumpun</v>
      </c>
    </row>
    <row r="450" spans="1:11">
      <c r="A450" s="242" t="s">
        <v>1251</v>
      </c>
      <c r="B450" s="242" t="s">
        <v>697</v>
      </c>
      <c r="C450" s="242" t="s">
        <v>697</v>
      </c>
      <c r="D450" s="242" t="s">
        <v>1225</v>
      </c>
      <c r="E450" s="242" t="s">
        <v>880</v>
      </c>
      <c r="F450" s="242" t="s">
        <v>14357</v>
      </c>
      <c r="G450" s="242"/>
      <c r="H450" s="242" t="s">
        <v>2015</v>
      </c>
      <c r="I450" s="242" t="s">
        <v>13917</v>
      </c>
      <c r="J450" s="243" t="str">
        <f t="shared" si="13"/>
        <v>TinPT Bangka Tin Industry</v>
      </c>
      <c r="K450" s="243" t="str">
        <f t="shared" si="14"/>
        <v>TinPT Bangka Tin Industry</v>
      </c>
    </row>
    <row r="451" spans="1:11">
      <c r="A451" s="242" t="s">
        <v>1251</v>
      </c>
      <c r="B451" s="242" t="s">
        <v>14250</v>
      </c>
      <c r="C451" s="242" t="s">
        <v>14250</v>
      </c>
      <c r="D451" s="242" t="s">
        <v>1225</v>
      </c>
      <c r="E451" s="242" t="s">
        <v>881</v>
      </c>
      <c r="F451" s="242" t="s">
        <v>14357</v>
      </c>
      <c r="G451" s="242"/>
      <c r="H451" s="242" t="s">
        <v>14024</v>
      </c>
      <c r="I451" s="242" t="s">
        <v>13917</v>
      </c>
      <c r="J451" s="243" t="str">
        <f t="shared" si="13"/>
        <v>TinPT Belitung Industri Sejahtera</v>
      </c>
      <c r="K451" s="243" t="str">
        <f t="shared" si="14"/>
        <v>TinPT Belitung Industri Sejahtera</v>
      </c>
    </row>
    <row r="452" spans="1:11">
      <c r="A452" s="242" t="s">
        <v>1251</v>
      </c>
      <c r="B452" s="242" t="s">
        <v>716</v>
      </c>
      <c r="C452" s="242" t="s">
        <v>716</v>
      </c>
      <c r="D452" s="242" t="s">
        <v>1225</v>
      </c>
      <c r="E452" s="242" t="s">
        <v>882</v>
      </c>
      <c r="F452" s="242" t="s">
        <v>14357</v>
      </c>
      <c r="G452" s="242"/>
      <c r="H452" s="242" t="s">
        <v>2017</v>
      </c>
      <c r="I452" s="242" t="s">
        <v>13917</v>
      </c>
      <c r="J452" s="243" t="str">
        <f t="shared" si="13"/>
        <v>TinPT Bukit Timah</v>
      </c>
      <c r="K452" s="243" t="str">
        <f t="shared" si="14"/>
        <v>TinPT Bukit Timah</v>
      </c>
    </row>
    <row r="453" spans="1:11">
      <c r="A453" s="242" t="s">
        <v>1251</v>
      </c>
      <c r="B453" s="242" t="s">
        <v>698</v>
      </c>
      <c r="C453" s="242" t="s">
        <v>698</v>
      </c>
      <c r="D453" s="242" t="s">
        <v>1225</v>
      </c>
      <c r="E453" s="242" t="s">
        <v>883</v>
      </c>
      <c r="F453" s="242" t="s">
        <v>14357</v>
      </c>
      <c r="G453" s="242"/>
      <c r="H453" s="242" t="s">
        <v>2017</v>
      </c>
      <c r="I453" s="242" t="s">
        <v>13917</v>
      </c>
      <c r="J453" s="243" t="str">
        <f t="shared" si="13"/>
        <v>TinPT DS Jaya Abadi</v>
      </c>
      <c r="K453" s="243" t="str">
        <f t="shared" si="14"/>
        <v>TinPT DS Jaya Abadi</v>
      </c>
    </row>
    <row r="454" spans="1:11">
      <c r="A454" s="242" t="s">
        <v>1251</v>
      </c>
      <c r="B454" s="242" t="s">
        <v>45</v>
      </c>
      <c r="C454" s="242" t="s">
        <v>716</v>
      </c>
      <c r="D454" s="242" t="s">
        <v>1225</v>
      </c>
      <c r="E454" s="242" t="s">
        <v>882</v>
      </c>
      <c r="F454" s="242" t="s">
        <v>14357</v>
      </c>
      <c r="G454" s="242"/>
      <c r="H454" s="242" t="s">
        <v>2017</v>
      </c>
      <c r="I454" s="242" t="s">
        <v>13917</v>
      </c>
      <c r="J454" s="243" t="str">
        <f t="shared" ref="J454:J517" si="15">A454&amp;B454</f>
        <v>TinPT Indora Ermulti</v>
      </c>
      <c r="K454" s="243" t="str">
        <f t="shared" si="14"/>
        <v>TinPT Indora Ermulti</v>
      </c>
    </row>
    <row r="455" spans="1:11">
      <c r="A455" s="242" t="s">
        <v>1251</v>
      </c>
      <c r="B455" s="242" t="s">
        <v>2043</v>
      </c>
      <c r="C455" s="242" t="s">
        <v>716</v>
      </c>
      <c r="D455" s="242" t="s">
        <v>1225</v>
      </c>
      <c r="E455" s="242" t="s">
        <v>882</v>
      </c>
      <c r="F455" s="242" t="s">
        <v>14357</v>
      </c>
      <c r="G455" s="242"/>
      <c r="H455" s="242" t="s">
        <v>2017</v>
      </c>
      <c r="I455" s="242" t="s">
        <v>13917</v>
      </c>
      <c r="J455" s="243" t="str">
        <f t="shared" si="15"/>
        <v>TinPT Indra Eramult Logam Industri</v>
      </c>
      <c r="K455" s="243" t="str">
        <f t="shared" ref="K455:K518" si="16">A455&amp;B455</f>
        <v>TinPT Indra Eramult Logam Industri</v>
      </c>
    </row>
    <row r="456" spans="1:11">
      <c r="A456" s="242" t="s">
        <v>1251</v>
      </c>
      <c r="B456" s="242" t="s">
        <v>1546</v>
      </c>
      <c r="C456" s="242" t="s">
        <v>1546</v>
      </c>
      <c r="D456" s="242" t="s">
        <v>1225</v>
      </c>
      <c r="E456" s="242" t="s">
        <v>1547</v>
      </c>
      <c r="F456" s="242" t="s">
        <v>14357</v>
      </c>
      <c r="G456" s="242"/>
      <c r="H456" s="242" t="s">
        <v>2015</v>
      </c>
      <c r="I456" s="242" t="s">
        <v>13917</v>
      </c>
      <c r="J456" s="243" t="str">
        <f t="shared" si="15"/>
        <v>TinPT Inti Stania Prima</v>
      </c>
      <c r="K456" s="243" t="str">
        <f t="shared" si="16"/>
        <v>TinPT Inti Stania Prima</v>
      </c>
    </row>
    <row r="457" spans="1:11">
      <c r="A457" s="242" t="s">
        <v>1251</v>
      </c>
      <c r="B457" s="242" t="s">
        <v>699</v>
      </c>
      <c r="C457" s="242" t="s">
        <v>699</v>
      </c>
      <c r="D457" s="242" t="s">
        <v>1225</v>
      </c>
      <c r="E457" s="242" t="s">
        <v>884</v>
      </c>
      <c r="F457" s="242" t="s">
        <v>14357</v>
      </c>
      <c r="G457" s="242"/>
      <c r="H457" s="242" t="s">
        <v>2045</v>
      </c>
      <c r="I457" s="242" t="s">
        <v>2044</v>
      </c>
      <c r="J457" s="243" t="str">
        <f t="shared" si="15"/>
        <v>TinPT Karimun Mining</v>
      </c>
      <c r="K457" s="243" t="str">
        <f t="shared" si="16"/>
        <v>TinPT Karimun Mining</v>
      </c>
    </row>
    <row r="458" spans="1:11">
      <c r="A458" s="242" t="s">
        <v>1251</v>
      </c>
      <c r="B458" s="242" t="s">
        <v>2712</v>
      </c>
      <c r="C458" s="242" t="s">
        <v>2712</v>
      </c>
      <c r="D458" s="242" t="s">
        <v>1225</v>
      </c>
      <c r="E458" s="242" t="s">
        <v>2713</v>
      </c>
      <c r="F458" s="242" t="s">
        <v>14357</v>
      </c>
      <c r="G458" s="242"/>
      <c r="H458" s="242" t="s">
        <v>2015</v>
      </c>
      <c r="I458" s="242" t="s">
        <v>13917</v>
      </c>
      <c r="J458" s="243" t="str">
        <f t="shared" si="15"/>
        <v>TinPT Kijang Jaya Mandiri</v>
      </c>
      <c r="K458" s="243" t="str">
        <f t="shared" si="16"/>
        <v>TinPT Kijang Jaya Mandiri</v>
      </c>
    </row>
    <row r="459" spans="1:11">
      <c r="A459" s="242" t="s">
        <v>1251</v>
      </c>
      <c r="B459" s="242" t="s">
        <v>3110</v>
      </c>
      <c r="C459" s="242" t="s">
        <v>3110</v>
      </c>
      <c r="D459" s="242" t="s">
        <v>1225</v>
      </c>
      <c r="E459" s="242" t="s">
        <v>3111</v>
      </c>
      <c r="F459" s="242" t="s">
        <v>14357</v>
      </c>
      <c r="G459" s="242"/>
      <c r="H459" s="242" t="s">
        <v>14025</v>
      </c>
      <c r="I459" s="242" t="s">
        <v>13917</v>
      </c>
      <c r="J459" s="243" t="str">
        <f t="shared" si="15"/>
        <v>TinPT Menara Cipta Mulia</v>
      </c>
      <c r="K459" s="243" t="str">
        <f t="shared" si="16"/>
        <v>TinPT Menara Cipta Mulia</v>
      </c>
    </row>
    <row r="460" spans="1:11">
      <c r="A460" s="242" t="s">
        <v>1251</v>
      </c>
      <c r="B460" s="242" t="s">
        <v>717</v>
      </c>
      <c r="C460" s="242" t="s">
        <v>717</v>
      </c>
      <c r="D460" s="242" t="s">
        <v>1225</v>
      </c>
      <c r="E460" s="242" t="s">
        <v>885</v>
      </c>
      <c r="F460" s="242" t="s">
        <v>14357</v>
      </c>
      <c r="G460" s="242"/>
      <c r="H460" s="242" t="s">
        <v>2015</v>
      </c>
      <c r="I460" s="242" t="s">
        <v>13917</v>
      </c>
      <c r="J460" s="243" t="str">
        <f t="shared" si="15"/>
        <v>TinPT Mitra Stania Prima</v>
      </c>
      <c r="K460" s="243" t="str">
        <f t="shared" si="16"/>
        <v>TinPT Mitra Stania Prima</v>
      </c>
    </row>
    <row r="461" spans="1:11">
      <c r="A461" s="242" t="s">
        <v>1251</v>
      </c>
      <c r="B461" s="242" t="s">
        <v>1519</v>
      </c>
      <c r="C461" s="242" t="s">
        <v>1519</v>
      </c>
      <c r="D461" s="242" t="s">
        <v>1225</v>
      </c>
      <c r="E461" s="242" t="s">
        <v>1520</v>
      </c>
      <c r="F461" s="242" t="s">
        <v>14357</v>
      </c>
      <c r="G461" s="242"/>
      <c r="H461" s="242" t="s">
        <v>2015</v>
      </c>
      <c r="I461" s="242" t="s">
        <v>13917</v>
      </c>
      <c r="J461" s="243" t="str">
        <f t="shared" si="15"/>
        <v>TinPT Panca Mega Persada</v>
      </c>
      <c r="K461" s="243" t="str">
        <f t="shared" si="16"/>
        <v>TinPT Panca Mega Persada</v>
      </c>
    </row>
    <row r="462" spans="1:11">
      <c r="A462" s="242" t="s">
        <v>1251</v>
      </c>
      <c r="B462" s="242" t="s">
        <v>14293</v>
      </c>
      <c r="C462" s="242" t="s">
        <v>14293</v>
      </c>
      <c r="D462" s="242" t="s">
        <v>1225</v>
      </c>
      <c r="E462" s="242" t="s">
        <v>861</v>
      </c>
      <c r="F462" s="242" t="s">
        <v>14357</v>
      </c>
      <c r="G462" s="242"/>
      <c r="H462" s="242" t="s">
        <v>2016</v>
      </c>
      <c r="I462" s="242" t="s">
        <v>13917</v>
      </c>
      <c r="J462" s="243" t="str">
        <f t="shared" si="15"/>
        <v>TinPT Premium Tin Indonesia</v>
      </c>
      <c r="K462" s="243" t="str">
        <f t="shared" si="16"/>
        <v>TinPT Premium Tin Indonesia</v>
      </c>
    </row>
    <row r="463" spans="1:11">
      <c r="A463" s="242" t="s">
        <v>1251</v>
      </c>
      <c r="B463" s="242" t="s">
        <v>886</v>
      </c>
      <c r="C463" s="242" t="s">
        <v>886</v>
      </c>
      <c r="D463" s="242" t="s">
        <v>1225</v>
      </c>
      <c r="E463" s="242" t="s">
        <v>887</v>
      </c>
      <c r="F463" s="242" t="s">
        <v>14357</v>
      </c>
      <c r="G463" s="242"/>
      <c r="H463" s="242" t="s">
        <v>2017</v>
      </c>
      <c r="I463" s="242" t="s">
        <v>13917</v>
      </c>
      <c r="J463" s="243" t="str">
        <f t="shared" si="15"/>
        <v>TinPT Prima Timah Utama</v>
      </c>
      <c r="K463" s="243" t="str">
        <f t="shared" si="16"/>
        <v>TinPT Prima Timah Utama</v>
      </c>
    </row>
    <row r="464" spans="1:11">
      <c r="A464" s="242" t="s">
        <v>1251</v>
      </c>
      <c r="B464" s="242" t="s">
        <v>15429</v>
      </c>
      <c r="C464" s="242" t="s">
        <v>15429</v>
      </c>
      <c r="D464" s="242" t="s">
        <v>1225</v>
      </c>
      <c r="E464" s="242" t="s">
        <v>15430</v>
      </c>
      <c r="F464" s="242" t="s">
        <v>14357</v>
      </c>
      <c r="G464" s="242"/>
      <c r="H464" s="242" t="s">
        <v>15460</v>
      </c>
      <c r="I464" s="242" t="s">
        <v>13917</v>
      </c>
      <c r="J464" s="243" t="str">
        <f t="shared" si="15"/>
        <v>TinPT Rajawali Rimba Perkasa</v>
      </c>
      <c r="K464" s="243" t="str">
        <f t="shared" si="16"/>
        <v>TinPT Rajawali Rimba Perkasa</v>
      </c>
    </row>
    <row r="465" spans="1:11">
      <c r="A465" s="242" t="s">
        <v>1251</v>
      </c>
      <c r="B465" s="242" t="s">
        <v>15414</v>
      </c>
      <c r="C465" s="242" t="s">
        <v>15414</v>
      </c>
      <c r="D465" s="242" t="s">
        <v>1225</v>
      </c>
      <c r="E465" s="242" t="s">
        <v>2707</v>
      </c>
      <c r="F465" s="242" t="s">
        <v>14357</v>
      </c>
      <c r="G465" s="242"/>
      <c r="H465" s="242" t="s">
        <v>2017</v>
      </c>
      <c r="I465" s="242" t="s">
        <v>13917</v>
      </c>
      <c r="J465" s="243" t="str">
        <f t="shared" si="15"/>
        <v>TinPT Rajehan Ariq</v>
      </c>
      <c r="K465" s="243" t="str">
        <f t="shared" si="16"/>
        <v>TinPT Rajehan Ariq</v>
      </c>
    </row>
    <row r="466" spans="1:11">
      <c r="A466" s="242" t="s">
        <v>1251</v>
      </c>
      <c r="B466" s="242" t="s">
        <v>2567</v>
      </c>
      <c r="C466" s="242" t="s">
        <v>2567</v>
      </c>
      <c r="D466" s="242" t="s">
        <v>1225</v>
      </c>
      <c r="E466" s="242" t="s">
        <v>888</v>
      </c>
      <c r="F466" s="242" t="s">
        <v>14357</v>
      </c>
      <c r="G466" s="242"/>
      <c r="H466" s="242" t="s">
        <v>2015</v>
      </c>
      <c r="I466" s="242" t="s">
        <v>13917</v>
      </c>
      <c r="J466" s="243" t="str">
        <f t="shared" si="15"/>
        <v>TinPT Refined Bangka Tin</v>
      </c>
      <c r="K466" s="243" t="str">
        <f t="shared" si="16"/>
        <v>TinPT Refined Bangka Tin</v>
      </c>
    </row>
    <row r="467" spans="1:11">
      <c r="A467" s="242" t="s">
        <v>1251</v>
      </c>
      <c r="B467" s="242" t="s">
        <v>718</v>
      </c>
      <c r="C467" s="242" t="s">
        <v>718</v>
      </c>
      <c r="D467" s="242" t="s">
        <v>1225</v>
      </c>
      <c r="E467" s="242" t="s">
        <v>889</v>
      </c>
      <c r="F467" s="242" t="s">
        <v>14357</v>
      </c>
      <c r="G467" s="242"/>
      <c r="H467" s="242" t="s">
        <v>2017</v>
      </c>
      <c r="I467" s="242" t="s">
        <v>13917</v>
      </c>
      <c r="J467" s="243" t="str">
        <f t="shared" si="15"/>
        <v>TinPT Sariwiguna Binasentosa</v>
      </c>
      <c r="K467" s="243" t="str">
        <f t="shared" si="16"/>
        <v>TinPT Sariwiguna Binasentosa</v>
      </c>
    </row>
    <row r="468" spans="1:11">
      <c r="A468" s="242" t="s">
        <v>1251</v>
      </c>
      <c r="B468" s="242" t="s">
        <v>1284</v>
      </c>
      <c r="C468" s="242" t="s">
        <v>1284</v>
      </c>
      <c r="D468" s="242" t="s">
        <v>1225</v>
      </c>
      <c r="E468" s="242" t="s">
        <v>890</v>
      </c>
      <c r="F468" s="242" t="s">
        <v>14357</v>
      </c>
      <c r="G468" s="242"/>
      <c r="H468" s="242" t="s">
        <v>2017</v>
      </c>
      <c r="I468" s="242" t="s">
        <v>13917</v>
      </c>
      <c r="J468" s="243" t="str">
        <f t="shared" si="15"/>
        <v>TinPT Stanindo Inti Perkasa</v>
      </c>
      <c r="K468" s="243" t="str">
        <f t="shared" si="16"/>
        <v>TinPT Stanindo Inti Perkasa</v>
      </c>
    </row>
    <row r="469" spans="1:11">
      <c r="A469" s="242" t="s">
        <v>1251</v>
      </c>
      <c r="B469" s="242" t="s">
        <v>2676</v>
      </c>
      <c r="C469" s="242" t="s">
        <v>2676</v>
      </c>
      <c r="D469" s="242" t="s">
        <v>1225</v>
      </c>
      <c r="E469" s="242" t="s">
        <v>2677</v>
      </c>
      <c r="F469" s="242" t="s">
        <v>14357</v>
      </c>
      <c r="G469" s="242"/>
      <c r="H469" s="242" t="s">
        <v>14026</v>
      </c>
      <c r="I469" s="242" t="s">
        <v>13917</v>
      </c>
      <c r="J469" s="243" t="str">
        <f t="shared" si="15"/>
        <v>TinPT Sukses Inti Makmur</v>
      </c>
      <c r="K469" s="243" t="str">
        <f t="shared" si="16"/>
        <v>TinPT Sukses Inti Makmur</v>
      </c>
    </row>
    <row r="470" spans="1:11">
      <c r="A470" s="242" t="s">
        <v>1251</v>
      </c>
      <c r="B470" s="242" t="s">
        <v>1521</v>
      </c>
      <c r="C470" s="242" t="s">
        <v>1521</v>
      </c>
      <c r="D470" s="242" t="s">
        <v>1225</v>
      </c>
      <c r="E470" s="242" t="s">
        <v>1522</v>
      </c>
      <c r="F470" s="242" t="s">
        <v>14357</v>
      </c>
      <c r="G470" s="242"/>
      <c r="H470" s="242" t="s">
        <v>2017</v>
      </c>
      <c r="I470" s="242" t="s">
        <v>13917</v>
      </c>
      <c r="J470" s="243" t="str">
        <f t="shared" si="15"/>
        <v>TinPT Sumber Jaya Indah</v>
      </c>
      <c r="K470" s="243" t="str">
        <f t="shared" si="16"/>
        <v>TinPT Sumber Jaya Indah</v>
      </c>
    </row>
    <row r="471" spans="1:11">
      <c r="A471" s="242" t="s">
        <v>1251</v>
      </c>
      <c r="B471" s="242" t="s">
        <v>1149</v>
      </c>
      <c r="C471" s="242" t="s">
        <v>15420</v>
      </c>
      <c r="D471" s="242" t="s">
        <v>1225</v>
      </c>
      <c r="E471" s="242" t="s">
        <v>914</v>
      </c>
      <c r="F471" s="242" t="s">
        <v>14357</v>
      </c>
      <c r="G471" s="242"/>
      <c r="H471" s="242" t="s">
        <v>2047</v>
      </c>
      <c r="I471" s="242" t="s">
        <v>6797</v>
      </c>
      <c r="J471" s="243" t="str">
        <f t="shared" si="15"/>
        <v>TinPT Tambang Timah</v>
      </c>
      <c r="K471" s="243" t="str">
        <f t="shared" si="16"/>
        <v>TinPT Tambang Timah</v>
      </c>
    </row>
    <row r="472" spans="1:11">
      <c r="A472" s="242" t="s">
        <v>1251</v>
      </c>
      <c r="B472" s="242" t="s">
        <v>15420</v>
      </c>
      <c r="C472" s="242" t="s">
        <v>15420</v>
      </c>
      <c r="D472" s="242" t="s">
        <v>1225</v>
      </c>
      <c r="E472" s="242" t="s">
        <v>914</v>
      </c>
      <c r="F472" s="242" t="s">
        <v>14357</v>
      </c>
      <c r="G472" s="242"/>
      <c r="H472" s="242" t="s">
        <v>2047</v>
      </c>
      <c r="I472" s="242" t="s">
        <v>6797</v>
      </c>
      <c r="J472" s="243" t="str">
        <f t="shared" si="15"/>
        <v>TinPT Timah Tbk Kundur</v>
      </c>
      <c r="K472" s="243" t="str">
        <f t="shared" si="16"/>
        <v>TinPT Timah Tbk Kundur</v>
      </c>
    </row>
    <row r="473" spans="1:11">
      <c r="A473" s="242" t="s">
        <v>1251</v>
      </c>
      <c r="B473" s="242" t="s">
        <v>15419</v>
      </c>
      <c r="C473" s="242" t="s">
        <v>15419</v>
      </c>
      <c r="D473" s="242" t="s">
        <v>1225</v>
      </c>
      <c r="E473" s="242" t="s">
        <v>891</v>
      </c>
      <c r="F473" s="242" t="s">
        <v>14357</v>
      </c>
      <c r="G473" s="242"/>
      <c r="H473" s="242" t="s">
        <v>2049</v>
      </c>
      <c r="I473" s="242" t="s">
        <v>13917</v>
      </c>
      <c r="J473" s="243" t="str">
        <f t="shared" si="15"/>
        <v>TinPT Timah Tbk Mentok</v>
      </c>
      <c r="K473" s="243" t="str">
        <f t="shared" si="16"/>
        <v>TinPT Timah Tbk Mentok</v>
      </c>
    </row>
    <row r="474" spans="1:11">
      <c r="A474" s="242" t="s">
        <v>1251</v>
      </c>
      <c r="B474" s="242" t="s">
        <v>600</v>
      </c>
      <c r="C474" s="242" t="s">
        <v>600</v>
      </c>
      <c r="D474" s="242" t="s">
        <v>1225</v>
      </c>
      <c r="E474" s="242" t="s">
        <v>892</v>
      </c>
      <c r="F474" s="242" t="s">
        <v>14357</v>
      </c>
      <c r="G474" s="242"/>
      <c r="H474" s="242" t="s">
        <v>2017</v>
      </c>
      <c r="I474" s="242" t="s">
        <v>13917</v>
      </c>
      <c r="J474" s="243" t="str">
        <f t="shared" si="15"/>
        <v>TinPT Tinindo Inter Nusa</v>
      </c>
      <c r="K474" s="243" t="str">
        <f t="shared" si="16"/>
        <v>TinPT Tinindo Inter Nusa</v>
      </c>
    </row>
    <row r="475" spans="1:11">
      <c r="A475" s="242" t="s">
        <v>1251</v>
      </c>
      <c r="B475" s="242" t="s">
        <v>15431</v>
      </c>
      <c r="C475" s="242" t="s">
        <v>15431</v>
      </c>
      <c r="D475" s="242" t="s">
        <v>1225</v>
      </c>
      <c r="E475" s="242" t="s">
        <v>15432</v>
      </c>
      <c r="F475" s="242" t="s">
        <v>14357</v>
      </c>
      <c r="G475" s="242"/>
      <c r="H475" s="242" t="s">
        <v>15461</v>
      </c>
      <c r="I475" s="242" t="s">
        <v>6725</v>
      </c>
      <c r="J475" s="243" t="str">
        <f t="shared" si="15"/>
        <v>TinPT Tirus Putra Mandiri</v>
      </c>
      <c r="K475" s="243" t="str">
        <f t="shared" si="16"/>
        <v>TinPT Tirus Putra Mandiri</v>
      </c>
    </row>
    <row r="476" spans="1:11">
      <c r="A476" s="242" t="s">
        <v>1251</v>
      </c>
      <c r="B476" s="242" t="s">
        <v>2684</v>
      </c>
      <c r="C476" s="242" t="s">
        <v>2684</v>
      </c>
      <c r="D476" s="242" t="s">
        <v>1225</v>
      </c>
      <c r="E476" s="242" t="s">
        <v>2685</v>
      </c>
      <c r="F476" s="242" t="s">
        <v>14357</v>
      </c>
      <c r="G476" s="242"/>
      <c r="H476" s="242" t="s">
        <v>2983</v>
      </c>
      <c r="I476" s="242" t="s">
        <v>13917</v>
      </c>
      <c r="J476" s="243" t="str">
        <f t="shared" si="15"/>
        <v>TinPT Tommy Utama</v>
      </c>
      <c r="K476" s="243" t="str">
        <f t="shared" si="16"/>
        <v>TinPT Tommy Utama</v>
      </c>
    </row>
    <row r="477" spans="1:11">
      <c r="A477" s="242" t="s">
        <v>1251</v>
      </c>
      <c r="B477" s="242" t="s">
        <v>3222</v>
      </c>
      <c r="C477" s="242" t="s">
        <v>13322</v>
      </c>
      <c r="D477" s="242" t="s">
        <v>1216</v>
      </c>
      <c r="E477" s="242" t="s">
        <v>2072</v>
      </c>
      <c r="F477" s="242" t="s">
        <v>14357</v>
      </c>
      <c r="G477" s="242"/>
      <c r="H477" s="242" t="s">
        <v>1966</v>
      </c>
      <c r="I477" s="242" t="s">
        <v>2006</v>
      </c>
      <c r="J477" s="243" t="str">
        <f t="shared" si="15"/>
        <v>TinResind Ind e Com Ltda.</v>
      </c>
      <c r="K477" s="243" t="str">
        <f t="shared" si="16"/>
        <v>TinResind Ind e Com Ltda.</v>
      </c>
    </row>
    <row r="478" spans="1:11">
      <c r="A478" s="242" t="s">
        <v>1251</v>
      </c>
      <c r="B478" s="242" t="s">
        <v>13322</v>
      </c>
      <c r="C478" s="242" t="s">
        <v>13322</v>
      </c>
      <c r="D478" s="242" t="s">
        <v>1216</v>
      </c>
      <c r="E478" s="242" t="s">
        <v>2072</v>
      </c>
      <c r="F478" s="242" t="s">
        <v>14357</v>
      </c>
      <c r="G478" s="242"/>
      <c r="H478" s="242" t="s">
        <v>1966</v>
      </c>
      <c r="I478" s="242" t="s">
        <v>2006</v>
      </c>
      <c r="J478" s="243" t="str">
        <f t="shared" si="15"/>
        <v>TinResind Industria e Comercio Ltda.</v>
      </c>
      <c r="K478" s="243" t="str">
        <f t="shared" si="16"/>
        <v>TinResind Industria e Comercio Ltda.</v>
      </c>
    </row>
    <row r="479" spans="1:11">
      <c r="A479" s="242" t="s">
        <v>1251</v>
      </c>
      <c r="B479" s="242" t="s">
        <v>2653</v>
      </c>
      <c r="C479" s="242" t="s">
        <v>13322</v>
      </c>
      <c r="D479" s="242" t="s">
        <v>1216</v>
      </c>
      <c r="E479" s="242" t="s">
        <v>2072</v>
      </c>
      <c r="F479" s="242" t="s">
        <v>14357</v>
      </c>
      <c r="G479" s="242"/>
      <c r="H479" s="242" t="s">
        <v>1966</v>
      </c>
      <c r="I479" s="242" t="s">
        <v>2006</v>
      </c>
      <c r="J479" s="243" t="str">
        <f t="shared" si="15"/>
        <v>TinResind Indústria e Comércio Ltda.</v>
      </c>
      <c r="K479" s="243" t="str">
        <f t="shared" si="16"/>
        <v>TinResind Indústria e Comércio Ltda.</v>
      </c>
    </row>
    <row r="480" spans="1:11">
      <c r="A480" s="242" t="s">
        <v>1251</v>
      </c>
      <c r="B480" s="242" t="s">
        <v>893</v>
      </c>
      <c r="C480" s="242" t="s">
        <v>893</v>
      </c>
      <c r="D480" s="242" t="s">
        <v>3091</v>
      </c>
      <c r="E480" s="242" t="s">
        <v>894</v>
      </c>
      <c r="F480" s="242" t="s">
        <v>14357</v>
      </c>
      <c r="G480" s="242"/>
      <c r="H480" s="242" t="s">
        <v>15462</v>
      </c>
      <c r="I480" s="242" t="s">
        <v>1944</v>
      </c>
      <c r="J480" s="243" t="str">
        <f t="shared" si="15"/>
        <v>TinRui Da Hung</v>
      </c>
      <c r="K480" s="243" t="str">
        <f t="shared" si="16"/>
        <v>TinRui Da Hung</v>
      </c>
    </row>
    <row r="481" spans="1:11">
      <c r="A481" s="242" t="s">
        <v>1251</v>
      </c>
      <c r="B481" s="242" t="s">
        <v>2968</v>
      </c>
      <c r="C481" s="242" t="s">
        <v>2554</v>
      </c>
      <c r="D481" s="242" t="s">
        <v>1220</v>
      </c>
      <c r="E481" s="242" t="s">
        <v>868</v>
      </c>
      <c r="F481" s="242" t="s">
        <v>14357</v>
      </c>
      <c r="G481" s="242"/>
      <c r="H481" s="242" t="s">
        <v>2024</v>
      </c>
      <c r="I481" s="242" t="s">
        <v>15233</v>
      </c>
      <c r="J481" s="243" t="str">
        <f t="shared" si="15"/>
        <v>TinShunda Huichang Kam Tin Co., Ltd.</v>
      </c>
      <c r="K481" s="243" t="str">
        <f t="shared" si="16"/>
        <v>TinShunda Huichang Kam Tin Co., Ltd.</v>
      </c>
    </row>
    <row r="482" spans="1:11">
      <c r="A482" s="242" t="s">
        <v>1251</v>
      </c>
      <c r="B482" s="242" t="s">
        <v>2670</v>
      </c>
      <c r="C482" s="242" t="s">
        <v>2972</v>
      </c>
      <c r="D482" s="242" t="s">
        <v>1220</v>
      </c>
      <c r="E482" s="242" t="s">
        <v>899</v>
      </c>
      <c r="F482" s="242" t="s">
        <v>14357</v>
      </c>
      <c r="G482" s="242"/>
      <c r="H482" s="242" t="s">
        <v>3109</v>
      </c>
      <c r="I482" s="242" t="s">
        <v>15242</v>
      </c>
      <c r="J482" s="243" t="str">
        <f t="shared" si="15"/>
        <v>TinSmelting Branch of Yunnan Tin Company Ltd</v>
      </c>
      <c r="K482" s="243" t="str">
        <f t="shared" si="16"/>
        <v>TinSmelting Branch of Yunnan Tin Company Ltd</v>
      </c>
    </row>
    <row r="483" spans="1:11">
      <c r="A483" s="242" t="s">
        <v>1251</v>
      </c>
      <c r="B483" s="242" t="s">
        <v>2572</v>
      </c>
      <c r="C483" s="242" t="s">
        <v>2572</v>
      </c>
      <c r="D483" s="242" t="s">
        <v>1216</v>
      </c>
      <c r="E483" s="242" t="s">
        <v>895</v>
      </c>
      <c r="F483" s="242" t="s">
        <v>14357</v>
      </c>
      <c r="G483" s="242"/>
      <c r="H483" s="242" t="s">
        <v>2050</v>
      </c>
      <c r="I483" s="242" t="s">
        <v>1916</v>
      </c>
      <c r="J483" s="243" t="str">
        <f t="shared" si="15"/>
        <v>TinSoft Metais Ltda.</v>
      </c>
      <c r="K483" s="243" t="str">
        <f t="shared" si="16"/>
        <v>TinSoft Metais Ltda.</v>
      </c>
    </row>
    <row r="484" spans="1:11">
      <c r="A484" s="242" t="s">
        <v>1251</v>
      </c>
      <c r="B484" s="242" t="s">
        <v>3225</v>
      </c>
      <c r="C484" s="242" t="s">
        <v>3225</v>
      </c>
      <c r="D484" s="242" t="s">
        <v>1216</v>
      </c>
      <c r="E484" s="242" t="s">
        <v>3226</v>
      </c>
      <c r="F484" s="242" t="s">
        <v>14357</v>
      </c>
      <c r="G484" s="242"/>
      <c r="H484" s="242" t="s">
        <v>3238</v>
      </c>
      <c r="I484" s="242" t="s">
        <v>1916</v>
      </c>
      <c r="J484" s="243" t="str">
        <f t="shared" si="15"/>
        <v>TinSuper Ligas</v>
      </c>
      <c r="K484" s="243" t="str">
        <f t="shared" si="16"/>
        <v>TinSuper Ligas</v>
      </c>
    </row>
    <row r="485" spans="1:11">
      <c r="A485" s="242" t="s">
        <v>1251</v>
      </c>
      <c r="B485" s="242" t="s">
        <v>15433</v>
      </c>
      <c r="C485" s="242" t="s">
        <v>15433</v>
      </c>
      <c r="D485" s="242" t="s">
        <v>1008</v>
      </c>
      <c r="E485" s="242" t="s">
        <v>15434</v>
      </c>
      <c r="F485" s="242" t="s">
        <v>14357</v>
      </c>
      <c r="G485" s="242"/>
      <c r="H485" s="242" t="s">
        <v>15463</v>
      </c>
      <c r="I485" s="242" t="s">
        <v>13006</v>
      </c>
      <c r="J485" s="243" t="str">
        <f t="shared" si="15"/>
        <v>TinThai Nguyen Mining and Metallurgy Co., Ltd.</v>
      </c>
      <c r="K485" s="243" t="str">
        <f t="shared" si="16"/>
        <v>TinThai Nguyen Mining and Metallurgy Co., Ltd.</v>
      </c>
    </row>
    <row r="486" spans="1:11">
      <c r="A486" s="242" t="s">
        <v>1251</v>
      </c>
      <c r="B486" s="242" t="s">
        <v>46</v>
      </c>
      <c r="C486" s="242" t="s">
        <v>1148</v>
      </c>
      <c r="D486" s="242" t="s">
        <v>1004</v>
      </c>
      <c r="E486" s="242" t="s">
        <v>896</v>
      </c>
      <c r="F486" s="242" t="s">
        <v>14357</v>
      </c>
      <c r="G486" s="242"/>
      <c r="H486" s="242" t="s">
        <v>2051</v>
      </c>
      <c r="I486" s="242" t="s">
        <v>2052</v>
      </c>
      <c r="J486" s="243" t="str">
        <f t="shared" si="15"/>
        <v>TinThai Solder Industry Corp., Ltd.</v>
      </c>
      <c r="K486" s="243" t="str">
        <f t="shared" si="16"/>
        <v>TinThai Solder Industry Corp., Ltd.</v>
      </c>
    </row>
    <row r="487" spans="1:11">
      <c r="A487" s="242" t="s">
        <v>1251</v>
      </c>
      <c r="B487" s="242" t="s">
        <v>2053</v>
      </c>
      <c r="C487" s="242" t="s">
        <v>1148</v>
      </c>
      <c r="D487" s="242" t="s">
        <v>1004</v>
      </c>
      <c r="E487" s="242" t="s">
        <v>896</v>
      </c>
      <c r="F487" s="242" t="s">
        <v>14357</v>
      </c>
      <c r="G487" s="242"/>
      <c r="H487" s="242" t="s">
        <v>2051</v>
      </c>
      <c r="I487" s="242" t="s">
        <v>2052</v>
      </c>
      <c r="J487" s="243" t="str">
        <f t="shared" si="15"/>
        <v>TinThailand Smelting &amp; Refining Co Ltd</v>
      </c>
      <c r="K487" s="243" t="str">
        <f t="shared" si="16"/>
        <v>TinThailand Smelting &amp; Refining Co Ltd</v>
      </c>
    </row>
    <row r="488" spans="1:11">
      <c r="A488" s="242" t="s">
        <v>1251</v>
      </c>
      <c r="B488" s="242" t="s">
        <v>1148</v>
      </c>
      <c r="C488" s="242" t="s">
        <v>1148</v>
      </c>
      <c r="D488" s="242" t="s">
        <v>1004</v>
      </c>
      <c r="E488" s="242" t="s">
        <v>896</v>
      </c>
      <c r="F488" s="242" t="s">
        <v>14357</v>
      </c>
      <c r="G488" s="242"/>
      <c r="H488" s="242" t="s">
        <v>2051</v>
      </c>
      <c r="I488" s="242" t="s">
        <v>2052</v>
      </c>
      <c r="J488" s="243" t="str">
        <f t="shared" si="15"/>
        <v>TinThaisarco</v>
      </c>
      <c r="K488" s="243" t="str">
        <f t="shared" si="16"/>
        <v>TinThaisarco</v>
      </c>
    </row>
    <row r="489" spans="1:11">
      <c r="A489" s="242" t="s">
        <v>1251</v>
      </c>
      <c r="B489" s="242" t="s">
        <v>2056</v>
      </c>
      <c r="C489" s="242" t="s">
        <v>2054</v>
      </c>
      <c r="D489" s="242" t="s">
        <v>1220</v>
      </c>
      <c r="E489" s="242" t="s">
        <v>2055</v>
      </c>
      <c r="F489" s="242" t="s">
        <v>14357</v>
      </c>
      <c r="G489" s="242"/>
      <c r="H489" s="242" t="s">
        <v>3109</v>
      </c>
      <c r="I489" s="242" t="s">
        <v>15242</v>
      </c>
      <c r="J489" s="243" t="str">
        <f t="shared" si="15"/>
        <v>TinThe Gejiu cloud new colored electrolytic</v>
      </c>
      <c r="K489" s="243" t="str">
        <f t="shared" si="16"/>
        <v>TinThe Gejiu cloud new colored electrolytic</v>
      </c>
    </row>
    <row r="490" spans="1:11">
      <c r="A490" s="242" t="s">
        <v>1251</v>
      </c>
      <c r="B490" s="242" t="s">
        <v>47</v>
      </c>
      <c r="C490" s="242" t="s">
        <v>2972</v>
      </c>
      <c r="D490" s="242" t="s">
        <v>1220</v>
      </c>
      <c r="E490" s="242" t="s">
        <v>899</v>
      </c>
      <c r="F490" s="242" t="s">
        <v>14357</v>
      </c>
      <c r="G490" s="242"/>
      <c r="H490" s="242" t="s">
        <v>3109</v>
      </c>
      <c r="I490" s="242" t="s">
        <v>15242</v>
      </c>
      <c r="J490" s="243" t="str">
        <f t="shared" si="15"/>
        <v>TinTin Products Manufacturing Co.LTD. of YTCL</v>
      </c>
      <c r="K490" s="243" t="str">
        <f t="shared" si="16"/>
        <v>TinTin Products Manufacturing Co.LTD. of YTCL</v>
      </c>
    </row>
    <row r="491" spans="1:11">
      <c r="A491" s="242" t="s">
        <v>1251</v>
      </c>
      <c r="B491" s="242" t="s">
        <v>14296</v>
      </c>
      <c r="C491" s="242" t="s">
        <v>14296</v>
      </c>
      <c r="D491" s="242" t="s">
        <v>3092</v>
      </c>
      <c r="E491" s="242" t="s">
        <v>14297</v>
      </c>
      <c r="F491" s="242" t="s">
        <v>14357</v>
      </c>
      <c r="G491" s="242"/>
      <c r="H491" s="242" t="s">
        <v>14298</v>
      </c>
      <c r="I491" s="242" t="s">
        <v>1983</v>
      </c>
      <c r="J491" s="243" t="str">
        <f t="shared" si="15"/>
        <v>TinTin Technology &amp; Refining</v>
      </c>
      <c r="K491" s="243" t="str">
        <f t="shared" si="16"/>
        <v>TinTin Technology &amp; Refining</v>
      </c>
    </row>
    <row r="492" spans="1:11">
      <c r="A492" s="242" t="s">
        <v>1251</v>
      </c>
      <c r="B492" s="242" t="s">
        <v>2035</v>
      </c>
      <c r="C492" s="242" t="s">
        <v>13318</v>
      </c>
      <c r="D492" s="242" t="s">
        <v>1216</v>
      </c>
      <c r="E492" s="242" t="s">
        <v>872</v>
      </c>
      <c r="F492" s="242" t="s">
        <v>14357</v>
      </c>
      <c r="G492" s="242"/>
      <c r="H492" s="242" t="s">
        <v>2034</v>
      </c>
      <c r="I492" s="242" t="s">
        <v>1916</v>
      </c>
      <c r="J492" s="243" t="str">
        <f t="shared" si="15"/>
        <v>TinToboca/ Paranapenema</v>
      </c>
      <c r="K492" s="243" t="str">
        <f t="shared" si="16"/>
        <v>TinToboca/ Paranapenema</v>
      </c>
    </row>
    <row r="493" spans="1:11">
      <c r="A493" s="242" t="s">
        <v>1251</v>
      </c>
      <c r="B493" s="242" t="s">
        <v>2069</v>
      </c>
      <c r="C493" s="242" t="s">
        <v>2069</v>
      </c>
      <c r="D493" s="242" t="s">
        <v>1008</v>
      </c>
      <c r="E493" s="242" t="s">
        <v>2070</v>
      </c>
      <c r="F493" s="242" t="s">
        <v>14357</v>
      </c>
      <c r="G493" s="242"/>
      <c r="H493" s="242" t="s">
        <v>2071</v>
      </c>
      <c r="I493" s="242" t="s">
        <v>13028</v>
      </c>
      <c r="J493" s="243" t="str">
        <f t="shared" si="15"/>
        <v>TinTuyen Quang Non-Ferrous Metals Joint Stock Company</v>
      </c>
      <c r="K493" s="243" t="str">
        <f t="shared" si="16"/>
        <v>TinTuyen Quang Non-Ferrous Metals Joint Stock Company</v>
      </c>
    </row>
    <row r="494" spans="1:11">
      <c r="A494" s="242" t="s">
        <v>1251</v>
      </c>
      <c r="B494" s="242" t="s">
        <v>2671</v>
      </c>
      <c r="C494" s="242" t="s">
        <v>15420</v>
      </c>
      <c r="D494" s="242" t="s">
        <v>1225</v>
      </c>
      <c r="E494" s="242" t="s">
        <v>914</v>
      </c>
      <c r="F494" s="242" t="s">
        <v>14357</v>
      </c>
      <c r="G494" s="242"/>
      <c r="H494" s="242" t="s">
        <v>2047</v>
      </c>
      <c r="I494" s="242" t="s">
        <v>6797</v>
      </c>
      <c r="J494" s="243" t="str">
        <f t="shared" si="15"/>
        <v>TinUnit Timah Kundur PT Tambang</v>
      </c>
      <c r="K494" s="243" t="str">
        <f t="shared" si="16"/>
        <v>TinUnit Timah Kundur PT Tambang</v>
      </c>
    </row>
    <row r="495" spans="1:11">
      <c r="A495" s="242" t="s">
        <v>1251</v>
      </c>
      <c r="B495" s="242" t="s">
        <v>3227</v>
      </c>
      <c r="C495" s="242" t="s">
        <v>3227</v>
      </c>
      <c r="D495" s="242" t="s">
        <v>1216</v>
      </c>
      <c r="E495" s="242" t="s">
        <v>897</v>
      </c>
      <c r="F495" s="242" t="s">
        <v>14357</v>
      </c>
      <c r="G495" s="242"/>
      <c r="H495" s="242" t="s">
        <v>2014</v>
      </c>
      <c r="I495" s="242" t="s">
        <v>2020</v>
      </c>
      <c r="J495" s="243" t="str">
        <f t="shared" si="15"/>
        <v>TinWhite Solder Metalurgia e Mineracao Ltda.</v>
      </c>
      <c r="K495" s="243" t="str">
        <f t="shared" si="16"/>
        <v>TinWhite Solder Metalurgia e Mineracao Ltda.</v>
      </c>
    </row>
    <row r="496" spans="1:11">
      <c r="A496" s="242" t="s">
        <v>1251</v>
      </c>
      <c r="B496" s="242" t="s">
        <v>54</v>
      </c>
      <c r="C496" s="242" t="s">
        <v>3227</v>
      </c>
      <c r="D496" s="242" t="s">
        <v>1216</v>
      </c>
      <c r="E496" s="242" t="s">
        <v>897</v>
      </c>
      <c r="F496" s="242" t="s">
        <v>14357</v>
      </c>
      <c r="G496" s="242"/>
      <c r="H496" s="242" t="s">
        <v>2014</v>
      </c>
      <c r="I496" s="242" t="s">
        <v>2020</v>
      </c>
      <c r="J496" s="243" t="str">
        <f t="shared" si="15"/>
        <v>TinWhite Solder Metalurgia e Mineração Ltda.</v>
      </c>
      <c r="K496" s="243" t="str">
        <f t="shared" si="16"/>
        <v>TinWhite Solder Metalurgia e Mineração Ltda.</v>
      </c>
    </row>
    <row r="497" spans="1:11">
      <c r="A497" s="242" t="s">
        <v>1251</v>
      </c>
      <c r="B497" s="242" t="s">
        <v>2058</v>
      </c>
      <c r="C497" s="242" t="s">
        <v>3227</v>
      </c>
      <c r="D497" s="242" t="s">
        <v>1216</v>
      </c>
      <c r="E497" s="242" t="s">
        <v>897</v>
      </c>
      <c r="F497" s="242" t="s">
        <v>14357</v>
      </c>
      <c r="G497" s="242"/>
      <c r="H497" s="242" t="s">
        <v>2014</v>
      </c>
      <c r="I497" s="242" t="s">
        <v>2020</v>
      </c>
      <c r="J497" s="243" t="str">
        <f t="shared" si="15"/>
        <v>TinWhite Solder Metalurgica</v>
      </c>
      <c r="K497" s="243" t="str">
        <f t="shared" si="16"/>
        <v>TinWhite Solder Metalurgica</v>
      </c>
    </row>
    <row r="498" spans="1:11">
      <c r="A498" s="242" t="s">
        <v>1251</v>
      </c>
      <c r="B498" s="242" t="s">
        <v>2030</v>
      </c>
      <c r="C498" s="242" t="s">
        <v>1457</v>
      </c>
      <c r="D498" s="242" t="s">
        <v>1220</v>
      </c>
      <c r="E498" s="242" t="s">
        <v>870</v>
      </c>
      <c r="F498" s="242" t="s">
        <v>14357</v>
      </c>
      <c r="G498" s="242"/>
      <c r="H498" s="242" t="s">
        <v>2026</v>
      </c>
      <c r="I498" s="242" t="s">
        <v>15217</v>
      </c>
      <c r="J498" s="243" t="str">
        <f t="shared" si="15"/>
        <v>TinXiHai - Liuzhou China Tin Group Co ltd</v>
      </c>
      <c r="K498" s="243" t="str">
        <f t="shared" si="16"/>
        <v>TinXiHai - Liuzhou China Tin Group Co ltd</v>
      </c>
    </row>
    <row r="499" spans="1:11">
      <c r="A499" s="242" t="s">
        <v>1251</v>
      </c>
      <c r="B499" s="242" t="s">
        <v>1140</v>
      </c>
      <c r="C499" s="242" t="s">
        <v>2972</v>
      </c>
      <c r="D499" s="242" t="s">
        <v>1220</v>
      </c>
      <c r="E499" s="242" t="s">
        <v>899</v>
      </c>
      <c r="F499" s="242" t="s">
        <v>14357</v>
      </c>
      <c r="G499" s="242"/>
      <c r="H499" s="242" t="s">
        <v>3109</v>
      </c>
      <c r="I499" s="242" t="s">
        <v>15242</v>
      </c>
      <c r="J499" s="243" t="str">
        <f t="shared" si="15"/>
        <v>TinYTCL</v>
      </c>
      <c r="K499" s="243" t="str">
        <f t="shared" si="16"/>
        <v>TinYTCL</v>
      </c>
    </row>
    <row r="500" spans="1:11">
      <c r="A500" s="242" t="s">
        <v>1251</v>
      </c>
      <c r="B500" s="242" t="s">
        <v>2057</v>
      </c>
      <c r="C500" s="242" t="s">
        <v>2054</v>
      </c>
      <c r="D500" s="242" t="s">
        <v>1220</v>
      </c>
      <c r="E500" s="242" t="s">
        <v>2055</v>
      </c>
      <c r="F500" s="242" t="s">
        <v>14357</v>
      </c>
      <c r="G500" s="242"/>
      <c r="H500" s="242" t="s">
        <v>3109</v>
      </c>
      <c r="I500" s="242" t="s">
        <v>15242</v>
      </c>
      <c r="J500" s="243" t="str">
        <f t="shared" si="15"/>
        <v>TinYunan Gejiu Yunxin Electrolyze Limited</v>
      </c>
      <c r="K500" s="243" t="str">
        <f t="shared" si="16"/>
        <v>TinYunan Gejiu Yunxin Electrolyze Limited</v>
      </c>
    </row>
    <row r="501" spans="1:11">
      <c r="A501" s="242" t="s">
        <v>1251</v>
      </c>
      <c r="B501" s="242" t="s">
        <v>2059</v>
      </c>
      <c r="C501" s="242" t="s">
        <v>2578</v>
      </c>
      <c r="D501" s="242" t="s">
        <v>1220</v>
      </c>
      <c r="E501" s="242" t="s">
        <v>898</v>
      </c>
      <c r="F501" s="242" t="s">
        <v>14357</v>
      </c>
      <c r="G501" s="242"/>
      <c r="H501" s="242" t="s">
        <v>3109</v>
      </c>
      <c r="I501" s="242" t="s">
        <v>15242</v>
      </c>
      <c r="J501" s="243" t="str">
        <f t="shared" si="15"/>
        <v>TinYunnan Adventure Co., Ltd.</v>
      </c>
      <c r="K501" s="243" t="str">
        <f t="shared" si="16"/>
        <v>TinYunnan Adventure Co., Ltd.</v>
      </c>
    </row>
    <row r="502" spans="1:11">
      <c r="A502" s="242" t="s">
        <v>1251</v>
      </c>
      <c r="B502" s="242" t="s">
        <v>2672</v>
      </c>
      <c r="C502" s="242" t="s">
        <v>2578</v>
      </c>
      <c r="D502" s="242" t="s">
        <v>1220</v>
      </c>
      <c r="E502" s="242" t="s">
        <v>898</v>
      </c>
      <c r="F502" s="242" t="s">
        <v>14357</v>
      </c>
      <c r="G502" s="242"/>
      <c r="H502" s="242" t="s">
        <v>3109</v>
      </c>
      <c r="I502" s="242" t="s">
        <v>15242</v>
      </c>
      <c r="J502" s="243" t="str">
        <f t="shared" si="15"/>
        <v>TinYunnan Chengfeng</v>
      </c>
      <c r="K502" s="243" t="str">
        <f t="shared" si="16"/>
        <v>TinYunnan Chengfeng</v>
      </c>
    </row>
    <row r="503" spans="1:11">
      <c r="A503" s="242" t="s">
        <v>1251</v>
      </c>
      <c r="B503" s="242" t="s">
        <v>2578</v>
      </c>
      <c r="C503" s="242" t="s">
        <v>2578</v>
      </c>
      <c r="D503" s="242" t="s">
        <v>1220</v>
      </c>
      <c r="E503" s="242" t="s">
        <v>898</v>
      </c>
      <c r="F503" s="242" t="s">
        <v>14357</v>
      </c>
      <c r="G503" s="242"/>
      <c r="H503" s="242" t="s">
        <v>3109</v>
      </c>
      <c r="I503" s="242" t="s">
        <v>15242</v>
      </c>
      <c r="J503" s="243" t="str">
        <f t="shared" si="15"/>
        <v>TinYunnan Chengfeng Non-ferrous Metals Co., Ltd.</v>
      </c>
      <c r="K503" s="243" t="str">
        <f t="shared" si="16"/>
        <v>TinYunnan Chengfeng Non-ferrous Metals Co., Ltd.</v>
      </c>
    </row>
    <row r="504" spans="1:11">
      <c r="A504" s="242" t="s">
        <v>1251</v>
      </c>
      <c r="B504" s="242" t="s">
        <v>2966</v>
      </c>
      <c r="C504" s="242" t="s">
        <v>2054</v>
      </c>
      <c r="D504" s="242" t="s">
        <v>1220</v>
      </c>
      <c r="E504" s="242" t="s">
        <v>2055</v>
      </c>
      <c r="F504" s="242" t="s">
        <v>14357</v>
      </c>
      <c r="G504" s="242"/>
      <c r="H504" s="242" t="s">
        <v>3109</v>
      </c>
      <c r="I504" s="242" t="s">
        <v>15242</v>
      </c>
      <c r="J504" s="243" t="str">
        <f t="shared" si="15"/>
        <v>TinYunNan Gejiu Yunxin Electrolyze Limited</v>
      </c>
      <c r="K504" s="243" t="str">
        <f t="shared" si="16"/>
        <v>TinYunNan Gejiu Yunxin Electrolyze Limited</v>
      </c>
    </row>
    <row r="505" spans="1:11">
      <c r="A505" s="242" t="s">
        <v>1251</v>
      </c>
      <c r="B505" s="242" t="s">
        <v>14400</v>
      </c>
      <c r="C505" s="242" t="s">
        <v>2023</v>
      </c>
      <c r="D505" s="242" t="s">
        <v>1220</v>
      </c>
      <c r="E505" s="242" t="s">
        <v>867</v>
      </c>
      <c r="F505" s="242" t="s">
        <v>14357</v>
      </c>
      <c r="G505" s="242"/>
      <c r="H505" s="242" t="s">
        <v>3109</v>
      </c>
      <c r="I505" s="242" t="s">
        <v>15242</v>
      </c>
      <c r="J505" s="243" t="str">
        <f t="shared" si="15"/>
        <v>TinYunnan Gejiu Zili Metallurgy Co. Ltd.</v>
      </c>
      <c r="K505" s="243" t="str">
        <f t="shared" si="16"/>
        <v>TinYunnan Gejiu Zili Metallurgy Co. Ltd.</v>
      </c>
    </row>
    <row r="506" spans="1:11">
      <c r="A506" s="242" t="s">
        <v>1251</v>
      </c>
      <c r="B506" s="242" t="s">
        <v>3228</v>
      </c>
      <c r="C506" s="242" t="s">
        <v>2578</v>
      </c>
      <c r="D506" s="242" t="s">
        <v>1220</v>
      </c>
      <c r="E506" s="242" t="s">
        <v>898</v>
      </c>
      <c r="F506" s="242" t="s">
        <v>14357</v>
      </c>
      <c r="G506" s="242"/>
      <c r="H506" s="242" t="s">
        <v>3109</v>
      </c>
      <c r="I506" s="242" t="s">
        <v>15242</v>
      </c>
      <c r="J506" s="243" t="str">
        <f t="shared" si="15"/>
        <v>TinYunnan ride non-ferrous metal co., LTD</v>
      </c>
      <c r="K506" s="243" t="str">
        <f t="shared" si="16"/>
        <v>TinYunnan ride non-ferrous metal co., LTD</v>
      </c>
    </row>
    <row r="507" spans="1:11">
      <c r="A507" s="242" t="s">
        <v>1251</v>
      </c>
      <c r="B507" s="242" t="s">
        <v>2972</v>
      </c>
      <c r="C507" s="242" t="s">
        <v>2972</v>
      </c>
      <c r="D507" s="242" t="s">
        <v>1220</v>
      </c>
      <c r="E507" s="242" t="s">
        <v>899</v>
      </c>
      <c r="F507" s="242" t="s">
        <v>14357</v>
      </c>
      <c r="G507" s="242"/>
      <c r="H507" s="242" t="s">
        <v>3109</v>
      </c>
      <c r="I507" s="242" t="s">
        <v>15242</v>
      </c>
      <c r="J507" s="243" t="str">
        <f t="shared" si="15"/>
        <v>TinYunnan Tin Company Limited</v>
      </c>
      <c r="K507" s="243" t="str">
        <f t="shared" si="16"/>
        <v>TinYunnan Tin Company Limited</v>
      </c>
    </row>
    <row r="508" spans="1:11">
      <c r="A508" s="242" t="s">
        <v>1251</v>
      </c>
      <c r="B508" s="242" t="s">
        <v>55</v>
      </c>
      <c r="C508" s="242" t="s">
        <v>2972</v>
      </c>
      <c r="D508" s="242" t="s">
        <v>1220</v>
      </c>
      <c r="E508" s="242" t="s">
        <v>899</v>
      </c>
      <c r="F508" s="242" t="s">
        <v>14357</v>
      </c>
      <c r="G508" s="242"/>
      <c r="H508" s="242" t="s">
        <v>3109</v>
      </c>
      <c r="I508" s="242" t="s">
        <v>15242</v>
      </c>
      <c r="J508" s="243" t="str">
        <f t="shared" si="15"/>
        <v>TinYunnan Tin Company, Ltd.</v>
      </c>
      <c r="K508" s="243" t="str">
        <f t="shared" si="16"/>
        <v>TinYunnan Tin Company, Ltd.</v>
      </c>
    </row>
    <row r="509" spans="1:11">
      <c r="A509" s="242" t="s">
        <v>1251</v>
      </c>
      <c r="B509" s="242" t="s">
        <v>2060</v>
      </c>
      <c r="C509" s="242" t="s">
        <v>2578</v>
      </c>
      <c r="D509" s="242" t="s">
        <v>1220</v>
      </c>
      <c r="E509" s="242" t="s">
        <v>898</v>
      </c>
      <c r="F509" s="242" t="s">
        <v>14357</v>
      </c>
      <c r="G509" s="242"/>
      <c r="H509" s="242" t="s">
        <v>3109</v>
      </c>
      <c r="I509" s="242" t="s">
        <v>15242</v>
      </c>
      <c r="J509" s="243" t="str">
        <f t="shared" si="15"/>
        <v>TinYunnan wind Nonferrous Metals Co., Ltd.</v>
      </c>
      <c r="K509" s="243" t="str">
        <f t="shared" si="16"/>
        <v>TinYunnan wind Nonferrous Metals Co., Ltd.</v>
      </c>
    </row>
    <row r="510" spans="1:11">
      <c r="A510" s="242" t="s">
        <v>1251</v>
      </c>
      <c r="B510" s="242" t="s">
        <v>3229</v>
      </c>
      <c r="C510" s="242" t="s">
        <v>2972</v>
      </c>
      <c r="D510" s="242" t="s">
        <v>1220</v>
      </c>
      <c r="E510" s="242" t="s">
        <v>899</v>
      </c>
      <c r="F510" s="242" t="s">
        <v>14357</v>
      </c>
      <c r="G510" s="242"/>
      <c r="H510" s="242" t="s">
        <v>3109</v>
      </c>
      <c r="I510" s="242" t="s">
        <v>15242</v>
      </c>
      <c r="J510" s="243" t="str">
        <f t="shared" si="15"/>
        <v>TinYunnan Xi YE</v>
      </c>
      <c r="K510" s="243" t="str">
        <f t="shared" si="16"/>
        <v>TinYunnan Xi YE</v>
      </c>
    </row>
    <row r="511" spans="1:11">
      <c r="A511" s="242" t="s">
        <v>1251</v>
      </c>
      <c r="B511" s="242" t="s">
        <v>15435</v>
      </c>
      <c r="C511" s="242" t="s">
        <v>15435</v>
      </c>
      <c r="D511" s="242" t="s">
        <v>1220</v>
      </c>
      <c r="E511" s="242" t="s">
        <v>15436</v>
      </c>
      <c r="F511" s="242" t="s">
        <v>14357</v>
      </c>
      <c r="G511" s="242"/>
      <c r="H511" s="242" t="s">
        <v>3109</v>
      </c>
      <c r="I511" s="242" t="s">
        <v>15242</v>
      </c>
      <c r="J511" s="243" t="str">
        <f t="shared" si="15"/>
        <v>TinYunnan Yunfan Non-ferrous Metals Co., Ltd.</v>
      </c>
      <c r="K511" s="243" t="str">
        <f t="shared" si="16"/>
        <v>TinYunnan Yunfan Non-ferrous Metals Co., Ltd.</v>
      </c>
    </row>
    <row r="512" spans="1:11">
      <c r="A512" s="242" t="s">
        <v>1251</v>
      </c>
      <c r="B512" s="242" t="s">
        <v>48</v>
      </c>
      <c r="C512" s="242" t="s">
        <v>2972</v>
      </c>
      <c r="D512" s="242" t="s">
        <v>1220</v>
      </c>
      <c r="E512" s="242" t="s">
        <v>899</v>
      </c>
      <c r="F512" s="242" t="s">
        <v>14357</v>
      </c>
      <c r="G512" s="242"/>
      <c r="H512" s="242" t="s">
        <v>3109</v>
      </c>
      <c r="I512" s="242" t="s">
        <v>15242</v>
      </c>
      <c r="J512" s="243" t="str">
        <f t="shared" si="15"/>
        <v>TinYuntinic Resources</v>
      </c>
      <c r="K512" s="243" t="str">
        <f t="shared" si="16"/>
        <v>TinYuntinic Resources</v>
      </c>
    </row>
    <row r="513" spans="1:11">
      <c r="A513" s="242" t="s">
        <v>1251</v>
      </c>
      <c r="B513" s="242" t="s">
        <v>2967</v>
      </c>
      <c r="C513" s="242" t="s">
        <v>2054</v>
      </c>
      <c r="D513" s="242" t="s">
        <v>1220</v>
      </c>
      <c r="E513" s="242" t="s">
        <v>2055</v>
      </c>
      <c r="F513" s="242"/>
      <c r="H513" s="242" t="s">
        <v>3109</v>
      </c>
      <c r="I513" s="242" t="s">
        <v>15242</v>
      </c>
      <c r="J513" s="243" t="str">
        <f t="shared" si="15"/>
        <v>TinYUNXIN colored electrolysis Company Limited</v>
      </c>
      <c r="K513" s="243" t="str">
        <f t="shared" si="16"/>
        <v>TinYUNXIN colored electrolysis Company Limited</v>
      </c>
    </row>
    <row r="514" spans="1:11">
      <c r="A514" s="242" t="s">
        <v>1251</v>
      </c>
      <c r="B514" s="242" t="s">
        <v>2115</v>
      </c>
      <c r="C514" s="242"/>
      <c r="D514" s="242"/>
      <c r="E514" s="242"/>
      <c r="F514" s="242"/>
      <c r="H514" s="242"/>
      <c r="J514" s="243" t="str">
        <f t="shared" si="15"/>
        <v>TinSmelter not listed</v>
      </c>
      <c r="K514" s="243" t="str">
        <f t="shared" si="16"/>
        <v>TinSmelter not listed</v>
      </c>
    </row>
    <row r="515" spans="1:11">
      <c r="A515" s="242" t="s">
        <v>1251</v>
      </c>
      <c r="B515" s="242" t="s">
        <v>1454</v>
      </c>
      <c r="C515" s="242" t="s">
        <v>560</v>
      </c>
      <c r="D515" s="242" t="s">
        <v>560</v>
      </c>
      <c r="E515" s="242"/>
      <c r="F515" s="242"/>
      <c r="H515" s="242"/>
      <c r="J515" s="243" t="str">
        <f t="shared" si="15"/>
        <v>TinSmelter not yet identified</v>
      </c>
      <c r="K515" s="243" t="str">
        <f t="shared" si="16"/>
        <v>TinSmelter not yet identified</v>
      </c>
    </row>
    <row r="516" spans="1:11">
      <c r="A516" s="242" t="s">
        <v>1253</v>
      </c>
      <c r="B516" s="242" t="s">
        <v>15437</v>
      </c>
      <c r="C516" s="242" t="s">
        <v>15437</v>
      </c>
      <c r="D516" s="242" t="s">
        <v>1228</v>
      </c>
      <c r="E516" s="242" t="s">
        <v>900</v>
      </c>
      <c r="F516" s="242" t="s">
        <v>14357</v>
      </c>
      <c r="H516" s="242" t="s">
        <v>2539</v>
      </c>
      <c r="I516" s="242" t="s">
        <v>2540</v>
      </c>
      <c r="J516" s="243" t="str">
        <f t="shared" si="15"/>
        <v>TungstenA.L.M.T. Corp.</v>
      </c>
      <c r="K516" s="243" t="str">
        <f t="shared" si="16"/>
        <v>TungstenA.L.M.T. Corp.</v>
      </c>
    </row>
    <row r="517" spans="1:11">
      <c r="A517" s="242" t="s">
        <v>1253</v>
      </c>
      <c r="B517" s="242" t="s">
        <v>2077</v>
      </c>
      <c r="C517" s="242" t="s">
        <v>15437</v>
      </c>
      <c r="D517" s="242" t="s">
        <v>1228</v>
      </c>
      <c r="E517" s="242" t="s">
        <v>900</v>
      </c>
      <c r="F517" s="242" t="s">
        <v>14357</v>
      </c>
      <c r="G517" s="242"/>
      <c r="H517" s="242" t="s">
        <v>2539</v>
      </c>
      <c r="I517" s="242" t="s">
        <v>2540</v>
      </c>
      <c r="J517" s="243" t="str">
        <f t="shared" si="15"/>
        <v>TungstenA.L.M.T. TUNGSTEN Corp.</v>
      </c>
      <c r="K517" s="243" t="str">
        <f t="shared" si="16"/>
        <v>TungstenA.L.M.T. TUNGSTEN Corp.</v>
      </c>
    </row>
    <row r="518" spans="1:11">
      <c r="A518" s="242" t="s">
        <v>1253</v>
      </c>
      <c r="B518" s="242" t="s">
        <v>2714</v>
      </c>
      <c r="C518" s="242" t="s">
        <v>2714</v>
      </c>
      <c r="D518" s="242" t="s">
        <v>1216</v>
      </c>
      <c r="E518" s="242" t="s">
        <v>2715</v>
      </c>
      <c r="F518" s="242" t="s">
        <v>14357</v>
      </c>
      <c r="G518" s="242"/>
      <c r="H518" s="242" t="s">
        <v>2716</v>
      </c>
      <c r="I518" s="242" t="s">
        <v>1916</v>
      </c>
      <c r="J518" s="243" t="str">
        <f t="shared" ref="J518:J581" si="17">A518&amp;B518</f>
        <v>TungstenACL Metais Eireli</v>
      </c>
      <c r="K518" s="243" t="str">
        <f t="shared" si="16"/>
        <v>TungstenACL Metais Eireli</v>
      </c>
    </row>
    <row r="519" spans="1:11">
      <c r="A519" s="242" t="s">
        <v>1253</v>
      </c>
      <c r="B519" s="242" t="s">
        <v>2078</v>
      </c>
      <c r="C519" s="242" t="s">
        <v>15437</v>
      </c>
      <c r="D519" s="242" t="s">
        <v>1228</v>
      </c>
      <c r="E519" s="242" t="s">
        <v>900</v>
      </c>
      <c r="F519" s="242" t="s">
        <v>14357</v>
      </c>
      <c r="G519" s="242"/>
      <c r="H519" s="242" t="s">
        <v>2539</v>
      </c>
      <c r="I519" s="242" t="s">
        <v>2540</v>
      </c>
      <c r="J519" s="243" t="str">
        <f t="shared" si="17"/>
        <v>TungstenAllied Material Corporation</v>
      </c>
      <c r="K519" s="243" t="str">
        <f t="shared" ref="K519:K582" si="18">A519&amp;B519</f>
        <v>TungstenAllied Material Corporation</v>
      </c>
    </row>
    <row r="520" spans="1:11">
      <c r="A520" s="242" t="s">
        <v>1253</v>
      </c>
      <c r="B520" s="242" t="s">
        <v>2079</v>
      </c>
      <c r="C520" s="242" t="s">
        <v>15437</v>
      </c>
      <c r="D520" s="242" t="s">
        <v>1228</v>
      </c>
      <c r="E520" s="242" t="s">
        <v>900</v>
      </c>
      <c r="F520" s="242" t="s">
        <v>14357</v>
      </c>
      <c r="G520" s="242"/>
      <c r="H520" s="242" t="s">
        <v>2539</v>
      </c>
      <c r="I520" s="242" t="s">
        <v>2540</v>
      </c>
      <c r="J520" s="243" t="str">
        <f t="shared" si="17"/>
        <v>TungstenALMT Corp</v>
      </c>
      <c r="K520" s="243" t="str">
        <f t="shared" si="18"/>
        <v>TungstenALMT Corp</v>
      </c>
    </row>
    <row r="521" spans="1:11">
      <c r="A521" s="242" t="s">
        <v>1253</v>
      </c>
      <c r="B521" s="242" t="s">
        <v>2673</v>
      </c>
      <c r="C521" s="242" t="s">
        <v>15437</v>
      </c>
      <c r="D521" s="242" t="s">
        <v>1228</v>
      </c>
      <c r="E521" s="242" t="s">
        <v>900</v>
      </c>
      <c r="F521" s="242" t="s">
        <v>14357</v>
      </c>
      <c r="G521" s="242"/>
      <c r="H521" s="242" t="s">
        <v>2539</v>
      </c>
      <c r="I521" s="242" t="s">
        <v>2540</v>
      </c>
      <c r="J521" s="243" t="str">
        <f t="shared" si="17"/>
        <v>TungstenALMT Sumitomo Group</v>
      </c>
      <c r="K521" s="243" t="str">
        <f t="shared" si="18"/>
        <v>TungstenALMT Sumitomo Group</v>
      </c>
    </row>
    <row r="522" spans="1:11">
      <c r="A522" s="242" t="s">
        <v>1253</v>
      </c>
      <c r="B522" s="242" t="s">
        <v>2674</v>
      </c>
      <c r="C522" s="242" t="s">
        <v>158</v>
      </c>
      <c r="D522" s="242" t="s">
        <v>3092</v>
      </c>
      <c r="E522" s="242" t="s">
        <v>901</v>
      </c>
      <c r="F522" s="242" t="s">
        <v>14357</v>
      </c>
      <c r="G522" s="242"/>
      <c r="H522" s="242" t="s">
        <v>2080</v>
      </c>
      <c r="I522" s="242" t="s">
        <v>2081</v>
      </c>
      <c r="J522" s="243" t="str">
        <f t="shared" si="17"/>
        <v>TungstenATI Metalworking Products</v>
      </c>
      <c r="K522" s="243" t="str">
        <f t="shared" si="18"/>
        <v>TungstenATI Metalworking Products</v>
      </c>
    </row>
    <row r="523" spans="1:11">
      <c r="A523" s="242" t="s">
        <v>1253</v>
      </c>
      <c r="B523" s="242" t="s">
        <v>1288</v>
      </c>
      <c r="C523" s="242" t="s">
        <v>158</v>
      </c>
      <c r="D523" s="242" t="s">
        <v>3092</v>
      </c>
      <c r="E523" s="242" t="s">
        <v>901</v>
      </c>
      <c r="F523" s="242" t="s">
        <v>14357</v>
      </c>
      <c r="G523" s="242"/>
      <c r="H523" s="242" t="s">
        <v>2080</v>
      </c>
      <c r="I523" s="242" t="s">
        <v>2081</v>
      </c>
      <c r="J523" s="243" t="str">
        <f t="shared" si="17"/>
        <v>TungstenATI Tungsten Materials</v>
      </c>
      <c r="K523" s="243" t="str">
        <f t="shared" si="18"/>
        <v>TungstenATI Tungsten Materials</v>
      </c>
    </row>
    <row r="524" spans="1:11">
      <c r="A524" s="242" t="s">
        <v>1253</v>
      </c>
      <c r="B524" s="242" t="s">
        <v>2679</v>
      </c>
      <c r="C524" s="242" t="s">
        <v>1512</v>
      </c>
      <c r="D524" s="242" t="s">
        <v>1220</v>
      </c>
      <c r="E524" s="242" t="s">
        <v>902</v>
      </c>
      <c r="F524" s="242" t="s">
        <v>14357</v>
      </c>
      <c r="G524" s="242"/>
      <c r="H524" s="242" t="s">
        <v>2082</v>
      </c>
      <c r="I524" s="242" t="s">
        <v>15238</v>
      </c>
      <c r="J524" s="243" t="str">
        <f t="shared" si="17"/>
        <v>TungstenChaozhou Xianglu Tungsten Industry Co., Ltd.</v>
      </c>
      <c r="K524" s="243" t="str">
        <f t="shared" si="18"/>
        <v>TungstenChaozhou Xianglu Tungsten Industry Co., Ltd.</v>
      </c>
    </row>
    <row r="525" spans="1:11">
      <c r="A525" s="242" t="s">
        <v>1253</v>
      </c>
      <c r="B525" s="242" t="s">
        <v>1548</v>
      </c>
      <c r="C525" s="242" t="s">
        <v>1548</v>
      </c>
      <c r="D525" s="242" t="s">
        <v>1220</v>
      </c>
      <c r="E525" s="242" t="s">
        <v>1549</v>
      </c>
      <c r="F525" s="242" t="s">
        <v>14357</v>
      </c>
      <c r="G525" s="242"/>
      <c r="H525" s="242" t="s">
        <v>2025</v>
      </c>
      <c r="I525" s="242" t="s">
        <v>15237</v>
      </c>
      <c r="J525" s="243" t="str">
        <f t="shared" si="17"/>
        <v>TungstenChenzhou Diamond Tungsten Products Co., Ltd.</v>
      </c>
      <c r="K525" s="243" t="str">
        <f t="shared" si="18"/>
        <v>TungstenChenzhou Diamond Tungsten Products Co., Ltd.</v>
      </c>
    </row>
    <row r="526" spans="1:11">
      <c r="A526" s="242" t="s">
        <v>1253</v>
      </c>
      <c r="B526" s="242" t="s">
        <v>15438</v>
      </c>
      <c r="C526" s="242" t="s">
        <v>15483</v>
      </c>
      <c r="D526" s="242" t="s">
        <v>1220</v>
      </c>
      <c r="E526" s="242" t="s">
        <v>15440</v>
      </c>
      <c r="F526" s="242" t="s">
        <v>14357</v>
      </c>
      <c r="G526" s="242"/>
      <c r="H526" s="242" t="s">
        <v>1853</v>
      </c>
      <c r="I526" s="242" t="s">
        <v>15237</v>
      </c>
      <c r="J526" s="243" t="str">
        <f t="shared" si="17"/>
        <v>TungstenChina Molybdenum Co., Ltd.</v>
      </c>
      <c r="K526" s="243" t="str">
        <f t="shared" si="18"/>
        <v>TungstenChina Molybdenum Co., Ltd.</v>
      </c>
    </row>
    <row r="527" spans="1:11">
      <c r="A527" s="242" t="s">
        <v>1253</v>
      </c>
      <c r="B527" s="242" t="s">
        <v>15439</v>
      </c>
      <c r="C527" s="242" t="s">
        <v>15483</v>
      </c>
      <c r="D527" s="242" t="s">
        <v>1220</v>
      </c>
      <c r="E527" s="242" t="s">
        <v>15440</v>
      </c>
      <c r="F527" s="242" t="s">
        <v>14357</v>
      </c>
      <c r="G527" s="242"/>
      <c r="H527" s="242" t="s">
        <v>1853</v>
      </c>
      <c r="I527" s="242" t="s">
        <v>15237</v>
      </c>
      <c r="J527" s="243" t="str">
        <f t="shared" si="17"/>
        <v>TungstenChina MuYe Tungsten Co,. Ltd.</v>
      </c>
      <c r="K527" s="243" t="str">
        <f t="shared" si="18"/>
        <v>TungstenChina MuYe Tungsten Co,. Ltd.</v>
      </c>
    </row>
    <row r="528" spans="1:11">
      <c r="A528" s="242" t="s">
        <v>1253</v>
      </c>
      <c r="B528" s="242" t="s">
        <v>2086</v>
      </c>
      <c r="C528" s="242" t="s">
        <v>159</v>
      </c>
      <c r="D528" s="242" t="s">
        <v>1220</v>
      </c>
      <c r="E528" s="242" t="s">
        <v>909</v>
      </c>
      <c r="F528" s="242" t="s">
        <v>14357</v>
      </c>
      <c r="G528" s="242"/>
      <c r="H528" s="242" t="s">
        <v>2024</v>
      </c>
      <c r="I528" s="242" t="s">
        <v>15233</v>
      </c>
      <c r="J528" s="243" t="str">
        <f t="shared" si="17"/>
        <v>TungstenChina National Non Ferrous</v>
      </c>
      <c r="K528" s="243" t="str">
        <f t="shared" si="18"/>
        <v>TungstenChina National Non Ferrous</v>
      </c>
    </row>
    <row r="529" spans="1:11">
      <c r="A529" s="242" t="s">
        <v>1253</v>
      </c>
      <c r="B529" s="242" t="s">
        <v>1511</v>
      </c>
      <c r="C529" s="242" t="s">
        <v>1511</v>
      </c>
      <c r="D529" s="242" t="s">
        <v>1220</v>
      </c>
      <c r="E529" s="242" t="s">
        <v>903</v>
      </c>
      <c r="F529" s="242" t="s">
        <v>14357</v>
      </c>
      <c r="G529" s="242"/>
      <c r="H529" s="242" t="s">
        <v>2024</v>
      </c>
      <c r="I529" s="242" t="s">
        <v>15233</v>
      </c>
      <c r="J529" s="243" t="str">
        <f t="shared" si="17"/>
        <v>TungstenChongyi Zhangyuan Tungsten Co., Ltd.</v>
      </c>
      <c r="K529" s="243" t="str">
        <f t="shared" si="18"/>
        <v>TungstenChongyi Zhangyuan Tungsten Co., Ltd.</v>
      </c>
    </row>
    <row r="530" spans="1:11">
      <c r="A530" s="242" t="s">
        <v>1253</v>
      </c>
      <c r="B530" s="242" t="s">
        <v>2551</v>
      </c>
      <c r="C530" s="242" t="s">
        <v>2551</v>
      </c>
      <c r="D530" s="242" t="s">
        <v>1220</v>
      </c>
      <c r="E530" s="242" t="s">
        <v>15441</v>
      </c>
      <c r="F530" s="242" t="s">
        <v>14357</v>
      </c>
      <c r="G530" s="242"/>
      <c r="H530" s="242" t="s">
        <v>2007</v>
      </c>
      <c r="I530" s="242" t="s">
        <v>15217</v>
      </c>
      <c r="J530" s="243" t="str">
        <f t="shared" si="17"/>
        <v>TungstenCNMC (Guangxi) PGMA Co., Ltd.</v>
      </c>
      <c r="K530" s="243" t="str">
        <f t="shared" si="18"/>
        <v>TungstenCNMC (Guangxi) PGMA Co., Ltd.</v>
      </c>
    </row>
    <row r="531" spans="1:11">
      <c r="A531" s="242" t="s">
        <v>1253</v>
      </c>
      <c r="B531" s="242" t="s">
        <v>15442</v>
      </c>
      <c r="C531" s="242" t="s">
        <v>15442</v>
      </c>
      <c r="D531" s="242" t="s">
        <v>1220</v>
      </c>
      <c r="E531" s="242" t="s">
        <v>15443</v>
      </c>
      <c r="F531" s="242" t="s">
        <v>14357</v>
      </c>
      <c r="G531" s="242"/>
      <c r="H531" s="242" t="s">
        <v>15476</v>
      </c>
      <c r="I531" s="242" t="s">
        <v>15232</v>
      </c>
      <c r="J531" s="243" t="str">
        <f t="shared" si="17"/>
        <v>TungstenFujian Ganmin RareMetal Co., Ltd.</v>
      </c>
      <c r="K531" s="243" t="str">
        <f t="shared" si="18"/>
        <v>TungstenFujian Ganmin RareMetal Co., Ltd.</v>
      </c>
    </row>
    <row r="532" spans="1:11">
      <c r="A532" s="242" t="s">
        <v>1253</v>
      </c>
      <c r="B532" s="242" t="s">
        <v>927</v>
      </c>
      <c r="C532" s="242" t="s">
        <v>927</v>
      </c>
      <c r="D532" s="242" t="s">
        <v>1220</v>
      </c>
      <c r="E532" s="242" t="s">
        <v>904</v>
      </c>
      <c r="F532" s="242" t="s">
        <v>14357</v>
      </c>
      <c r="G532" s="242"/>
      <c r="H532" s="242" t="s">
        <v>2084</v>
      </c>
      <c r="I532" s="242" t="s">
        <v>15232</v>
      </c>
      <c r="J532" s="243" t="str">
        <f t="shared" si="17"/>
        <v>TungstenFujian Jinxin Tungsten Co., Ltd.</v>
      </c>
      <c r="K532" s="243" t="str">
        <f t="shared" si="18"/>
        <v>TungstenFujian Jinxin Tungsten Co., Ltd.</v>
      </c>
    </row>
    <row r="533" spans="1:11">
      <c r="A533" s="242" t="s">
        <v>1253</v>
      </c>
      <c r="B533" s="242" t="s">
        <v>14015</v>
      </c>
      <c r="C533" s="242" t="s">
        <v>14015</v>
      </c>
      <c r="D533" s="242" t="s">
        <v>1220</v>
      </c>
      <c r="E533" s="242" t="s">
        <v>3230</v>
      </c>
      <c r="F533" s="242" t="s">
        <v>14357</v>
      </c>
      <c r="G533" s="242"/>
      <c r="H533" s="242" t="s">
        <v>2024</v>
      </c>
      <c r="I533" s="242" t="s">
        <v>15233</v>
      </c>
      <c r="J533" s="243" t="str">
        <f t="shared" si="17"/>
        <v>TungstenGanzhou Haichuang Tungsten Co., Ltd.</v>
      </c>
      <c r="K533" s="243" t="str">
        <f t="shared" si="18"/>
        <v>TungstenGanzhou Haichuang Tungsten Co., Ltd.</v>
      </c>
    </row>
    <row r="534" spans="1:11">
      <c r="A534" s="242" t="s">
        <v>1253</v>
      </c>
      <c r="B534" s="242" t="s">
        <v>159</v>
      </c>
      <c r="C534" s="242" t="s">
        <v>159</v>
      </c>
      <c r="D534" s="242" t="s">
        <v>1220</v>
      </c>
      <c r="E534" s="242" t="s">
        <v>909</v>
      </c>
      <c r="F534" s="242" t="s">
        <v>14357</v>
      </c>
      <c r="G534" s="242"/>
      <c r="H534" s="242" t="s">
        <v>2024</v>
      </c>
      <c r="I534" s="242" t="s">
        <v>15233</v>
      </c>
      <c r="J534" s="243" t="str">
        <f t="shared" si="17"/>
        <v>TungstenGanzhou Huaxing Tungsten Products Co., Ltd.</v>
      </c>
      <c r="K534" s="243" t="str">
        <f t="shared" si="18"/>
        <v>TungstenGanzhou Huaxing Tungsten Products Co., Ltd.</v>
      </c>
    </row>
    <row r="535" spans="1:11">
      <c r="A535" s="242" t="s">
        <v>1253</v>
      </c>
      <c r="B535" s="242" t="s">
        <v>161</v>
      </c>
      <c r="C535" s="242" t="s">
        <v>161</v>
      </c>
      <c r="D535" s="242" t="s">
        <v>1220</v>
      </c>
      <c r="E535" s="242" t="s">
        <v>150</v>
      </c>
      <c r="F535" s="242" t="s">
        <v>14357</v>
      </c>
      <c r="G535" s="242"/>
      <c r="H535" s="242" t="s">
        <v>2024</v>
      </c>
      <c r="I535" s="242" t="s">
        <v>15233</v>
      </c>
      <c r="J535" s="243" t="str">
        <f t="shared" si="17"/>
        <v>TungstenGanzhou Jiangwu Ferrotungsten Co., Ltd.</v>
      </c>
      <c r="K535" s="243" t="str">
        <f t="shared" si="18"/>
        <v>TungstenGanzhou Jiangwu Ferrotungsten Co., Ltd.</v>
      </c>
    </row>
    <row r="536" spans="1:11">
      <c r="A536" s="242" t="s">
        <v>1253</v>
      </c>
      <c r="B536" s="242" t="s">
        <v>455</v>
      </c>
      <c r="C536" s="242" t="s">
        <v>455</v>
      </c>
      <c r="D536" s="242" t="s">
        <v>1220</v>
      </c>
      <c r="E536" s="242" t="s">
        <v>456</v>
      </c>
      <c r="F536" s="242" t="s">
        <v>14357</v>
      </c>
      <c r="G536" s="242"/>
      <c r="H536" s="242" t="s">
        <v>2024</v>
      </c>
      <c r="I536" s="242" t="s">
        <v>15233</v>
      </c>
      <c r="J536" s="243" t="str">
        <f t="shared" si="17"/>
        <v>TungstenGanzhou Seadragon W &amp; Mo Co., Ltd.</v>
      </c>
      <c r="K536" s="243" t="str">
        <f t="shared" si="18"/>
        <v>TungstenGanzhou Seadragon W &amp; Mo Co., Ltd.</v>
      </c>
    </row>
    <row r="537" spans="1:11">
      <c r="A537" s="242" t="s">
        <v>1253</v>
      </c>
      <c r="B537" s="242" t="s">
        <v>1</v>
      </c>
      <c r="C537" s="242" t="s">
        <v>1</v>
      </c>
      <c r="D537" s="242" t="s">
        <v>3092</v>
      </c>
      <c r="E537" s="242" t="s">
        <v>905</v>
      </c>
      <c r="F537" s="242" t="s">
        <v>14357</v>
      </c>
      <c r="G537" s="242"/>
      <c r="H537" s="242" t="s">
        <v>2085</v>
      </c>
      <c r="I537" s="242" t="s">
        <v>1983</v>
      </c>
      <c r="J537" s="243" t="str">
        <f t="shared" si="17"/>
        <v>TungstenGlobal Tungsten &amp; Powders Corp.</v>
      </c>
      <c r="K537" s="243" t="str">
        <f t="shared" si="18"/>
        <v>TungstenGlobal Tungsten &amp; Powders Corp.</v>
      </c>
    </row>
    <row r="538" spans="1:11">
      <c r="A538" s="242" t="s">
        <v>1253</v>
      </c>
      <c r="B538" s="242" t="s">
        <v>1141</v>
      </c>
      <c r="C538" s="242" t="s">
        <v>1</v>
      </c>
      <c r="D538" s="242" t="s">
        <v>3092</v>
      </c>
      <c r="E538" s="242" t="s">
        <v>905</v>
      </c>
      <c r="F538" s="242" t="s">
        <v>14357</v>
      </c>
      <c r="G538" s="242"/>
      <c r="H538" s="242" t="s">
        <v>2085</v>
      </c>
      <c r="I538" s="242" t="s">
        <v>1983</v>
      </c>
      <c r="J538" s="243" t="str">
        <f t="shared" si="17"/>
        <v>TungstenGTP</v>
      </c>
      <c r="K538" s="243" t="str">
        <f t="shared" si="18"/>
        <v>TungstenGTP</v>
      </c>
    </row>
    <row r="539" spans="1:11">
      <c r="A539" s="242" t="s">
        <v>1253</v>
      </c>
      <c r="B539" s="242" t="s">
        <v>1512</v>
      </c>
      <c r="C539" s="242" t="s">
        <v>1512</v>
      </c>
      <c r="D539" s="242" t="s">
        <v>1220</v>
      </c>
      <c r="E539" s="242" t="s">
        <v>902</v>
      </c>
      <c r="F539" s="242" t="s">
        <v>14357</v>
      </c>
      <c r="G539" s="242"/>
      <c r="H539" s="242" t="s">
        <v>2082</v>
      </c>
      <c r="I539" s="242" t="s">
        <v>15238</v>
      </c>
      <c r="J539" s="243" t="str">
        <f t="shared" si="17"/>
        <v>TungstenGuangdong Xianglu Tungsten Co., Ltd.</v>
      </c>
      <c r="K539" s="243" t="str">
        <f t="shared" si="18"/>
        <v>TungstenGuangdong Xianglu Tungsten Co., Ltd.</v>
      </c>
    </row>
    <row r="540" spans="1:11">
      <c r="A540" s="242" t="s">
        <v>1253</v>
      </c>
      <c r="B540" s="242" t="s">
        <v>2961</v>
      </c>
      <c r="C540" s="242" t="s">
        <v>2961</v>
      </c>
      <c r="D540" s="242" t="s">
        <v>1221</v>
      </c>
      <c r="E540" s="242" t="s">
        <v>1572</v>
      </c>
      <c r="F540" s="242" t="s">
        <v>14357</v>
      </c>
      <c r="G540" s="242"/>
      <c r="H540" s="242" t="s">
        <v>1996</v>
      </c>
      <c r="I540" s="242" t="s">
        <v>1780</v>
      </c>
      <c r="J540" s="243" t="str">
        <f t="shared" si="17"/>
        <v>TungstenH.C. Starck Smelting GmbH &amp; Co. KG</v>
      </c>
      <c r="K540" s="243" t="str">
        <f t="shared" si="18"/>
        <v>TungstenH.C. Starck Smelting GmbH &amp; Co. KG</v>
      </c>
    </row>
    <row r="541" spans="1:11">
      <c r="A541" s="242" t="s">
        <v>1253</v>
      </c>
      <c r="B541" s="242" t="s">
        <v>3231</v>
      </c>
      <c r="C541" s="242" t="s">
        <v>3231</v>
      </c>
      <c r="D541" s="242" t="s">
        <v>1221</v>
      </c>
      <c r="E541" s="242" t="s">
        <v>1571</v>
      </c>
      <c r="F541" s="242" t="s">
        <v>14357</v>
      </c>
      <c r="G541" s="242"/>
      <c r="H541" s="242" t="s">
        <v>1995</v>
      </c>
      <c r="I541" s="242" t="s">
        <v>4946</v>
      </c>
      <c r="J541" s="243" t="str">
        <f t="shared" si="17"/>
        <v>TungstenH.C. Starck Tungsten GmbH</v>
      </c>
      <c r="K541" s="243" t="str">
        <f t="shared" si="18"/>
        <v>TungstenH.C. Starck Tungsten GmbH</v>
      </c>
    </row>
    <row r="542" spans="1:11">
      <c r="A542" s="242" t="s">
        <v>1253</v>
      </c>
      <c r="B542" s="242" t="s">
        <v>14016</v>
      </c>
      <c r="C542" s="242" t="s">
        <v>161</v>
      </c>
      <c r="D542" s="242" t="s">
        <v>1220</v>
      </c>
      <c r="E542" s="242" t="s">
        <v>150</v>
      </c>
      <c r="F542" s="242" t="s">
        <v>14357</v>
      </c>
      <c r="G542" s="242"/>
      <c r="H542" s="242" t="s">
        <v>2024</v>
      </c>
      <c r="I542" s="242" t="s">
        <v>15233</v>
      </c>
      <c r="J542" s="243" t="str">
        <f t="shared" si="17"/>
        <v>TungstenHan River Pelican State Alloy Co., Ltd.</v>
      </c>
      <c r="K542" s="243" t="str">
        <f t="shared" si="18"/>
        <v>TungstenHan River Pelican State Alloy Co., Ltd.</v>
      </c>
    </row>
    <row r="543" spans="1:11">
      <c r="A543" s="242" t="s">
        <v>1253</v>
      </c>
      <c r="B543" s="242" t="s">
        <v>15444</v>
      </c>
      <c r="C543" s="242" t="s">
        <v>1513</v>
      </c>
      <c r="D543" s="242" t="s">
        <v>1220</v>
      </c>
      <c r="E543" s="242" t="s">
        <v>907</v>
      </c>
      <c r="F543" s="242" t="s">
        <v>14357</v>
      </c>
      <c r="G543" s="242"/>
      <c r="H543" s="242" t="s">
        <v>1986</v>
      </c>
      <c r="I543" s="242" t="s">
        <v>15237</v>
      </c>
      <c r="J543" s="243" t="str">
        <f t="shared" si="17"/>
        <v>TungstenHuman Chun-Chang non-ferrous Smelting &amp; Concentrating Co., Ltd.</v>
      </c>
      <c r="K543" s="243" t="str">
        <f t="shared" si="18"/>
        <v>TungstenHuman Chun-Chang non-ferrous Smelting &amp; Concentrating Co., Ltd.</v>
      </c>
    </row>
    <row r="544" spans="1:11">
      <c r="A544" s="242" t="s">
        <v>1253</v>
      </c>
      <c r="B544" s="242" t="s">
        <v>2647</v>
      </c>
      <c r="C544" s="242" t="s">
        <v>2647</v>
      </c>
      <c r="D544" s="242" t="s">
        <v>1220</v>
      </c>
      <c r="E544" s="242" t="s">
        <v>906</v>
      </c>
      <c r="F544" s="242" t="s">
        <v>14357</v>
      </c>
      <c r="G544" s="242"/>
      <c r="H544" s="242" t="s">
        <v>2541</v>
      </c>
      <c r="I544" s="242" t="s">
        <v>15237</v>
      </c>
      <c r="J544" s="243" t="str">
        <f t="shared" si="17"/>
        <v>TungstenHunan Chenzhou Mining Co., Ltd.</v>
      </c>
      <c r="K544" s="243" t="str">
        <f t="shared" si="18"/>
        <v>TungstenHunan Chenzhou Mining Co., Ltd.</v>
      </c>
    </row>
    <row r="545" spans="1:11">
      <c r="A545" s="242" t="s">
        <v>1253</v>
      </c>
      <c r="B545" s="242" t="s">
        <v>1509</v>
      </c>
      <c r="C545" s="242" t="s">
        <v>2647</v>
      </c>
      <c r="D545" s="242" t="s">
        <v>1220</v>
      </c>
      <c r="E545" s="242" t="s">
        <v>906</v>
      </c>
      <c r="F545" s="242" t="s">
        <v>14357</v>
      </c>
      <c r="G545" s="242"/>
      <c r="H545" s="242" t="s">
        <v>2541</v>
      </c>
      <c r="I545" s="242" t="s">
        <v>15237</v>
      </c>
      <c r="J545" s="243" t="str">
        <f t="shared" si="17"/>
        <v>TungstenHunan Chenzhou Mining Group Co., Ltd.</v>
      </c>
      <c r="K545" s="243" t="str">
        <f t="shared" si="18"/>
        <v>TungstenHunan Chenzhou Mining Group Co., Ltd.</v>
      </c>
    </row>
    <row r="546" spans="1:11">
      <c r="A546" s="242" t="s">
        <v>1253</v>
      </c>
      <c r="B546" s="242" t="s">
        <v>2103</v>
      </c>
      <c r="C546" s="242" t="s">
        <v>2103</v>
      </c>
      <c r="D546" s="242" t="s">
        <v>1220</v>
      </c>
      <c r="E546" s="242" t="s">
        <v>2104</v>
      </c>
      <c r="F546" s="242" t="s">
        <v>14357</v>
      </c>
      <c r="G546" s="242"/>
      <c r="H546" s="242" t="s">
        <v>1986</v>
      </c>
      <c r="I546" s="242" t="s">
        <v>15237</v>
      </c>
      <c r="J546" s="243" t="str">
        <f t="shared" si="17"/>
        <v>TungstenHunan Chuangda Vanadium Tungsten Co., Ltd. Wuji</v>
      </c>
      <c r="K546" s="243" t="str">
        <f t="shared" si="18"/>
        <v>TungstenHunan Chuangda Vanadium Tungsten Co., Ltd. Wuji</v>
      </c>
    </row>
    <row r="547" spans="1:11">
      <c r="A547" s="242" t="s">
        <v>1253</v>
      </c>
      <c r="B547" s="242" t="s">
        <v>1513</v>
      </c>
      <c r="C547" s="242" t="s">
        <v>1513</v>
      </c>
      <c r="D547" s="242" t="s">
        <v>1220</v>
      </c>
      <c r="E547" s="242" t="s">
        <v>907</v>
      </c>
      <c r="F547" s="242" t="s">
        <v>14357</v>
      </c>
      <c r="G547" s="242"/>
      <c r="H547" s="242" t="s">
        <v>1986</v>
      </c>
      <c r="I547" s="242" t="s">
        <v>15237</v>
      </c>
      <c r="J547" s="243" t="str">
        <f t="shared" si="17"/>
        <v>TungstenHunan Chunchang Nonferrous Metals Co., Ltd.</v>
      </c>
      <c r="K547" s="243" t="str">
        <f t="shared" si="18"/>
        <v>TungstenHunan Chunchang Nonferrous Metals Co., Ltd.</v>
      </c>
    </row>
    <row r="548" spans="1:11">
      <c r="A548" s="242" t="s">
        <v>1253</v>
      </c>
      <c r="B548" s="242" t="s">
        <v>3232</v>
      </c>
      <c r="C548" s="242" t="s">
        <v>3232</v>
      </c>
      <c r="D548" s="242" t="s">
        <v>1220</v>
      </c>
      <c r="E548" s="242" t="s">
        <v>3233</v>
      </c>
      <c r="F548" s="242" t="s">
        <v>14357</v>
      </c>
      <c r="G548" s="242"/>
      <c r="H548" s="242" t="s">
        <v>3237</v>
      </c>
      <c r="I548" s="242" t="s">
        <v>15237</v>
      </c>
      <c r="J548" s="243" t="str">
        <f t="shared" si="17"/>
        <v>TungstenHunan Litian Tungsten Industry Co., Ltd.</v>
      </c>
      <c r="K548" s="243" t="str">
        <f t="shared" si="18"/>
        <v>TungstenHunan Litian Tungsten Industry Co., Ltd.</v>
      </c>
    </row>
    <row r="549" spans="1:11">
      <c r="A549" s="242" t="s">
        <v>1253</v>
      </c>
      <c r="B549" s="242" t="s">
        <v>2108</v>
      </c>
      <c r="C549" s="242" t="s">
        <v>2108</v>
      </c>
      <c r="D549" s="242" t="s">
        <v>999</v>
      </c>
      <c r="E549" s="242" t="s">
        <v>2109</v>
      </c>
      <c r="F549" s="242" t="s">
        <v>14357</v>
      </c>
      <c r="G549" s="242"/>
      <c r="H549" s="242" t="s">
        <v>2110</v>
      </c>
      <c r="I549" s="242" t="s">
        <v>10898</v>
      </c>
      <c r="J549" s="243" t="str">
        <f t="shared" si="17"/>
        <v>TungstenHydrometallurg, JSC</v>
      </c>
      <c r="K549" s="243" t="str">
        <f t="shared" si="18"/>
        <v>TungstenHydrometallurg, JSC</v>
      </c>
    </row>
    <row r="550" spans="1:11">
      <c r="A550" s="242" t="s">
        <v>1253</v>
      </c>
      <c r="B550" s="242" t="s">
        <v>1514</v>
      </c>
      <c r="C550" s="242" t="s">
        <v>1514</v>
      </c>
      <c r="D550" s="242" t="s">
        <v>1228</v>
      </c>
      <c r="E550" s="242" t="s">
        <v>908</v>
      </c>
      <c r="F550" s="242" t="s">
        <v>14357</v>
      </c>
      <c r="G550" s="242"/>
      <c r="H550" s="242" t="s">
        <v>2542</v>
      </c>
      <c r="I550" s="242" t="s">
        <v>1813</v>
      </c>
      <c r="J550" s="243" t="str">
        <f t="shared" si="17"/>
        <v>TungstenJapan New Metals Co., Ltd.</v>
      </c>
      <c r="K550" s="243" t="str">
        <f t="shared" si="18"/>
        <v>TungstenJapan New Metals Co., Ltd.</v>
      </c>
    </row>
    <row r="551" spans="1:11">
      <c r="A551" s="242" t="s">
        <v>1253</v>
      </c>
      <c r="B551" s="242" t="s">
        <v>1573</v>
      </c>
      <c r="C551" s="242" t="s">
        <v>1573</v>
      </c>
      <c r="D551" s="242" t="s">
        <v>1220</v>
      </c>
      <c r="E551" s="242" t="s">
        <v>1574</v>
      </c>
      <c r="F551" s="242" t="s">
        <v>14357</v>
      </c>
      <c r="G551" s="242"/>
      <c r="H551" s="242" t="s">
        <v>2024</v>
      </c>
      <c r="I551" s="242" t="s">
        <v>15233</v>
      </c>
      <c r="J551" s="243" t="str">
        <f t="shared" si="17"/>
        <v>TungstenJiangwu H.C. Starck Tungsten Products Co., Ltd.</v>
      </c>
      <c r="K551" s="243" t="str">
        <f t="shared" si="18"/>
        <v>TungstenJiangwu H.C. Starck Tungsten Products Co., Ltd.</v>
      </c>
    </row>
    <row r="552" spans="1:11">
      <c r="A552" s="242" t="s">
        <v>1253</v>
      </c>
      <c r="B552" s="242" t="s">
        <v>2717</v>
      </c>
      <c r="C552" s="242" t="s">
        <v>2717</v>
      </c>
      <c r="D552" s="242" t="s">
        <v>1220</v>
      </c>
      <c r="E552" s="242" t="s">
        <v>2718</v>
      </c>
      <c r="F552" s="242" t="s">
        <v>14357</v>
      </c>
      <c r="G552" s="242"/>
      <c r="H552" s="242" t="s">
        <v>2973</v>
      </c>
      <c r="I552" s="242" t="s">
        <v>15233</v>
      </c>
      <c r="J552" s="243" t="str">
        <f t="shared" si="17"/>
        <v>TungstenJiangxi Dayu Longxintai Tungsten Co., Ltd.</v>
      </c>
      <c r="K552" s="243" t="str">
        <f t="shared" si="18"/>
        <v>TungstenJiangxi Dayu Longxintai Tungsten Co., Ltd.</v>
      </c>
    </row>
    <row r="553" spans="1:11">
      <c r="A553" s="242" t="s">
        <v>1253</v>
      </c>
      <c r="B553" s="242" t="s">
        <v>167</v>
      </c>
      <c r="C553" s="242" t="s">
        <v>167</v>
      </c>
      <c r="D553" s="242" t="s">
        <v>1220</v>
      </c>
      <c r="E553" s="242" t="s">
        <v>148</v>
      </c>
      <c r="F553" s="242" t="s">
        <v>14357</v>
      </c>
      <c r="G553" s="242"/>
      <c r="H553" s="242" t="s">
        <v>2100</v>
      </c>
      <c r="I553" s="242" t="s">
        <v>15233</v>
      </c>
      <c r="J553" s="243" t="str">
        <f t="shared" si="17"/>
        <v>TungstenJiangxi Gan Bei Tungsten Co., Ltd.</v>
      </c>
      <c r="K553" s="243" t="str">
        <f t="shared" si="18"/>
        <v>TungstenJiangxi Gan Bei Tungsten Co., Ltd.</v>
      </c>
    </row>
    <row r="554" spans="1:11">
      <c r="A554" s="242" t="s">
        <v>1253</v>
      </c>
      <c r="B554" s="242" t="s">
        <v>928</v>
      </c>
      <c r="C554" s="242" t="s">
        <v>928</v>
      </c>
      <c r="D554" s="242" t="s">
        <v>1220</v>
      </c>
      <c r="E554" s="242" t="s">
        <v>916</v>
      </c>
      <c r="F554" s="242" t="s">
        <v>14357</v>
      </c>
      <c r="G554" s="242"/>
      <c r="H554" s="242" t="s">
        <v>2096</v>
      </c>
      <c r="I554" s="242" t="s">
        <v>15233</v>
      </c>
      <c r="J554" s="243" t="str">
        <f t="shared" si="17"/>
        <v>TungstenJiangxi Minmetals Gao'an Non-ferrous Metals Co., Ltd.</v>
      </c>
      <c r="K554" s="243" t="str">
        <f t="shared" si="18"/>
        <v>TungstenJiangxi Minmetals Gao'an Non-ferrous Metals Co., Ltd.</v>
      </c>
    </row>
    <row r="555" spans="1:11">
      <c r="A555" s="242" t="s">
        <v>1253</v>
      </c>
      <c r="B555" s="242" t="s">
        <v>164</v>
      </c>
      <c r="C555" s="242" t="s">
        <v>164</v>
      </c>
      <c r="D555" s="242" t="s">
        <v>1220</v>
      </c>
      <c r="E555" s="242" t="s">
        <v>153</v>
      </c>
      <c r="F555" s="242" t="s">
        <v>14357</v>
      </c>
      <c r="G555" s="242"/>
      <c r="H555" s="242" t="s">
        <v>2097</v>
      </c>
      <c r="I555" s="242" t="s">
        <v>15233</v>
      </c>
      <c r="J555" s="243" t="str">
        <f t="shared" si="17"/>
        <v>TungstenJiangxi Tonggu Non-ferrous Metallurgical &amp; Chemical Co., Ltd.</v>
      </c>
      <c r="K555" s="243" t="str">
        <f t="shared" si="18"/>
        <v>TungstenJiangxi Tonggu Non-ferrous Metallurgical &amp; Chemical Co., Ltd.</v>
      </c>
    </row>
    <row r="556" spans="1:11">
      <c r="A556" s="242" t="s">
        <v>1253</v>
      </c>
      <c r="B556" s="242" t="s">
        <v>2675</v>
      </c>
      <c r="C556" s="242" t="s">
        <v>159</v>
      </c>
      <c r="D556" s="242" t="s">
        <v>1220</v>
      </c>
      <c r="E556" s="242" t="s">
        <v>909</v>
      </c>
      <c r="F556" s="242" t="s">
        <v>14357</v>
      </c>
      <c r="G556" s="242"/>
      <c r="H556" s="242" t="s">
        <v>2024</v>
      </c>
      <c r="I556" s="242" t="s">
        <v>15233</v>
      </c>
      <c r="J556" s="243" t="str">
        <f t="shared" si="17"/>
        <v>TungstenJiangxi Tungsten Co Ltd</v>
      </c>
      <c r="K556" s="243" t="str">
        <f t="shared" si="18"/>
        <v>TungstenJiangxi Tungsten Co Ltd</v>
      </c>
    </row>
    <row r="557" spans="1:11">
      <c r="A557" s="242" t="s">
        <v>1253</v>
      </c>
      <c r="B557" s="242" t="s">
        <v>2087</v>
      </c>
      <c r="C557" s="242" t="s">
        <v>159</v>
      </c>
      <c r="D557" s="242" t="s">
        <v>1220</v>
      </c>
      <c r="E557" s="242" t="s">
        <v>909</v>
      </c>
      <c r="F557" s="242" t="s">
        <v>14357</v>
      </c>
      <c r="G557" s="242"/>
      <c r="H557" s="242" t="s">
        <v>2024</v>
      </c>
      <c r="I557" s="242" t="s">
        <v>15233</v>
      </c>
      <c r="J557" s="243" t="str">
        <f t="shared" si="17"/>
        <v>TungstenJiangxi Tungsten Industry Group Co. Ltd.</v>
      </c>
      <c r="K557" s="243" t="str">
        <f t="shared" si="18"/>
        <v>TungstenJiangxi Tungsten Industry Group Co. Ltd.</v>
      </c>
    </row>
    <row r="558" spans="1:11">
      <c r="A558" s="242" t="s">
        <v>1253</v>
      </c>
      <c r="B558" s="242" t="s">
        <v>163</v>
      </c>
      <c r="C558" s="242" t="s">
        <v>163</v>
      </c>
      <c r="D558" s="242" t="s">
        <v>1220</v>
      </c>
      <c r="E558" s="242" t="s">
        <v>152</v>
      </c>
      <c r="F558" s="242" t="s">
        <v>14357</v>
      </c>
      <c r="G558" s="242"/>
      <c r="H558" s="242" t="s">
        <v>2024</v>
      </c>
      <c r="I558" s="242" t="s">
        <v>15233</v>
      </c>
      <c r="J558" s="243" t="str">
        <f t="shared" si="17"/>
        <v>TungstenJiangxi Xinsheng Tungsten Industry Co., Ltd.</v>
      </c>
      <c r="K558" s="243" t="str">
        <f t="shared" si="18"/>
        <v>TungstenJiangxi Xinsheng Tungsten Industry Co., Ltd.</v>
      </c>
    </row>
    <row r="559" spans="1:11">
      <c r="A559" s="242" t="s">
        <v>1253</v>
      </c>
      <c r="B559" s="242" t="s">
        <v>162</v>
      </c>
      <c r="C559" s="242" t="s">
        <v>162</v>
      </c>
      <c r="D559" s="242" t="s">
        <v>1220</v>
      </c>
      <c r="E559" s="242" t="s">
        <v>151</v>
      </c>
      <c r="F559" s="242" t="s">
        <v>14357</v>
      </c>
      <c r="G559" s="242"/>
      <c r="H559" s="242" t="s">
        <v>2024</v>
      </c>
      <c r="I559" s="242" t="s">
        <v>15233</v>
      </c>
      <c r="J559" s="243" t="str">
        <f t="shared" si="17"/>
        <v>TungstenJiangxi Yaosheng Tungsten Co., Ltd.</v>
      </c>
      <c r="K559" s="243" t="str">
        <f t="shared" si="18"/>
        <v>TungstenJiangxi Yaosheng Tungsten Co., Ltd.</v>
      </c>
    </row>
    <row r="560" spans="1:11">
      <c r="A560" s="242" t="s">
        <v>1253</v>
      </c>
      <c r="B560" s="242" t="s">
        <v>15445</v>
      </c>
      <c r="C560" s="242" t="s">
        <v>15445</v>
      </c>
      <c r="D560" s="242" t="s">
        <v>999</v>
      </c>
      <c r="E560" s="242" t="s">
        <v>15446</v>
      </c>
      <c r="F560" s="242" t="s">
        <v>14357</v>
      </c>
      <c r="G560" s="242"/>
      <c r="H560" s="242" t="s">
        <v>15464</v>
      </c>
      <c r="I560" s="242" t="s">
        <v>10815</v>
      </c>
      <c r="J560" s="243" t="str">
        <f t="shared" si="17"/>
        <v>TungstenJSC "Kirovgrad Hard Alloys Plant"</v>
      </c>
      <c r="K560" s="243" t="str">
        <f t="shared" si="18"/>
        <v>TungstenJSC "Kirovgrad Hard Alloys Plant"</v>
      </c>
    </row>
    <row r="561" spans="1:11">
      <c r="A561" s="242" t="s">
        <v>1253</v>
      </c>
      <c r="B561" s="242" t="s">
        <v>160</v>
      </c>
      <c r="C561" s="242" t="s">
        <v>160</v>
      </c>
      <c r="D561" s="242" t="s">
        <v>3092</v>
      </c>
      <c r="E561" s="242" t="s">
        <v>910</v>
      </c>
      <c r="F561" s="242" t="s">
        <v>14357</v>
      </c>
      <c r="G561" s="242"/>
      <c r="H561" s="242" t="s">
        <v>2088</v>
      </c>
      <c r="I561" s="242" t="s">
        <v>2004</v>
      </c>
      <c r="J561" s="243" t="str">
        <f t="shared" si="17"/>
        <v>TungstenKennametal Fallon</v>
      </c>
      <c r="K561" s="243" t="str">
        <f t="shared" si="18"/>
        <v>TungstenKennametal Fallon</v>
      </c>
    </row>
    <row r="562" spans="1:11">
      <c r="A562" s="242" t="s">
        <v>1253</v>
      </c>
      <c r="B562" s="242" t="s">
        <v>158</v>
      </c>
      <c r="C562" s="242" t="s">
        <v>158</v>
      </c>
      <c r="D562" s="242" t="s">
        <v>3092</v>
      </c>
      <c r="E562" s="242" t="s">
        <v>901</v>
      </c>
      <c r="F562" s="242" t="s">
        <v>14357</v>
      </c>
      <c r="G562" s="242"/>
      <c r="H562" s="242" t="s">
        <v>2080</v>
      </c>
      <c r="I562" s="242" t="s">
        <v>2081</v>
      </c>
      <c r="J562" s="243" t="str">
        <f t="shared" si="17"/>
        <v>TungstenKennametal Huntsville</v>
      </c>
      <c r="K562" s="243" t="str">
        <f t="shared" si="18"/>
        <v>TungstenKennametal Huntsville</v>
      </c>
    </row>
    <row r="563" spans="1:11">
      <c r="A563" s="242" t="s">
        <v>1253</v>
      </c>
      <c r="B563" s="242" t="s">
        <v>15447</v>
      </c>
      <c r="C563" s="242" t="s">
        <v>15447</v>
      </c>
      <c r="D563" s="242" t="s">
        <v>1231</v>
      </c>
      <c r="E563" s="242" t="s">
        <v>15448</v>
      </c>
      <c r="F563" s="242" t="s">
        <v>14357</v>
      </c>
      <c r="G563" s="242"/>
      <c r="H563" s="242" t="s">
        <v>15465</v>
      </c>
      <c r="I563" s="242" t="s">
        <v>13936</v>
      </c>
      <c r="J563" s="243" t="str">
        <f t="shared" si="17"/>
        <v>TungstenKGETS Co., Ltd.</v>
      </c>
      <c r="K563" s="243" t="str">
        <f t="shared" si="18"/>
        <v>TungstenKGETS Co., Ltd.</v>
      </c>
    </row>
    <row r="564" spans="1:11">
      <c r="A564" s="242" t="s">
        <v>1253</v>
      </c>
      <c r="B564" s="242" t="s">
        <v>15449</v>
      </c>
      <c r="C564" s="242" t="s">
        <v>15449</v>
      </c>
      <c r="D564" s="242" t="s">
        <v>3091</v>
      </c>
      <c r="E564" s="242" t="s">
        <v>15450</v>
      </c>
      <c r="F564" s="242" t="s">
        <v>14357</v>
      </c>
      <c r="G564" s="242"/>
      <c r="H564" s="242" t="s">
        <v>15466</v>
      </c>
      <c r="I564" s="242" t="s">
        <v>12356</v>
      </c>
      <c r="J564" s="243" t="str">
        <f t="shared" si="17"/>
        <v>TungstenLianyou Metals Co., Ltd.</v>
      </c>
      <c r="K564" s="243" t="str">
        <f t="shared" si="18"/>
        <v>TungstenLianyou Metals Co., Ltd.</v>
      </c>
    </row>
    <row r="565" spans="1:11">
      <c r="A565" s="242" t="s">
        <v>1253</v>
      </c>
      <c r="B565" s="242" t="s">
        <v>165</v>
      </c>
      <c r="C565" s="242" t="s">
        <v>165</v>
      </c>
      <c r="D565" s="242" t="s">
        <v>1220</v>
      </c>
      <c r="E565" s="242" t="s">
        <v>154</v>
      </c>
      <c r="F565" s="242" t="s">
        <v>14357</v>
      </c>
      <c r="G565" s="242"/>
      <c r="H565" s="242" t="s">
        <v>2098</v>
      </c>
      <c r="I565" s="242" t="s">
        <v>15242</v>
      </c>
      <c r="J565" s="243" t="str">
        <f t="shared" si="17"/>
        <v>TungstenMalipo Haiyu Tungsten Co., Ltd.</v>
      </c>
      <c r="K565" s="243" t="str">
        <f t="shared" si="18"/>
        <v>TungstenMalipo Haiyu Tungsten Co., Ltd.</v>
      </c>
    </row>
    <row r="566" spans="1:11">
      <c r="A566" s="242" t="s">
        <v>1253</v>
      </c>
      <c r="B566" s="242" t="s">
        <v>15451</v>
      </c>
      <c r="C566" s="242" t="s">
        <v>15451</v>
      </c>
      <c r="D566" s="242" t="s">
        <v>1008</v>
      </c>
      <c r="E566" s="242" t="s">
        <v>1575</v>
      </c>
      <c r="F566" s="242" t="s">
        <v>14357</v>
      </c>
      <c r="G566" s="242"/>
      <c r="H566" s="242" t="s">
        <v>2102</v>
      </c>
      <c r="I566" s="242" t="s">
        <v>13006</v>
      </c>
      <c r="J566" s="243" t="str">
        <f t="shared" si="17"/>
        <v>TungstenMasan Tungsten Chemical LLC (MTC)</v>
      </c>
      <c r="K566" s="243" t="str">
        <f t="shared" si="18"/>
        <v>TungstenMasan Tungsten Chemical LLC (MTC)</v>
      </c>
    </row>
    <row r="567" spans="1:11">
      <c r="A567" s="242" t="s">
        <v>1253</v>
      </c>
      <c r="B567" s="242" t="s">
        <v>3234</v>
      </c>
      <c r="C567" s="242" t="s">
        <v>3234</v>
      </c>
      <c r="D567" s="242" t="s">
        <v>999</v>
      </c>
      <c r="E567" s="242" t="s">
        <v>2721</v>
      </c>
      <c r="F567" s="242" t="s">
        <v>14357</v>
      </c>
      <c r="G567" s="242"/>
      <c r="H567" s="242" t="s">
        <v>2722</v>
      </c>
      <c r="I567" s="242" t="s">
        <v>10831</v>
      </c>
      <c r="J567" s="243" t="str">
        <f t="shared" si="17"/>
        <v>TungstenMoliren Ltd.</v>
      </c>
      <c r="K567" s="243" t="str">
        <f t="shared" si="18"/>
        <v>TungstenMoliren Ltd.</v>
      </c>
    </row>
    <row r="568" spans="1:11">
      <c r="A568" s="242" t="s">
        <v>1253</v>
      </c>
      <c r="B568" s="242" t="s">
        <v>2105</v>
      </c>
      <c r="C568" s="242" t="s">
        <v>2105</v>
      </c>
      <c r="D568" s="242" t="s">
        <v>3092</v>
      </c>
      <c r="E568" s="242" t="s">
        <v>2106</v>
      </c>
      <c r="F568" s="242" t="s">
        <v>14357</v>
      </c>
      <c r="G568" s="242"/>
      <c r="H568" s="242" t="s">
        <v>2107</v>
      </c>
      <c r="I568" s="242" t="s">
        <v>1855</v>
      </c>
      <c r="J568" s="243" t="str">
        <f t="shared" si="17"/>
        <v>TungstenNiagara Refining LLC</v>
      </c>
      <c r="K568" s="243" t="str">
        <f t="shared" si="18"/>
        <v>TungstenNiagara Refining LLC</v>
      </c>
    </row>
    <row r="569" spans="1:11">
      <c r="A569" s="242" t="s">
        <v>1253</v>
      </c>
      <c r="B569" s="242" t="s">
        <v>1576</v>
      </c>
      <c r="C569" s="242" t="s">
        <v>15451</v>
      </c>
      <c r="D569" s="242" t="s">
        <v>1008</v>
      </c>
      <c r="E569" s="242" t="s">
        <v>1575</v>
      </c>
      <c r="F569" s="242" t="s">
        <v>14357</v>
      </c>
      <c r="G569" s="242"/>
      <c r="H569" s="242" t="s">
        <v>2102</v>
      </c>
      <c r="I569" s="242" t="s">
        <v>13006</v>
      </c>
      <c r="J569" s="243" t="str">
        <f t="shared" si="17"/>
        <v>TungstenNui Phao H.C. Starck Tungsten Chemicals Manufacturing LLC</v>
      </c>
      <c r="K569" s="243" t="str">
        <f t="shared" si="18"/>
        <v>TungstenNui Phao H.C. Starck Tungsten Chemicals Manufacturing LLC</v>
      </c>
    </row>
    <row r="570" spans="1:11">
      <c r="A570" s="242" t="s">
        <v>1253</v>
      </c>
      <c r="B570" s="242" t="s">
        <v>2974</v>
      </c>
      <c r="C570" s="242" t="s">
        <v>2974</v>
      </c>
      <c r="D570" s="242" t="s">
        <v>997</v>
      </c>
      <c r="E570" s="242" t="s">
        <v>2723</v>
      </c>
      <c r="F570" s="242" t="s">
        <v>14357</v>
      </c>
      <c r="G570" s="242"/>
      <c r="H570" s="242" t="s">
        <v>2724</v>
      </c>
      <c r="I570" s="242" t="s">
        <v>2725</v>
      </c>
      <c r="J570" s="243" t="str">
        <f t="shared" si="17"/>
        <v>TungstenPhilippine Chuangxin Industrial Co., Inc.</v>
      </c>
      <c r="K570" s="243" t="str">
        <f t="shared" si="18"/>
        <v>TungstenPhilippine Chuangxin Industrial Co., Inc.</v>
      </c>
    </row>
    <row r="571" spans="1:11">
      <c r="A571" s="242" t="s">
        <v>1253</v>
      </c>
      <c r="B571" s="242" t="s">
        <v>2095</v>
      </c>
      <c r="C571" s="242" t="s">
        <v>929</v>
      </c>
      <c r="D571" s="242" t="s">
        <v>1220</v>
      </c>
      <c r="E571" s="242" t="s">
        <v>915</v>
      </c>
      <c r="F571" s="242" t="s">
        <v>14357</v>
      </c>
      <c r="G571" s="242"/>
      <c r="H571" s="242" t="s">
        <v>2094</v>
      </c>
      <c r="I571" s="242" t="s">
        <v>15238</v>
      </c>
      <c r="J571" s="243" t="str">
        <f t="shared" si="17"/>
        <v>TungstenShaoguan Xinhai Rendan Tungsten Industry Co. Ltd</v>
      </c>
      <c r="K571" s="243" t="str">
        <f t="shared" si="18"/>
        <v>TungstenShaoguan Xinhai Rendan Tungsten Industry Co. Ltd</v>
      </c>
    </row>
    <row r="572" spans="1:11">
      <c r="A572" s="242" t="s">
        <v>1253</v>
      </c>
      <c r="B572" s="242" t="s">
        <v>2726</v>
      </c>
      <c r="C572" s="242" t="s">
        <v>2726</v>
      </c>
      <c r="D572" s="242" t="s">
        <v>1220</v>
      </c>
      <c r="E572" s="242" t="s">
        <v>2727</v>
      </c>
      <c r="F572" s="242" t="s">
        <v>14357</v>
      </c>
      <c r="G572" s="242"/>
      <c r="H572" s="242" t="s">
        <v>1986</v>
      </c>
      <c r="I572" s="242" t="s">
        <v>15237</v>
      </c>
      <c r="J572" s="243" t="str">
        <f t="shared" si="17"/>
        <v>TungstenSouth-East Nonferrous Metal Company Limited of Hengyang City</v>
      </c>
      <c r="K572" s="243" t="str">
        <f t="shared" si="18"/>
        <v>TungstenSouth-East Nonferrous Metal Company Limited of Hengyang City</v>
      </c>
    </row>
    <row r="573" spans="1:11">
      <c r="A573" s="242" t="s">
        <v>1253</v>
      </c>
      <c r="B573" s="242" t="s">
        <v>2</v>
      </c>
      <c r="C573" s="242" t="s">
        <v>2</v>
      </c>
      <c r="D573" s="242" t="s">
        <v>1008</v>
      </c>
      <c r="E573" s="242" t="s">
        <v>911</v>
      </c>
      <c r="F573" s="242" t="s">
        <v>14357</v>
      </c>
      <c r="G573" s="242"/>
      <c r="H573" s="242" t="s">
        <v>2089</v>
      </c>
      <c r="I573" s="242" t="s">
        <v>13034</v>
      </c>
      <c r="J573" s="243" t="str">
        <f t="shared" si="17"/>
        <v>TungstenTejing (Vietnam) Tungsten Co., Ltd.</v>
      </c>
      <c r="K573" s="243" t="str">
        <f t="shared" si="18"/>
        <v>TungstenTejing (Vietnam) Tungsten Co., Ltd.</v>
      </c>
    </row>
    <row r="574" spans="1:11">
      <c r="A574" s="242" t="s">
        <v>1253</v>
      </c>
      <c r="B574" s="242" t="s">
        <v>3112</v>
      </c>
      <c r="C574" s="242" t="s">
        <v>3112</v>
      </c>
      <c r="D574" s="242" t="s">
        <v>999</v>
      </c>
      <c r="E574" s="242" t="s">
        <v>3113</v>
      </c>
      <c r="F574" s="242" t="s">
        <v>14357</v>
      </c>
      <c r="G574" s="242"/>
      <c r="H574" s="242" t="s">
        <v>3235</v>
      </c>
      <c r="I574" s="242" t="s">
        <v>10818</v>
      </c>
      <c r="J574" s="243" t="str">
        <f t="shared" si="17"/>
        <v>TungstenUnecha Refractory metals plant</v>
      </c>
      <c r="K574" s="243" t="str">
        <f t="shared" si="18"/>
        <v>TungstenUnecha Refractory metals plant</v>
      </c>
    </row>
    <row r="575" spans="1:11">
      <c r="A575" s="242" t="s">
        <v>1253</v>
      </c>
      <c r="B575" s="242" t="s">
        <v>2092</v>
      </c>
      <c r="C575" s="242" t="s">
        <v>3236</v>
      </c>
      <c r="D575" s="242" t="s">
        <v>1214</v>
      </c>
      <c r="E575" s="242" t="s">
        <v>912</v>
      </c>
      <c r="F575" s="242" t="s">
        <v>14357</v>
      </c>
      <c r="G575" s="242"/>
      <c r="H575" s="242" t="s">
        <v>2090</v>
      </c>
      <c r="I575" s="242" t="s">
        <v>3509</v>
      </c>
      <c r="J575" s="243" t="str">
        <f t="shared" si="17"/>
        <v>TungstenWBH</v>
      </c>
      <c r="K575" s="243" t="str">
        <f t="shared" si="18"/>
        <v>TungstenWBH</v>
      </c>
    </row>
    <row r="576" spans="1:11">
      <c r="A576" s="242" t="s">
        <v>1253</v>
      </c>
      <c r="B576" s="242" t="s">
        <v>2091</v>
      </c>
      <c r="C576" s="242" t="s">
        <v>3236</v>
      </c>
      <c r="D576" s="242" t="s">
        <v>1214</v>
      </c>
      <c r="E576" s="242" t="s">
        <v>912</v>
      </c>
      <c r="F576" s="242" t="s">
        <v>14357</v>
      </c>
      <c r="G576" s="242"/>
      <c r="H576" s="242" t="s">
        <v>2090</v>
      </c>
      <c r="I576" s="242" t="s">
        <v>3509</v>
      </c>
      <c r="J576" s="243" t="str">
        <f t="shared" si="17"/>
        <v>TungstenWBH,Wolfram [Austria]</v>
      </c>
      <c r="K576" s="243" t="str">
        <f t="shared" si="18"/>
        <v>TungstenWBH,Wolfram [Austria]</v>
      </c>
    </row>
    <row r="577" spans="1:11">
      <c r="A577" s="242" t="s">
        <v>1253</v>
      </c>
      <c r="B577" s="242" t="s">
        <v>3236</v>
      </c>
      <c r="C577" s="242" t="s">
        <v>3236</v>
      </c>
      <c r="D577" s="242" t="s">
        <v>1214</v>
      </c>
      <c r="E577" s="242" t="s">
        <v>912</v>
      </c>
      <c r="F577" s="242" t="s">
        <v>14357</v>
      </c>
      <c r="G577" s="242"/>
      <c r="H577" s="242" t="s">
        <v>2090</v>
      </c>
      <c r="I577" s="242" t="s">
        <v>3509</v>
      </c>
      <c r="J577" s="243" t="str">
        <f t="shared" si="17"/>
        <v>TungstenWolfram Bergbau und Hutten AG</v>
      </c>
      <c r="K577" s="243" t="str">
        <f t="shared" si="18"/>
        <v>TungstenWolfram Bergbau und Hutten AG</v>
      </c>
    </row>
    <row r="578" spans="1:11">
      <c r="A578" s="242" t="s">
        <v>1253</v>
      </c>
      <c r="B578" s="242" t="s">
        <v>1019</v>
      </c>
      <c r="C578" s="242" t="s">
        <v>3236</v>
      </c>
      <c r="D578" s="242" t="s">
        <v>1214</v>
      </c>
      <c r="E578" s="242" t="s">
        <v>912</v>
      </c>
      <c r="F578" s="242" t="s">
        <v>14357</v>
      </c>
      <c r="G578" s="242"/>
      <c r="H578" s="242" t="s">
        <v>2090</v>
      </c>
      <c r="I578" s="242" t="s">
        <v>3509</v>
      </c>
      <c r="J578" s="243" t="str">
        <f t="shared" si="17"/>
        <v>TungstenWolfram Bergbau und Hütten AG</v>
      </c>
      <c r="K578" s="243" t="str">
        <f t="shared" si="18"/>
        <v>TungstenWolfram Bergbau und Hütten AG</v>
      </c>
    </row>
    <row r="579" spans="1:11">
      <c r="A579" s="242" t="s">
        <v>1253</v>
      </c>
      <c r="B579" s="242" t="s">
        <v>2728</v>
      </c>
      <c r="C579" s="242" t="s">
        <v>2728</v>
      </c>
      <c r="D579" s="242" t="s">
        <v>1231</v>
      </c>
      <c r="E579" s="242" t="s">
        <v>2729</v>
      </c>
      <c r="F579" s="242" t="s">
        <v>14357</v>
      </c>
      <c r="G579" s="242"/>
      <c r="H579" s="242" t="s">
        <v>14027</v>
      </c>
      <c r="I579" s="242" t="s">
        <v>13937</v>
      </c>
      <c r="J579" s="243" t="str">
        <f t="shared" si="17"/>
        <v>TungstenWoltech Korea Co., Ltd.</v>
      </c>
      <c r="K579" s="243" t="str">
        <f t="shared" si="18"/>
        <v>TungstenWoltech Korea Co., Ltd.</v>
      </c>
    </row>
    <row r="580" spans="1:11">
      <c r="A580" s="242" t="s">
        <v>1253</v>
      </c>
      <c r="B580" s="242" t="s">
        <v>2099</v>
      </c>
      <c r="C580" s="242" t="s">
        <v>166</v>
      </c>
      <c r="D580" s="242" t="s">
        <v>1220</v>
      </c>
      <c r="E580" s="242" t="s">
        <v>155</v>
      </c>
      <c r="F580" s="242" t="s">
        <v>14357</v>
      </c>
      <c r="G580" s="242"/>
      <c r="H580" s="242" t="s">
        <v>2093</v>
      </c>
      <c r="I580" s="242" t="s">
        <v>15232</v>
      </c>
      <c r="J580" s="243" t="str">
        <f t="shared" si="17"/>
        <v>TungstenXiamen H.C.</v>
      </c>
      <c r="K580" s="243" t="str">
        <f t="shared" si="18"/>
        <v>TungstenXiamen H.C.</v>
      </c>
    </row>
    <row r="581" spans="1:11">
      <c r="A581" s="242" t="s">
        <v>1253</v>
      </c>
      <c r="B581" s="242" t="s">
        <v>166</v>
      </c>
      <c r="C581" s="242" t="s">
        <v>166</v>
      </c>
      <c r="D581" s="242" t="s">
        <v>1220</v>
      </c>
      <c r="E581" s="242" t="s">
        <v>155</v>
      </c>
      <c r="F581" s="242" t="s">
        <v>14357</v>
      </c>
      <c r="G581" s="242"/>
      <c r="H581" s="242" t="s">
        <v>2093</v>
      </c>
      <c r="I581" s="242" t="s">
        <v>15232</v>
      </c>
      <c r="J581" s="243" t="str">
        <f t="shared" si="17"/>
        <v>TungstenXiamen Tungsten (H.C.) Co., Ltd.</v>
      </c>
      <c r="K581" s="243" t="str">
        <f t="shared" si="18"/>
        <v>TungstenXiamen Tungsten (H.C.) Co., Ltd.</v>
      </c>
    </row>
    <row r="582" spans="1:11">
      <c r="A582" s="242" t="s">
        <v>1253</v>
      </c>
      <c r="B582" s="242" t="s">
        <v>1515</v>
      </c>
      <c r="C582" s="242" t="s">
        <v>1515</v>
      </c>
      <c r="D582" s="242" t="s">
        <v>1220</v>
      </c>
      <c r="E582" s="242" t="s">
        <v>913</v>
      </c>
      <c r="F582" s="242" t="s">
        <v>14357</v>
      </c>
      <c r="H582" s="242" t="s">
        <v>2093</v>
      </c>
      <c r="I582" s="242" t="s">
        <v>15232</v>
      </c>
      <c r="J582" s="243" t="str">
        <f t="shared" ref="J582:J585" si="19">A582&amp;B582</f>
        <v>TungstenXiamen Tungsten Co., Ltd.</v>
      </c>
      <c r="K582" s="243" t="str">
        <f t="shared" si="18"/>
        <v>TungstenXiamen Tungsten Co., Ltd.</v>
      </c>
    </row>
    <row r="583" spans="1:11">
      <c r="A583" s="242" t="s">
        <v>1253</v>
      </c>
      <c r="B583" s="242" t="s">
        <v>2730</v>
      </c>
      <c r="C583" s="242" t="s">
        <v>2730</v>
      </c>
      <c r="D583" s="242" t="s">
        <v>1220</v>
      </c>
      <c r="E583" s="242" t="s">
        <v>2731</v>
      </c>
      <c r="F583" s="242" t="s">
        <v>14357</v>
      </c>
      <c r="H583" s="242" t="s">
        <v>2024</v>
      </c>
      <c r="I583" s="242" t="s">
        <v>15233</v>
      </c>
      <c r="J583" s="243" t="str">
        <f t="shared" si="19"/>
        <v>TungstenXinfeng Huarui Tungsten &amp; Molybdenum New Material Co., Ltd.</v>
      </c>
      <c r="K583" s="243" t="str">
        <f t="shared" ref="K583:K585" si="20">A583&amp;B583</f>
        <v>TungstenXinfeng Huarui Tungsten &amp; Molybdenum New Material Co., Ltd.</v>
      </c>
    </row>
    <row r="584" spans="1:11">
      <c r="A584" s="242" t="s">
        <v>1253</v>
      </c>
      <c r="B584" s="242" t="s">
        <v>929</v>
      </c>
      <c r="C584" s="242" t="s">
        <v>929</v>
      </c>
      <c r="D584" s="242" t="s">
        <v>1220</v>
      </c>
      <c r="E584" s="242" t="s">
        <v>915</v>
      </c>
      <c r="F584" s="242" t="s">
        <v>14357</v>
      </c>
      <c r="H584" s="242" t="s">
        <v>2094</v>
      </c>
      <c r="I584" s="242" t="s">
        <v>15238</v>
      </c>
      <c r="J584" s="243" t="str">
        <f t="shared" si="19"/>
        <v>TungstenXinhai Rendan Shaoguan Tungsten Co., Ltd.</v>
      </c>
      <c r="K584" s="243" t="str">
        <f t="shared" si="20"/>
        <v>TungstenXinhai Rendan Shaoguan Tungsten Co., Ltd.</v>
      </c>
    </row>
    <row r="585" spans="1:11">
      <c r="A585" s="242" t="s">
        <v>1253</v>
      </c>
      <c r="B585" s="242" t="s">
        <v>2083</v>
      </c>
      <c r="C585" s="242" t="s">
        <v>1511</v>
      </c>
      <c r="D585" s="242" t="s">
        <v>1220</v>
      </c>
      <c r="E585" s="242" t="s">
        <v>903</v>
      </c>
      <c r="F585" s="242" t="s">
        <v>14357</v>
      </c>
      <c r="H585" s="242" t="s">
        <v>2024</v>
      </c>
      <c r="I585" s="242" t="s">
        <v>15233</v>
      </c>
      <c r="J585" s="243" t="str">
        <f t="shared" si="19"/>
        <v>TungstenZhangyuan Tungsten Co Ltd</v>
      </c>
      <c r="K585" s="243" t="str">
        <f t="shared" si="20"/>
        <v>TungstenZhangyuan Tungsten Co Ltd</v>
      </c>
    </row>
    <row r="586" spans="1:11">
      <c r="A586" s="223" t="s">
        <v>1253</v>
      </c>
      <c r="B586" s="223" t="s">
        <v>2115</v>
      </c>
      <c r="C586" s="223"/>
      <c r="D586" s="223"/>
      <c r="E586" s="223"/>
      <c r="F586" s="256"/>
      <c r="H586" s="223"/>
    </row>
    <row r="587" spans="1:11">
      <c r="A587" s="225" t="s">
        <v>1253</v>
      </c>
      <c r="B587" s="225" t="s">
        <v>1454</v>
      </c>
      <c r="C587" s="225" t="s">
        <v>560</v>
      </c>
      <c r="D587" s="225" t="s">
        <v>560</v>
      </c>
      <c r="F587" s="256"/>
    </row>
  </sheetData>
  <sheetProtection password="E31B" sheet="1" objects="1" scenarios="1" formatRows="0"/>
  <autoFilter ref="A4:I587" xr:uid="{00000000-0009-0000-0000-000007000000}"/>
  <customSheetViews>
    <customSheetView guid="{51531B83-BDD7-4890-A744-04812A317369}" scale="85" hiddenColumns="1">
      <pane ySplit="4" topLeftCell="A278" activePane="bottomLeft" state="frozen"/>
      <selection pane="bottomLeft" activeCell="B279" sqref="B279"/>
      <pageMargins left="0.7" right="0.7" top="0.75" bottom="0.75" header="0.3" footer="0.3"/>
      <pageSetup orientation="portrait" r:id="rId1"/>
    </customSheetView>
  </customSheetViews>
  <mergeCells count="2">
    <mergeCell ref="A1:G1"/>
    <mergeCell ref="A2:I3"/>
  </mergeCells>
  <phoneticPr fontId="28"/>
  <conditionalFormatting sqref="J5:J585">
    <cfRule type="cellIs" dxfId="0" priority="21" stopIfTrue="1" operator="equal">
      <formula>"Yes"</formula>
    </cfRule>
  </conditionalFormatting>
  <pageMargins left="0.7" right="0.7" top="0.75" bottom="0.75" header="0.3" footer="0.3"/>
  <pageSetup orientation="portrait"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6"/>
  <dimension ref="A1:N1000"/>
  <sheetViews>
    <sheetView topLeftCell="F295" zoomScale="55" zoomScaleNormal="55" zoomScalePageLayoutView="90" workbookViewId="0">
      <selection activeCell="I305" sqref="I305"/>
    </sheetView>
  </sheetViews>
  <sheetFormatPr defaultColWidth="8.875" defaultRowHeight="14.25"/>
  <cols>
    <col min="1" max="1" width="14.625" style="278" customWidth="1"/>
    <col min="2" max="2" width="14" style="278" customWidth="1"/>
    <col min="3" max="3" width="6.125" style="278" customWidth="1"/>
    <col min="4" max="4" width="56.25" style="278" customWidth="1"/>
    <col min="5" max="5" width="53.75" style="246" customWidth="1"/>
    <col min="6" max="6" width="54.125" style="278" customWidth="1"/>
    <col min="7" max="7" width="68.25" style="278" customWidth="1"/>
    <col min="8" max="8" width="49.25" style="278" customWidth="1"/>
    <col min="9" max="9" width="51.625" style="278" customWidth="1"/>
    <col min="10" max="10" width="50.25" style="278" customWidth="1"/>
    <col min="11" max="11" width="51.875" style="229" customWidth="1"/>
    <col min="12" max="12" width="66.875" style="344" customWidth="1"/>
    <col min="13" max="13" width="46.125" style="281" customWidth="1"/>
    <col min="14" max="16384" width="8.875" style="281"/>
  </cols>
  <sheetData>
    <row r="1" spans="1:13">
      <c r="B1" s="278" t="s">
        <v>1581</v>
      </c>
      <c r="C1" s="278" t="s">
        <v>721</v>
      </c>
      <c r="D1" s="278" t="s">
        <v>977</v>
      </c>
      <c r="E1" s="244" t="s">
        <v>14698</v>
      </c>
      <c r="F1" s="278" t="s">
        <v>14483</v>
      </c>
      <c r="G1" s="278" t="s">
        <v>605</v>
      </c>
      <c r="H1" s="278" t="s">
        <v>606</v>
      </c>
      <c r="I1" s="278" t="s">
        <v>607</v>
      </c>
      <c r="J1" s="278" t="s">
        <v>608</v>
      </c>
      <c r="K1" s="279" t="s">
        <v>609</v>
      </c>
      <c r="L1" s="280" t="s">
        <v>610</v>
      </c>
      <c r="M1" s="281" t="s">
        <v>2740</v>
      </c>
    </row>
    <row r="2" spans="1:13" ht="85.5">
      <c r="A2" s="278" t="str">
        <f>B2&amp;C2</f>
        <v>InstructionsA1</v>
      </c>
      <c r="B2" s="278" t="s">
        <v>604</v>
      </c>
      <c r="C2" s="278" t="s">
        <v>722</v>
      </c>
      <c r="D2" s="278" t="s">
        <v>14261</v>
      </c>
      <c r="E2" s="244" t="s">
        <v>14699</v>
      </c>
      <c r="F2" s="278" t="s">
        <v>14628</v>
      </c>
      <c r="G2" s="278" t="s">
        <v>14462</v>
      </c>
      <c r="H2" s="278" t="s">
        <v>14971</v>
      </c>
      <c r="I2" s="278" t="s">
        <v>15082</v>
      </c>
      <c r="J2" s="278" t="s">
        <v>15057</v>
      </c>
      <c r="K2" s="282" t="s">
        <v>14408</v>
      </c>
      <c r="L2" s="280" t="s">
        <v>14986</v>
      </c>
      <c r="M2" s="283" t="s">
        <v>14950</v>
      </c>
    </row>
    <row r="3" spans="1:13" ht="28.5">
      <c r="A3" s="278" t="str">
        <f t="shared" ref="A3:A78" si="0">B3&amp;C3</f>
        <v>InstructionsA2</v>
      </c>
      <c r="B3" s="278" t="s">
        <v>604</v>
      </c>
      <c r="C3" s="278" t="s">
        <v>723</v>
      </c>
      <c r="D3" s="278" t="s">
        <v>970</v>
      </c>
      <c r="E3" s="244" t="s">
        <v>14700</v>
      </c>
      <c r="F3" s="278" t="s">
        <v>14484</v>
      </c>
      <c r="G3" s="278" t="s">
        <v>1158</v>
      </c>
      <c r="H3" s="278" t="s">
        <v>970</v>
      </c>
      <c r="I3" s="278" t="s">
        <v>1159</v>
      </c>
      <c r="J3" s="278" t="s">
        <v>1160</v>
      </c>
      <c r="K3" s="282" t="s">
        <v>462</v>
      </c>
      <c r="L3" s="280" t="s">
        <v>1298</v>
      </c>
      <c r="M3" s="278" t="s">
        <v>2741</v>
      </c>
    </row>
    <row r="4" spans="1:13" ht="399">
      <c r="A4" s="278" t="str">
        <f t="shared" si="0"/>
        <v>InstructionsA3</v>
      </c>
      <c r="B4" s="278" t="s">
        <v>604</v>
      </c>
      <c r="C4" s="278" t="s">
        <v>724</v>
      </c>
      <c r="D4" s="278" t="s">
        <v>14405</v>
      </c>
      <c r="E4" s="244" t="s">
        <v>14701</v>
      </c>
      <c r="F4" s="278" t="s">
        <v>14629</v>
      </c>
      <c r="G4" s="278" t="s">
        <v>14463</v>
      </c>
      <c r="H4" s="278" t="s">
        <v>14972</v>
      </c>
      <c r="I4" s="278" t="s">
        <v>15083</v>
      </c>
      <c r="J4" s="278" t="s">
        <v>15058</v>
      </c>
      <c r="K4" s="282" t="s">
        <v>14409</v>
      </c>
      <c r="L4" s="280" t="s">
        <v>14987</v>
      </c>
      <c r="M4" s="283" t="s">
        <v>14951</v>
      </c>
    </row>
    <row r="5" spans="1:13" ht="313.5">
      <c r="A5" s="278" t="str">
        <f t="shared" si="0"/>
        <v>InstructionsA4</v>
      </c>
      <c r="B5" s="278" t="s">
        <v>604</v>
      </c>
      <c r="C5" s="278" t="s">
        <v>725</v>
      </c>
      <c r="D5" s="278" t="s">
        <v>14262</v>
      </c>
      <c r="E5" s="244" t="s">
        <v>14702</v>
      </c>
      <c r="F5" s="278" t="s">
        <v>14630</v>
      </c>
      <c r="G5" s="278" t="s">
        <v>14464</v>
      </c>
      <c r="H5" s="284" t="s">
        <v>359</v>
      </c>
      <c r="I5" s="278" t="s">
        <v>15084</v>
      </c>
      <c r="J5" s="278" t="s">
        <v>15059</v>
      </c>
      <c r="K5" s="282" t="s">
        <v>14410</v>
      </c>
      <c r="L5" s="280" t="s">
        <v>14988</v>
      </c>
      <c r="M5" s="283" t="s">
        <v>14952</v>
      </c>
    </row>
    <row r="6" spans="1:13" ht="42.75">
      <c r="A6" s="278" t="str">
        <f t="shared" si="0"/>
        <v>InstructionsA6</v>
      </c>
      <c r="B6" s="278" t="s">
        <v>604</v>
      </c>
      <c r="C6" s="278" t="s">
        <v>726</v>
      </c>
      <c r="D6" s="278" t="s">
        <v>476</v>
      </c>
      <c r="E6" s="244" t="s">
        <v>14703</v>
      </c>
      <c r="F6" s="278" t="s">
        <v>14485</v>
      </c>
      <c r="G6" s="278" t="s">
        <v>1161</v>
      </c>
      <c r="H6" s="278" t="s">
        <v>360</v>
      </c>
      <c r="I6" s="278" t="s">
        <v>313</v>
      </c>
      <c r="J6" s="278" t="s">
        <v>1459</v>
      </c>
      <c r="K6" s="282" t="s">
        <v>463</v>
      </c>
      <c r="L6" s="280" t="s">
        <v>119</v>
      </c>
      <c r="M6" s="278" t="s">
        <v>2742</v>
      </c>
    </row>
    <row r="7" spans="1:13" ht="28.5">
      <c r="A7" s="278" t="str">
        <f t="shared" si="0"/>
        <v>InstructionsA7</v>
      </c>
      <c r="B7" s="278" t="s">
        <v>604</v>
      </c>
      <c r="C7" s="278" t="s">
        <v>727</v>
      </c>
      <c r="D7" s="278" t="s">
        <v>2998</v>
      </c>
      <c r="E7" s="244" t="s">
        <v>14704</v>
      </c>
      <c r="F7" s="278" t="s">
        <v>14486</v>
      </c>
      <c r="G7" s="278" t="s">
        <v>1162</v>
      </c>
      <c r="H7" s="278" t="s">
        <v>611</v>
      </c>
      <c r="I7" s="278" t="s">
        <v>314</v>
      </c>
      <c r="J7" s="278" t="s">
        <v>1374</v>
      </c>
      <c r="K7" s="282" t="s">
        <v>464</v>
      </c>
      <c r="L7" s="280" t="s">
        <v>1299</v>
      </c>
      <c r="M7" s="278" t="s">
        <v>2743</v>
      </c>
    </row>
    <row r="8" spans="1:13" ht="86.25" customHeight="1">
      <c r="A8" s="278" t="str">
        <f t="shared" si="0"/>
        <v>InstructionsA8</v>
      </c>
      <c r="B8" s="278" t="s">
        <v>604</v>
      </c>
      <c r="C8" s="278" t="s">
        <v>728</v>
      </c>
      <c r="D8" s="278" t="s">
        <v>3089</v>
      </c>
      <c r="E8" s="245" t="s">
        <v>14705</v>
      </c>
      <c r="F8" s="278" t="s">
        <v>14487</v>
      </c>
      <c r="G8" s="278" t="s">
        <v>3126</v>
      </c>
      <c r="H8" s="278" t="s">
        <v>3133</v>
      </c>
      <c r="I8" s="278" t="s">
        <v>3134</v>
      </c>
      <c r="J8" s="278" t="s">
        <v>3141</v>
      </c>
      <c r="K8" s="282" t="s">
        <v>3142</v>
      </c>
      <c r="L8" s="280" t="s">
        <v>3149</v>
      </c>
      <c r="M8" s="283" t="s">
        <v>3150</v>
      </c>
    </row>
    <row r="9" spans="1:13" ht="409.5">
      <c r="A9" s="278" t="str">
        <f t="shared" si="0"/>
        <v>InstructionsA9</v>
      </c>
      <c r="B9" s="278" t="s">
        <v>604</v>
      </c>
      <c r="C9" s="278" t="s">
        <v>1301</v>
      </c>
      <c r="D9" s="278" t="s">
        <v>15108</v>
      </c>
      <c r="E9" s="246" t="s">
        <v>14706</v>
      </c>
      <c r="F9" s="285" t="s">
        <v>14631</v>
      </c>
      <c r="G9" s="285" t="s">
        <v>2529</v>
      </c>
      <c r="H9" s="285" t="s">
        <v>1589</v>
      </c>
      <c r="I9" s="285" t="s">
        <v>1590</v>
      </c>
      <c r="J9" s="285" t="s">
        <v>1586</v>
      </c>
      <c r="K9" s="286" t="s">
        <v>14411</v>
      </c>
      <c r="L9" s="287" t="s">
        <v>14989</v>
      </c>
      <c r="M9" s="288" t="s">
        <v>2744</v>
      </c>
    </row>
    <row r="10" spans="1:13" ht="57">
      <c r="A10" s="278" t="str">
        <f t="shared" si="0"/>
        <v>InstructionsA10</v>
      </c>
      <c r="B10" s="278" t="s">
        <v>604</v>
      </c>
      <c r="C10" s="278" t="s">
        <v>1302</v>
      </c>
      <c r="D10" s="278" t="s">
        <v>484</v>
      </c>
      <c r="E10" s="244" t="s">
        <v>14707</v>
      </c>
      <c r="F10" s="278" t="s">
        <v>14488</v>
      </c>
      <c r="G10" s="278" t="s">
        <v>937</v>
      </c>
      <c r="H10" s="278" t="s">
        <v>361</v>
      </c>
      <c r="I10" s="278" t="s">
        <v>315</v>
      </c>
      <c r="J10" s="278" t="s">
        <v>1460</v>
      </c>
      <c r="K10" s="289" t="s">
        <v>465</v>
      </c>
      <c r="L10" s="280" t="s">
        <v>1376</v>
      </c>
      <c r="M10" s="278" t="s">
        <v>2745</v>
      </c>
    </row>
    <row r="11" spans="1:13" ht="42.75">
      <c r="A11" s="278" t="str">
        <f>B11&amp;C11</f>
        <v>InstructionsA11</v>
      </c>
      <c r="B11" s="278" t="s">
        <v>604</v>
      </c>
      <c r="C11" s="278" t="s">
        <v>1303</v>
      </c>
      <c r="D11" s="278" t="s">
        <v>485</v>
      </c>
      <c r="E11" s="244" t="s">
        <v>14708</v>
      </c>
      <c r="F11" s="278" t="s">
        <v>14489</v>
      </c>
      <c r="G11" s="278" t="s">
        <v>400</v>
      </c>
      <c r="H11" s="278" t="s">
        <v>491</v>
      </c>
      <c r="I11" s="278" t="s">
        <v>316</v>
      </c>
      <c r="J11" s="278" t="s">
        <v>1461</v>
      </c>
      <c r="K11" s="289" t="s">
        <v>466</v>
      </c>
      <c r="L11" s="280" t="s">
        <v>7</v>
      </c>
      <c r="M11" s="278" t="s">
        <v>2746</v>
      </c>
    </row>
    <row r="12" spans="1:13" ht="42.75">
      <c r="A12" s="278" t="str">
        <f t="shared" si="0"/>
        <v>InstructionsA12</v>
      </c>
      <c r="B12" s="278" t="s">
        <v>604</v>
      </c>
      <c r="C12" s="278" t="s">
        <v>1304</v>
      </c>
      <c r="D12" s="278" t="s">
        <v>486</v>
      </c>
      <c r="E12" s="244" t="s">
        <v>14709</v>
      </c>
      <c r="F12" s="278" t="s">
        <v>14490</v>
      </c>
      <c r="G12" s="278" t="s">
        <v>401</v>
      </c>
      <c r="H12" s="278" t="s">
        <v>492</v>
      </c>
      <c r="I12" s="278" t="s">
        <v>317</v>
      </c>
      <c r="J12" s="278" t="s">
        <v>1462</v>
      </c>
      <c r="K12" s="289" t="s">
        <v>133</v>
      </c>
      <c r="L12" s="280" t="s">
        <v>8</v>
      </c>
      <c r="M12" s="278" t="s">
        <v>2747</v>
      </c>
    </row>
    <row r="13" spans="1:13" ht="45">
      <c r="A13" s="278" t="str">
        <f t="shared" si="0"/>
        <v>InstructionsA13</v>
      </c>
      <c r="B13" s="278" t="s">
        <v>604</v>
      </c>
      <c r="C13" s="278" t="s">
        <v>1305</v>
      </c>
      <c r="D13" s="278" t="s">
        <v>477</v>
      </c>
      <c r="E13" s="244" t="s">
        <v>14710</v>
      </c>
      <c r="F13" s="278" t="s">
        <v>14491</v>
      </c>
      <c r="G13" s="278" t="s">
        <v>402</v>
      </c>
      <c r="H13" s="278" t="s">
        <v>493</v>
      </c>
      <c r="I13" s="278" t="s">
        <v>318</v>
      </c>
      <c r="J13" s="278" t="s">
        <v>1463</v>
      </c>
      <c r="K13" s="289" t="s">
        <v>132</v>
      </c>
      <c r="L13" s="280" t="s">
        <v>9</v>
      </c>
      <c r="M13" s="278" t="s">
        <v>2748</v>
      </c>
    </row>
    <row r="14" spans="1:13" ht="85.5">
      <c r="A14" s="278" t="str">
        <f t="shared" si="0"/>
        <v>InstructionsA14</v>
      </c>
      <c r="B14" s="278" t="s">
        <v>604</v>
      </c>
      <c r="C14" s="278" t="s">
        <v>1306</v>
      </c>
      <c r="D14" s="278" t="s">
        <v>478</v>
      </c>
      <c r="E14" s="244" t="s">
        <v>14711</v>
      </c>
      <c r="F14" s="278" t="s">
        <v>14492</v>
      </c>
      <c r="G14" s="278" t="s">
        <v>403</v>
      </c>
      <c r="H14" s="278" t="s">
        <v>494</v>
      </c>
      <c r="I14" s="278" t="s">
        <v>319</v>
      </c>
      <c r="J14" s="278" t="s">
        <v>1493</v>
      </c>
      <c r="K14" s="289" t="s">
        <v>131</v>
      </c>
      <c r="L14" s="280" t="s">
        <v>10</v>
      </c>
      <c r="M14" s="278" t="s">
        <v>2749</v>
      </c>
    </row>
    <row r="15" spans="1:13" ht="30">
      <c r="A15" s="278" t="str">
        <f t="shared" si="0"/>
        <v>InstructionsA15</v>
      </c>
      <c r="B15" s="278" t="s">
        <v>604</v>
      </c>
      <c r="C15" s="278" t="s">
        <v>480</v>
      </c>
      <c r="D15" s="278" t="s">
        <v>479</v>
      </c>
      <c r="E15" s="244" t="s">
        <v>14712</v>
      </c>
      <c r="F15" s="278" t="s">
        <v>14493</v>
      </c>
      <c r="G15" s="278" t="s">
        <v>404</v>
      </c>
      <c r="H15" s="278" t="s">
        <v>495</v>
      </c>
      <c r="I15" s="278" t="s">
        <v>320</v>
      </c>
      <c r="J15" s="278" t="s">
        <v>1464</v>
      </c>
      <c r="K15" s="289" t="s">
        <v>130</v>
      </c>
      <c r="L15" s="280" t="s">
        <v>11</v>
      </c>
      <c r="M15" s="278" t="s">
        <v>2750</v>
      </c>
    </row>
    <row r="16" spans="1:13" ht="99.75">
      <c r="A16" s="278" t="str">
        <f t="shared" si="0"/>
        <v>InstructionsA16</v>
      </c>
      <c r="B16" s="278" t="s">
        <v>604</v>
      </c>
      <c r="C16" s="278" t="s">
        <v>1307</v>
      </c>
      <c r="D16" s="278" t="s">
        <v>14251</v>
      </c>
      <c r="E16" s="244" t="s">
        <v>14713</v>
      </c>
      <c r="F16" s="278" t="s">
        <v>14494</v>
      </c>
      <c r="G16" s="278" t="s">
        <v>405</v>
      </c>
      <c r="H16" s="278" t="s">
        <v>496</v>
      </c>
      <c r="I16" s="278" t="s">
        <v>321</v>
      </c>
      <c r="J16" s="278" t="s">
        <v>1465</v>
      </c>
      <c r="K16" s="282" t="s">
        <v>467</v>
      </c>
      <c r="L16" s="280" t="s">
        <v>12</v>
      </c>
      <c r="M16" s="278" t="s">
        <v>2751</v>
      </c>
    </row>
    <row r="17" spans="1:13" ht="28.5">
      <c r="A17" s="278" t="str">
        <f t="shared" si="0"/>
        <v>InstructionsA17</v>
      </c>
      <c r="B17" s="278" t="s">
        <v>604</v>
      </c>
      <c r="C17" s="278" t="s">
        <v>1308</v>
      </c>
      <c r="D17" s="278" t="s">
        <v>481</v>
      </c>
      <c r="E17" s="244" t="s">
        <v>14714</v>
      </c>
      <c r="F17" s="278" t="s">
        <v>14495</v>
      </c>
      <c r="G17" s="278" t="s">
        <v>406</v>
      </c>
      <c r="H17" s="278" t="s">
        <v>497</v>
      </c>
      <c r="I17" s="278" t="s">
        <v>322</v>
      </c>
      <c r="J17" s="278" t="s">
        <v>1466</v>
      </c>
      <c r="K17" s="282" t="s">
        <v>468</v>
      </c>
      <c r="L17" s="280" t="s">
        <v>13</v>
      </c>
      <c r="M17" s="278" t="s">
        <v>2752</v>
      </c>
    </row>
    <row r="18" spans="1:13" ht="85.5">
      <c r="A18" s="278" t="str">
        <f t="shared" si="0"/>
        <v>InstructionsA18</v>
      </c>
      <c r="B18" s="278" t="s">
        <v>604</v>
      </c>
      <c r="C18" s="278" t="s">
        <v>1309</v>
      </c>
      <c r="D18" s="278" t="s">
        <v>2607</v>
      </c>
      <c r="E18" s="244" t="s">
        <v>14715</v>
      </c>
      <c r="F18" s="278" t="s">
        <v>14496</v>
      </c>
      <c r="G18" s="278" t="s">
        <v>2609</v>
      </c>
      <c r="H18" s="278" t="s">
        <v>2610</v>
      </c>
      <c r="I18" s="278" t="s">
        <v>2611</v>
      </c>
      <c r="J18" s="278" t="s">
        <v>2612</v>
      </c>
      <c r="K18" s="282" t="s">
        <v>2613</v>
      </c>
      <c r="L18" s="280" t="s">
        <v>2614</v>
      </c>
      <c r="M18" s="278" t="s">
        <v>2753</v>
      </c>
    </row>
    <row r="19" spans="1:13" ht="42.75">
      <c r="A19" s="278" t="str">
        <f t="shared" si="0"/>
        <v>InstructionsA19</v>
      </c>
      <c r="B19" s="278" t="s">
        <v>604</v>
      </c>
      <c r="C19" s="278" t="s">
        <v>1310</v>
      </c>
      <c r="D19" s="278" t="s">
        <v>2608</v>
      </c>
      <c r="E19" s="244" t="s">
        <v>14716</v>
      </c>
      <c r="F19" s="278" t="s">
        <v>14497</v>
      </c>
      <c r="G19" s="278" t="s">
        <v>2620</v>
      </c>
      <c r="H19" s="278" t="s">
        <v>2619</v>
      </c>
      <c r="I19" s="278" t="s">
        <v>2618</v>
      </c>
      <c r="J19" s="278" t="s">
        <v>2617</v>
      </c>
      <c r="K19" s="282" t="s">
        <v>2616</v>
      </c>
      <c r="L19" s="280" t="s">
        <v>2615</v>
      </c>
      <c r="M19" s="278" t="s">
        <v>2754</v>
      </c>
    </row>
    <row r="20" spans="1:13" ht="42.75">
      <c r="A20" s="278" t="str">
        <f t="shared" si="0"/>
        <v>InstructionsA20</v>
      </c>
      <c r="B20" s="278" t="s">
        <v>604</v>
      </c>
      <c r="C20" s="278" t="s">
        <v>1311</v>
      </c>
      <c r="D20" s="278" t="s">
        <v>487</v>
      </c>
      <c r="E20" s="244" t="s">
        <v>14717</v>
      </c>
      <c r="F20" s="278" t="s">
        <v>14498</v>
      </c>
      <c r="G20" s="278" t="s">
        <v>407</v>
      </c>
      <c r="H20" s="278" t="s">
        <v>498</v>
      </c>
      <c r="I20" s="278" t="s">
        <v>323</v>
      </c>
      <c r="J20" s="278" t="s">
        <v>1467</v>
      </c>
      <c r="K20" s="282" t="s">
        <v>469</v>
      </c>
      <c r="L20" s="280" t="s">
        <v>14</v>
      </c>
      <c r="M20" s="278" t="s">
        <v>2755</v>
      </c>
    </row>
    <row r="21" spans="1:13" ht="42.75">
      <c r="A21" s="278" t="str">
        <f t="shared" si="0"/>
        <v>InstructionsA21</v>
      </c>
      <c r="B21" s="278" t="s">
        <v>604</v>
      </c>
      <c r="C21" s="278" t="s">
        <v>1312</v>
      </c>
      <c r="D21" s="278" t="s">
        <v>488</v>
      </c>
      <c r="E21" s="244" t="s">
        <v>14718</v>
      </c>
      <c r="F21" s="278" t="s">
        <v>14499</v>
      </c>
      <c r="G21" s="278" t="s">
        <v>408</v>
      </c>
      <c r="H21" s="278" t="s">
        <v>499</v>
      </c>
      <c r="I21" s="278" t="s">
        <v>324</v>
      </c>
      <c r="J21" s="278" t="s">
        <v>1468</v>
      </c>
      <c r="K21" s="282" t="s">
        <v>470</v>
      </c>
      <c r="L21" s="280" t="s">
        <v>15</v>
      </c>
      <c r="M21" s="278" t="s">
        <v>2756</v>
      </c>
    </row>
    <row r="22" spans="1:13" ht="54.75" customHeight="1">
      <c r="A22" s="278" t="str">
        <f t="shared" si="0"/>
        <v>InstructionsA23</v>
      </c>
      <c r="B22" s="278" t="s">
        <v>604</v>
      </c>
      <c r="C22" s="278" t="s">
        <v>1313</v>
      </c>
      <c r="D22" s="278" t="s">
        <v>14255</v>
      </c>
      <c r="E22" s="244" t="s">
        <v>14719</v>
      </c>
      <c r="F22" s="278" t="s">
        <v>14500</v>
      </c>
      <c r="G22" s="278" t="s">
        <v>409</v>
      </c>
      <c r="H22" s="278" t="s">
        <v>500</v>
      </c>
      <c r="I22" s="278" t="s">
        <v>325</v>
      </c>
      <c r="J22" s="278" t="s">
        <v>1469</v>
      </c>
      <c r="K22" s="282" t="s">
        <v>471</v>
      </c>
      <c r="L22" s="280" t="s">
        <v>14990</v>
      </c>
      <c r="M22" s="278" t="s">
        <v>2757</v>
      </c>
    </row>
    <row r="23" spans="1:13" ht="153">
      <c r="A23" s="278" t="str">
        <f t="shared" si="0"/>
        <v>InstructionsA24</v>
      </c>
      <c r="B23" s="278" t="s">
        <v>604</v>
      </c>
      <c r="C23" s="278" t="s">
        <v>1314</v>
      </c>
      <c r="D23" s="285" t="s">
        <v>1587</v>
      </c>
      <c r="E23" s="246" t="s">
        <v>14720</v>
      </c>
      <c r="F23" s="285" t="s">
        <v>14632</v>
      </c>
      <c r="G23" s="285" t="s">
        <v>1591</v>
      </c>
      <c r="H23" s="285" t="s">
        <v>1592</v>
      </c>
      <c r="I23" s="285" t="s">
        <v>1593</v>
      </c>
      <c r="J23" s="285" t="s">
        <v>1594</v>
      </c>
      <c r="K23" s="286" t="s">
        <v>14412</v>
      </c>
      <c r="L23" s="287" t="s">
        <v>14991</v>
      </c>
      <c r="M23" s="285" t="s">
        <v>2758</v>
      </c>
    </row>
    <row r="24" spans="1:13" ht="135">
      <c r="A24" s="278" t="str">
        <f t="shared" si="0"/>
        <v>InstructionsA25</v>
      </c>
      <c r="B24" s="278" t="s">
        <v>604</v>
      </c>
      <c r="C24" s="278" t="s">
        <v>1315</v>
      </c>
      <c r="D24" s="285" t="s">
        <v>14256</v>
      </c>
      <c r="E24" s="247" t="s">
        <v>14721</v>
      </c>
      <c r="F24" s="290" t="s">
        <v>14633</v>
      </c>
      <c r="G24" s="291" t="s">
        <v>13325</v>
      </c>
      <c r="H24" s="291" t="s">
        <v>13342</v>
      </c>
      <c r="I24" s="291" t="s">
        <v>13369</v>
      </c>
      <c r="J24" s="291" t="s">
        <v>13394</v>
      </c>
      <c r="K24" s="292" t="s">
        <v>14413</v>
      </c>
      <c r="L24" s="293" t="s">
        <v>14992</v>
      </c>
      <c r="M24" s="291" t="s">
        <v>13421</v>
      </c>
    </row>
    <row r="25" spans="1:13" ht="409.5">
      <c r="A25" s="278" t="str">
        <f t="shared" si="0"/>
        <v>InstructionsA26</v>
      </c>
      <c r="B25" s="278" t="s">
        <v>604</v>
      </c>
      <c r="C25" s="278" t="s">
        <v>1316</v>
      </c>
      <c r="D25" s="285" t="s">
        <v>13284</v>
      </c>
      <c r="E25" s="248" t="s">
        <v>14722</v>
      </c>
      <c r="F25" s="290" t="s">
        <v>14634</v>
      </c>
      <c r="G25" s="294" t="s">
        <v>14233</v>
      </c>
      <c r="H25" s="295" t="s">
        <v>13343</v>
      </c>
      <c r="I25" s="295" t="s">
        <v>13370</v>
      </c>
      <c r="J25" s="291" t="s">
        <v>13395</v>
      </c>
      <c r="K25" s="292" t="s">
        <v>14414</v>
      </c>
      <c r="L25" s="293" t="s">
        <v>14993</v>
      </c>
      <c r="M25" s="294" t="s">
        <v>14242</v>
      </c>
    </row>
    <row r="26" spans="1:13" ht="57">
      <c r="A26" s="278" t="str">
        <f t="shared" si="0"/>
        <v>InstructionsA27</v>
      </c>
      <c r="B26" s="278" t="s">
        <v>604</v>
      </c>
      <c r="C26" s="278" t="s">
        <v>482</v>
      </c>
      <c r="D26" s="278" t="s">
        <v>483</v>
      </c>
      <c r="E26" s="244" t="s">
        <v>14723</v>
      </c>
      <c r="F26" s="278" t="s">
        <v>14501</v>
      </c>
      <c r="G26" s="278" t="s">
        <v>14465</v>
      </c>
      <c r="H26" s="278" t="s">
        <v>501</v>
      </c>
      <c r="I26" s="278" t="s">
        <v>326</v>
      </c>
      <c r="J26" s="278" t="s">
        <v>1470</v>
      </c>
      <c r="K26" s="282" t="s">
        <v>472</v>
      </c>
      <c r="L26" s="280" t="s">
        <v>16</v>
      </c>
      <c r="M26" s="278" t="s">
        <v>2759</v>
      </c>
    </row>
    <row r="27" spans="1:13" ht="409.5">
      <c r="A27" s="278" t="str">
        <f t="shared" si="0"/>
        <v>InstructionsA28</v>
      </c>
      <c r="B27" s="278" t="s">
        <v>604</v>
      </c>
      <c r="C27" s="278" t="s">
        <v>1109</v>
      </c>
      <c r="D27" s="285" t="s">
        <v>13304</v>
      </c>
      <c r="E27" s="247" t="s">
        <v>14724</v>
      </c>
      <c r="F27" s="290" t="s">
        <v>14635</v>
      </c>
      <c r="G27" s="295" t="s">
        <v>13326</v>
      </c>
      <c r="H27" s="295" t="s">
        <v>13344</v>
      </c>
      <c r="I27" s="295" t="s">
        <v>13371</v>
      </c>
      <c r="J27" s="291" t="s">
        <v>13396</v>
      </c>
      <c r="K27" s="292" t="s">
        <v>14415</v>
      </c>
      <c r="L27" s="293" t="s">
        <v>14994</v>
      </c>
      <c r="M27" s="294" t="s">
        <v>14243</v>
      </c>
    </row>
    <row r="28" spans="1:13" ht="348" customHeight="1">
      <c r="A28" s="278" t="str">
        <f>B28&amp;C28</f>
        <v>InstructionsA29</v>
      </c>
      <c r="B28" s="278" t="s">
        <v>604</v>
      </c>
      <c r="C28" s="278" t="s">
        <v>1317</v>
      </c>
      <c r="D28" s="296" t="s">
        <v>14263</v>
      </c>
      <c r="E28" s="247" t="s">
        <v>14725</v>
      </c>
      <c r="F28" s="297" t="s">
        <v>14636</v>
      </c>
      <c r="G28" s="298" t="s">
        <v>14466</v>
      </c>
      <c r="H28" s="295" t="s">
        <v>14973</v>
      </c>
      <c r="I28" s="294" t="s">
        <v>13733</v>
      </c>
      <c r="J28" s="294" t="s">
        <v>15060</v>
      </c>
      <c r="K28" s="292" t="s">
        <v>14416</v>
      </c>
      <c r="L28" s="293" t="s">
        <v>14995</v>
      </c>
      <c r="M28" s="294" t="s">
        <v>14953</v>
      </c>
    </row>
    <row r="29" spans="1:13" ht="229.5">
      <c r="A29" s="278" t="str">
        <f>B29&amp;C29</f>
        <v>InstructionsA30</v>
      </c>
      <c r="B29" s="278" t="s">
        <v>604</v>
      </c>
      <c r="C29" s="278" t="s">
        <v>1318</v>
      </c>
      <c r="D29" s="296" t="s">
        <v>13734</v>
      </c>
      <c r="E29" s="246" t="s">
        <v>14726</v>
      </c>
      <c r="F29" s="285" t="s">
        <v>14637</v>
      </c>
      <c r="G29" s="296" t="s">
        <v>13735</v>
      </c>
      <c r="H29" s="296" t="s">
        <v>13736</v>
      </c>
      <c r="I29" s="285" t="s">
        <v>13737</v>
      </c>
      <c r="J29" s="296" t="s">
        <v>13738</v>
      </c>
      <c r="K29" s="286" t="s">
        <v>13739</v>
      </c>
      <c r="L29" s="299" t="s">
        <v>14996</v>
      </c>
      <c r="M29" s="300" t="s">
        <v>13740</v>
      </c>
    </row>
    <row r="30" spans="1:13" ht="270">
      <c r="A30" s="278" t="str">
        <f>B30&amp;C30</f>
        <v>InstructionsA31</v>
      </c>
      <c r="B30" s="278" t="s">
        <v>604</v>
      </c>
      <c r="C30" s="278" t="s">
        <v>1319</v>
      </c>
      <c r="D30" s="296" t="s">
        <v>13741</v>
      </c>
      <c r="E30" s="247" t="s">
        <v>14727</v>
      </c>
      <c r="F30" s="297" t="s">
        <v>14638</v>
      </c>
      <c r="G30" s="301" t="s">
        <v>13742</v>
      </c>
      <c r="H30" s="295" t="s">
        <v>13743</v>
      </c>
      <c r="I30" s="294" t="s">
        <v>13744</v>
      </c>
      <c r="J30" s="294" t="s">
        <v>13745</v>
      </c>
      <c r="K30" s="292" t="s">
        <v>14417</v>
      </c>
      <c r="L30" s="293" t="s">
        <v>14997</v>
      </c>
      <c r="M30" s="294" t="s">
        <v>13746</v>
      </c>
    </row>
    <row r="31" spans="1:13" ht="135">
      <c r="A31" s="278" t="str">
        <f>B31&amp;C31</f>
        <v>InstructionsA32</v>
      </c>
      <c r="B31" s="278" t="s">
        <v>604</v>
      </c>
      <c r="C31" s="278" t="s">
        <v>1320</v>
      </c>
      <c r="D31" s="296" t="s">
        <v>13747</v>
      </c>
      <c r="E31" s="247" t="s">
        <v>14728</v>
      </c>
      <c r="F31" s="297" t="s">
        <v>14639</v>
      </c>
      <c r="G31" s="301" t="s">
        <v>13748</v>
      </c>
      <c r="H31" s="295" t="s">
        <v>13749</v>
      </c>
      <c r="I31" s="294" t="s">
        <v>13750</v>
      </c>
      <c r="J31" s="294" t="s">
        <v>13751</v>
      </c>
      <c r="K31" s="292" t="s">
        <v>13752</v>
      </c>
      <c r="L31" s="293" t="s">
        <v>14998</v>
      </c>
      <c r="M31" s="294" t="s">
        <v>13753</v>
      </c>
    </row>
    <row r="32" spans="1:13" ht="135">
      <c r="A32" s="278" t="str">
        <f>B32&amp;C32</f>
        <v>InstructionsA33</v>
      </c>
      <c r="B32" s="278" t="s">
        <v>604</v>
      </c>
      <c r="C32" s="278" t="s">
        <v>1321</v>
      </c>
      <c r="D32" s="296" t="s">
        <v>13754</v>
      </c>
      <c r="E32" s="247" t="s">
        <v>14729</v>
      </c>
      <c r="F32" s="297" t="s">
        <v>14640</v>
      </c>
      <c r="G32" s="301" t="s">
        <v>13755</v>
      </c>
      <c r="H32" s="295" t="s">
        <v>13756</v>
      </c>
      <c r="I32" s="294" t="s">
        <v>13757</v>
      </c>
      <c r="J32" s="291" t="s">
        <v>13758</v>
      </c>
      <c r="K32" s="292" t="s">
        <v>13759</v>
      </c>
      <c r="L32" s="293" t="s">
        <v>14999</v>
      </c>
      <c r="M32" s="294" t="s">
        <v>13760</v>
      </c>
    </row>
    <row r="33" spans="1:13" ht="42.75">
      <c r="A33" s="278" t="str">
        <f t="shared" si="0"/>
        <v>InstructionsA34</v>
      </c>
      <c r="B33" s="278" t="s">
        <v>604</v>
      </c>
      <c r="C33" s="278" t="s">
        <v>1322</v>
      </c>
      <c r="D33" s="278" t="s">
        <v>1146</v>
      </c>
      <c r="E33" s="244" t="s">
        <v>14730</v>
      </c>
      <c r="F33" s="278" t="s">
        <v>14502</v>
      </c>
      <c r="G33" s="278" t="s">
        <v>1059</v>
      </c>
      <c r="H33" s="278" t="s">
        <v>1060</v>
      </c>
      <c r="I33" s="278" t="s">
        <v>327</v>
      </c>
      <c r="J33" s="278" t="s">
        <v>1163</v>
      </c>
      <c r="K33" s="302" t="s">
        <v>473</v>
      </c>
      <c r="L33" s="280" t="s">
        <v>1377</v>
      </c>
      <c r="M33" s="278" t="s">
        <v>2760</v>
      </c>
    </row>
    <row r="34" spans="1:13" ht="75">
      <c r="A34" s="278" t="str">
        <f t="shared" si="0"/>
        <v>InstructionsA36</v>
      </c>
      <c r="B34" s="278" t="s">
        <v>604</v>
      </c>
      <c r="C34" s="278" t="s">
        <v>1323</v>
      </c>
      <c r="D34" s="278" t="s">
        <v>13782</v>
      </c>
      <c r="E34" s="247" t="s">
        <v>14731</v>
      </c>
      <c r="F34" s="297" t="s">
        <v>14641</v>
      </c>
      <c r="G34" s="303" t="s">
        <v>13761</v>
      </c>
      <c r="H34" s="295" t="s">
        <v>13762</v>
      </c>
      <c r="I34" s="294" t="s">
        <v>13763</v>
      </c>
      <c r="J34" s="291" t="s">
        <v>13764</v>
      </c>
      <c r="K34" s="292" t="s">
        <v>14418</v>
      </c>
      <c r="L34" s="293" t="s">
        <v>15000</v>
      </c>
      <c r="M34" s="294" t="s">
        <v>13765</v>
      </c>
    </row>
    <row r="35" spans="1:13" ht="313.5">
      <c r="A35" s="278" t="str">
        <f t="shared" si="0"/>
        <v>InstructionsA37</v>
      </c>
      <c r="B35" s="278" t="s">
        <v>604</v>
      </c>
      <c r="C35" s="278" t="s">
        <v>1324</v>
      </c>
      <c r="D35" s="278" t="s">
        <v>13731</v>
      </c>
      <c r="E35" s="244" t="s">
        <v>14732</v>
      </c>
      <c r="F35" s="278" t="s">
        <v>14503</v>
      </c>
      <c r="G35" s="278" t="s">
        <v>410</v>
      </c>
      <c r="H35" s="278" t="s">
        <v>1289</v>
      </c>
      <c r="I35" s="278" t="s">
        <v>328</v>
      </c>
      <c r="J35" s="278" t="s">
        <v>1164</v>
      </c>
      <c r="K35" s="282" t="s">
        <v>331</v>
      </c>
      <c r="L35" s="280" t="s">
        <v>15001</v>
      </c>
      <c r="M35" s="283" t="s">
        <v>14954</v>
      </c>
    </row>
    <row r="36" spans="1:13" ht="105">
      <c r="A36" s="278" t="str">
        <f t="shared" si="0"/>
        <v>InstructionsA38</v>
      </c>
      <c r="B36" s="278" t="s">
        <v>604</v>
      </c>
      <c r="C36" s="278" t="s">
        <v>1325</v>
      </c>
      <c r="D36" s="278" t="s">
        <v>13285</v>
      </c>
      <c r="E36" s="247" t="s">
        <v>14733</v>
      </c>
      <c r="F36" s="290" t="s">
        <v>14642</v>
      </c>
      <c r="G36" s="294" t="s">
        <v>14234</v>
      </c>
      <c r="H36" s="295" t="s">
        <v>13345</v>
      </c>
      <c r="I36" s="295" t="s">
        <v>13372</v>
      </c>
      <c r="J36" s="291" t="s">
        <v>13397</v>
      </c>
      <c r="K36" s="292" t="s">
        <v>14419</v>
      </c>
      <c r="L36" s="293" t="s">
        <v>15002</v>
      </c>
      <c r="M36" s="294" t="s">
        <v>14244</v>
      </c>
    </row>
    <row r="37" spans="1:13" ht="120">
      <c r="A37" s="278" t="str">
        <f t="shared" si="0"/>
        <v>InstructionsA39</v>
      </c>
      <c r="B37" s="278" t="s">
        <v>604</v>
      </c>
      <c r="C37" s="278" t="s">
        <v>1326</v>
      </c>
      <c r="D37" s="278" t="s">
        <v>13286</v>
      </c>
      <c r="E37" s="247" t="s">
        <v>14734</v>
      </c>
      <c r="F37" s="290" t="s">
        <v>14643</v>
      </c>
      <c r="G37" s="294" t="s">
        <v>14235</v>
      </c>
      <c r="H37" s="295" t="s">
        <v>13346</v>
      </c>
      <c r="I37" s="295" t="s">
        <v>13373</v>
      </c>
      <c r="J37" s="291" t="s">
        <v>13398</v>
      </c>
      <c r="K37" s="292" t="s">
        <v>14420</v>
      </c>
      <c r="L37" s="293" t="s">
        <v>15003</v>
      </c>
      <c r="M37" s="294" t="s">
        <v>14245</v>
      </c>
    </row>
    <row r="38" spans="1:13" ht="135">
      <c r="A38" s="278" t="str">
        <f t="shared" si="0"/>
        <v>InstructionsA40</v>
      </c>
      <c r="B38" s="278" t="s">
        <v>604</v>
      </c>
      <c r="C38" s="278" t="s">
        <v>489</v>
      </c>
      <c r="D38" s="278" t="s">
        <v>14257</v>
      </c>
      <c r="E38" s="249" t="s">
        <v>14735</v>
      </c>
      <c r="F38" s="290" t="s">
        <v>14644</v>
      </c>
      <c r="G38" s="294" t="s">
        <v>14236</v>
      </c>
      <c r="H38" s="295" t="s">
        <v>13347</v>
      </c>
      <c r="I38" s="295" t="s">
        <v>13374</v>
      </c>
      <c r="J38" s="291" t="s">
        <v>13399</v>
      </c>
      <c r="K38" s="292" t="s">
        <v>14421</v>
      </c>
      <c r="L38" s="293" t="s">
        <v>15004</v>
      </c>
      <c r="M38" s="294" t="s">
        <v>14246</v>
      </c>
    </row>
    <row r="39" spans="1:13" ht="120">
      <c r="A39" s="278" t="str">
        <f t="shared" si="0"/>
        <v>InstructionsA41</v>
      </c>
      <c r="B39" s="278" t="s">
        <v>604</v>
      </c>
      <c r="C39" s="278" t="s">
        <v>1110</v>
      </c>
      <c r="D39" s="285" t="s">
        <v>13287</v>
      </c>
      <c r="E39" s="248" t="s">
        <v>14736</v>
      </c>
      <c r="F39" s="290" t="s">
        <v>14645</v>
      </c>
      <c r="G39" s="294" t="s">
        <v>13327</v>
      </c>
      <c r="H39" s="294" t="s">
        <v>13348</v>
      </c>
      <c r="I39" s="294" t="s">
        <v>13375</v>
      </c>
      <c r="J39" s="294" t="s">
        <v>13400</v>
      </c>
      <c r="K39" s="292" t="s">
        <v>14422</v>
      </c>
      <c r="L39" s="293" t="s">
        <v>15005</v>
      </c>
      <c r="M39" s="294" t="s">
        <v>14247</v>
      </c>
    </row>
    <row r="40" spans="1:13" ht="399">
      <c r="A40" s="278" t="str">
        <f t="shared" si="0"/>
        <v>InstructionsA42</v>
      </c>
      <c r="B40" s="278" t="s">
        <v>604</v>
      </c>
      <c r="C40" s="278" t="s">
        <v>1327</v>
      </c>
      <c r="D40" s="278" t="s">
        <v>13973</v>
      </c>
      <c r="E40" s="250" t="s">
        <v>14737</v>
      </c>
      <c r="F40" s="304" t="s">
        <v>14646</v>
      </c>
      <c r="G40" s="304" t="s">
        <v>14237</v>
      </c>
      <c r="H40" s="304" t="s">
        <v>13974</v>
      </c>
      <c r="I40" s="304" t="s">
        <v>13975</v>
      </c>
      <c r="J40" s="304" t="s">
        <v>13976</v>
      </c>
      <c r="K40" s="279" t="s">
        <v>14423</v>
      </c>
      <c r="L40" s="305" t="s">
        <v>15006</v>
      </c>
      <c r="M40" s="304" t="s">
        <v>14248</v>
      </c>
    </row>
    <row r="41" spans="1:13" ht="240">
      <c r="A41" s="278" t="str">
        <f t="shared" si="0"/>
        <v>InstructionsA43</v>
      </c>
      <c r="B41" s="278" t="s">
        <v>604</v>
      </c>
      <c r="C41" s="278" t="s">
        <v>1328</v>
      </c>
      <c r="D41" s="285" t="s">
        <v>13288</v>
      </c>
      <c r="E41" s="247" t="s">
        <v>14738</v>
      </c>
      <c r="F41" s="290" t="s">
        <v>14647</v>
      </c>
      <c r="G41" s="294" t="s">
        <v>14238</v>
      </c>
      <c r="H41" s="295" t="s">
        <v>13349</v>
      </c>
      <c r="I41" s="295" t="s">
        <v>13376</v>
      </c>
      <c r="J41" s="291" t="s">
        <v>13401</v>
      </c>
      <c r="K41" s="292" t="s">
        <v>14424</v>
      </c>
      <c r="L41" s="293" t="s">
        <v>15007</v>
      </c>
      <c r="M41" s="295" t="s">
        <v>13422</v>
      </c>
    </row>
    <row r="42" spans="1:13" ht="225">
      <c r="A42" s="278" t="str">
        <f>B42&amp;C42</f>
        <v>InstructionsA44</v>
      </c>
      <c r="B42" s="278" t="s">
        <v>604</v>
      </c>
      <c r="C42" s="278" t="s">
        <v>1329</v>
      </c>
      <c r="D42" s="278" t="s">
        <v>13289</v>
      </c>
      <c r="E42" s="247" t="s">
        <v>14739</v>
      </c>
      <c r="F42" s="290" t="s">
        <v>14648</v>
      </c>
      <c r="G42" s="294" t="s">
        <v>14239</v>
      </c>
      <c r="H42" s="295" t="s">
        <v>13350</v>
      </c>
      <c r="I42" s="295" t="s">
        <v>13377</v>
      </c>
      <c r="J42" s="291" t="s">
        <v>13402</v>
      </c>
      <c r="K42" s="292" t="s">
        <v>14425</v>
      </c>
      <c r="L42" s="293" t="s">
        <v>15008</v>
      </c>
      <c r="M42" s="295" t="s">
        <v>13423</v>
      </c>
    </row>
    <row r="43" spans="1:13" ht="120">
      <c r="A43" s="278" t="str">
        <f>B43&amp;C43</f>
        <v>InstructionsA45</v>
      </c>
      <c r="B43" s="278" t="s">
        <v>604</v>
      </c>
      <c r="C43" s="278" t="s">
        <v>1330</v>
      </c>
      <c r="D43" s="278" t="s">
        <v>13290</v>
      </c>
      <c r="E43" s="247" t="s">
        <v>14740</v>
      </c>
      <c r="F43" s="290" t="s">
        <v>14649</v>
      </c>
      <c r="G43" s="294" t="s">
        <v>14240</v>
      </c>
      <c r="H43" s="295" t="s">
        <v>13351</v>
      </c>
      <c r="I43" s="295" t="s">
        <v>13378</v>
      </c>
      <c r="J43" s="291" t="s">
        <v>13403</v>
      </c>
      <c r="K43" s="292" t="s">
        <v>14426</v>
      </c>
      <c r="L43" s="293" t="s">
        <v>15009</v>
      </c>
      <c r="M43" s="294" t="s">
        <v>14249</v>
      </c>
    </row>
    <row r="44" spans="1:13" ht="90">
      <c r="A44" s="278" t="str">
        <f t="shared" si="0"/>
        <v>InstructionsA46</v>
      </c>
      <c r="B44" s="278" t="s">
        <v>604</v>
      </c>
      <c r="C44" s="278" t="s">
        <v>1331</v>
      </c>
      <c r="D44" s="278" t="s">
        <v>13291</v>
      </c>
      <c r="E44" s="247" t="s">
        <v>14740</v>
      </c>
      <c r="F44" s="290" t="s">
        <v>14650</v>
      </c>
      <c r="G44" s="294" t="s">
        <v>14241</v>
      </c>
      <c r="H44" s="295" t="s">
        <v>13352</v>
      </c>
      <c r="I44" s="295" t="s">
        <v>13379</v>
      </c>
      <c r="J44" s="291" t="s">
        <v>13404</v>
      </c>
      <c r="K44" s="292" t="s">
        <v>14427</v>
      </c>
      <c r="L44" s="293" t="s">
        <v>15010</v>
      </c>
      <c r="M44" s="295" t="s">
        <v>13424</v>
      </c>
    </row>
    <row r="45" spans="1:13" ht="42.75">
      <c r="A45" s="278" t="str">
        <f t="shared" si="0"/>
        <v>InstructionsA47</v>
      </c>
      <c r="B45" s="278" t="s">
        <v>604</v>
      </c>
      <c r="C45" s="278" t="s">
        <v>1332</v>
      </c>
      <c r="D45" s="278" t="s">
        <v>1135</v>
      </c>
      <c r="E45" s="244" t="s">
        <v>14741</v>
      </c>
      <c r="F45" s="278" t="s">
        <v>14504</v>
      </c>
      <c r="G45" s="278" t="s">
        <v>1294</v>
      </c>
      <c r="H45" s="278" t="s">
        <v>502</v>
      </c>
      <c r="I45" s="278" t="s">
        <v>329</v>
      </c>
      <c r="J45" s="278" t="s">
        <v>1471</v>
      </c>
      <c r="K45" s="282" t="s">
        <v>203</v>
      </c>
      <c r="L45" s="280" t="s">
        <v>15011</v>
      </c>
      <c r="M45" s="278" t="s">
        <v>2761</v>
      </c>
    </row>
    <row r="46" spans="1:13" ht="28.5">
      <c r="A46" s="278" t="str">
        <f t="shared" si="0"/>
        <v>InstructionsA48</v>
      </c>
      <c r="B46" s="278" t="s">
        <v>604</v>
      </c>
      <c r="C46" s="278" t="s">
        <v>3160</v>
      </c>
      <c r="D46" s="278" t="s">
        <v>971</v>
      </c>
      <c r="E46" s="244" t="s">
        <v>14742</v>
      </c>
      <c r="F46" s="278" t="s">
        <v>14505</v>
      </c>
      <c r="G46" s="278" t="s">
        <v>1295</v>
      </c>
      <c r="H46" s="278" t="s">
        <v>503</v>
      </c>
      <c r="I46" s="278" t="s">
        <v>330</v>
      </c>
      <c r="J46" s="278" t="s">
        <v>1300</v>
      </c>
      <c r="K46" s="282" t="s">
        <v>204</v>
      </c>
      <c r="L46" s="280" t="s">
        <v>677</v>
      </c>
      <c r="M46" s="278" t="s">
        <v>2762</v>
      </c>
    </row>
    <row r="47" spans="1:13" ht="105">
      <c r="A47" s="278" t="str">
        <f t="shared" si="0"/>
        <v>InstructionsA49</v>
      </c>
      <c r="B47" s="278" t="s">
        <v>604</v>
      </c>
      <c r="C47" s="278" t="s">
        <v>1333</v>
      </c>
      <c r="D47" s="278" t="s">
        <v>13313</v>
      </c>
      <c r="E47" s="247" t="s">
        <v>14743</v>
      </c>
      <c r="F47" s="290" t="s">
        <v>14651</v>
      </c>
      <c r="G47" s="294" t="s">
        <v>13441</v>
      </c>
      <c r="H47" s="295" t="s">
        <v>13353</v>
      </c>
      <c r="I47" s="295" t="s">
        <v>13440</v>
      </c>
      <c r="J47" s="291" t="s">
        <v>13438</v>
      </c>
      <c r="K47" s="292" t="s">
        <v>14428</v>
      </c>
      <c r="L47" s="293" t="s">
        <v>15012</v>
      </c>
      <c r="M47" s="295" t="s">
        <v>13439</v>
      </c>
    </row>
    <row r="48" spans="1:13" ht="85.5">
      <c r="A48" s="306" t="s">
        <v>13766</v>
      </c>
      <c r="B48" s="306" t="s">
        <v>604</v>
      </c>
      <c r="C48" s="278" t="s">
        <v>1334</v>
      </c>
      <c r="D48" s="306" t="s">
        <v>13783</v>
      </c>
      <c r="E48" s="244" t="s">
        <v>14744</v>
      </c>
      <c r="F48" s="278" t="s">
        <v>14506</v>
      </c>
      <c r="G48" s="284" t="s">
        <v>14467</v>
      </c>
      <c r="H48" s="278" t="s">
        <v>13784</v>
      </c>
      <c r="I48" s="278" t="s">
        <v>15085</v>
      </c>
      <c r="J48" s="278" t="s">
        <v>13785</v>
      </c>
      <c r="K48" s="279" t="s">
        <v>14429</v>
      </c>
      <c r="L48" s="307" t="s">
        <v>15013</v>
      </c>
      <c r="M48" s="278" t="s">
        <v>14955</v>
      </c>
    </row>
    <row r="49" spans="1:13" ht="57">
      <c r="A49" s="278" t="str">
        <f>B49&amp;C49</f>
        <v>InstructionsA51</v>
      </c>
      <c r="B49" s="278" t="s">
        <v>604</v>
      </c>
      <c r="C49" s="278" t="s">
        <v>1335</v>
      </c>
      <c r="D49" s="278" t="s">
        <v>3001</v>
      </c>
      <c r="E49" s="244" t="s">
        <v>14745</v>
      </c>
      <c r="F49" s="278" t="s">
        <v>14507</v>
      </c>
      <c r="G49" s="278" t="s">
        <v>3009</v>
      </c>
      <c r="H49" s="278" t="s">
        <v>3010</v>
      </c>
      <c r="I49" s="278" t="s">
        <v>3011</v>
      </c>
      <c r="J49" s="278" t="s">
        <v>3012</v>
      </c>
      <c r="K49" s="282" t="s">
        <v>14430</v>
      </c>
      <c r="L49" s="280" t="s">
        <v>3013</v>
      </c>
      <c r="M49" s="283" t="s">
        <v>3014</v>
      </c>
    </row>
    <row r="50" spans="1:13" ht="165">
      <c r="A50" s="278" t="str">
        <f t="shared" si="0"/>
        <v>InstructionsA52</v>
      </c>
      <c r="B50" s="278" t="s">
        <v>604</v>
      </c>
      <c r="C50" s="278" t="s">
        <v>1336</v>
      </c>
      <c r="D50" s="278" t="s">
        <v>13312</v>
      </c>
      <c r="E50" s="247" t="s">
        <v>14746</v>
      </c>
      <c r="F50" s="290" t="s">
        <v>14652</v>
      </c>
      <c r="G50" s="295" t="s">
        <v>13328</v>
      </c>
      <c r="H50" s="295" t="s">
        <v>13354</v>
      </c>
      <c r="I50" s="295" t="s">
        <v>13380</v>
      </c>
      <c r="J50" s="291" t="s">
        <v>13405</v>
      </c>
      <c r="K50" s="292" t="s">
        <v>14431</v>
      </c>
      <c r="L50" s="293" t="s">
        <v>15014</v>
      </c>
      <c r="M50" s="295" t="s">
        <v>13425</v>
      </c>
    </row>
    <row r="51" spans="1:13" ht="85.5">
      <c r="A51" s="278" t="str">
        <f t="shared" si="0"/>
        <v>InstructionsA53</v>
      </c>
      <c r="B51" s="278" t="s">
        <v>604</v>
      </c>
      <c r="C51" s="278" t="s">
        <v>1337</v>
      </c>
      <c r="D51" s="278" t="s">
        <v>13977</v>
      </c>
      <c r="E51" s="244" t="s">
        <v>14747</v>
      </c>
      <c r="F51" s="278" t="s">
        <v>14508</v>
      </c>
      <c r="G51" s="278" t="s">
        <v>13978</v>
      </c>
      <c r="H51" s="278" t="s">
        <v>13979</v>
      </c>
      <c r="I51" s="278" t="s">
        <v>13980</v>
      </c>
      <c r="J51" s="278" t="s">
        <v>13981</v>
      </c>
      <c r="K51" s="282" t="s">
        <v>13982</v>
      </c>
      <c r="L51" s="280" t="s">
        <v>13983</v>
      </c>
      <c r="M51" s="283" t="s">
        <v>13984</v>
      </c>
    </row>
    <row r="52" spans="1:13" ht="99.75">
      <c r="A52" s="278" t="str">
        <f t="shared" si="0"/>
        <v>InstructionsA54</v>
      </c>
      <c r="B52" s="278" t="s">
        <v>604</v>
      </c>
      <c r="C52" s="278" t="s">
        <v>1338</v>
      </c>
      <c r="D52" s="278" t="s">
        <v>3002</v>
      </c>
      <c r="E52" s="244" t="s">
        <v>14748</v>
      </c>
      <c r="F52" s="278" t="s">
        <v>14509</v>
      </c>
      <c r="G52" s="278" t="s">
        <v>3015</v>
      </c>
      <c r="H52" s="278" t="s">
        <v>3016</v>
      </c>
      <c r="I52" s="278" t="s">
        <v>3017</v>
      </c>
      <c r="J52" s="278" t="s">
        <v>3018</v>
      </c>
      <c r="K52" s="282" t="s">
        <v>3019</v>
      </c>
      <c r="L52" s="280" t="s">
        <v>3020</v>
      </c>
      <c r="M52" s="283" t="s">
        <v>3021</v>
      </c>
    </row>
    <row r="53" spans="1:13" ht="128.25">
      <c r="A53" s="278" t="str">
        <f>B53&amp;C53</f>
        <v>InstructionsA55</v>
      </c>
      <c r="B53" s="278" t="s">
        <v>604</v>
      </c>
      <c r="C53" s="278" t="s">
        <v>1339</v>
      </c>
      <c r="D53" s="278" t="s">
        <v>3003</v>
      </c>
      <c r="E53" s="244" t="s">
        <v>14749</v>
      </c>
      <c r="F53" s="278" t="s">
        <v>14510</v>
      </c>
      <c r="G53" s="278" t="s">
        <v>3022</v>
      </c>
      <c r="H53" s="278" t="s">
        <v>3023</v>
      </c>
      <c r="I53" s="278" t="s">
        <v>3024</v>
      </c>
      <c r="J53" s="278" t="s">
        <v>3025</v>
      </c>
      <c r="K53" s="282" t="s">
        <v>3026</v>
      </c>
      <c r="L53" s="280" t="s">
        <v>3027</v>
      </c>
      <c r="M53" s="283" t="s">
        <v>3028</v>
      </c>
    </row>
    <row r="54" spans="1:13" ht="85.5">
      <c r="A54" s="278" t="str">
        <f>B54&amp;C54</f>
        <v>InstructionsA56</v>
      </c>
      <c r="B54" s="278" t="s">
        <v>604</v>
      </c>
      <c r="C54" s="278" t="s">
        <v>1340</v>
      </c>
      <c r="D54" s="278" t="s">
        <v>3004</v>
      </c>
      <c r="E54" s="244" t="s">
        <v>14750</v>
      </c>
      <c r="F54" s="278" t="s">
        <v>14511</v>
      </c>
      <c r="G54" s="278" t="s">
        <v>3029</v>
      </c>
      <c r="H54" s="278" t="s">
        <v>3030</v>
      </c>
      <c r="I54" s="278" t="s">
        <v>3031</v>
      </c>
      <c r="J54" s="278" t="s">
        <v>3032</v>
      </c>
      <c r="K54" s="282" t="s">
        <v>3033</v>
      </c>
      <c r="L54" s="280" t="s">
        <v>3034</v>
      </c>
      <c r="M54" s="283" t="s">
        <v>3035</v>
      </c>
    </row>
    <row r="55" spans="1:13" ht="45">
      <c r="A55" s="278" t="str">
        <f t="shared" si="0"/>
        <v>InstructionsA57</v>
      </c>
      <c r="B55" s="278" t="s">
        <v>604</v>
      </c>
      <c r="C55" s="278" t="s">
        <v>490</v>
      </c>
      <c r="D55" s="285" t="s">
        <v>3005</v>
      </c>
      <c r="E55" s="246" t="s">
        <v>14751</v>
      </c>
      <c r="F55" s="285" t="s">
        <v>14512</v>
      </c>
      <c r="G55" s="285" t="s">
        <v>3036</v>
      </c>
      <c r="H55" s="285" t="s">
        <v>3037</v>
      </c>
      <c r="I55" s="285" t="s">
        <v>3038</v>
      </c>
      <c r="J55" s="285" t="s">
        <v>3039</v>
      </c>
      <c r="K55" s="286" t="s">
        <v>3040</v>
      </c>
      <c r="L55" s="287" t="s">
        <v>3041</v>
      </c>
      <c r="M55" s="300" t="s">
        <v>3042</v>
      </c>
    </row>
    <row r="56" spans="1:13" ht="45">
      <c r="A56" s="278" t="str">
        <f t="shared" si="0"/>
        <v>InstructionsA58</v>
      </c>
      <c r="B56" s="278" t="s">
        <v>604</v>
      </c>
      <c r="C56" s="278" t="s">
        <v>1341</v>
      </c>
      <c r="D56" s="285" t="s">
        <v>3006</v>
      </c>
      <c r="E56" s="246" t="s">
        <v>14752</v>
      </c>
      <c r="F56" s="285" t="s">
        <v>14513</v>
      </c>
      <c r="G56" s="285" t="s">
        <v>3043</v>
      </c>
      <c r="H56" s="285" t="s">
        <v>3044</v>
      </c>
      <c r="I56" s="285" t="s">
        <v>3045</v>
      </c>
      <c r="J56" s="285" t="s">
        <v>3046</v>
      </c>
      <c r="K56" s="286" t="s">
        <v>3047</v>
      </c>
      <c r="L56" s="287" t="s">
        <v>3048</v>
      </c>
      <c r="M56" s="300" t="s">
        <v>3049</v>
      </c>
    </row>
    <row r="57" spans="1:13" ht="51">
      <c r="A57" s="278" t="str">
        <f t="shared" si="0"/>
        <v>InstructionsA59</v>
      </c>
      <c r="B57" s="278" t="s">
        <v>604</v>
      </c>
      <c r="C57" s="278" t="s">
        <v>1342</v>
      </c>
      <c r="D57" s="285" t="s">
        <v>3007</v>
      </c>
      <c r="E57" s="246" t="s">
        <v>14753</v>
      </c>
      <c r="F57" s="285" t="s">
        <v>14653</v>
      </c>
      <c r="G57" s="285" t="s">
        <v>3050</v>
      </c>
      <c r="H57" s="285" t="s">
        <v>3051</v>
      </c>
      <c r="I57" s="285" t="s">
        <v>3052</v>
      </c>
      <c r="J57" s="285" t="s">
        <v>3053</v>
      </c>
      <c r="K57" s="286" t="s">
        <v>3054</v>
      </c>
      <c r="L57" s="287" t="s">
        <v>3055</v>
      </c>
      <c r="M57" s="300" t="s">
        <v>3056</v>
      </c>
    </row>
    <row r="58" spans="1:13" ht="399">
      <c r="A58" s="278" t="str">
        <f t="shared" si="0"/>
        <v>InstructionsA60</v>
      </c>
      <c r="B58" s="278" t="s">
        <v>604</v>
      </c>
      <c r="C58" s="278" t="s">
        <v>1343</v>
      </c>
      <c r="D58" s="278" t="s">
        <v>14259</v>
      </c>
      <c r="E58" s="244" t="s">
        <v>14754</v>
      </c>
      <c r="F58" s="278" t="s">
        <v>14514</v>
      </c>
      <c r="G58" s="308" t="s">
        <v>3057</v>
      </c>
      <c r="H58" s="278" t="s">
        <v>3058</v>
      </c>
      <c r="I58" s="278" t="s">
        <v>3059</v>
      </c>
      <c r="J58" s="278" t="s">
        <v>3060</v>
      </c>
      <c r="K58" s="282" t="s">
        <v>3061</v>
      </c>
      <c r="L58" s="280" t="s">
        <v>15015</v>
      </c>
      <c r="M58" s="283" t="s">
        <v>3062</v>
      </c>
    </row>
    <row r="59" spans="1:13" ht="99.75">
      <c r="A59" s="278" t="str">
        <f t="shared" si="0"/>
        <v>InstructionsA61</v>
      </c>
      <c r="B59" s="278" t="s">
        <v>604</v>
      </c>
      <c r="C59" s="278" t="s">
        <v>1344</v>
      </c>
      <c r="D59" s="278" t="s">
        <v>3008</v>
      </c>
      <c r="E59" s="244" t="s">
        <v>14755</v>
      </c>
      <c r="F59" s="278" t="s">
        <v>14515</v>
      </c>
      <c r="G59" s="278" t="s">
        <v>3063</v>
      </c>
      <c r="H59" s="278" t="s">
        <v>3064</v>
      </c>
      <c r="I59" s="278" t="s">
        <v>3065</v>
      </c>
      <c r="J59" s="278" t="s">
        <v>3066</v>
      </c>
      <c r="K59" s="282" t="s">
        <v>3067</v>
      </c>
      <c r="L59" s="280" t="s">
        <v>3068</v>
      </c>
      <c r="M59" s="283" t="s">
        <v>3069</v>
      </c>
    </row>
    <row r="60" spans="1:13" ht="199.5">
      <c r="A60" s="278" t="str">
        <f t="shared" si="0"/>
        <v>InstructionsA62</v>
      </c>
      <c r="B60" s="278" t="s">
        <v>604</v>
      </c>
      <c r="C60" s="278" t="s">
        <v>1345</v>
      </c>
      <c r="D60" s="278" t="s">
        <v>14264</v>
      </c>
      <c r="E60" s="244" t="s">
        <v>14756</v>
      </c>
      <c r="F60" s="278" t="s">
        <v>14654</v>
      </c>
      <c r="G60" s="278" t="s">
        <v>14468</v>
      </c>
      <c r="H60" s="278" t="s">
        <v>14974</v>
      </c>
      <c r="I60" s="278" t="s">
        <v>2987</v>
      </c>
      <c r="J60" s="278" t="s">
        <v>15061</v>
      </c>
      <c r="K60" s="282" t="s">
        <v>14432</v>
      </c>
      <c r="L60" s="280" t="s">
        <v>15016</v>
      </c>
      <c r="M60" s="283" t="s">
        <v>14956</v>
      </c>
    </row>
    <row r="61" spans="1:13" ht="213.75">
      <c r="A61" s="278" t="str">
        <f t="shared" si="0"/>
        <v>InstructionsA63</v>
      </c>
      <c r="B61" s="278" t="s">
        <v>604</v>
      </c>
      <c r="C61" s="278" t="s">
        <v>1346</v>
      </c>
      <c r="D61" s="278" t="s">
        <v>14265</v>
      </c>
      <c r="E61" s="244" t="s">
        <v>14757</v>
      </c>
      <c r="F61" s="278" t="s">
        <v>14655</v>
      </c>
      <c r="G61" s="278" t="s">
        <v>14469</v>
      </c>
      <c r="H61" s="278" t="s">
        <v>14975</v>
      </c>
      <c r="I61" s="278" t="s">
        <v>2988</v>
      </c>
      <c r="J61" s="278" t="s">
        <v>15062</v>
      </c>
      <c r="K61" s="282" t="s">
        <v>14433</v>
      </c>
      <c r="L61" s="280" t="s">
        <v>15017</v>
      </c>
      <c r="M61" s="283" t="s">
        <v>14957</v>
      </c>
    </row>
    <row r="62" spans="1:13" ht="133.5">
      <c r="A62" s="278" t="str">
        <f>B62&amp;C62</f>
        <v>InstructionsA64</v>
      </c>
      <c r="B62" s="278" t="s">
        <v>604</v>
      </c>
      <c r="C62" s="278" t="s">
        <v>1347</v>
      </c>
      <c r="D62" s="278" t="s">
        <v>13292</v>
      </c>
      <c r="E62" s="247" t="s">
        <v>14758</v>
      </c>
      <c r="F62" s="290" t="s">
        <v>14656</v>
      </c>
      <c r="G62" s="295" t="s">
        <v>13329</v>
      </c>
      <c r="H62" s="295" t="s">
        <v>13355</v>
      </c>
      <c r="I62" s="295" t="s">
        <v>13381</v>
      </c>
      <c r="J62" s="291" t="s">
        <v>13406</v>
      </c>
      <c r="K62" s="292" t="s">
        <v>14434</v>
      </c>
      <c r="L62" s="293" t="s">
        <v>15018</v>
      </c>
      <c r="M62" s="295" t="s">
        <v>13426</v>
      </c>
    </row>
    <row r="63" spans="1:13" ht="57">
      <c r="A63" s="278" t="str">
        <f t="shared" si="0"/>
        <v>InstructionsA65</v>
      </c>
      <c r="B63" s="278" t="s">
        <v>604</v>
      </c>
      <c r="C63" s="278" t="s">
        <v>729</v>
      </c>
      <c r="D63" s="278" t="s">
        <v>731</v>
      </c>
      <c r="E63" s="244" t="s">
        <v>14759</v>
      </c>
      <c r="F63" s="278" t="s">
        <v>14516</v>
      </c>
      <c r="G63" s="278" t="s">
        <v>733</v>
      </c>
      <c r="H63" s="278" t="s">
        <v>387</v>
      </c>
      <c r="I63" s="278" t="s">
        <v>80</v>
      </c>
      <c r="J63" s="278" t="s">
        <v>734</v>
      </c>
      <c r="K63" s="282" t="s">
        <v>205</v>
      </c>
      <c r="L63" s="280" t="s">
        <v>735</v>
      </c>
      <c r="M63" s="278" t="s">
        <v>2763</v>
      </c>
    </row>
    <row r="64" spans="1:13" ht="213.75">
      <c r="A64" s="278" t="str">
        <f>B64&amp;C64</f>
        <v>InstructionsA66</v>
      </c>
      <c r="B64" s="278" t="s">
        <v>604</v>
      </c>
      <c r="C64" s="278" t="s">
        <v>730</v>
      </c>
      <c r="D64" s="278" t="s">
        <v>739</v>
      </c>
      <c r="E64" s="244" t="s">
        <v>14760</v>
      </c>
      <c r="F64" s="278" t="s">
        <v>14517</v>
      </c>
      <c r="G64" s="278" t="s">
        <v>411</v>
      </c>
      <c r="H64" s="284" t="s">
        <v>1582</v>
      </c>
      <c r="I64" s="278" t="s">
        <v>81</v>
      </c>
      <c r="J64" s="278" t="s">
        <v>1494</v>
      </c>
      <c r="K64" s="282" t="s">
        <v>206</v>
      </c>
      <c r="L64" s="280" t="s">
        <v>15019</v>
      </c>
      <c r="M64" s="278" t="s">
        <v>2764</v>
      </c>
    </row>
    <row r="65" spans="1:14" ht="42.75">
      <c r="A65" s="278" t="str">
        <f t="shared" si="0"/>
        <v>InstructionsA67</v>
      </c>
      <c r="B65" s="278" t="s">
        <v>604</v>
      </c>
      <c r="C65" s="278" t="s">
        <v>732</v>
      </c>
      <c r="D65" s="278" t="s">
        <v>1032</v>
      </c>
      <c r="E65" s="246" t="s">
        <v>14761</v>
      </c>
      <c r="F65" s="278" t="s">
        <v>14518</v>
      </c>
      <c r="G65" s="278" t="s">
        <v>1143</v>
      </c>
      <c r="H65" s="284" t="s">
        <v>388</v>
      </c>
      <c r="I65" s="278" t="s">
        <v>1296</v>
      </c>
      <c r="J65" s="278" t="s">
        <v>1297</v>
      </c>
      <c r="K65" s="345" t="s">
        <v>15486</v>
      </c>
      <c r="L65" s="280" t="s">
        <v>1382</v>
      </c>
      <c r="M65" s="278" t="s">
        <v>2765</v>
      </c>
    </row>
    <row r="66" spans="1:14" ht="356.25">
      <c r="A66" s="278" t="str">
        <f t="shared" si="0"/>
        <v>InstructionsA68</v>
      </c>
      <c r="B66" s="278" t="s">
        <v>604</v>
      </c>
      <c r="C66" s="278" t="s">
        <v>3161</v>
      </c>
      <c r="D66" s="278" t="s">
        <v>14269</v>
      </c>
      <c r="E66" s="244" t="s">
        <v>14762</v>
      </c>
      <c r="F66" s="278" t="s">
        <v>14657</v>
      </c>
      <c r="G66" s="309" t="s">
        <v>15106</v>
      </c>
      <c r="H66" s="284" t="s">
        <v>14976</v>
      </c>
      <c r="I66" s="278" t="s">
        <v>15086</v>
      </c>
      <c r="J66" s="278" t="s">
        <v>15063</v>
      </c>
      <c r="K66" s="282" t="s">
        <v>14435</v>
      </c>
      <c r="L66" s="280" t="s">
        <v>15020</v>
      </c>
      <c r="M66" s="278" t="s">
        <v>14958</v>
      </c>
    </row>
    <row r="67" spans="1:14" ht="185.25">
      <c r="A67" s="278" t="str">
        <f t="shared" si="0"/>
        <v>InstructionsA69</v>
      </c>
      <c r="B67" s="278" t="s">
        <v>604</v>
      </c>
      <c r="C67" s="278" t="s">
        <v>736</v>
      </c>
      <c r="D67" s="278" t="s">
        <v>14266</v>
      </c>
      <c r="E67" s="244" t="s">
        <v>14763</v>
      </c>
      <c r="F67" s="278" t="s">
        <v>14658</v>
      </c>
      <c r="G67" s="278" t="s">
        <v>14470</v>
      </c>
      <c r="H67" s="284" t="s">
        <v>14977</v>
      </c>
      <c r="I67" s="278" t="s">
        <v>15087</v>
      </c>
      <c r="J67" s="278" t="s">
        <v>15064</v>
      </c>
      <c r="K67" s="282" t="s">
        <v>14436</v>
      </c>
      <c r="L67" s="280" t="s">
        <v>15021</v>
      </c>
      <c r="M67" s="278" t="s">
        <v>14959</v>
      </c>
    </row>
    <row r="68" spans="1:14" ht="171">
      <c r="A68" s="278" t="str">
        <f t="shared" si="0"/>
        <v>InstructionsA70</v>
      </c>
      <c r="B68" s="278" t="s">
        <v>604</v>
      </c>
      <c r="C68" s="278" t="s">
        <v>3162</v>
      </c>
      <c r="D68" s="278" t="s">
        <v>14267</v>
      </c>
      <c r="E68" s="244" t="s">
        <v>14764</v>
      </c>
      <c r="F68" s="278" t="s">
        <v>14659</v>
      </c>
      <c r="G68" s="309" t="s">
        <v>15107</v>
      </c>
      <c r="H68" s="284" t="s">
        <v>14978</v>
      </c>
      <c r="I68" s="278" t="s">
        <v>15088</v>
      </c>
      <c r="J68" s="278" t="s">
        <v>15065</v>
      </c>
      <c r="K68" s="282" t="s">
        <v>14437</v>
      </c>
      <c r="L68" s="280" t="s">
        <v>15022</v>
      </c>
      <c r="M68" s="278" t="s">
        <v>14960</v>
      </c>
    </row>
    <row r="69" spans="1:14" ht="342">
      <c r="A69" s="278" t="str">
        <f t="shared" si="0"/>
        <v>InstructionsA71</v>
      </c>
      <c r="B69" s="278" t="s">
        <v>604</v>
      </c>
      <c r="C69" s="278" t="s">
        <v>737</v>
      </c>
      <c r="D69" s="278" t="s">
        <v>14268</v>
      </c>
      <c r="E69" s="244" t="s">
        <v>14765</v>
      </c>
      <c r="F69" s="278" t="s">
        <v>14660</v>
      </c>
      <c r="G69" s="278" t="s">
        <v>14471</v>
      </c>
      <c r="H69" s="284" t="s">
        <v>14979</v>
      </c>
      <c r="I69" s="278" t="s">
        <v>15089</v>
      </c>
      <c r="J69" s="278" t="s">
        <v>15066</v>
      </c>
      <c r="K69" s="282" t="s">
        <v>14438</v>
      </c>
      <c r="L69" s="280" t="s">
        <v>15023</v>
      </c>
      <c r="M69" s="278" t="s">
        <v>14961</v>
      </c>
    </row>
    <row r="70" spans="1:14" ht="114">
      <c r="A70" s="278" t="str">
        <f t="shared" si="0"/>
        <v>InstructionsA72</v>
      </c>
      <c r="B70" s="278" t="s">
        <v>604</v>
      </c>
      <c r="C70" s="278" t="s">
        <v>738</v>
      </c>
      <c r="D70" s="278" t="s">
        <v>1052</v>
      </c>
      <c r="E70" s="244" t="s">
        <v>14766</v>
      </c>
      <c r="F70" s="278" t="s">
        <v>14519</v>
      </c>
      <c r="G70" s="278" t="s">
        <v>939</v>
      </c>
      <c r="H70" s="284" t="s">
        <v>146</v>
      </c>
      <c r="I70" s="278" t="s">
        <v>82</v>
      </c>
      <c r="J70" s="278" t="s">
        <v>1495</v>
      </c>
      <c r="K70" s="282" t="s">
        <v>1243</v>
      </c>
      <c r="L70" s="280" t="s">
        <v>1383</v>
      </c>
      <c r="M70" s="278" t="s">
        <v>2766</v>
      </c>
    </row>
    <row r="71" spans="1:14" ht="57">
      <c r="A71" s="278" t="str">
        <f t="shared" si="0"/>
        <v>InstructionsA73</v>
      </c>
      <c r="B71" s="278" t="s">
        <v>604</v>
      </c>
      <c r="C71" s="278" t="s">
        <v>3239</v>
      </c>
      <c r="D71" s="278" t="s">
        <v>1053</v>
      </c>
      <c r="E71" s="244" t="s">
        <v>14767</v>
      </c>
      <c r="F71" s="278" t="s">
        <v>14520</v>
      </c>
      <c r="G71" s="278" t="s">
        <v>940</v>
      </c>
      <c r="H71" s="284" t="s">
        <v>147</v>
      </c>
      <c r="I71" s="278" t="s">
        <v>83</v>
      </c>
      <c r="J71" s="278" t="s">
        <v>1165</v>
      </c>
      <c r="K71" s="282" t="s">
        <v>1244</v>
      </c>
      <c r="L71" s="280" t="s">
        <v>1384</v>
      </c>
      <c r="M71" s="278" t="s">
        <v>2767</v>
      </c>
    </row>
    <row r="72" spans="1:14">
      <c r="A72" s="278" t="str">
        <f t="shared" si="0"/>
        <v>DefinitionsB2</v>
      </c>
      <c r="B72" s="278" t="s">
        <v>1064</v>
      </c>
      <c r="C72" s="278" t="s">
        <v>1111</v>
      </c>
      <c r="D72" s="278" t="s">
        <v>1166</v>
      </c>
      <c r="F72" s="278" t="s">
        <v>14521</v>
      </c>
      <c r="G72" s="278" t="s">
        <v>984</v>
      </c>
      <c r="H72" s="284" t="s">
        <v>1166</v>
      </c>
      <c r="I72" s="278" t="s">
        <v>84</v>
      </c>
      <c r="J72" s="278" t="s">
        <v>1167</v>
      </c>
      <c r="K72" s="282" t="s">
        <v>1245</v>
      </c>
      <c r="L72" s="280" t="s">
        <v>678</v>
      </c>
      <c r="M72" s="278" t="s">
        <v>2768</v>
      </c>
    </row>
    <row r="73" spans="1:14" ht="28.5">
      <c r="A73" s="278" t="str">
        <f>B73&amp;C73</f>
        <v>DefinitionsB3</v>
      </c>
      <c r="B73" s="278" t="s">
        <v>1064</v>
      </c>
      <c r="C73" s="278" t="s">
        <v>1065</v>
      </c>
      <c r="D73" s="278" t="s">
        <v>1117</v>
      </c>
      <c r="E73" s="244" t="s">
        <v>14768</v>
      </c>
      <c r="F73" s="278" t="s">
        <v>1117</v>
      </c>
      <c r="G73" s="278" t="s">
        <v>1117</v>
      </c>
      <c r="H73" s="284" t="s">
        <v>1117</v>
      </c>
      <c r="I73" s="278" t="s">
        <v>1117</v>
      </c>
      <c r="J73" s="278" t="s">
        <v>1117</v>
      </c>
      <c r="K73" s="282" t="s">
        <v>1117</v>
      </c>
      <c r="L73" s="280" t="s">
        <v>1117</v>
      </c>
      <c r="M73" s="278" t="s">
        <v>2769</v>
      </c>
    </row>
    <row r="74" spans="1:14">
      <c r="A74" s="278" t="str">
        <f t="shared" si="0"/>
        <v>DefinitionsB4</v>
      </c>
      <c r="B74" s="278" t="s">
        <v>1064</v>
      </c>
      <c r="C74" s="278" t="s">
        <v>1066</v>
      </c>
      <c r="D74" s="278" t="s">
        <v>1119</v>
      </c>
      <c r="F74" s="278" t="s">
        <v>14522</v>
      </c>
      <c r="G74" s="278" t="s">
        <v>412</v>
      </c>
      <c r="H74" s="284" t="s">
        <v>139</v>
      </c>
      <c r="I74" s="278" t="s">
        <v>85</v>
      </c>
      <c r="J74" s="278" t="s">
        <v>1472</v>
      </c>
      <c r="K74" s="282" t="s">
        <v>207</v>
      </c>
      <c r="L74" s="280" t="s">
        <v>168</v>
      </c>
      <c r="M74" s="278" t="s">
        <v>2770</v>
      </c>
    </row>
    <row r="75" spans="1:14" ht="27.75">
      <c r="A75" s="278" t="str">
        <f t="shared" si="0"/>
        <v>DefinitionsB5</v>
      </c>
      <c r="B75" s="278" t="s">
        <v>1064</v>
      </c>
      <c r="C75" s="278" t="s">
        <v>1067</v>
      </c>
      <c r="D75" s="278" t="s">
        <v>974</v>
      </c>
      <c r="E75" s="251" t="s">
        <v>650</v>
      </c>
      <c r="F75" s="278" t="s">
        <v>14523</v>
      </c>
      <c r="G75" s="278" t="s">
        <v>720</v>
      </c>
      <c r="H75" s="278" t="s">
        <v>1168</v>
      </c>
      <c r="I75" s="278" t="s">
        <v>86</v>
      </c>
      <c r="J75" s="278" t="s">
        <v>1373</v>
      </c>
      <c r="K75" s="282" t="s">
        <v>1246</v>
      </c>
      <c r="L75" s="280" t="s">
        <v>680</v>
      </c>
      <c r="M75" s="278" t="s">
        <v>14327</v>
      </c>
      <c r="N75" s="281" t="s">
        <v>14301</v>
      </c>
    </row>
    <row r="76" spans="1:14">
      <c r="A76" s="278" t="str">
        <f t="shared" si="0"/>
        <v>DefinitionsB6</v>
      </c>
      <c r="B76" s="278" t="s">
        <v>1064</v>
      </c>
      <c r="C76" s="278" t="s">
        <v>1068</v>
      </c>
      <c r="D76" s="278" t="s">
        <v>1121</v>
      </c>
      <c r="E76" s="252" t="s">
        <v>14769</v>
      </c>
      <c r="F76" s="278" t="s">
        <v>14524</v>
      </c>
      <c r="G76" s="278" t="s">
        <v>413</v>
      </c>
      <c r="H76" s="284" t="s">
        <v>390</v>
      </c>
      <c r="I76" s="278" t="s">
        <v>87</v>
      </c>
      <c r="J76" s="278" t="s">
        <v>1473</v>
      </c>
      <c r="K76" s="282" t="s">
        <v>208</v>
      </c>
      <c r="L76" s="280" t="s">
        <v>169</v>
      </c>
      <c r="M76" s="278" t="s">
        <v>14328</v>
      </c>
      <c r="N76" s="281" t="s">
        <v>14302</v>
      </c>
    </row>
    <row r="77" spans="1:14">
      <c r="A77" s="278" t="str">
        <f t="shared" si="0"/>
        <v>DefinitionsB7</v>
      </c>
      <c r="B77" s="278" t="s">
        <v>1064</v>
      </c>
      <c r="C77" s="278" t="s">
        <v>1069</v>
      </c>
      <c r="D77" s="278" t="s">
        <v>1123</v>
      </c>
      <c r="E77" s="252" t="s">
        <v>14329</v>
      </c>
      <c r="F77" s="278" t="s">
        <v>14525</v>
      </c>
      <c r="G77" s="278" t="s">
        <v>1169</v>
      </c>
      <c r="H77" s="284" t="s">
        <v>1170</v>
      </c>
      <c r="I77" s="278" t="s">
        <v>88</v>
      </c>
      <c r="J77" s="278" t="s">
        <v>108</v>
      </c>
      <c r="K77" s="282" t="s">
        <v>209</v>
      </c>
      <c r="L77" s="280" t="s">
        <v>681</v>
      </c>
      <c r="M77" s="278" t="s">
        <v>14330</v>
      </c>
      <c r="N77" s="281" t="s">
        <v>14303</v>
      </c>
    </row>
    <row r="78" spans="1:14" ht="41.25">
      <c r="A78" s="278" t="str">
        <f t="shared" si="0"/>
        <v>DefinitionsB8</v>
      </c>
      <c r="B78" s="278" t="s">
        <v>1064</v>
      </c>
      <c r="C78" s="278" t="s">
        <v>1070</v>
      </c>
      <c r="D78" s="278" t="s">
        <v>983</v>
      </c>
      <c r="E78" s="244" t="s">
        <v>14331</v>
      </c>
      <c r="F78" s="278" t="s">
        <v>14526</v>
      </c>
      <c r="G78" s="278" t="s">
        <v>983</v>
      </c>
      <c r="H78" s="278" t="s">
        <v>983</v>
      </c>
      <c r="I78" s="278" t="s">
        <v>983</v>
      </c>
      <c r="J78" s="278" t="s">
        <v>983</v>
      </c>
      <c r="K78" s="282" t="s">
        <v>983</v>
      </c>
      <c r="L78" s="280" t="s">
        <v>983</v>
      </c>
      <c r="M78" s="278" t="s">
        <v>983</v>
      </c>
      <c r="N78" s="281" t="s">
        <v>14304</v>
      </c>
    </row>
    <row r="79" spans="1:14">
      <c r="A79" s="278" t="str">
        <f>B79&amp;C79</f>
        <v>DefinitionsB9</v>
      </c>
      <c r="B79" s="278" t="s">
        <v>1064</v>
      </c>
      <c r="C79" s="278" t="s">
        <v>1071</v>
      </c>
      <c r="D79" s="278" t="s">
        <v>975</v>
      </c>
      <c r="E79" s="251" t="s">
        <v>981</v>
      </c>
      <c r="F79" s="278" t="s">
        <v>14527</v>
      </c>
      <c r="G79" s="278" t="s">
        <v>1171</v>
      </c>
      <c r="H79" s="278" t="s">
        <v>1172</v>
      </c>
      <c r="I79" s="278" t="s">
        <v>1172</v>
      </c>
      <c r="J79" s="278" t="s">
        <v>1474</v>
      </c>
      <c r="K79" s="282" t="s">
        <v>975</v>
      </c>
      <c r="L79" s="280" t="s">
        <v>1172</v>
      </c>
      <c r="M79" s="278" t="s">
        <v>14332</v>
      </c>
      <c r="N79" s="281" t="s">
        <v>14305</v>
      </c>
    </row>
    <row r="80" spans="1:14" ht="28.5">
      <c r="A80" s="278" t="str">
        <f t="shared" ref="A80:A165" si="1">B80&amp;C80</f>
        <v>DefinitionsB10</v>
      </c>
      <c r="B80" s="278" t="s">
        <v>1064</v>
      </c>
      <c r="C80" s="278" t="s">
        <v>1072</v>
      </c>
      <c r="D80" s="278" t="s">
        <v>14325</v>
      </c>
      <c r="E80" s="244" t="s">
        <v>14333</v>
      </c>
      <c r="F80" s="278" t="s">
        <v>14528</v>
      </c>
      <c r="G80" s="278" t="s">
        <v>976</v>
      </c>
      <c r="H80" s="278" t="s">
        <v>1173</v>
      </c>
      <c r="I80" s="278" t="s">
        <v>1174</v>
      </c>
      <c r="J80" s="278" t="s">
        <v>1475</v>
      </c>
      <c r="K80" s="282" t="s">
        <v>210</v>
      </c>
      <c r="L80" s="280" t="s">
        <v>682</v>
      </c>
      <c r="M80" s="278" t="s">
        <v>14334</v>
      </c>
      <c r="N80" s="281" t="s">
        <v>14307</v>
      </c>
    </row>
    <row r="81" spans="1:14" ht="28.5">
      <c r="A81" s="278" t="str">
        <f t="shared" si="1"/>
        <v>DefinitionsB11</v>
      </c>
      <c r="B81" s="278" t="s">
        <v>1064</v>
      </c>
      <c r="C81" s="278" t="s">
        <v>1073</v>
      </c>
      <c r="D81" s="278" t="s">
        <v>1126</v>
      </c>
      <c r="E81" s="244" t="s">
        <v>14770</v>
      </c>
      <c r="F81" s="278" t="s">
        <v>14529</v>
      </c>
      <c r="G81" s="278" t="s">
        <v>414</v>
      </c>
      <c r="H81" s="278" t="s">
        <v>1175</v>
      </c>
      <c r="I81" s="278" t="s">
        <v>89</v>
      </c>
      <c r="J81" s="278" t="s">
        <v>109</v>
      </c>
      <c r="K81" s="282" t="s">
        <v>211</v>
      </c>
      <c r="L81" s="280" t="s">
        <v>683</v>
      </c>
      <c r="M81" s="278" t="s">
        <v>14335</v>
      </c>
      <c r="N81" s="281" t="s">
        <v>14371</v>
      </c>
    </row>
    <row r="82" spans="1:14" ht="28.5">
      <c r="A82" s="278" t="str">
        <f t="shared" si="1"/>
        <v>DefinitionsB12</v>
      </c>
      <c r="B82" s="278" t="s">
        <v>1064</v>
      </c>
      <c r="C82" s="278" t="s">
        <v>1074</v>
      </c>
      <c r="D82" s="278" t="s">
        <v>14326</v>
      </c>
      <c r="E82" s="252" t="s">
        <v>14336</v>
      </c>
      <c r="F82" s="278" t="s">
        <v>14530</v>
      </c>
      <c r="G82" s="278" t="s">
        <v>14337</v>
      </c>
      <c r="H82" s="278" t="s">
        <v>391</v>
      </c>
      <c r="I82" s="278" t="s">
        <v>90</v>
      </c>
      <c r="J82" s="278" t="s">
        <v>110</v>
      </c>
      <c r="K82" s="282" t="s">
        <v>212</v>
      </c>
      <c r="L82" s="280" t="s">
        <v>170</v>
      </c>
      <c r="M82" s="278" t="s">
        <v>14338</v>
      </c>
      <c r="N82" s="281" t="s">
        <v>14358</v>
      </c>
    </row>
    <row r="83" spans="1:14" ht="28.5">
      <c r="A83" s="278" t="str">
        <f t="shared" si="1"/>
        <v>DefinitionsB13</v>
      </c>
      <c r="B83" s="278" t="s">
        <v>1064</v>
      </c>
      <c r="C83" s="278" t="s">
        <v>1075</v>
      </c>
      <c r="D83" s="278" t="s">
        <v>1128</v>
      </c>
      <c r="E83" s="244" t="s">
        <v>14771</v>
      </c>
      <c r="F83" s="278" t="s">
        <v>14531</v>
      </c>
      <c r="G83" s="278" t="s">
        <v>415</v>
      </c>
      <c r="H83" s="278" t="s">
        <v>392</v>
      </c>
      <c r="I83" s="278" t="s">
        <v>91</v>
      </c>
      <c r="J83" s="278" t="s">
        <v>111</v>
      </c>
      <c r="K83" s="282" t="s">
        <v>213</v>
      </c>
      <c r="L83" s="280" t="s">
        <v>171</v>
      </c>
      <c r="M83" s="278" t="s">
        <v>14339</v>
      </c>
      <c r="N83" s="281" t="s">
        <v>14308</v>
      </c>
    </row>
    <row r="84" spans="1:14" ht="28.5">
      <c r="A84" s="278" t="str">
        <f t="shared" si="1"/>
        <v>DefinitionsB14</v>
      </c>
      <c r="B84" s="278" t="s">
        <v>1064</v>
      </c>
      <c r="C84" s="278" t="s">
        <v>1076</v>
      </c>
      <c r="D84" s="278" t="s">
        <v>1129</v>
      </c>
      <c r="E84" s="244" t="s">
        <v>1129</v>
      </c>
      <c r="F84" s="278" t="s">
        <v>1129</v>
      </c>
      <c r="G84" s="278" t="s">
        <v>1129</v>
      </c>
      <c r="H84" s="278" t="s">
        <v>1129</v>
      </c>
      <c r="I84" s="278" t="s">
        <v>1129</v>
      </c>
      <c r="J84" s="278" t="s">
        <v>1129</v>
      </c>
      <c r="K84" s="282" t="s">
        <v>1129</v>
      </c>
      <c r="L84" s="280" t="s">
        <v>1129</v>
      </c>
      <c r="M84" s="278" t="s">
        <v>1129</v>
      </c>
      <c r="N84" s="281" t="s">
        <v>14309</v>
      </c>
    </row>
    <row r="85" spans="1:14" ht="28.5">
      <c r="A85" s="278" t="str">
        <f t="shared" si="1"/>
        <v>DefinitionsB15</v>
      </c>
      <c r="B85" s="278" t="s">
        <v>1064</v>
      </c>
      <c r="C85" s="278" t="s">
        <v>1077</v>
      </c>
      <c r="D85" s="278" t="s">
        <v>1131</v>
      </c>
      <c r="E85" s="244" t="s">
        <v>14772</v>
      </c>
      <c r="F85" s="278" t="s">
        <v>14532</v>
      </c>
      <c r="G85" s="278" t="s">
        <v>416</v>
      </c>
      <c r="H85" s="278" t="s">
        <v>393</v>
      </c>
      <c r="I85" s="278" t="s">
        <v>92</v>
      </c>
      <c r="J85" s="278" t="s">
        <v>1131</v>
      </c>
      <c r="K85" s="282" t="s">
        <v>214</v>
      </c>
      <c r="L85" s="280" t="s">
        <v>1131</v>
      </c>
      <c r="M85" s="278" t="s">
        <v>14340</v>
      </c>
      <c r="N85" s="281" t="s">
        <v>14310</v>
      </c>
    </row>
    <row r="86" spans="1:14" ht="28.5">
      <c r="A86" s="278" t="str">
        <f t="shared" si="1"/>
        <v>DefinitionsB16</v>
      </c>
      <c r="B86" s="278" t="s">
        <v>1064</v>
      </c>
      <c r="C86" s="278" t="s">
        <v>1078</v>
      </c>
      <c r="D86" s="278" t="s">
        <v>1133</v>
      </c>
      <c r="E86" s="244" t="s">
        <v>14341</v>
      </c>
      <c r="F86" s="278" t="s">
        <v>14533</v>
      </c>
      <c r="G86" s="278" t="s">
        <v>14342</v>
      </c>
      <c r="H86" s="278" t="s">
        <v>394</v>
      </c>
      <c r="I86" s="278" t="s">
        <v>93</v>
      </c>
      <c r="J86" s="278" t="s">
        <v>112</v>
      </c>
      <c r="K86" s="282" t="s">
        <v>215</v>
      </c>
      <c r="L86" s="280" t="s">
        <v>172</v>
      </c>
      <c r="M86" s="278" t="s">
        <v>14343</v>
      </c>
      <c r="N86" s="281" t="s">
        <v>14312</v>
      </c>
    </row>
    <row r="87" spans="1:14" ht="28.5">
      <c r="A87" s="278" t="str">
        <f t="shared" si="1"/>
        <v>DefinitionsB17</v>
      </c>
      <c r="B87" s="278" t="s">
        <v>1064</v>
      </c>
      <c r="C87" s="278" t="s">
        <v>1079</v>
      </c>
      <c r="D87" s="278" t="s">
        <v>652</v>
      </c>
      <c r="E87" s="244" t="s">
        <v>14344</v>
      </c>
      <c r="F87" s="278" t="s">
        <v>14534</v>
      </c>
      <c r="G87" s="278" t="s">
        <v>14345</v>
      </c>
      <c r="H87" s="278" t="s">
        <v>395</v>
      </c>
      <c r="I87" s="278" t="s">
        <v>94</v>
      </c>
      <c r="J87" s="278" t="s">
        <v>113</v>
      </c>
      <c r="K87" s="282" t="s">
        <v>216</v>
      </c>
      <c r="L87" s="280" t="s">
        <v>173</v>
      </c>
      <c r="M87" s="278" t="s">
        <v>14346</v>
      </c>
      <c r="N87" s="281" t="s">
        <v>14314</v>
      </c>
    </row>
    <row r="88" spans="1:14" ht="28.5">
      <c r="A88" s="278" t="str">
        <f t="shared" si="1"/>
        <v>DefinitionsB18</v>
      </c>
      <c r="B88" s="278" t="s">
        <v>1064</v>
      </c>
      <c r="C88" s="278" t="s">
        <v>1080</v>
      </c>
      <c r="D88" s="278" t="s">
        <v>973</v>
      </c>
      <c r="E88" s="244" t="s">
        <v>14773</v>
      </c>
      <c r="F88" s="278" t="s">
        <v>14535</v>
      </c>
      <c r="G88" s="278" t="s">
        <v>973</v>
      </c>
      <c r="H88" s="278" t="s">
        <v>1176</v>
      </c>
      <c r="I88" s="278" t="s">
        <v>1176</v>
      </c>
      <c r="J88" s="278" t="s">
        <v>973</v>
      </c>
      <c r="K88" s="282" t="s">
        <v>973</v>
      </c>
      <c r="L88" s="280" t="s">
        <v>973</v>
      </c>
      <c r="M88" s="278" t="s">
        <v>973</v>
      </c>
      <c r="N88" s="281" t="s">
        <v>14315</v>
      </c>
    </row>
    <row r="89" spans="1:14" ht="28.5">
      <c r="A89" s="278" t="str">
        <f t="shared" si="1"/>
        <v>DefinitionsB19</v>
      </c>
      <c r="B89" s="278" t="s">
        <v>1064</v>
      </c>
      <c r="C89" s="278" t="s">
        <v>1081</v>
      </c>
      <c r="D89" s="278" t="s">
        <v>1062</v>
      </c>
      <c r="E89" s="244" t="s">
        <v>1177</v>
      </c>
      <c r="F89" s="278" t="s">
        <v>14536</v>
      </c>
      <c r="G89" s="278" t="s">
        <v>1178</v>
      </c>
      <c r="H89" s="278" t="s">
        <v>1179</v>
      </c>
      <c r="I89" s="278" t="s">
        <v>1180</v>
      </c>
      <c r="J89" s="278" t="s">
        <v>1181</v>
      </c>
      <c r="K89" s="282" t="s">
        <v>1247</v>
      </c>
      <c r="L89" s="280" t="s">
        <v>684</v>
      </c>
      <c r="M89" s="278" t="s">
        <v>14347</v>
      </c>
      <c r="N89" s="281" t="s">
        <v>14317</v>
      </c>
    </row>
    <row r="90" spans="1:14" ht="28.5">
      <c r="A90" s="278" t="str">
        <f t="shared" si="1"/>
        <v>DefinitionsB20</v>
      </c>
      <c r="B90" s="278" t="s">
        <v>1064</v>
      </c>
      <c r="C90" s="278" t="s">
        <v>1082</v>
      </c>
      <c r="D90" s="278" t="s">
        <v>14277</v>
      </c>
      <c r="E90" s="246" t="s">
        <v>14774</v>
      </c>
      <c r="F90" s="278" t="s">
        <v>14277</v>
      </c>
      <c r="G90" s="278" t="s">
        <v>14277</v>
      </c>
      <c r="H90" s="278" t="s">
        <v>14277</v>
      </c>
      <c r="I90" s="278" t="s">
        <v>14277</v>
      </c>
      <c r="J90" s="278" t="s">
        <v>14277</v>
      </c>
      <c r="K90" s="282" t="s">
        <v>14277</v>
      </c>
      <c r="L90" s="280" t="s">
        <v>14277</v>
      </c>
      <c r="M90" s="278" t="s">
        <v>14277</v>
      </c>
      <c r="N90" s="281" t="s">
        <v>14276</v>
      </c>
    </row>
    <row r="91" spans="1:14" ht="28.5">
      <c r="A91" s="278" t="str">
        <f t="shared" si="1"/>
        <v>DefinitionsB21</v>
      </c>
      <c r="B91" s="278" t="s">
        <v>1064</v>
      </c>
      <c r="C91" s="278" t="s">
        <v>1083</v>
      </c>
      <c r="D91" s="278" t="s">
        <v>656</v>
      </c>
      <c r="E91" s="244" t="s">
        <v>14348</v>
      </c>
      <c r="F91" s="278" t="s">
        <v>14537</v>
      </c>
      <c r="G91" s="278" t="s">
        <v>417</v>
      </c>
      <c r="H91" s="278" t="s">
        <v>396</v>
      </c>
      <c r="I91" s="278" t="s">
        <v>95</v>
      </c>
      <c r="J91" s="278" t="s">
        <v>1476</v>
      </c>
      <c r="K91" s="282" t="s">
        <v>217</v>
      </c>
      <c r="L91" s="280" t="s">
        <v>685</v>
      </c>
      <c r="M91" s="278" t="s">
        <v>14349</v>
      </c>
      <c r="N91" s="281" t="s">
        <v>14321</v>
      </c>
    </row>
    <row r="92" spans="1:14" ht="28.5">
      <c r="A92" s="278" t="str">
        <f t="shared" si="1"/>
        <v>DefinitionsB22</v>
      </c>
      <c r="B92" s="278" t="s">
        <v>1064</v>
      </c>
      <c r="C92" s="278" t="s">
        <v>1084</v>
      </c>
      <c r="D92" s="278" t="s">
        <v>14271</v>
      </c>
      <c r="E92" s="244" t="s">
        <v>14775</v>
      </c>
      <c r="F92" s="278" t="s">
        <v>14661</v>
      </c>
      <c r="G92" s="278" t="s">
        <v>14472</v>
      </c>
      <c r="H92" s="278" t="s">
        <v>14359</v>
      </c>
      <c r="I92" s="278" t="s">
        <v>14360</v>
      </c>
      <c r="J92" s="278" t="s">
        <v>14271</v>
      </c>
      <c r="K92" s="282" t="s">
        <v>14439</v>
      </c>
      <c r="L92" s="307" t="s">
        <v>14271</v>
      </c>
      <c r="M92" s="278" t="s">
        <v>14962</v>
      </c>
      <c r="N92" s="281" t="s">
        <v>14399</v>
      </c>
    </row>
    <row r="93" spans="1:14" ht="28.5">
      <c r="A93" s="278" t="str">
        <f t="shared" si="1"/>
        <v>DefinitionsB23</v>
      </c>
      <c r="B93" s="278" t="s">
        <v>1064</v>
      </c>
      <c r="C93" s="278" t="s">
        <v>1085</v>
      </c>
      <c r="D93" s="278" t="s">
        <v>14272</v>
      </c>
      <c r="E93" s="244" t="s">
        <v>14776</v>
      </c>
      <c r="F93" s="278" t="s">
        <v>14662</v>
      </c>
      <c r="G93" s="278" t="s">
        <v>14473</v>
      </c>
      <c r="H93" s="278" t="s">
        <v>389</v>
      </c>
      <c r="I93" s="278" t="s">
        <v>14272</v>
      </c>
      <c r="J93" s="278" t="s">
        <v>14272</v>
      </c>
      <c r="K93" s="282" t="s">
        <v>14440</v>
      </c>
      <c r="L93" s="280" t="s">
        <v>15024</v>
      </c>
      <c r="M93" s="278" t="s">
        <v>14963</v>
      </c>
      <c r="N93" s="281" t="s">
        <v>14380</v>
      </c>
    </row>
    <row r="94" spans="1:14" ht="409.5">
      <c r="A94" s="278" t="str">
        <f t="shared" si="1"/>
        <v>DefinitionsB24</v>
      </c>
      <c r="B94" s="278" t="s">
        <v>1064</v>
      </c>
      <c r="C94" s="278" t="s">
        <v>1112</v>
      </c>
      <c r="D94" s="278" t="s">
        <v>14270</v>
      </c>
      <c r="E94" s="244" t="s">
        <v>14777</v>
      </c>
      <c r="F94" s="278" t="s">
        <v>14663</v>
      </c>
      <c r="G94" s="278" t="s">
        <v>14474</v>
      </c>
      <c r="H94" s="284" t="s">
        <v>14361</v>
      </c>
      <c r="I94" s="278" t="s">
        <v>14362</v>
      </c>
      <c r="J94" s="278" t="s">
        <v>15067</v>
      </c>
      <c r="K94" s="282" t="s">
        <v>14441</v>
      </c>
      <c r="L94" s="280" t="s">
        <v>679</v>
      </c>
      <c r="M94" s="278" t="s">
        <v>14363</v>
      </c>
      <c r="N94" s="296" t="s">
        <v>14364</v>
      </c>
    </row>
    <row r="95" spans="1:14">
      <c r="A95" s="278" t="str">
        <f t="shared" si="1"/>
        <v>DefinitionsB25</v>
      </c>
      <c r="B95" s="278" t="s">
        <v>1064</v>
      </c>
      <c r="C95" s="278" t="s">
        <v>545</v>
      </c>
      <c r="D95" s="278" t="s">
        <v>972</v>
      </c>
      <c r="E95" s="244" t="s">
        <v>14778</v>
      </c>
      <c r="F95" s="278" t="s">
        <v>14538</v>
      </c>
      <c r="G95" s="278" t="s">
        <v>1182</v>
      </c>
      <c r="H95" s="278" t="s">
        <v>972</v>
      </c>
      <c r="I95" s="278" t="s">
        <v>972</v>
      </c>
      <c r="J95" s="278" t="s">
        <v>972</v>
      </c>
      <c r="K95" s="282" t="s">
        <v>972</v>
      </c>
      <c r="L95" s="280" t="s">
        <v>972</v>
      </c>
      <c r="M95" s="278" t="s">
        <v>972</v>
      </c>
      <c r="N95" s="281" t="s">
        <v>14324</v>
      </c>
    </row>
    <row r="96" spans="1:14" ht="27.75">
      <c r="A96" s="278" t="str">
        <f t="shared" si="1"/>
        <v>DefinitionsB26</v>
      </c>
      <c r="B96" s="278" t="s">
        <v>1064</v>
      </c>
      <c r="C96" s="278" t="s">
        <v>657</v>
      </c>
      <c r="D96" s="278" t="s">
        <v>1209</v>
      </c>
      <c r="E96" s="244" t="s">
        <v>1183</v>
      </c>
      <c r="F96" s="278" t="s">
        <v>14539</v>
      </c>
      <c r="G96" s="278" t="s">
        <v>1184</v>
      </c>
      <c r="H96" s="278" t="s">
        <v>1185</v>
      </c>
      <c r="I96" s="278" t="s">
        <v>1186</v>
      </c>
      <c r="J96" s="278" t="s">
        <v>1187</v>
      </c>
      <c r="K96" s="282" t="s">
        <v>1248</v>
      </c>
      <c r="L96" s="280" t="s">
        <v>686</v>
      </c>
      <c r="M96" s="278" t="s">
        <v>14350</v>
      </c>
      <c r="N96" s="281" t="s">
        <v>14365</v>
      </c>
    </row>
    <row r="97" spans="1:14">
      <c r="A97" s="278" t="str">
        <f>B97&amp;C97</f>
        <v>DefinitionsB27</v>
      </c>
      <c r="B97" s="278" t="s">
        <v>1064</v>
      </c>
      <c r="C97" s="278" t="s">
        <v>660</v>
      </c>
      <c r="D97" s="278" t="s">
        <v>668</v>
      </c>
      <c r="E97" s="244" t="s">
        <v>14351</v>
      </c>
      <c r="F97" s="278" t="s">
        <v>14540</v>
      </c>
      <c r="G97" s="278" t="s">
        <v>418</v>
      </c>
      <c r="H97" s="278" t="s">
        <v>397</v>
      </c>
      <c r="I97" s="278" t="s">
        <v>96</v>
      </c>
      <c r="J97" s="278" t="s">
        <v>114</v>
      </c>
      <c r="K97" s="282" t="s">
        <v>218</v>
      </c>
      <c r="L97" s="280" t="s">
        <v>174</v>
      </c>
      <c r="M97" s="278" t="s">
        <v>14352</v>
      </c>
      <c r="N97" s="281" t="s">
        <v>14381</v>
      </c>
    </row>
    <row r="98" spans="1:14" ht="27.75">
      <c r="A98" s="278" t="str">
        <f t="shared" si="1"/>
        <v>DefinitionsB28</v>
      </c>
      <c r="B98" s="278" t="s">
        <v>1064</v>
      </c>
      <c r="C98" s="278" t="s">
        <v>663</v>
      </c>
      <c r="D98" s="278" t="s">
        <v>669</v>
      </c>
      <c r="E98" s="244" t="s">
        <v>14779</v>
      </c>
      <c r="F98" s="278" t="s">
        <v>14541</v>
      </c>
      <c r="G98" s="278" t="s">
        <v>419</v>
      </c>
      <c r="H98" s="278" t="s">
        <v>1188</v>
      </c>
      <c r="I98" s="278" t="s">
        <v>97</v>
      </c>
      <c r="J98" s="278" t="s">
        <v>115</v>
      </c>
      <c r="K98" s="282" t="s">
        <v>219</v>
      </c>
      <c r="L98" s="280" t="s">
        <v>687</v>
      </c>
      <c r="M98" s="278" t="s">
        <v>14353</v>
      </c>
      <c r="N98" s="281" t="s">
        <v>14382</v>
      </c>
    </row>
    <row r="99" spans="1:14" ht="27.75">
      <c r="A99" s="278" t="str">
        <f t="shared" si="1"/>
        <v>DefinitionsB29</v>
      </c>
      <c r="B99" s="278" t="s">
        <v>1064</v>
      </c>
      <c r="C99" s="278" t="s">
        <v>666</v>
      </c>
      <c r="D99" s="278" t="s">
        <v>672</v>
      </c>
      <c r="E99" s="244" t="s">
        <v>14780</v>
      </c>
      <c r="F99" s="278" t="s">
        <v>14542</v>
      </c>
      <c r="G99" s="278" t="s">
        <v>420</v>
      </c>
      <c r="H99" s="278" t="s">
        <v>1189</v>
      </c>
      <c r="I99" s="278" t="s">
        <v>98</v>
      </c>
      <c r="J99" s="278" t="s">
        <v>116</v>
      </c>
      <c r="K99" s="282" t="s">
        <v>220</v>
      </c>
      <c r="L99" s="280" t="s">
        <v>688</v>
      </c>
      <c r="M99" s="278" t="s">
        <v>14354</v>
      </c>
      <c r="N99" s="281" t="s">
        <v>14383</v>
      </c>
    </row>
    <row r="100" spans="1:14" ht="27.75">
      <c r="A100" s="278" t="str">
        <f t="shared" si="1"/>
        <v>DefinitionsB30</v>
      </c>
      <c r="B100" s="278" t="s">
        <v>1064</v>
      </c>
      <c r="C100" s="278" t="s">
        <v>670</v>
      </c>
      <c r="D100" s="278" t="s">
        <v>673</v>
      </c>
      <c r="E100" s="244" t="s">
        <v>14781</v>
      </c>
      <c r="F100" s="278" t="s">
        <v>14543</v>
      </c>
      <c r="G100" s="278" t="s">
        <v>421</v>
      </c>
      <c r="H100" s="278" t="s">
        <v>1190</v>
      </c>
      <c r="I100" s="278" t="s">
        <v>99</v>
      </c>
      <c r="J100" s="278" t="s">
        <v>117</v>
      </c>
      <c r="K100" s="282" t="s">
        <v>221</v>
      </c>
      <c r="L100" s="280" t="s">
        <v>689</v>
      </c>
      <c r="M100" s="278" t="s">
        <v>14355</v>
      </c>
    </row>
    <row r="101" spans="1:14">
      <c r="A101" s="278" t="str">
        <f t="shared" si="1"/>
        <v>DefinitionsC2</v>
      </c>
      <c r="B101" s="278" t="s">
        <v>1064</v>
      </c>
      <c r="C101" s="278" t="s">
        <v>1113</v>
      </c>
      <c r="D101" s="278" t="s">
        <v>1191</v>
      </c>
      <c r="F101" s="278" t="s">
        <v>14544</v>
      </c>
      <c r="G101" s="278" t="s">
        <v>985</v>
      </c>
      <c r="H101" s="278" t="s">
        <v>1191</v>
      </c>
      <c r="I101" s="278" t="s">
        <v>100</v>
      </c>
      <c r="J101" s="278" t="s">
        <v>1192</v>
      </c>
      <c r="K101" s="282" t="s">
        <v>1249</v>
      </c>
      <c r="L101" s="280" t="s">
        <v>690</v>
      </c>
      <c r="M101" s="278" t="s">
        <v>2771</v>
      </c>
    </row>
    <row r="102" spans="1:14">
      <c r="A102" s="278" t="str">
        <f>B102&amp;C102</f>
        <v>DefinitionsC3</v>
      </c>
      <c r="B102" s="278" t="s">
        <v>1064</v>
      </c>
      <c r="C102" s="278" t="s">
        <v>1086</v>
      </c>
      <c r="D102" s="278" t="s">
        <v>1118</v>
      </c>
      <c r="E102" s="244" t="s">
        <v>14782</v>
      </c>
      <c r="F102" s="278" t="s">
        <v>14545</v>
      </c>
      <c r="G102" s="278" t="s">
        <v>422</v>
      </c>
      <c r="H102" s="278" t="s">
        <v>398</v>
      </c>
      <c r="I102" s="278" t="s">
        <v>101</v>
      </c>
      <c r="J102" s="278" t="s">
        <v>118</v>
      </c>
      <c r="K102" s="282" t="s">
        <v>222</v>
      </c>
      <c r="L102" s="280" t="s">
        <v>175</v>
      </c>
      <c r="M102" s="278" t="s">
        <v>2772</v>
      </c>
    </row>
    <row r="103" spans="1:14" ht="85.5">
      <c r="A103" s="278" t="str">
        <f t="shared" si="1"/>
        <v>DefinitionsC4</v>
      </c>
      <c r="B103" s="278" t="s">
        <v>1064</v>
      </c>
      <c r="C103" s="278" t="s">
        <v>1087</v>
      </c>
      <c r="D103" s="278" t="s">
        <v>1120</v>
      </c>
      <c r="E103" s="244" t="s">
        <v>14783</v>
      </c>
      <c r="F103" s="278" t="s">
        <v>14546</v>
      </c>
      <c r="G103" s="278" t="s">
        <v>2606</v>
      </c>
      <c r="H103" s="278" t="s">
        <v>399</v>
      </c>
      <c r="I103" s="278" t="s">
        <v>102</v>
      </c>
      <c r="J103" s="278" t="s">
        <v>1477</v>
      </c>
      <c r="K103" s="282" t="s">
        <v>223</v>
      </c>
      <c r="L103" s="280" t="s">
        <v>176</v>
      </c>
      <c r="M103" s="278" t="s">
        <v>2773</v>
      </c>
    </row>
    <row r="104" spans="1:14" ht="191.25">
      <c r="A104" s="278" t="str">
        <f t="shared" si="1"/>
        <v>DefinitionsC5</v>
      </c>
      <c r="B104" s="278" t="s">
        <v>1064</v>
      </c>
      <c r="C104" s="278" t="s">
        <v>1088</v>
      </c>
      <c r="D104" s="285" t="s">
        <v>1242</v>
      </c>
      <c r="E104" s="246" t="s">
        <v>14784</v>
      </c>
      <c r="F104" s="285" t="s">
        <v>14664</v>
      </c>
      <c r="G104" s="285" t="s">
        <v>14300</v>
      </c>
      <c r="H104" s="285" t="s">
        <v>303</v>
      </c>
      <c r="I104" s="285" t="s">
        <v>103</v>
      </c>
      <c r="J104" s="285" t="s">
        <v>1496</v>
      </c>
      <c r="K104" s="286" t="s">
        <v>362</v>
      </c>
      <c r="L104" s="287" t="s">
        <v>15025</v>
      </c>
      <c r="M104" s="285" t="s">
        <v>14301</v>
      </c>
    </row>
    <row r="105" spans="1:14" ht="156.75">
      <c r="A105" s="278" t="str">
        <f t="shared" si="1"/>
        <v>DefinitionsC6</v>
      </c>
      <c r="B105" s="278" t="s">
        <v>1064</v>
      </c>
      <c r="C105" s="278" t="s">
        <v>1089</v>
      </c>
      <c r="D105" s="278" t="s">
        <v>1122</v>
      </c>
      <c r="E105" s="244" t="s">
        <v>14785</v>
      </c>
      <c r="F105" s="278" t="s">
        <v>14547</v>
      </c>
      <c r="G105" s="278" t="s">
        <v>423</v>
      </c>
      <c r="H105" s="278" t="s">
        <v>304</v>
      </c>
      <c r="I105" s="278" t="s">
        <v>104</v>
      </c>
      <c r="J105" s="278" t="s">
        <v>1497</v>
      </c>
      <c r="K105" s="282" t="s">
        <v>363</v>
      </c>
      <c r="L105" s="280" t="s">
        <v>15026</v>
      </c>
      <c r="M105" s="278" t="s">
        <v>14302</v>
      </c>
    </row>
    <row r="106" spans="1:14" ht="185.25">
      <c r="A106" s="278" t="str">
        <f>B106&amp;C106</f>
        <v>DefinitionsC7</v>
      </c>
      <c r="B106" s="278" t="s">
        <v>1064</v>
      </c>
      <c r="C106" s="278" t="s">
        <v>1090</v>
      </c>
      <c r="D106" s="278" t="s">
        <v>1124</v>
      </c>
      <c r="E106" s="244" t="s">
        <v>14786</v>
      </c>
      <c r="F106" s="278" t="s">
        <v>14548</v>
      </c>
      <c r="G106" s="278" t="s">
        <v>424</v>
      </c>
      <c r="H106" s="284" t="s">
        <v>305</v>
      </c>
      <c r="I106" s="278" t="s">
        <v>105</v>
      </c>
      <c r="J106" s="278" t="s">
        <v>1498</v>
      </c>
      <c r="K106" s="282" t="s">
        <v>364</v>
      </c>
      <c r="L106" s="280" t="s">
        <v>177</v>
      </c>
      <c r="M106" s="278" t="s">
        <v>14303</v>
      </c>
    </row>
    <row r="107" spans="1:14" ht="85.5">
      <c r="A107" s="278" t="str">
        <f t="shared" si="1"/>
        <v>DefinitionsC8</v>
      </c>
      <c r="B107" s="278" t="s">
        <v>1064</v>
      </c>
      <c r="C107" s="278" t="s">
        <v>1091</v>
      </c>
      <c r="D107" s="278" t="s">
        <v>1061</v>
      </c>
      <c r="E107" s="244" t="s">
        <v>14787</v>
      </c>
      <c r="F107" s="278" t="s">
        <v>14549</v>
      </c>
      <c r="G107" s="278" t="s">
        <v>1193</v>
      </c>
      <c r="H107" s="278" t="s">
        <v>306</v>
      </c>
      <c r="I107" s="278" t="s">
        <v>106</v>
      </c>
      <c r="J107" s="278" t="s">
        <v>1194</v>
      </c>
      <c r="K107" s="282" t="s">
        <v>365</v>
      </c>
      <c r="L107" s="280" t="s">
        <v>691</v>
      </c>
      <c r="M107" s="278" t="s">
        <v>14304</v>
      </c>
    </row>
    <row r="108" spans="1:14">
      <c r="A108" s="278" t="str">
        <f>B108&amp;C108</f>
        <v>DefinitionsC9</v>
      </c>
      <c r="B108" s="278" t="s">
        <v>1064</v>
      </c>
      <c r="C108" s="278" t="s">
        <v>1092</v>
      </c>
      <c r="D108" s="278" t="s">
        <v>1348</v>
      </c>
      <c r="E108" s="244" t="s">
        <v>981</v>
      </c>
      <c r="F108" s="278" t="s">
        <v>14550</v>
      </c>
      <c r="G108" s="278" t="s">
        <v>1195</v>
      </c>
      <c r="H108" s="278" t="s">
        <v>1196</v>
      </c>
      <c r="I108" s="278" t="s">
        <v>1197</v>
      </c>
      <c r="J108" s="278" t="s">
        <v>1198</v>
      </c>
      <c r="K108" s="282" t="s">
        <v>366</v>
      </c>
      <c r="L108" s="280" t="s">
        <v>692</v>
      </c>
      <c r="M108" s="278" t="s">
        <v>14305</v>
      </c>
    </row>
    <row r="109" spans="1:14" ht="156.75">
      <c r="A109" s="278" t="str">
        <f t="shared" si="1"/>
        <v>DefinitionsC10</v>
      </c>
      <c r="B109" s="278" t="s">
        <v>1064</v>
      </c>
      <c r="C109" s="278" t="s">
        <v>1093</v>
      </c>
      <c r="D109" s="278" t="s">
        <v>1125</v>
      </c>
      <c r="E109" s="244" t="s">
        <v>14788</v>
      </c>
      <c r="F109" s="278" t="s">
        <v>14551</v>
      </c>
      <c r="G109" s="278" t="s">
        <v>14306</v>
      </c>
      <c r="H109" s="278" t="s">
        <v>307</v>
      </c>
      <c r="I109" s="278" t="s">
        <v>107</v>
      </c>
      <c r="J109" s="278" t="s">
        <v>1499</v>
      </c>
      <c r="K109" s="282" t="s">
        <v>367</v>
      </c>
      <c r="L109" s="280" t="s">
        <v>15027</v>
      </c>
      <c r="M109" s="278" t="s">
        <v>14307</v>
      </c>
    </row>
    <row r="110" spans="1:14" ht="128.25">
      <c r="A110" s="278" t="str">
        <f t="shared" si="1"/>
        <v>DefinitionsC11</v>
      </c>
      <c r="B110" s="278" t="s">
        <v>1064</v>
      </c>
      <c r="C110" s="278" t="s">
        <v>1094</v>
      </c>
      <c r="D110" s="278" t="s">
        <v>14278</v>
      </c>
      <c r="E110" s="244" t="s">
        <v>14789</v>
      </c>
      <c r="F110" s="278" t="s">
        <v>14552</v>
      </c>
      <c r="G110" s="278" t="s">
        <v>14366</v>
      </c>
      <c r="H110" s="278" t="s">
        <v>14367</v>
      </c>
      <c r="I110" s="278" t="s">
        <v>14368</v>
      </c>
      <c r="J110" s="278" t="s">
        <v>15068</v>
      </c>
      <c r="K110" s="282" t="s">
        <v>14369</v>
      </c>
      <c r="L110" s="280" t="s">
        <v>14370</v>
      </c>
      <c r="M110" s="278" t="s">
        <v>14371</v>
      </c>
    </row>
    <row r="111" spans="1:14" ht="156.75">
      <c r="A111" s="278" t="str">
        <f t="shared" si="1"/>
        <v>DefinitionsC12</v>
      </c>
      <c r="B111" s="278" t="s">
        <v>1064</v>
      </c>
      <c r="C111" s="278" t="s">
        <v>1095</v>
      </c>
      <c r="D111" s="278" t="s">
        <v>14279</v>
      </c>
      <c r="E111" s="244" t="s">
        <v>14790</v>
      </c>
      <c r="F111" s="278" t="s">
        <v>14553</v>
      </c>
      <c r="G111" s="278" t="s">
        <v>14372</v>
      </c>
      <c r="H111" s="284" t="s">
        <v>14373</v>
      </c>
      <c r="I111" s="278" t="s">
        <v>14374</v>
      </c>
      <c r="J111" s="278" t="s">
        <v>15069</v>
      </c>
      <c r="K111" s="282" t="s">
        <v>14375</v>
      </c>
      <c r="L111" s="280" t="s">
        <v>15028</v>
      </c>
      <c r="M111" s="278" t="s">
        <v>14358</v>
      </c>
    </row>
    <row r="112" spans="1:14" ht="409.5">
      <c r="A112" s="278" t="str">
        <f t="shared" si="1"/>
        <v>DefinitionsC13</v>
      </c>
      <c r="B112" s="278" t="s">
        <v>1064</v>
      </c>
      <c r="C112" s="278" t="s">
        <v>1096</v>
      </c>
      <c r="D112" s="278" t="s">
        <v>1127</v>
      </c>
      <c r="E112" s="244" t="s">
        <v>14791</v>
      </c>
      <c r="F112" s="278" t="s">
        <v>14554</v>
      </c>
      <c r="G112" s="278" t="s">
        <v>614</v>
      </c>
      <c r="H112" s="278" t="s">
        <v>308</v>
      </c>
      <c r="I112" s="278" t="s">
        <v>224</v>
      </c>
      <c r="J112" s="278" t="s">
        <v>1478</v>
      </c>
      <c r="K112" s="282" t="s">
        <v>368</v>
      </c>
      <c r="L112" s="280" t="s">
        <v>15029</v>
      </c>
      <c r="M112" s="278" t="s">
        <v>14308</v>
      </c>
    </row>
    <row r="113" spans="1:13" ht="270.75">
      <c r="A113" s="278" t="str">
        <f t="shared" si="1"/>
        <v>DefinitionsC14</v>
      </c>
      <c r="B113" s="278" t="s">
        <v>1064</v>
      </c>
      <c r="C113" s="278" t="s">
        <v>1097</v>
      </c>
      <c r="D113" s="278" t="s">
        <v>1130</v>
      </c>
      <c r="E113" s="244" t="s">
        <v>14792</v>
      </c>
      <c r="F113" s="278" t="s">
        <v>14555</v>
      </c>
      <c r="G113" s="278" t="s">
        <v>615</v>
      </c>
      <c r="H113" s="278" t="s">
        <v>309</v>
      </c>
      <c r="I113" s="278" t="s">
        <v>225</v>
      </c>
      <c r="J113" s="278" t="s">
        <v>15070</v>
      </c>
      <c r="K113" s="282" t="s">
        <v>369</v>
      </c>
      <c r="L113" s="280" t="s">
        <v>178</v>
      </c>
      <c r="M113" s="278" t="s">
        <v>14309</v>
      </c>
    </row>
    <row r="114" spans="1:13" ht="142.5">
      <c r="A114" s="278" t="str">
        <f t="shared" si="1"/>
        <v>DefinitionsC15</v>
      </c>
      <c r="B114" s="278" t="s">
        <v>1064</v>
      </c>
      <c r="C114" s="278" t="s">
        <v>1098</v>
      </c>
      <c r="D114" s="278" t="s">
        <v>1132</v>
      </c>
      <c r="E114" s="244" t="s">
        <v>14793</v>
      </c>
      <c r="F114" s="278" t="s">
        <v>14556</v>
      </c>
      <c r="G114" s="278" t="s">
        <v>616</v>
      </c>
      <c r="H114" s="278" t="s">
        <v>310</v>
      </c>
      <c r="I114" s="278" t="s">
        <v>226</v>
      </c>
      <c r="J114" s="278" t="s">
        <v>1479</v>
      </c>
      <c r="K114" s="282" t="s">
        <v>370</v>
      </c>
      <c r="L114" s="280" t="s">
        <v>179</v>
      </c>
      <c r="M114" s="278" t="s">
        <v>14310</v>
      </c>
    </row>
    <row r="115" spans="1:13" ht="370.5">
      <c r="A115" s="278" t="str">
        <f t="shared" si="1"/>
        <v>DefinitionsC16</v>
      </c>
      <c r="B115" s="278" t="s">
        <v>1064</v>
      </c>
      <c r="C115" s="278" t="s">
        <v>1099</v>
      </c>
      <c r="D115" s="278" t="s">
        <v>1134</v>
      </c>
      <c r="E115" s="244" t="s">
        <v>14794</v>
      </c>
      <c r="F115" s="278" t="s">
        <v>14557</v>
      </c>
      <c r="G115" s="278" t="s">
        <v>617</v>
      </c>
      <c r="H115" s="278" t="s">
        <v>14311</v>
      </c>
      <c r="I115" s="278" t="s">
        <v>227</v>
      </c>
      <c r="J115" s="278" t="s">
        <v>1480</v>
      </c>
      <c r="K115" s="282" t="s">
        <v>371</v>
      </c>
      <c r="L115" s="280" t="s">
        <v>180</v>
      </c>
      <c r="M115" s="278" t="s">
        <v>14312</v>
      </c>
    </row>
    <row r="116" spans="1:13" ht="242.25">
      <c r="A116" s="278" t="str">
        <f t="shared" si="1"/>
        <v>DefinitionsC17</v>
      </c>
      <c r="B116" s="278" t="s">
        <v>1064</v>
      </c>
      <c r="C116" s="278" t="s">
        <v>1100</v>
      </c>
      <c r="D116" s="278" t="s">
        <v>651</v>
      </c>
      <c r="E116" s="244" t="s">
        <v>14795</v>
      </c>
      <c r="F116" s="278" t="s">
        <v>14558</v>
      </c>
      <c r="G116" s="278" t="s">
        <v>14313</v>
      </c>
      <c r="H116" s="284" t="s">
        <v>311</v>
      </c>
      <c r="I116" s="278" t="s">
        <v>228</v>
      </c>
      <c r="J116" s="278" t="s">
        <v>1481</v>
      </c>
      <c r="K116" s="282" t="s">
        <v>372</v>
      </c>
      <c r="L116" s="280" t="s">
        <v>15030</v>
      </c>
      <c r="M116" s="278" t="s">
        <v>14314</v>
      </c>
    </row>
    <row r="117" spans="1:13" ht="28.5">
      <c r="A117" s="278" t="str">
        <f t="shared" si="1"/>
        <v>DefinitionsC18</v>
      </c>
      <c r="B117" s="278" t="s">
        <v>1064</v>
      </c>
      <c r="C117" s="278" t="s">
        <v>1101</v>
      </c>
      <c r="D117" s="278" t="s">
        <v>653</v>
      </c>
      <c r="E117" s="244" t="s">
        <v>982</v>
      </c>
      <c r="F117" s="310" t="s">
        <v>14559</v>
      </c>
      <c r="G117" s="278" t="s">
        <v>941</v>
      </c>
      <c r="H117" s="278" t="s">
        <v>942</v>
      </c>
      <c r="I117" s="278" t="s">
        <v>229</v>
      </c>
      <c r="J117" s="278" t="s">
        <v>943</v>
      </c>
      <c r="K117" s="282" t="s">
        <v>373</v>
      </c>
      <c r="L117" s="280" t="s">
        <v>693</v>
      </c>
      <c r="M117" s="278" t="s">
        <v>14315</v>
      </c>
    </row>
    <row r="118" spans="1:13" ht="71.25">
      <c r="A118" s="278" t="str">
        <f t="shared" si="1"/>
        <v>DefinitionsC19</v>
      </c>
      <c r="B118" s="278" t="s">
        <v>1064</v>
      </c>
      <c r="C118" s="278" t="s">
        <v>1102</v>
      </c>
      <c r="D118" s="278" t="s">
        <v>1063</v>
      </c>
      <c r="E118" s="244" t="s">
        <v>14316</v>
      </c>
      <c r="F118" s="310" t="s">
        <v>14560</v>
      </c>
      <c r="G118" s="278" t="s">
        <v>944</v>
      </c>
      <c r="H118" s="278" t="s">
        <v>312</v>
      </c>
      <c r="I118" s="278" t="s">
        <v>230</v>
      </c>
      <c r="J118" s="278" t="s">
        <v>945</v>
      </c>
      <c r="K118" s="282" t="s">
        <v>374</v>
      </c>
      <c r="L118" s="280" t="s">
        <v>694</v>
      </c>
      <c r="M118" s="278" t="s">
        <v>14317</v>
      </c>
    </row>
    <row r="119" spans="1:13" ht="28.5">
      <c r="A119" s="278" t="str">
        <f t="shared" si="1"/>
        <v>DefinitionsC20</v>
      </c>
      <c r="B119" s="278" t="s">
        <v>1064</v>
      </c>
      <c r="C119" s="278" t="s">
        <v>1103</v>
      </c>
      <c r="D119" s="278" t="s">
        <v>14276</v>
      </c>
      <c r="E119" s="244" t="s">
        <v>14796</v>
      </c>
      <c r="F119" s="310" t="s">
        <v>14665</v>
      </c>
      <c r="G119" s="278" t="s">
        <v>14475</v>
      </c>
      <c r="H119" s="278" t="s">
        <v>14276</v>
      </c>
      <c r="I119" s="278" t="s">
        <v>14276</v>
      </c>
      <c r="J119" s="278" t="s">
        <v>14276</v>
      </c>
      <c r="K119" s="282" t="s">
        <v>14276</v>
      </c>
      <c r="L119" s="280" t="s">
        <v>14276</v>
      </c>
      <c r="M119" s="278" t="s">
        <v>14276</v>
      </c>
    </row>
    <row r="120" spans="1:13" ht="171">
      <c r="A120" s="278" t="str">
        <f t="shared" si="1"/>
        <v>DefinitionsC21</v>
      </c>
      <c r="B120" s="278" t="s">
        <v>1064</v>
      </c>
      <c r="C120" s="278" t="s">
        <v>1104</v>
      </c>
      <c r="D120" s="278" t="s">
        <v>659</v>
      </c>
      <c r="E120" s="244" t="s">
        <v>14797</v>
      </c>
      <c r="F120" s="310" t="s">
        <v>14561</v>
      </c>
      <c r="G120" s="278" t="s">
        <v>14318</v>
      </c>
      <c r="H120" s="278" t="s">
        <v>14319</v>
      </c>
      <c r="I120" s="278" t="s">
        <v>231</v>
      </c>
      <c r="J120" s="278" t="s">
        <v>1482</v>
      </c>
      <c r="K120" s="282" t="s">
        <v>375</v>
      </c>
      <c r="L120" s="280" t="s">
        <v>181</v>
      </c>
      <c r="M120" s="278" t="s">
        <v>14320</v>
      </c>
    </row>
    <row r="121" spans="1:13" ht="114">
      <c r="A121" s="278" t="str">
        <f t="shared" si="1"/>
        <v>DefinitionsC22</v>
      </c>
      <c r="B121" s="278" t="s">
        <v>1064</v>
      </c>
      <c r="C121" s="278" t="s">
        <v>1105</v>
      </c>
      <c r="D121" s="278" t="s">
        <v>14274</v>
      </c>
      <c r="E121" s="244" t="s">
        <v>14798</v>
      </c>
      <c r="F121" s="278" t="s">
        <v>14666</v>
      </c>
      <c r="G121" s="278" t="s">
        <v>14476</v>
      </c>
      <c r="H121" s="278" t="s">
        <v>14980</v>
      </c>
      <c r="I121" s="278" t="s">
        <v>15090</v>
      </c>
      <c r="J121" s="278" t="s">
        <v>15071</v>
      </c>
      <c r="K121" s="282" t="s">
        <v>14442</v>
      </c>
      <c r="L121" s="280" t="s">
        <v>15031</v>
      </c>
      <c r="M121" s="278" t="s">
        <v>14964</v>
      </c>
    </row>
    <row r="122" spans="1:13" ht="313.5">
      <c r="A122" s="278" t="str">
        <f t="shared" si="1"/>
        <v>DefinitionsC23</v>
      </c>
      <c r="B122" s="278" t="s">
        <v>1064</v>
      </c>
      <c r="C122" s="278" t="s">
        <v>1106</v>
      </c>
      <c r="D122" s="278" t="s">
        <v>14275</v>
      </c>
      <c r="E122" s="244" t="s">
        <v>14799</v>
      </c>
      <c r="F122" s="278" t="s">
        <v>14667</v>
      </c>
      <c r="G122" s="278" t="s">
        <v>14477</v>
      </c>
      <c r="H122" s="278" t="s">
        <v>14981</v>
      </c>
      <c r="I122" s="278" t="s">
        <v>15091</v>
      </c>
      <c r="J122" s="278" t="s">
        <v>15072</v>
      </c>
      <c r="K122" s="282" t="s">
        <v>14443</v>
      </c>
      <c r="L122" s="280" t="s">
        <v>15032</v>
      </c>
      <c r="M122" s="278" t="s">
        <v>14965</v>
      </c>
    </row>
    <row r="123" spans="1:13" ht="285">
      <c r="A123" s="278" t="str">
        <f t="shared" si="1"/>
        <v>DefinitionsC24</v>
      </c>
      <c r="B123" s="278" t="s">
        <v>1064</v>
      </c>
      <c r="C123" s="278" t="s">
        <v>654</v>
      </c>
      <c r="D123" s="278" t="s">
        <v>14273</v>
      </c>
      <c r="E123" s="244" t="s">
        <v>14800</v>
      </c>
      <c r="F123" s="278" t="s">
        <v>14668</v>
      </c>
      <c r="G123" s="278" t="s">
        <v>14478</v>
      </c>
      <c r="H123" s="278" t="s">
        <v>14982</v>
      </c>
      <c r="I123" s="278" t="s">
        <v>15092</v>
      </c>
      <c r="J123" s="278" t="s">
        <v>15073</v>
      </c>
      <c r="K123" s="282" t="s">
        <v>14444</v>
      </c>
      <c r="L123" s="280" t="s">
        <v>15033</v>
      </c>
      <c r="M123" s="278" t="s">
        <v>14966</v>
      </c>
    </row>
    <row r="124" spans="1:13" ht="28.5">
      <c r="A124" s="278" t="str">
        <f t="shared" si="1"/>
        <v>DefinitionsC25</v>
      </c>
      <c r="B124" s="278" t="s">
        <v>1064</v>
      </c>
      <c r="C124" s="278" t="s">
        <v>655</v>
      </c>
      <c r="D124" s="278" t="s">
        <v>662</v>
      </c>
      <c r="E124" s="244" t="s">
        <v>14801</v>
      </c>
      <c r="F124" s="278" t="s">
        <v>14562</v>
      </c>
      <c r="G124" s="278" t="s">
        <v>1199</v>
      </c>
      <c r="H124" s="278" t="s">
        <v>662</v>
      </c>
      <c r="I124" s="278" t="s">
        <v>232</v>
      </c>
      <c r="J124" s="278" t="s">
        <v>662</v>
      </c>
      <c r="K124" s="282" t="s">
        <v>662</v>
      </c>
      <c r="L124" s="280" t="s">
        <v>662</v>
      </c>
      <c r="M124" s="278" t="s">
        <v>14321</v>
      </c>
    </row>
    <row r="125" spans="1:13" ht="156.75">
      <c r="A125" s="278" t="str">
        <f t="shared" si="1"/>
        <v>DefinitionsC26</v>
      </c>
      <c r="B125" s="278" t="s">
        <v>1064</v>
      </c>
      <c r="C125" s="278" t="s">
        <v>658</v>
      </c>
      <c r="D125" s="278" t="s">
        <v>665</v>
      </c>
      <c r="E125" s="244" t="s">
        <v>14802</v>
      </c>
      <c r="F125" s="278" t="s">
        <v>14563</v>
      </c>
      <c r="G125" s="278" t="s">
        <v>14322</v>
      </c>
      <c r="H125" s="278" t="s">
        <v>14323</v>
      </c>
      <c r="I125" s="278" t="s">
        <v>233</v>
      </c>
      <c r="J125" s="278" t="s">
        <v>1500</v>
      </c>
      <c r="K125" s="282" t="s">
        <v>376</v>
      </c>
      <c r="L125" s="280" t="s">
        <v>182</v>
      </c>
      <c r="M125" s="278" t="s">
        <v>14324</v>
      </c>
    </row>
    <row r="126" spans="1:13" ht="99.75">
      <c r="A126" s="278" t="str">
        <f>B126&amp;C126</f>
        <v>DefinitionsC27</v>
      </c>
      <c r="B126" s="278" t="s">
        <v>1064</v>
      </c>
      <c r="C126" s="278" t="s">
        <v>661</v>
      </c>
      <c r="D126" s="278" t="s">
        <v>14280</v>
      </c>
      <c r="E126" s="244" t="s">
        <v>14803</v>
      </c>
      <c r="F126" s="278" t="s">
        <v>14669</v>
      </c>
      <c r="G126" s="278" t="s">
        <v>14479</v>
      </c>
      <c r="H126" s="278" t="s">
        <v>14983</v>
      </c>
      <c r="I126" s="278" t="s">
        <v>14376</v>
      </c>
      <c r="J126" s="278" t="s">
        <v>15074</v>
      </c>
      <c r="K126" s="282" t="s">
        <v>14445</v>
      </c>
      <c r="L126" s="280" t="s">
        <v>15034</v>
      </c>
      <c r="M126" s="278" t="s">
        <v>14967</v>
      </c>
    </row>
    <row r="127" spans="1:13" ht="228">
      <c r="A127" s="278" t="str">
        <f t="shared" si="1"/>
        <v>DefinitionsC28</v>
      </c>
      <c r="B127" s="278" t="s">
        <v>1064</v>
      </c>
      <c r="C127" s="278" t="s">
        <v>664</v>
      </c>
      <c r="D127" s="278" t="s">
        <v>14281</v>
      </c>
      <c r="E127" s="244" t="s">
        <v>14804</v>
      </c>
      <c r="F127" s="278" t="s">
        <v>14670</v>
      </c>
      <c r="G127" s="278" t="s">
        <v>14384</v>
      </c>
      <c r="H127" s="278" t="s">
        <v>14385</v>
      </c>
      <c r="I127" s="278" t="s">
        <v>14386</v>
      </c>
      <c r="J127" s="278" t="s">
        <v>15075</v>
      </c>
      <c r="K127" s="282" t="s">
        <v>14387</v>
      </c>
      <c r="L127" s="280" t="s">
        <v>14388</v>
      </c>
      <c r="M127" s="278" t="s">
        <v>14381</v>
      </c>
    </row>
    <row r="128" spans="1:13" ht="213.75">
      <c r="A128" s="278" t="str">
        <f t="shared" si="1"/>
        <v>DefinitionsC29</v>
      </c>
      <c r="B128" s="278" t="s">
        <v>1064</v>
      </c>
      <c r="C128" s="278" t="s">
        <v>667</v>
      </c>
      <c r="D128" s="278" t="s">
        <v>14282</v>
      </c>
      <c r="E128" s="244" t="s">
        <v>14805</v>
      </c>
      <c r="F128" s="278" t="s">
        <v>14671</v>
      </c>
      <c r="G128" s="278" t="s">
        <v>14389</v>
      </c>
      <c r="H128" s="284" t="s">
        <v>14390</v>
      </c>
      <c r="I128" s="278" t="s">
        <v>14391</v>
      </c>
      <c r="J128" s="278" t="s">
        <v>15076</v>
      </c>
      <c r="K128" s="282" t="s">
        <v>14392</v>
      </c>
      <c r="L128" s="280" t="s">
        <v>14393</v>
      </c>
      <c r="M128" s="278" t="s">
        <v>14382</v>
      </c>
    </row>
    <row r="129" spans="1:13" ht="202.5">
      <c r="A129" s="278" t="str">
        <f t="shared" si="1"/>
        <v>DefinitionsC30</v>
      </c>
      <c r="B129" s="278" t="s">
        <v>1064</v>
      </c>
      <c r="C129" s="278" t="s">
        <v>671</v>
      </c>
      <c r="D129" s="278" t="s">
        <v>14283</v>
      </c>
      <c r="E129" s="244" t="s">
        <v>14806</v>
      </c>
      <c r="F129" s="278" t="s">
        <v>14672</v>
      </c>
      <c r="G129" s="278" t="s">
        <v>14394</v>
      </c>
      <c r="H129" s="284" t="s">
        <v>14395</v>
      </c>
      <c r="I129" s="278" t="s">
        <v>14396</v>
      </c>
      <c r="J129" s="278" t="s">
        <v>15077</v>
      </c>
      <c r="K129" s="282" t="s">
        <v>14397</v>
      </c>
      <c r="L129" s="280" t="s">
        <v>14398</v>
      </c>
      <c r="M129" s="278" t="s">
        <v>14383</v>
      </c>
    </row>
    <row r="130" spans="1:13">
      <c r="A130" s="278" t="str">
        <f t="shared" si="1"/>
        <v>DeclarationD2</v>
      </c>
      <c r="B130" s="278" t="s">
        <v>1107</v>
      </c>
      <c r="C130" s="278" t="s">
        <v>1114</v>
      </c>
      <c r="D130" s="278" t="s">
        <v>475</v>
      </c>
      <c r="E130" s="244" t="s">
        <v>475</v>
      </c>
      <c r="F130" s="278" t="s">
        <v>475</v>
      </c>
      <c r="G130" s="278" t="s">
        <v>475</v>
      </c>
      <c r="H130" s="278" t="s">
        <v>475</v>
      </c>
      <c r="I130" s="278" t="s">
        <v>475</v>
      </c>
      <c r="J130" s="278" t="s">
        <v>475</v>
      </c>
      <c r="K130" s="279" t="s">
        <v>475</v>
      </c>
      <c r="L130" s="280" t="s">
        <v>475</v>
      </c>
      <c r="M130" s="308" t="s">
        <v>475</v>
      </c>
    </row>
    <row r="131" spans="1:13" s="225" customFormat="1" ht="28.5">
      <c r="A131" s="278" t="str">
        <f t="shared" si="1"/>
        <v>DeclarationF3</v>
      </c>
      <c r="B131" s="278" t="s">
        <v>1107</v>
      </c>
      <c r="C131" s="278" t="s">
        <v>2111</v>
      </c>
      <c r="D131" s="278" t="s">
        <v>2112</v>
      </c>
      <c r="E131" s="244" t="s">
        <v>14807</v>
      </c>
      <c r="F131" s="278" t="s">
        <v>2126</v>
      </c>
      <c r="G131" s="278" t="s">
        <v>2127</v>
      </c>
      <c r="H131" s="278" t="s">
        <v>2128</v>
      </c>
      <c r="I131" s="278" t="s">
        <v>2129</v>
      </c>
      <c r="J131" s="278" t="s">
        <v>2130</v>
      </c>
      <c r="K131" s="279" t="s">
        <v>2131</v>
      </c>
      <c r="L131" s="307" t="s">
        <v>2132</v>
      </c>
      <c r="M131" s="278" t="s">
        <v>2774</v>
      </c>
    </row>
    <row r="132" spans="1:13" s="225" customFormat="1" ht="28.5">
      <c r="A132" s="278" t="str">
        <f t="shared" si="1"/>
        <v>DeclarationI3</v>
      </c>
      <c r="B132" s="278" t="s">
        <v>1107</v>
      </c>
      <c r="C132" s="278" t="s">
        <v>2113</v>
      </c>
      <c r="D132" s="278" t="s">
        <v>2114</v>
      </c>
      <c r="E132" s="244" t="s">
        <v>14808</v>
      </c>
      <c r="F132" s="278" t="s">
        <v>2133</v>
      </c>
      <c r="G132" s="278" t="s">
        <v>2134</v>
      </c>
      <c r="H132" s="278" t="s">
        <v>2135</v>
      </c>
      <c r="I132" s="278" t="s">
        <v>2136</v>
      </c>
      <c r="J132" s="278" t="s">
        <v>2137</v>
      </c>
      <c r="K132" s="279" t="s">
        <v>2138</v>
      </c>
      <c r="L132" s="307" t="s">
        <v>2139</v>
      </c>
      <c r="M132" s="278" t="s">
        <v>2775</v>
      </c>
    </row>
    <row r="133" spans="1:13" s="225" customFormat="1">
      <c r="A133" s="278" t="str">
        <f t="shared" si="1"/>
        <v>DeclarationI4</v>
      </c>
      <c r="B133" s="278" t="s">
        <v>1107</v>
      </c>
      <c r="C133" s="278" t="s">
        <v>1420</v>
      </c>
      <c r="D133" s="278" t="s">
        <v>1054</v>
      </c>
      <c r="E133" s="246"/>
      <c r="F133" s="278" t="s">
        <v>2140</v>
      </c>
      <c r="G133" s="278" t="s">
        <v>2141</v>
      </c>
      <c r="H133" s="278" t="s">
        <v>2142</v>
      </c>
      <c r="I133" s="278" t="s">
        <v>2143</v>
      </c>
      <c r="J133" s="278" t="s">
        <v>2144</v>
      </c>
      <c r="K133" s="279" t="s">
        <v>2145</v>
      </c>
      <c r="L133" s="307" t="s">
        <v>2146</v>
      </c>
      <c r="M133" s="278" t="s">
        <v>2776</v>
      </c>
    </row>
    <row r="134" spans="1:13" ht="57">
      <c r="A134" s="278" t="str">
        <f t="shared" si="1"/>
        <v>DeclarationB4</v>
      </c>
      <c r="B134" s="278" t="s">
        <v>1107</v>
      </c>
      <c r="C134" s="278" t="s">
        <v>1066</v>
      </c>
      <c r="D134" s="278" t="s">
        <v>953</v>
      </c>
      <c r="E134" s="244" t="s">
        <v>14809</v>
      </c>
      <c r="F134" s="278" t="s">
        <v>14564</v>
      </c>
      <c r="G134" s="278" t="s">
        <v>986</v>
      </c>
      <c r="H134" s="278" t="s">
        <v>425</v>
      </c>
      <c r="I134" s="278" t="s">
        <v>234</v>
      </c>
      <c r="J134" s="278" t="s">
        <v>1483</v>
      </c>
      <c r="K134" s="282" t="s">
        <v>377</v>
      </c>
      <c r="L134" s="280" t="s">
        <v>512</v>
      </c>
      <c r="M134" s="278" t="s">
        <v>2777</v>
      </c>
    </row>
    <row r="135" spans="1:13" ht="60">
      <c r="A135" s="278" t="str">
        <f t="shared" si="1"/>
        <v>DeclarationB6</v>
      </c>
      <c r="B135" s="278" t="s">
        <v>1107</v>
      </c>
      <c r="C135" s="278" t="s">
        <v>1068</v>
      </c>
      <c r="D135" s="278" t="s">
        <v>13266</v>
      </c>
      <c r="E135" s="248" t="s">
        <v>14810</v>
      </c>
      <c r="F135" s="290" t="s">
        <v>14673</v>
      </c>
      <c r="G135" s="295" t="s">
        <v>13330</v>
      </c>
      <c r="H135" s="311" t="s">
        <v>13356</v>
      </c>
      <c r="I135" s="295" t="s">
        <v>13382</v>
      </c>
      <c r="J135" s="291" t="s">
        <v>13407</v>
      </c>
      <c r="K135" s="292" t="s">
        <v>14446</v>
      </c>
      <c r="L135" s="293" t="s">
        <v>15035</v>
      </c>
      <c r="M135" s="295" t="s">
        <v>13427</v>
      </c>
    </row>
    <row r="136" spans="1:13" ht="57">
      <c r="A136" s="278" t="str">
        <f t="shared" si="1"/>
        <v>DeclarationB7</v>
      </c>
      <c r="B136" s="278" t="s">
        <v>1107</v>
      </c>
      <c r="C136" s="278" t="s">
        <v>1069</v>
      </c>
      <c r="D136" s="278" t="s">
        <v>1153</v>
      </c>
      <c r="E136" s="244" t="s">
        <v>1033</v>
      </c>
      <c r="F136" s="278" t="s">
        <v>14565</v>
      </c>
      <c r="G136" s="278" t="s">
        <v>1034</v>
      </c>
      <c r="H136" s="278" t="s">
        <v>426</v>
      </c>
      <c r="I136" s="278" t="s">
        <v>235</v>
      </c>
      <c r="J136" s="278" t="s">
        <v>1370</v>
      </c>
      <c r="K136" s="282" t="s">
        <v>378</v>
      </c>
      <c r="L136" s="280" t="s">
        <v>513</v>
      </c>
      <c r="M136" s="278" t="s">
        <v>2778</v>
      </c>
    </row>
    <row r="137" spans="1:13">
      <c r="A137" s="278" t="str">
        <f t="shared" si="1"/>
        <v>DeclarationB8</v>
      </c>
      <c r="B137" s="278" t="s">
        <v>1107</v>
      </c>
      <c r="C137" s="278" t="s">
        <v>1070</v>
      </c>
      <c r="D137" s="278" t="s">
        <v>950</v>
      </c>
      <c r="E137" s="244" t="s">
        <v>14811</v>
      </c>
      <c r="F137" s="278" t="s">
        <v>14566</v>
      </c>
      <c r="G137" s="278" t="s">
        <v>1200</v>
      </c>
      <c r="H137" s="278" t="s">
        <v>987</v>
      </c>
      <c r="I137" s="278" t="s">
        <v>236</v>
      </c>
      <c r="J137" s="278" t="s">
        <v>988</v>
      </c>
      <c r="K137" s="282" t="s">
        <v>379</v>
      </c>
      <c r="L137" s="280" t="s">
        <v>514</v>
      </c>
      <c r="M137" s="278" t="s">
        <v>2779</v>
      </c>
    </row>
    <row r="138" spans="1:13">
      <c r="A138" s="278" t="str">
        <f t="shared" si="1"/>
        <v>DeclarationB9</v>
      </c>
      <c r="B138" s="278" t="s">
        <v>1107</v>
      </c>
      <c r="C138" s="278" t="s">
        <v>1071</v>
      </c>
      <c r="D138" s="278" t="s">
        <v>563</v>
      </c>
      <c r="E138" s="244" t="s">
        <v>14812</v>
      </c>
      <c r="F138" s="278" t="s">
        <v>14567</v>
      </c>
      <c r="G138" s="278" t="s">
        <v>618</v>
      </c>
      <c r="H138" s="278" t="s">
        <v>989</v>
      </c>
      <c r="I138" s="278" t="s">
        <v>237</v>
      </c>
      <c r="J138" s="278" t="s">
        <v>2585</v>
      </c>
      <c r="K138" s="282" t="s">
        <v>380</v>
      </c>
      <c r="L138" s="280" t="s">
        <v>515</v>
      </c>
      <c r="M138" s="278" t="s">
        <v>2780</v>
      </c>
    </row>
    <row r="139" spans="1:13" ht="28.5">
      <c r="A139" s="278" t="str">
        <f t="shared" si="1"/>
        <v>DeclarationB10</v>
      </c>
      <c r="B139" s="278" t="s">
        <v>1107</v>
      </c>
      <c r="C139" s="278" t="s">
        <v>579</v>
      </c>
      <c r="D139" s="278" t="s">
        <v>576</v>
      </c>
      <c r="E139" s="244" t="s">
        <v>474</v>
      </c>
      <c r="F139" s="278" t="s">
        <v>14568</v>
      </c>
      <c r="G139" s="278" t="s">
        <v>619</v>
      </c>
      <c r="H139" s="278" t="s">
        <v>580</v>
      </c>
      <c r="I139" s="278" t="s">
        <v>238</v>
      </c>
      <c r="J139" s="278" t="s">
        <v>2586</v>
      </c>
      <c r="K139" s="282" t="s">
        <v>381</v>
      </c>
      <c r="L139" s="280" t="s">
        <v>583</v>
      </c>
      <c r="M139" s="278" t="s">
        <v>2781</v>
      </c>
    </row>
    <row r="140" spans="1:13" ht="28.5">
      <c r="A140" s="278" t="str">
        <f>B140&amp;C140</f>
        <v>DeclarationB10A</v>
      </c>
      <c r="B140" s="278" t="s">
        <v>1107</v>
      </c>
      <c r="C140" s="278" t="s">
        <v>1583</v>
      </c>
      <c r="D140" s="278" t="s">
        <v>576</v>
      </c>
      <c r="E140" s="244" t="s">
        <v>474</v>
      </c>
      <c r="F140" s="278" t="s">
        <v>14568</v>
      </c>
      <c r="G140" s="278" t="s">
        <v>619</v>
      </c>
      <c r="H140" s="278" t="s">
        <v>580</v>
      </c>
      <c r="I140" s="278" t="s">
        <v>238</v>
      </c>
      <c r="J140" s="278" t="s">
        <v>2586</v>
      </c>
      <c r="K140" s="282" t="s">
        <v>381</v>
      </c>
      <c r="L140" s="280" t="s">
        <v>583</v>
      </c>
      <c r="M140" s="278" t="s">
        <v>2781</v>
      </c>
    </row>
    <row r="141" spans="1:13" ht="28.5">
      <c r="A141" s="278" t="str">
        <f>B141&amp;C141</f>
        <v>DeclarationB10C</v>
      </c>
      <c r="B141" s="278" t="s">
        <v>1107</v>
      </c>
      <c r="C141" s="278" t="s">
        <v>1584</v>
      </c>
      <c r="D141" s="278" t="s">
        <v>577</v>
      </c>
      <c r="E141" s="244" t="s">
        <v>14813</v>
      </c>
      <c r="F141" s="278" t="s">
        <v>14569</v>
      </c>
      <c r="G141" s="278" t="s">
        <v>620</v>
      </c>
      <c r="H141" s="278" t="s">
        <v>581</v>
      </c>
      <c r="I141" s="278" t="s">
        <v>239</v>
      </c>
      <c r="J141" s="278" t="s">
        <v>2587</v>
      </c>
      <c r="K141" s="282" t="s">
        <v>382</v>
      </c>
      <c r="L141" s="280" t="s">
        <v>584</v>
      </c>
      <c r="M141" s="278" t="s">
        <v>2782</v>
      </c>
    </row>
    <row r="142" spans="1:13" ht="28.5">
      <c r="A142" s="278" t="str">
        <f>B142&amp;C142</f>
        <v>DeclarationB10B</v>
      </c>
      <c r="B142" s="278" t="s">
        <v>1107</v>
      </c>
      <c r="C142" s="278" t="s">
        <v>1585</v>
      </c>
      <c r="D142" s="278" t="s">
        <v>578</v>
      </c>
      <c r="E142" s="244" t="s">
        <v>14814</v>
      </c>
      <c r="F142" s="278" t="s">
        <v>14570</v>
      </c>
      <c r="G142" s="278" t="s">
        <v>621</v>
      </c>
      <c r="H142" s="278" t="s">
        <v>427</v>
      </c>
      <c r="I142" s="278" t="s">
        <v>240</v>
      </c>
      <c r="J142" s="278" t="s">
        <v>582</v>
      </c>
      <c r="K142" s="282" t="s">
        <v>383</v>
      </c>
      <c r="L142" s="280" t="s">
        <v>585</v>
      </c>
      <c r="M142" s="278" t="s">
        <v>2783</v>
      </c>
    </row>
    <row r="143" spans="1:13" s="225" customFormat="1" ht="28.5">
      <c r="A143" s="278" t="str">
        <f>B143&amp;C143</f>
        <v>DeclarationD11</v>
      </c>
      <c r="B143" s="278" t="s">
        <v>1107</v>
      </c>
      <c r="C143" s="278" t="s">
        <v>1771</v>
      </c>
      <c r="D143" s="278" t="s">
        <v>1770</v>
      </c>
      <c r="E143" s="244" t="s">
        <v>14815</v>
      </c>
      <c r="F143" s="278" t="s">
        <v>2147</v>
      </c>
      <c r="G143" s="278" t="s">
        <v>2148</v>
      </c>
      <c r="H143" s="278" t="s">
        <v>2149</v>
      </c>
      <c r="I143" s="278" t="s">
        <v>2150</v>
      </c>
      <c r="J143" s="278" t="s">
        <v>2151</v>
      </c>
      <c r="K143" s="279" t="s">
        <v>2152</v>
      </c>
      <c r="L143" s="307" t="s">
        <v>2153</v>
      </c>
      <c r="M143" s="278" t="s">
        <v>2784</v>
      </c>
    </row>
    <row r="144" spans="1:13" ht="28.5">
      <c r="A144" s="278" t="str">
        <f t="shared" si="1"/>
        <v>DeclarationB12</v>
      </c>
      <c r="B144" s="278" t="s">
        <v>1107</v>
      </c>
      <c r="C144" s="278" t="s">
        <v>1074</v>
      </c>
      <c r="D144" s="278" t="s">
        <v>531</v>
      </c>
      <c r="E144" s="244" t="s">
        <v>14816</v>
      </c>
      <c r="F144" s="278" t="s">
        <v>14571</v>
      </c>
      <c r="G144" s="278" t="s">
        <v>1201</v>
      </c>
      <c r="H144" s="278" t="s">
        <v>428</v>
      </c>
      <c r="I144" s="278" t="s">
        <v>241</v>
      </c>
      <c r="J144" s="278" t="s">
        <v>2588</v>
      </c>
      <c r="K144" s="282" t="s">
        <v>384</v>
      </c>
      <c r="L144" s="280" t="s">
        <v>15036</v>
      </c>
      <c r="M144" s="278" t="s">
        <v>2785</v>
      </c>
    </row>
    <row r="145" spans="1:13" ht="28.5">
      <c r="A145" s="278" t="str">
        <f t="shared" si="1"/>
        <v>DeclarationB13</v>
      </c>
      <c r="B145" s="278" t="s">
        <v>1107</v>
      </c>
      <c r="C145" s="278" t="s">
        <v>1075</v>
      </c>
      <c r="D145" s="278" t="s">
        <v>532</v>
      </c>
      <c r="E145" s="244" t="s">
        <v>14817</v>
      </c>
      <c r="F145" s="278" t="s">
        <v>14572</v>
      </c>
      <c r="G145" s="278" t="s">
        <v>622</v>
      </c>
      <c r="H145" s="278" t="s">
        <v>429</v>
      </c>
      <c r="I145" s="278" t="s">
        <v>242</v>
      </c>
      <c r="J145" s="278" t="s">
        <v>2589</v>
      </c>
      <c r="K145" s="282" t="s">
        <v>15098</v>
      </c>
      <c r="L145" s="280" t="s">
        <v>15037</v>
      </c>
      <c r="M145" s="278" t="s">
        <v>2786</v>
      </c>
    </row>
    <row r="146" spans="1:13" ht="28.5">
      <c r="A146" s="278" t="str">
        <f t="shared" si="1"/>
        <v>DeclarationB14</v>
      </c>
      <c r="B146" s="278" t="s">
        <v>1107</v>
      </c>
      <c r="C146" s="278" t="s">
        <v>1076</v>
      </c>
      <c r="D146" s="278" t="s">
        <v>947</v>
      </c>
      <c r="E146" s="244" t="s">
        <v>14818</v>
      </c>
      <c r="F146" s="278" t="s">
        <v>14573</v>
      </c>
      <c r="G146" s="278" t="s">
        <v>1202</v>
      </c>
      <c r="H146" s="278" t="s">
        <v>990</v>
      </c>
      <c r="I146" s="278" t="s">
        <v>243</v>
      </c>
      <c r="J146" s="278" t="s">
        <v>990</v>
      </c>
      <c r="K146" s="282" t="s">
        <v>385</v>
      </c>
      <c r="L146" s="280" t="s">
        <v>516</v>
      </c>
      <c r="M146" s="278" t="s">
        <v>2787</v>
      </c>
    </row>
    <row r="147" spans="1:13" ht="28.5">
      <c r="A147" s="278" t="str">
        <f t="shared" si="1"/>
        <v>DeclarationB15</v>
      </c>
      <c r="B147" s="278" t="s">
        <v>1107</v>
      </c>
      <c r="C147" s="278" t="s">
        <v>1077</v>
      </c>
      <c r="D147" s="278" t="s">
        <v>533</v>
      </c>
      <c r="E147" s="244" t="s">
        <v>14819</v>
      </c>
      <c r="F147" s="278" t="s">
        <v>14574</v>
      </c>
      <c r="G147" s="278" t="s">
        <v>991</v>
      </c>
      <c r="H147" s="278" t="s">
        <v>430</v>
      </c>
      <c r="I147" s="278" t="s">
        <v>244</v>
      </c>
      <c r="J147" s="278" t="s">
        <v>2590</v>
      </c>
      <c r="K147" s="282" t="s">
        <v>15099</v>
      </c>
      <c r="L147" s="280" t="s">
        <v>183</v>
      </c>
      <c r="M147" s="278" t="s">
        <v>2788</v>
      </c>
    </row>
    <row r="148" spans="1:13" ht="28.5">
      <c r="A148" s="278" t="str">
        <f t="shared" si="1"/>
        <v>DeclarationB16</v>
      </c>
      <c r="B148" s="278" t="s">
        <v>1107</v>
      </c>
      <c r="C148" s="278" t="s">
        <v>1078</v>
      </c>
      <c r="D148" s="278" t="s">
        <v>534</v>
      </c>
      <c r="E148" s="244" t="s">
        <v>14820</v>
      </c>
      <c r="F148" s="278" t="s">
        <v>14575</v>
      </c>
      <c r="G148" s="278" t="s">
        <v>1203</v>
      </c>
      <c r="H148" s="278" t="s">
        <v>431</v>
      </c>
      <c r="I148" s="278" t="s">
        <v>245</v>
      </c>
      <c r="J148" s="278" t="s">
        <v>2591</v>
      </c>
      <c r="K148" s="282" t="s">
        <v>15100</v>
      </c>
      <c r="L148" s="280" t="s">
        <v>184</v>
      </c>
      <c r="M148" s="278" t="s">
        <v>2789</v>
      </c>
    </row>
    <row r="149" spans="1:13" ht="28.5">
      <c r="A149" s="278" t="str">
        <f t="shared" si="1"/>
        <v>DeclarationB17</v>
      </c>
      <c r="B149" s="278" t="s">
        <v>1107</v>
      </c>
      <c r="C149" s="278" t="s">
        <v>1079</v>
      </c>
      <c r="D149" s="278" t="s">
        <v>535</v>
      </c>
      <c r="E149" s="244" t="s">
        <v>14821</v>
      </c>
      <c r="F149" s="278" t="s">
        <v>14576</v>
      </c>
      <c r="G149" s="278" t="s">
        <v>623</v>
      </c>
      <c r="H149" s="278" t="s">
        <v>432</v>
      </c>
      <c r="I149" s="278" t="s">
        <v>246</v>
      </c>
      <c r="J149" s="278" t="s">
        <v>2592</v>
      </c>
      <c r="K149" s="282" t="s">
        <v>15101</v>
      </c>
      <c r="L149" s="280" t="s">
        <v>185</v>
      </c>
      <c r="M149" s="278" t="s">
        <v>2790</v>
      </c>
    </row>
    <row r="150" spans="1:13" ht="28.5">
      <c r="A150" s="278" t="str">
        <f t="shared" si="1"/>
        <v>DeclarationB18</v>
      </c>
      <c r="B150" s="278" t="s">
        <v>1107</v>
      </c>
      <c r="C150" s="278" t="s">
        <v>1080</v>
      </c>
      <c r="D150" s="278" t="s">
        <v>567</v>
      </c>
      <c r="E150" s="244" t="s">
        <v>14822</v>
      </c>
      <c r="F150" s="278" t="s">
        <v>14577</v>
      </c>
      <c r="G150" s="278" t="s">
        <v>624</v>
      </c>
      <c r="H150" s="278" t="s">
        <v>140</v>
      </c>
      <c r="I150" s="278" t="s">
        <v>247</v>
      </c>
      <c r="J150" s="278" t="s">
        <v>1505</v>
      </c>
      <c r="K150" s="282" t="s">
        <v>15102</v>
      </c>
      <c r="L150" s="280" t="s">
        <v>186</v>
      </c>
      <c r="M150" s="278" t="s">
        <v>2791</v>
      </c>
    </row>
    <row r="151" spans="1:13" ht="28.5">
      <c r="A151" s="278" t="str">
        <f t="shared" si="1"/>
        <v>DeclarationB19</v>
      </c>
      <c r="B151" s="278" t="s">
        <v>1107</v>
      </c>
      <c r="C151" s="278" t="s">
        <v>1081</v>
      </c>
      <c r="D151" s="278" t="s">
        <v>568</v>
      </c>
      <c r="E151" s="244" t="s">
        <v>14823</v>
      </c>
      <c r="F151" s="278" t="s">
        <v>14578</v>
      </c>
      <c r="G151" s="278" t="s">
        <v>625</v>
      </c>
      <c r="H151" s="278" t="s">
        <v>719</v>
      </c>
      <c r="I151" s="278" t="s">
        <v>15096</v>
      </c>
      <c r="J151" s="278" t="s">
        <v>2593</v>
      </c>
      <c r="K151" s="282" t="s">
        <v>15097</v>
      </c>
      <c r="L151" s="280" t="s">
        <v>187</v>
      </c>
      <c r="M151" s="278" t="s">
        <v>2792</v>
      </c>
    </row>
    <row r="152" spans="1:13" ht="28.5">
      <c r="A152" s="278" t="str">
        <f t="shared" si="1"/>
        <v>DeclarationB20</v>
      </c>
      <c r="B152" s="278" t="s">
        <v>1107</v>
      </c>
      <c r="C152" s="278" t="s">
        <v>1082</v>
      </c>
      <c r="D152" s="278" t="s">
        <v>569</v>
      </c>
      <c r="E152" s="244" t="s">
        <v>14824</v>
      </c>
      <c r="F152" s="278" t="s">
        <v>14579</v>
      </c>
      <c r="G152" s="278" t="s">
        <v>626</v>
      </c>
      <c r="H152" s="278" t="s">
        <v>433</v>
      </c>
      <c r="I152" s="278" t="s">
        <v>248</v>
      </c>
      <c r="J152" s="278" t="s">
        <v>2594</v>
      </c>
      <c r="K152" s="282" t="s">
        <v>15103</v>
      </c>
      <c r="L152" s="280" t="s">
        <v>188</v>
      </c>
      <c r="M152" s="278" t="s">
        <v>2793</v>
      </c>
    </row>
    <row r="153" spans="1:13" ht="28.5">
      <c r="A153" s="278" t="str">
        <f t="shared" si="1"/>
        <v>DeclarationB21</v>
      </c>
      <c r="B153" s="278" t="s">
        <v>1107</v>
      </c>
      <c r="C153" s="278" t="s">
        <v>1083</v>
      </c>
      <c r="D153" s="278" t="s">
        <v>570</v>
      </c>
      <c r="E153" s="244" t="s">
        <v>14825</v>
      </c>
      <c r="F153" s="278" t="s">
        <v>14580</v>
      </c>
      <c r="G153" s="278" t="s">
        <v>627</v>
      </c>
      <c r="H153" s="278" t="s">
        <v>434</v>
      </c>
      <c r="I153" s="278" t="s">
        <v>249</v>
      </c>
      <c r="J153" s="278" t="s">
        <v>2595</v>
      </c>
      <c r="K153" s="282" t="s">
        <v>15104</v>
      </c>
      <c r="L153" s="280" t="s">
        <v>189</v>
      </c>
      <c r="M153" s="278" t="s">
        <v>2794</v>
      </c>
    </row>
    <row r="154" spans="1:13" ht="28.5">
      <c r="A154" s="278" t="str">
        <f t="shared" si="1"/>
        <v>DeclarationB22</v>
      </c>
      <c r="B154" s="278" t="s">
        <v>1107</v>
      </c>
      <c r="C154" s="278" t="s">
        <v>1084</v>
      </c>
      <c r="D154" s="278" t="s">
        <v>536</v>
      </c>
      <c r="E154" s="246" t="s">
        <v>14826</v>
      </c>
      <c r="F154" s="278" t="s">
        <v>14581</v>
      </c>
      <c r="G154" s="278" t="s">
        <v>628</v>
      </c>
      <c r="H154" s="278" t="s">
        <v>435</v>
      </c>
      <c r="I154" s="278" t="s">
        <v>250</v>
      </c>
      <c r="J154" s="278" t="s">
        <v>1506</v>
      </c>
      <c r="K154" s="282" t="s">
        <v>15105</v>
      </c>
      <c r="L154" s="280" t="s">
        <v>190</v>
      </c>
      <c r="M154" s="278" t="s">
        <v>2795</v>
      </c>
    </row>
    <row r="155" spans="1:13" ht="42.75">
      <c r="A155" s="278" t="str">
        <f t="shared" si="1"/>
        <v>DeclarationB24</v>
      </c>
      <c r="B155" s="278" t="s">
        <v>1107</v>
      </c>
      <c r="C155" s="278" t="s">
        <v>1112</v>
      </c>
      <c r="D155" s="278" t="s">
        <v>1588</v>
      </c>
      <c r="E155" s="244" t="s">
        <v>14827</v>
      </c>
      <c r="F155" s="278" t="s">
        <v>14582</v>
      </c>
      <c r="G155" s="278" t="s">
        <v>629</v>
      </c>
      <c r="H155" s="278" t="s">
        <v>436</v>
      </c>
      <c r="I155" s="278" t="s">
        <v>251</v>
      </c>
      <c r="J155" s="278" t="s">
        <v>2596</v>
      </c>
      <c r="K155" s="282" t="s">
        <v>386</v>
      </c>
      <c r="L155" s="280" t="s">
        <v>15038</v>
      </c>
      <c r="M155" s="278" t="s">
        <v>2796</v>
      </c>
    </row>
    <row r="156" spans="1:13" ht="30">
      <c r="A156" s="278" t="str">
        <f>B156&amp;C156</f>
        <v>DeclarationB25</v>
      </c>
      <c r="B156" s="278" t="s">
        <v>1107</v>
      </c>
      <c r="C156" s="278" t="s">
        <v>545</v>
      </c>
      <c r="D156" s="285" t="s">
        <v>13303</v>
      </c>
      <c r="E156" s="247" t="s">
        <v>14828</v>
      </c>
      <c r="F156" s="290" t="s">
        <v>14674</v>
      </c>
      <c r="G156" s="295" t="s">
        <v>13331</v>
      </c>
      <c r="H156" s="295" t="s">
        <v>13357</v>
      </c>
      <c r="I156" s="295" t="s">
        <v>13383</v>
      </c>
      <c r="J156" s="291" t="s">
        <v>13408</v>
      </c>
      <c r="K156" s="292" t="s">
        <v>14447</v>
      </c>
      <c r="L156" s="293" t="s">
        <v>15039</v>
      </c>
      <c r="M156" s="295" t="s">
        <v>13428</v>
      </c>
    </row>
    <row r="157" spans="1:13" ht="28.5">
      <c r="A157" s="278" t="str">
        <f t="shared" si="1"/>
        <v>DeclarationB31</v>
      </c>
      <c r="B157" s="278" t="s">
        <v>1107</v>
      </c>
      <c r="C157" s="278" t="s">
        <v>546</v>
      </c>
      <c r="D157" s="285" t="s">
        <v>13447</v>
      </c>
      <c r="E157" s="247" t="s">
        <v>13449</v>
      </c>
      <c r="F157" s="290" t="s">
        <v>14675</v>
      </c>
      <c r="G157" s="294" t="s">
        <v>13450</v>
      </c>
      <c r="H157" s="295" t="s">
        <v>13358</v>
      </c>
      <c r="I157" s="294" t="s">
        <v>13451</v>
      </c>
      <c r="J157" s="294" t="s">
        <v>13452</v>
      </c>
      <c r="K157" s="292" t="s">
        <v>13453</v>
      </c>
      <c r="L157" s="293" t="s">
        <v>13454</v>
      </c>
      <c r="M157" s="294" t="s">
        <v>13455</v>
      </c>
    </row>
    <row r="158" spans="1:13" ht="51">
      <c r="A158" s="278" t="str">
        <f t="shared" si="1"/>
        <v>DeclarationB37</v>
      </c>
      <c r="B158" s="278" t="s">
        <v>1107</v>
      </c>
      <c r="C158" s="278" t="s">
        <v>547</v>
      </c>
      <c r="D158" s="285" t="s">
        <v>2739</v>
      </c>
      <c r="E158" s="246" t="s">
        <v>14829</v>
      </c>
      <c r="F158" s="285" t="s">
        <v>14676</v>
      </c>
      <c r="G158" s="296" t="s">
        <v>2989</v>
      </c>
      <c r="H158" s="296" t="s">
        <v>2990</v>
      </c>
      <c r="I158" s="296" t="s">
        <v>2991</v>
      </c>
      <c r="J158" s="296" t="s">
        <v>2992</v>
      </c>
      <c r="K158" s="286" t="s">
        <v>2993</v>
      </c>
      <c r="L158" s="287" t="s">
        <v>2994</v>
      </c>
      <c r="M158" s="300" t="s">
        <v>2995</v>
      </c>
    </row>
    <row r="159" spans="1:13" ht="45">
      <c r="A159" s="278" t="str">
        <f t="shared" si="1"/>
        <v>DeclarationB43</v>
      </c>
      <c r="B159" s="278" t="s">
        <v>1107</v>
      </c>
      <c r="C159" s="278" t="s">
        <v>548</v>
      </c>
      <c r="D159" s="285" t="s">
        <v>1622</v>
      </c>
      <c r="E159" s="246" t="s">
        <v>14830</v>
      </c>
      <c r="F159" s="285" t="s">
        <v>14583</v>
      </c>
      <c r="G159" s="285" t="s">
        <v>1625</v>
      </c>
      <c r="H159" s="285" t="s">
        <v>1628</v>
      </c>
      <c r="I159" s="285" t="s">
        <v>1631</v>
      </c>
      <c r="J159" s="285" t="s">
        <v>2626</v>
      </c>
      <c r="K159" s="286" t="s">
        <v>1634</v>
      </c>
      <c r="L159" s="287" t="s">
        <v>15040</v>
      </c>
      <c r="M159" s="285" t="s">
        <v>2797</v>
      </c>
    </row>
    <row r="160" spans="1:13" ht="30">
      <c r="A160" s="278" t="str">
        <f t="shared" si="1"/>
        <v>DeclarationB49</v>
      </c>
      <c r="B160" s="278" t="s">
        <v>1107</v>
      </c>
      <c r="C160" s="278" t="s">
        <v>549</v>
      </c>
      <c r="D160" s="296" t="s">
        <v>13448</v>
      </c>
      <c r="E160" s="247" t="s">
        <v>14831</v>
      </c>
      <c r="F160" s="290" t="s">
        <v>14677</v>
      </c>
      <c r="G160" s="294" t="s">
        <v>13462</v>
      </c>
      <c r="H160" s="294" t="s">
        <v>13461</v>
      </c>
      <c r="I160" s="294" t="s">
        <v>13460</v>
      </c>
      <c r="J160" s="294" t="s">
        <v>13459</v>
      </c>
      <c r="K160" s="292" t="s">
        <v>13458</v>
      </c>
      <c r="L160" s="293" t="s">
        <v>13457</v>
      </c>
      <c r="M160" s="294" t="s">
        <v>13456</v>
      </c>
    </row>
    <row r="161" spans="1:13" ht="38.25">
      <c r="A161" s="278" t="str">
        <f t="shared" si="1"/>
        <v>DeclarationB55</v>
      </c>
      <c r="B161" s="278" t="s">
        <v>1107</v>
      </c>
      <c r="C161" s="278" t="s">
        <v>550</v>
      </c>
      <c r="D161" s="285" t="s">
        <v>1623</v>
      </c>
      <c r="E161" s="246" t="s">
        <v>14832</v>
      </c>
      <c r="F161" s="285" t="s">
        <v>14678</v>
      </c>
      <c r="G161" s="285" t="s">
        <v>1626</v>
      </c>
      <c r="H161" s="285" t="s">
        <v>1629</v>
      </c>
      <c r="I161" s="285" t="s">
        <v>1632</v>
      </c>
      <c r="J161" s="285" t="s">
        <v>2627</v>
      </c>
      <c r="K161" s="286" t="s">
        <v>1635</v>
      </c>
      <c r="L161" s="287" t="s">
        <v>15041</v>
      </c>
      <c r="M161" s="285" t="s">
        <v>2798</v>
      </c>
    </row>
    <row r="162" spans="1:13" ht="38.25">
      <c r="A162" s="278" t="str">
        <f t="shared" si="1"/>
        <v>DeclarationB61</v>
      </c>
      <c r="B162" s="278" t="s">
        <v>1107</v>
      </c>
      <c r="C162" s="278" t="s">
        <v>1115</v>
      </c>
      <c r="D162" s="285" t="s">
        <v>1624</v>
      </c>
      <c r="E162" s="246" t="s">
        <v>14833</v>
      </c>
      <c r="F162" s="285" t="s">
        <v>14584</v>
      </c>
      <c r="G162" s="285" t="s">
        <v>1627</v>
      </c>
      <c r="H162" s="285" t="s">
        <v>1630</v>
      </c>
      <c r="I162" s="285" t="s">
        <v>1633</v>
      </c>
      <c r="J162" s="285" t="s">
        <v>2628</v>
      </c>
      <c r="K162" s="286" t="s">
        <v>1636</v>
      </c>
      <c r="L162" s="287" t="s">
        <v>15042</v>
      </c>
      <c r="M162" s="285" t="s">
        <v>2799</v>
      </c>
    </row>
    <row r="163" spans="1:13" ht="28.5">
      <c r="A163" s="278" t="str">
        <f t="shared" si="1"/>
        <v>DeclarationB67</v>
      </c>
      <c r="B163" s="278" t="s">
        <v>1107</v>
      </c>
      <c r="C163" s="278" t="s">
        <v>1375</v>
      </c>
      <c r="D163" s="278" t="s">
        <v>1154</v>
      </c>
      <c r="E163" s="244" t="s">
        <v>14834</v>
      </c>
      <c r="F163" s="278" t="s">
        <v>14585</v>
      </c>
      <c r="G163" s="278" t="s">
        <v>1035</v>
      </c>
      <c r="H163" s="278" t="s">
        <v>1363</v>
      </c>
      <c r="I163" s="278" t="s">
        <v>252</v>
      </c>
      <c r="J163" s="278" t="s">
        <v>1371</v>
      </c>
      <c r="K163" s="282" t="s">
        <v>292</v>
      </c>
      <c r="L163" s="280" t="s">
        <v>709</v>
      </c>
      <c r="M163" s="278" t="s">
        <v>2800</v>
      </c>
    </row>
    <row r="164" spans="1:13" ht="30">
      <c r="A164" s="278" t="str">
        <f t="shared" si="1"/>
        <v>DeclarationB69</v>
      </c>
      <c r="B164" s="278" t="s">
        <v>1107</v>
      </c>
      <c r="C164" s="278" t="s">
        <v>1387</v>
      </c>
      <c r="D164" s="278" t="s">
        <v>13463</v>
      </c>
      <c r="E164" s="247" t="s">
        <v>13464</v>
      </c>
      <c r="F164" s="290" t="s">
        <v>14679</v>
      </c>
      <c r="G164" s="294" t="s">
        <v>13465</v>
      </c>
      <c r="H164" s="294" t="s">
        <v>13466</v>
      </c>
      <c r="I164" s="294" t="s">
        <v>13467</v>
      </c>
      <c r="J164" s="294" t="s">
        <v>13468</v>
      </c>
      <c r="K164" s="292" t="s">
        <v>13469</v>
      </c>
      <c r="L164" s="293" t="s">
        <v>13470</v>
      </c>
      <c r="M164" s="294" t="s">
        <v>13471</v>
      </c>
    </row>
    <row r="165" spans="1:13" ht="57">
      <c r="A165" s="278" t="str">
        <f t="shared" si="1"/>
        <v>DeclarationB71</v>
      </c>
      <c r="B165" s="278" t="s">
        <v>1107</v>
      </c>
      <c r="C165" s="278" t="s">
        <v>1388</v>
      </c>
      <c r="D165" s="278" t="s">
        <v>1767</v>
      </c>
      <c r="E165" s="244" t="s">
        <v>14835</v>
      </c>
      <c r="F165" s="278" t="s">
        <v>14586</v>
      </c>
      <c r="G165" s="278" t="s">
        <v>630</v>
      </c>
      <c r="H165" s="278" t="s">
        <v>437</v>
      </c>
      <c r="I165" s="278" t="s">
        <v>253</v>
      </c>
      <c r="J165" s="278" t="s">
        <v>2599</v>
      </c>
      <c r="K165" s="282" t="s">
        <v>293</v>
      </c>
      <c r="L165" s="280" t="s">
        <v>191</v>
      </c>
      <c r="M165" s="278" t="s">
        <v>2801</v>
      </c>
    </row>
    <row r="166" spans="1:13" ht="42.75">
      <c r="A166" s="278" t="str">
        <f t="shared" ref="A166:A196" si="2">B166&amp;C166</f>
        <v>DeclarationB73</v>
      </c>
      <c r="B166" s="278" t="s">
        <v>1107</v>
      </c>
      <c r="C166" s="278" t="s">
        <v>1389</v>
      </c>
      <c r="D166" s="278" t="s">
        <v>14258</v>
      </c>
      <c r="E166" s="252" t="s">
        <v>14836</v>
      </c>
      <c r="F166" s="278" t="s">
        <v>14587</v>
      </c>
      <c r="G166" s="278" t="s">
        <v>631</v>
      </c>
      <c r="H166" s="278" t="s">
        <v>438</v>
      </c>
      <c r="I166" s="278" t="s">
        <v>254</v>
      </c>
      <c r="J166" s="278" t="s">
        <v>2597</v>
      </c>
      <c r="K166" s="282" t="s">
        <v>1116</v>
      </c>
      <c r="L166" s="280" t="s">
        <v>15043</v>
      </c>
      <c r="M166" s="278" t="s">
        <v>2802</v>
      </c>
    </row>
    <row r="167" spans="1:13" ht="51">
      <c r="A167" s="278" t="str">
        <f t="shared" si="2"/>
        <v>DeclarationB75</v>
      </c>
      <c r="B167" s="278" t="s">
        <v>1107</v>
      </c>
      <c r="C167" s="278" t="s">
        <v>1390</v>
      </c>
      <c r="D167" s="285" t="s">
        <v>1768</v>
      </c>
      <c r="E167" s="251" t="s">
        <v>14837</v>
      </c>
      <c r="F167" s="285" t="s">
        <v>14680</v>
      </c>
      <c r="G167" s="285" t="s">
        <v>2600</v>
      </c>
      <c r="H167" s="285" t="s">
        <v>1595</v>
      </c>
      <c r="I167" s="285" t="s">
        <v>1596</v>
      </c>
      <c r="J167" s="285" t="s">
        <v>2598</v>
      </c>
      <c r="K167" s="286" t="s">
        <v>14448</v>
      </c>
      <c r="L167" s="287" t="s">
        <v>15044</v>
      </c>
      <c r="M167" s="285" t="s">
        <v>2803</v>
      </c>
    </row>
    <row r="168" spans="1:13" ht="38.25">
      <c r="A168" s="278" t="str">
        <f t="shared" si="2"/>
        <v>DeclarationB77</v>
      </c>
      <c r="B168" s="278" t="s">
        <v>1107</v>
      </c>
      <c r="C168" s="278" t="s">
        <v>1391</v>
      </c>
      <c r="D168" s="285" t="s">
        <v>1769</v>
      </c>
      <c r="E168" s="252" t="s">
        <v>14838</v>
      </c>
      <c r="F168" s="278" t="s">
        <v>14588</v>
      </c>
      <c r="G168" s="285" t="s">
        <v>632</v>
      </c>
      <c r="H168" s="285" t="s">
        <v>439</v>
      </c>
      <c r="I168" s="285" t="s">
        <v>255</v>
      </c>
      <c r="J168" s="285" t="s">
        <v>1508</v>
      </c>
      <c r="K168" s="282" t="s">
        <v>294</v>
      </c>
      <c r="L168" s="312" t="s">
        <v>1386</v>
      </c>
      <c r="M168" s="285" t="s">
        <v>2804</v>
      </c>
    </row>
    <row r="169" spans="1:13" s="225" customFormat="1" ht="45">
      <c r="A169" s="278" t="str">
        <f t="shared" si="2"/>
        <v>DeclarationB79</v>
      </c>
      <c r="B169" s="278" t="s">
        <v>1107</v>
      </c>
      <c r="C169" s="278" t="s">
        <v>552</v>
      </c>
      <c r="D169" s="296" t="s">
        <v>13472</v>
      </c>
      <c r="E169" s="247" t="s">
        <v>14839</v>
      </c>
      <c r="F169" s="290" t="s">
        <v>14681</v>
      </c>
      <c r="G169" s="294" t="s">
        <v>13473</v>
      </c>
      <c r="H169" s="294" t="s">
        <v>13474</v>
      </c>
      <c r="I169" s="294" t="s">
        <v>13475</v>
      </c>
      <c r="J169" s="294" t="s">
        <v>13476</v>
      </c>
      <c r="K169" s="292" t="s">
        <v>13477</v>
      </c>
      <c r="L169" s="293" t="s">
        <v>13478</v>
      </c>
      <c r="M169" s="294" t="s">
        <v>13479</v>
      </c>
    </row>
    <row r="170" spans="1:13" ht="42.75">
      <c r="A170" s="278" t="str">
        <f t="shared" si="2"/>
        <v>DeclarationB81</v>
      </c>
      <c r="B170" s="278" t="s">
        <v>1107</v>
      </c>
      <c r="C170" s="278" t="s">
        <v>553</v>
      </c>
      <c r="D170" s="278" t="s">
        <v>14252</v>
      </c>
      <c r="E170" s="252" t="s">
        <v>14840</v>
      </c>
      <c r="F170" s="278" t="s">
        <v>14589</v>
      </c>
      <c r="G170" s="278" t="s">
        <v>3164</v>
      </c>
      <c r="H170" s="278" t="s">
        <v>3165</v>
      </c>
      <c r="I170" s="278" t="s">
        <v>3166</v>
      </c>
      <c r="J170" s="278" t="s">
        <v>3167</v>
      </c>
      <c r="K170" s="282" t="s">
        <v>3168</v>
      </c>
      <c r="L170" s="280" t="s">
        <v>3169</v>
      </c>
      <c r="M170" s="283" t="s">
        <v>3170</v>
      </c>
    </row>
    <row r="171" spans="1:13" ht="28.5">
      <c r="A171" s="278" t="str">
        <f t="shared" si="2"/>
        <v>DeclarationB83</v>
      </c>
      <c r="B171" s="278" t="s">
        <v>1107</v>
      </c>
      <c r="C171" s="278" t="s">
        <v>554</v>
      </c>
      <c r="D171" s="278" t="s">
        <v>3163</v>
      </c>
      <c r="E171" s="244" t="s">
        <v>14841</v>
      </c>
      <c r="F171" s="278" t="s">
        <v>14590</v>
      </c>
      <c r="G171" s="278" t="s">
        <v>3171</v>
      </c>
      <c r="H171" s="278" t="s">
        <v>3172</v>
      </c>
      <c r="I171" s="278" t="s">
        <v>3173</v>
      </c>
      <c r="J171" s="278" t="s">
        <v>3174</v>
      </c>
      <c r="K171" s="282" t="s">
        <v>3175</v>
      </c>
      <c r="L171" s="280" t="s">
        <v>3176</v>
      </c>
      <c r="M171" s="283" t="s">
        <v>3177</v>
      </c>
    </row>
    <row r="172" spans="1:13" ht="30">
      <c r="A172" s="278" t="str">
        <f t="shared" si="2"/>
        <v>DeclarationB85</v>
      </c>
      <c r="B172" s="278" t="s">
        <v>1107</v>
      </c>
      <c r="C172" s="278" t="s">
        <v>555</v>
      </c>
      <c r="D172" s="278" t="s">
        <v>3178</v>
      </c>
      <c r="E172" s="248" t="s">
        <v>14842</v>
      </c>
      <c r="F172" s="290" t="s">
        <v>14682</v>
      </c>
      <c r="G172" s="295" t="s">
        <v>13332</v>
      </c>
      <c r="H172" s="295" t="s">
        <v>13359</v>
      </c>
      <c r="I172" s="295" t="s">
        <v>13384</v>
      </c>
      <c r="J172" s="291" t="s">
        <v>13409</v>
      </c>
      <c r="K172" s="292" t="s">
        <v>14449</v>
      </c>
      <c r="L172" s="293" t="s">
        <v>15045</v>
      </c>
      <c r="M172" s="295" t="s">
        <v>13429</v>
      </c>
    </row>
    <row r="173" spans="1:13" ht="28.5">
      <c r="A173" s="278" t="str">
        <f t="shared" si="2"/>
        <v>DeclarationD25</v>
      </c>
      <c r="B173" s="278" t="s">
        <v>1107</v>
      </c>
      <c r="C173" s="278" t="s">
        <v>594</v>
      </c>
      <c r="D173" s="278" t="s">
        <v>949</v>
      </c>
      <c r="E173" s="244" t="s">
        <v>978</v>
      </c>
      <c r="F173" s="278" t="s">
        <v>14591</v>
      </c>
      <c r="G173" s="278" t="s">
        <v>1204</v>
      </c>
      <c r="H173" s="278" t="s">
        <v>1364</v>
      </c>
      <c r="I173" s="278" t="s">
        <v>1036</v>
      </c>
      <c r="J173" s="278" t="s">
        <v>1037</v>
      </c>
      <c r="K173" s="282" t="s">
        <v>1038</v>
      </c>
      <c r="L173" s="280" t="s">
        <v>518</v>
      </c>
      <c r="M173" s="278" t="s">
        <v>2805</v>
      </c>
    </row>
    <row r="174" spans="1:13" ht="28.5">
      <c r="A174" s="278" t="str">
        <f t="shared" si="2"/>
        <v>DeclarationB68</v>
      </c>
      <c r="B174" s="278" t="s">
        <v>1107</v>
      </c>
      <c r="C174" s="278" t="s">
        <v>551</v>
      </c>
      <c r="D174" s="278" t="s">
        <v>1155</v>
      </c>
      <c r="E174" s="244" t="s">
        <v>1048</v>
      </c>
      <c r="F174" s="278" t="s">
        <v>14592</v>
      </c>
      <c r="G174" s="278" t="s">
        <v>1049</v>
      </c>
      <c r="H174" s="278" t="s">
        <v>1155</v>
      </c>
      <c r="I174" s="278" t="s">
        <v>1050</v>
      </c>
      <c r="J174" s="278" t="s">
        <v>1051</v>
      </c>
      <c r="K174" s="282" t="s">
        <v>1047</v>
      </c>
      <c r="L174" s="280" t="s">
        <v>517</v>
      </c>
      <c r="M174" s="278" t="s">
        <v>2806</v>
      </c>
    </row>
    <row r="175" spans="1:13" ht="28.5">
      <c r="A175" s="278" t="str">
        <f t="shared" si="2"/>
        <v>DeclarationG25</v>
      </c>
      <c r="B175" s="278" t="s">
        <v>1107</v>
      </c>
      <c r="C175" s="278" t="s">
        <v>595</v>
      </c>
      <c r="D175" s="278" t="s">
        <v>948</v>
      </c>
      <c r="E175" s="244" t="s">
        <v>979</v>
      </c>
      <c r="F175" s="278" t="s">
        <v>14593</v>
      </c>
      <c r="G175" s="278" t="s">
        <v>1039</v>
      </c>
      <c r="H175" s="278" t="s">
        <v>1040</v>
      </c>
      <c r="I175" s="278" t="s">
        <v>1041</v>
      </c>
      <c r="J175" s="278" t="s">
        <v>1144</v>
      </c>
      <c r="K175" s="282" t="s">
        <v>1042</v>
      </c>
      <c r="L175" s="280" t="s">
        <v>519</v>
      </c>
      <c r="M175" s="278" t="s">
        <v>2807</v>
      </c>
    </row>
    <row r="176" spans="1:13" ht="28.5">
      <c r="A176" s="278" t="str">
        <f t="shared" si="2"/>
        <v>DeclarationB26</v>
      </c>
      <c r="B176" s="278" t="s">
        <v>1107</v>
      </c>
      <c r="C176" s="278" t="s">
        <v>586</v>
      </c>
      <c r="D176" s="278" t="s">
        <v>1392</v>
      </c>
      <c r="E176" s="244" t="s">
        <v>14843</v>
      </c>
      <c r="F176" s="278" t="s">
        <v>14594</v>
      </c>
      <c r="G176" s="278" t="s">
        <v>1393</v>
      </c>
      <c r="H176" s="278" t="s">
        <v>1394</v>
      </c>
      <c r="I176" s="278" t="s">
        <v>256</v>
      </c>
      <c r="J176" s="278" t="s">
        <v>1395</v>
      </c>
      <c r="K176" s="282" t="s">
        <v>1396</v>
      </c>
      <c r="L176" s="280" t="s">
        <v>1396</v>
      </c>
      <c r="M176" s="278" t="s">
        <v>2808</v>
      </c>
    </row>
    <row r="177" spans="1:13" ht="28.5">
      <c r="A177" s="278" t="str">
        <f t="shared" si="2"/>
        <v>DeclarationB27</v>
      </c>
      <c r="B177" s="278" t="s">
        <v>1107</v>
      </c>
      <c r="C177" s="278" t="s">
        <v>587</v>
      </c>
      <c r="D177" s="278" t="s">
        <v>1397</v>
      </c>
      <c r="E177" s="244" t="s">
        <v>14844</v>
      </c>
      <c r="F177" s="278" t="s">
        <v>14595</v>
      </c>
      <c r="G177" s="278" t="s">
        <v>1398</v>
      </c>
      <c r="H177" s="278" t="s">
        <v>1399</v>
      </c>
      <c r="I177" s="278" t="s">
        <v>257</v>
      </c>
      <c r="J177" s="278" t="s">
        <v>1400</v>
      </c>
      <c r="K177" s="282" t="s">
        <v>1401</v>
      </c>
      <c r="L177" s="280" t="s">
        <v>1402</v>
      </c>
      <c r="M177" s="278" t="s">
        <v>2809</v>
      </c>
    </row>
    <row r="178" spans="1:13" ht="28.5">
      <c r="A178" s="278" t="str">
        <f t="shared" si="2"/>
        <v>DeclarationB28</v>
      </c>
      <c r="B178" s="278" t="s">
        <v>1107</v>
      </c>
      <c r="C178" s="278" t="s">
        <v>588</v>
      </c>
      <c r="D178" s="278" t="s">
        <v>1403</v>
      </c>
      <c r="E178" s="244" t="s">
        <v>1404</v>
      </c>
      <c r="F178" s="278" t="s">
        <v>14596</v>
      </c>
      <c r="G178" s="278" t="s">
        <v>1405</v>
      </c>
      <c r="H178" s="278" t="s">
        <v>1406</v>
      </c>
      <c r="I178" s="278" t="s">
        <v>258</v>
      </c>
      <c r="J178" s="278" t="s">
        <v>1403</v>
      </c>
      <c r="K178" s="282" t="s">
        <v>1407</v>
      </c>
      <c r="L178" s="280" t="s">
        <v>1407</v>
      </c>
      <c r="M178" s="278" t="s">
        <v>2810</v>
      </c>
    </row>
    <row r="179" spans="1:13" ht="28.5">
      <c r="A179" s="278" t="str">
        <f t="shared" si="2"/>
        <v>DeclarationB29</v>
      </c>
      <c r="B179" s="278" t="s">
        <v>1107</v>
      </c>
      <c r="C179" s="278" t="s">
        <v>589</v>
      </c>
      <c r="D179" s="278" t="s">
        <v>1408</v>
      </c>
      <c r="E179" s="246" t="s">
        <v>14845</v>
      </c>
      <c r="F179" s="278" t="s">
        <v>14597</v>
      </c>
      <c r="G179" s="278" t="s">
        <v>1409</v>
      </c>
      <c r="H179" s="278" t="s">
        <v>1410</v>
      </c>
      <c r="I179" s="278" t="s">
        <v>259</v>
      </c>
      <c r="J179" s="278" t="s">
        <v>1411</v>
      </c>
      <c r="K179" s="282" t="s">
        <v>1412</v>
      </c>
      <c r="L179" s="280" t="s">
        <v>1412</v>
      </c>
      <c r="M179" s="278" t="s">
        <v>2811</v>
      </c>
    </row>
    <row r="180" spans="1:13" ht="28.5">
      <c r="A180" s="278" t="str">
        <f t="shared" si="2"/>
        <v>DeclarationB38</v>
      </c>
      <c r="B180" s="278" t="s">
        <v>1107</v>
      </c>
      <c r="C180" s="278" t="s">
        <v>590</v>
      </c>
      <c r="D180" s="278" t="s">
        <v>1392</v>
      </c>
      <c r="E180" s="246" t="s">
        <v>14843</v>
      </c>
      <c r="F180" s="278" t="s">
        <v>14594</v>
      </c>
      <c r="G180" s="278" t="s">
        <v>1393</v>
      </c>
      <c r="H180" s="278" t="s">
        <v>1394</v>
      </c>
      <c r="I180" s="278" t="s">
        <v>256</v>
      </c>
      <c r="J180" s="278" t="s">
        <v>1395</v>
      </c>
      <c r="K180" s="282" t="s">
        <v>1396</v>
      </c>
      <c r="L180" s="280" t="s">
        <v>1396</v>
      </c>
      <c r="M180" s="278" t="s">
        <v>2808</v>
      </c>
    </row>
    <row r="181" spans="1:13" ht="28.5">
      <c r="A181" s="278" t="str">
        <f t="shared" si="2"/>
        <v>DeclarationB39</v>
      </c>
      <c r="B181" s="278" t="s">
        <v>1107</v>
      </c>
      <c r="C181" s="278" t="s">
        <v>591</v>
      </c>
      <c r="D181" s="278" t="s">
        <v>1397</v>
      </c>
      <c r="E181" s="246" t="s">
        <v>14844</v>
      </c>
      <c r="F181" s="278" t="s">
        <v>14595</v>
      </c>
      <c r="G181" s="278" t="s">
        <v>1398</v>
      </c>
      <c r="H181" s="278" t="s">
        <v>1399</v>
      </c>
      <c r="I181" s="278" t="s">
        <v>257</v>
      </c>
      <c r="J181" s="278" t="s">
        <v>1400</v>
      </c>
      <c r="K181" s="282" t="s">
        <v>1401</v>
      </c>
      <c r="L181" s="280" t="s">
        <v>1402</v>
      </c>
      <c r="M181" s="278" t="s">
        <v>2809</v>
      </c>
    </row>
    <row r="182" spans="1:13" ht="28.5">
      <c r="A182" s="278" t="str">
        <f t="shared" si="2"/>
        <v>DeclarationB40</v>
      </c>
      <c r="B182" s="278" t="s">
        <v>1107</v>
      </c>
      <c r="C182" s="278" t="s">
        <v>592</v>
      </c>
      <c r="D182" s="278" t="s">
        <v>1403</v>
      </c>
      <c r="E182" s="246" t="s">
        <v>1404</v>
      </c>
      <c r="F182" s="278" t="s">
        <v>14596</v>
      </c>
      <c r="G182" s="278" t="s">
        <v>1405</v>
      </c>
      <c r="H182" s="278" t="s">
        <v>1406</v>
      </c>
      <c r="I182" s="278" t="s">
        <v>258</v>
      </c>
      <c r="J182" s="278" t="s">
        <v>1403</v>
      </c>
      <c r="K182" s="282" t="s">
        <v>1407</v>
      </c>
      <c r="L182" s="280" t="s">
        <v>1407</v>
      </c>
      <c r="M182" s="278" t="s">
        <v>2810</v>
      </c>
    </row>
    <row r="183" spans="1:13" ht="28.5">
      <c r="A183" s="278" t="str">
        <f t="shared" si="2"/>
        <v>DeclarationB41</v>
      </c>
      <c r="B183" s="278" t="s">
        <v>1107</v>
      </c>
      <c r="C183" s="278" t="s">
        <v>593</v>
      </c>
      <c r="D183" s="278" t="s">
        <v>1408</v>
      </c>
      <c r="E183" s="246" t="s">
        <v>14845</v>
      </c>
      <c r="F183" s="278" t="s">
        <v>14597</v>
      </c>
      <c r="G183" s="278" t="s">
        <v>1409</v>
      </c>
      <c r="H183" s="278" t="s">
        <v>1410</v>
      </c>
      <c r="I183" s="278" t="s">
        <v>259</v>
      </c>
      <c r="J183" s="278" t="s">
        <v>1411</v>
      </c>
      <c r="K183" s="282" t="s">
        <v>1412</v>
      </c>
      <c r="L183" s="280" t="s">
        <v>1412</v>
      </c>
      <c r="M183" s="278" t="s">
        <v>2811</v>
      </c>
    </row>
    <row r="184" spans="1:13" ht="28.5">
      <c r="A184" s="278" t="str">
        <f t="shared" si="2"/>
        <v>DeclarationAth</v>
      </c>
      <c r="B184" s="278" t="s">
        <v>1107</v>
      </c>
      <c r="C184" s="278" t="s">
        <v>1413</v>
      </c>
      <c r="D184" s="278" t="s">
        <v>946</v>
      </c>
      <c r="E184" s="244" t="s">
        <v>14846</v>
      </c>
      <c r="F184" s="278" t="s">
        <v>14598</v>
      </c>
      <c r="G184" s="278" t="s">
        <v>1043</v>
      </c>
      <c r="H184" s="278" t="s">
        <v>1044</v>
      </c>
      <c r="I184" s="278" t="s">
        <v>1045</v>
      </c>
      <c r="J184" s="278" t="s">
        <v>1372</v>
      </c>
      <c r="K184" s="282" t="s">
        <v>1046</v>
      </c>
      <c r="L184" s="280" t="s">
        <v>520</v>
      </c>
      <c r="M184" s="278" t="s">
        <v>2812</v>
      </c>
    </row>
    <row r="185" spans="1:13" ht="28.5">
      <c r="A185" s="278" t="str">
        <f t="shared" si="2"/>
        <v>DeclarationB92</v>
      </c>
      <c r="B185" s="278" t="s">
        <v>1107</v>
      </c>
      <c r="C185" s="278" t="s">
        <v>13270</v>
      </c>
      <c r="D185" s="278" t="s">
        <v>558</v>
      </c>
      <c r="E185" s="244" t="s">
        <v>14847</v>
      </c>
      <c r="F185" s="278" t="s">
        <v>14599</v>
      </c>
      <c r="G185" s="278" t="s">
        <v>633</v>
      </c>
      <c r="H185" s="278" t="s">
        <v>440</v>
      </c>
      <c r="I185" s="278" t="s">
        <v>260</v>
      </c>
      <c r="J185" s="278" t="s">
        <v>17</v>
      </c>
      <c r="K185" s="282" t="s">
        <v>295</v>
      </c>
      <c r="L185" s="280" t="s">
        <v>192</v>
      </c>
      <c r="M185" s="278" t="s">
        <v>2813</v>
      </c>
    </row>
    <row r="186" spans="1:13" ht="28.5">
      <c r="A186" s="278" t="str">
        <f t="shared" si="2"/>
        <v>DeclarationB93</v>
      </c>
      <c r="B186" s="278" t="s">
        <v>1107</v>
      </c>
      <c r="C186" s="278" t="s">
        <v>13271</v>
      </c>
      <c r="D186" s="278" t="s">
        <v>559</v>
      </c>
      <c r="E186" s="244" t="s">
        <v>14848</v>
      </c>
      <c r="F186" s="278" t="s">
        <v>14600</v>
      </c>
      <c r="G186" s="278" t="s">
        <v>634</v>
      </c>
      <c r="H186" s="278" t="s">
        <v>559</v>
      </c>
      <c r="I186" s="278" t="s">
        <v>261</v>
      </c>
      <c r="J186" s="278" t="s">
        <v>18</v>
      </c>
      <c r="K186" s="282" t="s">
        <v>559</v>
      </c>
      <c r="L186" s="280" t="s">
        <v>193</v>
      </c>
      <c r="M186" s="278" t="s">
        <v>2814</v>
      </c>
    </row>
    <row r="187" spans="1:13" ht="28.5">
      <c r="A187" s="278" t="str">
        <f t="shared" si="2"/>
        <v>DeclarationB94</v>
      </c>
      <c r="B187" s="278" t="s">
        <v>1107</v>
      </c>
      <c r="C187" s="278" t="s">
        <v>13272</v>
      </c>
      <c r="D187" s="278" t="s">
        <v>560</v>
      </c>
      <c r="E187" s="246" t="s">
        <v>14849</v>
      </c>
      <c r="F187" s="278" t="s">
        <v>14601</v>
      </c>
      <c r="G187" s="278" t="s">
        <v>635</v>
      </c>
      <c r="H187" s="278" t="s">
        <v>441</v>
      </c>
      <c r="I187" s="278" t="s">
        <v>262</v>
      </c>
      <c r="J187" s="278" t="s">
        <v>19</v>
      </c>
      <c r="K187" s="282" t="s">
        <v>296</v>
      </c>
      <c r="L187" s="280" t="s">
        <v>194</v>
      </c>
      <c r="M187" s="278" t="s">
        <v>2815</v>
      </c>
    </row>
    <row r="188" spans="1:13" ht="28.5">
      <c r="A188" s="278" t="str">
        <f t="shared" si="2"/>
        <v>DeclarationB95</v>
      </c>
      <c r="B188" s="278" t="s">
        <v>1107</v>
      </c>
      <c r="C188" s="278" t="s">
        <v>13273</v>
      </c>
      <c r="D188" s="313">
        <v>1</v>
      </c>
      <c r="E188" s="253">
        <v>1</v>
      </c>
      <c r="F188" s="314">
        <v>1</v>
      </c>
      <c r="G188" s="313">
        <v>1</v>
      </c>
      <c r="H188" s="313" t="s">
        <v>13444</v>
      </c>
      <c r="I188" s="315">
        <v>1</v>
      </c>
      <c r="J188" s="315">
        <v>1</v>
      </c>
      <c r="K188" s="316">
        <v>1</v>
      </c>
      <c r="L188" s="317">
        <v>1</v>
      </c>
      <c r="M188" s="315" t="s">
        <v>13445</v>
      </c>
    </row>
    <row r="189" spans="1:13" ht="28.5">
      <c r="A189" s="278" t="str">
        <f t="shared" si="2"/>
        <v>DeclarationB96</v>
      </c>
      <c r="B189" s="278" t="s">
        <v>1107</v>
      </c>
      <c r="C189" s="278" t="s">
        <v>13274</v>
      </c>
      <c r="D189" s="318" t="s">
        <v>3156</v>
      </c>
      <c r="E189" s="246" t="s">
        <v>14850</v>
      </c>
      <c r="F189" s="319" t="s">
        <v>14683</v>
      </c>
      <c r="G189" s="320" t="s">
        <v>13333</v>
      </c>
      <c r="H189" s="321" t="s">
        <v>13360</v>
      </c>
      <c r="I189" s="320" t="s">
        <v>13385</v>
      </c>
      <c r="J189" s="320" t="s">
        <v>13410</v>
      </c>
      <c r="K189" s="322" t="s">
        <v>14450</v>
      </c>
      <c r="L189" s="323" t="s">
        <v>13443</v>
      </c>
      <c r="M189" s="324" t="s">
        <v>13442</v>
      </c>
    </row>
    <row r="190" spans="1:13" ht="28.5">
      <c r="A190" s="278" t="str">
        <f t="shared" si="2"/>
        <v>DeclarationB97</v>
      </c>
      <c r="B190" s="278" t="s">
        <v>1107</v>
      </c>
      <c r="C190" s="278" t="s">
        <v>13275</v>
      </c>
      <c r="D190" s="318" t="s">
        <v>3157</v>
      </c>
      <c r="E190" s="246" t="s">
        <v>14851</v>
      </c>
      <c r="F190" s="319" t="s">
        <v>14684</v>
      </c>
      <c r="G190" s="320" t="s">
        <v>13334</v>
      </c>
      <c r="H190" s="321" t="s">
        <v>13361</v>
      </c>
      <c r="I190" s="320" t="s">
        <v>13386</v>
      </c>
      <c r="J190" s="320" t="s">
        <v>13411</v>
      </c>
      <c r="K190" s="322" t="s">
        <v>14451</v>
      </c>
      <c r="L190" s="325" t="s">
        <v>15046</v>
      </c>
      <c r="M190" s="320" t="s">
        <v>13430</v>
      </c>
    </row>
    <row r="191" spans="1:13" ht="28.5">
      <c r="A191" s="278" t="str">
        <f t="shared" si="2"/>
        <v>DeclarationB98</v>
      </c>
      <c r="B191" s="278" t="s">
        <v>1107</v>
      </c>
      <c r="C191" s="278" t="s">
        <v>13276</v>
      </c>
      <c r="D191" s="318" t="s">
        <v>3158</v>
      </c>
      <c r="E191" s="246" t="s">
        <v>14852</v>
      </c>
      <c r="F191" s="319" t="s">
        <v>14685</v>
      </c>
      <c r="G191" s="320" t="s">
        <v>13335</v>
      </c>
      <c r="H191" s="321" t="s">
        <v>13362</v>
      </c>
      <c r="I191" s="320" t="s">
        <v>13387</v>
      </c>
      <c r="J191" s="320" t="s">
        <v>13412</v>
      </c>
      <c r="K191" s="322" t="s">
        <v>14452</v>
      </c>
      <c r="L191" s="325" t="s">
        <v>15047</v>
      </c>
      <c r="M191" s="320" t="s">
        <v>13431</v>
      </c>
    </row>
    <row r="192" spans="1:13" ht="28.5">
      <c r="A192" s="278" t="str">
        <f t="shared" si="2"/>
        <v>DeclarationB99</v>
      </c>
      <c r="B192" s="278" t="s">
        <v>1107</v>
      </c>
      <c r="C192" s="278" t="s">
        <v>13277</v>
      </c>
      <c r="D192" s="318" t="s">
        <v>3159</v>
      </c>
      <c r="E192" s="246" t="s">
        <v>14853</v>
      </c>
      <c r="F192" s="319" t="s">
        <v>14686</v>
      </c>
      <c r="G192" s="320" t="s">
        <v>13336</v>
      </c>
      <c r="H192" s="320" t="s">
        <v>13363</v>
      </c>
      <c r="I192" s="320" t="s">
        <v>13388</v>
      </c>
      <c r="J192" s="320" t="s">
        <v>13413</v>
      </c>
      <c r="K192" s="322" t="s">
        <v>14453</v>
      </c>
      <c r="L192" s="325" t="s">
        <v>15048</v>
      </c>
      <c r="M192" s="320" t="s">
        <v>13432</v>
      </c>
    </row>
    <row r="193" spans="1:13" ht="28.5">
      <c r="A193" s="278" t="str">
        <f t="shared" si="2"/>
        <v>DeclarationB100</v>
      </c>
      <c r="B193" s="278" t="s">
        <v>1107</v>
      </c>
      <c r="C193" s="278" t="s">
        <v>13278</v>
      </c>
      <c r="D193" s="278" t="s">
        <v>561</v>
      </c>
      <c r="E193" s="244" t="s">
        <v>14854</v>
      </c>
      <c r="F193" s="278" t="s">
        <v>14602</v>
      </c>
      <c r="G193" s="278" t="s">
        <v>636</v>
      </c>
      <c r="H193" s="278" t="s">
        <v>442</v>
      </c>
      <c r="I193" s="278" t="s">
        <v>263</v>
      </c>
      <c r="J193" s="278" t="s">
        <v>20</v>
      </c>
      <c r="K193" s="282" t="s">
        <v>297</v>
      </c>
      <c r="L193" s="280" t="s">
        <v>195</v>
      </c>
      <c r="M193" s="278" t="s">
        <v>2816</v>
      </c>
    </row>
    <row r="194" spans="1:13" ht="28.5">
      <c r="A194" s="278" t="str">
        <f t="shared" si="2"/>
        <v>DeclarationB101</v>
      </c>
      <c r="B194" s="278" t="s">
        <v>1107</v>
      </c>
      <c r="C194" s="278" t="s">
        <v>13279</v>
      </c>
      <c r="D194" s="326" t="s">
        <v>13267</v>
      </c>
      <c r="E194" s="248" t="s">
        <v>14855</v>
      </c>
      <c r="F194" s="327" t="s">
        <v>14687</v>
      </c>
      <c r="G194" s="328" t="s">
        <v>13337</v>
      </c>
      <c r="H194" s="328" t="s">
        <v>13364</v>
      </c>
      <c r="I194" s="328" t="s">
        <v>13389</v>
      </c>
      <c r="J194" s="328" t="s">
        <v>13414</v>
      </c>
      <c r="K194" s="292" t="s">
        <v>14454</v>
      </c>
      <c r="L194" s="329" t="s">
        <v>13419</v>
      </c>
      <c r="M194" s="328" t="s">
        <v>13433</v>
      </c>
    </row>
    <row r="195" spans="1:13" ht="30">
      <c r="A195" s="278" t="str">
        <f t="shared" si="2"/>
        <v>DeclarationB102</v>
      </c>
      <c r="B195" s="278" t="s">
        <v>1107</v>
      </c>
      <c r="C195" s="278" t="s">
        <v>13280</v>
      </c>
      <c r="D195" s="326" t="s">
        <v>13268</v>
      </c>
      <c r="E195" s="248" t="s">
        <v>14856</v>
      </c>
      <c r="F195" s="327" t="s">
        <v>14688</v>
      </c>
      <c r="G195" s="328" t="s">
        <v>13338</v>
      </c>
      <c r="H195" s="328" t="s">
        <v>13365</v>
      </c>
      <c r="I195" s="328" t="s">
        <v>13390</v>
      </c>
      <c r="J195" s="328" t="s">
        <v>13415</v>
      </c>
      <c r="K195" s="292" t="s">
        <v>14455</v>
      </c>
      <c r="L195" s="329" t="s">
        <v>13420</v>
      </c>
      <c r="M195" s="328" t="s">
        <v>13434</v>
      </c>
    </row>
    <row r="196" spans="1:13" ht="28.5">
      <c r="A196" s="278" t="str">
        <f t="shared" si="2"/>
        <v>DeclarationB103</v>
      </c>
      <c r="B196" s="278" t="s">
        <v>1107</v>
      </c>
      <c r="C196" s="278" t="s">
        <v>13281</v>
      </c>
      <c r="D196" s="326" t="s">
        <v>13269</v>
      </c>
      <c r="E196" s="248" t="s">
        <v>13324</v>
      </c>
      <c r="F196" s="327" t="s">
        <v>14689</v>
      </c>
      <c r="G196" s="328" t="s">
        <v>13339</v>
      </c>
      <c r="H196" s="328" t="s">
        <v>13366</v>
      </c>
      <c r="I196" s="328" t="s">
        <v>13391</v>
      </c>
      <c r="J196" s="328" t="s">
        <v>13416</v>
      </c>
      <c r="K196" s="292" t="s">
        <v>14456</v>
      </c>
      <c r="L196" s="330" t="s">
        <v>15049</v>
      </c>
      <c r="M196" s="328" t="s">
        <v>13435</v>
      </c>
    </row>
    <row r="197" spans="1:13" s="225" customFormat="1" ht="409.5" customHeight="1">
      <c r="A197" s="278" t="str">
        <f t="shared" ref="A197:A240" si="3">B197&amp;C197</f>
        <v>Smelter Look-upA1</v>
      </c>
      <c r="B197" s="278" t="s">
        <v>13310</v>
      </c>
      <c r="C197" s="278" t="s">
        <v>722</v>
      </c>
      <c r="D197" s="331" t="s">
        <v>14284</v>
      </c>
      <c r="E197" s="247" t="s">
        <v>14857</v>
      </c>
      <c r="F197" s="290" t="s">
        <v>14690</v>
      </c>
      <c r="G197" s="295" t="s">
        <v>14480</v>
      </c>
      <c r="H197" s="295" t="s">
        <v>14984</v>
      </c>
      <c r="I197" s="295" t="s">
        <v>15093</v>
      </c>
      <c r="J197" s="291" t="s">
        <v>15078</v>
      </c>
      <c r="K197" s="292" t="s">
        <v>14457</v>
      </c>
      <c r="L197" s="332" t="s">
        <v>15050</v>
      </c>
      <c r="M197" s="295" t="s">
        <v>14968</v>
      </c>
    </row>
    <row r="198" spans="1:13" ht="28.5">
      <c r="A198" s="278" t="str">
        <f t="shared" si="3"/>
        <v>Smelter Look-upA4</v>
      </c>
      <c r="B198" s="278" t="s">
        <v>13310</v>
      </c>
      <c r="C198" s="278" t="s">
        <v>725</v>
      </c>
      <c r="D198" s="278" t="s">
        <v>961</v>
      </c>
      <c r="E198" s="249" t="s">
        <v>1206</v>
      </c>
      <c r="F198" s="278" t="s">
        <v>14603</v>
      </c>
      <c r="G198" s="278" t="s">
        <v>1207</v>
      </c>
      <c r="H198" s="278" t="s">
        <v>1414</v>
      </c>
      <c r="I198" s="278" t="s">
        <v>961</v>
      </c>
      <c r="J198" s="308" t="s">
        <v>1056</v>
      </c>
      <c r="K198" s="282" t="s">
        <v>961</v>
      </c>
      <c r="L198" s="280" t="s">
        <v>525</v>
      </c>
      <c r="M198" s="278" t="s">
        <v>2817</v>
      </c>
    </row>
    <row r="199" spans="1:13" ht="28.5">
      <c r="A199" s="278" t="str">
        <f t="shared" si="3"/>
        <v>Smelter Look-upB4</v>
      </c>
      <c r="B199" s="278" t="s">
        <v>13310</v>
      </c>
      <c r="C199" s="278" t="s">
        <v>1066</v>
      </c>
      <c r="D199" s="278" t="s">
        <v>13307</v>
      </c>
      <c r="E199" s="248" t="s">
        <v>14858</v>
      </c>
      <c r="F199" s="290" t="s">
        <v>14691</v>
      </c>
      <c r="G199" s="295" t="s">
        <v>13340</v>
      </c>
      <c r="H199" s="295" t="s">
        <v>13367</v>
      </c>
      <c r="I199" s="295" t="s">
        <v>13392</v>
      </c>
      <c r="J199" s="291" t="s">
        <v>13417</v>
      </c>
      <c r="K199" s="292" t="s">
        <v>14458</v>
      </c>
      <c r="L199" s="293" t="s">
        <v>15051</v>
      </c>
      <c r="M199" s="295" t="s">
        <v>13436</v>
      </c>
    </row>
    <row r="200" spans="1:13" ht="28.5">
      <c r="A200" s="278" t="str">
        <f t="shared" si="3"/>
        <v>Smelter Look-up</v>
      </c>
      <c r="B200" s="278" t="s">
        <v>13310</v>
      </c>
      <c r="D200" s="278" t="s">
        <v>14253</v>
      </c>
      <c r="E200" s="249" t="s">
        <v>14859</v>
      </c>
      <c r="F200" s="278" t="s">
        <v>14604</v>
      </c>
      <c r="G200" s="278" t="s">
        <v>676</v>
      </c>
      <c r="H200" s="278" t="s">
        <v>445</v>
      </c>
      <c r="I200" s="278" t="s">
        <v>265</v>
      </c>
      <c r="J200" s="308" t="s">
        <v>1293</v>
      </c>
      <c r="K200" s="282" t="s">
        <v>1210</v>
      </c>
      <c r="L200" s="280" t="s">
        <v>712</v>
      </c>
      <c r="M200" s="278" t="s">
        <v>2818</v>
      </c>
    </row>
    <row r="201" spans="1:13" ht="28.5">
      <c r="A201" s="278" t="str">
        <f t="shared" si="3"/>
        <v>Smelter Look-upC4</v>
      </c>
      <c r="B201" s="278" t="s">
        <v>13310</v>
      </c>
      <c r="C201" s="278" t="s">
        <v>1087</v>
      </c>
      <c r="D201" s="278" t="s">
        <v>1018</v>
      </c>
      <c r="E201" s="246" t="s">
        <v>14860</v>
      </c>
      <c r="F201" s="278" t="s">
        <v>14605</v>
      </c>
      <c r="G201" s="278" t="s">
        <v>675</v>
      </c>
      <c r="H201" s="278" t="s">
        <v>444</v>
      </c>
      <c r="I201" s="278" t="s">
        <v>264</v>
      </c>
      <c r="J201" s="308" t="s">
        <v>1292</v>
      </c>
      <c r="K201" s="282" t="s">
        <v>298</v>
      </c>
      <c r="L201" s="280" t="s">
        <v>526</v>
      </c>
      <c r="M201" s="278" t="s">
        <v>2819</v>
      </c>
    </row>
    <row r="202" spans="1:13" ht="28.5">
      <c r="A202" s="278" t="str">
        <f t="shared" si="3"/>
        <v>Smelter Look-upD4</v>
      </c>
      <c r="B202" s="278" t="s">
        <v>13310</v>
      </c>
      <c r="C202" s="278" t="s">
        <v>1416</v>
      </c>
      <c r="D202" s="278" t="s">
        <v>1017</v>
      </c>
      <c r="E202" s="254" t="s">
        <v>14861</v>
      </c>
      <c r="F202" s="278" t="s">
        <v>14606</v>
      </c>
      <c r="G202" s="278" t="s">
        <v>1057</v>
      </c>
      <c r="H202" s="278" t="s">
        <v>446</v>
      </c>
      <c r="I202" s="278" t="s">
        <v>266</v>
      </c>
      <c r="J202" s="308" t="s">
        <v>13780</v>
      </c>
      <c r="K202" s="282" t="s">
        <v>299</v>
      </c>
      <c r="L202" s="280" t="s">
        <v>711</v>
      </c>
      <c r="M202" s="278" t="s">
        <v>2820</v>
      </c>
    </row>
    <row r="203" spans="1:13" ht="28.5">
      <c r="A203" s="278" t="str">
        <f t="shared" si="3"/>
        <v>Smelter Look-upE4</v>
      </c>
      <c r="B203" s="278" t="s">
        <v>13310</v>
      </c>
      <c r="C203" s="278" t="s">
        <v>1417</v>
      </c>
      <c r="D203" s="278" t="s">
        <v>13305</v>
      </c>
      <c r="E203" s="248" t="s">
        <v>14862</v>
      </c>
      <c r="F203" s="290" t="s">
        <v>14692</v>
      </c>
      <c r="G203" s="295" t="s">
        <v>13341</v>
      </c>
      <c r="H203" s="295" t="s">
        <v>13368</v>
      </c>
      <c r="I203" s="295" t="s">
        <v>13393</v>
      </c>
      <c r="J203" s="291" t="s">
        <v>13418</v>
      </c>
      <c r="K203" s="292" t="s">
        <v>14459</v>
      </c>
      <c r="L203" s="293" t="s">
        <v>15052</v>
      </c>
      <c r="M203" s="295" t="s">
        <v>13437</v>
      </c>
    </row>
    <row r="204" spans="1:13" ht="28.5">
      <c r="A204" s="278" t="str">
        <f t="shared" si="3"/>
        <v>Smelter Look-upF4</v>
      </c>
      <c r="B204" s="278" t="s">
        <v>13310</v>
      </c>
      <c r="C204" s="278" t="s">
        <v>1427</v>
      </c>
      <c r="D204" s="278" t="s">
        <v>538</v>
      </c>
      <c r="E204" s="244" t="s">
        <v>14863</v>
      </c>
      <c r="F204" s="278" t="s">
        <v>14607</v>
      </c>
      <c r="G204" s="278" t="s">
        <v>646</v>
      </c>
      <c r="H204" s="278" t="s">
        <v>450</v>
      </c>
      <c r="I204" s="278" t="s">
        <v>279</v>
      </c>
      <c r="J204" s="308" t="s">
        <v>1486</v>
      </c>
      <c r="K204" s="282" t="s">
        <v>126</v>
      </c>
      <c r="L204" s="280" t="s">
        <v>76</v>
      </c>
      <c r="M204" s="278" t="s">
        <v>2821</v>
      </c>
    </row>
    <row r="205" spans="1:13" ht="28.5">
      <c r="A205" s="278" t="str">
        <f t="shared" si="3"/>
        <v>Smelter Look-upG4</v>
      </c>
      <c r="B205" s="278" t="s">
        <v>13310</v>
      </c>
      <c r="C205" s="278" t="s">
        <v>1418</v>
      </c>
      <c r="D205" s="278" t="s">
        <v>540</v>
      </c>
      <c r="E205" s="244" t="s">
        <v>14864</v>
      </c>
      <c r="F205" s="278" t="s">
        <v>14608</v>
      </c>
      <c r="G205" s="278" t="s">
        <v>638</v>
      </c>
      <c r="H205" s="278" t="s">
        <v>1255</v>
      </c>
      <c r="I205" s="278" t="s">
        <v>268</v>
      </c>
      <c r="J205" s="308" t="s">
        <v>13777</v>
      </c>
      <c r="K205" s="282" t="s">
        <v>301</v>
      </c>
      <c r="L205" s="333" t="s">
        <v>197</v>
      </c>
      <c r="M205" s="278" t="s">
        <v>2822</v>
      </c>
    </row>
    <row r="206" spans="1:13" ht="28.5">
      <c r="A206" s="278" t="str">
        <f t="shared" si="3"/>
        <v>Smelter Look-upH4</v>
      </c>
      <c r="B206" s="278" t="s">
        <v>13310</v>
      </c>
      <c r="C206" s="278" t="s">
        <v>1419</v>
      </c>
      <c r="D206" s="278" t="s">
        <v>541</v>
      </c>
      <c r="E206" s="244" t="s">
        <v>14865</v>
      </c>
      <c r="F206" s="278" t="s">
        <v>14609</v>
      </c>
      <c r="G206" s="278" t="s">
        <v>639</v>
      </c>
      <c r="H206" s="278" t="s">
        <v>1256</v>
      </c>
      <c r="I206" s="278" t="s">
        <v>269</v>
      </c>
      <c r="J206" s="308" t="s">
        <v>13778</v>
      </c>
      <c r="K206" s="282" t="s">
        <v>302</v>
      </c>
      <c r="L206" s="333" t="s">
        <v>198</v>
      </c>
      <c r="M206" s="278" t="s">
        <v>2823</v>
      </c>
    </row>
    <row r="207" spans="1:13" ht="28.5">
      <c r="A207" s="278" t="str">
        <f t="shared" si="3"/>
        <v>Smelter Look-upI4</v>
      </c>
      <c r="B207" s="278" t="s">
        <v>13310</v>
      </c>
      <c r="C207" s="278" t="s">
        <v>1420</v>
      </c>
      <c r="D207" s="278" t="s">
        <v>1016</v>
      </c>
      <c r="E207" s="244" t="s">
        <v>14866</v>
      </c>
      <c r="F207" s="278" t="s">
        <v>14610</v>
      </c>
      <c r="G207" s="278" t="s">
        <v>1257</v>
      </c>
      <c r="H207" s="278" t="s">
        <v>1258</v>
      </c>
      <c r="I207" s="278" t="s">
        <v>270</v>
      </c>
      <c r="J207" s="308" t="s">
        <v>13779</v>
      </c>
      <c r="K207" s="282" t="s">
        <v>120</v>
      </c>
      <c r="L207" s="333" t="s">
        <v>710</v>
      </c>
      <c r="M207" s="278" t="s">
        <v>2824</v>
      </c>
    </row>
    <row r="208" spans="1:13" ht="28.5">
      <c r="A208" s="278" t="s">
        <v>2996</v>
      </c>
      <c r="B208" s="278" t="s">
        <v>1365</v>
      </c>
      <c r="C208" s="278" t="s">
        <v>725</v>
      </c>
      <c r="D208" s="278" t="s">
        <v>3071</v>
      </c>
      <c r="E208" s="244" t="s">
        <v>3072</v>
      </c>
      <c r="F208" s="278" t="s">
        <v>14611</v>
      </c>
      <c r="G208" s="278" t="s">
        <v>3075</v>
      </c>
      <c r="H208" s="278" t="s">
        <v>3077</v>
      </c>
      <c r="I208" s="278" t="s">
        <v>3079</v>
      </c>
      <c r="J208" s="308" t="s">
        <v>3081</v>
      </c>
      <c r="K208" s="282" t="s">
        <v>3083</v>
      </c>
      <c r="L208" s="333" t="s">
        <v>3085</v>
      </c>
      <c r="M208" s="278" t="s">
        <v>3086</v>
      </c>
    </row>
    <row r="209" spans="1:13" ht="28.5">
      <c r="A209" s="278" t="str">
        <f t="shared" si="3"/>
        <v>Smelter ListB4</v>
      </c>
      <c r="B209" s="278" t="s">
        <v>1365</v>
      </c>
      <c r="C209" s="278" t="s">
        <v>1066</v>
      </c>
      <c r="D209" s="278" t="s">
        <v>951</v>
      </c>
      <c r="E209" s="244" t="s">
        <v>980</v>
      </c>
      <c r="F209" s="278" t="s">
        <v>14612</v>
      </c>
      <c r="G209" s="278" t="s">
        <v>1205</v>
      </c>
      <c r="H209" s="278" t="s">
        <v>1415</v>
      </c>
      <c r="I209" s="278" t="s">
        <v>951</v>
      </c>
      <c r="J209" s="308" t="s">
        <v>13309</v>
      </c>
      <c r="K209" s="282" t="s">
        <v>951</v>
      </c>
      <c r="L209" s="280" t="s">
        <v>521</v>
      </c>
      <c r="M209" s="283" t="s">
        <v>13308</v>
      </c>
    </row>
    <row r="210" spans="1:13" ht="28.5">
      <c r="A210" s="278" t="str">
        <f t="shared" si="3"/>
        <v>Smelter ListC4</v>
      </c>
      <c r="B210" s="278" t="s">
        <v>1365</v>
      </c>
      <c r="C210" s="278" t="s">
        <v>1087</v>
      </c>
      <c r="D210" s="278" t="s">
        <v>13307</v>
      </c>
      <c r="E210" s="248" t="s">
        <v>14858</v>
      </c>
      <c r="F210" s="290" t="s">
        <v>14691</v>
      </c>
      <c r="G210" s="295" t="s">
        <v>13340</v>
      </c>
      <c r="H210" s="295" t="s">
        <v>13367</v>
      </c>
      <c r="I210" s="295" t="s">
        <v>13392</v>
      </c>
      <c r="J210" s="291" t="s">
        <v>13417</v>
      </c>
      <c r="K210" s="292" t="s">
        <v>14458</v>
      </c>
      <c r="L210" s="293" t="s">
        <v>15051</v>
      </c>
      <c r="M210" s="295" t="s">
        <v>13436</v>
      </c>
    </row>
    <row r="211" spans="1:13" ht="44.25">
      <c r="A211" s="278" t="str">
        <f t="shared" si="3"/>
        <v>Smelter ListD4</v>
      </c>
      <c r="B211" s="278" t="s">
        <v>1365</v>
      </c>
      <c r="C211" s="278" t="s">
        <v>1416</v>
      </c>
      <c r="D211" s="295" t="s">
        <v>13767</v>
      </c>
      <c r="E211" s="247" t="s">
        <v>13768</v>
      </c>
      <c r="F211" s="290" t="s">
        <v>14693</v>
      </c>
      <c r="G211" s="294" t="s">
        <v>13769</v>
      </c>
      <c r="H211" s="294" t="s">
        <v>13770</v>
      </c>
      <c r="I211" s="294" t="s">
        <v>13771</v>
      </c>
      <c r="J211" s="294" t="s">
        <v>13772</v>
      </c>
      <c r="K211" s="292" t="s">
        <v>13773</v>
      </c>
      <c r="L211" s="293" t="s">
        <v>13774</v>
      </c>
      <c r="M211" s="294" t="s">
        <v>13775</v>
      </c>
    </row>
    <row r="212" spans="1:13">
      <c r="A212" s="278" t="str">
        <f t="shared" si="3"/>
        <v>Smelter ListE4</v>
      </c>
      <c r="B212" s="278" t="s">
        <v>1365</v>
      </c>
      <c r="C212" s="278" t="s">
        <v>1417</v>
      </c>
      <c r="D212" s="278" t="s">
        <v>539</v>
      </c>
      <c r="E212" s="244" t="s">
        <v>14867</v>
      </c>
      <c r="F212" s="278" t="s">
        <v>14613</v>
      </c>
      <c r="G212" s="278" t="s">
        <v>637</v>
      </c>
      <c r="H212" s="278" t="s">
        <v>1254</v>
      </c>
      <c r="I212" s="278" t="s">
        <v>267</v>
      </c>
      <c r="J212" s="308" t="s">
        <v>13776</v>
      </c>
      <c r="K212" s="282" t="s">
        <v>300</v>
      </c>
      <c r="L212" s="280" t="s">
        <v>196</v>
      </c>
      <c r="M212" s="278" t="s">
        <v>2825</v>
      </c>
    </row>
    <row r="213" spans="1:13" ht="28.5">
      <c r="A213" s="278" t="str">
        <f t="shared" si="3"/>
        <v>Smelter ListH4</v>
      </c>
      <c r="B213" s="278" t="s">
        <v>1365</v>
      </c>
      <c r="C213" s="278" t="s">
        <v>1419</v>
      </c>
      <c r="D213" s="278" t="s">
        <v>540</v>
      </c>
      <c r="E213" s="244" t="s">
        <v>14864</v>
      </c>
      <c r="F213" s="278" t="s">
        <v>14608</v>
      </c>
      <c r="G213" s="278" t="s">
        <v>638</v>
      </c>
      <c r="H213" s="278" t="s">
        <v>1255</v>
      </c>
      <c r="I213" s="278" t="s">
        <v>268</v>
      </c>
      <c r="J213" s="308" t="s">
        <v>13777</v>
      </c>
      <c r="K213" s="282" t="s">
        <v>301</v>
      </c>
      <c r="L213" s="333" t="s">
        <v>197</v>
      </c>
      <c r="M213" s="278" t="s">
        <v>2822</v>
      </c>
    </row>
    <row r="214" spans="1:13">
      <c r="A214" s="278" t="str">
        <f t="shared" si="3"/>
        <v>Smelter ListI4</v>
      </c>
      <c r="B214" s="278" t="s">
        <v>1365</v>
      </c>
      <c r="C214" s="278" t="s">
        <v>1420</v>
      </c>
      <c r="D214" s="278" t="s">
        <v>541</v>
      </c>
      <c r="E214" s="246" t="s">
        <v>14865</v>
      </c>
      <c r="F214" s="278" t="s">
        <v>14609</v>
      </c>
      <c r="G214" s="278" t="s">
        <v>639</v>
      </c>
      <c r="H214" s="278" t="s">
        <v>1256</v>
      </c>
      <c r="I214" s="278" t="s">
        <v>269</v>
      </c>
      <c r="J214" s="308" t="s">
        <v>13778</v>
      </c>
      <c r="K214" s="282" t="s">
        <v>302</v>
      </c>
      <c r="L214" s="333" t="s">
        <v>198</v>
      </c>
      <c r="M214" s="278" t="s">
        <v>2823</v>
      </c>
    </row>
    <row r="215" spans="1:13" ht="28.5">
      <c r="A215" s="278" t="str">
        <f t="shared" si="3"/>
        <v>Smelter ListJ4</v>
      </c>
      <c r="B215" s="278" t="s">
        <v>1365</v>
      </c>
      <c r="C215" s="278" t="s">
        <v>1421</v>
      </c>
      <c r="D215" s="278" t="s">
        <v>1016</v>
      </c>
      <c r="E215" s="246" t="s">
        <v>14866</v>
      </c>
      <c r="F215" s="278" t="s">
        <v>14610</v>
      </c>
      <c r="G215" s="278" t="s">
        <v>1257</v>
      </c>
      <c r="H215" s="278" t="s">
        <v>1258</v>
      </c>
      <c r="I215" s="278" t="s">
        <v>270</v>
      </c>
      <c r="J215" s="308" t="s">
        <v>13779</v>
      </c>
      <c r="K215" s="282" t="s">
        <v>120</v>
      </c>
      <c r="L215" s="333" t="s">
        <v>710</v>
      </c>
      <c r="M215" s="278" t="s">
        <v>2824</v>
      </c>
    </row>
    <row r="216" spans="1:13" ht="28.5">
      <c r="A216" s="278" t="str">
        <f t="shared" si="3"/>
        <v>Smelter ListK4</v>
      </c>
      <c r="B216" s="278" t="s">
        <v>1365</v>
      </c>
      <c r="C216" s="278" t="s">
        <v>1422</v>
      </c>
      <c r="D216" s="278" t="s">
        <v>542</v>
      </c>
      <c r="E216" s="244" t="s">
        <v>14868</v>
      </c>
      <c r="F216" s="278" t="s">
        <v>14614</v>
      </c>
      <c r="G216" s="278" t="s">
        <v>640</v>
      </c>
      <c r="H216" s="278" t="s">
        <v>1259</v>
      </c>
      <c r="I216" s="278" t="s">
        <v>271</v>
      </c>
      <c r="J216" s="308" t="s">
        <v>1145</v>
      </c>
      <c r="K216" s="282" t="s">
        <v>1260</v>
      </c>
      <c r="L216" s="333" t="s">
        <v>522</v>
      </c>
      <c r="M216" s="278" t="s">
        <v>2826</v>
      </c>
    </row>
    <row r="217" spans="1:13">
      <c r="A217" s="278" t="str">
        <f t="shared" si="3"/>
        <v>Smelter ListL4</v>
      </c>
      <c r="B217" s="278" t="s">
        <v>1365</v>
      </c>
      <c r="C217" s="278" t="s">
        <v>1423</v>
      </c>
      <c r="D217" s="278" t="s">
        <v>543</v>
      </c>
      <c r="E217" s="244" t="s">
        <v>14869</v>
      </c>
      <c r="F217" s="278" t="s">
        <v>14615</v>
      </c>
      <c r="G217" s="278" t="s">
        <v>641</v>
      </c>
      <c r="H217" s="278" t="s">
        <v>1261</v>
      </c>
      <c r="I217" s="278" t="s">
        <v>272</v>
      </c>
      <c r="J217" s="308" t="s">
        <v>21</v>
      </c>
      <c r="K217" s="282" t="s">
        <v>1262</v>
      </c>
      <c r="L217" s="280" t="s">
        <v>523</v>
      </c>
      <c r="M217" s="278" t="s">
        <v>2827</v>
      </c>
    </row>
    <row r="218" spans="1:13" ht="28.5">
      <c r="A218" s="278" t="str">
        <f t="shared" si="3"/>
        <v>Smelter ListM4</v>
      </c>
      <c r="B218" s="278" t="s">
        <v>1365</v>
      </c>
      <c r="C218" s="278" t="s">
        <v>1424</v>
      </c>
      <c r="D218" s="278" t="s">
        <v>544</v>
      </c>
      <c r="E218" s="244" t="s">
        <v>14870</v>
      </c>
      <c r="F218" s="278" t="s">
        <v>14616</v>
      </c>
      <c r="G218" s="278" t="s">
        <v>642</v>
      </c>
      <c r="H218" s="278" t="s">
        <v>1263</v>
      </c>
      <c r="I218" s="278" t="s">
        <v>273</v>
      </c>
      <c r="J218" s="308" t="s">
        <v>22</v>
      </c>
      <c r="K218" s="282" t="s">
        <v>121</v>
      </c>
      <c r="L218" s="280" t="s">
        <v>199</v>
      </c>
      <c r="M218" s="278" t="s">
        <v>2828</v>
      </c>
    </row>
    <row r="219" spans="1:13" ht="42.75">
      <c r="A219" s="278" t="str">
        <f t="shared" si="3"/>
        <v>Smelter ListN4</v>
      </c>
      <c r="B219" s="278" t="s">
        <v>1365</v>
      </c>
      <c r="C219" s="278" t="s">
        <v>1425</v>
      </c>
      <c r="D219" s="278" t="s">
        <v>573</v>
      </c>
      <c r="E219" s="244" t="s">
        <v>14871</v>
      </c>
      <c r="F219" s="278" t="s">
        <v>14617</v>
      </c>
      <c r="G219" s="278" t="s">
        <v>643</v>
      </c>
      <c r="H219" s="284" t="s">
        <v>447</v>
      </c>
      <c r="I219" s="278" t="s">
        <v>274</v>
      </c>
      <c r="J219" s="308" t="s">
        <v>1484</v>
      </c>
      <c r="K219" s="282" t="s">
        <v>122</v>
      </c>
      <c r="L219" s="280" t="s">
        <v>200</v>
      </c>
      <c r="M219" s="278" t="s">
        <v>2829</v>
      </c>
    </row>
    <row r="220" spans="1:13" ht="42.75">
      <c r="A220" s="278" t="str">
        <f t="shared" si="3"/>
        <v>Smelter ListO4</v>
      </c>
      <c r="B220" s="278" t="s">
        <v>1365</v>
      </c>
      <c r="C220" s="278" t="s">
        <v>1426</v>
      </c>
      <c r="D220" s="278" t="s">
        <v>1108</v>
      </c>
      <c r="E220" s="244" t="s">
        <v>14872</v>
      </c>
      <c r="F220" s="278" t="s">
        <v>14618</v>
      </c>
      <c r="G220" s="278" t="s">
        <v>644</v>
      </c>
      <c r="H220" s="278" t="s">
        <v>448</v>
      </c>
      <c r="I220" s="278" t="s">
        <v>275</v>
      </c>
      <c r="J220" s="308" t="s">
        <v>1501</v>
      </c>
      <c r="K220" s="282" t="s">
        <v>123</v>
      </c>
      <c r="L220" s="280" t="s">
        <v>201</v>
      </c>
      <c r="M220" s="278" t="s">
        <v>2830</v>
      </c>
    </row>
    <row r="221" spans="1:13" ht="57">
      <c r="A221" s="278" t="str">
        <f t="shared" si="3"/>
        <v>Smelter ListP4</v>
      </c>
      <c r="B221" s="278" t="s">
        <v>1365</v>
      </c>
      <c r="C221" s="278" t="s">
        <v>562</v>
      </c>
      <c r="D221" s="278" t="s">
        <v>572</v>
      </c>
      <c r="E221" s="244" t="s">
        <v>14873</v>
      </c>
      <c r="F221" s="278" t="s">
        <v>14619</v>
      </c>
      <c r="G221" s="278" t="s">
        <v>645</v>
      </c>
      <c r="H221" s="278" t="s">
        <v>449</v>
      </c>
      <c r="I221" s="278" t="s">
        <v>276</v>
      </c>
      <c r="J221" s="308" t="s">
        <v>1485</v>
      </c>
      <c r="K221" s="282" t="s">
        <v>124</v>
      </c>
      <c r="L221" s="280" t="s">
        <v>202</v>
      </c>
      <c r="M221" s="278" t="s">
        <v>2831</v>
      </c>
    </row>
    <row r="222" spans="1:13" ht="28.5">
      <c r="A222" s="278" t="str">
        <f t="shared" si="3"/>
        <v>Smelter ListQ4</v>
      </c>
      <c r="B222" s="278" t="s">
        <v>1365</v>
      </c>
      <c r="C222" s="278" t="s">
        <v>571</v>
      </c>
      <c r="D222" s="278" t="s">
        <v>948</v>
      </c>
      <c r="E222" s="244" t="s">
        <v>979</v>
      </c>
      <c r="F222" s="278" t="s">
        <v>14593</v>
      </c>
      <c r="G222" s="278" t="s">
        <v>1039</v>
      </c>
      <c r="H222" s="278" t="s">
        <v>1040</v>
      </c>
      <c r="I222" s="278" t="s">
        <v>1041</v>
      </c>
      <c r="J222" s="308" t="s">
        <v>1144</v>
      </c>
      <c r="K222" s="282" t="s">
        <v>1042</v>
      </c>
      <c r="L222" s="280" t="s">
        <v>519</v>
      </c>
      <c r="M222" s="278" t="s">
        <v>2807</v>
      </c>
    </row>
    <row r="223" spans="1:13" ht="42.75">
      <c r="A223" s="278" t="str">
        <f t="shared" si="3"/>
        <v>Smelter ListJ2</v>
      </c>
      <c r="B223" s="278" t="s">
        <v>1365</v>
      </c>
      <c r="C223" s="278" t="s">
        <v>938</v>
      </c>
      <c r="D223" s="278" t="s">
        <v>14285</v>
      </c>
      <c r="E223" s="244" t="s">
        <v>14874</v>
      </c>
      <c r="F223" s="278" t="s">
        <v>14694</v>
      </c>
      <c r="G223" s="278" t="s">
        <v>14481</v>
      </c>
      <c r="H223" s="278" t="s">
        <v>14377</v>
      </c>
      <c r="I223" s="278" t="s">
        <v>277</v>
      </c>
      <c r="J223" s="308" t="s">
        <v>15079</v>
      </c>
      <c r="K223" s="282" t="s">
        <v>14378</v>
      </c>
      <c r="L223" s="280" t="s">
        <v>524</v>
      </c>
      <c r="M223" s="278" t="s">
        <v>14379</v>
      </c>
    </row>
    <row r="224" spans="1:13" s="225" customFormat="1" ht="42.75">
      <c r="A224" s="278" t="str">
        <f t="shared" si="3"/>
        <v>Smelter ListB2</v>
      </c>
      <c r="B224" s="278" t="s">
        <v>1365</v>
      </c>
      <c r="C224" s="278" t="s">
        <v>1111</v>
      </c>
      <c r="D224" s="334" t="s">
        <v>3070</v>
      </c>
      <c r="E224" s="244" t="s">
        <v>3073</v>
      </c>
      <c r="F224" s="278" t="s">
        <v>3074</v>
      </c>
      <c r="G224" s="278" t="s">
        <v>3076</v>
      </c>
      <c r="H224" s="278" t="s">
        <v>3078</v>
      </c>
      <c r="I224" s="278" t="s">
        <v>3080</v>
      </c>
      <c r="J224" s="278" t="s">
        <v>3082</v>
      </c>
      <c r="K224" s="279" t="s">
        <v>3084</v>
      </c>
      <c r="L224" s="307" t="s">
        <v>15053</v>
      </c>
      <c r="M224" s="283" t="s">
        <v>3087</v>
      </c>
    </row>
    <row r="225" spans="1:13" s="225" customFormat="1" ht="409.5">
      <c r="A225" s="278" t="str">
        <f>B225&amp;C225</f>
        <v>Smelter ListB3</v>
      </c>
      <c r="B225" s="278" t="s">
        <v>1365</v>
      </c>
      <c r="C225" s="278" t="s">
        <v>1065</v>
      </c>
      <c r="D225" s="335" t="s">
        <v>14406</v>
      </c>
      <c r="E225" s="247" t="s">
        <v>14875</v>
      </c>
      <c r="F225" s="290" t="s">
        <v>14695</v>
      </c>
      <c r="G225" s="294" t="s">
        <v>14407</v>
      </c>
      <c r="H225" s="295" t="s">
        <v>14985</v>
      </c>
      <c r="I225" s="294" t="s">
        <v>15094</v>
      </c>
      <c r="J225" s="294" t="s">
        <v>15080</v>
      </c>
      <c r="K225" s="292" t="s">
        <v>14460</v>
      </c>
      <c r="L225" s="293" t="s">
        <v>15054</v>
      </c>
      <c r="M225" s="294" t="s">
        <v>14969</v>
      </c>
    </row>
    <row r="226" spans="1:13">
      <c r="A226" s="278" t="str">
        <f t="shared" si="3"/>
        <v>Smelter ListF4</v>
      </c>
      <c r="B226" s="278" t="s">
        <v>1365</v>
      </c>
      <c r="C226" s="278" t="s">
        <v>1427</v>
      </c>
      <c r="D226" s="278" t="s">
        <v>537</v>
      </c>
      <c r="E226" s="244" t="s">
        <v>14876</v>
      </c>
      <c r="F226" s="278" t="s">
        <v>14540</v>
      </c>
      <c r="G226" s="278" t="s">
        <v>674</v>
      </c>
      <c r="H226" s="278" t="s">
        <v>443</v>
      </c>
      <c r="I226" s="278" t="s">
        <v>278</v>
      </c>
      <c r="J226" s="308" t="s">
        <v>1291</v>
      </c>
      <c r="K226" s="282" t="s">
        <v>125</v>
      </c>
      <c r="L226" s="280" t="s">
        <v>75</v>
      </c>
      <c r="M226" s="278" t="s">
        <v>2832</v>
      </c>
    </row>
    <row r="227" spans="1:13" ht="28.5">
      <c r="A227" s="278" t="str">
        <f t="shared" si="3"/>
        <v>Smelter ListG4</v>
      </c>
      <c r="B227" s="278" t="s">
        <v>1365</v>
      </c>
      <c r="C227" s="278" t="s">
        <v>1418</v>
      </c>
      <c r="D227" s="278" t="s">
        <v>538</v>
      </c>
      <c r="E227" s="244" t="s">
        <v>14863</v>
      </c>
      <c r="F227" s="278" t="s">
        <v>14607</v>
      </c>
      <c r="G227" s="278" t="s">
        <v>646</v>
      </c>
      <c r="H227" s="278" t="s">
        <v>450</v>
      </c>
      <c r="I227" s="278" t="s">
        <v>279</v>
      </c>
      <c r="J227" s="308" t="s">
        <v>1486</v>
      </c>
      <c r="K227" s="282" t="s">
        <v>126</v>
      </c>
      <c r="L227" s="280" t="s">
        <v>76</v>
      </c>
      <c r="M227" s="278" t="s">
        <v>2821</v>
      </c>
    </row>
    <row r="228" spans="1:13" ht="28.5">
      <c r="A228" s="278" t="str">
        <f t="shared" si="3"/>
        <v>Smelter ListAH5</v>
      </c>
      <c r="B228" s="278" t="s">
        <v>1365</v>
      </c>
      <c r="C228" s="278" t="s">
        <v>13300</v>
      </c>
      <c r="D228" s="278" t="s">
        <v>558</v>
      </c>
      <c r="E228" s="244" t="s">
        <v>14847</v>
      </c>
      <c r="F228" s="278" t="s">
        <v>14599</v>
      </c>
      <c r="G228" s="278" t="s">
        <v>633</v>
      </c>
      <c r="H228" s="278" t="s">
        <v>440</v>
      </c>
      <c r="I228" s="278" t="s">
        <v>260</v>
      </c>
      <c r="J228" s="278" t="s">
        <v>17</v>
      </c>
      <c r="K228" s="282" t="s">
        <v>295</v>
      </c>
      <c r="L228" s="280" t="s">
        <v>192</v>
      </c>
      <c r="M228" s="278" t="s">
        <v>2813</v>
      </c>
    </row>
    <row r="229" spans="1:13" ht="28.5">
      <c r="A229" s="278" t="str">
        <f t="shared" si="3"/>
        <v>Smelter ListAH6</v>
      </c>
      <c r="B229" s="278" t="s">
        <v>1365</v>
      </c>
      <c r="C229" s="278" t="s">
        <v>13301</v>
      </c>
      <c r="D229" s="278" t="s">
        <v>559</v>
      </c>
      <c r="E229" s="244" t="s">
        <v>14848</v>
      </c>
      <c r="F229" s="278" t="s">
        <v>14600</v>
      </c>
      <c r="G229" s="278" t="s">
        <v>634</v>
      </c>
      <c r="H229" s="278" t="s">
        <v>559</v>
      </c>
      <c r="I229" s="278" t="s">
        <v>261</v>
      </c>
      <c r="J229" s="278" t="s">
        <v>18</v>
      </c>
      <c r="K229" s="282" t="s">
        <v>559</v>
      </c>
      <c r="L229" s="280" t="s">
        <v>193</v>
      </c>
      <c r="M229" s="278" t="s">
        <v>2814</v>
      </c>
    </row>
    <row r="230" spans="1:13" ht="28.5">
      <c r="A230" s="278" t="str">
        <f t="shared" si="3"/>
        <v>Smelter ListAH7</v>
      </c>
      <c r="B230" s="278" t="s">
        <v>1365</v>
      </c>
      <c r="C230" s="278" t="s">
        <v>13302</v>
      </c>
      <c r="D230" s="278" t="s">
        <v>560</v>
      </c>
      <c r="E230" s="246" t="s">
        <v>14849</v>
      </c>
      <c r="F230" s="278" t="s">
        <v>14601</v>
      </c>
      <c r="G230" s="278" t="s">
        <v>635</v>
      </c>
      <c r="H230" s="278" t="s">
        <v>441</v>
      </c>
      <c r="I230" s="278" t="s">
        <v>262</v>
      </c>
      <c r="J230" s="278" t="s">
        <v>19</v>
      </c>
      <c r="K230" s="282" t="s">
        <v>296</v>
      </c>
      <c r="L230" s="280" t="s">
        <v>194</v>
      </c>
      <c r="M230" s="278" t="s">
        <v>2815</v>
      </c>
    </row>
    <row r="231" spans="1:13" ht="57">
      <c r="A231" s="278" t="str">
        <f t="shared" si="3"/>
        <v>CheckerA1</v>
      </c>
      <c r="B231" s="278" t="s">
        <v>1366</v>
      </c>
      <c r="C231" s="278" t="s">
        <v>722</v>
      </c>
      <c r="D231" s="278" t="s">
        <v>14254</v>
      </c>
      <c r="E231" s="244" t="s">
        <v>14877</v>
      </c>
      <c r="F231" s="278" t="s">
        <v>14620</v>
      </c>
      <c r="G231" s="278" t="s">
        <v>1264</v>
      </c>
      <c r="H231" s="278" t="s">
        <v>451</v>
      </c>
      <c r="I231" s="278" t="s">
        <v>280</v>
      </c>
      <c r="J231" s="308" t="s">
        <v>1502</v>
      </c>
      <c r="K231" s="282" t="s">
        <v>1265</v>
      </c>
      <c r="L231" s="280" t="s">
        <v>1449</v>
      </c>
      <c r="M231" s="278" t="s">
        <v>2833</v>
      </c>
    </row>
    <row r="232" spans="1:13">
      <c r="A232" s="278" t="str">
        <f t="shared" si="3"/>
        <v>CheckerD1</v>
      </c>
      <c r="B232" s="278" t="s">
        <v>1366</v>
      </c>
      <c r="C232" s="278" t="s">
        <v>1428</v>
      </c>
      <c r="D232" s="278" t="s">
        <v>1015</v>
      </c>
      <c r="E232" s="244" t="s">
        <v>14878</v>
      </c>
      <c r="F232" s="278" t="s">
        <v>14621</v>
      </c>
      <c r="G232" s="278" t="s">
        <v>1266</v>
      </c>
      <c r="H232" s="278" t="s">
        <v>1267</v>
      </c>
      <c r="I232" s="278" t="s">
        <v>281</v>
      </c>
      <c r="J232" s="278" t="s">
        <v>1503</v>
      </c>
      <c r="K232" s="282" t="s">
        <v>1268</v>
      </c>
      <c r="L232" s="280" t="s">
        <v>1450</v>
      </c>
      <c r="M232" s="278" t="s">
        <v>2834</v>
      </c>
    </row>
    <row r="233" spans="1:13">
      <c r="A233" s="278" t="str">
        <f t="shared" si="3"/>
        <v>CheckerA3</v>
      </c>
      <c r="B233" s="278" t="s">
        <v>1366</v>
      </c>
      <c r="C233" s="278" t="s">
        <v>724</v>
      </c>
      <c r="D233" s="278" t="s">
        <v>993</v>
      </c>
      <c r="E233" s="246" t="s">
        <v>14879</v>
      </c>
      <c r="F233" s="278" t="s">
        <v>14622</v>
      </c>
      <c r="G233" s="278" t="s">
        <v>1269</v>
      </c>
      <c r="H233" s="278" t="s">
        <v>1270</v>
      </c>
      <c r="I233" s="278" t="s">
        <v>1271</v>
      </c>
      <c r="J233" s="278" t="s">
        <v>1272</v>
      </c>
      <c r="K233" s="282" t="s">
        <v>1273</v>
      </c>
      <c r="L233" s="280" t="s">
        <v>1451</v>
      </c>
      <c r="M233" s="278" t="s">
        <v>2835</v>
      </c>
    </row>
    <row r="234" spans="1:13">
      <c r="A234" s="278" t="str">
        <f t="shared" si="3"/>
        <v>CheckerB3</v>
      </c>
      <c r="B234" s="278" t="s">
        <v>1366</v>
      </c>
      <c r="C234" s="278" t="s">
        <v>1065</v>
      </c>
      <c r="D234" s="278" t="s">
        <v>994</v>
      </c>
      <c r="E234" s="244" t="s">
        <v>14880</v>
      </c>
      <c r="F234" s="278" t="s">
        <v>14591</v>
      </c>
      <c r="G234" s="278" t="s">
        <v>1274</v>
      </c>
      <c r="H234" s="278" t="s">
        <v>1275</v>
      </c>
      <c r="I234" s="278" t="s">
        <v>1276</v>
      </c>
      <c r="J234" s="278" t="s">
        <v>1277</v>
      </c>
      <c r="K234" s="282" t="s">
        <v>1278</v>
      </c>
      <c r="L234" s="280" t="s">
        <v>1452</v>
      </c>
      <c r="M234" s="278" t="s">
        <v>2836</v>
      </c>
    </row>
    <row r="235" spans="1:13">
      <c r="A235" s="278" t="str">
        <f t="shared" si="3"/>
        <v>CheckerC3</v>
      </c>
      <c r="B235" s="278" t="s">
        <v>1366</v>
      </c>
      <c r="C235" s="278" t="s">
        <v>1086</v>
      </c>
      <c r="D235" s="278" t="s">
        <v>1012</v>
      </c>
      <c r="E235" s="244" t="s">
        <v>14881</v>
      </c>
      <c r="F235" s="278" t="s">
        <v>14623</v>
      </c>
      <c r="G235" s="278" t="s">
        <v>1279</v>
      </c>
      <c r="H235" s="278" t="s">
        <v>1280</v>
      </c>
      <c r="I235" s="278" t="s">
        <v>1281</v>
      </c>
      <c r="J235" s="278" t="s">
        <v>1282</v>
      </c>
      <c r="K235" s="282" t="s">
        <v>1281</v>
      </c>
      <c r="L235" s="280" t="s">
        <v>1453</v>
      </c>
      <c r="M235" s="278" t="s">
        <v>2837</v>
      </c>
    </row>
    <row r="236" spans="1:13">
      <c r="A236" s="278" t="str">
        <f t="shared" si="3"/>
        <v>CheckerD3</v>
      </c>
      <c r="B236" s="278" t="s">
        <v>1366</v>
      </c>
      <c r="C236" s="278" t="s">
        <v>1429</v>
      </c>
      <c r="D236" s="278" t="s">
        <v>1013</v>
      </c>
      <c r="E236" s="244" t="s">
        <v>14882</v>
      </c>
      <c r="F236" s="278" t="s">
        <v>14624</v>
      </c>
      <c r="G236" s="278" t="s">
        <v>923</v>
      </c>
      <c r="H236" s="278" t="s">
        <v>924</v>
      </c>
      <c r="I236" s="278" t="s">
        <v>282</v>
      </c>
      <c r="J236" s="278" t="s">
        <v>932</v>
      </c>
      <c r="K236" s="282" t="s">
        <v>925</v>
      </c>
      <c r="L236" s="280" t="s">
        <v>15055</v>
      </c>
      <c r="M236" s="278" t="s">
        <v>2838</v>
      </c>
    </row>
    <row r="237" spans="1:13" s="225" customFormat="1" ht="32.25" customHeight="1">
      <c r="A237" s="278" t="s">
        <v>1598</v>
      </c>
      <c r="B237" s="278" t="s">
        <v>1366</v>
      </c>
      <c r="C237" s="278" t="s">
        <v>1597</v>
      </c>
      <c r="D237" s="278" t="s">
        <v>1599</v>
      </c>
      <c r="E237" s="244" t="s">
        <v>14883</v>
      </c>
      <c r="F237" s="278" t="s">
        <v>2522</v>
      </c>
      <c r="G237" s="278" t="s">
        <v>2523</v>
      </c>
      <c r="H237" s="278" t="s">
        <v>2524</v>
      </c>
      <c r="I237" s="278" t="s">
        <v>2525</v>
      </c>
      <c r="J237" s="278" t="s">
        <v>2526</v>
      </c>
      <c r="K237" s="279" t="s">
        <v>2527</v>
      </c>
      <c r="L237" s="307" t="s">
        <v>2528</v>
      </c>
      <c r="M237" s="278" t="s">
        <v>2839</v>
      </c>
    </row>
    <row r="238" spans="1:13" s="225" customFormat="1" ht="32.25" customHeight="1">
      <c r="A238" s="278" t="str">
        <f t="shared" si="3"/>
        <v>CheckerB63</v>
      </c>
      <c r="B238" s="278" t="s">
        <v>1366</v>
      </c>
      <c r="C238" s="278" t="s">
        <v>2123</v>
      </c>
      <c r="D238" s="278" t="s">
        <v>1599</v>
      </c>
      <c r="E238" s="244" t="s">
        <v>14883</v>
      </c>
      <c r="F238" s="278" t="s">
        <v>2522</v>
      </c>
      <c r="G238" s="278" t="s">
        <v>2523</v>
      </c>
      <c r="H238" s="278" t="s">
        <v>2524</v>
      </c>
      <c r="I238" s="278" t="s">
        <v>2525</v>
      </c>
      <c r="J238" s="278" t="s">
        <v>2526</v>
      </c>
      <c r="K238" s="279" t="s">
        <v>2527</v>
      </c>
      <c r="L238" s="307" t="s">
        <v>2528</v>
      </c>
      <c r="M238" s="278" t="s">
        <v>2839</v>
      </c>
    </row>
    <row r="239" spans="1:13" s="225" customFormat="1" ht="32.25" customHeight="1">
      <c r="A239" s="278" t="str">
        <f t="shared" si="3"/>
        <v>CheckerB64</v>
      </c>
      <c r="B239" s="278" t="s">
        <v>1366</v>
      </c>
      <c r="C239" s="278" t="s">
        <v>2124</v>
      </c>
      <c r="D239" s="278" t="s">
        <v>1599</v>
      </c>
      <c r="E239" s="244" t="s">
        <v>14883</v>
      </c>
      <c r="F239" s="278" t="s">
        <v>2522</v>
      </c>
      <c r="G239" s="278" t="s">
        <v>2523</v>
      </c>
      <c r="H239" s="278" t="s">
        <v>2524</v>
      </c>
      <c r="I239" s="278" t="s">
        <v>2525</v>
      </c>
      <c r="J239" s="278" t="s">
        <v>2526</v>
      </c>
      <c r="K239" s="279" t="s">
        <v>2527</v>
      </c>
      <c r="L239" s="307" t="s">
        <v>2528</v>
      </c>
      <c r="M239" s="278" t="s">
        <v>2839</v>
      </c>
    </row>
    <row r="240" spans="1:13" s="225" customFormat="1" ht="32.25" customHeight="1">
      <c r="A240" s="278" t="str">
        <f t="shared" si="3"/>
        <v>CheckerB65</v>
      </c>
      <c r="B240" s="278" t="s">
        <v>1366</v>
      </c>
      <c r="C240" s="278" t="s">
        <v>2125</v>
      </c>
      <c r="D240" s="278" t="s">
        <v>1599</v>
      </c>
      <c r="E240" s="244" t="s">
        <v>14883</v>
      </c>
      <c r="F240" s="278" t="s">
        <v>2522</v>
      </c>
      <c r="G240" s="278" t="s">
        <v>2523</v>
      </c>
      <c r="H240" s="278" t="s">
        <v>2524</v>
      </c>
      <c r="I240" s="278" t="s">
        <v>2525</v>
      </c>
      <c r="J240" s="278" t="s">
        <v>2526</v>
      </c>
      <c r="K240" s="279" t="s">
        <v>2527</v>
      </c>
      <c r="L240" s="307" t="s">
        <v>2528</v>
      </c>
      <c r="M240" s="278" t="s">
        <v>2839</v>
      </c>
    </row>
    <row r="241" spans="1:13" s="225" customFormat="1" ht="32.25" customHeight="1">
      <c r="A241" s="278" t="s">
        <v>1619</v>
      </c>
      <c r="B241" s="278" t="s">
        <v>1366</v>
      </c>
      <c r="C241" s="278" t="s">
        <v>1618</v>
      </c>
      <c r="D241" s="278" t="s">
        <v>1620</v>
      </c>
      <c r="E241" s="244" t="s">
        <v>2154</v>
      </c>
      <c r="F241" s="278" t="s">
        <v>2155</v>
      </c>
      <c r="G241" s="278" t="s">
        <v>2156</v>
      </c>
      <c r="H241" s="278" t="s">
        <v>2157</v>
      </c>
      <c r="I241" s="278" t="s">
        <v>2158</v>
      </c>
      <c r="J241" s="278" t="s">
        <v>2159</v>
      </c>
      <c r="K241" s="346" t="s">
        <v>15487</v>
      </c>
      <c r="L241" s="307" t="s">
        <v>2160</v>
      </c>
      <c r="M241" s="283" t="s">
        <v>3121</v>
      </c>
    </row>
    <row r="242" spans="1:13" s="225" customFormat="1" ht="28.5">
      <c r="A242" s="278" t="s">
        <v>1600</v>
      </c>
      <c r="B242" s="278" t="s">
        <v>1366</v>
      </c>
      <c r="C242" s="278" t="s">
        <v>1421</v>
      </c>
      <c r="D242" s="278" t="s">
        <v>1760</v>
      </c>
      <c r="E242" s="244" t="s">
        <v>14884</v>
      </c>
      <c r="F242" s="278" t="s">
        <v>2161</v>
      </c>
      <c r="G242" s="278" t="s">
        <v>2162</v>
      </c>
      <c r="H242" s="278" t="s">
        <v>2163</v>
      </c>
      <c r="I242" s="278" t="s">
        <v>2164</v>
      </c>
      <c r="J242" s="278" t="s">
        <v>2165</v>
      </c>
      <c r="K242" s="279" t="s">
        <v>2166</v>
      </c>
      <c r="L242" s="307" t="s">
        <v>2167</v>
      </c>
      <c r="M242" s="278" t="s">
        <v>2840</v>
      </c>
    </row>
    <row r="243" spans="1:13" s="225" customFormat="1" ht="42.75">
      <c r="A243" s="278" t="s">
        <v>1621</v>
      </c>
      <c r="B243" s="278" t="s">
        <v>1366</v>
      </c>
      <c r="C243" s="278" t="s">
        <v>1601</v>
      </c>
      <c r="D243" s="278" t="s">
        <v>1759</v>
      </c>
      <c r="E243" s="244" t="s">
        <v>14885</v>
      </c>
      <c r="F243" s="278" t="s">
        <v>2168</v>
      </c>
      <c r="G243" s="278" t="s">
        <v>2169</v>
      </c>
      <c r="H243" s="278" t="s">
        <v>2170</v>
      </c>
      <c r="I243" s="278" t="s">
        <v>2171</v>
      </c>
      <c r="J243" s="278" t="s">
        <v>2172</v>
      </c>
      <c r="K243" s="279" t="s">
        <v>2173</v>
      </c>
      <c r="L243" s="307" t="s">
        <v>2174</v>
      </c>
      <c r="M243" s="278" t="s">
        <v>2841</v>
      </c>
    </row>
    <row r="244" spans="1:13" s="225" customFormat="1" ht="28.5">
      <c r="A244" s="278" t="s">
        <v>1694</v>
      </c>
      <c r="B244" s="278" t="s">
        <v>1366</v>
      </c>
      <c r="C244" s="278" t="s">
        <v>1602</v>
      </c>
      <c r="D244" s="278" t="s">
        <v>1765</v>
      </c>
      <c r="E244" s="244" t="s">
        <v>14886</v>
      </c>
      <c r="F244" s="278" t="s">
        <v>2175</v>
      </c>
      <c r="G244" s="278" t="s">
        <v>2176</v>
      </c>
      <c r="H244" s="278" t="s">
        <v>2177</v>
      </c>
      <c r="I244" s="278" t="s">
        <v>2178</v>
      </c>
      <c r="J244" s="278" t="s">
        <v>2179</v>
      </c>
      <c r="K244" s="279" t="s">
        <v>2180</v>
      </c>
      <c r="L244" s="307" t="s">
        <v>2181</v>
      </c>
      <c r="M244" s="278" t="s">
        <v>2842</v>
      </c>
    </row>
    <row r="245" spans="1:13" s="225" customFormat="1" ht="28.5">
      <c r="A245" s="278" t="s">
        <v>1695</v>
      </c>
      <c r="B245" s="278" t="s">
        <v>1366</v>
      </c>
      <c r="C245" s="278" t="s">
        <v>1603</v>
      </c>
      <c r="D245" s="278" t="s">
        <v>1669</v>
      </c>
      <c r="E245" s="244" t="s">
        <v>14887</v>
      </c>
      <c r="F245" s="278" t="s">
        <v>2182</v>
      </c>
      <c r="G245" s="278" t="s">
        <v>2183</v>
      </c>
      <c r="H245" s="278" t="s">
        <v>2184</v>
      </c>
      <c r="I245" s="278" t="s">
        <v>2185</v>
      </c>
      <c r="J245" s="278" t="s">
        <v>2186</v>
      </c>
      <c r="K245" s="279" t="s">
        <v>2187</v>
      </c>
      <c r="L245" s="307" t="s">
        <v>2188</v>
      </c>
      <c r="M245" s="278" t="s">
        <v>2843</v>
      </c>
    </row>
    <row r="246" spans="1:13" s="225" customFormat="1" ht="42.75">
      <c r="A246" s="278" t="s">
        <v>1710</v>
      </c>
      <c r="B246" s="278" t="s">
        <v>1366</v>
      </c>
      <c r="C246" s="278" t="s">
        <v>1604</v>
      </c>
      <c r="D246" s="278" t="s">
        <v>3114</v>
      </c>
      <c r="E246" s="244" t="s">
        <v>14888</v>
      </c>
      <c r="F246" s="278" t="s">
        <v>3125</v>
      </c>
      <c r="G246" s="278" t="s">
        <v>3127</v>
      </c>
      <c r="H246" s="278" t="s">
        <v>3132</v>
      </c>
      <c r="I246" s="278" t="s">
        <v>3135</v>
      </c>
      <c r="J246" s="278" t="s">
        <v>3140</v>
      </c>
      <c r="K246" s="279" t="s">
        <v>3143</v>
      </c>
      <c r="L246" s="307" t="s">
        <v>3148</v>
      </c>
      <c r="M246" s="283" t="s">
        <v>3151</v>
      </c>
    </row>
    <row r="247" spans="1:13" s="225" customFormat="1" ht="28.5">
      <c r="A247" s="278" t="s">
        <v>1711</v>
      </c>
      <c r="B247" s="278" t="s">
        <v>1366</v>
      </c>
      <c r="C247" s="278" t="s">
        <v>1605</v>
      </c>
      <c r="D247" s="278" t="s">
        <v>1670</v>
      </c>
      <c r="E247" s="244" t="s">
        <v>14889</v>
      </c>
      <c r="F247" s="278" t="s">
        <v>2189</v>
      </c>
      <c r="G247" s="278" t="s">
        <v>2190</v>
      </c>
      <c r="H247" s="278" t="s">
        <v>2191</v>
      </c>
      <c r="I247" s="278" t="s">
        <v>2192</v>
      </c>
      <c r="J247" s="278" t="s">
        <v>2193</v>
      </c>
      <c r="K247" s="279" t="s">
        <v>2194</v>
      </c>
      <c r="L247" s="307" t="s">
        <v>2195</v>
      </c>
      <c r="M247" s="278" t="s">
        <v>2844</v>
      </c>
    </row>
    <row r="248" spans="1:13" s="225" customFormat="1" ht="42.75">
      <c r="A248" s="278" t="s">
        <v>1712</v>
      </c>
      <c r="B248" s="278" t="s">
        <v>1366</v>
      </c>
      <c r="C248" s="278" t="s">
        <v>1606</v>
      </c>
      <c r="D248" s="278" t="s">
        <v>1671</v>
      </c>
      <c r="E248" s="244" t="s">
        <v>14890</v>
      </c>
      <c r="F248" s="278" t="s">
        <v>2196</v>
      </c>
      <c r="G248" s="278" t="s">
        <v>2197</v>
      </c>
      <c r="H248" s="278" t="s">
        <v>2198</v>
      </c>
      <c r="I248" s="278" t="s">
        <v>2199</v>
      </c>
      <c r="J248" s="278" t="s">
        <v>2200</v>
      </c>
      <c r="K248" s="279" t="s">
        <v>2201</v>
      </c>
      <c r="L248" s="307" t="s">
        <v>2202</v>
      </c>
      <c r="M248" s="278" t="s">
        <v>2845</v>
      </c>
    </row>
    <row r="249" spans="1:13" s="225" customFormat="1" ht="57">
      <c r="A249" s="278" t="s">
        <v>1713</v>
      </c>
      <c r="B249" s="278" t="s">
        <v>1366</v>
      </c>
      <c r="C249" s="278" t="s">
        <v>1607</v>
      </c>
      <c r="D249" s="278" t="s">
        <v>1672</v>
      </c>
      <c r="E249" s="244" t="s">
        <v>14891</v>
      </c>
      <c r="F249" s="278" t="s">
        <v>3124</v>
      </c>
      <c r="G249" s="278" t="s">
        <v>3128</v>
      </c>
      <c r="H249" s="278" t="s">
        <v>3131</v>
      </c>
      <c r="I249" s="278" t="s">
        <v>3136</v>
      </c>
      <c r="J249" s="278" t="s">
        <v>3139</v>
      </c>
      <c r="K249" s="279" t="s">
        <v>3144</v>
      </c>
      <c r="L249" s="307" t="s">
        <v>3147</v>
      </c>
      <c r="M249" s="283" t="s">
        <v>3152</v>
      </c>
    </row>
    <row r="250" spans="1:13" s="225" customFormat="1" ht="42.75">
      <c r="A250" s="278" t="s">
        <v>1714</v>
      </c>
      <c r="B250" s="278" t="s">
        <v>1366</v>
      </c>
      <c r="C250" s="278" t="s">
        <v>1608</v>
      </c>
      <c r="D250" s="278" t="s">
        <v>1673</v>
      </c>
      <c r="E250" s="244" t="s">
        <v>14892</v>
      </c>
      <c r="F250" s="278" t="s">
        <v>2203</v>
      </c>
      <c r="G250" s="278" t="s">
        <v>2204</v>
      </c>
      <c r="H250" s="278" t="s">
        <v>2205</v>
      </c>
      <c r="I250" s="278" t="s">
        <v>2206</v>
      </c>
      <c r="J250" s="278" t="s">
        <v>2207</v>
      </c>
      <c r="K250" s="279" t="s">
        <v>2208</v>
      </c>
      <c r="L250" s="307" t="s">
        <v>2209</v>
      </c>
      <c r="M250" s="278" t="s">
        <v>2846</v>
      </c>
    </row>
    <row r="251" spans="1:13" s="225" customFormat="1" ht="42.75">
      <c r="A251" s="278" t="s">
        <v>1715</v>
      </c>
      <c r="B251" s="278" t="s">
        <v>1366</v>
      </c>
      <c r="C251" s="278" t="s">
        <v>1609</v>
      </c>
      <c r="D251" s="278" t="s">
        <v>1637</v>
      </c>
      <c r="E251" s="244" t="s">
        <v>14893</v>
      </c>
      <c r="F251" s="278" t="s">
        <v>2210</v>
      </c>
      <c r="G251" s="278" t="s">
        <v>2211</v>
      </c>
      <c r="H251" s="278" t="s">
        <v>2212</v>
      </c>
      <c r="I251" s="278" t="s">
        <v>2213</v>
      </c>
      <c r="J251" s="278" t="s">
        <v>2214</v>
      </c>
      <c r="K251" s="279" t="s">
        <v>2215</v>
      </c>
      <c r="L251" s="307" t="s">
        <v>2216</v>
      </c>
      <c r="M251" s="278" t="s">
        <v>2847</v>
      </c>
    </row>
    <row r="252" spans="1:13" s="225" customFormat="1" ht="42.75">
      <c r="A252" s="278" t="s">
        <v>1716</v>
      </c>
      <c r="B252" s="278" t="s">
        <v>1366</v>
      </c>
      <c r="C252" s="278" t="s">
        <v>1610</v>
      </c>
      <c r="D252" s="278" t="s">
        <v>1761</v>
      </c>
      <c r="E252" s="244" t="s">
        <v>14894</v>
      </c>
      <c r="F252" s="278" t="s">
        <v>2217</v>
      </c>
      <c r="G252" s="278" t="s">
        <v>2218</v>
      </c>
      <c r="H252" s="278" t="s">
        <v>2219</v>
      </c>
      <c r="I252" s="278" t="s">
        <v>2220</v>
      </c>
      <c r="J252" s="278" t="s">
        <v>2221</v>
      </c>
      <c r="K252" s="279" t="s">
        <v>2222</v>
      </c>
      <c r="L252" s="307" t="s">
        <v>2223</v>
      </c>
      <c r="M252" s="278" t="s">
        <v>2848</v>
      </c>
    </row>
    <row r="253" spans="1:13" s="225" customFormat="1" ht="42.75">
      <c r="A253" s="278" t="s">
        <v>1717</v>
      </c>
      <c r="B253" s="278" t="s">
        <v>1366</v>
      </c>
      <c r="C253" s="278" t="s">
        <v>1611</v>
      </c>
      <c r="D253" s="278" t="s">
        <v>1762</v>
      </c>
      <c r="E253" s="244" t="s">
        <v>14895</v>
      </c>
      <c r="F253" s="278" t="s">
        <v>2224</v>
      </c>
      <c r="G253" s="278" t="s">
        <v>2225</v>
      </c>
      <c r="H253" s="278" t="s">
        <v>2226</v>
      </c>
      <c r="I253" s="278" t="s">
        <v>2227</v>
      </c>
      <c r="J253" s="278" t="s">
        <v>2228</v>
      </c>
      <c r="K253" s="279" t="s">
        <v>2229</v>
      </c>
      <c r="L253" s="307" t="s">
        <v>2230</v>
      </c>
      <c r="M253" s="278" t="s">
        <v>2849</v>
      </c>
    </row>
    <row r="254" spans="1:13" s="225" customFormat="1" ht="42.75">
      <c r="A254" s="278" t="s">
        <v>1718</v>
      </c>
      <c r="B254" s="278" t="s">
        <v>1366</v>
      </c>
      <c r="C254" s="278" t="s">
        <v>1612</v>
      </c>
      <c r="D254" s="278" t="s">
        <v>1763</v>
      </c>
      <c r="E254" s="244" t="s">
        <v>14896</v>
      </c>
      <c r="F254" s="278" t="s">
        <v>2231</v>
      </c>
      <c r="G254" s="278" t="s">
        <v>2232</v>
      </c>
      <c r="H254" s="278" t="s">
        <v>2233</v>
      </c>
      <c r="I254" s="278" t="s">
        <v>2234</v>
      </c>
      <c r="J254" s="278" t="s">
        <v>2235</v>
      </c>
      <c r="K254" s="279" t="s">
        <v>2236</v>
      </c>
      <c r="L254" s="307" t="s">
        <v>2237</v>
      </c>
      <c r="M254" s="278" t="s">
        <v>2850</v>
      </c>
    </row>
    <row r="255" spans="1:13" s="225" customFormat="1" ht="42.75">
      <c r="A255" s="278" t="s">
        <v>1719</v>
      </c>
      <c r="B255" s="278" t="s">
        <v>1366</v>
      </c>
      <c r="C255" s="278" t="s">
        <v>1613</v>
      </c>
      <c r="D255" s="278" t="s">
        <v>1764</v>
      </c>
      <c r="E255" s="244" t="s">
        <v>14897</v>
      </c>
      <c r="F255" s="278" t="s">
        <v>2238</v>
      </c>
      <c r="G255" s="278" t="s">
        <v>2239</v>
      </c>
      <c r="H255" s="278" t="s">
        <v>2240</v>
      </c>
      <c r="I255" s="278" t="s">
        <v>2241</v>
      </c>
      <c r="J255" s="278" t="s">
        <v>2242</v>
      </c>
      <c r="K255" s="279" t="s">
        <v>2243</v>
      </c>
      <c r="L255" s="307" t="s">
        <v>2244</v>
      </c>
      <c r="M255" s="278" t="s">
        <v>2851</v>
      </c>
    </row>
    <row r="256" spans="1:13" s="225" customFormat="1" ht="57">
      <c r="A256" s="278" t="s">
        <v>1720</v>
      </c>
      <c r="B256" s="278" t="s">
        <v>1366</v>
      </c>
      <c r="C256" s="278" t="s">
        <v>1614</v>
      </c>
      <c r="D256" s="278" t="s">
        <v>1638</v>
      </c>
      <c r="E256" s="244" t="s">
        <v>14898</v>
      </c>
      <c r="F256" s="278" t="s">
        <v>2245</v>
      </c>
      <c r="G256" s="278" t="s">
        <v>2246</v>
      </c>
      <c r="H256" s="278" t="s">
        <v>2247</v>
      </c>
      <c r="I256" s="278" t="s">
        <v>2248</v>
      </c>
      <c r="J256" s="278" t="s">
        <v>2249</v>
      </c>
      <c r="K256" s="279" t="s">
        <v>2250</v>
      </c>
      <c r="L256" s="307" t="s">
        <v>2251</v>
      </c>
      <c r="M256" s="278" t="s">
        <v>2852</v>
      </c>
    </row>
    <row r="257" spans="1:13" s="225" customFormat="1" ht="57">
      <c r="A257" s="278" t="s">
        <v>1721</v>
      </c>
      <c r="B257" s="278" t="s">
        <v>1366</v>
      </c>
      <c r="C257" s="278" t="s">
        <v>1615</v>
      </c>
      <c r="D257" s="278" t="s">
        <v>1639</v>
      </c>
      <c r="E257" s="244" t="s">
        <v>14899</v>
      </c>
      <c r="F257" s="278" t="s">
        <v>2252</v>
      </c>
      <c r="G257" s="278" t="s">
        <v>2253</v>
      </c>
      <c r="H257" s="278" t="s">
        <v>2254</v>
      </c>
      <c r="I257" s="278" t="s">
        <v>2255</v>
      </c>
      <c r="J257" s="278" t="s">
        <v>2256</v>
      </c>
      <c r="K257" s="279" t="s">
        <v>2257</v>
      </c>
      <c r="L257" s="307" t="s">
        <v>2258</v>
      </c>
      <c r="M257" s="278" t="s">
        <v>2853</v>
      </c>
    </row>
    <row r="258" spans="1:13" s="225" customFormat="1" ht="57">
      <c r="A258" s="278" t="s">
        <v>1722</v>
      </c>
      <c r="B258" s="278" t="s">
        <v>1366</v>
      </c>
      <c r="C258" s="278" t="s">
        <v>1616</v>
      </c>
      <c r="D258" s="278" t="s">
        <v>1640</v>
      </c>
      <c r="E258" s="244" t="s">
        <v>14900</v>
      </c>
      <c r="F258" s="278" t="s">
        <v>2259</v>
      </c>
      <c r="G258" s="278" t="s">
        <v>2260</v>
      </c>
      <c r="H258" s="278" t="s">
        <v>2261</v>
      </c>
      <c r="I258" s="278" t="s">
        <v>2262</v>
      </c>
      <c r="J258" s="278" t="s">
        <v>2263</v>
      </c>
      <c r="K258" s="279" t="s">
        <v>2264</v>
      </c>
      <c r="L258" s="307" t="s">
        <v>2265</v>
      </c>
      <c r="M258" s="278" t="s">
        <v>2854</v>
      </c>
    </row>
    <row r="259" spans="1:13" s="225" customFormat="1" ht="57">
      <c r="A259" s="278" t="s">
        <v>1723</v>
      </c>
      <c r="B259" s="278" t="s">
        <v>1366</v>
      </c>
      <c r="C259" s="278" t="s">
        <v>1668</v>
      </c>
      <c r="D259" s="278" t="s">
        <v>1641</v>
      </c>
      <c r="E259" s="244" t="s">
        <v>14901</v>
      </c>
      <c r="F259" s="278" t="s">
        <v>2266</v>
      </c>
      <c r="G259" s="278" t="s">
        <v>2267</v>
      </c>
      <c r="H259" s="278" t="s">
        <v>2268</v>
      </c>
      <c r="I259" s="278" t="s">
        <v>2269</v>
      </c>
      <c r="J259" s="278" t="s">
        <v>2270</v>
      </c>
      <c r="K259" s="279" t="s">
        <v>2271</v>
      </c>
      <c r="L259" s="307" t="s">
        <v>2272</v>
      </c>
      <c r="M259" s="278" t="s">
        <v>2855</v>
      </c>
    </row>
    <row r="260" spans="1:13" s="225" customFormat="1" ht="71.25">
      <c r="A260" s="278" t="s">
        <v>1724</v>
      </c>
      <c r="B260" s="278" t="s">
        <v>1366</v>
      </c>
      <c r="C260" s="278" t="s">
        <v>1674</v>
      </c>
      <c r="D260" s="278" t="s">
        <v>1642</v>
      </c>
      <c r="E260" s="244" t="s">
        <v>14902</v>
      </c>
      <c r="F260" s="278" t="s">
        <v>2273</v>
      </c>
      <c r="G260" s="278" t="s">
        <v>2274</v>
      </c>
      <c r="H260" s="278" t="s">
        <v>2275</v>
      </c>
      <c r="I260" s="278" t="s">
        <v>2276</v>
      </c>
      <c r="J260" s="278" t="s">
        <v>2277</v>
      </c>
      <c r="K260" s="279" t="s">
        <v>2278</v>
      </c>
      <c r="L260" s="307" t="s">
        <v>2279</v>
      </c>
      <c r="M260" s="278" t="s">
        <v>2856</v>
      </c>
    </row>
    <row r="261" spans="1:13" s="225" customFormat="1" ht="71.25">
      <c r="A261" s="278" t="s">
        <v>1725</v>
      </c>
      <c r="B261" s="278" t="s">
        <v>1366</v>
      </c>
      <c r="C261" s="278" t="s">
        <v>1675</v>
      </c>
      <c r="D261" s="278" t="s">
        <v>1643</v>
      </c>
      <c r="E261" s="244" t="s">
        <v>14903</v>
      </c>
      <c r="F261" s="278" t="s">
        <v>2280</v>
      </c>
      <c r="G261" s="278" t="s">
        <v>2281</v>
      </c>
      <c r="H261" s="278" t="s">
        <v>2282</v>
      </c>
      <c r="I261" s="278" t="s">
        <v>2283</v>
      </c>
      <c r="J261" s="278" t="s">
        <v>2284</v>
      </c>
      <c r="K261" s="279" t="s">
        <v>2285</v>
      </c>
      <c r="L261" s="307" t="s">
        <v>2286</v>
      </c>
      <c r="M261" s="278" t="s">
        <v>2857</v>
      </c>
    </row>
    <row r="262" spans="1:13" s="225" customFormat="1" ht="71.25">
      <c r="A262" s="278" t="s">
        <v>1726</v>
      </c>
      <c r="B262" s="278" t="s">
        <v>1366</v>
      </c>
      <c r="C262" s="278" t="s">
        <v>1676</v>
      </c>
      <c r="D262" s="278" t="s">
        <v>1644</v>
      </c>
      <c r="E262" s="244" t="s">
        <v>14904</v>
      </c>
      <c r="F262" s="278" t="s">
        <v>2287</v>
      </c>
      <c r="G262" s="278" t="s">
        <v>2288</v>
      </c>
      <c r="H262" s="278" t="s">
        <v>2289</v>
      </c>
      <c r="I262" s="278" t="s">
        <v>2290</v>
      </c>
      <c r="J262" s="278" t="s">
        <v>2291</v>
      </c>
      <c r="K262" s="279" t="s">
        <v>2292</v>
      </c>
      <c r="L262" s="307" t="s">
        <v>2293</v>
      </c>
      <c r="M262" s="278" t="s">
        <v>2858</v>
      </c>
    </row>
    <row r="263" spans="1:13" s="225" customFormat="1" ht="71.25">
      <c r="A263" s="278" t="s">
        <v>1727</v>
      </c>
      <c r="B263" s="278" t="s">
        <v>1366</v>
      </c>
      <c r="C263" s="278" t="s">
        <v>1677</v>
      </c>
      <c r="D263" s="278" t="s">
        <v>1645</v>
      </c>
      <c r="E263" s="244" t="s">
        <v>14905</v>
      </c>
      <c r="F263" s="278" t="s">
        <v>2294</v>
      </c>
      <c r="G263" s="278" t="s">
        <v>2295</v>
      </c>
      <c r="H263" s="278" t="s">
        <v>2296</v>
      </c>
      <c r="I263" s="278" t="s">
        <v>2297</v>
      </c>
      <c r="J263" s="278" t="s">
        <v>2298</v>
      </c>
      <c r="K263" s="279" t="s">
        <v>2299</v>
      </c>
      <c r="L263" s="307" t="s">
        <v>2300</v>
      </c>
      <c r="M263" s="278" t="s">
        <v>2859</v>
      </c>
    </row>
    <row r="264" spans="1:13" s="225" customFormat="1" ht="71.25">
      <c r="A264" s="278" t="s">
        <v>1728</v>
      </c>
      <c r="B264" s="278" t="s">
        <v>1366</v>
      </c>
      <c r="C264" s="278" t="s">
        <v>1678</v>
      </c>
      <c r="D264" s="278" t="s">
        <v>1646</v>
      </c>
      <c r="E264" s="244" t="s">
        <v>14906</v>
      </c>
      <c r="F264" s="278" t="s">
        <v>2301</v>
      </c>
      <c r="G264" s="278" t="s">
        <v>2302</v>
      </c>
      <c r="H264" s="278" t="s">
        <v>2303</v>
      </c>
      <c r="I264" s="278" t="s">
        <v>2304</v>
      </c>
      <c r="J264" s="278" t="s">
        <v>2305</v>
      </c>
      <c r="K264" s="279" t="s">
        <v>2306</v>
      </c>
      <c r="L264" s="307" t="s">
        <v>2307</v>
      </c>
      <c r="M264" s="278" t="s">
        <v>2860</v>
      </c>
    </row>
    <row r="265" spans="1:13" s="225" customFormat="1" ht="71.25">
      <c r="A265" s="278" t="s">
        <v>1729</v>
      </c>
      <c r="B265" s="278" t="s">
        <v>1366</v>
      </c>
      <c r="C265" s="336" t="s">
        <v>1679</v>
      </c>
      <c r="D265" s="336" t="s">
        <v>1647</v>
      </c>
      <c r="E265" s="244" t="s">
        <v>14907</v>
      </c>
      <c r="F265" s="336" t="s">
        <v>2308</v>
      </c>
      <c r="G265" s="336" t="s">
        <v>2309</v>
      </c>
      <c r="H265" s="336" t="s">
        <v>2310</v>
      </c>
      <c r="I265" s="336" t="s">
        <v>2311</v>
      </c>
      <c r="J265" s="336" t="s">
        <v>2312</v>
      </c>
      <c r="K265" s="279" t="s">
        <v>2313</v>
      </c>
      <c r="L265" s="337" t="s">
        <v>2314</v>
      </c>
      <c r="M265" s="336" t="s">
        <v>2861</v>
      </c>
    </row>
    <row r="266" spans="1:13" s="225" customFormat="1" ht="71.25">
      <c r="A266" s="278" t="s">
        <v>1730</v>
      </c>
      <c r="B266" s="278" t="s">
        <v>1366</v>
      </c>
      <c r="C266" s="336" t="s">
        <v>1680</v>
      </c>
      <c r="D266" s="278" t="s">
        <v>1648</v>
      </c>
      <c r="E266" s="244" t="s">
        <v>14908</v>
      </c>
      <c r="F266" s="278" t="s">
        <v>2315</v>
      </c>
      <c r="G266" s="278" t="s">
        <v>2316</v>
      </c>
      <c r="H266" s="278" t="s">
        <v>2317</v>
      </c>
      <c r="I266" s="278" t="s">
        <v>2318</v>
      </c>
      <c r="J266" s="278" t="s">
        <v>2319</v>
      </c>
      <c r="K266" s="279" t="s">
        <v>2320</v>
      </c>
      <c r="L266" s="307" t="s">
        <v>2321</v>
      </c>
      <c r="M266" s="278" t="s">
        <v>2862</v>
      </c>
    </row>
    <row r="267" spans="1:13" s="225" customFormat="1" ht="71.25">
      <c r="A267" s="278" t="s">
        <v>1731</v>
      </c>
      <c r="B267" s="278" t="s">
        <v>1366</v>
      </c>
      <c r="C267" s="278" t="s">
        <v>1681</v>
      </c>
      <c r="D267" s="278" t="s">
        <v>1649</v>
      </c>
      <c r="E267" s="244" t="s">
        <v>14909</v>
      </c>
      <c r="F267" s="278" t="s">
        <v>2322</v>
      </c>
      <c r="G267" s="278" t="s">
        <v>2323</v>
      </c>
      <c r="H267" s="278" t="s">
        <v>2324</v>
      </c>
      <c r="I267" s="278" t="s">
        <v>2325</v>
      </c>
      <c r="J267" s="278" t="s">
        <v>2326</v>
      </c>
      <c r="K267" s="279" t="s">
        <v>2327</v>
      </c>
      <c r="L267" s="307" t="s">
        <v>2328</v>
      </c>
      <c r="M267" s="278" t="s">
        <v>2863</v>
      </c>
    </row>
    <row r="268" spans="1:13" s="225" customFormat="1" ht="57">
      <c r="A268" s="278" t="s">
        <v>1732</v>
      </c>
      <c r="B268" s="278" t="s">
        <v>1366</v>
      </c>
      <c r="C268" s="278" t="s">
        <v>1682</v>
      </c>
      <c r="D268" s="278" t="s">
        <v>1378</v>
      </c>
      <c r="E268" s="244" t="s">
        <v>14910</v>
      </c>
      <c r="F268" s="278" t="s">
        <v>2329</v>
      </c>
      <c r="G268" s="278" t="s">
        <v>2330</v>
      </c>
      <c r="H268" s="278" t="s">
        <v>2331</v>
      </c>
      <c r="I268" s="278" t="s">
        <v>2332</v>
      </c>
      <c r="J268" s="278" t="s">
        <v>2333</v>
      </c>
      <c r="K268" s="279" t="s">
        <v>2334</v>
      </c>
      <c r="L268" s="307" t="s">
        <v>2335</v>
      </c>
      <c r="M268" s="278" t="s">
        <v>2864</v>
      </c>
    </row>
    <row r="269" spans="1:13" s="225" customFormat="1" ht="57">
      <c r="A269" s="278" t="s">
        <v>1733</v>
      </c>
      <c r="B269" s="278" t="s">
        <v>1366</v>
      </c>
      <c r="C269" s="278" t="s">
        <v>1683</v>
      </c>
      <c r="D269" s="278" t="s">
        <v>1379</v>
      </c>
      <c r="E269" s="244" t="s">
        <v>14911</v>
      </c>
      <c r="F269" s="278" t="s">
        <v>2336</v>
      </c>
      <c r="G269" s="278" t="s">
        <v>2337</v>
      </c>
      <c r="H269" s="278" t="s">
        <v>2338</v>
      </c>
      <c r="I269" s="278" t="s">
        <v>2339</v>
      </c>
      <c r="J269" s="278" t="s">
        <v>2340</v>
      </c>
      <c r="K269" s="279" t="s">
        <v>2341</v>
      </c>
      <c r="L269" s="307" t="s">
        <v>2342</v>
      </c>
      <c r="M269" s="278" t="s">
        <v>2865</v>
      </c>
    </row>
    <row r="270" spans="1:13" s="225" customFormat="1" ht="57">
      <c r="A270" s="278" t="s">
        <v>1734</v>
      </c>
      <c r="B270" s="278" t="s">
        <v>1366</v>
      </c>
      <c r="C270" s="278" t="s">
        <v>1684</v>
      </c>
      <c r="D270" s="278" t="s">
        <v>1380</v>
      </c>
      <c r="E270" s="244" t="s">
        <v>14912</v>
      </c>
      <c r="F270" s="278" t="s">
        <v>2343</v>
      </c>
      <c r="G270" s="278" t="s">
        <v>2344</v>
      </c>
      <c r="H270" s="278" t="s">
        <v>2345</v>
      </c>
      <c r="I270" s="278" t="s">
        <v>2346</v>
      </c>
      <c r="J270" s="278" t="s">
        <v>2347</v>
      </c>
      <c r="K270" s="279" t="s">
        <v>2348</v>
      </c>
      <c r="L270" s="307" t="s">
        <v>2349</v>
      </c>
      <c r="M270" s="278" t="s">
        <v>2866</v>
      </c>
    </row>
    <row r="271" spans="1:13" s="225" customFormat="1" ht="57">
      <c r="A271" s="278" t="s">
        <v>1735</v>
      </c>
      <c r="B271" s="278" t="s">
        <v>1366</v>
      </c>
      <c r="C271" s="278" t="s">
        <v>1685</v>
      </c>
      <c r="D271" s="278" t="s">
        <v>1381</v>
      </c>
      <c r="E271" s="244" t="s">
        <v>14913</v>
      </c>
      <c r="F271" s="278" t="s">
        <v>2350</v>
      </c>
      <c r="G271" s="278" t="s">
        <v>2351</v>
      </c>
      <c r="H271" s="278" t="s">
        <v>2352</v>
      </c>
      <c r="I271" s="278" t="s">
        <v>2353</v>
      </c>
      <c r="J271" s="278" t="s">
        <v>2354</v>
      </c>
      <c r="K271" s="279" t="s">
        <v>2355</v>
      </c>
      <c r="L271" s="307" t="s">
        <v>2356</v>
      </c>
      <c r="M271" s="278" t="s">
        <v>2867</v>
      </c>
    </row>
    <row r="272" spans="1:13" s="225" customFormat="1" ht="57">
      <c r="A272" s="278" t="s">
        <v>1736</v>
      </c>
      <c r="B272" s="278" t="s">
        <v>1366</v>
      </c>
      <c r="C272" s="278" t="s">
        <v>1686</v>
      </c>
      <c r="D272" s="278" t="s">
        <v>1650</v>
      </c>
      <c r="E272" s="244" t="s">
        <v>14914</v>
      </c>
      <c r="F272" s="278" t="s">
        <v>2357</v>
      </c>
      <c r="G272" s="278" t="s">
        <v>2358</v>
      </c>
      <c r="H272" s="278" t="s">
        <v>2359</v>
      </c>
      <c r="I272" s="278" t="s">
        <v>2360</v>
      </c>
      <c r="J272" s="278" t="s">
        <v>2361</v>
      </c>
      <c r="K272" s="279" t="s">
        <v>2362</v>
      </c>
      <c r="L272" s="307" t="s">
        <v>2363</v>
      </c>
      <c r="M272" s="278" t="s">
        <v>2868</v>
      </c>
    </row>
    <row r="273" spans="1:13" s="225" customFormat="1" ht="57">
      <c r="A273" s="278" t="s">
        <v>1737</v>
      </c>
      <c r="B273" s="278" t="s">
        <v>1366</v>
      </c>
      <c r="C273" s="278" t="s">
        <v>1687</v>
      </c>
      <c r="D273" s="278" t="s">
        <v>1651</v>
      </c>
      <c r="E273" s="244" t="s">
        <v>14915</v>
      </c>
      <c r="F273" s="278" t="s">
        <v>2364</v>
      </c>
      <c r="G273" s="278" t="s">
        <v>2365</v>
      </c>
      <c r="H273" s="278" t="s">
        <v>2366</v>
      </c>
      <c r="I273" s="278" t="s">
        <v>2367</v>
      </c>
      <c r="J273" s="278" t="s">
        <v>2368</v>
      </c>
      <c r="K273" s="279" t="s">
        <v>2369</v>
      </c>
      <c r="L273" s="307" t="s">
        <v>2370</v>
      </c>
      <c r="M273" s="278" t="s">
        <v>2869</v>
      </c>
    </row>
    <row r="274" spans="1:13" s="225" customFormat="1" ht="57">
      <c r="A274" s="278" t="s">
        <v>1738</v>
      </c>
      <c r="B274" s="278" t="s">
        <v>1366</v>
      </c>
      <c r="C274" s="278" t="s">
        <v>1688</v>
      </c>
      <c r="D274" s="278" t="s">
        <v>1652</v>
      </c>
      <c r="E274" s="244" t="s">
        <v>14916</v>
      </c>
      <c r="F274" s="278" t="s">
        <v>2371</v>
      </c>
      <c r="G274" s="278" t="s">
        <v>2372</v>
      </c>
      <c r="H274" s="278" t="s">
        <v>2373</v>
      </c>
      <c r="I274" s="278" t="s">
        <v>2374</v>
      </c>
      <c r="J274" s="278" t="s">
        <v>2375</v>
      </c>
      <c r="K274" s="279" t="s">
        <v>2376</v>
      </c>
      <c r="L274" s="307" t="s">
        <v>2377</v>
      </c>
      <c r="M274" s="278" t="s">
        <v>2870</v>
      </c>
    </row>
    <row r="275" spans="1:13" s="225" customFormat="1" ht="57">
      <c r="A275" s="278" t="s">
        <v>1739</v>
      </c>
      <c r="B275" s="278" t="s">
        <v>1366</v>
      </c>
      <c r="C275" s="278" t="s">
        <v>1689</v>
      </c>
      <c r="D275" s="278" t="s">
        <v>1653</v>
      </c>
      <c r="E275" s="244" t="s">
        <v>14917</v>
      </c>
      <c r="F275" s="278" t="s">
        <v>2378</v>
      </c>
      <c r="G275" s="278" t="s">
        <v>2379</v>
      </c>
      <c r="H275" s="278" t="s">
        <v>2380</v>
      </c>
      <c r="I275" s="278" t="s">
        <v>2381</v>
      </c>
      <c r="J275" s="278" t="s">
        <v>2382</v>
      </c>
      <c r="K275" s="279" t="s">
        <v>2383</v>
      </c>
      <c r="L275" s="307" t="s">
        <v>2384</v>
      </c>
      <c r="M275" s="278" t="s">
        <v>2871</v>
      </c>
    </row>
    <row r="276" spans="1:13" s="225" customFormat="1" ht="42.75">
      <c r="A276" s="278" t="s">
        <v>1740</v>
      </c>
      <c r="B276" s="278" t="s">
        <v>1366</v>
      </c>
      <c r="C276" s="278" t="s">
        <v>1690</v>
      </c>
      <c r="D276" s="278" t="s">
        <v>1654</v>
      </c>
      <c r="E276" s="244" t="s">
        <v>14918</v>
      </c>
      <c r="F276" s="278" t="s">
        <v>2385</v>
      </c>
      <c r="G276" s="278" t="s">
        <v>2386</v>
      </c>
      <c r="H276" s="278" t="s">
        <v>2387</v>
      </c>
      <c r="I276" s="278" t="s">
        <v>2388</v>
      </c>
      <c r="J276" s="278" t="s">
        <v>2389</v>
      </c>
      <c r="K276" s="279" t="s">
        <v>2390</v>
      </c>
      <c r="L276" s="307" t="s">
        <v>2391</v>
      </c>
      <c r="M276" s="278" t="s">
        <v>2872</v>
      </c>
    </row>
    <row r="277" spans="1:13" s="225" customFormat="1" ht="42.75">
      <c r="A277" s="278" t="s">
        <v>1741</v>
      </c>
      <c r="B277" s="278" t="s">
        <v>1366</v>
      </c>
      <c r="C277" s="278" t="s">
        <v>1691</v>
      </c>
      <c r="D277" s="278" t="s">
        <v>1655</v>
      </c>
      <c r="E277" s="244" t="s">
        <v>14919</v>
      </c>
      <c r="F277" s="278" t="s">
        <v>2392</v>
      </c>
      <c r="G277" s="278" t="s">
        <v>2393</v>
      </c>
      <c r="H277" s="278" t="s">
        <v>2394</v>
      </c>
      <c r="I277" s="278" t="s">
        <v>2395</v>
      </c>
      <c r="J277" s="278" t="s">
        <v>2396</v>
      </c>
      <c r="K277" s="279" t="s">
        <v>2397</v>
      </c>
      <c r="L277" s="307" t="s">
        <v>2398</v>
      </c>
      <c r="M277" s="278" t="s">
        <v>2873</v>
      </c>
    </row>
    <row r="278" spans="1:13" s="225" customFormat="1" ht="42.75">
      <c r="A278" s="278" t="s">
        <v>1742</v>
      </c>
      <c r="B278" s="278" t="s">
        <v>1366</v>
      </c>
      <c r="C278" s="278" t="s">
        <v>1692</v>
      </c>
      <c r="D278" s="278" t="s">
        <v>1656</v>
      </c>
      <c r="E278" s="244" t="s">
        <v>14920</v>
      </c>
      <c r="F278" s="278" t="s">
        <v>2399</v>
      </c>
      <c r="G278" s="278" t="s">
        <v>2400</v>
      </c>
      <c r="H278" s="278" t="s">
        <v>2401</v>
      </c>
      <c r="I278" s="278" t="s">
        <v>2402</v>
      </c>
      <c r="J278" s="278" t="s">
        <v>2403</v>
      </c>
      <c r="K278" s="279" t="s">
        <v>2404</v>
      </c>
      <c r="L278" s="307" t="s">
        <v>2405</v>
      </c>
      <c r="M278" s="278" t="s">
        <v>2874</v>
      </c>
    </row>
    <row r="279" spans="1:13" s="225" customFormat="1" ht="42.75">
      <c r="A279" s="278" t="s">
        <v>1743</v>
      </c>
      <c r="B279" s="278" t="s">
        <v>1366</v>
      </c>
      <c r="C279" s="278" t="s">
        <v>1693</v>
      </c>
      <c r="D279" s="278" t="s">
        <v>1657</v>
      </c>
      <c r="E279" s="244" t="s">
        <v>14921</v>
      </c>
      <c r="F279" s="278" t="s">
        <v>2406</v>
      </c>
      <c r="G279" s="278" t="s">
        <v>2407</v>
      </c>
      <c r="H279" s="278" t="s">
        <v>2408</v>
      </c>
      <c r="I279" s="278" t="s">
        <v>2409</v>
      </c>
      <c r="J279" s="278" t="s">
        <v>2410</v>
      </c>
      <c r="K279" s="279" t="s">
        <v>2411</v>
      </c>
      <c r="L279" s="307" t="s">
        <v>2412</v>
      </c>
      <c r="M279" s="278" t="s">
        <v>2875</v>
      </c>
    </row>
    <row r="280" spans="1:13" s="225" customFormat="1" ht="57">
      <c r="A280" s="278" t="s">
        <v>1744</v>
      </c>
      <c r="B280" s="278" t="s">
        <v>1366</v>
      </c>
      <c r="C280" s="278" t="s">
        <v>1697</v>
      </c>
      <c r="D280" s="278" t="s">
        <v>1696</v>
      </c>
      <c r="E280" s="244" t="s">
        <v>14922</v>
      </c>
      <c r="F280" s="278" t="s">
        <v>2413</v>
      </c>
      <c r="G280" s="278" t="s">
        <v>2414</v>
      </c>
      <c r="H280" s="278" t="s">
        <v>2415</v>
      </c>
      <c r="I280" s="278" t="s">
        <v>2416</v>
      </c>
      <c r="J280" s="278" t="s">
        <v>2417</v>
      </c>
      <c r="K280" s="279" t="s">
        <v>2418</v>
      </c>
      <c r="L280" s="307" t="s">
        <v>2419</v>
      </c>
      <c r="M280" s="278" t="s">
        <v>2876</v>
      </c>
    </row>
    <row r="281" spans="1:13" s="225" customFormat="1" ht="71.25">
      <c r="A281" s="278" t="s">
        <v>1745</v>
      </c>
      <c r="B281" s="278" t="s">
        <v>1366</v>
      </c>
      <c r="C281" s="278" t="s">
        <v>1698</v>
      </c>
      <c r="D281" s="278" t="s">
        <v>1659</v>
      </c>
      <c r="E281" s="244" t="s">
        <v>14923</v>
      </c>
      <c r="F281" s="278" t="s">
        <v>2420</v>
      </c>
      <c r="G281" s="278" t="s">
        <v>2421</v>
      </c>
      <c r="H281" s="278" t="s">
        <v>2422</v>
      </c>
      <c r="I281" s="278" t="s">
        <v>2423</v>
      </c>
      <c r="J281" s="278" t="s">
        <v>2424</v>
      </c>
      <c r="K281" s="279" t="s">
        <v>2425</v>
      </c>
      <c r="L281" s="307" t="s">
        <v>2426</v>
      </c>
      <c r="M281" s="278" t="s">
        <v>2877</v>
      </c>
    </row>
    <row r="282" spans="1:13" s="225" customFormat="1" ht="57">
      <c r="A282" s="278" t="s">
        <v>1746</v>
      </c>
      <c r="B282" s="278" t="s">
        <v>1366</v>
      </c>
      <c r="C282" s="278" t="s">
        <v>1699</v>
      </c>
      <c r="D282" s="278" t="s">
        <v>1766</v>
      </c>
      <c r="E282" s="244" t="s">
        <v>14924</v>
      </c>
      <c r="F282" s="278" t="s">
        <v>2427</v>
      </c>
      <c r="G282" s="278" t="s">
        <v>2428</v>
      </c>
      <c r="H282" s="278" t="s">
        <v>2429</v>
      </c>
      <c r="I282" s="278" t="s">
        <v>2430</v>
      </c>
      <c r="J282" s="278" t="s">
        <v>2431</v>
      </c>
      <c r="K282" s="279" t="s">
        <v>2432</v>
      </c>
      <c r="L282" s="307" t="s">
        <v>2433</v>
      </c>
      <c r="M282" s="278" t="s">
        <v>2878</v>
      </c>
    </row>
    <row r="283" spans="1:13" s="225" customFormat="1" ht="57">
      <c r="A283" s="278" t="s">
        <v>1747</v>
      </c>
      <c r="B283" s="278" t="s">
        <v>1366</v>
      </c>
      <c r="C283" s="278" t="s">
        <v>1700</v>
      </c>
      <c r="D283" s="278" t="s">
        <v>1660</v>
      </c>
      <c r="E283" s="244" t="s">
        <v>14925</v>
      </c>
      <c r="F283" s="278" t="s">
        <v>2434</v>
      </c>
      <c r="G283" s="278" t="s">
        <v>2435</v>
      </c>
      <c r="H283" s="278" t="s">
        <v>2436</v>
      </c>
      <c r="I283" s="278" t="s">
        <v>2437</v>
      </c>
      <c r="J283" s="278" t="s">
        <v>2438</v>
      </c>
      <c r="K283" s="279" t="s">
        <v>2439</v>
      </c>
      <c r="L283" s="307" t="s">
        <v>2440</v>
      </c>
      <c r="M283" s="278" t="s">
        <v>2879</v>
      </c>
    </row>
    <row r="284" spans="1:13" s="225" customFormat="1" ht="85.5">
      <c r="A284" s="278" t="s">
        <v>1748</v>
      </c>
      <c r="B284" s="278" t="s">
        <v>1366</v>
      </c>
      <c r="C284" s="278" t="s">
        <v>1701</v>
      </c>
      <c r="D284" s="278" t="s">
        <v>14286</v>
      </c>
      <c r="E284" s="244" t="s">
        <v>14926</v>
      </c>
      <c r="F284" s="278" t="s">
        <v>14696</v>
      </c>
      <c r="G284" s="278" t="s">
        <v>14482</v>
      </c>
      <c r="H284" s="278" t="s">
        <v>2441</v>
      </c>
      <c r="I284" s="278" t="s">
        <v>15095</v>
      </c>
      <c r="J284" s="278" t="s">
        <v>15081</v>
      </c>
      <c r="K284" s="279" t="s">
        <v>14461</v>
      </c>
      <c r="L284" s="307" t="s">
        <v>15056</v>
      </c>
      <c r="M284" s="283" t="s">
        <v>14970</v>
      </c>
    </row>
    <row r="285" spans="1:13" s="225" customFormat="1" ht="57">
      <c r="A285" s="278" t="s">
        <v>1749</v>
      </c>
      <c r="B285" s="278" t="s">
        <v>1366</v>
      </c>
      <c r="C285" s="278" t="s">
        <v>1702</v>
      </c>
      <c r="D285" s="278" t="s">
        <v>1658</v>
      </c>
      <c r="E285" s="244" t="s">
        <v>14927</v>
      </c>
      <c r="F285" s="278" t="s">
        <v>2442</v>
      </c>
      <c r="G285" s="278" t="s">
        <v>2443</v>
      </c>
      <c r="H285" s="278" t="s">
        <v>2444</v>
      </c>
      <c r="I285" s="278" t="s">
        <v>2445</v>
      </c>
      <c r="J285" s="278" t="s">
        <v>2446</v>
      </c>
      <c r="K285" s="279" t="s">
        <v>2447</v>
      </c>
      <c r="L285" s="307" t="s">
        <v>2448</v>
      </c>
      <c r="M285" s="278" t="s">
        <v>2880</v>
      </c>
    </row>
    <row r="286" spans="1:13" s="225" customFormat="1" ht="57">
      <c r="A286" s="278" t="s">
        <v>1750</v>
      </c>
      <c r="B286" s="278" t="s">
        <v>1366</v>
      </c>
      <c r="C286" s="278" t="s">
        <v>1703</v>
      </c>
      <c r="D286" s="278" t="s">
        <v>1661</v>
      </c>
      <c r="E286" s="244" t="s">
        <v>14928</v>
      </c>
      <c r="F286" s="278" t="s">
        <v>2449</v>
      </c>
      <c r="G286" s="278" t="s">
        <v>2450</v>
      </c>
      <c r="H286" s="278" t="s">
        <v>2451</v>
      </c>
      <c r="I286" s="278" t="s">
        <v>2452</v>
      </c>
      <c r="J286" s="278" t="s">
        <v>2453</v>
      </c>
      <c r="K286" s="279" t="s">
        <v>2454</v>
      </c>
      <c r="L286" s="307" t="s">
        <v>2455</v>
      </c>
      <c r="M286" s="278" t="s">
        <v>2881</v>
      </c>
    </row>
    <row r="287" spans="1:13" s="225" customFormat="1" ht="42.75">
      <c r="A287" s="278" t="s">
        <v>1751</v>
      </c>
      <c r="B287" s="278" t="s">
        <v>1366</v>
      </c>
      <c r="C287" s="278" t="s">
        <v>1704</v>
      </c>
      <c r="D287" s="278" t="s">
        <v>1662</v>
      </c>
      <c r="E287" s="244" t="s">
        <v>14929</v>
      </c>
      <c r="F287" s="278" t="s">
        <v>2456</v>
      </c>
      <c r="G287" s="278" t="s">
        <v>2457</v>
      </c>
      <c r="H287" s="278" t="s">
        <v>2458</v>
      </c>
      <c r="I287" s="278" t="s">
        <v>2459</v>
      </c>
      <c r="J287" s="278" t="s">
        <v>2460</v>
      </c>
      <c r="K287" s="279" t="s">
        <v>2461</v>
      </c>
      <c r="L287" s="307" t="s">
        <v>2462</v>
      </c>
      <c r="M287" s="278" t="s">
        <v>2882</v>
      </c>
    </row>
    <row r="288" spans="1:13" s="225" customFormat="1" ht="57">
      <c r="A288" s="278" t="s">
        <v>1752</v>
      </c>
      <c r="B288" s="278" t="s">
        <v>1366</v>
      </c>
      <c r="C288" s="278" t="s">
        <v>1705</v>
      </c>
      <c r="D288" s="278" t="s">
        <v>1663</v>
      </c>
      <c r="E288" s="244" t="s">
        <v>14930</v>
      </c>
      <c r="F288" s="278" t="s">
        <v>2463</v>
      </c>
      <c r="G288" s="278" t="s">
        <v>2464</v>
      </c>
      <c r="H288" s="278" t="s">
        <v>2465</v>
      </c>
      <c r="I288" s="278" t="s">
        <v>2466</v>
      </c>
      <c r="J288" s="278" t="s">
        <v>2467</v>
      </c>
      <c r="K288" s="279" t="s">
        <v>2468</v>
      </c>
      <c r="L288" s="307" t="s">
        <v>2469</v>
      </c>
      <c r="M288" s="278" t="s">
        <v>2883</v>
      </c>
    </row>
    <row r="289" spans="1:13" s="225" customFormat="1" ht="57">
      <c r="A289" s="278" t="s">
        <v>1753</v>
      </c>
      <c r="B289" s="278" t="s">
        <v>1366</v>
      </c>
      <c r="C289" s="278" t="s">
        <v>1706</v>
      </c>
      <c r="D289" s="278" t="s">
        <v>1664</v>
      </c>
      <c r="E289" s="244" t="s">
        <v>14931</v>
      </c>
      <c r="F289" s="278" t="s">
        <v>2470</v>
      </c>
      <c r="G289" s="278" t="s">
        <v>2471</v>
      </c>
      <c r="H289" s="278" t="s">
        <v>2472</v>
      </c>
      <c r="I289" s="278" t="s">
        <v>2473</v>
      </c>
      <c r="J289" s="278" t="s">
        <v>2474</v>
      </c>
      <c r="K289" s="279" t="s">
        <v>2475</v>
      </c>
      <c r="L289" s="307" t="s">
        <v>2476</v>
      </c>
      <c r="M289" s="278" t="s">
        <v>2884</v>
      </c>
    </row>
    <row r="290" spans="1:13" s="225" customFormat="1" ht="42.75">
      <c r="A290" s="278" t="s">
        <v>1754</v>
      </c>
      <c r="B290" s="278" t="s">
        <v>1366</v>
      </c>
      <c r="C290" s="278" t="s">
        <v>1707</v>
      </c>
      <c r="D290" s="278" t="s">
        <v>1665</v>
      </c>
      <c r="E290" s="244" t="s">
        <v>14932</v>
      </c>
      <c r="F290" s="278" t="s">
        <v>2477</v>
      </c>
      <c r="G290" s="278" t="s">
        <v>2478</v>
      </c>
      <c r="H290" s="278" t="s">
        <v>2479</v>
      </c>
      <c r="I290" s="278" t="s">
        <v>2480</v>
      </c>
      <c r="J290" s="278" t="s">
        <v>2481</v>
      </c>
      <c r="K290" s="279" t="s">
        <v>2482</v>
      </c>
      <c r="L290" s="307" t="s">
        <v>2483</v>
      </c>
      <c r="M290" s="278" t="s">
        <v>2885</v>
      </c>
    </row>
    <row r="291" spans="1:13" s="225" customFormat="1" ht="60" customHeight="1">
      <c r="A291" s="278" t="s">
        <v>1755</v>
      </c>
      <c r="B291" s="278" t="s">
        <v>1366</v>
      </c>
      <c r="C291" s="278" t="s">
        <v>1708</v>
      </c>
      <c r="D291" s="278" t="s">
        <v>1667</v>
      </c>
      <c r="E291" s="244" t="s">
        <v>14933</v>
      </c>
      <c r="F291" s="278" t="s">
        <v>2484</v>
      </c>
      <c r="G291" s="278" t="s">
        <v>2485</v>
      </c>
      <c r="H291" s="278" t="s">
        <v>2486</v>
      </c>
      <c r="I291" s="278" t="s">
        <v>2487</v>
      </c>
      <c r="J291" s="278" t="s">
        <v>2488</v>
      </c>
      <c r="K291" s="279" t="s">
        <v>2489</v>
      </c>
      <c r="L291" s="307" t="s">
        <v>2490</v>
      </c>
      <c r="M291" s="278" t="s">
        <v>2886</v>
      </c>
    </row>
    <row r="292" spans="1:13" s="225" customFormat="1" ht="60" customHeight="1">
      <c r="A292" s="278"/>
      <c r="B292" s="278"/>
      <c r="C292" s="278"/>
      <c r="D292" s="278" t="s">
        <v>1666</v>
      </c>
      <c r="E292" s="244" t="s">
        <v>14934</v>
      </c>
      <c r="F292" s="278" t="s">
        <v>2491</v>
      </c>
      <c r="G292" s="278" t="s">
        <v>2492</v>
      </c>
      <c r="H292" s="278" t="s">
        <v>2493</v>
      </c>
      <c r="I292" s="278" t="s">
        <v>2494</v>
      </c>
      <c r="J292" s="278" t="s">
        <v>2495</v>
      </c>
      <c r="K292" s="279" t="s">
        <v>2496</v>
      </c>
      <c r="L292" s="307" t="s">
        <v>2497</v>
      </c>
      <c r="M292" s="278" t="s">
        <v>2887</v>
      </c>
    </row>
    <row r="293" spans="1:13" s="225" customFormat="1" ht="57">
      <c r="A293" s="278" t="s">
        <v>1756</v>
      </c>
      <c r="B293" s="278" t="s">
        <v>1366</v>
      </c>
      <c r="C293" s="278" t="s">
        <v>1709</v>
      </c>
      <c r="D293" s="338" t="s">
        <v>14029</v>
      </c>
      <c r="E293" s="244" t="s">
        <v>14935</v>
      </c>
      <c r="F293" s="278" t="s">
        <v>2498</v>
      </c>
      <c r="G293" s="296" t="s">
        <v>2602</v>
      </c>
      <c r="H293" s="278" t="s">
        <v>2499</v>
      </c>
      <c r="I293" s="278" t="s">
        <v>2500</v>
      </c>
      <c r="J293" s="278" t="s">
        <v>2501</v>
      </c>
      <c r="K293" s="279" t="s">
        <v>2502</v>
      </c>
      <c r="L293" s="307" t="s">
        <v>2503</v>
      </c>
      <c r="M293" s="278" t="s">
        <v>2888</v>
      </c>
    </row>
    <row r="294" spans="1:13" s="225" customFormat="1" ht="57">
      <c r="A294" s="278" t="s">
        <v>2120</v>
      </c>
      <c r="B294" s="278" t="s">
        <v>1366</v>
      </c>
      <c r="C294" s="278" t="s">
        <v>1772</v>
      </c>
      <c r="D294" s="338" t="s">
        <v>14032</v>
      </c>
      <c r="E294" s="244" t="s">
        <v>14936</v>
      </c>
      <c r="F294" s="278" t="s">
        <v>2504</v>
      </c>
      <c r="G294" s="296" t="s">
        <v>2603</v>
      </c>
      <c r="H294" s="278" t="s">
        <v>2505</v>
      </c>
      <c r="I294" s="278" t="s">
        <v>2506</v>
      </c>
      <c r="J294" s="278" t="s">
        <v>2507</v>
      </c>
      <c r="K294" s="279" t="s">
        <v>2508</v>
      </c>
      <c r="L294" s="307" t="s">
        <v>2509</v>
      </c>
      <c r="M294" s="278" t="s">
        <v>2889</v>
      </c>
    </row>
    <row r="295" spans="1:13" s="225" customFormat="1" ht="57">
      <c r="A295" s="278" t="s">
        <v>2121</v>
      </c>
      <c r="B295" s="278" t="s">
        <v>1366</v>
      </c>
      <c r="C295" s="278" t="s">
        <v>1773</v>
      </c>
      <c r="D295" s="338" t="s">
        <v>14031</v>
      </c>
      <c r="E295" s="244" t="s">
        <v>14937</v>
      </c>
      <c r="F295" s="278" t="s">
        <v>2510</v>
      </c>
      <c r="G295" s="296" t="s">
        <v>2605</v>
      </c>
      <c r="H295" s="278" t="s">
        <v>2511</v>
      </c>
      <c r="I295" s="278" t="s">
        <v>2512</v>
      </c>
      <c r="J295" s="278" t="s">
        <v>2513</v>
      </c>
      <c r="K295" s="279" t="s">
        <v>2514</v>
      </c>
      <c r="L295" s="307" t="s">
        <v>2515</v>
      </c>
      <c r="M295" s="278" t="s">
        <v>2890</v>
      </c>
    </row>
    <row r="296" spans="1:13" s="225" customFormat="1" ht="57">
      <c r="A296" s="278" t="s">
        <v>2122</v>
      </c>
      <c r="B296" s="278" t="s">
        <v>1366</v>
      </c>
      <c r="C296" s="278" t="s">
        <v>1774</v>
      </c>
      <c r="D296" s="338" t="s">
        <v>14030</v>
      </c>
      <c r="E296" s="244" t="s">
        <v>14938</v>
      </c>
      <c r="F296" s="278" t="s">
        <v>2516</v>
      </c>
      <c r="G296" s="296" t="s">
        <v>2604</v>
      </c>
      <c r="H296" s="278" t="s">
        <v>2517</v>
      </c>
      <c r="I296" s="278" t="s">
        <v>2518</v>
      </c>
      <c r="J296" s="278" t="s">
        <v>2519</v>
      </c>
      <c r="K296" s="279" t="s">
        <v>2520</v>
      </c>
      <c r="L296" s="307" t="s">
        <v>2521</v>
      </c>
      <c r="M296" s="278" t="s">
        <v>2891</v>
      </c>
    </row>
    <row r="297" spans="1:13" s="225" customFormat="1" ht="28.5">
      <c r="A297" s="278" t="str">
        <f t="shared" ref="A297:A305" si="4">B297&amp;C297</f>
        <v>CheckerL62</v>
      </c>
      <c r="B297" s="278" t="s">
        <v>1366</v>
      </c>
      <c r="C297" s="278" t="s">
        <v>2530</v>
      </c>
      <c r="D297" s="278" t="s">
        <v>13446</v>
      </c>
      <c r="E297" s="246" t="s">
        <v>14939</v>
      </c>
      <c r="F297" s="225" t="s">
        <v>14697</v>
      </c>
      <c r="G297" s="296" t="s">
        <v>2601</v>
      </c>
      <c r="H297" s="278" t="s">
        <v>2534</v>
      </c>
      <c r="I297" s="278" t="s">
        <v>2535</v>
      </c>
      <c r="J297" s="278" t="s">
        <v>2536</v>
      </c>
      <c r="K297" s="286" t="s">
        <v>2537</v>
      </c>
      <c r="L297" s="287" t="s">
        <v>2538</v>
      </c>
      <c r="M297" s="278" t="s">
        <v>2892</v>
      </c>
    </row>
    <row r="298" spans="1:13" s="225" customFormat="1" ht="28.5">
      <c r="A298" s="278" t="str">
        <f t="shared" si="4"/>
        <v>CheckerL63</v>
      </c>
      <c r="B298" s="278" t="s">
        <v>1366</v>
      </c>
      <c r="C298" s="278" t="s">
        <v>2531</v>
      </c>
      <c r="D298" s="278" t="s">
        <v>13446</v>
      </c>
      <c r="E298" s="246" t="s">
        <v>14939</v>
      </c>
      <c r="F298" s="225" t="s">
        <v>14697</v>
      </c>
      <c r="G298" s="296" t="s">
        <v>2601</v>
      </c>
      <c r="H298" s="278" t="s">
        <v>2534</v>
      </c>
      <c r="I298" s="278" t="s">
        <v>2535</v>
      </c>
      <c r="J298" s="278" t="s">
        <v>2536</v>
      </c>
      <c r="K298" s="286" t="s">
        <v>2537</v>
      </c>
      <c r="L298" s="287" t="s">
        <v>2538</v>
      </c>
      <c r="M298" s="278" t="s">
        <v>2892</v>
      </c>
    </row>
    <row r="299" spans="1:13" ht="28.5">
      <c r="A299" s="278" t="str">
        <f t="shared" si="4"/>
        <v>CheckerL64</v>
      </c>
      <c r="B299" s="278" t="s">
        <v>1366</v>
      </c>
      <c r="C299" s="278" t="s">
        <v>2532</v>
      </c>
      <c r="D299" s="278" t="s">
        <v>13446</v>
      </c>
      <c r="E299" s="246" t="s">
        <v>14939</v>
      </c>
      <c r="F299" s="225" t="s">
        <v>14697</v>
      </c>
      <c r="G299" s="296" t="s">
        <v>2601</v>
      </c>
      <c r="H299" s="278" t="s">
        <v>2534</v>
      </c>
      <c r="I299" s="278" t="s">
        <v>2535</v>
      </c>
      <c r="J299" s="278" t="s">
        <v>2536</v>
      </c>
      <c r="K299" s="286" t="s">
        <v>2537</v>
      </c>
      <c r="L299" s="287" t="s">
        <v>2538</v>
      </c>
      <c r="M299" s="278" t="s">
        <v>2892</v>
      </c>
    </row>
    <row r="300" spans="1:13" ht="28.5">
      <c r="A300" s="278" t="str">
        <f t="shared" si="4"/>
        <v>CheckerL65</v>
      </c>
      <c r="B300" s="278" t="s">
        <v>1366</v>
      </c>
      <c r="C300" s="278" t="s">
        <v>2533</v>
      </c>
      <c r="D300" s="278" t="s">
        <v>13446</v>
      </c>
      <c r="E300" s="246" t="s">
        <v>14939</v>
      </c>
      <c r="F300" s="225" t="s">
        <v>14697</v>
      </c>
      <c r="G300" s="296" t="s">
        <v>2601</v>
      </c>
      <c r="H300" s="278" t="s">
        <v>2534</v>
      </c>
      <c r="I300" s="278" t="s">
        <v>2535</v>
      </c>
      <c r="J300" s="278" t="s">
        <v>2536</v>
      </c>
      <c r="K300" s="286" t="s">
        <v>2537</v>
      </c>
      <c r="L300" s="287" t="s">
        <v>2538</v>
      </c>
      <c r="M300" s="278" t="s">
        <v>2892</v>
      </c>
    </row>
    <row r="301" spans="1:13" ht="42.75">
      <c r="A301" s="278" t="str">
        <f t="shared" si="4"/>
        <v>Product ListA1</v>
      </c>
      <c r="B301" s="278" t="s">
        <v>1430</v>
      </c>
      <c r="C301" s="278" t="s">
        <v>722</v>
      </c>
      <c r="D301" s="339" t="s">
        <v>740</v>
      </c>
      <c r="E301" s="244" t="s">
        <v>14940</v>
      </c>
      <c r="F301" s="278" t="s">
        <v>14625</v>
      </c>
      <c r="G301" s="278" t="s">
        <v>647</v>
      </c>
      <c r="H301" s="278" t="s">
        <v>452</v>
      </c>
      <c r="I301" s="278" t="s">
        <v>283</v>
      </c>
      <c r="J301" s="340" t="s">
        <v>1487</v>
      </c>
      <c r="K301" s="282" t="s">
        <v>127</v>
      </c>
      <c r="L301" s="280" t="s">
        <v>77</v>
      </c>
      <c r="M301" s="339" t="s">
        <v>2893</v>
      </c>
    </row>
    <row r="302" spans="1:13">
      <c r="A302" s="278" t="str">
        <f t="shared" si="4"/>
        <v>Product ListB5</v>
      </c>
      <c r="B302" s="278" t="s">
        <v>1430</v>
      </c>
      <c r="C302" s="278" t="s">
        <v>1067</v>
      </c>
      <c r="D302" s="339" t="s">
        <v>574</v>
      </c>
      <c r="E302" s="244" t="s">
        <v>14941</v>
      </c>
      <c r="F302" s="278" t="s">
        <v>14626</v>
      </c>
      <c r="G302" s="278" t="s">
        <v>648</v>
      </c>
      <c r="H302" s="278" t="s">
        <v>453</v>
      </c>
      <c r="I302" s="278" t="s">
        <v>284</v>
      </c>
      <c r="J302" s="339" t="s">
        <v>1283</v>
      </c>
      <c r="K302" s="282" t="s">
        <v>128</v>
      </c>
      <c r="L302" s="341" t="s">
        <v>78</v>
      </c>
      <c r="M302" s="339" t="s">
        <v>2894</v>
      </c>
    </row>
    <row r="303" spans="1:13" ht="28.5">
      <c r="A303" s="278" t="str">
        <f t="shared" si="4"/>
        <v>Product ListC5</v>
      </c>
      <c r="B303" s="278" t="s">
        <v>1430</v>
      </c>
      <c r="C303" s="278" t="s">
        <v>1088</v>
      </c>
      <c r="D303" s="339" t="s">
        <v>575</v>
      </c>
      <c r="E303" s="244" t="s">
        <v>14942</v>
      </c>
      <c r="F303" s="278" t="s">
        <v>14627</v>
      </c>
      <c r="G303" s="278" t="s">
        <v>649</v>
      </c>
      <c r="H303" s="278" t="s">
        <v>454</v>
      </c>
      <c r="I303" s="278" t="s">
        <v>285</v>
      </c>
      <c r="J303" s="339" t="s">
        <v>1055</v>
      </c>
      <c r="K303" s="282" t="s">
        <v>129</v>
      </c>
      <c r="L303" s="341" t="s">
        <v>79</v>
      </c>
      <c r="M303" s="339" t="s">
        <v>2895</v>
      </c>
    </row>
    <row r="304" spans="1:13" ht="28.5">
      <c r="A304" s="278" t="str">
        <f t="shared" si="4"/>
        <v>Product ListD5</v>
      </c>
      <c r="B304" s="278" t="s">
        <v>1430</v>
      </c>
      <c r="C304" s="278" t="s">
        <v>1431</v>
      </c>
      <c r="D304" s="339" t="s">
        <v>948</v>
      </c>
      <c r="E304" s="246" t="s">
        <v>15485</v>
      </c>
      <c r="F304" s="278" t="s">
        <v>14593</v>
      </c>
      <c r="G304" s="278" t="s">
        <v>1039</v>
      </c>
      <c r="H304" s="278" t="s">
        <v>1040</v>
      </c>
      <c r="I304" s="278" t="s">
        <v>1041</v>
      </c>
      <c r="J304" s="339" t="s">
        <v>1144</v>
      </c>
      <c r="K304" s="282" t="s">
        <v>1042</v>
      </c>
      <c r="L304" s="341" t="s">
        <v>519</v>
      </c>
      <c r="M304" s="339" t="s">
        <v>2807</v>
      </c>
    </row>
    <row r="305" spans="1:13" ht="28.5">
      <c r="A305" s="278" t="str">
        <f t="shared" si="4"/>
        <v>GeneralCpy</v>
      </c>
      <c r="B305" s="278" t="s">
        <v>556</v>
      </c>
      <c r="C305" s="278" t="s">
        <v>557</v>
      </c>
      <c r="D305" s="278" t="s">
        <v>15468</v>
      </c>
      <c r="E305" s="244" t="s">
        <v>15469</v>
      </c>
      <c r="F305" s="278" t="s">
        <v>15468</v>
      </c>
      <c r="G305" s="278" t="s">
        <v>15468</v>
      </c>
      <c r="H305" s="278" t="s">
        <v>15468</v>
      </c>
      <c r="I305" s="278" t="s">
        <v>15468</v>
      </c>
      <c r="J305" s="278" t="s">
        <v>15468</v>
      </c>
      <c r="K305" s="279" t="s">
        <v>15468</v>
      </c>
      <c r="L305" s="307" t="s">
        <v>15468</v>
      </c>
      <c r="M305" s="278" t="s">
        <v>15470</v>
      </c>
    </row>
    <row r="306" spans="1:13">
      <c r="A306" s="278" t="s">
        <v>1617</v>
      </c>
      <c r="B306" s="278" t="s">
        <v>556</v>
      </c>
      <c r="K306" s="279"/>
      <c r="L306" s="280"/>
      <c r="M306" s="278"/>
    </row>
    <row r="307" spans="1:13">
      <c r="K307" s="279"/>
      <c r="L307" s="280"/>
      <c r="M307" s="278"/>
    </row>
    <row r="308" spans="1:13" ht="85.5">
      <c r="A308" s="278" t="s">
        <v>948</v>
      </c>
      <c r="D308" s="278" t="s">
        <v>3122</v>
      </c>
      <c r="E308" s="244" t="s">
        <v>14943</v>
      </c>
      <c r="F308" s="278" t="s">
        <v>3123</v>
      </c>
      <c r="G308" s="278" t="s">
        <v>3129</v>
      </c>
      <c r="H308" s="278" t="s">
        <v>3130</v>
      </c>
      <c r="I308" s="278" t="s">
        <v>3137</v>
      </c>
      <c r="J308" s="278" t="s">
        <v>3138</v>
      </c>
      <c r="K308" s="279" t="s">
        <v>3145</v>
      </c>
      <c r="L308" s="280" t="s">
        <v>3146</v>
      </c>
      <c r="M308" s="278" t="s">
        <v>3153</v>
      </c>
    </row>
    <row r="309" spans="1:13" ht="28.5">
      <c r="A309" s="278" t="s">
        <v>948</v>
      </c>
      <c r="D309" s="278" t="s">
        <v>345</v>
      </c>
      <c r="E309" s="244" t="s">
        <v>14944</v>
      </c>
      <c r="F309" s="278" t="s">
        <v>354</v>
      </c>
      <c r="G309" s="342" t="s">
        <v>350</v>
      </c>
      <c r="H309" s="278" t="s">
        <v>141</v>
      </c>
      <c r="I309" s="278" t="s">
        <v>286</v>
      </c>
      <c r="J309" s="278" t="s">
        <v>1488</v>
      </c>
      <c r="K309" s="279" t="s">
        <v>134</v>
      </c>
      <c r="L309" s="343" t="s">
        <v>348</v>
      </c>
      <c r="M309" s="278" t="s">
        <v>2896</v>
      </c>
    </row>
    <row r="310" spans="1:13" ht="28.5">
      <c r="A310" s="278" t="s">
        <v>948</v>
      </c>
      <c r="D310" s="278" t="s">
        <v>346</v>
      </c>
      <c r="E310" s="244" t="s">
        <v>14945</v>
      </c>
      <c r="F310" s="278" t="s">
        <v>355</v>
      </c>
      <c r="G310" s="342" t="s">
        <v>351</v>
      </c>
      <c r="H310" s="278" t="s">
        <v>142</v>
      </c>
      <c r="I310" s="278" t="s">
        <v>287</v>
      </c>
      <c r="J310" s="278" t="s">
        <v>1504</v>
      </c>
      <c r="K310" s="279" t="s">
        <v>135</v>
      </c>
      <c r="L310" s="343" t="s">
        <v>347</v>
      </c>
      <c r="M310" s="278" t="s">
        <v>2897</v>
      </c>
    </row>
    <row r="311" spans="1:13" ht="71.25">
      <c r="A311" s="278" t="s">
        <v>948</v>
      </c>
      <c r="D311" s="278" t="s">
        <v>340</v>
      </c>
      <c r="E311" s="244" t="s">
        <v>14946</v>
      </c>
      <c r="F311" s="278" t="s">
        <v>341</v>
      </c>
      <c r="G311" s="342" t="s">
        <v>352</v>
      </c>
      <c r="H311" s="278" t="s">
        <v>143</v>
      </c>
      <c r="I311" s="278" t="s">
        <v>288</v>
      </c>
      <c r="J311" s="278" t="s">
        <v>342</v>
      </c>
      <c r="K311" s="279" t="s">
        <v>343</v>
      </c>
      <c r="L311" s="343" t="s">
        <v>344</v>
      </c>
      <c r="M311" s="278" t="s">
        <v>2898</v>
      </c>
    </row>
    <row r="312" spans="1:13" ht="28.5">
      <c r="A312" s="278" t="s">
        <v>948</v>
      </c>
      <c r="D312" s="278" t="s">
        <v>332</v>
      </c>
      <c r="E312" s="244" t="s">
        <v>14947</v>
      </c>
      <c r="F312" s="278" t="s">
        <v>356</v>
      </c>
      <c r="G312" s="342" t="s">
        <v>333</v>
      </c>
      <c r="H312" s="278" t="s">
        <v>144</v>
      </c>
      <c r="I312" s="278" t="s">
        <v>289</v>
      </c>
      <c r="J312" s="278" t="s">
        <v>1489</v>
      </c>
      <c r="K312" s="279" t="s">
        <v>138</v>
      </c>
      <c r="L312" s="343" t="s">
        <v>349</v>
      </c>
      <c r="M312" s="278" t="s">
        <v>2899</v>
      </c>
    </row>
    <row r="313" spans="1:13" ht="42.75">
      <c r="A313" s="278" t="s">
        <v>948</v>
      </c>
      <c r="D313" s="278" t="s">
        <v>334</v>
      </c>
      <c r="E313" s="244" t="s">
        <v>14948</v>
      </c>
      <c r="F313" s="278" t="s">
        <v>357</v>
      </c>
      <c r="G313" s="342" t="s">
        <v>335</v>
      </c>
      <c r="H313" s="278" t="s">
        <v>145</v>
      </c>
      <c r="I313" s="278" t="s">
        <v>290</v>
      </c>
      <c r="J313" s="278" t="s">
        <v>1490</v>
      </c>
      <c r="K313" s="279" t="s">
        <v>136</v>
      </c>
      <c r="L313" s="343" t="s">
        <v>336</v>
      </c>
      <c r="M313" s="278" t="s">
        <v>2900</v>
      </c>
    </row>
    <row r="314" spans="1:13" ht="99.75">
      <c r="A314" s="278" t="s">
        <v>948</v>
      </c>
      <c r="D314" s="278" t="s">
        <v>339</v>
      </c>
      <c r="E314" s="244" t="s">
        <v>14949</v>
      </c>
      <c r="F314" s="278" t="s">
        <v>358</v>
      </c>
      <c r="G314" s="342" t="s">
        <v>353</v>
      </c>
      <c r="H314" s="278" t="s">
        <v>337</v>
      </c>
      <c r="I314" s="278" t="s">
        <v>291</v>
      </c>
      <c r="J314" s="278" t="s">
        <v>1491</v>
      </c>
      <c r="K314" s="279" t="s">
        <v>137</v>
      </c>
      <c r="L314" s="343" t="s">
        <v>338</v>
      </c>
      <c r="M314" s="278" t="s">
        <v>2901</v>
      </c>
    </row>
    <row r="315" spans="1:13">
      <c r="K315" s="279"/>
    </row>
    <row r="316" spans="1:13">
      <c r="K316" s="279"/>
    </row>
    <row r="317" spans="1:13">
      <c r="K317" s="279"/>
    </row>
    <row r="318" spans="1:13">
      <c r="K318" s="279"/>
    </row>
    <row r="319" spans="1:13">
      <c r="K319" s="279"/>
    </row>
    <row r="320" spans="1:13">
      <c r="K320" s="279"/>
    </row>
    <row r="321" spans="11:11">
      <c r="K321" s="279"/>
    </row>
    <row r="322" spans="11:11">
      <c r="K322" s="279"/>
    </row>
    <row r="323" spans="11:11">
      <c r="K323" s="279"/>
    </row>
    <row r="324" spans="11:11">
      <c r="K324" s="279"/>
    </row>
    <row r="325" spans="11:11">
      <c r="K325" s="279"/>
    </row>
    <row r="326" spans="11:11">
      <c r="K326" s="279"/>
    </row>
    <row r="327" spans="11:11">
      <c r="K327" s="279"/>
    </row>
    <row r="328" spans="11:11">
      <c r="K328" s="279"/>
    </row>
    <row r="329" spans="11:11">
      <c r="K329" s="279"/>
    </row>
    <row r="330" spans="11:11">
      <c r="K330" s="279"/>
    </row>
    <row r="331" spans="11:11">
      <c r="K331" s="279"/>
    </row>
    <row r="332" spans="11:11">
      <c r="K332" s="279"/>
    </row>
    <row r="333" spans="11:11">
      <c r="K333" s="279"/>
    </row>
    <row r="334" spans="11:11">
      <c r="K334" s="279"/>
    </row>
    <row r="335" spans="11:11">
      <c r="K335" s="279"/>
    </row>
    <row r="336" spans="11:11">
      <c r="K336" s="279"/>
    </row>
    <row r="337" spans="11:11">
      <c r="K337" s="279"/>
    </row>
    <row r="338" spans="11:11">
      <c r="K338" s="279"/>
    </row>
    <row r="339" spans="11:11">
      <c r="K339" s="279"/>
    </row>
    <row r="340" spans="11:11">
      <c r="K340" s="279"/>
    </row>
    <row r="341" spans="11:11">
      <c r="K341" s="279"/>
    </row>
    <row r="342" spans="11:11">
      <c r="K342" s="279"/>
    </row>
    <row r="343" spans="11:11">
      <c r="K343" s="279"/>
    </row>
    <row r="344" spans="11:11">
      <c r="K344" s="279"/>
    </row>
    <row r="345" spans="11:11">
      <c r="K345" s="279"/>
    </row>
    <row r="346" spans="11:11">
      <c r="K346" s="279"/>
    </row>
    <row r="347" spans="11:11">
      <c r="K347" s="279"/>
    </row>
    <row r="348" spans="11:11">
      <c r="K348" s="279"/>
    </row>
    <row r="349" spans="11:11">
      <c r="K349" s="279"/>
    </row>
    <row r="350" spans="11:11">
      <c r="K350" s="279"/>
    </row>
    <row r="351" spans="11:11">
      <c r="K351" s="279"/>
    </row>
    <row r="352" spans="11:11">
      <c r="K352" s="279"/>
    </row>
    <row r="353" spans="11:11">
      <c r="K353" s="279"/>
    </row>
    <row r="354" spans="11:11">
      <c r="K354" s="279"/>
    </row>
    <row r="355" spans="11:11">
      <c r="K355" s="279"/>
    </row>
    <row r="356" spans="11:11">
      <c r="K356" s="279"/>
    </row>
    <row r="357" spans="11:11">
      <c r="K357" s="279"/>
    </row>
    <row r="358" spans="11:11">
      <c r="K358" s="279"/>
    </row>
    <row r="359" spans="11:11">
      <c r="K359" s="279"/>
    </row>
    <row r="360" spans="11:11">
      <c r="K360" s="279"/>
    </row>
    <row r="361" spans="11:11">
      <c r="K361" s="279"/>
    </row>
    <row r="362" spans="11:11">
      <c r="K362" s="279"/>
    </row>
    <row r="363" spans="11:11">
      <c r="K363" s="279"/>
    </row>
    <row r="364" spans="11:11">
      <c r="K364" s="279"/>
    </row>
    <row r="365" spans="11:11">
      <c r="K365" s="279"/>
    </row>
    <row r="366" spans="11:11">
      <c r="K366" s="279"/>
    </row>
    <row r="367" spans="11:11">
      <c r="K367" s="279"/>
    </row>
    <row r="368" spans="11:11">
      <c r="K368" s="279"/>
    </row>
    <row r="369" spans="11:11">
      <c r="K369" s="279"/>
    </row>
    <row r="370" spans="11:11">
      <c r="K370" s="279"/>
    </row>
    <row r="371" spans="11:11">
      <c r="K371" s="279"/>
    </row>
    <row r="372" spans="11:11">
      <c r="K372" s="279"/>
    </row>
    <row r="373" spans="11:11">
      <c r="K373" s="279"/>
    </row>
    <row r="374" spans="11:11">
      <c r="K374" s="279"/>
    </row>
    <row r="375" spans="11:11">
      <c r="K375" s="279"/>
    </row>
    <row r="376" spans="11:11">
      <c r="K376" s="279"/>
    </row>
    <row r="377" spans="11:11">
      <c r="K377" s="279"/>
    </row>
    <row r="378" spans="11:11">
      <c r="K378" s="279"/>
    </row>
    <row r="379" spans="11:11">
      <c r="K379" s="279"/>
    </row>
    <row r="380" spans="11:11">
      <c r="K380" s="279"/>
    </row>
    <row r="381" spans="11:11">
      <c r="K381" s="279"/>
    </row>
    <row r="382" spans="11:11">
      <c r="K382" s="279"/>
    </row>
    <row r="383" spans="11:11">
      <c r="K383" s="279"/>
    </row>
    <row r="384" spans="11:11">
      <c r="K384" s="279"/>
    </row>
    <row r="385" spans="11:11">
      <c r="K385" s="279"/>
    </row>
    <row r="386" spans="11:11">
      <c r="K386" s="279"/>
    </row>
    <row r="387" spans="11:11">
      <c r="K387" s="279"/>
    </row>
    <row r="388" spans="11:11">
      <c r="K388" s="279"/>
    </row>
    <row r="389" spans="11:11">
      <c r="K389" s="279"/>
    </row>
    <row r="390" spans="11:11">
      <c r="K390" s="279"/>
    </row>
    <row r="391" spans="11:11">
      <c r="K391" s="279"/>
    </row>
    <row r="392" spans="11:11">
      <c r="K392" s="279"/>
    </row>
    <row r="393" spans="11:11">
      <c r="K393" s="279"/>
    </row>
    <row r="394" spans="11:11">
      <c r="K394" s="279"/>
    </row>
    <row r="395" spans="11:11">
      <c r="K395" s="279"/>
    </row>
    <row r="396" spans="11:11">
      <c r="K396" s="279"/>
    </row>
    <row r="397" spans="11:11">
      <c r="K397" s="279"/>
    </row>
    <row r="398" spans="11:11">
      <c r="K398" s="279"/>
    </row>
    <row r="399" spans="11:11">
      <c r="K399" s="279"/>
    </row>
    <row r="400" spans="11:11">
      <c r="K400" s="279"/>
    </row>
    <row r="401" spans="11:11">
      <c r="K401" s="279"/>
    </row>
    <row r="402" spans="11:11">
      <c r="K402" s="279"/>
    </row>
    <row r="403" spans="11:11">
      <c r="K403" s="279"/>
    </row>
    <row r="404" spans="11:11">
      <c r="K404" s="279"/>
    </row>
    <row r="405" spans="11:11">
      <c r="K405" s="279"/>
    </row>
    <row r="406" spans="11:11">
      <c r="K406" s="279"/>
    </row>
    <row r="407" spans="11:11">
      <c r="K407" s="279"/>
    </row>
    <row r="408" spans="11:11">
      <c r="K408" s="279"/>
    </row>
    <row r="409" spans="11:11">
      <c r="K409" s="279"/>
    </row>
    <row r="410" spans="11:11">
      <c r="K410" s="279"/>
    </row>
    <row r="411" spans="11:11">
      <c r="K411" s="279"/>
    </row>
    <row r="412" spans="11:11">
      <c r="K412" s="279"/>
    </row>
    <row r="413" spans="11:11">
      <c r="K413" s="279"/>
    </row>
    <row r="414" spans="11:11">
      <c r="K414" s="279"/>
    </row>
    <row r="415" spans="11:11">
      <c r="K415" s="279"/>
    </row>
    <row r="416" spans="11:11">
      <c r="K416" s="279"/>
    </row>
    <row r="417" spans="11:11">
      <c r="K417" s="279"/>
    </row>
    <row r="418" spans="11:11">
      <c r="K418" s="279"/>
    </row>
    <row r="419" spans="11:11">
      <c r="K419" s="279"/>
    </row>
    <row r="420" spans="11:11">
      <c r="K420" s="279"/>
    </row>
    <row r="421" spans="11:11">
      <c r="K421" s="279"/>
    </row>
    <row r="422" spans="11:11">
      <c r="K422" s="279"/>
    </row>
    <row r="423" spans="11:11">
      <c r="K423" s="279"/>
    </row>
    <row r="424" spans="11:11">
      <c r="K424" s="279"/>
    </row>
    <row r="425" spans="11:11">
      <c r="K425" s="279"/>
    </row>
    <row r="426" spans="11:11">
      <c r="K426" s="279"/>
    </row>
    <row r="427" spans="11:11">
      <c r="K427" s="279"/>
    </row>
    <row r="428" spans="11:11">
      <c r="K428" s="279"/>
    </row>
    <row r="429" spans="11:11">
      <c r="K429" s="279"/>
    </row>
    <row r="430" spans="11:11">
      <c r="K430" s="279"/>
    </row>
    <row r="431" spans="11:11">
      <c r="K431" s="279"/>
    </row>
    <row r="432" spans="11:11">
      <c r="K432" s="279"/>
    </row>
    <row r="433" spans="11:11">
      <c r="K433" s="279"/>
    </row>
    <row r="434" spans="11:11">
      <c r="K434" s="279"/>
    </row>
    <row r="435" spans="11:11">
      <c r="K435" s="279"/>
    </row>
    <row r="436" spans="11:11">
      <c r="K436" s="279"/>
    </row>
    <row r="437" spans="11:11">
      <c r="K437" s="279"/>
    </row>
    <row r="438" spans="11:11">
      <c r="K438" s="279"/>
    </row>
    <row r="439" spans="11:11">
      <c r="K439" s="279"/>
    </row>
    <row r="440" spans="11:11">
      <c r="K440" s="279"/>
    </row>
    <row r="441" spans="11:11">
      <c r="K441" s="279"/>
    </row>
    <row r="442" spans="11:11">
      <c r="K442" s="279"/>
    </row>
    <row r="443" spans="11:11">
      <c r="K443" s="279"/>
    </row>
    <row r="444" spans="11:11">
      <c r="K444" s="279"/>
    </row>
    <row r="445" spans="11:11">
      <c r="K445" s="279"/>
    </row>
    <row r="446" spans="11:11">
      <c r="K446" s="279"/>
    </row>
    <row r="447" spans="11:11">
      <c r="K447" s="279"/>
    </row>
    <row r="448" spans="11:11">
      <c r="K448" s="279"/>
    </row>
    <row r="449" spans="11:11">
      <c r="K449" s="279"/>
    </row>
    <row r="450" spans="11:11">
      <c r="K450" s="279"/>
    </row>
    <row r="451" spans="11:11">
      <c r="K451" s="279"/>
    </row>
    <row r="452" spans="11:11">
      <c r="K452" s="279"/>
    </row>
    <row r="453" spans="11:11">
      <c r="K453" s="279"/>
    </row>
    <row r="454" spans="11:11">
      <c r="K454" s="279"/>
    </row>
    <row r="455" spans="11:11">
      <c r="K455" s="279"/>
    </row>
    <row r="456" spans="11:11">
      <c r="K456" s="279"/>
    </row>
    <row r="457" spans="11:11">
      <c r="K457" s="279"/>
    </row>
    <row r="458" spans="11:11">
      <c r="K458" s="279"/>
    </row>
    <row r="459" spans="11:11">
      <c r="K459" s="279"/>
    </row>
    <row r="460" spans="11:11">
      <c r="K460" s="279"/>
    </row>
    <row r="461" spans="11:11">
      <c r="K461" s="279"/>
    </row>
    <row r="462" spans="11:11">
      <c r="K462" s="279"/>
    </row>
    <row r="463" spans="11:11">
      <c r="K463" s="279"/>
    </row>
    <row r="464" spans="11:11">
      <c r="K464" s="279"/>
    </row>
    <row r="465" spans="11:11">
      <c r="K465" s="279"/>
    </row>
    <row r="466" spans="11:11">
      <c r="K466" s="279"/>
    </row>
    <row r="467" spans="11:11">
      <c r="K467" s="279"/>
    </row>
    <row r="468" spans="11:11">
      <c r="K468" s="279"/>
    </row>
    <row r="469" spans="11:11">
      <c r="K469" s="279"/>
    </row>
    <row r="470" spans="11:11">
      <c r="K470" s="279"/>
    </row>
    <row r="471" spans="11:11">
      <c r="K471" s="279"/>
    </row>
    <row r="472" spans="11:11">
      <c r="K472" s="279"/>
    </row>
    <row r="473" spans="11:11">
      <c r="K473" s="279"/>
    </row>
    <row r="474" spans="11:11">
      <c r="K474" s="279"/>
    </row>
    <row r="475" spans="11:11">
      <c r="K475" s="279"/>
    </row>
    <row r="476" spans="11:11">
      <c r="K476" s="279"/>
    </row>
    <row r="477" spans="11:11">
      <c r="K477" s="279"/>
    </row>
    <row r="478" spans="11:11">
      <c r="K478" s="279"/>
    </row>
    <row r="479" spans="11:11">
      <c r="K479" s="279"/>
    </row>
    <row r="480" spans="11:11">
      <c r="K480" s="279"/>
    </row>
    <row r="481" spans="11:11">
      <c r="K481" s="279"/>
    </row>
    <row r="482" spans="11:11">
      <c r="K482" s="279"/>
    </row>
    <row r="483" spans="11:11">
      <c r="K483" s="279"/>
    </row>
    <row r="484" spans="11:11">
      <c r="K484" s="279"/>
    </row>
    <row r="485" spans="11:11">
      <c r="K485" s="279"/>
    </row>
    <row r="486" spans="11:11">
      <c r="K486" s="279"/>
    </row>
    <row r="487" spans="11:11">
      <c r="K487" s="279"/>
    </row>
    <row r="488" spans="11:11">
      <c r="K488" s="279"/>
    </row>
    <row r="489" spans="11:11">
      <c r="K489" s="279"/>
    </row>
    <row r="490" spans="11:11">
      <c r="K490" s="279"/>
    </row>
    <row r="491" spans="11:11">
      <c r="K491" s="279"/>
    </row>
    <row r="492" spans="11:11">
      <c r="K492" s="279"/>
    </row>
    <row r="493" spans="11:11">
      <c r="K493" s="279"/>
    </row>
    <row r="494" spans="11:11">
      <c r="K494" s="279"/>
    </row>
    <row r="495" spans="11:11">
      <c r="K495" s="279"/>
    </row>
    <row r="496" spans="11:11">
      <c r="K496" s="279"/>
    </row>
    <row r="497" spans="11:11">
      <c r="K497" s="279"/>
    </row>
    <row r="498" spans="11:11">
      <c r="K498" s="279"/>
    </row>
    <row r="499" spans="11:11">
      <c r="K499" s="279"/>
    </row>
    <row r="500" spans="11:11">
      <c r="K500" s="279"/>
    </row>
    <row r="501" spans="11:11">
      <c r="K501" s="279"/>
    </row>
    <row r="502" spans="11:11">
      <c r="K502" s="279"/>
    </row>
    <row r="503" spans="11:11">
      <c r="K503" s="279"/>
    </row>
    <row r="504" spans="11:11">
      <c r="K504" s="279"/>
    </row>
    <row r="505" spans="11:11">
      <c r="K505" s="279"/>
    </row>
    <row r="506" spans="11:11">
      <c r="K506" s="279"/>
    </row>
    <row r="507" spans="11:11">
      <c r="K507" s="279"/>
    </row>
    <row r="508" spans="11:11">
      <c r="K508" s="279"/>
    </row>
    <row r="509" spans="11:11">
      <c r="K509" s="279"/>
    </row>
    <row r="510" spans="11:11">
      <c r="K510" s="279"/>
    </row>
    <row r="511" spans="11:11">
      <c r="K511" s="279"/>
    </row>
    <row r="512" spans="11:11">
      <c r="K512" s="279"/>
    </row>
    <row r="513" spans="11:11">
      <c r="K513" s="279"/>
    </row>
    <row r="514" spans="11:11">
      <c r="K514" s="279"/>
    </row>
    <row r="515" spans="11:11">
      <c r="K515" s="279"/>
    </row>
    <row r="516" spans="11:11">
      <c r="K516" s="279"/>
    </row>
    <row r="517" spans="11:11">
      <c r="K517" s="279"/>
    </row>
    <row r="518" spans="11:11">
      <c r="K518" s="279"/>
    </row>
    <row r="519" spans="11:11">
      <c r="K519" s="279"/>
    </row>
    <row r="520" spans="11:11">
      <c r="K520" s="279"/>
    </row>
    <row r="521" spans="11:11">
      <c r="K521" s="279"/>
    </row>
    <row r="522" spans="11:11">
      <c r="K522" s="279"/>
    </row>
    <row r="523" spans="11:11">
      <c r="K523" s="279"/>
    </row>
    <row r="524" spans="11:11">
      <c r="K524" s="279"/>
    </row>
    <row r="525" spans="11:11">
      <c r="K525" s="279"/>
    </row>
    <row r="526" spans="11:11">
      <c r="K526" s="279"/>
    </row>
    <row r="527" spans="11:11">
      <c r="K527" s="279"/>
    </row>
    <row r="528" spans="11:11">
      <c r="K528" s="279"/>
    </row>
    <row r="529" spans="11:11">
      <c r="K529" s="279"/>
    </row>
    <row r="530" spans="11:11">
      <c r="K530" s="279"/>
    </row>
    <row r="531" spans="11:11">
      <c r="K531" s="279"/>
    </row>
    <row r="532" spans="11:11">
      <c r="K532" s="279"/>
    </row>
    <row r="533" spans="11:11">
      <c r="K533" s="279"/>
    </row>
    <row r="534" spans="11:11">
      <c r="K534" s="279"/>
    </row>
    <row r="535" spans="11:11">
      <c r="K535" s="279"/>
    </row>
    <row r="536" spans="11:11">
      <c r="K536" s="279"/>
    </row>
    <row r="537" spans="11:11">
      <c r="K537" s="279"/>
    </row>
    <row r="538" spans="11:11">
      <c r="K538" s="279"/>
    </row>
    <row r="539" spans="11:11">
      <c r="K539" s="279"/>
    </row>
    <row r="540" spans="11:11">
      <c r="K540" s="279"/>
    </row>
    <row r="541" spans="11:11">
      <c r="K541" s="279"/>
    </row>
    <row r="542" spans="11:11">
      <c r="K542" s="279"/>
    </row>
    <row r="543" spans="11:11">
      <c r="K543" s="279"/>
    </row>
    <row r="544" spans="11:11">
      <c r="K544" s="279"/>
    </row>
    <row r="545" spans="11:11">
      <c r="K545" s="279"/>
    </row>
    <row r="546" spans="11:11">
      <c r="K546" s="279"/>
    </row>
    <row r="547" spans="11:11">
      <c r="K547" s="279"/>
    </row>
    <row r="548" spans="11:11">
      <c r="K548" s="279"/>
    </row>
    <row r="549" spans="11:11">
      <c r="K549" s="279"/>
    </row>
    <row r="550" spans="11:11">
      <c r="K550" s="279"/>
    </row>
    <row r="551" spans="11:11">
      <c r="K551" s="279"/>
    </row>
    <row r="552" spans="11:11">
      <c r="K552" s="279"/>
    </row>
    <row r="553" spans="11:11">
      <c r="K553" s="279"/>
    </row>
    <row r="554" spans="11:11">
      <c r="K554" s="279"/>
    </row>
    <row r="555" spans="11:11">
      <c r="K555" s="279"/>
    </row>
    <row r="556" spans="11:11">
      <c r="K556" s="279"/>
    </row>
    <row r="557" spans="11:11">
      <c r="K557" s="279"/>
    </row>
    <row r="558" spans="11:11">
      <c r="K558" s="279"/>
    </row>
    <row r="559" spans="11:11">
      <c r="K559" s="279"/>
    </row>
    <row r="560" spans="11:11">
      <c r="K560" s="279"/>
    </row>
    <row r="561" spans="11:11">
      <c r="K561" s="279"/>
    </row>
    <row r="562" spans="11:11">
      <c r="K562" s="279"/>
    </row>
    <row r="563" spans="11:11">
      <c r="K563" s="279"/>
    </row>
    <row r="564" spans="11:11">
      <c r="K564" s="279"/>
    </row>
    <row r="565" spans="11:11">
      <c r="K565" s="279"/>
    </row>
    <row r="566" spans="11:11">
      <c r="K566" s="279"/>
    </row>
    <row r="567" spans="11:11">
      <c r="K567" s="279"/>
    </row>
    <row r="568" spans="11:11">
      <c r="K568" s="279"/>
    </row>
    <row r="569" spans="11:11">
      <c r="K569" s="279"/>
    </row>
    <row r="570" spans="11:11">
      <c r="K570" s="279"/>
    </row>
    <row r="571" spans="11:11">
      <c r="K571" s="279"/>
    </row>
    <row r="572" spans="11:11">
      <c r="K572" s="279"/>
    </row>
    <row r="573" spans="11:11">
      <c r="K573" s="279"/>
    </row>
    <row r="574" spans="11:11">
      <c r="K574" s="279"/>
    </row>
    <row r="575" spans="11:11">
      <c r="K575" s="279"/>
    </row>
    <row r="576" spans="11:11">
      <c r="K576" s="279"/>
    </row>
    <row r="577" spans="11:11">
      <c r="K577" s="279"/>
    </row>
    <row r="578" spans="11:11">
      <c r="K578" s="279"/>
    </row>
    <row r="579" spans="11:11">
      <c r="K579" s="279"/>
    </row>
    <row r="580" spans="11:11">
      <c r="K580" s="279"/>
    </row>
    <row r="581" spans="11:11">
      <c r="K581" s="279"/>
    </row>
    <row r="582" spans="11:11">
      <c r="K582" s="279"/>
    </row>
    <row r="583" spans="11:11">
      <c r="K583" s="279"/>
    </row>
    <row r="584" spans="11:11">
      <c r="K584" s="279"/>
    </row>
    <row r="585" spans="11:11">
      <c r="K585" s="279"/>
    </row>
    <row r="586" spans="11:11">
      <c r="K586" s="279"/>
    </row>
    <row r="587" spans="11:11">
      <c r="K587" s="279"/>
    </row>
    <row r="588" spans="11:11">
      <c r="K588" s="279"/>
    </row>
    <row r="589" spans="11:11">
      <c r="K589" s="279"/>
    </row>
    <row r="590" spans="11:11">
      <c r="K590" s="279"/>
    </row>
    <row r="591" spans="11:11">
      <c r="K591" s="279"/>
    </row>
    <row r="592" spans="11:11">
      <c r="K592" s="279"/>
    </row>
    <row r="593" spans="11:11">
      <c r="K593" s="279"/>
    </row>
    <row r="594" spans="11:11">
      <c r="K594" s="279"/>
    </row>
    <row r="595" spans="11:11">
      <c r="K595" s="279"/>
    </row>
    <row r="596" spans="11:11">
      <c r="K596" s="279"/>
    </row>
    <row r="597" spans="11:11">
      <c r="K597" s="279"/>
    </row>
    <row r="598" spans="11:11">
      <c r="K598" s="279"/>
    </row>
    <row r="599" spans="11:11">
      <c r="K599" s="279"/>
    </row>
    <row r="600" spans="11:11">
      <c r="K600" s="279"/>
    </row>
    <row r="601" spans="11:11">
      <c r="K601" s="279"/>
    </row>
    <row r="602" spans="11:11">
      <c r="K602" s="279"/>
    </row>
    <row r="603" spans="11:11">
      <c r="K603" s="279"/>
    </row>
    <row r="604" spans="11:11">
      <c r="K604" s="279"/>
    </row>
    <row r="605" spans="11:11">
      <c r="K605" s="279"/>
    </row>
    <row r="606" spans="11:11">
      <c r="K606" s="279"/>
    </row>
    <row r="607" spans="11:11">
      <c r="K607" s="279"/>
    </row>
    <row r="608" spans="11:11">
      <c r="K608" s="279"/>
    </row>
    <row r="609" spans="11:11">
      <c r="K609" s="279"/>
    </row>
    <row r="610" spans="11:11">
      <c r="K610" s="279"/>
    </row>
    <row r="611" spans="11:11">
      <c r="K611" s="279"/>
    </row>
    <row r="612" spans="11:11">
      <c r="K612" s="279"/>
    </row>
    <row r="613" spans="11:11">
      <c r="K613" s="279"/>
    </row>
    <row r="614" spans="11:11">
      <c r="K614" s="279"/>
    </row>
    <row r="615" spans="11:11">
      <c r="K615" s="279"/>
    </row>
    <row r="616" spans="11:11">
      <c r="K616" s="279"/>
    </row>
    <row r="617" spans="11:11">
      <c r="K617" s="279"/>
    </row>
    <row r="618" spans="11:11">
      <c r="K618" s="279"/>
    </row>
    <row r="619" spans="11:11">
      <c r="K619" s="279"/>
    </row>
    <row r="620" spans="11:11">
      <c r="K620" s="279"/>
    </row>
    <row r="621" spans="11:11">
      <c r="K621" s="279"/>
    </row>
    <row r="622" spans="11:11">
      <c r="K622" s="279"/>
    </row>
    <row r="623" spans="11:11">
      <c r="K623" s="279"/>
    </row>
    <row r="624" spans="11:11">
      <c r="K624" s="279"/>
    </row>
    <row r="625" spans="11:11">
      <c r="K625" s="279"/>
    </row>
    <row r="626" spans="11:11">
      <c r="K626" s="279"/>
    </row>
    <row r="627" spans="11:11">
      <c r="K627" s="279"/>
    </row>
    <row r="628" spans="11:11">
      <c r="K628" s="279"/>
    </row>
    <row r="629" spans="11:11">
      <c r="K629" s="279"/>
    </row>
    <row r="630" spans="11:11">
      <c r="K630" s="279"/>
    </row>
    <row r="631" spans="11:11">
      <c r="K631" s="279"/>
    </row>
    <row r="632" spans="11:11">
      <c r="K632" s="279"/>
    </row>
    <row r="633" spans="11:11">
      <c r="K633" s="279"/>
    </row>
    <row r="634" spans="11:11">
      <c r="K634" s="279"/>
    </row>
    <row r="635" spans="11:11">
      <c r="K635" s="279"/>
    </row>
    <row r="636" spans="11:11">
      <c r="K636" s="279"/>
    </row>
    <row r="637" spans="11:11">
      <c r="K637" s="279"/>
    </row>
    <row r="638" spans="11:11">
      <c r="K638" s="279"/>
    </row>
    <row r="639" spans="11:11">
      <c r="K639" s="279"/>
    </row>
    <row r="640" spans="11:11">
      <c r="K640" s="279"/>
    </row>
    <row r="641" spans="11:11">
      <c r="K641" s="279"/>
    </row>
    <row r="642" spans="11:11">
      <c r="K642" s="279"/>
    </row>
    <row r="643" spans="11:11">
      <c r="K643" s="279"/>
    </row>
    <row r="644" spans="11:11">
      <c r="K644" s="279"/>
    </row>
    <row r="645" spans="11:11">
      <c r="K645" s="279"/>
    </row>
    <row r="646" spans="11:11">
      <c r="K646" s="279"/>
    </row>
    <row r="647" spans="11:11">
      <c r="K647" s="279"/>
    </row>
    <row r="648" spans="11:11">
      <c r="K648" s="279"/>
    </row>
    <row r="649" spans="11:11">
      <c r="K649" s="279"/>
    </row>
    <row r="650" spans="11:11">
      <c r="K650" s="279"/>
    </row>
    <row r="651" spans="11:11">
      <c r="K651" s="279"/>
    </row>
    <row r="652" spans="11:11">
      <c r="K652" s="279"/>
    </row>
    <row r="653" spans="11:11">
      <c r="K653" s="279"/>
    </row>
    <row r="654" spans="11:11">
      <c r="K654" s="279"/>
    </row>
    <row r="655" spans="11:11">
      <c r="K655" s="279"/>
    </row>
    <row r="656" spans="11:11">
      <c r="K656" s="279"/>
    </row>
    <row r="657" spans="11:11">
      <c r="K657" s="279"/>
    </row>
    <row r="658" spans="11:11">
      <c r="K658" s="279"/>
    </row>
    <row r="659" spans="11:11">
      <c r="K659" s="279"/>
    </row>
    <row r="660" spans="11:11">
      <c r="K660" s="279"/>
    </row>
    <row r="661" spans="11:11">
      <c r="K661" s="279"/>
    </row>
    <row r="662" spans="11:11">
      <c r="K662" s="279"/>
    </row>
    <row r="663" spans="11:11">
      <c r="K663" s="279"/>
    </row>
    <row r="664" spans="11:11">
      <c r="K664" s="279"/>
    </row>
    <row r="665" spans="11:11">
      <c r="K665" s="279"/>
    </row>
    <row r="666" spans="11:11">
      <c r="K666" s="279"/>
    </row>
    <row r="667" spans="11:11">
      <c r="K667" s="279"/>
    </row>
    <row r="668" spans="11:11">
      <c r="K668" s="279"/>
    </row>
    <row r="669" spans="11:11">
      <c r="K669" s="279"/>
    </row>
    <row r="670" spans="11:11">
      <c r="K670" s="279"/>
    </row>
    <row r="671" spans="11:11">
      <c r="K671" s="279"/>
    </row>
    <row r="672" spans="11:11">
      <c r="K672" s="279"/>
    </row>
    <row r="673" spans="11:11">
      <c r="K673" s="279"/>
    </row>
    <row r="674" spans="11:11">
      <c r="K674" s="279"/>
    </row>
    <row r="675" spans="11:11">
      <c r="K675" s="279"/>
    </row>
    <row r="676" spans="11:11">
      <c r="K676" s="279"/>
    </row>
    <row r="677" spans="11:11">
      <c r="K677" s="279"/>
    </row>
    <row r="678" spans="11:11">
      <c r="K678" s="279"/>
    </row>
    <row r="679" spans="11:11">
      <c r="K679" s="279"/>
    </row>
    <row r="680" spans="11:11">
      <c r="K680" s="279"/>
    </row>
    <row r="681" spans="11:11">
      <c r="K681" s="279"/>
    </row>
    <row r="682" spans="11:11">
      <c r="K682" s="279"/>
    </row>
    <row r="683" spans="11:11">
      <c r="K683" s="279"/>
    </row>
    <row r="684" spans="11:11">
      <c r="K684" s="279"/>
    </row>
    <row r="685" spans="11:11">
      <c r="K685" s="279"/>
    </row>
    <row r="686" spans="11:11">
      <c r="K686" s="279"/>
    </row>
    <row r="687" spans="11:11">
      <c r="K687" s="279"/>
    </row>
    <row r="688" spans="11:11">
      <c r="K688" s="279"/>
    </row>
    <row r="689" spans="11:11">
      <c r="K689" s="279"/>
    </row>
    <row r="690" spans="11:11">
      <c r="K690" s="279"/>
    </row>
    <row r="691" spans="11:11">
      <c r="K691" s="279"/>
    </row>
    <row r="692" spans="11:11">
      <c r="K692" s="279"/>
    </row>
    <row r="693" spans="11:11">
      <c r="K693" s="279"/>
    </row>
    <row r="694" spans="11:11">
      <c r="K694" s="279"/>
    </row>
    <row r="695" spans="11:11">
      <c r="K695" s="279"/>
    </row>
    <row r="696" spans="11:11">
      <c r="K696" s="279"/>
    </row>
    <row r="697" spans="11:11">
      <c r="K697" s="279"/>
    </row>
    <row r="698" spans="11:11">
      <c r="K698" s="279"/>
    </row>
    <row r="699" spans="11:11">
      <c r="K699" s="279"/>
    </row>
    <row r="700" spans="11:11">
      <c r="K700" s="279"/>
    </row>
    <row r="701" spans="11:11">
      <c r="K701" s="279"/>
    </row>
    <row r="702" spans="11:11">
      <c r="K702" s="279"/>
    </row>
    <row r="703" spans="11:11">
      <c r="K703" s="279"/>
    </row>
    <row r="704" spans="11:11">
      <c r="K704" s="279"/>
    </row>
    <row r="705" spans="11:11">
      <c r="K705" s="279"/>
    </row>
    <row r="706" spans="11:11">
      <c r="K706" s="279"/>
    </row>
    <row r="707" spans="11:11">
      <c r="K707" s="279"/>
    </row>
    <row r="708" spans="11:11">
      <c r="K708" s="279"/>
    </row>
    <row r="709" spans="11:11">
      <c r="K709" s="279"/>
    </row>
    <row r="710" spans="11:11">
      <c r="K710" s="279"/>
    </row>
    <row r="711" spans="11:11">
      <c r="K711" s="279"/>
    </row>
    <row r="712" spans="11:11">
      <c r="K712" s="279"/>
    </row>
    <row r="713" spans="11:11">
      <c r="K713" s="279"/>
    </row>
    <row r="714" spans="11:11">
      <c r="K714" s="279"/>
    </row>
    <row r="715" spans="11:11">
      <c r="K715" s="279"/>
    </row>
    <row r="716" spans="11:11">
      <c r="K716" s="279"/>
    </row>
    <row r="717" spans="11:11">
      <c r="K717" s="279"/>
    </row>
    <row r="718" spans="11:11">
      <c r="K718" s="279"/>
    </row>
    <row r="719" spans="11:11">
      <c r="K719" s="279"/>
    </row>
    <row r="720" spans="11:11">
      <c r="K720" s="279"/>
    </row>
    <row r="721" spans="11:11">
      <c r="K721" s="279"/>
    </row>
    <row r="722" spans="11:11">
      <c r="K722" s="279"/>
    </row>
    <row r="723" spans="11:11">
      <c r="K723" s="279"/>
    </row>
    <row r="724" spans="11:11">
      <c r="K724" s="279"/>
    </row>
    <row r="725" spans="11:11">
      <c r="K725" s="279"/>
    </row>
    <row r="726" spans="11:11">
      <c r="K726" s="279"/>
    </row>
    <row r="727" spans="11:11">
      <c r="K727" s="279"/>
    </row>
    <row r="728" spans="11:11">
      <c r="K728" s="279"/>
    </row>
    <row r="729" spans="11:11">
      <c r="K729" s="279"/>
    </row>
    <row r="730" spans="11:11">
      <c r="K730" s="279"/>
    </row>
    <row r="731" spans="11:11">
      <c r="K731" s="279"/>
    </row>
    <row r="732" spans="11:11">
      <c r="K732" s="279"/>
    </row>
    <row r="733" spans="11:11">
      <c r="K733" s="279"/>
    </row>
    <row r="734" spans="11:11">
      <c r="K734" s="279"/>
    </row>
    <row r="735" spans="11:11">
      <c r="K735" s="279"/>
    </row>
    <row r="736" spans="11:11">
      <c r="K736" s="279"/>
    </row>
    <row r="737" spans="11:11">
      <c r="K737" s="279"/>
    </row>
    <row r="738" spans="11:11">
      <c r="K738" s="279"/>
    </row>
    <row r="739" spans="11:11">
      <c r="K739" s="279"/>
    </row>
    <row r="740" spans="11:11">
      <c r="K740" s="279"/>
    </row>
    <row r="741" spans="11:11">
      <c r="K741" s="279"/>
    </row>
    <row r="742" spans="11:11">
      <c r="K742" s="279"/>
    </row>
    <row r="743" spans="11:11">
      <c r="K743" s="279"/>
    </row>
    <row r="744" spans="11:11">
      <c r="K744" s="279"/>
    </row>
    <row r="745" spans="11:11">
      <c r="K745" s="279"/>
    </row>
    <row r="746" spans="11:11">
      <c r="K746" s="279"/>
    </row>
    <row r="747" spans="11:11">
      <c r="K747" s="279"/>
    </row>
    <row r="748" spans="11:11">
      <c r="K748" s="279"/>
    </row>
    <row r="749" spans="11:11">
      <c r="K749" s="279"/>
    </row>
    <row r="750" spans="11:11">
      <c r="K750" s="279"/>
    </row>
    <row r="751" spans="11:11">
      <c r="K751" s="279"/>
    </row>
    <row r="752" spans="11:11">
      <c r="K752" s="279"/>
    </row>
    <row r="753" spans="11:11">
      <c r="K753" s="279"/>
    </row>
    <row r="754" spans="11:11">
      <c r="K754" s="279"/>
    </row>
    <row r="755" spans="11:11">
      <c r="K755" s="279"/>
    </row>
    <row r="756" spans="11:11">
      <c r="K756" s="279"/>
    </row>
    <row r="757" spans="11:11">
      <c r="K757" s="279"/>
    </row>
    <row r="758" spans="11:11">
      <c r="K758" s="279"/>
    </row>
    <row r="759" spans="11:11">
      <c r="K759" s="279"/>
    </row>
    <row r="760" spans="11:11">
      <c r="K760" s="279"/>
    </row>
    <row r="761" spans="11:11">
      <c r="K761" s="279"/>
    </row>
    <row r="762" spans="11:11">
      <c r="K762" s="279"/>
    </row>
    <row r="763" spans="11:11">
      <c r="K763" s="279"/>
    </row>
    <row r="764" spans="11:11">
      <c r="K764" s="279"/>
    </row>
    <row r="765" spans="11:11">
      <c r="K765" s="279"/>
    </row>
    <row r="766" spans="11:11">
      <c r="K766" s="279"/>
    </row>
    <row r="767" spans="11:11">
      <c r="K767" s="279"/>
    </row>
    <row r="768" spans="11:11">
      <c r="K768" s="279"/>
    </row>
    <row r="769" spans="11:11">
      <c r="K769" s="279"/>
    </row>
    <row r="770" spans="11:11">
      <c r="K770" s="279"/>
    </row>
    <row r="771" spans="11:11">
      <c r="K771" s="279"/>
    </row>
    <row r="772" spans="11:11">
      <c r="K772" s="279"/>
    </row>
    <row r="773" spans="11:11">
      <c r="K773" s="279"/>
    </row>
    <row r="774" spans="11:11">
      <c r="K774" s="279"/>
    </row>
    <row r="775" spans="11:11">
      <c r="K775" s="279"/>
    </row>
    <row r="776" spans="11:11">
      <c r="K776" s="279"/>
    </row>
    <row r="777" spans="11:11">
      <c r="K777" s="279"/>
    </row>
    <row r="778" spans="11:11">
      <c r="K778" s="279"/>
    </row>
    <row r="779" spans="11:11">
      <c r="K779" s="279"/>
    </row>
    <row r="780" spans="11:11">
      <c r="K780" s="279"/>
    </row>
    <row r="781" spans="11:11">
      <c r="K781" s="279"/>
    </row>
    <row r="782" spans="11:11">
      <c r="K782" s="279"/>
    </row>
    <row r="783" spans="11:11">
      <c r="K783" s="279"/>
    </row>
    <row r="784" spans="11:11">
      <c r="K784" s="279"/>
    </row>
    <row r="785" spans="11:11">
      <c r="K785" s="279"/>
    </row>
    <row r="786" spans="11:11">
      <c r="K786" s="279"/>
    </row>
    <row r="787" spans="11:11">
      <c r="K787" s="279"/>
    </row>
    <row r="788" spans="11:11">
      <c r="K788" s="279"/>
    </row>
    <row r="789" spans="11:11">
      <c r="K789" s="279"/>
    </row>
    <row r="790" spans="11:11">
      <c r="K790" s="279"/>
    </row>
    <row r="791" spans="11:11">
      <c r="K791" s="279"/>
    </row>
    <row r="792" spans="11:11">
      <c r="K792" s="279"/>
    </row>
    <row r="793" spans="11:11">
      <c r="K793" s="279"/>
    </row>
    <row r="794" spans="11:11">
      <c r="K794" s="279"/>
    </row>
    <row r="795" spans="11:11">
      <c r="K795" s="279"/>
    </row>
    <row r="796" spans="11:11">
      <c r="K796" s="279"/>
    </row>
    <row r="797" spans="11:11">
      <c r="K797" s="279"/>
    </row>
    <row r="798" spans="11:11">
      <c r="K798" s="279"/>
    </row>
    <row r="799" spans="11:11">
      <c r="K799" s="279"/>
    </row>
    <row r="800" spans="11:11">
      <c r="K800" s="279"/>
    </row>
    <row r="801" spans="11:11">
      <c r="K801" s="279"/>
    </row>
    <row r="802" spans="11:11">
      <c r="K802" s="279"/>
    </row>
    <row r="803" spans="11:11">
      <c r="K803" s="279"/>
    </row>
    <row r="804" spans="11:11">
      <c r="K804" s="279"/>
    </row>
    <row r="805" spans="11:11">
      <c r="K805" s="279"/>
    </row>
    <row r="806" spans="11:11">
      <c r="K806" s="279"/>
    </row>
    <row r="807" spans="11:11">
      <c r="K807" s="279"/>
    </row>
    <row r="808" spans="11:11">
      <c r="K808" s="279"/>
    </row>
    <row r="809" spans="11:11">
      <c r="K809" s="279"/>
    </row>
    <row r="810" spans="11:11">
      <c r="K810" s="279"/>
    </row>
    <row r="811" spans="11:11">
      <c r="K811" s="279"/>
    </row>
    <row r="812" spans="11:11">
      <c r="K812" s="279"/>
    </row>
    <row r="813" spans="11:11">
      <c r="K813" s="279"/>
    </row>
    <row r="814" spans="11:11">
      <c r="K814" s="279"/>
    </row>
    <row r="815" spans="11:11">
      <c r="K815" s="279"/>
    </row>
    <row r="816" spans="11:11">
      <c r="K816" s="279"/>
    </row>
    <row r="817" spans="11:11">
      <c r="K817" s="279"/>
    </row>
    <row r="818" spans="11:11">
      <c r="K818" s="279"/>
    </row>
    <row r="819" spans="11:11">
      <c r="K819" s="279"/>
    </row>
    <row r="820" spans="11:11">
      <c r="K820" s="279"/>
    </row>
    <row r="821" spans="11:11">
      <c r="K821" s="279"/>
    </row>
    <row r="822" spans="11:11">
      <c r="K822" s="279"/>
    </row>
    <row r="823" spans="11:11">
      <c r="K823" s="279"/>
    </row>
    <row r="824" spans="11:11">
      <c r="K824" s="279"/>
    </row>
    <row r="825" spans="11:11">
      <c r="K825" s="279"/>
    </row>
    <row r="826" spans="11:11">
      <c r="K826" s="279"/>
    </row>
    <row r="827" spans="11:11">
      <c r="K827" s="279"/>
    </row>
    <row r="828" spans="11:11">
      <c r="K828" s="279"/>
    </row>
    <row r="829" spans="11:11">
      <c r="K829" s="279"/>
    </row>
    <row r="830" spans="11:11">
      <c r="K830" s="279"/>
    </row>
    <row r="831" spans="11:11">
      <c r="K831" s="279"/>
    </row>
    <row r="832" spans="11:11">
      <c r="K832" s="279"/>
    </row>
    <row r="833" spans="11:11">
      <c r="K833" s="279"/>
    </row>
    <row r="834" spans="11:11">
      <c r="K834" s="279"/>
    </row>
    <row r="835" spans="11:11">
      <c r="K835" s="279"/>
    </row>
    <row r="836" spans="11:11">
      <c r="K836" s="279"/>
    </row>
    <row r="837" spans="11:11">
      <c r="K837" s="279"/>
    </row>
    <row r="838" spans="11:11">
      <c r="K838" s="279"/>
    </row>
    <row r="839" spans="11:11">
      <c r="K839" s="279"/>
    </row>
    <row r="840" spans="11:11">
      <c r="K840" s="279"/>
    </row>
    <row r="841" spans="11:11">
      <c r="K841" s="279"/>
    </row>
    <row r="842" spans="11:11">
      <c r="K842" s="279"/>
    </row>
    <row r="843" spans="11:11">
      <c r="K843" s="279"/>
    </row>
    <row r="844" spans="11:11">
      <c r="K844" s="279"/>
    </row>
    <row r="845" spans="11:11">
      <c r="K845" s="279"/>
    </row>
    <row r="846" spans="11:11">
      <c r="K846" s="279"/>
    </row>
    <row r="847" spans="11:11">
      <c r="K847" s="279"/>
    </row>
    <row r="848" spans="11:11">
      <c r="K848" s="279"/>
    </row>
    <row r="849" spans="11:11">
      <c r="K849" s="279"/>
    </row>
    <row r="850" spans="11:11">
      <c r="K850" s="279"/>
    </row>
    <row r="851" spans="11:11">
      <c r="K851" s="279"/>
    </row>
    <row r="852" spans="11:11">
      <c r="K852" s="279"/>
    </row>
    <row r="853" spans="11:11">
      <c r="K853" s="279"/>
    </row>
    <row r="854" spans="11:11">
      <c r="K854" s="279"/>
    </row>
    <row r="855" spans="11:11">
      <c r="K855" s="279"/>
    </row>
    <row r="856" spans="11:11">
      <c r="K856" s="279"/>
    </row>
    <row r="857" spans="11:11">
      <c r="K857" s="279"/>
    </row>
    <row r="858" spans="11:11">
      <c r="K858" s="279"/>
    </row>
    <row r="859" spans="11:11">
      <c r="K859" s="279"/>
    </row>
    <row r="860" spans="11:11">
      <c r="K860" s="279"/>
    </row>
    <row r="861" spans="11:11">
      <c r="K861" s="279"/>
    </row>
    <row r="862" spans="11:11">
      <c r="K862" s="279"/>
    </row>
    <row r="863" spans="11:11">
      <c r="K863" s="279"/>
    </row>
    <row r="864" spans="11:11">
      <c r="K864" s="279"/>
    </row>
    <row r="865" spans="11:11">
      <c r="K865" s="279"/>
    </row>
    <row r="866" spans="11:11">
      <c r="K866" s="279"/>
    </row>
    <row r="867" spans="11:11">
      <c r="K867" s="279"/>
    </row>
    <row r="868" spans="11:11">
      <c r="K868" s="279"/>
    </row>
    <row r="869" spans="11:11">
      <c r="K869" s="279"/>
    </row>
    <row r="870" spans="11:11">
      <c r="K870" s="279"/>
    </row>
    <row r="871" spans="11:11">
      <c r="K871" s="279"/>
    </row>
    <row r="872" spans="11:11">
      <c r="K872" s="279"/>
    </row>
    <row r="873" spans="11:11">
      <c r="K873" s="279"/>
    </row>
    <row r="874" spans="11:11">
      <c r="K874" s="279"/>
    </row>
    <row r="875" spans="11:11">
      <c r="K875" s="279"/>
    </row>
    <row r="876" spans="11:11">
      <c r="K876" s="279"/>
    </row>
    <row r="877" spans="11:11">
      <c r="K877" s="279"/>
    </row>
    <row r="878" spans="11:11">
      <c r="K878" s="279"/>
    </row>
    <row r="879" spans="11:11">
      <c r="K879" s="279"/>
    </row>
    <row r="880" spans="11:11">
      <c r="K880" s="279"/>
    </row>
    <row r="881" spans="11:11">
      <c r="K881" s="279"/>
    </row>
    <row r="882" spans="11:11">
      <c r="K882" s="279"/>
    </row>
    <row r="883" spans="11:11">
      <c r="K883" s="279"/>
    </row>
    <row r="884" spans="11:11">
      <c r="K884" s="279"/>
    </row>
    <row r="885" spans="11:11">
      <c r="K885" s="279"/>
    </row>
    <row r="886" spans="11:11">
      <c r="K886" s="279"/>
    </row>
    <row r="887" spans="11:11">
      <c r="K887" s="279"/>
    </row>
    <row r="888" spans="11:11">
      <c r="K888" s="279"/>
    </row>
    <row r="889" spans="11:11">
      <c r="K889" s="279"/>
    </row>
    <row r="890" spans="11:11">
      <c r="K890" s="279"/>
    </row>
    <row r="891" spans="11:11">
      <c r="K891" s="279"/>
    </row>
    <row r="892" spans="11:11">
      <c r="K892" s="279"/>
    </row>
    <row r="893" spans="11:11">
      <c r="K893" s="279"/>
    </row>
    <row r="894" spans="11:11">
      <c r="K894" s="279"/>
    </row>
    <row r="895" spans="11:11">
      <c r="K895" s="279"/>
    </row>
    <row r="896" spans="11:11">
      <c r="K896" s="279"/>
    </row>
    <row r="897" spans="11:11">
      <c r="K897" s="279"/>
    </row>
    <row r="898" spans="11:11">
      <c r="K898" s="279"/>
    </row>
    <row r="899" spans="11:11">
      <c r="K899" s="279"/>
    </row>
    <row r="900" spans="11:11">
      <c r="K900" s="279"/>
    </row>
    <row r="901" spans="11:11">
      <c r="K901" s="279"/>
    </row>
    <row r="902" spans="11:11">
      <c r="K902" s="279"/>
    </row>
    <row r="903" spans="11:11">
      <c r="K903" s="279"/>
    </row>
    <row r="904" spans="11:11">
      <c r="K904" s="279"/>
    </row>
    <row r="905" spans="11:11">
      <c r="K905" s="279"/>
    </row>
    <row r="906" spans="11:11">
      <c r="K906" s="279"/>
    </row>
    <row r="907" spans="11:11">
      <c r="K907" s="279"/>
    </row>
    <row r="908" spans="11:11">
      <c r="K908" s="279"/>
    </row>
    <row r="909" spans="11:11">
      <c r="K909" s="279"/>
    </row>
    <row r="910" spans="11:11">
      <c r="K910" s="279"/>
    </row>
    <row r="911" spans="11:11">
      <c r="K911" s="279"/>
    </row>
    <row r="912" spans="11:11">
      <c r="K912" s="279"/>
    </row>
    <row r="913" spans="11:11">
      <c r="K913" s="279"/>
    </row>
    <row r="914" spans="11:11">
      <c r="K914" s="279"/>
    </row>
    <row r="915" spans="11:11">
      <c r="K915" s="279"/>
    </row>
    <row r="916" spans="11:11">
      <c r="K916" s="279"/>
    </row>
    <row r="917" spans="11:11">
      <c r="K917" s="279"/>
    </row>
    <row r="918" spans="11:11">
      <c r="K918" s="279"/>
    </row>
    <row r="919" spans="11:11">
      <c r="K919" s="279"/>
    </row>
    <row r="920" spans="11:11">
      <c r="K920" s="279"/>
    </row>
    <row r="921" spans="11:11">
      <c r="K921" s="279"/>
    </row>
    <row r="922" spans="11:11">
      <c r="K922" s="279"/>
    </row>
    <row r="923" spans="11:11">
      <c r="K923" s="279"/>
    </row>
    <row r="924" spans="11:11">
      <c r="K924" s="279"/>
    </row>
    <row r="925" spans="11:11">
      <c r="K925" s="279"/>
    </row>
    <row r="926" spans="11:11">
      <c r="K926" s="279"/>
    </row>
    <row r="927" spans="11:11">
      <c r="K927" s="279"/>
    </row>
    <row r="928" spans="11:11">
      <c r="K928" s="279"/>
    </row>
    <row r="929" spans="11:11">
      <c r="K929" s="279"/>
    </row>
    <row r="930" spans="11:11">
      <c r="K930" s="279"/>
    </row>
    <row r="931" spans="11:11">
      <c r="K931" s="279"/>
    </row>
    <row r="932" spans="11:11">
      <c r="K932" s="279"/>
    </row>
    <row r="933" spans="11:11">
      <c r="K933" s="279"/>
    </row>
    <row r="934" spans="11:11">
      <c r="K934" s="279"/>
    </row>
    <row r="935" spans="11:11">
      <c r="K935" s="279"/>
    </row>
    <row r="936" spans="11:11">
      <c r="K936" s="279"/>
    </row>
    <row r="937" spans="11:11">
      <c r="K937" s="279"/>
    </row>
    <row r="938" spans="11:11">
      <c r="K938" s="279"/>
    </row>
    <row r="939" spans="11:11">
      <c r="K939" s="279"/>
    </row>
    <row r="940" spans="11:11">
      <c r="K940" s="279"/>
    </row>
    <row r="941" spans="11:11">
      <c r="K941" s="279"/>
    </row>
    <row r="942" spans="11:11">
      <c r="K942" s="279"/>
    </row>
    <row r="943" spans="11:11">
      <c r="K943" s="279"/>
    </row>
    <row r="944" spans="11:11">
      <c r="K944" s="279"/>
    </row>
    <row r="945" spans="11:11">
      <c r="K945" s="279"/>
    </row>
    <row r="946" spans="11:11">
      <c r="K946" s="279"/>
    </row>
    <row r="947" spans="11:11">
      <c r="K947" s="279"/>
    </row>
    <row r="948" spans="11:11">
      <c r="K948" s="279"/>
    </row>
    <row r="949" spans="11:11">
      <c r="K949" s="279"/>
    </row>
    <row r="950" spans="11:11">
      <c r="K950" s="279"/>
    </row>
    <row r="951" spans="11:11">
      <c r="K951" s="279"/>
    </row>
    <row r="952" spans="11:11">
      <c r="K952" s="279"/>
    </row>
    <row r="953" spans="11:11">
      <c r="K953" s="279"/>
    </row>
    <row r="954" spans="11:11">
      <c r="K954" s="279"/>
    </row>
    <row r="955" spans="11:11">
      <c r="K955" s="279"/>
    </row>
    <row r="956" spans="11:11">
      <c r="K956" s="279"/>
    </row>
    <row r="957" spans="11:11">
      <c r="K957" s="279"/>
    </row>
    <row r="958" spans="11:11">
      <c r="K958" s="279"/>
    </row>
    <row r="959" spans="11:11">
      <c r="K959" s="279"/>
    </row>
    <row r="960" spans="11:11">
      <c r="K960" s="279"/>
    </row>
    <row r="961" spans="11:11">
      <c r="K961" s="279"/>
    </row>
    <row r="962" spans="11:11">
      <c r="K962" s="279"/>
    </row>
    <row r="963" spans="11:11">
      <c r="K963" s="279"/>
    </row>
    <row r="964" spans="11:11">
      <c r="K964" s="279"/>
    </row>
    <row r="965" spans="11:11">
      <c r="K965" s="279"/>
    </row>
    <row r="966" spans="11:11">
      <c r="K966" s="279"/>
    </row>
    <row r="967" spans="11:11">
      <c r="K967" s="279"/>
    </row>
    <row r="968" spans="11:11">
      <c r="K968" s="279"/>
    </row>
    <row r="969" spans="11:11">
      <c r="K969" s="279"/>
    </row>
    <row r="970" spans="11:11">
      <c r="K970" s="279"/>
    </row>
    <row r="971" spans="11:11">
      <c r="K971" s="279"/>
    </row>
    <row r="972" spans="11:11">
      <c r="K972" s="279"/>
    </row>
    <row r="973" spans="11:11">
      <c r="K973" s="279"/>
    </row>
    <row r="974" spans="11:11">
      <c r="K974" s="279"/>
    </row>
    <row r="975" spans="11:11">
      <c r="K975" s="279"/>
    </row>
    <row r="976" spans="11:11">
      <c r="K976" s="279"/>
    </row>
    <row r="977" spans="11:11">
      <c r="K977" s="279"/>
    </row>
    <row r="978" spans="11:11">
      <c r="K978" s="279"/>
    </row>
    <row r="979" spans="11:11">
      <c r="K979" s="279"/>
    </row>
    <row r="980" spans="11:11">
      <c r="K980" s="279"/>
    </row>
    <row r="981" spans="11:11">
      <c r="K981" s="279"/>
    </row>
    <row r="982" spans="11:11">
      <c r="K982" s="279"/>
    </row>
    <row r="983" spans="11:11">
      <c r="K983" s="279"/>
    </row>
    <row r="984" spans="11:11">
      <c r="K984" s="279"/>
    </row>
    <row r="985" spans="11:11">
      <c r="K985" s="279"/>
    </row>
    <row r="986" spans="11:11">
      <c r="K986" s="279"/>
    </row>
    <row r="987" spans="11:11">
      <c r="K987" s="279"/>
    </row>
    <row r="988" spans="11:11">
      <c r="K988" s="279"/>
    </row>
    <row r="989" spans="11:11">
      <c r="K989" s="279"/>
    </row>
    <row r="990" spans="11:11">
      <c r="K990" s="279"/>
    </row>
    <row r="991" spans="11:11">
      <c r="K991" s="279"/>
    </row>
    <row r="992" spans="11:11">
      <c r="K992" s="279"/>
    </row>
    <row r="993" spans="11:11">
      <c r="K993" s="279"/>
    </row>
    <row r="994" spans="11:11">
      <c r="K994" s="279"/>
    </row>
    <row r="995" spans="11:11">
      <c r="K995" s="279"/>
    </row>
    <row r="996" spans="11:11">
      <c r="K996" s="279"/>
    </row>
    <row r="997" spans="11:11">
      <c r="K997" s="279"/>
    </row>
    <row r="998" spans="11:11">
      <c r="K998" s="279"/>
    </row>
    <row r="999" spans="11:11">
      <c r="K999" s="279"/>
    </row>
    <row r="1000" spans="11:11">
      <c r="K1000" s="279"/>
    </row>
  </sheetData>
  <customSheetViews>
    <customSheetView guid="{51531B83-BDD7-4890-A744-04812A317369}" scale="90">
      <selection activeCell="D2" sqref="D2"/>
      <pageMargins left="0.7" right="0.7" top="0.75" bottom="0.75" header="0.3" footer="0.3"/>
      <pageSetup paperSize="9" orientation="portrait" r:id="rId1"/>
    </customSheetView>
  </customSheetViews>
  <phoneticPr fontId="28"/>
  <hyperlinks>
    <hyperlink ref="L225" r:id="rId2" display="Opzione A: Se si dispone del numero di identificazione della fonderia, immetterlo nella colonna A (le colonne B, C, E, F, G, I e J verranno popolate automaticamente); la colonna D sarà disabilitata. Opzione B: Se si dispone della combinazione di nomi per " xr:uid="{00000000-0004-0000-0800-000000000000}"/>
  </hyperlinks>
  <pageMargins left="0.7" right="0.7" top="0.75" bottom="0.75" header="0.3" footer="0.3"/>
  <pageSetup paperSize="9" orientation="portrait" r:id="rId3"/>
  <legacyDrawing r:id="rId4"/>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11</vt:i4>
      </vt:variant>
      <vt:variant>
        <vt:lpstr>Named Ranges</vt:lpstr>
      </vt:variant>
      <vt:variant>
        <vt:i4>9</vt:i4>
      </vt:variant>
    </vt:vector>
  </HeadingPairs>
  <TitlesOfParts>
    <vt:vector size="20" baseType="lpstr">
      <vt:lpstr>Revision</vt:lpstr>
      <vt:lpstr>Instructions</vt:lpstr>
      <vt:lpstr>Definitions</vt:lpstr>
      <vt:lpstr>Declaration</vt:lpstr>
      <vt:lpstr>Smelter List</vt:lpstr>
      <vt:lpstr>Checker</vt:lpstr>
      <vt:lpstr>Product List</vt:lpstr>
      <vt:lpstr>Smelter Look-up</vt:lpstr>
      <vt:lpstr>L</vt:lpstr>
      <vt:lpstr>C</vt:lpstr>
      <vt:lpstr>SorP</vt:lpstr>
      <vt:lpstr>CL</vt:lpstr>
      <vt:lpstr>LN</vt:lpstr>
      <vt:lpstr>'Smelter List'!Metal</vt:lpstr>
      <vt:lpstr>Declaration!Print_Area</vt:lpstr>
      <vt:lpstr>Declaration!Print_Titles</vt:lpstr>
      <vt:lpstr>'Product List'!Print_Titles</vt:lpstr>
      <vt:lpstr>'Smelter List'!Print_Titles</vt:lpstr>
      <vt:lpstr>SL</vt:lpstr>
      <vt:lpstr>SmelterIdetifiedForMetal</vt:lpstr>
    </vt:vector>
  </TitlesOfParts>
  <Company>EICC/CFSI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RMI@responsiblebusiness.org</dc:creator>
  <cp:lastModifiedBy>Nate Reich</cp:lastModifiedBy>
  <cp:lastPrinted>2015-04-21T20:47:43Z</cp:lastPrinted>
  <dcterms:created xsi:type="dcterms:W3CDTF">2010-06-21T21:00:23Z</dcterms:created>
  <dcterms:modified xsi:type="dcterms:W3CDTF">2019-05-21T20:04:18Z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